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22.xml" ContentType="application/vnd.openxmlformats-officedocument.drawingml.chart+xml"/>
  <Override PartName="/xl/drawings/drawing28.xml" ContentType="application/vnd.openxmlformats-officedocument.drawing+xml"/>
  <Override PartName="/xl/charts/chart2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User\Documents\GCC\Admin\Website\Content\Reference documents for upload\STP Toolkit\"/>
    </mc:Choice>
  </mc:AlternateContent>
  <bookViews>
    <workbookView xWindow="0" yWindow="0" windowWidth="20490" windowHeight="7755" tabRatio="844"/>
  </bookViews>
  <sheets>
    <sheet name="DATA - Baseline" sheetId="76" r:id="rId1"/>
    <sheet name="DATA - Follow-Up" sheetId="77" r:id="rId2"/>
    <sheet name="Totals" sheetId="79" r:id="rId3"/>
    <sheet name="Demographics" sheetId="81" r:id="rId4"/>
    <sheet name="Graph 1" sheetId="37" r:id="rId5"/>
    <sheet name="Graph 2" sheetId="38" r:id="rId6"/>
    <sheet name="Graph 3" sheetId="83" r:id="rId7"/>
    <sheet name="Graph 4" sheetId="88" r:id="rId8"/>
    <sheet name="Graph 5" sheetId="84" r:id="rId9"/>
    <sheet name="Graph 6" sheetId="39" r:id="rId10"/>
    <sheet name="Graph 7" sheetId="40" r:id="rId11"/>
    <sheet name="Graph 8" sheetId="43" r:id="rId12"/>
    <sheet name="Graph 9" sheetId="44" r:id="rId13"/>
    <sheet name="Graph 10" sheetId="50" r:id="rId14"/>
    <sheet name="Graph 11" sheetId="57" r:id="rId15"/>
    <sheet name="Graph 12" sheetId="59" r:id="rId16"/>
    <sheet name="Graph 13" sheetId="61" r:id="rId17"/>
    <sheet name="Graph 14" sheetId="63" r:id="rId18"/>
    <sheet name="Graph 15" sheetId="64" r:id="rId19"/>
    <sheet name="Graph 16" sheetId="36" r:id="rId20"/>
    <sheet name="Graph 17" sheetId="65" r:id="rId21"/>
    <sheet name="Graph 18" sheetId="70" r:id="rId22"/>
    <sheet name="Graph 19" sheetId="66" r:id="rId23"/>
    <sheet name="Graph 20" sheetId="71" r:id="rId24"/>
    <sheet name="Graph 21" sheetId="73" r:id="rId25"/>
    <sheet name="Graph 22" sheetId="74" r:id="rId26"/>
    <sheet name="Graph 23" sheetId="75" r:id="rId27"/>
    <sheet name="CBL" sheetId="78" state="hidden" r:id="rId28"/>
    <sheet name="CFU" sheetId="80" state="hidden" r:id="rId29"/>
  </sheets>
  <definedNames>
    <definedName name="Codes">CBL!$BG$7:$BG$19</definedName>
    <definedName name="Modes">CBL!$BF$7:$BF$19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1005" i="76" l="1"/>
  <c r="BQ1003" i="80"/>
  <c r="BQ1002" i="80"/>
  <c r="BQ1001" i="80"/>
  <c r="BQ1000" i="80"/>
  <c r="BQ999" i="80"/>
  <c r="BQ998" i="80"/>
  <c r="BQ997" i="80"/>
  <c r="BQ996" i="80"/>
  <c r="BQ995" i="80"/>
  <c r="BQ994" i="80"/>
  <c r="BQ993" i="80"/>
  <c r="BQ992" i="80"/>
  <c r="BQ991" i="80"/>
  <c r="BQ990" i="80"/>
  <c r="BQ989" i="80"/>
  <c r="BQ988" i="80"/>
  <c r="BQ987" i="80"/>
  <c r="BQ986" i="80"/>
  <c r="BQ985" i="80"/>
  <c r="BQ984" i="80"/>
  <c r="BQ983" i="80"/>
  <c r="BQ982" i="80"/>
  <c r="BQ981" i="80"/>
  <c r="BQ980" i="80"/>
  <c r="BQ979" i="80"/>
  <c r="BQ978" i="80"/>
  <c r="BQ977" i="80"/>
  <c r="BQ976" i="80"/>
  <c r="BQ975" i="80"/>
  <c r="BQ974" i="80"/>
  <c r="BQ973" i="80"/>
  <c r="BQ972" i="80"/>
  <c r="BQ971" i="80"/>
  <c r="BQ970" i="80"/>
  <c r="BQ969" i="80"/>
  <c r="BQ968" i="80"/>
  <c r="BQ967" i="80"/>
  <c r="BQ966" i="80"/>
  <c r="BQ965" i="80"/>
  <c r="BQ964" i="80"/>
  <c r="BQ963" i="80"/>
  <c r="BQ962" i="80"/>
  <c r="BQ961" i="80"/>
  <c r="BQ960" i="80"/>
  <c r="BQ959" i="80"/>
  <c r="BQ958" i="80"/>
  <c r="BQ957" i="80"/>
  <c r="BQ956" i="80"/>
  <c r="BQ955" i="80"/>
  <c r="BQ954" i="80"/>
  <c r="BQ953" i="80"/>
  <c r="BQ952" i="80"/>
  <c r="BQ951" i="80"/>
  <c r="BQ950" i="80"/>
  <c r="BQ949" i="80"/>
  <c r="BQ948" i="80"/>
  <c r="BQ947" i="80"/>
  <c r="BQ946" i="80"/>
  <c r="BQ945" i="80"/>
  <c r="BQ944" i="80"/>
  <c r="BQ943" i="80"/>
  <c r="BQ942" i="80"/>
  <c r="BQ941" i="80"/>
  <c r="BQ940" i="80"/>
  <c r="BQ939" i="80"/>
  <c r="BQ938" i="80"/>
  <c r="BQ937" i="80"/>
  <c r="BQ936" i="80"/>
  <c r="BQ935" i="80"/>
  <c r="BQ934" i="80"/>
  <c r="BQ933" i="80"/>
  <c r="BQ932" i="80"/>
  <c r="BQ931" i="80"/>
  <c r="BQ930" i="80"/>
  <c r="BQ929" i="80"/>
  <c r="BQ928" i="80"/>
  <c r="BQ927" i="80"/>
  <c r="BQ926" i="80"/>
  <c r="BQ925" i="80"/>
  <c r="BQ924" i="80"/>
  <c r="BQ923" i="80"/>
  <c r="BQ922" i="80"/>
  <c r="BQ921" i="80"/>
  <c r="BQ920" i="80"/>
  <c r="BQ919" i="80"/>
  <c r="BQ918" i="80"/>
  <c r="BQ917" i="80"/>
  <c r="BQ916" i="80"/>
  <c r="BQ915" i="80"/>
  <c r="BQ914" i="80"/>
  <c r="BQ913" i="80"/>
  <c r="BQ912" i="80"/>
  <c r="BQ911" i="80"/>
  <c r="BQ910" i="80"/>
  <c r="BQ909" i="80"/>
  <c r="BQ908" i="80"/>
  <c r="BQ907" i="80"/>
  <c r="BQ906" i="80"/>
  <c r="BQ905" i="80"/>
  <c r="BQ904" i="80"/>
  <c r="BQ903" i="80"/>
  <c r="BQ902" i="80"/>
  <c r="BQ901" i="80"/>
  <c r="BQ900" i="80"/>
  <c r="BQ899" i="80"/>
  <c r="BQ898" i="80"/>
  <c r="BQ897" i="80"/>
  <c r="BQ896" i="80"/>
  <c r="BQ895" i="80"/>
  <c r="BQ894" i="80"/>
  <c r="BQ893" i="80"/>
  <c r="BQ892" i="80"/>
  <c r="BQ891" i="80"/>
  <c r="BQ890" i="80"/>
  <c r="BQ889" i="80"/>
  <c r="BQ888" i="80"/>
  <c r="BQ887" i="80"/>
  <c r="BQ886" i="80"/>
  <c r="BQ885" i="80"/>
  <c r="BQ884" i="80"/>
  <c r="BQ883" i="80"/>
  <c r="BQ882" i="80"/>
  <c r="BQ881" i="80"/>
  <c r="BQ880" i="80"/>
  <c r="BQ879" i="80"/>
  <c r="BQ878" i="80"/>
  <c r="BQ877" i="80"/>
  <c r="BQ876" i="80"/>
  <c r="BQ875" i="80"/>
  <c r="BQ874" i="80"/>
  <c r="BQ873" i="80"/>
  <c r="BQ872" i="80"/>
  <c r="BQ871" i="80"/>
  <c r="BQ870" i="80"/>
  <c r="BQ869" i="80"/>
  <c r="BQ868" i="80"/>
  <c r="BQ867" i="80"/>
  <c r="BQ866" i="80"/>
  <c r="BQ865" i="80"/>
  <c r="BQ864" i="80"/>
  <c r="BQ863" i="80"/>
  <c r="BQ862" i="80"/>
  <c r="BQ861" i="80"/>
  <c r="BQ860" i="80"/>
  <c r="BQ859" i="80"/>
  <c r="BQ858" i="80"/>
  <c r="BQ857" i="80"/>
  <c r="BQ856" i="80"/>
  <c r="BQ855" i="80"/>
  <c r="BQ854" i="80"/>
  <c r="BQ853" i="80"/>
  <c r="BQ852" i="80"/>
  <c r="BQ851" i="80"/>
  <c r="BQ850" i="80"/>
  <c r="BQ849" i="80"/>
  <c r="BQ848" i="80"/>
  <c r="BQ847" i="80"/>
  <c r="BQ846" i="80"/>
  <c r="BQ845" i="80"/>
  <c r="BQ844" i="80"/>
  <c r="BQ843" i="80"/>
  <c r="BQ842" i="80"/>
  <c r="BQ841" i="80"/>
  <c r="BQ840" i="80"/>
  <c r="BQ839" i="80"/>
  <c r="BQ838" i="80"/>
  <c r="BQ837" i="80"/>
  <c r="BQ836" i="80"/>
  <c r="BQ835" i="80"/>
  <c r="BQ834" i="80"/>
  <c r="BQ833" i="80"/>
  <c r="BQ832" i="80"/>
  <c r="BQ831" i="80"/>
  <c r="BQ830" i="80"/>
  <c r="BQ829" i="80"/>
  <c r="BQ828" i="80"/>
  <c r="BQ827" i="80"/>
  <c r="BQ826" i="80"/>
  <c r="BQ825" i="80"/>
  <c r="BQ824" i="80"/>
  <c r="BQ823" i="80"/>
  <c r="BQ822" i="80"/>
  <c r="BQ821" i="80"/>
  <c r="BQ820" i="80"/>
  <c r="BQ819" i="80"/>
  <c r="BQ818" i="80"/>
  <c r="BQ817" i="80"/>
  <c r="BQ816" i="80"/>
  <c r="BQ815" i="80"/>
  <c r="BQ814" i="80"/>
  <c r="BQ813" i="80"/>
  <c r="BQ812" i="80"/>
  <c r="BQ811" i="80"/>
  <c r="BQ810" i="80"/>
  <c r="BQ809" i="80"/>
  <c r="BQ808" i="80"/>
  <c r="BQ807" i="80"/>
  <c r="BQ806" i="80"/>
  <c r="BQ805" i="80"/>
  <c r="BQ804" i="80"/>
  <c r="BQ803" i="80"/>
  <c r="BQ802" i="80"/>
  <c r="BQ801" i="80"/>
  <c r="BQ800" i="80"/>
  <c r="BQ799" i="80"/>
  <c r="BQ798" i="80"/>
  <c r="BQ797" i="80"/>
  <c r="BQ796" i="80"/>
  <c r="BQ795" i="80"/>
  <c r="BQ794" i="80"/>
  <c r="BQ793" i="80"/>
  <c r="BQ792" i="80"/>
  <c r="BQ791" i="80"/>
  <c r="BQ790" i="80"/>
  <c r="BQ789" i="80"/>
  <c r="BQ788" i="80"/>
  <c r="BQ787" i="80"/>
  <c r="BQ786" i="80"/>
  <c r="BQ785" i="80"/>
  <c r="BQ784" i="80"/>
  <c r="BQ783" i="80"/>
  <c r="BQ782" i="80"/>
  <c r="BQ781" i="80"/>
  <c r="BQ780" i="80"/>
  <c r="BQ779" i="80"/>
  <c r="BQ778" i="80"/>
  <c r="BQ777" i="80"/>
  <c r="BQ776" i="80"/>
  <c r="BQ775" i="80"/>
  <c r="BQ774" i="80"/>
  <c r="BQ773" i="80"/>
  <c r="BQ772" i="80"/>
  <c r="BQ771" i="80"/>
  <c r="BQ770" i="80"/>
  <c r="BQ769" i="80"/>
  <c r="BQ768" i="80"/>
  <c r="BQ767" i="80"/>
  <c r="BQ766" i="80"/>
  <c r="BQ765" i="80"/>
  <c r="BQ764" i="80"/>
  <c r="BQ763" i="80"/>
  <c r="BQ762" i="80"/>
  <c r="BQ761" i="80"/>
  <c r="BQ760" i="80"/>
  <c r="BQ759" i="80"/>
  <c r="BQ758" i="80"/>
  <c r="BQ757" i="80"/>
  <c r="BQ756" i="80"/>
  <c r="BQ755" i="80"/>
  <c r="BQ754" i="80"/>
  <c r="BQ753" i="80"/>
  <c r="BQ752" i="80"/>
  <c r="BQ751" i="80"/>
  <c r="BQ750" i="80"/>
  <c r="BQ749" i="80"/>
  <c r="BQ748" i="80"/>
  <c r="BQ747" i="80"/>
  <c r="BQ746" i="80"/>
  <c r="BQ745" i="80"/>
  <c r="BQ744" i="80"/>
  <c r="BQ743" i="80"/>
  <c r="BQ742" i="80"/>
  <c r="BQ741" i="80"/>
  <c r="BQ740" i="80"/>
  <c r="BQ739" i="80"/>
  <c r="BQ738" i="80"/>
  <c r="BQ737" i="80"/>
  <c r="BQ736" i="80"/>
  <c r="BQ735" i="80"/>
  <c r="BQ734" i="80"/>
  <c r="BQ733" i="80"/>
  <c r="BQ732" i="80"/>
  <c r="BQ731" i="80"/>
  <c r="BQ730" i="80"/>
  <c r="BQ729" i="80"/>
  <c r="BQ728" i="80"/>
  <c r="BQ727" i="80"/>
  <c r="BQ726" i="80"/>
  <c r="BQ725" i="80"/>
  <c r="BQ724" i="80"/>
  <c r="BQ723" i="80"/>
  <c r="BQ722" i="80"/>
  <c r="BQ721" i="80"/>
  <c r="BQ720" i="80"/>
  <c r="BQ719" i="80"/>
  <c r="BQ718" i="80"/>
  <c r="BQ717" i="80"/>
  <c r="BQ716" i="80"/>
  <c r="BQ715" i="80"/>
  <c r="BQ714" i="80"/>
  <c r="BQ713" i="80"/>
  <c r="BQ712" i="80"/>
  <c r="BQ711" i="80"/>
  <c r="BQ710" i="80"/>
  <c r="BQ709" i="80"/>
  <c r="BQ708" i="80"/>
  <c r="BQ707" i="80"/>
  <c r="BQ706" i="80"/>
  <c r="BQ705" i="80"/>
  <c r="BQ704" i="80"/>
  <c r="BQ703" i="80"/>
  <c r="BQ702" i="80"/>
  <c r="BQ701" i="80"/>
  <c r="BQ700" i="80"/>
  <c r="BQ699" i="80"/>
  <c r="BQ698" i="80"/>
  <c r="BQ697" i="80"/>
  <c r="BQ696" i="80"/>
  <c r="BQ695" i="80"/>
  <c r="BQ694" i="80"/>
  <c r="BQ693" i="80"/>
  <c r="BQ692" i="80"/>
  <c r="BQ691" i="80"/>
  <c r="BQ690" i="80"/>
  <c r="BQ689" i="80"/>
  <c r="BQ688" i="80"/>
  <c r="BQ687" i="80"/>
  <c r="BQ686" i="80"/>
  <c r="BQ685" i="80"/>
  <c r="BQ684" i="80"/>
  <c r="BQ683" i="80"/>
  <c r="BQ682" i="80"/>
  <c r="BQ681" i="80"/>
  <c r="BQ680" i="80"/>
  <c r="BQ679" i="80"/>
  <c r="BQ678" i="80"/>
  <c r="BQ677" i="80"/>
  <c r="BQ676" i="80"/>
  <c r="BQ675" i="80"/>
  <c r="BQ674" i="80"/>
  <c r="BQ673" i="80"/>
  <c r="BQ672" i="80"/>
  <c r="BQ671" i="80"/>
  <c r="BQ670" i="80"/>
  <c r="BQ669" i="80"/>
  <c r="BQ668" i="80"/>
  <c r="BQ667" i="80"/>
  <c r="BQ666" i="80"/>
  <c r="BQ665" i="80"/>
  <c r="BQ664" i="80"/>
  <c r="BQ663" i="80"/>
  <c r="BQ662" i="80"/>
  <c r="BQ661" i="80"/>
  <c r="BQ660" i="80"/>
  <c r="BQ659" i="80"/>
  <c r="BQ658" i="80"/>
  <c r="BQ657" i="80"/>
  <c r="BQ656" i="80"/>
  <c r="BQ655" i="80"/>
  <c r="BQ654" i="80"/>
  <c r="BQ653" i="80"/>
  <c r="BQ652" i="80"/>
  <c r="BQ651" i="80"/>
  <c r="BQ650" i="80"/>
  <c r="BQ649" i="80"/>
  <c r="BQ648" i="80"/>
  <c r="BQ647" i="80"/>
  <c r="BQ646" i="80"/>
  <c r="BQ645" i="80"/>
  <c r="BQ644" i="80"/>
  <c r="BQ643" i="80"/>
  <c r="BQ642" i="80"/>
  <c r="BQ641" i="80"/>
  <c r="BQ640" i="80"/>
  <c r="BQ639" i="80"/>
  <c r="BQ638" i="80"/>
  <c r="BQ637" i="80"/>
  <c r="BQ636" i="80"/>
  <c r="BQ635" i="80"/>
  <c r="BQ634" i="80"/>
  <c r="BQ633" i="80"/>
  <c r="BQ632" i="80"/>
  <c r="BQ631" i="80"/>
  <c r="BQ630" i="80"/>
  <c r="BQ629" i="80"/>
  <c r="BQ628" i="80"/>
  <c r="BQ627" i="80"/>
  <c r="BQ626" i="80"/>
  <c r="BQ625" i="80"/>
  <c r="BQ624" i="80"/>
  <c r="BQ623" i="80"/>
  <c r="BQ622" i="80"/>
  <c r="BQ621" i="80"/>
  <c r="BQ620" i="80"/>
  <c r="BQ619" i="80"/>
  <c r="BQ618" i="80"/>
  <c r="BQ617" i="80"/>
  <c r="BQ616" i="80"/>
  <c r="BQ615" i="80"/>
  <c r="BQ614" i="80"/>
  <c r="BQ613" i="80"/>
  <c r="BQ612" i="80"/>
  <c r="BQ611" i="80"/>
  <c r="BQ610" i="80"/>
  <c r="BQ609" i="80"/>
  <c r="BQ608" i="80"/>
  <c r="BQ607" i="80"/>
  <c r="BQ606" i="80"/>
  <c r="BQ605" i="80"/>
  <c r="BQ604" i="80"/>
  <c r="BQ603" i="80"/>
  <c r="BQ602" i="80"/>
  <c r="BQ601" i="80"/>
  <c r="BQ600" i="80"/>
  <c r="BQ599" i="80"/>
  <c r="BQ598" i="80"/>
  <c r="BQ597" i="80"/>
  <c r="BQ596" i="80"/>
  <c r="BQ595" i="80"/>
  <c r="BQ594" i="80"/>
  <c r="BQ593" i="80"/>
  <c r="BQ592" i="80"/>
  <c r="BQ591" i="80"/>
  <c r="BQ590" i="80"/>
  <c r="BQ589" i="80"/>
  <c r="BQ588" i="80"/>
  <c r="BQ587" i="80"/>
  <c r="BQ586" i="80"/>
  <c r="BQ585" i="80"/>
  <c r="BQ584" i="80"/>
  <c r="BQ583" i="80"/>
  <c r="BQ582" i="80"/>
  <c r="BQ581" i="80"/>
  <c r="BQ580" i="80"/>
  <c r="BQ579" i="80"/>
  <c r="BQ578" i="80"/>
  <c r="BQ577" i="80"/>
  <c r="BQ576" i="80"/>
  <c r="BQ575" i="80"/>
  <c r="BQ574" i="80"/>
  <c r="BQ573" i="80"/>
  <c r="BQ572" i="80"/>
  <c r="BQ571" i="80"/>
  <c r="BQ570" i="80"/>
  <c r="BQ569" i="80"/>
  <c r="BQ568" i="80"/>
  <c r="BQ567" i="80"/>
  <c r="BQ566" i="80"/>
  <c r="BQ565" i="80"/>
  <c r="BQ564" i="80"/>
  <c r="BQ563" i="80"/>
  <c r="BQ562" i="80"/>
  <c r="BQ561" i="80"/>
  <c r="BQ560" i="80"/>
  <c r="BQ559" i="80"/>
  <c r="BQ558" i="80"/>
  <c r="BQ557" i="80"/>
  <c r="BQ556" i="80"/>
  <c r="BQ555" i="80"/>
  <c r="BQ554" i="80"/>
  <c r="BQ553" i="80"/>
  <c r="BQ552" i="80"/>
  <c r="BQ551" i="80"/>
  <c r="BQ550" i="80"/>
  <c r="BQ549" i="80"/>
  <c r="BQ548" i="80"/>
  <c r="BQ547" i="80"/>
  <c r="BQ546" i="80"/>
  <c r="BQ545" i="80"/>
  <c r="BQ544" i="80"/>
  <c r="BQ543" i="80"/>
  <c r="BQ542" i="80"/>
  <c r="BQ541" i="80"/>
  <c r="BQ540" i="80"/>
  <c r="BQ539" i="80"/>
  <c r="BQ538" i="80"/>
  <c r="BQ537" i="80"/>
  <c r="BQ536" i="80"/>
  <c r="BQ535" i="80"/>
  <c r="BQ534" i="80"/>
  <c r="BQ533" i="80"/>
  <c r="BQ532" i="80"/>
  <c r="BQ531" i="80"/>
  <c r="BQ530" i="80"/>
  <c r="BQ529" i="80"/>
  <c r="BQ528" i="80"/>
  <c r="BQ527" i="80"/>
  <c r="BQ526" i="80"/>
  <c r="BQ525" i="80"/>
  <c r="BQ524" i="80"/>
  <c r="BQ523" i="80"/>
  <c r="BQ522" i="80"/>
  <c r="BQ521" i="80"/>
  <c r="BQ520" i="80"/>
  <c r="BQ519" i="80"/>
  <c r="BQ518" i="80"/>
  <c r="BQ517" i="80"/>
  <c r="BQ516" i="80"/>
  <c r="BQ515" i="80"/>
  <c r="BQ514" i="80"/>
  <c r="BQ513" i="80"/>
  <c r="BQ512" i="80"/>
  <c r="BQ511" i="80"/>
  <c r="BQ510" i="80"/>
  <c r="BQ509" i="80"/>
  <c r="BQ508" i="80"/>
  <c r="BQ507" i="80"/>
  <c r="BQ506" i="80"/>
  <c r="BQ505" i="80"/>
  <c r="BQ504" i="80"/>
  <c r="BQ503" i="80"/>
  <c r="BQ502" i="80"/>
  <c r="BQ501" i="80"/>
  <c r="BQ500" i="80"/>
  <c r="BQ499" i="80"/>
  <c r="BQ498" i="80"/>
  <c r="BQ497" i="80"/>
  <c r="BQ496" i="80"/>
  <c r="BQ495" i="80"/>
  <c r="BQ494" i="80"/>
  <c r="BQ493" i="80"/>
  <c r="BQ492" i="80"/>
  <c r="BQ491" i="80"/>
  <c r="BQ490" i="80"/>
  <c r="BQ489" i="80"/>
  <c r="BQ488" i="80"/>
  <c r="BQ487" i="80"/>
  <c r="BQ486" i="80"/>
  <c r="BQ485" i="80"/>
  <c r="BQ484" i="80"/>
  <c r="BQ483" i="80"/>
  <c r="BQ482" i="80"/>
  <c r="BQ481" i="80"/>
  <c r="BQ480" i="80"/>
  <c r="BQ479" i="80"/>
  <c r="BQ478" i="80"/>
  <c r="BQ477" i="80"/>
  <c r="BQ476" i="80"/>
  <c r="BQ475" i="80"/>
  <c r="BQ474" i="80"/>
  <c r="BQ473" i="80"/>
  <c r="BQ472" i="80"/>
  <c r="BQ471" i="80"/>
  <c r="BQ470" i="80"/>
  <c r="BQ469" i="80"/>
  <c r="BQ468" i="80"/>
  <c r="BQ467" i="80"/>
  <c r="BQ466" i="80"/>
  <c r="BQ465" i="80"/>
  <c r="BQ464" i="80"/>
  <c r="BQ463" i="80"/>
  <c r="BQ462" i="80"/>
  <c r="BQ461" i="80"/>
  <c r="BQ460" i="80"/>
  <c r="BQ459" i="80"/>
  <c r="BQ458" i="80"/>
  <c r="BQ457" i="80"/>
  <c r="BQ456" i="80"/>
  <c r="BQ455" i="80"/>
  <c r="BQ454" i="80"/>
  <c r="BQ453" i="80"/>
  <c r="BQ452" i="80"/>
  <c r="BQ451" i="80"/>
  <c r="BQ450" i="80"/>
  <c r="BQ449" i="80"/>
  <c r="BQ448" i="80"/>
  <c r="BQ447" i="80"/>
  <c r="BQ446" i="80"/>
  <c r="BQ445" i="80"/>
  <c r="BQ444" i="80"/>
  <c r="BQ443" i="80"/>
  <c r="BQ442" i="80"/>
  <c r="BQ441" i="80"/>
  <c r="BQ440" i="80"/>
  <c r="BQ439" i="80"/>
  <c r="BQ438" i="80"/>
  <c r="BQ437" i="80"/>
  <c r="BQ436" i="80"/>
  <c r="BQ435" i="80"/>
  <c r="BQ434" i="80"/>
  <c r="BQ433" i="80"/>
  <c r="BQ432" i="80"/>
  <c r="BQ431" i="80"/>
  <c r="BQ430" i="80"/>
  <c r="BQ429" i="80"/>
  <c r="BQ428" i="80"/>
  <c r="BQ427" i="80"/>
  <c r="BQ426" i="80"/>
  <c r="BQ425" i="80"/>
  <c r="BQ424" i="80"/>
  <c r="BQ423" i="80"/>
  <c r="BQ422" i="80"/>
  <c r="BQ421" i="80"/>
  <c r="BQ420" i="80"/>
  <c r="BQ419" i="80"/>
  <c r="BQ418" i="80"/>
  <c r="BQ417" i="80"/>
  <c r="BQ416" i="80"/>
  <c r="BQ415" i="80"/>
  <c r="BQ414" i="80"/>
  <c r="BQ413" i="80"/>
  <c r="BQ412" i="80"/>
  <c r="BQ411" i="80"/>
  <c r="BQ410" i="80"/>
  <c r="BQ409" i="80"/>
  <c r="BQ408" i="80"/>
  <c r="BQ407" i="80"/>
  <c r="BQ406" i="80"/>
  <c r="BQ405" i="80"/>
  <c r="BQ404" i="80"/>
  <c r="BQ403" i="80"/>
  <c r="BQ402" i="80"/>
  <c r="BQ401" i="80"/>
  <c r="BQ400" i="80"/>
  <c r="BQ399" i="80"/>
  <c r="BQ398" i="80"/>
  <c r="BQ397" i="80"/>
  <c r="BQ396" i="80"/>
  <c r="BQ395" i="80"/>
  <c r="BQ394" i="80"/>
  <c r="BQ393" i="80"/>
  <c r="BQ392" i="80"/>
  <c r="BQ391" i="80"/>
  <c r="BQ390" i="80"/>
  <c r="BQ389" i="80"/>
  <c r="BQ388" i="80"/>
  <c r="BQ387" i="80"/>
  <c r="BQ386" i="80"/>
  <c r="BQ385" i="80"/>
  <c r="BQ384" i="80"/>
  <c r="BQ383" i="80"/>
  <c r="BQ382" i="80"/>
  <c r="BQ381" i="80"/>
  <c r="BQ380" i="80"/>
  <c r="BQ379" i="80"/>
  <c r="BQ378" i="80"/>
  <c r="BQ377" i="80"/>
  <c r="BQ376" i="80"/>
  <c r="BQ375" i="80"/>
  <c r="BQ374" i="80"/>
  <c r="BQ373" i="80"/>
  <c r="BQ372" i="80"/>
  <c r="BQ371" i="80"/>
  <c r="BQ370" i="80"/>
  <c r="BQ369" i="80"/>
  <c r="BQ368" i="80"/>
  <c r="BQ367" i="80"/>
  <c r="BQ366" i="80"/>
  <c r="BQ365" i="80"/>
  <c r="BQ364" i="80"/>
  <c r="BQ363" i="80"/>
  <c r="BQ362" i="80"/>
  <c r="BQ361" i="80"/>
  <c r="BQ360" i="80"/>
  <c r="BQ359" i="80"/>
  <c r="BQ358" i="80"/>
  <c r="BQ357" i="80"/>
  <c r="BQ356" i="80"/>
  <c r="BQ355" i="80"/>
  <c r="BQ354" i="80"/>
  <c r="BQ353" i="80"/>
  <c r="BQ352" i="80"/>
  <c r="BQ351" i="80"/>
  <c r="BQ350" i="80"/>
  <c r="BQ349" i="80"/>
  <c r="BQ348" i="80"/>
  <c r="BQ347" i="80"/>
  <c r="BQ346" i="80"/>
  <c r="BQ345" i="80"/>
  <c r="BQ344" i="80"/>
  <c r="BQ343" i="80"/>
  <c r="BQ342" i="80"/>
  <c r="BQ341" i="80"/>
  <c r="BQ340" i="80"/>
  <c r="BQ339" i="80"/>
  <c r="BQ338" i="80"/>
  <c r="BQ337" i="80"/>
  <c r="BQ336" i="80"/>
  <c r="BQ335" i="80"/>
  <c r="BQ334" i="80"/>
  <c r="BQ333" i="80"/>
  <c r="BQ332" i="80"/>
  <c r="BQ331" i="80"/>
  <c r="BQ330" i="80"/>
  <c r="BQ329" i="80"/>
  <c r="BQ328" i="80"/>
  <c r="BQ327" i="80"/>
  <c r="BQ326" i="80"/>
  <c r="BQ325" i="80"/>
  <c r="BQ324" i="80"/>
  <c r="BQ323" i="80"/>
  <c r="BQ322" i="80"/>
  <c r="BQ321" i="80"/>
  <c r="BQ320" i="80"/>
  <c r="BQ319" i="80"/>
  <c r="BQ318" i="80"/>
  <c r="BQ317" i="80"/>
  <c r="BQ316" i="80"/>
  <c r="BQ315" i="80"/>
  <c r="BQ314" i="80"/>
  <c r="BQ313" i="80"/>
  <c r="BQ312" i="80"/>
  <c r="BQ311" i="80"/>
  <c r="BQ310" i="80"/>
  <c r="BQ309" i="80"/>
  <c r="BQ308" i="80"/>
  <c r="BQ307" i="80"/>
  <c r="BQ306" i="80"/>
  <c r="BQ305" i="80"/>
  <c r="BQ304" i="80"/>
  <c r="BQ303" i="80"/>
  <c r="BQ302" i="80"/>
  <c r="BQ301" i="80"/>
  <c r="BQ300" i="80"/>
  <c r="BQ299" i="80"/>
  <c r="BQ298" i="80"/>
  <c r="BQ297" i="80"/>
  <c r="BQ296" i="80"/>
  <c r="BQ295" i="80"/>
  <c r="BQ294" i="80"/>
  <c r="BQ293" i="80"/>
  <c r="BQ292" i="80"/>
  <c r="BQ291" i="80"/>
  <c r="BQ290" i="80"/>
  <c r="BQ289" i="80"/>
  <c r="BQ288" i="80"/>
  <c r="BQ287" i="80"/>
  <c r="BQ286" i="80"/>
  <c r="BQ285" i="80"/>
  <c r="BQ284" i="80"/>
  <c r="BQ283" i="80"/>
  <c r="BQ282" i="80"/>
  <c r="BQ281" i="80"/>
  <c r="BQ280" i="80"/>
  <c r="BQ279" i="80"/>
  <c r="BQ278" i="80"/>
  <c r="BQ277" i="80"/>
  <c r="BQ276" i="80"/>
  <c r="BQ275" i="80"/>
  <c r="BQ274" i="80"/>
  <c r="BQ273" i="80"/>
  <c r="BQ272" i="80"/>
  <c r="BQ271" i="80"/>
  <c r="BQ270" i="80"/>
  <c r="BQ269" i="80"/>
  <c r="BQ268" i="80"/>
  <c r="BQ267" i="80"/>
  <c r="BQ266" i="80"/>
  <c r="BQ265" i="80"/>
  <c r="BQ264" i="80"/>
  <c r="BQ263" i="80"/>
  <c r="BQ262" i="80"/>
  <c r="BQ261" i="80"/>
  <c r="BQ260" i="80"/>
  <c r="BQ259" i="80"/>
  <c r="BQ258" i="80"/>
  <c r="BQ257" i="80"/>
  <c r="BQ256" i="80"/>
  <c r="BQ255" i="80"/>
  <c r="BQ254" i="80"/>
  <c r="BQ253" i="80"/>
  <c r="BQ252" i="80"/>
  <c r="BQ251" i="80"/>
  <c r="BQ250" i="80"/>
  <c r="BQ249" i="80"/>
  <c r="BQ248" i="80"/>
  <c r="BQ247" i="80"/>
  <c r="BQ246" i="80"/>
  <c r="BQ245" i="80"/>
  <c r="BQ244" i="80"/>
  <c r="BQ243" i="80"/>
  <c r="BQ242" i="80"/>
  <c r="BQ241" i="80"/>
  <c r="BQ240" i="80"/>
  <c r="BQ239" i="80"/>
  <c r="BQ238" i="80"/>
  <c r="BQ237" i="80"/>
  <c r="BQ236" i="80"/>
  <c r="BQ235" i="80"/>
  <c r="BQ234" i="80"/>
  <c r="BQ233" i="80"/>
  <c r="BQ232" i="80"/>
  <c r="BQ231" i="80"/>
  <c r="BQ230" i="80"/>
  <c r="BQ229" i="80"/>
  <c r="BQ228" i="80"/>
  <c r="BQ227" i="80"/>
  <c r="BQ226" i="80"/>
  <c r="BQ225" i="80"/>
  <c r="BQ224" i="80"/>
  <c r="BQ223" i="80"/>
  <c r="BQ222" i="80"/>
  <c r="BQ221" i="80"/>
  <c r="BQ220" i="80"/>
  <c r="BQ219" i="80"/>
  <c r="BQ218" i="80"/>
  <c r="BQ217" i="80"/>
  <c r="BQ216" i="80"/>
  <c r="BQ215" i="80"/>
  <c r="BQ214" i="80"/>
  <c r="BQ213" i="80"/>
  <c r="BQ212" i="80"/>
  <c r="BQ211" i="80"/>
  <c r="BQ210" i="80"/>
  <c r="BQ209" i="80"/>
  <c r="BQ208" i="80"/>
  <c r="BQ207" i="80"/>
  <c r="BQ206" i="80"/>
  <c r="BQ205" i="80"/>
  <c r="BQ204" i="80"/>
  <c r="BQ203" i="80"/>
  <c r="BQ202" i="80"/>
  <c r="BQ201" i="80"/>
  <c r="BQ200" i="80"/>
  <c r="BQ199" i="80"/>
  <c r="BQ198" i="80"/>
  <c r="BQ197" i="80"/>
  <c r="BQ196" i="80"/>
  <c r="BQ195" i="80"/>
  <c r="BQ194" i="80"/>
  <c r="BQ193" i="80"/>
  <c r="BQ192" i="80"/>
  <c r="BQ191" i="80"/>
  <c r="BQ190" i="80"/>
  <c r="BQ189" i="80"/>
  <c r="BQ188" i="80"/>
  <c r="BQ187" i="80"/>
  <c r="BQ186" i="80"/>
  <c r="BQ185" i="80"/>
  <c r="BQ184" i="80"/>
  <c r="BQ183" i="80"/>
  <c r="BQ182" i="80"/>
  <c r="BQ181" i="80"/>
  <c r="BQ180" i="80"/>
  <c r="BQ179" i="80"/>
  <c r="BQ178" i="80"/>
  <c r="BQ177" i="80"/>
  <c r="BQ176" i="80"/>
  <c r="BQ175" i="80"/>
  <c r="BQ174" i="80"/>
  <c r="BQ173" i="80"/>
  <c r="BQ172" i="80"/>
  <c r="BQ171" i="80"/>
  <c r="BQ170" i="80"/>
  <c r="BQ169" i="80"/>
  <c r="BQ168" i="80"/>
  <c r="BQ167" i="80"/>
  <c r="BQ166" i="80"/>
  <c r="BQ165" i="80"/>
  <c r="BQ164" i="80"/>
  <c r="BQ163" i="80"/>
  <c r="BQ162" i="80"/>
  <c r="BQ161" i="80"/>
  <c r="BQ160" i="80"/>
  <c r="BQ159" i="80"/>
  <c r="BQ158" i="80"/>
  <c r="BQ157" i="80"/>
  <c r="BQ156" i="80"/>
  <c r="BQ155" i="80"/>
  <c r="BQ154" i="80"/>
  <c r="BQ153" i="80"/>
  <c r="BQ152" i="80"/>
  <c r="BQ151" i="80"/>
  <c r="BQ150" i="80"/>
  <c r="BQ149" i="80"/>
  <c r="BQ148" i="80"/>
  <c r="BQ147" i="80"/>
  <c r="BQ146" i="80"/>
  <c r="BQ145" i="80"/>
  <c r="BQ144" i="80"/>
  <c r="BQ143" i="80"/>
  <c r="BQ142" i="80"/>
  <c r="BQ141" i="80"/>
  <c r="BQ140" i="80"/>
  <c r="BQ139" i="80"/>
  <c r="BQ138" i="80"/>
  <c r="BQ137" i="80"/>
  <c r="BQ136" i="80"/>
  <c r="BQ135" i="80"/>
  <c r="BQ134" i="80"/>
  <c r="BQ133" i="80"/>
  <c r="BQ132" i="80"/>
  <c r="BQ131" i="80"/>
  <c r="BQ130" i="80"/>
  <c r="BQ129" i="80"/>
  <c r="BQ128" i="80"/>
  <c r="BQ127" i="80"/>
  <c r="BQ126" i="80"/>
  <c r="BQ125" i="80"/>
  <c r="BQ124" i="80"/>
  <c r="BQ123" i="80"/>
  <c r="BQ122" i="80"/>
  <c r="BQ121" i="80"/>
  <c r="BQ120" i="80"/>
  <c r="BQ119" i="80"/>
  <c r="BQ118" i="80"/>
  <c r="BQ117" i="80"/>
  <c r="BQ116" i="80"/>
  <c r="BQ115" i="80"/>
  <c r="BQ114" i="80"/>
  <c r="BQ113" i="80"/>
  <c r="BQ112" i="80"/>
  <c r="BQ111" i="80"/>
  <c r="BQ110" i="80"/>
  <c r="BQ109" i="80"/>
  <c r="BQ108" i="80"/>
  <c r="BQ107" i="80"/>
  <c r="BQ106" i="80"/>
  <c r="BQ105" i="80"/>
  <c r="BQ104" i="80"/>
  <c r="BQ103" i="80"/>
  <c r="BQ102" i="80"/>
  <c r="BQ101" i="80"/>
  <c r="BQ100" i="80"/>
  <c r="BQ99" i="80"/>
  <c r="BQ98" i="80"/>
  <c r="BQ97" i="80"/>
  <c r="BQ96" i="80"/>
  <c r="BQ95" i="80"/>
  <c r="BQ94" i="80"/>
  <c r="BQ93" i="80"/>
  <c r="BQ92" i="80"/>
  <c r="BQ91" i="80"/>
  <c r="BQ90" i="80"/>
  <c r="BQ89" i="80"/>
  <c r="BQ88" i="80"/>
  <c r="BQ87" i="80"/>
  <c r="BQ86" i="80"/>
  <c r="BQ85" i="80"/>
  <c r="BQ84" i="80"/>
  <c r="BQ83" i="80"/>
  <c r="BQ82" i="80"/>
  <c r="BQ81" i="80"/>
  <c r="BQ80" i="80"/>
  <c r="BQ79" i="80"/>
  <c r="BQ78" i="80"/>
  <c r="BQ77" i="80"/>
  <c r="BQ76" i="80"/>
  <c r="BQ75" i="80"/>
  <c r="BQ74" i="80"/>
  <c r="BQ73" i="80"/>
  <c r="BQ72" i="80"/>
  <c r="BQ71" i="80"/>
  <c r="BQ70" i="80"/>
  <c r="BQ69" i="80"/>
  <c r="BQ68" i="80"/>
  <c r="BQ67" i="80"/>
  <c r="BQ66" i="80"/>
  <c r="BQ65" i="80"/>
  <c r="BQ64" i="80"/>
  <c r="BQ63" i="80"/>
  <c r="BQ62" i="80"/>
  <c r="BQ61" i="80"/>
  <c r="BQ60" i="80"/>
  <c r="BQ59" i="80"/>
  <c r="BQ58" i="80"/>
  <c r="BQ57" i="80"/>
  <c r="BQ56" i="80"/>
  <c r="BQ55" i="80"/>
  <c r="BQ54" i="80"/>
  <c r="BQ53" i="80"/>
  <c r="BQ52" i="80"/>
  <c r="BQ51" i="80"/>
  <c r="BQ50" i="80"/>
  <c r="BQ49" i="80"/>
  <c r="BQ48" i="80"/>
  <c r="BQ47" i="80"/>
  <c r="BQ46" i="80"/>
  <c r="BQ45" i="80"/>
  <c r="BQ44" i="80"/>
  <c r="BQ43" i="80"/>
  <c r="BQ42" i="80"/>
  <c r="BQ41" i="80"/>
  <c r="BQ40" i="80"/>
  <c r="BQ39" i="80"/>
  <c r="BQ38" i="80"/>
  <c r="BQ37" i="80"/>
  <c r="BQ36" i="80"/>
  <c r="BQ35" i="80"/>
  <c r="BQ34" i="80"/>
  <c r="BQ33" i="80"/>
  <c r="BQ32" i="80"/>
  <c r="BQ31" i="80"/>
  <c r="BQ30" i="80"/>
  <c r="BQ29" i="80"/>
  <c r="BQ28" i="80"/>
  <c r="BQ27" i="80"/>
  <c r="BQ26" i="80"/>
  <c r="BQ25" i="80"/>
  <c r="BQ24" i="80"/>
  <c r="BQ23" i="80"/>
  <c r="BQ22" i="80"/>
  <c r="BQ21" i="80"/>
  <c r="BQ20" i="80"/>
  <c r="BQ19" i="80"/>
  <c r="BQ18" i="80"/>
  <c r="BQ17" i="80"/>
  <c r="BQ16" i="80"/>
  <c r="BQ15" i="80"/>
  <c r="BQ14" i="80"/>
  <c r="BQ13" i="80"/>
  <c r="BQ12" i="80"/>
  <c r="BQ11" i="80"/>
  <c r="BQ10" i="80"/>
  <c r="BQ9" i="80"/>
  <c r="BQ8" i="80"/>
  <c r="BQ7" i="80"/>
  <c r="BQ6" i="80"/>
  <c r="BQ5" i="80"/>
  <c r="BQ4" i="80"/>
  <c r="F254" i="79"/>
  <c r="M1003" i="80"/>
  <c r="M1002" i="80"/>
  <c r="M1001" i="80"/>
  <c r="M1000" i="80"/>
  <c r="M999" i="80"/>
  <c r="M998" i="80"/>
  <c r="M997" i="80"/>
  <c r="M996" i="80"/>
  <c r="M995" i="80"/>
  <c r="M994" i="80"/>
  <c r="M993" i="80"/>
  <c r="M992" i="80"/>
  <c r="M991" i="80"/>
  <c r="M990" i="80"/>
  <c r="M989" i="80"/>
  <c r="M988" i="80"/>
  <c r="M987" i="80"/>
  <c r="M986" i="80"/>
  <c r="M985" i="80"/>
  <c r="M984" i="80"/>
  <c r="M983" i="80"/>
  <c r="M982" i="80"/>
  <c r="M981" i="80"/>
  <c r="M980" i="80"/>
  <c r="M979" i="80"/>
  <c r="M978" i="80"/>
  <c r="M977" i="80"/>
  <c r="M976" i="80"/>
  <c r="M975" i="80"/>
  <c r="M974" i="80"/>
  <c r="M973" i="80"/>
  <c r="M972" i="80"/>
  <c r="M971" i="80"/>
  <c r="M970" i="80"/>
  <c r="M969" i="80"/>
  <c r="M968" i="80"/>
  <c r="M967" i="80"/>
  <c r="M966" i="80"/>
  <c r="M965" i="80"/>
  <c r="M964" i="80"/>
  <c r="M963" i="80"/>
  <c r="M962" i="80"/>
  <c r="M961" i="80"/>
  <c r="M960" i="80"/>
  <c r="M959" i="80"/>
  <c r="M958" i="80"/>
  <c r="M957" i="80"/>
  <c r="M956" i="80"/>
  <c r="M955" i="80"/>
  <c r="M954" i="80"/>
  <c r="M953" i="80"/>
  <c r="M952" i="80"/>
  <c r="M951" i="80"/>
  <c r="M950" i="80"/>
  <c r="M949" i="80"/>
  <c r="M948" i="80"/>
  <c r="M947" i="80"/>
  <c r="M946" i="80"/>
  <c r="M945" i="80"/>
  <c r="M944" i="80"/>
  <c r="M943" i="80"/>
  <c r="M942" i="80"/>
  <c r="M941" i="80"/>
  <c r="M940" i="80"/>
  <c r="M939" i="80"/>
  <c r="M938" i="80"/>
  <c r="M937" i="80"/>
  <c r="M936" i="80"/>
  <c r="M935" i="80"/>
  <c r="M934" i="80"/>
  <c r="M933" i="80"/>
  <c r="M932" i="80"/>
  <c r="M931" i="80"/>
  <c r="M930" i="80"/>
  <c r="M929" i="80"/>
  <c r="M928" i="80"/>
  <c r="M927" i="80"/>
  <c r="M926" i="80"/>
  <c r="M925" i="80"/>
  <c r="M924" i="80"/>
  <c r="M923" i="80"/>
  <c r="M922" i="80"/>
  <c r="M921" i="80"/>
  <c r="M920" i="80"/>
  <c r="M919" i="80"/>
  <c r="M918" i="80"/>
  <c r="M917" i="80"/>
  <c r="M916" i="80"/>
  <c r="M915" i="80"/>
  <c r="M914" i="80"/>
  <c r="M913" i="80"/>
  <c r="M912" i="80"/>
  <c r="M911" i="80"/>
  <c r="M910" i="80"/>
  <c r="M909" i="80"/>
  <c r="M908" i="80"/>
  <c r="M907" i="80"/>
  <c r="M906" i="80"/>
  <c r="M905" i="80"/>
  <c r="M904" i="80"/>
  <c r="M903" i="80"/>
  <c r="M902" i="80"/>
  <c r="M901" i="80"/>
  <c r="M900" i="80"/>
  <c r="M899" i="80"/>
  <c r="M898" i="80"/>
  <c r="M897" i="80"/>
  <c r="M896" i="80"/>
  <c r="M895" i="80"/>
  <c r="M894" i="80"/>
  <c r="M893" i="80"/>
  <c r="M892" i="80"/>
  <c r="M891" i="80"/>
  <c r="M890" i="80"/>
  <c r="M889" i="80"/>
  <c r="M888" i="80"/>
  <c r="M887" i="80"/>
  <c r="M886" i="80"/>
  <c r="M885" i="80"/>
  <c r="M884" i="80"/>
  <c r="M883" i="80"/>
  <c r="M882" i="80"/>
  <c r="M881" i="80"/>
  <c r="M880" i="80"/>
  <c r="M879" i="80"/>
  <c r="M878" i="80"/>
  <c r="M877" i="80"/>
  <c r="M876" i="80"/>
  <c r="M875" i="80"/>
  <c r="M874" i="80"/>
  <c r="M873" i="80"/>
  <c r="M872" i="80"/>
  <c r="M871" i="80"/>
  <c r="M870" i="80"/>
  <c r="M869" i="80"/>
  <c r="M868" i="80"/>
  <c r="M867" i="80"/>
  <c r="M866" i="80"/>
  <c r="M865" i="80"/>
  <c r="M864" i="80"/>
  <c r="M863" i="80"/>
  <c r="M862" i="80"/>
  <c r="M861" i="80"/>
  <c r="M860" i="80"/>
  <c r="M859" i="80"/>
  <c r="M858" i="80"/>
  <c r="M857" i="80"/>
  <c r="M856" i="80"/>
  <c r="M855" i="80"/>
  <c r="M854" i="80"/>
  <c r="M853" i="80"/>
  <c r="M852" i="80"/>
  <c r="M851" i="80"/>
  <c r="M850" i="80"/>
  <c r="M849" i="80"/>
  <c r="M848" i="80"/>
  <c r="M847" i="80"/>
  <c r="M846" i="80"/>
  <c r="M845" i="80"/>
  <c r="M844" i="80"/>
  <c r="M843" i="80"/>
  <c r="M842" i="80"/>
  <c r="M841" i="80"/>
  <c r="M840" i="80"/>
  <c r="M839" i="80"/>
  <c r="M838" i="80"/>
  <c r="M837" i="80"/>
  <c r="M836" i="80"/>
  <c r="M835" i="80"/>
  <c r="M834" i="80"/>
  <c r="M833" i="80"/>
  <c r="M832" i="80"/>
  <c r="M831" i="80"/>
  <c r="M830" i="80"/>
  <c r="M829" i="80"/>
  <c r="M828" i="80"/>
  <c r="M827" i="80"/>
  <c r="M826" i="80"/>
  <c r="M825" i="80"/>
  <c r="M824" i="80"/>
  <c r="M823" i="80"/>
  <c r="M822" i="80"/>
  <c r="M821" i="80"/>
  <c r="M820" i="80"/>
  <c r="M819" i="80"/>
  <c r="M818" i="80"/>
  <c r="M817" i="80"/>
  <c r="M816" i="80"/>
  <c r="M815" i="80"/>
  <c r="M814" i="80"/>
  <c r="M813" i="80"/>
  <c r="M812" i="80"/>
  <c r="M811" i="80"/>
  <c r="M810" i="80"/>
  <c r="M809" i="80"/>
  <c r="M808" i="80"/>
  <c r="M807" i="80"/>
  <c r="M806" i="80"/>
  <c r="M805" i="80"/>
  <c r="M804" i="80"/>
  <c r="M803" i="80"/>
  <c r="M802" i="80"/>
  <c r="M801" i="80"/>
  <c r="M800" i="80"/>
  <c r="M799" i="80"/>
  <c r="M798" i="80"/>
  <c r="M797" i="80"/>
  <c r="M796" i="80"/>
  <c r="M795" i="80"/>
  <c r="M794" i="80"/>
  <c r="M793" i="80"/>
  <c r="M792" i="80"/>
  <c r="M791" i="80"/>
  <c r="M790" i="80"/>
  <c r="M789" i="80"/>
  <c r="M788" i="80"/>
  <c r="M787" i="80"/>
  <c r="M786" i="80"/>
  <c r="M785" i="80"/>
  <c r="M784" i="80"/>
  <c r="M783" i="80"/>
  <c r="M782" i="80"/>
  <c r="M781" i="80"/>
  <c r="M780" i="80"/>
  <c r="M779" i="80"/>
  <c r="M778" i="80"/>
  <c r="M777" i="80"/>
  <c r="M776" i="80"/>
  <c r="M775" i="80"/>
  <c r="M774" i="80"/>
  <c r="M773" i="80"/>
  <c r="M772" i="80"/>
  <c r="M771" i="80"/>
  <c r="M770" i="80"/>
  <c r="M769" i="80"/>
  <c r="M768" i="80"/>
  <c r="M767" i="80"/>
  <c r="M766" i="80"/>
  <c r="M765" i="80"/>
  <c r="M764" i="80"/>
  <c r="M763" i="80"/>
  <c r="M762" i="80"/>
  <c r="M761" i="80"/>
  <c r="M760" i="80"/>
  <c r="M759" i="80"/>
  <c r="M758" i="80"/>
  <c r="M757" i="80"/>
  <c r="M756" i="80"/>
  <c r="M755" i="80"/>
  <c r="M754" i="80"/>
  <c r="M753" i="80"/>
  <c r="M752" i="80"/>
  <c r="M751" i="80"/>
  <c r="M750" i="80"/>
  <c r="M749" i="80"/>
  <c r="M748" i="80"/>
  <c r="M747" i="80"/>
  <c r="M746" i="80"/>
  <c r="M745" i="80"/>
  <c r="M744" i="80"/>
  <c r="M743" i="80"/>
  <c r="M742" i="80"/>
  <c r="M741" i="80"/>
  <c r="M740" i="80"/>
  <c r="M739" i="80"/>
  <c r="M738" i="80"/>
  <c r="M737" i="80"/>
  <c r="M736" i="80"/>
  <c r="M735" i="80"/>
  <c r="M734" i="80"/>
  <c r="M733" i="80"/>
  <c r="M732" i="80"/>
  <c r="M731" i="80"/>
  <c r="M730" i="80"/>
  <c r="M729" i="80"/>
  <c r="M728" i="80"/>
  <c r="M727" i="80"/>
  <c r="M726" i="80"/>
  <c r="M725" i="80"/>
  <c r="M724" i="80"/>
  <c r="M723" i="80"/>
  <c r="M722" i="80"/>
  <c r="M721" i="80"/>
  <c r="M720" i="80"/>
  <c r="M719" i="80"/>
  <c r="M718" i="80"/>
  <c r="M717" i="80"/>
  <c r="M716" i="80"/>
  <c r="M715" i="80"/>
  <c r="M714" i="80"/>
  <c r="M713" i="80"/>
  <c r="M712" i="80"/>
  <c r="M711" i="80"/>
  <c r="M710" i="80"/>
  <c r="M709" i="80"/>
  <c r="M708" i="80"/>
  <c r="M707" i="80"/>
  <c r="M706" i="80"/>
  <c r="M705" i="80"/>
  <c r="M704" i="80"/>
  <c r="M703" i="80"/>
  <c r="M702" i="80"/>
  <c r="M701" i="80"/>
  <c r="M700" i="80"/>
  <c r="M699" i="80"/>
  <c r="M698" i="80"/>
  <c r="M697" i="80"/>
  <c r="M696" i="80"/>
  <c r="M695" i="80"/>
  <c r="M694" i="80"/>
  <c r="M693" i="80"/>
  <c r="M692" i="80"/>
  <c r="M691" i="80"/>
  <c r="M690" i="80"/>
  <c r="M689" i="80"/>
  <c r="M688" i="80"/>
  <c r="M687" i="80"/>
  <c r="M686" i="80"/>
  <c r="M685" i="80"/>
  <c r="M684" i="80"/>
  <c r="M683" i="80"/>
  <c r="M682" i="80"/>
  <c r="M681" i="80"/>
  <c r="M680" i="80"/>
  <c r="M679" i="80"/>
  <c r="M678" i="80"/>
  <c r="M677" i="80"/>
  <c r="M676" i="80"/>
  <c r="M675" i="80"/>
  <c r="M674" i="80"/>
  <c r="M673" i="80"/>
  <c r="M672" i="80"/>
  <c r="M671" i="80"/>
  <c r="M670" i="80"/>
  <c r="M669" i="80"/>
  <c r="M668" i="80"/>
  <c r="M667" i="80"/>
  <c r="M666" i="80"/>
  <c r="M665" i="80"/>
  <c r="M664" i="80"/>
  <c r="M663" i="80"/>
  <c r="M662" i="80"/>
  <c r="M661" i="80"/>
  <c r="M660" i="80"/>
  <c r="M659" i="80"/>
  <c r="M658" i="80"/>
  <c r="M657" i="80"/>
  <c r="M656" i="80"/>
  <c r="M655" i="80"/>
  <c r="M654" i="80"/>
  <c r="M653" i="80"/>
  <c r="M652" i="80"/>
  <c r="M651" i="80"/>
  <c r="M650" i="80"/>
  <c r="M649" i="80"/>
  <c r="M648" i="80"/>
  <c r="M647" i="80"/>
  <c r="M646" i="80"/>
  <c r="M645" i="80"/>
  <c r="M644" i="80"/>
  <c r="M643" i="80"/>
  <c r="M642" i="80"/>
  <c r="M641" i="80"/>
  <c r="M640" i="80"/>
  <c r="M639" i="80"/>
  <c r="M638" i="80"/>
  <c r="M637" i="80"/>
  <c r="M636" i="80"/>
  <c r="M635" i="80"/>
  <c r="M634" i="80"/>
  <c r="M633" i="80"/>
  <c r="M632" i="80"/>
  <c r="M631" i="80"/>
  <c r="M630" i="80"/>
  <c r="M629" i="80"/>
  <c r="M628" i="80"/>
  <c r="M627" i="80"/>
  <c r="M626" i="80"/>
  <c r="M625" i="80"/>
  <c r="M624" i="80"/>
  <c r="M623" i="80"/>
  <c r="M622" i="80"/>
  <c r="M621" i="80"/>
  <c r="M620" i="80"/>
  <c r="M619" i="80"/>
  <c r="M618" i="80"/>
  <c r="M617" i="80"/>
  <c r="M616" i="80"/>
  <c r="M615" i="80"/>
  <c r="M614" i="80"/>
  <c r="M613" i="80"/>
  <c r="M612" i="80"/>
  <c r="M611" i="80"/>
  <c r="M610" i="80"/>
  <c r="M609" i="80"/>
  <c r="M608" i="80"/>
  <c r="M607" i="80"/>
  <c r="M606" i="80"/>
  <c r="M605" i="80"/>
  <c r="M604" i="80"/>
  <c r="M603" i="80"/>
  <c r="M602" i="80"/>
  <c r="M601" i="80"/>
  <c r="M600" i="80"/>
  <c r="M599" i="80"/>
  <c r="M598" i="80"/>
  <c r="M597" i="80"/>
  <c r="M596" i="80"/>
  <c r="M595" i="80"/>
  <c r="M594" i="80"/>
  <c r="M593" i="80"/>
  <c r="M592" i="80"/>
  <c r="M591" i="80"/>
  <c r="M590" i="80"/>
  <c r="M589" i="80"/>
  <c r="M588" i="80"/>
  <c r="M587" i="80"/>
  <c r="M586" i="80"/>
  <c r="M585" i="80"/>
  <c r="M584" i="80"/>
  <c r="M583" i="80"/>
  <c r="M582" i="80"/>
  <c r="M581" i="80"/>
  <c r="M580" i="80"/>
  <c r="M579" i="80"/>
  <c r="M578" i="80"/>
  <c r="M577" i="80"/>
  <c r="M576" i="80"/>
  <c r="M575" i="80"/>
  <c r="M574" i="80"/>
  <c r="M573" i="80"/>
  <c r="M572" i="80"/>
  <c r="M571" i="80"/>
  <c r="M570" i="80"/>
  <c r="M569" i="80"/>
  <c r="M568" i="80"/>
  <c r="M567" i="80"/>
  <c r="M566" i="80"/>
  <c r="M565" i="80"/>
  <c r="M564" i="80"/>
  <c r="M563" i="80"/>
  <c r="M562" i="80"/>
  <c r="M561" i="80"/>
  <c r="M560" i="80"/>
  <c r="M559" i="80"/>
  <c r="M558" i="80"/>
  <c r="M557" i="80"/>
  <c r="M556" i="80"/>
  <c r="M555" i="80"/>
  <c r="M554" i="80"/>
  <c r="M553" i="80"/>
  <c r="M552" i="80"/>
  <c r="M551" i="80"/>
  <c r="M550" i="80"/>
  <c r="M549" i="80"/>
  <c r="M548" i="80"/>
  <c r="M547" i="80"/>
  <c r="M546" i="80"/>
  <c r="M545" i="80"/>
  <c r="M544" i="80"/>
  <c r="M543" i="80"/>
  <c r="M542" i="80"/>
  <c r="M541" i="80"/>
  <c r="M540" i="80"/>
  <c r="M539" i="80"/>
  <c r="M538" i="80"/>
  <c r="M537" i="80"/>
  <c r="M536" i="80"/>
  <c r="M535" i="80"/>
  <c r="M534" i="80"/>
  <c r="M533" i="80"/>
  <c r="M532" i="80"/>
  <c r="M531" i="80"/>
  <c r="M530" i="80"/>
  <c r="M529" i="80"/>
  <c r="M528" i="80"/>
  <c r="M527" i="80"/>
  <c r="M526" i="80"/>
  <c r="M525" i="80"/>
  <c r="M524" i="80"/>
  <c r="M523" i="80"/>
  <c r="M522" i="80"/>
  <c r="M521" i="80"/>
  <c r="M520" i="80"/>
  <c r="M519" i="80"/>
  <c r="M518" i="80"/>
  <c r="M517" i="80"/>
  <c r="M516" i="80"/>
  <c r="M515" i="80"/>
  <c r="M514" i="80"/>
  <c r="M513" i="80"/>
  <c r="M512" i="80"/>
  <c r="M511" i="80"/>
  <c r="M510" i="80"/>
  <c r="M509" i="80"/>
  <c r="M508" i="80"/>
  <c r="M507" i="80"/>
  <c r="M506" i="80"/>
  <c r="M505" i="80"/>
  <c r="M504" i="80"/>
  <c r="M503" i="80"/>
  <c r="M502" i="80"/>
  <c r="M501" i="80"/>
  <c r="M500" i="80"/>
  <c r="M499" i="80"/>
  <c r="M498" i="80"/>
  <c r="M497" i="80"/>
  <c r="M496" i="80"/>
  <c r="M495" i="80"/>
  <c r="M494" i="80"/>
  <c r="M493" i="80"/>
  <c r="M492" i="80"/>
  <c r="M491" i="80"/>
  <c r="M490" i="80"/>
  <c r="M489" i="80"/>
  <c r="M488" i="80"/>
  <c r="M487" i="80"/>
  <c r="M486" i="80"/>
  <c r="M485" i="80"/>
  <c r="M484" i="80"/>
  <c r="M483" i="80"/>
  <c r="M482" i="80"/>
  <c r="M481" i="80"/>
  <c r="M480" i="80"/>
  <c r="M479" i="80"/>
  <c r="M478" i="80"/>
  <c r="M477" i="80"/>
  <c r="M476" i="80"/>
  <c r="M475" i="80"/>
  <c r="M474" i="80"/>
  <c r="M473" i="80"/>
  <c r="M472" i="80"/>
  <c r="M471" i="80"/>
  <c r="M470" i="80"/>
  <c r="M469" i="80"/>
  <c r="M468" i="80"/>
  <c r="M467" i="80"/>
  <c r="M466" i="80"/>
  <c r="M465" i="80"/>
  <c r="M464" i="80"/>
  <c r="M463" i="80"/>
  <c r="M462" i="80"/>
  <c r="M461" i="80"/>
  <c r="M460" i="80"/>
  <c r="M459" i="80"/>
  <c r="M458" i="80"/>
  <c r="M457" i="80"/>
  <c r="M456" i="80"/>
  <c r="M455" i="80"/>
  <c r="M454" i="80"/>
  <c r="M453" i="80"/>
  <c r="M452" i="80"/>
  <c r="M451" i="80"/>
  <c r="M450" i="80"/>
  <c r="M449" i="80"/>
  <c r="M448" i="80"/>
  <c r="M447" i="80"/>
  <c r="M446" i="80"/>
  <c r="M445" i="80"/>
  <c r="M444" i="80"/>
  <c r="M443" i="80"/>
  <c r="M442" i="80"/>
  <c r="M441" i="80"/>
  <c r="M440" i="80"/>
  <c r="M439" i="80"/>
  <c r="M438" i="80"/>
  <c r="M437" i="80"/>
  <c r="M436" i="80"/>
  <c r="M435" i="80"/>
  <c r="M434" i="80"/>
  <c r="M433" i="80"/>
  <c r="M432" i="80"/>
  <c r="M431" i="80"/>
  <c r="M430" i="80"/>
  <c r="M429" i="80"/>
  <c r="M428" i="80"/>
  <c r="M427" i="80"/>
  <c r="M426" i="80"/>
  <c r="M425" i="80"/>
  <c r="M424" i="80"/>
  <c r="M423" i="80"/>
  <c r="M422" i="80"/>
  <c r="M421" i="80"/>
  <c r="M420" i="80"/>
  <c r="M419" i="80"/>
  <c r="M418" i="80"/>
  <c r="M417" i="80"/>
  <c r="M416" i="80"/>
  <c r="M415" i="80"/>
  <c r="M414" i="80"/>
  <c r="M413" i="80"/>
  <c r="M412" i="80"/>
  <c r="M411" i="80"/>
  <c r="M410" i="80"/>
  <c r="M409" i="80"/>
  <c r="M408" i="80"/>
  <c r="M407" i="80"/>
  <c r="M406" i="80"/>
  <c r="M405" i="80"/>
  <c r="M404" i="80"/>
  <c r="M403" i="80"/>
  <c r="M402" i="80"/>
  <c r="M401" i="80"/>
  <c r="M400" i="80"/>
  <c r="M399" i="80"/>
  <c r="M398" i="80"/>
  <c r="M397" i="80"/>
  <c r="M396" i="80"/>
  <c r="M395" i="80"/>
  <c r="M394" i="80"/>
  <c r="M393" i="80"/>
  <c r="M392" i="80"/>
  <c r="M391" i="80"/>
  <c r="M390" i="80"/>
  <c r="M389" i="80"/>
  <c r="M388" i="80"/>
  <c r="M387" i="80"/>
  <c r="M386" i="80"/>
  <c r="M385" i="80"/>
  <c r="M384" i="80"/>
  <c r="M383" i="80"/>
  <c r="M382" i="80"/>
  <c r="M381" i="80"/>
  <c r="M380" i="80"/>
  <c r="M379" i="80"/>
  <c r="M378" i="80"/>
  <c r="M377" i="80"/>
  <c r="M376" i="80"/>
  <c r="M375" i="80"/>
  <c r="M374" i="80"/>
  <c r="M373" i="80"/>
  <c r="M372" i="80"/>
  <c r="M371" i="80"/>
  <c r="M370" i="80"/>
  <c r="M369" i="80"/>
  <c r="M368" i="80"/>
  <c r="M367" i="80"/>
  <c r="M366" i="80"/>
  <c r="M365" i="80"/>
  <c r="M364" i="80"/>
  <c r="M363" i="80"/>
  <c r="M362" i="80"/>
  <c r="M361" i="80"/>
  <c r="M360" i="80"/>
  <c r="M359" i="80"/>
  <c r="M358" i="80"/>
  <c r="M357" i="80"/>
  <c r="M356" i="80"/>
  <c r="M355" i="80"/>
  <c r="M354" i="80"/>
  <c r="M353" i="80"/>
  <c r="M352" i="80"/>
  <c r="M351" i="80"/>
  <c r="M350" i="80"/>
  <c r="M349" i="80"/>
  <c r="M348" i="80"/>
  <c r="M347" i="80"/>
  <c r="M346" i="80"/>
  <c r="M345" i="80"/>
  <c r="M344" i="80"/>
  <c r="M343" i="80"/>
  <c r="M342" i="80"/>
  <c r="M341" i="80"/>
  <c r="M340" i="80"/>
  <c r="M339" i="80"/>
  <c r="M338" i="80"/>
  <c r="M337" i="80"/>
  <c r="M336" i="80"/>
  <c r="M335" i="80"/>
  <c r="M334" i="80"/>
  <c r="M333" i="80"/>
  <c r="M332" i="80"/>
  <c r="M331" i="80"/>
  <c r="M330" i="80"/>
  <c r="M329" i="80"/>
  <c r="M328" i="80"/>
  <c r="M327" i="80"/>
  <c r="M326" i="80"/>
  <c r="M325" i="80"/>
  <c r="M324" i="80"/>
  <c r="M323" i="80"/>
  <c r="M322" i="80"/>
  <c r="M321" i="80"/>
  <c r="M320" i="80"/>
  <c r="M319" i="80"/>
  <c r="M318" i="80"/>
  <c r="M317" i="80"/>
  <c r="M316" i="80"/>
  <c r="M315" i="80"/>
  <c r="M314" i="80"/>
  <c r="M313" i="80"/>
  <c r="M312" i="80"/>
  <c r="M311" i="80"/>
  <c r="M310" i="80"/>
  <c r="M309" i="80"/>
  <c r="M308" i="80"/>
  <c r="M307" i="80"/>
  <c r="M306" i="80"/>
  <c r="M305" i="80"/>
  <c r="M304" i="80"/>
  <c r="M303" i="80"/>
  <c r="M302" i="80"/>
  <c r="M301" i="80"/>
  <c r="M300" i="80"/>
  <c r="M299" i="80"/>
  <c r="M298" i="80"/>
  <c r="M297" i="80"/>
  <c r="M296" i="80"/>
  <c r="M295" i="80"/>
  <c r="M294" i="80"/>
  <c r="M293" i="80"/>
  <c r="M292" i="80"/>
  <c r="M291" i="80"/>
  <c r="M290" i="80"/>
  <c r="M289" i="80"/>
  <c r="M288" i="80"/>
  <c r="M287" i="80"/>
  <c r="M286" i="80"/>
  <c r="M285" i="80"/>
  <c r="M284" i="80"/>
  <c r="M283" i="80"/>
  <c r="M282" i="80"/>
  <c r="M281" i="80"/>
  <c r="M280" i="80"/>
  <c r="M279" i="80"/>
  <c r="M278" i="80"/>
  <c r="M277" i="80"/>
  <c r="M276" i="80"/>
  <c r="M275" i="80"/>
  <c r="M274" i="80"/>
  <c r="M273" i="80"/>
  <c r="M272" i="80"/>
  <c r="M271" i="80"/>
  <c r="M270" i="80"/>
  <c r="M269" i="80"/>
  <c r="M268" i="80"/>
  <c r="M267" i="80"/>
  <c r="M266" i="80"/>
  <c r="M265" i="80"/>
  <c r="M264" i="80"/>
  <c r="M263" i="80"/>
  <c r="M262" i="80"/>
  <c r="M261" i="80"/>
  <c r="M260" i="80"/>
  <c r="M259" i="80"/>
  <c r="M258" i="80"/>
  <c r="M257" i="80"/>
  <c r="M256" i="80"/>
  <c r="M255" i="80"/>
  <c r="M254" i="80"/>
  <c r="M253" i="80"/>
  <c r="M252" i="80"/>
  <c r="M251" i="80"/>
  <c r="M250" i="80"/>
  <c r="M249" i="80"/>
  <c r="M248" i="80"/>
  <c r="M247" i="80"/>
  <c r="M246" i="80"/>
  <c r="M245" i="80"/>
  <c r="M244" i="80"/>
  <c r="M243" i="80"/>
  <c r="M242" i="80"/>
  <c r="M241" i="80"/>
  <c r="M240" i="80"/>
  <c r="M239" i="80"/>
  <c r="M238" i="80"/>
  <c r="M237" i="80"/>
  <c r="M236" i="80"/>
  <c r="M235" i="80"/>
  <c r="M234" i="80"/>
  <c r="M233" i="80"/>
  <c r="M232" i="80"/>
  <c r="M231" i="80"/>
  <c r="M230" i="80"/>
  <c r="M229" i="80"/>
  <c r="M228" i="80"/>
  <c r="M227" i="80"/>
  <c r="M226" i="80"/>
  <c r="M225" i="80"/>
  <c r="M224" i="80"/>
  <c r="M223" i="80"/>
  <c r="M222" i="80"/>
  <c r="M221" i="80"/>
  <c r="M220" i="80"/>
  <c r="M219" i="80"/>
  <c r="M218" i="80"/>
  <c r="M217" i="80"/>
  <c r="M216" i="80"/>
  <c r="M215" i="80"/>
  <c r="M214" i="80"/>
  <c r="M213" i="80"/>
  <c r="M212" i="80"/>
  <c r="M211" i="80"/>
  <c r="M210" i="80"/>
  <c r="M209" i="80"/>
  <c r="M208" i="80"/>
  <c r="M207" i="80"/>
  <c r="M206" i="80"/>
  <c r="M205" i="80"/>
  <c r="M204" i="80"/>
  <c r="M203" i="80"/>
  <c r="M202" i="80"/>
  <c r="M201" i="80"/>
  <c r="M200" i="80"/>
  <c r="M199" i="80"/>
  <c r="M198" i="80"/>
  <c r="M197" i="80"/>
  <c r="M196" i="80"/>
  <c r="M195" i="80"/>
  <c r="M194" i="80"/>
  <c r="M193" i="80"/>
  <c r="M192" i="80"/>
  <c r="M191" i="80"/>
  <c r="M190" i="80"/>
  <c r="M189" i="80"/>
  <c r="M188" i="80"/>
  <c r="M187" i="80"/>
  <c r="M186" i="80"/>
  <c r="M185" i="80"/>
  <c r="M184" i="80"/>
  <c r="M183" i="80"/>
  <c r="M182" i="80"/>
  <c r="M181" i="80"/>
  <c r="M180" i="80"/>
  <c r="M179" i="80"/>
  <c r="M178" i="80"/>
  <c r="M177" i="80"/>
  <c r="M176" i="80"/>
  <c r="M175" i="80"/>
  <c r="M174" i="80"/>
  <c r="M173" i="80"/>
  <c r="M172" i="80"/>
  <c r="M171" i="80"/>
  <c r="M170" i="80"/>
  <c r="M169" i="80"/>
  <c r="M168" i="80"/>
  <c r="M167" i="80"/>
  <c r="M166" i="80"/>
  <c r="M165" i="80"/>
  <c r="M164" i="80"/>
  <c r="M163" i="80"/>
  <c r="M162" i="80"/>
  <c r="M161" i="80"/>
  <c r="M160" i="80"/>
  <c r="M159" i="80"/>
  <c r="M158" i="80"/>
  <c r="M157" i="80"/>
  <c r="M156" i="80"/>
  <c r="M155" i="80"/>
  <c r="M154" i="80"/>
  <c r="M153" i="80"/>
  <c r="M152" i="80"/>
  <c r="M151" i="80"/>
  <c r="M150" i="80"/>
  <c r="M149" i="80"/>
  <c r="M148" i="80"/>
  <c r="M147" i="80"/>
  <c r="M146" i="80"/>
  <c r="M145" i="80"/>
  <c r="M144" i="80"/>
  <c r="M143" i="80"/>
  <c r="M142" i="80"/>
  <c r="M141" i="80"/>
  <c r="M140" i="80"/>
  <c r="M139" i="80"/>
  <c r="M138" i="80"/>
  <c r="M137" i="80"/>
  <c r="M136" i="80"/>
  <c r="M135" i="80"/>
  <c r="M134" i="80"/>
  <c r="M133" i="80"/>
  <c r="M132" i="80"/>
  <c r="M131" i="80"/>
  <c r="M130" i="80"/>
  <c r="M129" i="80"/>
  <c r="M128" i="80"/>
  <c r="M127" i="80"/>
  <c r="M126" i="80"/>
  <c r="M125" i="80"/>
  <c r="M124" i="80"/>
  <c r="M123" i="80"/>
  <c r="M122" i="80"/>
  <c r="M121" i="80"/>
  <c r="M120" i="80"/>
  <c r="M119" i="80"/>
  <c r="M118" i="80"/>
  <c r="M117" i="80"/>
  <c r="M116" i="80"/>
  <c r="M115" i="80"/>
  <c r="M114" i="80"/>
  <c r="M113" i="80"/>
  <c r="M112" i="80"/>
  <c r="M111" i="80"/>
  <c r="M110" i="80"/>
  <c r="M109" i="80"/>
  <c r="M108" i="80"/>
  <c r="M107" i="80"/>
  <c r="M106" i="80"/>
  <c r="M105" i="80"/>
  <c r="M104" i="80"/>
  <c r="M103" i="80"/>
  <c r="M102" i="80"/>
  <c r="M101" i="80"/>
  <c r="M100" i="80"/>
  <c r="M99" i="80"/>
  <c r="M98" i="80"/>
  <c r="M97" i="80"/>
  <c r="M96" i="80"/>
  <c r="M95" i="80"/>
  <c r="M94" i="80"/>
  <c r="M93" i="80"/>
  <c r="M92" i="80"/>
  <c r="M91" i="80"/>
  <c r="M90" i="80"/>
  <c r="M89" i="80"/>
  <c r="M88" i="80"/>
  <c r="M87" i="80"/>
  <c r="M86" i="80"/>
  <c r="M85" i="80"/>
  <c r="M84" i="80"/>
  <c r="M83" i="80"/>
  <c r="M82" i="80"/>
  <c r="M81" i="80"/>
  <c r="M80" i="80"/>
  <c r="M79" i="80"/>
  <c r="M78" i="80"/>
  <c r="M77" i="80"/>
  <c r="M76" i="80"/>
  <c r="M75" i="80"/>
  <c r="M74" i="80"/>
  <c r="M73" i="80"/>
  <c r="M72" i="80"/>
  <c r="M71" i="80"/>
  <c r="M70" i="80"/>
  <c r="M69" i="80"/>
  <c r="M68" i="80"/>
  <c r="M67" i="80"/>
  <c r="M66" i="80"/>
  <c r="M65" i="80"/>
  <c r="M64" i="80"/>
  <c r="M63" i="80"/>
  <c r="M62" i="80"/>
  <c r="M61" i="80"/>
  <c r="M60" i="80"/>
  <c r="M59" i="80"/>
  <c r="M58" i="80"/>
  <c r="M57" i="80"/>
  <c r="M56" i="80"/>
  <c r="M55" i="80"/>
  <c r="M54" i="80"/>
  <c r="M53" i="80"/>
  <c r="M52" i="80"/>
  <c r="M51" i="80"/>
  <c r="M50" i="80"/>
  <c r="M49" i="80"/>
  <c r="M48" i="80"/>
  <c r="M47" i="80"/>
  <c r="M46" i="80"/>
  <c r="M45" i="80"/>
  <c r="M44" i="80"/>
  <c r="M43" i="80"/>
  <c r="M42" i="80"/>
  <c r="M41" i="80"/>
  <c r="M40" i="80"/>
  <c r="M39" i="80"/>
  <c r="M38" i="80"/>
  <c r="M37" i="80"/>
  <c r="M36" i="80"/>
  <c r="M35" i="80"/>
  <c r="M34" i="80"/>
  <c r="M33" i="80"/>
  <c r="M32" i="80"/>
  <c r="M31" i="80"/>
  <c r="M30" i="80"/>
  <c r="M29" i="80"/>
  <c r="M28" i="80"/>
  <c r="M27" i="80"/>
  <c r="M26" i="80"/>
  <c r="M25" i="80"/>
  <c r="M24" i="80"/>
  <c r="M23" i="80"/>
  <c r="M22" i="80"/>
  <c r="M21" i="80"/>
  <c r="M20" i="80"/>
  <c r="M19" i="80"/>
  <c r="M18" i="80"/>
  <c r="M17" i="80"/>
  <c r="M16" i="80"/>
  <c r="M15" i="80"/>
  <c r="M14" i="80"/>
  <c r="M13" i="80"/>
  <c r="M12" i="80"/>
  <c r="M11" i="80"/>
  <c r="M10" i="80"/>
  <c r="M9" i="80"/>
  <c r="M8" i="80"/>
  <c r="M7" i="80"/>
  <c r="M6" i="80"/>
  <c r="M5" i="80"/>
  <c r="M4" i="80"/>
  <c r="F29" i="79" s="1"/>
  <c r="D1003" i="78"/>
  <c r="C1003" i="78"/>
  <c r="AA1003" i="78" s="1"/>
  <c r="D1002" i="78"/>
  <c r="C1002" i="78" s="1"/>
  <c r="AA1002" i="78" s="1"/>
  <c r="D1001" i="78"/>
  <c r="C1001" i="78"/>
  <c r="AA1001" i="78" s="1"/>
  <c r="D1000" i="78"/>
  <c r="C1000" i="78" s="1"/>
  <c r="AA1000" i="78"/>
  <c r="D999" i="78"/>
  <c r="C999" i="78"/>
  <c r="AA999" i="78" s="1"/>
  <c r="D998" i="78"/>
  <c r="C998" i="78" s="1"/>
  <c r="AA998" i="78"/>
  <c r="D997" i="78"/>
  <c r="C997" i="78" s="1"/>
  <c r="AA997" i="78" s="1"/>
  <c r="D996" i="78"/>
  <c r="C996" i="78" s="1"/>
  <c r="AA996" i="78"/>
  <c r="D995" i="78"/>
  <c r="C995" i="78"/>
  <c r="AA995" i="78" s="1"/>
  <c r="D994" i="78"/>
  <c r="C994" i="78" s="1"/>
  <c r="AA994" i="78" s="1"/>
  <c r="D993" i="78"/>
  <c r="C993" i="78"/>
  <c r="AA993" i="78" s="1"/>
  <c r="D992" i="78"/>
  <c r="C992" i="78" s="1"/>
  <c r="AA992" i="78"/>
  <c r="D991" i="78"/>
  <c r="C991" i="78"/>
  <c r="AA991" i="78" s="1"/>
  <c r="D990" i="78"/>
  <c r="C990" i="78" s="1"/>
  <c r="AA990" i="78"/>
  <c r="D989" i="78"/>
  <c r="C989" i="78" s="1"/>
  <c r="AA989" i="78" s="1"/>
  <c r="D988" i="78"/>
  <c r="C988" i="78" s="1"/>
  <c r="AA988" i="78" s="1"/>
  <c r="D987" i="78"/>
  <c r="C987" i="78"/>
  <c r="AA987" i="78" s="1"/>
  <c r="D986" i="78"/>
  <c r="C986" i="78" s="1"/>
  <c r="AA986" i="78" s="1"/>
  <c r="D985" i="78"/>
  <c r="C985" i="78"/>
  <c r="AA985" i="78" s="1"/>
  <c r="D984" i="78"/>
  <c r="C984" i="78" s="1"/>
  <c r="AA984" i="78"/>
  <c r="D983" i="78"/>
  <c r="C983" i="78"/>
  <c r="AA983" i="78" s="1"/>
  <c r="D982" i="78"/>
  <c r="C982" i="78" s="1"/>
  <c r="AA982" i="78"/>
  <c r="D981" i="78"/>
  <c r="C981" i="78" s="1"/>
  <c r="AA981" i="78" s="1"/>
  <c r="D980" i="78"/>
  <c r="C980" i="78" s="1"/>
  <c r="AA980" i="78"/>
  <c r="D979" i="78"/>
  <c r="C979" i="78"/>
  <c r="AA979" i="78" s="1"/>
  <c r="D978" i="78"/>
  <c r="C978" i="78" s="1"/>
  <c r="AA978" i="78" s="1"/>
  <c r="D977" i="78"/>
  <c r="C977" i="78"/>
  <c r="AA977" i="78" s="1"/>
  <c r="D976" i="78"/>
  <c r="C976" i="78" s="1"/>
  <c r="AA976" i="78"/>
  <c r="D975" i="78"/>
  <c r="C975" i="78"/>
  <c r="AA975" i="78" s="1"/>
  <c r="D974" i="78"/>
  <c r="C974" i="78" s="1"/>
  <c r="AA974" i="78"/>
  <c r="D973" i="78"/>
  <c r="C973" i="78" s="1"/>
  <c r="AA973" i="78" s="1"/>
  <c r="D972" i="78"/>
  <c r="C972" i="78" s="1"/>
  <c r="AA972" i="78" s="1"/>
  <c r="D971" i="78"/>
  <c r="C971" i="78"/>
  <c r="AA971" i="78" s="1"/>
  <c r="D970" i="78"/>
  <c r="C970" i="78" s="1"/>
  <c r="AA970" i="78" s="1"/>
  <c r="D969" i="78"/>
  <c r="C969" i="78"/>
  <c r="AA969" i="78" s="1"/>
  <c r="D968" i="78"/>
  <c r="C968" i="78" s="1"/>
  <c r="AA968" i="78"/>
  <c r="D967" i="78"/>
  <c r="C967" i="78"/>
  <c r="AA967" i="78" s="1"/>
  <c r="D966" i="78"/>
  <c r="C966" i="78" s="1"/>
  <c r="AA966" i="78"/>
  <c r="D965" i="78"/>
  <c r="C965" i="78" s="1"/>
  <c r="AA965" i="78" s="1"/>
  <c r="D964" i="78"/>
  <c r="C964" i="78" s="1"/>
  <c r="AA964" i="78"/>
  <c r="D963" i="78"/>
  <c r="C963" i="78"/>
  <c r="AA963" i="78" s="1"/>
  <c r="D962" i="78"/>
  <c r="C962" i="78" s="1"/>
  <c r="AA962" i="78" s="1"/>
  <c r="D961" i="78"/>
  <c r="C961" i="78"/>
  <c r="AA961" i="78" s="1"/>
  <c r="D960" i="78"/>
  <c r="C960" i="78" s="1"/>
  <c r="AA960" i="78"/>
  <c r="D959" i="78"/>
  <c r="C959" i="78"/>
  <c r="AA959" i="78" s="1"/>
  <c r="D958" i="78"/>
  <c r="C958" i="78" s="1"/>
  <c r="AA958" i="78"/>
  <c r="D957" i="78"/>
  <c r="C957" i="78" s="1"/>
  <c r="AA957" i="78" s="1"/>
  <c r="D956" i="78"/>
  <c r="C956" i="78" s="1"/>
  <c r="AA956" i="78" s="1"/>
  <c r="D955" i="78"/>
  <c r="C955" i="78"/>
  <c r="AA955" i="78" s="1"/>
  <c r="D954" i="78"/>
  <c r="C954" i="78" s="1"/>
  <c r="AA954" i="78" s="1"/>
  <c r="D953" i="78"/>
  <c r="C953" i="78"/>
  <c r="AA953" i="78" s="1"/>
  <c r="D952" i="78"/>
  <c r="C952" i="78" s="1"/>
  <c r="AA952" i="78"/>
  <c r="D951" i="78"/>
  <c r="C951" i="78"/>
  <c r="AA951" i="78" s="1"/>
  <c r="D950" i="78"/>
  <c r="C950" i="78" s="1"/>
  <c r="AA950" i="78"/>
  <c r="D949" i="78"/>
  <c r="C949" i="78" s="1"/>
  <c r="AA949" i="78" s="1"/>
  <c r="D948" i="78"/>
  <c r="C948" i="78" s="1"/>
  <c r="AA948" i="78"/>
  <c r="D947" i="78"/>
  <c r="C947" i="78"/>
  <c r="AA947" i="78" s="1"/>
  <c r="D946" i="78"/>
  <c r="C946" i="78" s="1"/>
  <c r="AA946" i="78" s="1"/>
  <c r="D945" i="78"/>
  <c r="C945" i="78"/>
  <c r="AA945" i="78" s="1"/>
  <c r="D944" i="78"/>
  <c r="C944" i="78" s="1"/>
  <c r="AA944" i="78"/>
  <c r="D943" i="78"/>
  <c r="C943" i="78"/>
  <c r="AA943" i="78" s="1"/>
  <c r="D942" i="78"/>
  <c r="C942" i="78" s="1"/>
  <c r="AA942" i="78"/>
  <c r="D941" i="78"/>
  <c r="C941" i="78" s="1"/>
  <c r="AA941" i="78" s="1"/>
  <c r="D940" i="78"/>
  <c r="C940" i="78" s="1"/>
  <c r="AA940" i="78" s="1"/>
  <c r="D939" i="78"/>
  <c r="C939" i="78"/>
  <c r="AA939" i="78" s="1"/>
  <c r="D938" i="78"/>
  <c r="C938" i="78" s="1"/>
  <c r="AA938" i="78" s="1"/>
  <c r="D937" i="78"/>
  <c r="C937" i="78"/>
  <c r="AA937" i="78" s="1"/>
  <c r="D936" i="78"/>
  <c r="C936" i="78" s="1"/>
  <c r="AA936" i="78"/>
  <c r="D935" i="78"/>
  <c r="C935" i="78"/>
  <c r="AA935" i="78" s="1"/>
  <c r="D934" i="78"/>
  <c r="C934" i="78" s="1"/>
  <c r="AA934" i="78"/>
  <c r="D933" i="78"/>
  <c r="C933" i="78" s="1"/>
  <c r="AA933" i="78" s="1"/>
  <c r="D932" i="78"/>
  <c r="C932" i="78" s="1"/>
  <c r="AA932" i="78"/>
  <c r="D931" i="78"/>
  <c r="C931" i="78"/>
  <c r="AA931" i="78" s="1"/>
  <c r="D930" i="78"/>
  <c r="C930" i="78" s="1"/>
  <c r="AA930" i="78" s="1"/>
  <c r="D929" i="78"/>
  <c r="C929" i="78"/>
  <c r="AA929" i="78" s="1"/>
  <c r="D928" i="78"/>
  <c r="C928" i="78" s="1"/>
  <c r="AA928" i="78"/>
  <c r="D927" i="78"/>
  <c r="C927" i="78"/>
  <c r="AA927" i="78" s="1"/>
  <c r="D926" i="78"/>
  <c r="C926" i="78" s="1"/>
  <c r="AA926" i="78"/>
  <c r="D925" i="78"/>
  <c r="C925" i="78" s="1"/>
  <c r="AA925" i="78" s="1"/>
  <c r="D924" i="78"/>
  <c r="C924" i="78" s="1"/>
  <c r="AA924" i="78" s="1"/>
  <c r="D923" i="78"/>
  <c r="C923" i="78"/>
  <c r="AA923" i="78" s="1"/>
  <c r="D922" i="78"/>
  <c r="C922" i="78" s="1"/>
  <c r="AA922" i="78" s="1"/>
  <c r="D921" i="78"/>
  <c r="C921" i="78"/>
  <c r="AA921" i="78" s="1"/>
  <c r="D920" i="78"/>
  <c r="C920" i="78" s="1"/>
  <c r="AA920" i="78"/>
  <c r="D919" i="78"/>
  <c r="C919" i="78"/>
  <c r="AA919" i="78" s="1"/>
  <c r="D918" i="78"/>
  <c r="C918" i="78" s="1"/>
  <c r="AA918" i="78"/>
  <c r="D917" i="78"/>
  <c r="C917" i="78" s="1"/>
  <c r="AA917" i="78" s="1"/>
  <c r="D916" i="78"/>
  <c r="C916" i="78" s="1"/>
  <c r="AA916" i="78"/>
  <c r="D915" i="78"/>
  <c r="C915" i="78"/>
  <c r="AA915" i="78" s="1"/>
  <c r="D914" i="78"/>
  <c r="C914" i="78" s="1"/>
  <c r="AA914" i="78" s="1"/>
  <c r="D913" i="78"/>
  <c r="C913" i="78"/>
  <c r="AA913" i="78" s="1"/>
  <c r="D912" i="78"/>
  <c r="C912" i="78" s="1"/>
  <c r="AA912" i="78"/>
  <c r="D911" i="78"/>
  <c r="C911" i="78"/>
  <c r="AA911" i="78" s="1"/>
  <c r="D910" i="78"/>
  <c r="C910" i="78" s="1"/>
  <c r="AA910" i="78"/>
  <c r="D909" i="78"/>
  <c r="C909" i="78" s="1"/>
  <c r="AA909" i="78" s="1"/>
  <c r="D908" i="78"/>
  <c r="C908" i="78" s="1"/>
  <c r="AA908" i="78" s="1"/>
  <c r="D907" i="78"/>
  <c r="C907" i="78"/>
  <c r="AA907" i="78" s="1"/>
  <c r="D906" i="78"/>
  <c r="C906" i="78" s="1"/>
  <c r="AA906" i="78" s="1"/>
  <c r="D905" i="78"/>
  <c r="C905" i="78"/>
  <c r="AA905" i="78" s="1"/>
  <c r="D904" i="78"/>
  <c r="C904" i="78" s="1"/>
  <c r="AA904" i="78"/>
  <c r="D903" i="78"/>
  <c r="C903" i="78"/>
  <c r="AA903" i="78" s="1"/>
  <c r="D902" i="78"/>
  <c r="C902" i="78" s="1"/>
  <c r="AA902" i="78"/>
  <c r="D901" i="78"/>
  <c r="C901" i="78" s="1"/>
  <c r="AA901" i="78" s="1"/>
  <c r="D900" i="78"/>
  <c r="C900" i="78" s="1"/>
  <c r="AA900" i="78"/>
  <c r="D899" i="78"/>
  <c r="C899" i="78"/>
  <c r="AA899" i="78" s="1"/>
  <c r="D898" i="78"/>
  <c r="C898" i="78" s="1"/>
  <c r="AA898" i="78" s="1"/>
  <c r="D897" i="78"/>
  <c r="C897" i="78"/>
  <c r="AA897" i="78" s="1"/>
  <c r="D896" i="78"/>
  <c r="C896" i="78" s="1"/>
  <c r="AA896" i="78"/>
  <c r="D895" i="78"/>
  <c r="C895" i="78"/>
  <c r="AA895" i="78" s="1"/>
  <c r="D894" i="78"/>
  <c r="C894" i="78" s="1"/>
  <c r="AA894" i="78"/>
  <c r="D893" i="78"/>
  <c r="C893" i="78" s="1"/>
  <c r="AA893" i="78" s="1"/>
  <c r="D892" i="78"/>
  <c r="C892" i="78" s="1"/>
  <c r="AA892" i="78" s="1"/>
  <c r="D891" i="78"/>
  <c r="C891" i="78"/>
  <c r="AA891" i="78" s="1"/>
  <c r="D890" i="78"/>
  <c r="C890" i="78" s="1"/>
  <c r="AA890" i="78" s="1"/>
  <c r="D889" i="78"/>
  <c r="C889" i="78"/>
  <c r="AA889" i="78" s="1"/>
  <c r="D888" i="78"/>
  <c r="C888" i="78" s="1"/>
  <c r="AA888" i="78"/>
  <c r="D887" i="78"/>
  <c r="C887" i="78"/>
  <c r="AA887" i="78" s="1"/>
  <c r="D886" i="78"/>
  <c r="C886" i="78" s="1"/>
  <c r="AA886" i="78"/>
  <c r="D885" i="78"/>
  <c r="C885" i="78" s="1"/>
  <c r="AA885" i="78" s="1"/>
  <c r="D884" i="78"/>
  <c r="C884" i="78" s="1"/>
  <c r="AA884" i="78"/>
  <c r="D883" i="78"/>
  <c r="C883" i="78"/>
  <c r="AA883" i="78" s="1"/>
  <c r="D882" i="78"/>
  <c r="C882" i="78" s="1"/>
  <c r="AA882" i="78" s="1"/>
  <c r="D881" i="78"/>
  <c r="C881" i="78"/>
  <c r="AA881" i="78" s="1"/>
  <c r="D880" i="78"/>
  <c r="C880" i="78" s="1"/>
  <c r="AA880" i="78"/>
  <c r="D879" i="78"/>
  <c r="C879" i="78"/>
  <c r="AA879" i="78" s="1"/>
  <c r="D878" i="78"/>
  <c r="C878" i="78" s="1"/>
  <c r="AA878" i="78"/>
  <c r="D877" i="78"/>
  <c r="C877" i="78" s="1"/>
  <c r="AA877" i="78" s="1"/>
  <c r="D876" i="78"/>
  <c r="C876" i="78" s="1"/>
  <c r="AA876" i="78" s="1"/>
  <c r="D875" i="78"/>
  <c r="C875" i="78"/>
  <c r="AA875" i="78" s="1"/>
  <c r="D874" i="78"/>
  <c r="C874" i="78" s="1"/>
  <c r="AA874" i="78" s="1"/>
  <c r="D873" i="78"/>
  <c r="C873" i="78"/>
  <c r="AA873" i="78" s="1"/>
  <c r="D872" i="78"/>
  <c r="C872" i="78" s="1"/>
  <c r="AA872" i="78"/>
  <c r="D871" i="78"/>
  <c r="C871" i="78"/>
  <c r="AA871" i="78" s="1"/>
  <c r="D870" i="78"/>
  <c r="C870" i="78" s="1"/>
  <c r="AA870" i="78"/>
  <c r="D869" i="78"/>
  <c r="C869" i="78" s="1"/>
  <c r="AA869" i="78" s="1"/>
  <c r="D868" i="78"/>
  <c r="C868" i="78" s="1"/>
  <c r="AA868" i="78"/>
  <c r="D867" i="78"/>
  <c r="C867" i="78"/>
  <c r="AA867" i="78" s="1"/>
  <c r="D866" i="78"/>
  <c r="C866" i="78" s="1"/>
  <c r="AA866" i="78" s="1"/>
  <c r="D865" i="78"/>
  <c r="C865" i="78"/>
  <c r="AA865" i="78" s="1"/>
  <c r="D864" i="78"/>
  <c r="C864" i="78" s="1"/>
  <c r="AA864" i="78"/>
  <c r="D863" i="78"/>
  <c r="C863" i="78"/>
  <c r="AA863" i="78" s="1"/>
  <c r="D862" i="78"/>
  <c r="C862" i="78" s="1"/>
  <c r="AA862" i="78"/>
  <c r="D861" i="78"/>
  <c r="C861" i="78" s="1"/>
  <c r="AA861" i="78" s="1"/>
  <c r="D860" i="78"/>
  <c r="C860" i="78" s="1"/>
  <c r="AA860" i="78" s="1"/>
  <c r="D859" i="78"/>
  <c r="C859" i="78"/>
  <c r="AA859" i="78" s="1"/>
  <c r="D858" i="78"/>
  <c r="C858" i="78" s="1"/>
  <c r="AA858" i="78" s="1"/>
  <c r="D857" i="78"/>
  <c r="C857" i="78"/>
  <c r="AA857" i="78" s="1"/>
  <c r="D856" i="78"/>
  <c r="C856" i="78" s="1"/>
  <c r="AA856" i="78"/>
  <c r="D855" i="78"/>
  <c r="C855" i="78"/>
  <c r="AA855" i="78" s="1"/>
  <c r="D854" i="78"/>
  <c r="C854" i="78" s="1"/>
  <c r="AA854" i="78"/>
  <c r="D853" i="78"/>
  <c r="C853" i="78" s="1"/>
  <c r="AA853" i="78" s="1"/>
  <c r="D852" i="78"/>
  <c r="C852" i="78" s="1"/>
  <c r="AA852" i="78"/>
  <c r="D851" i="78"/>
  <c r="C851" i="78"/>
  <c r="AA851" i="78" s="1"/>
  <c r="D850" i="78"/>
  <c r="C850" i="78" s="1"/>
  <c r="AA850" i="78" s="1"/>
  <c r="D849" i="78"/>
  <c r="C849" i="78"/>
  <c r="AA849" i="78" s="1"/>
  <c r="D848" i="78"/>
  <c r="C848" i="78" s="1"/>
  <c r="AA848" i="78"/>
  <c r="D847" i="78"/>
  <c r="C847" i="78"/>
  <c r="AA847" i="78" s="1"/>
  <c r="D846" i="78"/>
  <c r="C846" i="78" s="1"/>
  <c r="AA846" i="78"/>
  <c r="D845" i="78"/>
  <c r="C845" i="78" s="1"/>
  <c r="AA845" i="78" s="1"/>
  <c r="D844" i="78"/>
  <c r="C844" i="78" s="1"/>
  <c r="AA844" i="78" s="1"/>
  <c r="D843" i="78"/>
  <c r="C843" i="78"/>
  <c r="AA843" i="78" s="1"/>
  <c r="D842" i="78"/>
  <c r="C842" i="78" s="1"/>
  <c r="AA842" i="78" s="1"/>
  <c r="D841" i="78"/>
  <c r="C841" i="78"/>
  <c r="AA841" i="78" s="1"/>
  <c r="D840" i="78"/>
  <c r="C840" i="78" s="1"/>
  <c r="AA840" i="78"/>
  <c r="D839" i="78"/>
  <c r="C839" i="78"/>
  <c r="AA839" i="78" s="1"/>
  <c r="D838" i="78"/>
  <c r="C838" i="78" s="1"/>
  <c r="AA838" i="78"/>
  <c r="D837" i="78"/>
  <c r="C837" i="78" s="1"/>
  <c r="AA837" i="78" s="1"/>
  <c r="D836" i="78"/>
  <c r="C836" i="78" s="1"/>
  <c r="AA836" i="78"/>
  <c r="D835" i="78"/>
  <c r="C835" i="78"/>
  <c r="AA835" i="78" s="1"/>
  <c r="D834" i="78"/>
  <c r="C834" i="78" s="1"/>
  <c r="AA834" i="78" s="1"/>
  <c r="D833" i="78"/>
  <c r="C833" i="78"/>
  <c r="AA833" i="78" s="1"/>
  <c r="D832" i="78"/>
  <c r="C832" i="78" s="1"/>
  <c r="AA832" i="78"/>
  <c r="D831" i="78"/>
  <c r="C831" i="78"/>
  <c r="AA831" i="78" s="1"/>
  <c r="D830" i="78"/>
  <c r="C830" i="78" s="1"/>
  <c r="AA830" i="78"/>
  <c r="D829" i="78"/>
  <c r="C829" i="78"/>
  <c r="AA829" i="78" s="1"/>
  <c r="D828" i="78"/>
  <c r="C828" i="78" s="1"/>
  <c r="AA828" i="78"/>
  <c r="D827" i="78"/>
  <c r="C827" i="78"/>
  <c r="AA827" i="78" s="1"/>
  <c r="D826" i="78"/>
  <c r="C826" i="78" s="1"/>
  <c r="AA826" i="78"/>
  <c r="D825" i="78"/>
  <c r="C825" i="78"/>
  <c r="AA825" i="78" s="1"/>
  <c r="D824" i="78"/>
  <c r="C824" i="78" s="1"/>
  <c r="AA824" i="78"/>
  <c r="D823" i="78"/>
  <c r="C823" i="78"/>
  <c r="AA823" i="78" s="1"/>
  <c r="D822" i="78"/>
  <c r="C822" i="78" s="1"/>
  <c r="AA822" i="78"/>
  <c r="D821" i="78"/>
  <c r="C821" i="78"/>
  <c r="AA821" i="78" s="1"/>
  <c r="D820" i="78"/>
  <c r="C820" i="78" s="1"/>
  <c r="AA820" i="78"/>
  <c r="D819" i="78"/>
  <c r="C819" i="78"/>
  <c r="AA819" i="78" s="1"/>
  <c r="D818" i="78"/>
  <c r="C818" i="78" s="1"/>
  <c r="AA818" i="78"/>
  <c r="D817" i="78"/>
  <c r="C817" i="78"/>
  <c r="AA817" i="78" s="1"/>
  <c r="D816" i="78"/>
  <c r="C816" i="78" s="1"/>
  <c r="AA816" i="78"/>
  <c r="D815" i="78"/>
  <c r="C815" i="78"/>
  <c r="AA815" i="78" s="1"/>
  <c r="D814" i="78"/>
  <c r="C814" i="78" s="1"/>
  <c r="AA814" i="78"/>
  <c r="D813" i="78"/>
  <c r="C813" i="78"/>
  <c r="AA813" i="78" s="1"/>
  <c r="D812" i="78"/>
  <c r="C812" i="78" s="1"/>
  <c r="AA812" i="78"/>
  <c r="D811" i="78"/>
  <c r="C811" i="78"/>
  <c r="AA811" i="78" s="1"/>
  <c r="D810" i="78"/>
  <c r="C810" i="78" s="1"/>
  <c r="AA810" i="78"/>
  <c r="D809" i="78"/>
  <c r="C809" i="78"/>
  <c r="AA809" i="78" s="1"/>
  <c r="D808" i="78"/>
  <c r="C808" i="78" s="1"/>
  <c r="AA808" i="78"/>
  <c r="D807" i="78"/>
  <c r="C807" i="78"/>
  <c r="AA807" i="78" s="1"/>
  <c r="D806" i="78"/>
  <c r="C806" i="78" s="1"/>
  <c r="AA806" i="78"/>
  <c r="D805" i="78"/>
  <c r="C805" i="78"/>
  <c r="AA805" i="78" s="1"/>
  <c r="D804" i="78"/>
  <c r="C804" i="78" s="1"/>
  <c r="AA804" i="78"/>
  <c r="D803" i="78"/>
  <c r="C803" i="78"/>
  <c r="AA803" i="78" s="1"/>
  <c r="D802" i="78"/>
  <c r="C802" i="78" s="1"/>
  <c r="AA802" i="78"/>
  <c r="D801" i="78"/>
  <c r="C801" i="78"/>
  <c r="AA801" i="78" s="1"/>
  <c r="D800" i="78"/>
  <c r="C800" i="78" s="1"/>
  <c r="AA800" i="78"/>
  <c r="D799" i="78"/>
  <c r="C799" i="78"/>
  <c r="AA799" i="78" s="1"/>
  <c r="D798" i="78"/>
  <c r="C798" i="78" s="1"/>
  <c r="AA798" i="78"/>
  <c r="D797" i="78"/>
  <c r="C797" i="78"/>
  <c r="AA797" i="78" s="1"/>
  <c r="D796" i="78"/>
  <c r="C796" i="78" s="1"/>
  <c r="AA796" i="78"/>
  <c r="D795" i="78"/>
  <c r="C795" i="78"/>
  <c r="AA795" i="78" s="1"/>
  <c r="D794" i="78"/>
  <c r="C794" i="78" s="1"/>
  <c r="AA794" i="78"/>
  <c r="D793" i="78"/>
  <c r="C793" i="78"/>
  <c r="AA793" i="78" s="1"/>
  <c r="D792" i="78"/>
  <c r="C792" i="78" s="1"/>
  <c r="AA792" i="78"/>
  <c r="D791" i="78"/>
  <c r="C791" i="78"/>
  <c r="AA791" i="78" s="1"/>
  <c r="D790" i="78"/>
  <c r="C790" i="78" s="1"/>
  <c r="AA790" i="78"/>
  <c r="D789" i="78"/>
  <c r="C789" i="78"/>
  <c r="AA789" i="78" s="1"/>
  <c r="D788" i="78"/>
  <c r="C788" i="78" s="1"/>
  <c r="AA788" i="78"/>
  <c r="D787" i="78"/>
  <c r="C787" i="78"/>
  <c r="AA787" i="78" s="1"/>
  <c r="D786" i="78"/>
  <c r="C786" i="78" s="1"/>
  <c r="AA786" i="78"/>
  <c r="D785" i="78"/>
  <c r="C785" i="78"/>
  <c r="AA785" i="78" s="1"/>
  <c r="D784" i="78"/>
  <c r="C784" i="78" s="1"/>
  <c r="AA784" i="78"/>
  <c r="D783" i="78"/>
  <c r="C783" i="78"/>
  <c r="AA783" i="78" s="1"/>
  <c r="D782" i="78"/>
  <c r="C782" i="78" s="1"/>
  <c r="AA782" i="78"/>
  <c r="D781" i="78"/>
  <c r="C781" i="78"/>
  <c r="AA781" i="78" s="1"/>
  <c r="D780" i="78"/>
  <c r="C780" i="78" s="1"/>
  <c r="AA780" i="78"/>
  <c r="D779" i="78"/>
  <c r="C779" i="78"/>
  <c r="AA779" i="78" s="1"/>
  <c r="D778" i="78"/>
  <c r="C778" i="78" s="1"/>
  <c r="AA778" i="78"/>
  <c r="D777" i="78"/>
  <c r="C777" i="78"/>
  <c r="AA777" i="78" s="1"/>
  <c r="D776" i="78"/>
  <c r="C776" i="78" s="1"/>
  <c r="AA776" i="78"/>
  <c r="D775" i="78"/>
  <c r="C775" i="78"/>
  <c r="AA775" i="78" s="1"/>
  <c r="D774" i="78"/>
  <c r="C774" i="78" s="1"/>
  <c r="AA774" i="78"/>
  <c r="D773" i="78"/>
  <c r="C773" i="78"/>
  <c r="AA773" i="78" s="1"/>
  <c r="D772" i="78"/>
  <c r="C772" i="78" s="1"/>
  <c r="AA772" i="78"/>
  <c r="D771" i="78"/>
  <c r="C771" i="78"/>
  <c r="AA771" i="78" s="1"/>
  <c r="D770" i="78"/>
  <c r="C770" i="78" s="1"/>
  <c r="AA770" i="78"/>
  <c r="D769" i="78"/>
  <c r="C769" i="78"/>
  <c r="AA769" i="78" s="1"/>
  <c r="D768" i="78"/>
  <c r="C768" i="78" s="1"/>
  <c r="AA768" i="78"/>
  <c r="D767" i="78"/>
  <c r="C767" i="78"/>
  <c r="AA767" i="78" s="1"/>
  <c r="D766" i="78"/>
  <c r="C766" i="78" s="1"/>
  <c r="AA766" i="78"/>
  <c r="D765" i="78"/>
  <c r="C765" i="78"/>
  <c r="AA765" i="78" s="1"/>
  <c r="D764" i="78"/>
  <c r="C764" i="78" s="1"/>
  <c r="AA764" i="78"/>
  <c r="D763" i="78"/>
  <c r="C763" i="78"/>
  <c r="AA763" i="78" s="1"/>
  <c r="D762" i="78"/>
  <c r="C762" i="78" s="1"/>
  <c r="AA762" i="78"/>
  <c r="D761" i="78"/>
  <c r="C761" i="78"/>
  <c r="AA761" i="78" s="1"/>
  <c r="D760" i="78"/>
  <c r="C760" i="78" s="1"/>
  <c r="AA760" i="78"/>
  <c r="D759" i="78"/>
  <c r="C759" i="78"/>
  <c r="AA759" i="78" s="1"/>
  <c r="D758" i="78"/>
  <c r="C758" i="78" s="1"/>
  <c r="AA758" i="78"/>
  <c r="D757" i="78"/>
  <c r="C757" i="78"/>
  <c r="AA757" i="78" s="1"/>
  <c r="D756" i="78"/>
  <c r="C756" i="78" s="1"/>
  <c r="AA756" i="78"/>
  <c r="D755" i="78"/>
  <c r="C755" i="78"/>
  <c r="AA755" i="78" s="1"/>
  <c r="D754" i="78"/>
  <c r="C754" i="78" s="1"/>
  <c r="AA754" i="78"/>
  <c r="D753" i="78"/>
  <c r="C753" i="78"/>
  <c r="AA753" i="78" s="1"/>
  <c r="D752" i="78"/>
  <c r="C752" i="78" s="1"/>
  <c r="AA752" i="78"/>
  <c r="D751" i="78"/>
  <c r="C751" i="78"/>
  <c r="AA751" i="78" s="1"/>
  <c r="D750" i="78"/>
  <c r="C750" i="78" s="1"/>
  <c r="AA750" i="78"/>
  <c r="D749" i="78"/>
  <c r="C749" i="78"/>
  <c r="AA749" i="78" s="1"/>
  <c r="D748" i="78"/>
  <c r="C748" i="78" s="1"/>
  <c r="AA748" i="78"/>
  <c r="D747" i="78"/>
  <c r="C747" i="78" s="1"/>
  <c r="AA747" i="78" s="1"/>
  <c r="D746" i="78"/>
  <c r="C746" i="78" s="1"/>
  <c r="AA746" i="78" s="1"/>
  <c r="D745" i="78"/>
  <c r="C745" i="78"/>
  <c r="AA745" i="78" s="1"/>
  <c r="D744" i="78"/>
  <c r="C744" i="78" s="1"/>
  <c r="AA744" i="78" s="1"/>
  <c r="D743" i="78"/>
  <c r="C743" i="78"/>
  <c r="AA743" i="78" s="1"/>
  <c r="D742" i="78"/>
  <c r="C742" i="78" s="1"/>
  <c r="AA742" i="78"/>
  <c r="D741" i="78"/>
  <c r="C741" i="78"/>
  <c r="AA741" i="78" s="1"/>
  <c r="D740" i="78"/>
  <c r="C740" i="78" s="1"/>
  <c r="AA740" i="78"/>
  <c r="D739" i="78"/>
  <c r="C739" i="78" s="1"/>
  <c r="AA739" i="78" s="1"/>
  <c r="D738" i="78"/>
  <c r="C738" i="78" s="1"/>
  <c r="AA738" i="78" s="1"/>
  <c r="D737" i="78"/>
  <c r="C737" i="78"/>
  <c r="AA737" i="78" s="1"/>
  <c r="D736" i="78"/>
  <c r="C736" i="78" s="1"/>
  <c r="AA736" i="78" s="1"/>
  <c r="D735" i="78"/>
  <c r="C735" i="78"/>
  <c r="AA735" i="78" s="1"/>
  <c r="D734" i="78"/>
  <c r="C734" i="78" s="1"/>
  <c r="AA734" i="78"/>
  <c r="D733" i="78"/>
  <c r="C733" i="78"/>
  <c r="AA733" i="78" s="1"/>
  <c r="D732" i="78"/>
  <c r="C732" i="78" s="1"/>
  <c r="AA732" i="78"/>
  <c r="D731" i="78"/>
  <c r="C731" i="78" s="1"/>
  <c r="AA731" i="78" s="1"/>
  <c r="D730" i="78"/>
  <c r="C730" i="78" s="1"/>
  <c r="AA730" i="78" s="1"/>
  <c r="D729" i="78"/>
  <c r="C729" i="78"/>
  <c r="AA729" i="78" s="1"/>
  <c r="D728" i="78"/>
  <c r="C728" i="78" s="1"/>
  <c r="AA728" i="78" s="1"/>
  <c r="D727" i="78"/>
  <c r="C727" i="78"/>
  <c r="AA727" i="78" s="1"/>
  <c r="D726" i="78"/>
  <c r="C726" i="78" s="1"/>
  <c r="AA726" i="78"/>
  <c r="D725" i="78"/>
  <c r="C725" i="78"/>
  <c r="AA725" i="78" s="1"/>
  <c r="D724" i="78"/>
  <c r="C724" i="78" s="1"/>
  <c r="AA724" i="78"/>
  <c r="D723" i="78"/>
  <c r="C723" i="78" s="1"/>
  <c r="AA723" i="78" s="1"/>
  <c r="D722" i="78"/>
  <c r="C722" i="78" s="1"/>
  <c r="AA722" i="78" s="1"/>
  <c r="D721" i="78"/>
  <c r="C721" i="78"/>
  <c r="AA721" i="78" s="1"/>
  <c r="D720" i="78"/>
  <c r="C720" i="78" s="1"/>
  <c r="AA720" i="78" s="1"/>
  <c r="D719" i="78"/>
  <c r="C719" i="78"/>
  <c r="AA719" i="78" s="1"/>
  <c r="D718" i="78"/>
  <c r="C718" i="78" s="1"/>
  <c r="AA718" i="78"/>
  <c r="D717" i="78"/>
  <c r="C717" i="78"/>
  <c r="AA717" i="78" s="1"/>
  <c r="D716" i="78"/>
  <c r="C716" i="78" s="1"/>
  <c r="AA716" i="78"/>
  <c r="D715" i="78"/>
  <c r="C715" i="78" s="1"/>
  <c r="AA715" i="78" s="1"/>
  <c r="D714" i="78"/>
  <c r="C714" i="78" s="1"/>
  <c r="AA714" i="78" s="1"/>
  <c r="D713" i="78"/>
  <c r="C713" i="78"/>
  <c r="AA713" i="78" s="1"/>
  <c r="D712" i="78"/>
  <c r="C712" i="78" s="1"/>
  <c r="AA712" i="78" s="1"/>
  <c r="D711" i="78"/>
  <c r="C711" i="78"/>
  <c r="AA711" i="78" s="1"/>
  <c r="D710" i="78"/>
  <c r="C710" i="78" s="1"/>
  <c r="AA710" i="78"/>
  <c r="D709" i="78"/>
  <c r="C709" i="78"/>
  <c r="AA709" i="78" s="1"/>
  <c r="D708" i="78"/>
  <c r="C708" i="78" s="1"/>
  <c r="AA708" i="78"/>
  <c r="D707" i="78"/>
  <c r="C707" i="78" s="1"/>
  <c r="AA707" i="78" s="1"/>
  <c r="D706" i="78"/>
  <c r="C706" i="78" s="1"/>
  <c r="AA706" i="78" s="1"/>
  <c r="D705" i="78"/>
  <c r="C705" i="78"/>
  <c r="AA705" i="78" s="1"/>
  <c r="D704" i="78"/>
  <c r="C704" i="78" s="1"/>
  <c r="AA704" i="78" s="1"/>
  <c r="D703" i="78"/>
  <c r="C703" i="78"/>
  <c r="AA703" i="78" s="1"/>
  <c r="D702" i="78"/>
  <c r="C702" i="78" s="1"/>
  <c r="AA702" i="78"/>
  <c r="D701" i="78"/>
  <c r="C701" i="78"/>
  <c r="AA701" i="78" s="1"/>
  <c r="D700" i="78"/>
  <c r="C700" i="78" s="1"/>
  <c r="AA700" i="78"/>
  <c r="D699" i="78"/>
  <c r="C699" i="78" s="1"/>
  <c r="AA699" i="78" s="1"/>
  <c r="D698" i="78"/>
  <c r="C698" i="78" s="1"/>
  <c r="AA698" i="78" s="1"/>
  <c r="D697" i="78"/>
  <c r="C697" i="78"/>
  <c r="AA697" i="78" s="1"/>
  <c r="D696" i="78"/>
  <c r="C696" i="78" s="1"/>
  <c r="AA696" i="78" s="1"/>
  <c r="D695" i="78"/>
  <c r="C695" i="78"/>
  <c r="AA695" i="78" s="1"/>
  <c r="D694" i="78"/>
  <c r="C694" i="78" s="1"/>
  <c r="AA694" i="78"/>
  <c r="D693" i="78"/>
  <c r="C693" i="78"/>
  <c r="AA693" i="78" s="1"/>
  <c r="D692" i="78"/>
  <c r="C692" i="78" s="1"/>
  <c r="AA692" i="78"/>
  <c r="D691" i="78"/>
  <c r="C691" i="78" s="1"/>
  <c r="AA691" i="78" s="1"/>
  <c r="D690" i="78"/>
  <c r="C690" i="78" s="1"/>
  <c r="AA690" i="78" s="1"/>
  <c r="D689" i="78"/>
  <c r="C689" i="78"/>
  <c r="AA689" i="78" s="1"/>
  <c r="D688" i="78"/>
  <c r="C688" i="78" s="1"/>
  <c r="AA688" i="78" s="1"/>
  <c r="D687" i="78"/>
  <c r="C687" i="78"/>
  <c r="AA687" i="78" s="1"/>
  <c r="D686" i="78"/>
  <c r="C686" i="78" s="1"/>
  <c r="AA686" i="78"/>
  <c r="D685" i="78"/>
  <c r="C685" i="78"/>
  <c r="AA685" i="78" s="1"/>
  <c r="D684" i="78"/>
  <c r="C684" i="78" s="1"/>
  <c r="AA684" i="78"/>
  <c r="D683" i="78"/>
  <c r="C683" i="78" s="1"/>
  <c r="AA683" i="78" s="1"/>
  <c r="D682" i="78"/>
  <c r="C682" i="78" s="1"/>
  <c r="AA682" i="78" s="1"/>
  <c r="D681" i="78"/>
  <c r="C681" i="78"/>
  <c r="AA681" i="78" s="1"/>
  <c r="D680" i="78"/>
  <c r="C680" i="78" s="1"/>
  <c r="AA680" i="78" s="1"/>
  <c r="D679" i="78"/>
  <c r="C679" i="78"/>
  <c r="AA679" i="78" s="1"/>
  <c r="D678" i="78"/>
  <c r="C678" i="78" s="1"/>
  <c r="AA678" i="78"/>
  <c r="D677" i="78"/>
  <c r="C677" i="78"/>
  <c r="AA677" i="78" s="1"/>
  <c r="D676" i="78"/>
  <c r="C676" i="78" s="1"/>
  <c r="AA676" i="78"/>
  <c r="D675" i="78"/>
  <c r="C675" i="78" s="1"/>
  <c r="AA675" i="78" s="1"/>
  <c r="D674" i="78"/>
  <c r="C674" i="78" s="1"/>
  <c r="AA674" i="78" s="1"/>
  <c r="D673" i="78"/>
  <c r="C673" i="78"/>
  <c r="AA673" i="78" s="1"/>
  <c r="D672" i="78"/>
  <c r="C672" i="78" s="1"/>
  <c r="AA672" i="78" s="1"/>
  <c r="D671" i="78"/>
  <c r="C671" i="78"/>
  <c r="AA671" i="78" s="1"/>
  <c r="D670" i="78"/>
  <c r="C670" i="78" s="1"/>
  <c r="AA670" i="78"/>
  <c r="D669" i="78"/>
  <c r="C669" i="78"/>
  <c r="AA669" i="78" s="1"/>
  <c r="D668" i="78"/>
  <c r="C668" i="78" s="1"/>
  <c r="AA668" i="78"/>
  <c r="D667" i="78"/>
  <c r="C667" i="78" s="1"/>
  <c r="AA667" i="78" s="1"/>
  <c r="D666" i="78"/>
  <c r="C666" i="78" s="1"/>
  <c r="AA666" i="78" s="1"/>
  <c r="D665" i="78"/>
  <c r="C665" i="78"/>
  <c r="AA665" i="78" s="1"/>
  <c r="D664" i="78"/>
  <c r="C664" i="78" s="1"/>
  <c r="AA664" i="78" s="1"/>
  <c r="D663" i="78"/>
  <c r="C663" i="78"/>
  <c r="AA663" i="78" s="1"/>
  <c r="D662" i="78"/>
  <c r="C662" i="78" s="1"/>
  <c r="AA662" i="78"/>
  <c r="D661" i="78"/>
  <c r="C661" i="78"/>
  <c r="AA661" i="78" s="1"/>
  <c r="D660" i="78"/>
  <c r="C660" i="78" s="1"/>
  <c r="AA660" i="78"/>
  <c r="D659" i="78"/>
  <c r="C659" i="78" s="1"/>
  <c r="AA659" i="78" s="1"/>
  <c r="D658" i="78"/>
  <c r="C658" i="78" s="1"/>
  <c r="AA658" i="78" s="1"/>
  <c r="D657" i="78"/>
  <c r="C657" i="78"/>
  <c r="AA657" i="78" s="1"/>
  <c r="D656" i="78"/>
  <c r="C656" i="78" s="1"/>
  <c r="AA656" i="78" s="1"/>
  <c r="D655" i="78"/>
  <c r="C655" i="78"/>
  <c r="AA655" i="78" s="1"/>
  <c r="D654" i="78"/>
  <c r="C654" i="78" s="1"/>
  <c r="AA654" i="78"/>
  <c r="D653" i="78"/>
  <c r="C653" i="78"/>
  <c r="AA653" i="78" s="1"/>
  <c r="D652" i="78"/>
  <c r="C652" i="78" s="1"/>
  <c r="AA652" i="78"/>
  <c r="D651" i="78"/>
  <c r="C651" i="78" s="1"/>
  <c r="AA651" i="78" s="1"/>
  <c r="D650" i="78"/>
  <c r="C650" i="78" s="1"/>
  <c r="AA650" i="78" s="1"/>
  <c r="D649" i="78"/>
  <c r="C649" i="78"/>
  <c r="AA649" i="78" s="1"/>
  <c r="D648" i="78"/>
  <c r="C648" i="78" s="1"/>
  <c r="AA648" i="78" s="1"/>
  <c r="D647" i="78"/>
  <c r="C647" i="78"/>
  <c r="AA647" i="78" s="1"/>
  <c r="D646" i="78"/>
  <c r="C646" i="78" s="1"/>
  <c r="AA646" i="78"/>
  <c r="D645" i="78"/>
  <c r="C645" i="78"/>
  <c r="AA645" i="78" s="1"/>
  <c r="D644" i="78"/>
  <c r="C644" i="78" s="1"/>
  <c r="AA644" i="78"/>
  <c r="D643" i="78"/>
  <c r="C643" i="78" s="1"/>
  <c r="AA643" i="78" s="1"/>
  <c r="D642" i="78"/>
  <c r="C642" i="78" s="1"/>
  <c r="AA642" i="78" s="1"/>
  <c r="D641" i="78"/>
  <c r="C641" i="78"/>
  <c r="AA641" i="78" s="1"/>
  <c r="D640" i="78"/>
  <c r="C640" i="78" s="1"/>
  <c r="AA640" i="78" s="1"/>
  <c r="D639" i="78"/>
  <c r="C639" i="78"/>
  <c r="AA639" i="78" s="1"/>
  <c r="D638" i="78"/>
  <c r="C638" i="78" s="1"/>
  <c r="AA638" i="78"/>
  <c r="D637" i="78"/>
  <c r="C637" i="78"/>
  <c r="AA637" i="78" s="1"/>
  <c r="D636" i="78"/>
  <c r="C636" i="78" s="1"/>
  <c r="AA636" i="78"/>
  <c r="D635" i="78"/>
  <c r="C635" i="78" s="1"/>
  <c r="AA635" i="78" s="1"/>
  <c r="D634" i="78"/>
  <c r="C634" i="78" s="1"/>
  <c r="AA634" i="78" s="1"/>
  <c r="D633" i="78"/>
  <c r="C633" i="78"/>
  <c r="AA633" i="78" s="1"/>
  <c r="D632" i="78"/>
  <c r="C632" i="78" s="1"/>
  <c r="AA632" i="78" s="1"/>
  <c r="D631" i="78"/>
  <c r="C631" i="78"/>
  <c r="AA631" i="78" s="1"/>
  <c r="D630" i="78"/>
  <c r="C630" i="78" s="1"/>
  <c r="AA630" i="78"/>
  <c r="D629" i="78"/>
  <c r="C629" i="78"/>
  <c r="AA629" i="78" s="1"/>
  <c r="D628" i="78"/>
  <c r="C628" i="78" s="1"/>
  <c r="AA628" i="78"/>
  <c r="D627" i="78"/>
  <c r="C627" i="78" s="1"/>
  <c r="AA627" i="78" s="1"/>
  <c r="D626" i="78"/>
  <c r="C626" i="78" s="1"/>
  <c r="AA626" i="78" s="1"/>
  <c r="D625" i="78"/>
  <c r="C625" i="78"/>
  <c r="AA625" i="78" s="1"/>
  <c r="D624" i="78"/>
  <c r="C624" i="78" s="1"/>
  <c r="AA624" i="78" s="1"/>
  <c r="D623" i="78"/>
  <c r="C623" i="78"/>
  <c r="AA623" i="78" s="1"/>
  <c r="D622" i="78"/>
  <c r="C622" i="78" s="1"/>
  <c r="AA622" i="78"/>
  <c r="D621" i="78"/>
  <c r="C621" i="78"/>
  <c r="AA621" i="78" s="1"/>
  <c r="D620" i="78"/>
  <c r="C620" i="78" s="1"/>
  <c r="AA620" i="78"/>
  <c r="D619" i="78"/>
  <c r="C619" i="78" s="1"/>
  <c r="AA619" i="78" s="1"/>
  <c r="D618" i="78"/>
  <c r="C618" i="78" s="1"/>
  <c r="AA618" i="78" s="1"/>
  <c r="D617" i="78"/>
  <c r="C617" i="78"/>
  <c r="AA617" i="78" s="1"/>
  <c r="D616" i="78"/>
  <c r="C616" i="78" s="1"/>
  <c r="AA616" i="78" s="1"/>
  <c r="D615" i="78"/>
  <c r="C615" i="78"/>
  <c r="AA615" i="78" s="1"/>
  <c r="D614" i="78"/>
  <c r="C614" i="78" s="1"/>
  <c r="AA614" i="78"/>
  <c r="D613" i="78"/>
  <c r="C613" i="78"/>
  <c r="AA613" i="78" s="1"/>
  <c r="D612" i="78"/>
  <c r="C612" i="78" s="1"/>
  <c r="AA612" i="78"/>
  <c r="D611" i="78"/>
  <c r="C611" i="78" s="1"/>
  <c r="AA611" i="78" s="1"/>
  <c r="D610" i="78"/>
  <c r="C610" i="78" s="1"/>
  <c r="AA610" i="78" s="1"/>
  <c r="D609" i="78"/>
  <c r="C609" i="78"/>
  <c r="AA609" i="78" s="1"/>
  <c r="D608" i="78"/>
  <c r="C608" i="78" s="1"/>
  <c r="AA608" i="78" s="1"/>
  <c r="D607" i="78"/>
  <c r="C607" i="78"/>
  <c r="AA607" i="78" s="1"/>
  <c r="D606" i="78"/>
  <c r="C606" i="78" s="1"/>
  <c r="AA606" i="78"/>
  <c r="D605" i="78"/>
  <c r="C605" i="78"/>
  <c r="AA605" i="78" s="1"/>
  <c r="D604" i="78"/>
  <c r="C604" i="78" s="1"/>
  <c r="AA604" i="78"/>
  <c r="D603" i="78"/>
  <c r="C603" i="78" s="1"/>
  <c r="AA603" i="78" s="1"/>
  <c r="D602" i="78"/>
  <c r="C602" i="78" s="1"/>
  <c r="AA602" i="78" s="1"/>
  <c r="D601" i="78"/>
  <c r="C601" i="78"/>
  <c r="AA601" i="78" s="1"/>
  <c r="D600" i="78"/>
  <c r="C600" i="78" s="1"/>
  <c r="AA600" i="78" s="1"/>
  <c r="D599" i="78"/>
  <c r="C599" i="78"/>
  <c r="AA599" i="78" s="1"/>
  <c r="D598" i="78"/>
  <c r="C598" i="78"/>
  <c r="AA598" i="78" s="1"/>
  <c r="D597" i="78"/>
  <c r="C597" i="78"/>
  <c r="AA597" i="78"/>
  <c r="D596" i="78"/>
  <c r="C596" i="78" s="1"/>
  <c r="AA596" i="78"/>
  <c r="D595" i="78"/>
  <c r="C595" i="78"/>
  <c r="AA595" i="78" s="1"/>
  <c r="D594" i="78"/>
  <c r="C594" i="78"/>
  <c r="AA594" i="78" s="1"/>
  <c r="D593" i="78"/>
  <c r="C593" i="78"/>
  <c r="AA593" i="78"/>
  <c r="D592" i="78"/>
  <c r="C592" i="78" s="1"/>
  <c r="AA592" i="78"/>
  <c r="D591" i="78"/>
  <c r="C591" i="78"/>
  <c r="AA591" i="78" s="1"/>
  <c r="D590" i="78"/>
  <c r="C590" i="78"/>
  <c r="AA590" i="78" s="1"/>
  <c r="D589" i="78"/>
  <c r="C589" i="78"/>
  <c r="AA589" i="78"/>
  <c r="D588" i="78"/>
  <c r="C588" i="78" s="1"/>
  <c r="AA588" i="78"/>
  <c r="D587" i="78"/>
  <c r="C587" i="78"/>
  <c r="AA587" i="78" s="1"/>
  <c r="D586" i="78"/>
  <c r="C586" i="78"/>
  <c r="AA586" i="78" s="1"/>
  <c r="D585" i="78"/>
  <c r="C585" i="78"/>
  <c r="AA585" i="78"/>
  <c r="D584" i="78"/>
  <c r="C584" i="78" s="1"/>
  <c r="AA584" i="78"/>
  <c r="D583" i="78"/>
  <c r="C583" i="78"/>
  <c r="AA583" i="78" s="1"/>
  <c r="D582" i="78"/>
  <c r="C582" i="78"/>
  <c r="AA582" i="78" s="1"/>
  <c r="D581" i="78"/>
  <c r="C581" i="78"/>
  <c r="AA581" i="78"/>
  <c r="D580" i="78"/>
  <c r="C580" i="78" s="1"/>
  <c r="AA580" i="78"/>
  <c r="D579" i="78"/>
  <c r="C579" i="78"/>
  <c r="AA579" i="78" s="1"/>
  <c r="D578" i="78"/>
  <c r="C578" i="78"/>
  <c r="AA578" i="78" s="1"/>
  <c r="D577" i="78"/>
  <c r="C577" i="78"/>
  <c r="AA577" i="78"/>
  <c r="D576" i="78"/>
  <c r="C576" i="78" s="1"/>
  <c r="AA576" i="78"/>
  <c r="D575" i="78"/>
  <c r="C575" i="78"/>
  <c r="AA575" i="78" s="1"/>
  <c r="D574" i="78"/>
  <c r="C574" i="78"/>
  <c r="AA574" i="78" s="1"/>
  <c r="D573" i="78"/>
  <c r="C573" i="78"/>
  <c r="AA573" i="78"/>
  <c r="D572" i="78"/>
  <c r="C572" i="78" s="1"/>
  <c r="AA572" i="78"/>
  <c r="D571" i="78"/>
  <c r="C571" i="78"/>
  <c r="AA571" i="78" s="1"/>
  <c r="D570" i="78"/>
  <c r="C570" i="78"/>
  <c r="AA570" i="78" s="1"/>
  <c r="D569" i="78"/>
  <c r="C569" i="78"/>
  <c r="AA569" i="78"/>
  <c r="D568" i="78"/>
  <c r="C568" i="78" s="1"/>
  <c r="AA568" i="78"/>
  <c r="D567" i="78"/>
  <c r="C567" i="78"/>
  <c r="AA567" i="78" s="1"/>
  <c r="D566" i="78"/>
  <c r="C566" i="78"/>
  <c r="AA566" i="78" s="1"/>
  <c r="D565" i="78"/>
  <c r="C565" i="78"/>
  <c r="AA565" i="78"/>
  <c r="D564" i="78"/>
  <c r="C564" i="78" s="1"/>
  <c r="AA564" i="78"/>
  <c r="D563" i="78"/>
  <c r="C563" i="78"/>
  <c r="AA563" i="78" s="1"/>
  <c r="D562" i="78"/>
  <c r="C562" i="78"/>
  <c r="AA562" i="78" s="1"/>
  <c r="D561" i="78"/>
  <c r="C561" i="78"/>
  <c r="AA561" i="78"/>
  <c r="D560" i="78"/>
  <c r="C560" i="78" s="1"/>
  <c r="AA560" i="78"/>
  <c r="D559" i="78"/>
  <c r="C559" i="78"/>
  <c r="AA559" i="78" s="1"/>
  <c r="D558" i="78"/>
  <c r="C558" i="78"/>
  <c r="AA558" i="78" s="1"/>
  <c r="D557" i="78"/>
  <c r="C557" i="78"/>
  <c r="AA557" i="78"/>
  <c r="D556" i="78"/>
  <c r="C556" i="78" s="1"/>
  <c r="AA556" i="78"/>
  <c r="D555" i="78"/>
  <c r="C555" i="78"/>
  <c r="AA555" i="78" s="1"/>
  <c r="D554" i="78"/>
  <c r="C554" i="78"/>
  <c r="AA554" i="78" s="1"/>
  <c r="D553" i="78"/>
  <c r="C553" i="78"/>
  <c r="AA553" i="78"/>
  <c r="D552" i="78"/>
  <c r="C552" i="78" s="1"/>
  <c r="AA552" i="78"/>
  <c r="D551" i="78"/>
  <c r="C551" i="78"/>
  <c r="AA551" i="78" s="1"/>
  <c r="D550" i="78"/>
  <c r="C550" i="78"/>
  <c r="AA550" i="78" s="1"/>
  <c r="D549" i="78"/>
  <c r="C549" i="78"/>
  <c r="AA549" i="78"/>
  <c r="D548" i="78"/>
  <c r="C548" i="78" s="1"/>
  <c r="AA548" i="78"/>
  <c r="D547" i="78"/>
  <c r="C547" i="78"/>
  <c r="AA547" i="78" s="1"/>
  <c r="D546" i="78"/>
  <c r="C546" i="78"/>
  <c r="AA546" i="78" s="1"/>
  <c r="D545" i="78"/>
  <c r="C545" i="78"/>
  <c r="AA545" i="78"/>
  <c r="D544" i="78"/>
  <c r="C544" i="78" s="1"/>
  <c r="AA544" i="78"/>
  <c r="D543" i="78"/>
  <c r="C543" i="78"/>
  <c r="AA543" i="78" s="1"/>
  <c r="D542" i="78"/>
  <c r="C542" i="78"/>
  <c r="AA542" i="78" s="1"/>
  <c r="D541" i="78"/>
  <c r="C541" i="78"/>
  <c r="AA541" i="78"/>
  <c r="D540" i="78"/>
  <c r="C540" i="78" s="1"/>
  <c r="AA540" i="78"/>
  <c r="D539" i="78"/>
  <c r="C539" i="78"/>
  <c r="AA539" i="78" s="1"/>
  <c r="D538" i="78"/>
  <c r="C538" i="78"/>
  <c r="AA538" i="78" s="1"/>
  <c r="D537" i="78"/>
  <c r="C537" i="78"/>
  <c r="AA537" i="78"/>
  <c r="D536" i="78"/>
  <c r="C536" i="78" s="1"/>
  <c r="AA536" i="78"/>
  <c r="D535" i="78"/>
  <c r="C535" i="78"/>
  <c r="AA535" i="78" s="1"/>
  <c r="D534" i="78"/>
  <c r="C534" i="78"/>
  <c r="AA534" i="78" s="1"/>
  <c r="D533" i="78"/>
  <c r="C533" i="78"/>
  <c r="AA533" i="78"/>
  <c r="D532" i="78"/>
  <c r="C532" i="78" s="1"/>
  <c r="AA532" i="78"/>
  <c r="D531" i="78"/>
  <c r="C531" i="78"/>
  <c r="AA531" i="78" s="1"/>
  <c r="D530" i="78"/>
  <c r="C530" i="78"/>
  <c r="AA530" i="78" s="1"/>
  <c r="D529" i="78"/>
  <c r="C529" i="78"/>
  <c r="AA529" i="78"/>
  <c r="D528" i="78"/>
  <c r="C528" i="78" s="1"/>
  <c r="AA528" i="78"/>
  <c r="D527" i="78"/>
  <c r="C527" i="78"/>
  <c r="AA527" i="78" s="1"/>
  <c r="D526" i="78"/>
  <c r="C526" i="78"/>
  <c r="AA526" i="78" s="1"/>
  <c r="D525" i="78"/>
  <c r="C525" i="78"/>
  <c r="AA525" i="78"/>
  <c r="D524" i="78"/>
  <c r="C524" i="78"/>
  <c r="AA524" i="78" s="1"/>
  <c r="D523" i="78"/>
  <c r="C523" i="78" s="1"/>
  <c r="AA523" i="78" s="1"/>
  <c r="D522" i="78"/>
  <c r="C522" i="78"/>
  <c r="AA522" i="78" s="1"/>
  <c r="D521" i="78"/>
  <c r="C521" i="78" s="1"/>
  <c r="AA521" i="78" s="1"/>
  <c r="D520" i="78"/>
  <c r="C520" i="78"/>
  <c r="AA520" i="78" s="1"/>
  <c r="D519" i="78"/>
  <c r="C519" i="78" s="1"/>
  <c r="AA519" i="78" s="1"/>
  <c r="D518" i="78"/>
  <c r="C518" i="78"/>
  <c r="AA518" i="78" s="1"/>
  <c r="D517" i="78"/>
  <c r="C517" i="78" s="1"/>
  <c r="AA517" i="78" s="1"/>
  <c r="D516" i="78"/>
  <c r="C516" i="78"/>
  <c r="AA516" i="78" s="1"/>
  <c r="D515" i="78"/>
  <c r="C515" i="78" s="1"/>
  <c r="AA515" i="78" s="1"/>
  <c r="D514" i="78"/>
  <c r="C514" i="78"/>
  <c r="AA514" i="78" s="1"/>
  <c r="D513" i="78"/>
  <c r="C513" i="78" s="1"/>
  <c r="AA513" i="78" s="1"/>
  <c r="D512" i="78"/>
  <c r="C512" i="78"/>
  <c r="AA512" i="78" s="1"/>
  <c r="D511" i="78"/>
  <c r="C511" i="78" s="1"/>
  <c r="AA511" i="78" s="1"/>
  <c r="D510" i="78"/>
  <c r="C510" i="78"/>
  <c r="AA510" i="78" s="1"/>
  <c r="D509" i="78"/>
  <c r="C509" i="78" s="1"/>
  <c r="AA509" i="78" s="1"/>
  <c r="D508" i="78"/>
  <c r="C508" i="78"/>
  <c r="AA508" i="78" s="1"/>
  <c r="D507" i="78"/>
  <c r="C507" i="78" s="1"/>
  <c r="AA507" i="78" s="1"/>
  <c r="D506" i="78"/>
  <c r="C506" i="78"/>
  <c r="AA506" i="78" s="1"/>
  <c r="D505" i="78"/>
  <c r="C505" i="78" s="1"/>
  <c r="AA505" i="78" s="1"/>
  <c r="D504" i="78"/>
  <c r="C504" i="78"/>
  <c r="AA504" i="78" s="1"/>
  <c r="D503" i="78"/>
  <c r="C503" i="78" s="1"/>
  <c r="AA503" i="78" s="1"/>
  <c r="D502" i="78"/>
  <c r="C502" i="78"/>
  <c r="AA502" i="78" s="1"/>
  <c r="D501" i="78"/>
  <c r="C501" i="78" s="1"/>
  <c r="AA501" i="78" s="1"/>
  <c r="D500" i="78"/>
  <c r="C500" i="78"/>
  <c r="AA500" i="78" s="1"/>
  <c r="D499" i="78"/>
  <c r="C499" i="78" s="1"/>
  <c r="AA499" i="78" s="1"/>
  <c r="D498" i="78"/>
  <c r="C498" i="78"/>
  <c r="AA498" i="78" s="1"/>
  <c r="D497" i="78"/>
  <c r="C497" i="78" s="1"/>
  <c r="AA497" i="78" s="1"/>
  <c r="D496" i="78"/>
  <c r="C496" i="78"/>
  <c r="AA496" i="78" s="1"/>
  <c r="D495" i="78"/>
  <c r="C495" i="78" s="1"/>
  <c r="AA495" i="78" s="1"/>
  <c r="D494" i="78"/>
  <c r="C494" i="78"/>
  <c r="AA494" i="78" s="1"/>
  <c r="D493" i="78"/>
  <c r="C493" i="78" s="1"/>
  <c r="AA493" i="78" s="1"/>
  <c r="D492" i="78"/>
  <c r="C492" i="78"/>
  <c r="AA492" i="78" s="1"/>
  <c r="D491" i="78"/>
  <c r="C491" i="78" s="1"/>
  <c r="AA491" i="78" s="1"/>
  <c r="D490" i="78"/>
  <c r="C490" i="78"/>
  <c r="AA490" i="78" s="1"/>
  <c r="D489" i="78"/>
  <c r="C489" i="78" s="1"/>
  <c r="AA489" i="78" s="1"/>
  <c r="D488" i="78"/>
  <c r="C488" i="78"/>
  <c r="AA488" i="78" s="1"/>
  <c r="D487" i="78"/>
  <c r="C487" i="78" s="1"/>
  <c r="AA487" i="78" s="1"/>
  <c r="D486" i="78"/>
  <c r="C486" i="78"/>
  <c r="AA486" i="78" s="1"/>
  <c r="D485" i="78"/>
  <c r="C485" i="78" s="1"/>
  <c r="AA485" i="78" s="1"/>
  <c r="D484" i="78"/>
  <c r="C484" i="78"/>
  <c r="AA484" i="78" s="1"/>
  <c r="D483" i="78"/>
  <c r="C483" i="78" s="1"/>
  <c r="AA483" i="78" s="1"/>
  <c r="D482" i="78"/>
  <c r="C482" i="78"/>
  <c r="AA482" i="78" s="1"/>
  <c r="D481" i="78"/>
  <c r="C481" i="78" s="1"/>
  <c r="AA481" i="78" s="1"/>
  <c r="D480" i="78"/>
  <c r="C480" i="78"/>
  <c r="AA480" i="78" s="1"/>
  <c r="D479" i="78"/>
  <c r="C479" i="78" s="1"/>
  <c r="AA479" i="78" s="1"/>
  <c r="D478" i="78"/>
  <c r="C478" i="78"/>
  <c r="AA478" i="78" s="1"/>
  <c r="D477" i="78"/>
  <c r="C477" i="78" s="1"/>
  <c r="AA477" i="78" s="1"/>
  <c r="D476" i="78"/>
  <c r="C476" i="78"/>
  <c r="AA476" i="78" s="1"/>
  <c r="D475" i="78"/>
  <c r="C475" i="78" s="1"/>
  <c r="AA475" i="78" s="1"/>
  <c r="D474" i="78"/>
  <c r="C474" i="78"/>
  <c r="AA474" i="78" s="1"/>
  <c r="D473" i="78"/>
  <c r="C473" i="78" s="1"/>
  <c r="AA473" i="78" s="1"/>
  <c r="D472" i="78"/>
  <c r="C472" i="78"/>
  <c r="AA472" i="78" s="1"/>
  <c r="D471" i="78"/>
  <c r="C471" i="78" s="1"/>
  <c r="AA471" i="78" s="1"/>
  <c r="D470" i="78"/>
  <c r="C470" i="78"/>
  <c r="AA470" i="78" s="1"/>
  <c r="D469" i="78"/>
  <c r="C469" i="78" s="1"/>
  <c r="AA469" i="78" s="1"/>
  <c r="D468" i="78"/>
  <c r="C468" i="78"/>
  <c r="AA468" i="78" s="1"/>
  <c r="D467" i="78"/>
  <c r="C467" i="78" s="1"/>
  <c r="AA467" i="78" s="1"/>
  <c r="D466" i="78"/>
  <c r="C466" i="78"/>
  <c r="AA466" i="78" s="1"/>
  <c r="D465" i="78"/>
  <c r="C465" i="78" s="1"/>
  <c r="AA465" i="78" s="1"/>
  <c r="D464" i="78"/>
  <c r="C464" i="78"/>
  <c r="AA464" i="78" s="1"/>
  <c r="D463" i="78"/>
  <c r="C463" i="78" s="1"/>
  <c r="AA463" i="78" s="1"/>
  <c r="D462" i="78"/>
  <c r="C462" i="78"/>
  <c r="AA462" i="78" s="1"/>
  <c r="D461" i="78"/>
  <c r="C461" i="78" s="1"/>
  <c r="AA461" i="78" s="1"/>
  <c r="D460" i="78"/>
  <c r="C460" i="78"/>
  <c r="AA460" i="78" s="1"/>
  <c r="D459" i="78"/>
  <c r="C459" i="78" s="1"/>
  <c r="AA459" i="78" s="1"/>
  <c r="D458" i="78"/>
  <c r="C458" i="78"/>
  <c r="AA458" i="78" s="1"/>
  <c r="D457" i="78"/>
  <c r="C457" i="78" s="1"/>
  <c r="AA457" i="78" s="1"/>
  <c r="D456" i="78"/>
  <c r="C456" i="78"/>
  <c r="AA456" i="78" s="1"/>
  <c r="D455" i="78"/>
  <c r="C455" i="78" s="1"/>
  <c r="AA455" i="78" s="1"/>
  <c r="D454" i="78"/>
  <c r="C454" i="78"/>
  <c r="AA454" i="78" s="1"/>
  <c r="D453" i="78"/>
  <c r="C453" i="78" s="1"/>
  <c r="AA453" i="78" s="1"/>
  <c r="D452" i="78"/>
  <c r="C452" i="78"/>
  <c r="AA452" i="78" s="1"/>
  <c r="D451" i="78"/>
  <c r="C451" i="78" s="1"/>
  <c r="AA451" i="78" s="1"/>
  <c r="D450" i="78"/>
  <c r="C450" i="78"/>
  <c r="AA450" i="78" s="1"/>
  <c r="D449" i="78"/>
  <c r="C449" i="78" s="1"/>
  <c r="AA449" i="78" s="1"/>
  <c r="D448" i="78"/>
  <c r="C448" i="78"/>
  <c r="AA448" i="78" s="1"/>
  <c r="D447" i="78"/>
  <c r="C447" i="78" s="1"/>
  <c r="AA447" i="78" s="1"/>
  <c r="D446" i="78"/>
  <c r="C446" i="78"/>
  <c r="AA446" i="78" s="1"/>
  <c r="D445" i="78"/>
  <c r="C445" i="78" s="1"/>
  <c r="AA445" i="78" s="1"/>
  <c r="D444" i="78"/>
  <c r="C444" i="78"/>
  <c r="AA444" i="78" s="1"/>
  <c r="D443" i="78"/>
  <c r="C443" i="78" s="1"/>
  <c r="AA443" i="78" s="1"/>
  <c r="D442" i="78"/>
  <c r="C442" i="78"/>
  <c r="AA442" i="78" s="1"/>
  <c r="D441" i="78"/>
  <c r="C441" i="78" s="1"/>
  <c r="AA441" i="78" s="1"/>
  <c r="D440" i="78"/>
  <c r="C440" i="78"/>
  <c r="AA440" i="78" s="1"/>
  <c r="D439" i="78"/>
  <c r="C439" i="78" s="1"/>
  <c r="AA439" i="78" s="1"/>
  <c r="D438" i="78"/>
  <c r="C438" i="78"/>
  <c r="AA438" i="78" s="1"/>
  <c r="D437" i="78"/>
  <c r="C437" i="78" s="1"/>
  <c r="AA437" i="78" s="1"/>
  <c r="D436" i="78"/>
  <c r="C436" i="78"/>
  <c r="AA436" i="78" s="1"/>
  <c r="D435" i="78"/>
  <c r="C435" i="78" s="1"/>
  <c r="AA435" i="78" s="1"/>
  <c r="D434" i="78"/>
  <c r="C434" i="78"/>
  <c r="AA434" i="78" s="1"/>
  <c r="D433" i="78"/>
  <c r="C433" i="78" s="1"/>
  <c r="AA433" i="78" s="1"/>
  <c r="D432" i="78"/>
  <c r="C432" i="78"/>
  <c r="AA432" i="78" s="1"/>
  <c r="D431" i="78"/>
  <c r="C431" i="78" s="1"/>
  <c r="AA431" i="78" s="1"/>
  <c r="D430" i="78"/>
  <c r="C430" i="78"/>
  <c r="AA430" i="78" s="1"/>
  <c r="D429" i="78"/>
  <c r="C429" i="78" s="1"/>
  <c r="AA429" i="78" s="1"/>
  <c r="D428" i="78"/>
  <c r="C428" i="78"/>
  <c r="AA428" i="78" s="1"/>
  <c r="D427" i="78"/>
  <c r="C427" i="78" s="1"/>
  <c r="AA427" i="78" s="1"/>
  <c r="D426" i="78"/>
  <c r="C426" i="78"/>
  <c r="AA426" i="78" s="1"/>
  <c r="D425" i="78"/>
  <c r="C425" i="78" s="1"/>
  <c r="AA425" i="78" s="1"/>
  <c r="D424" i="78"/>
  <c r="C424" i="78"/>
  <c r="AA424" i="78" s="1"/>
  <c r="D423" i="78"/>
  <c r="C423" i="78" s="1"/>
  <c r="AA423" i="78" s="1"/>
  <c r="D422" i="78"/>
  <c r="C422" i="78"/>
  <c r="AA422" i="78" s="1"/>
  <c r="D421" i="78"/>
  <c r="C421" i="78" s="1"/>
  <c r="AA421" i="78" s="1"/>
  <c r="D420" i="78"/>
  <c r="C420" i="78"/>
  <c r="AA420" i="78" s="1"/>
  <c r="D419" i="78"/>
  <c r="C419" i="78" s="1"/>
  <c r="AA419" i="78"/>
  <c r="D418" i="78"/>
  <c r="C418" i="78"/>
  <c r="AA418" i="78" s="1"/>
  <c r="D417" i="78"/>
  <c r="C417" i="78" s="1"/>
  <c r="AA417" i="78" s="1"/>
  <c r="D416" i="78"/>
  <c r="C416" i="78"/>
  <c r="AA416" i="78" s="1"/>
  <c r="D415" i="78"/>
  <c r="C415" i="78" s="1"/>
  <c r="AA415" i="78"/>
  <c r="D414" i="78"/>
  <c r="C414" i="78"/>
  <c r="AA414" i="78" s="1"/>
  <c r="D413" i="78"/>
  <c r="C413" i="78" s="1"/>
  <c r="AA413" i="78" s="1"/>
  <c r="D412" i="78"/>
  <c r="C412" i="78"/>
  <c r="AA412" i="78" s="1"/>
  <c r="D411" i="78"/>
  <c r="C411" i="78" s="1"/>
  <c r="AA411" i="78"/>
  <c r="D410" i="78"/>
  <c r="C410" i="78"/>
  <c r="AA410" i="78" s="1"/>
  <c r="D409" i="78"/>
  <c r="C409" i="78" s="1"/>
  <c r="AA409" i="78" s="1"/>
  <c r="D408" i="78"/>
  <c r="C408" i="78"/>
  <c r="AA408" i="78" s="1"/>
  <c r="D407" i="78"/>
  <c r="C407" i="78" s="1"/>
  <c r="AA407" i="78" s="1"/>
  <c r="D406" i="78"/>
  <c r="C406" i="78"/>
  <c r="AA406" i="78" s="1"/>
  <c r="D405" i="78"/>
  <c r="C405" i="78" s="1"/>
  <c r="AA405" i="78" s="1"/>
  <c r="D404" i="78"/>
  <c r="C404" i="78"/>
  <c r="AA404" i="78" s="1"/>
  <c r="D403" i="78"/>
  <c r="C403" i="78" s="1"/>
  <c r="AA403" i="78"/>
  <c r="D402" i="78"/>
  <c r="C402" i="78"/>
  <c r="AA402" i="78" s="1"/>
  <c r="D401" i="78"/>
  <c r="C401" i="78" s="1"/>
  <c r="AA401" i="78" s="1"/>
  <c r="D400" i="78"/>
  <c r="C400" i="78"/>
  <c r="AA400" i="78" s="1"/>
  <c r="D399" i="78"/>
  <c r="C399" i="78" s="1"/>
  <c r="AA399" i="78"/>
  <c r="D398" i="78"/>
  <c r="C398" i="78"/>
  <c r="AA398" i="78" s="1"/>
  <c r="D397" i="78"/>
  <c r="C397" i="78" s="1"/>
  <c r="AA397" i="78" s="1"/>
  <c r="D396" i="78"/>
  <c r="C396" i="78"/>
  <c r="AA396" i="78" s="1"/>
  <c r="D395" i="78"/>
  <c r="C395" i="78" s="1"/>
  <c r="AA395" i="78"/>
  <c r="D394" i="78"/>
  <c r="C394" i="78"/>
  <c r="AA394" i="78" s="1"/>
  <c r="D393" i="78"/>
  <c r="C393" i="78" s="1"/>
  <c r="AA393" i="78" s="1"/>
  <c r="D392" i="78"/>
  <c r="C392" i="78"/>
  <c r="AA392" i="78" s="1"/>
  <c r="D391" i="78"/>
  <c r="C391" i="78" s="1"/>
  <c r="AA391" i="78" s="1"/>
  <c r="D390" i="78"/>
  <c r="C390" i="78"/>
  <c r="AA390" i="78" s="1"/>
  <c r="D389" i="78"/>
  <c r="C389" i="78" s="1"/>
  <c r="AA389" i="78" s="1"/>
  <c r="D388" i="78"/>
  <c r="C388" i="78"/>
  <c r="AA388" i="78" s="1"/>
  <c r="D387" i="78"/>
  <c r="C387" i="78" s="1"/>
  <c r="AA387" i="78"/>
  <c r="D386" i="78"/>
  <c r="C386" i="78"/>
  <c r="AA386" i="78" s="1"/>
  <c r="D385" i="78"/>
  <c r="C385" i="78" s="1"/>
  <c r="AA385" i="78" s="1"/>
  <c r="D384" i="78"/>
  <c r="C384" i="78"/>
  <c r="AA384" i="78" s="1"/>
  <c r="D383" i="78"/>
  <c r="C383" i="78" s="1"/>
  <c r="AA383" i="78"/>
  <c r="D382" i="78"/>
  <c r="C382" i="78"/>
  <c r="AA382" i="78" s="1"/>
  <c r="D381" i="78"/>
  <c r="C381" i="78" s="1"/>
  <c r="AA381" i="78" s="1"/>
  <c r="D380" i="78"/>
  <c r="C380" i="78"/>
  <c r="AA380" i="78" s="1"/>
  <c r="D379" i="78"/>
  <c r="C379" i="78" s="1"/>
  <c r="AA379" i="78"/>
  <c r="D378" i="78"/>
  <c r="C378" i="78"/>
  <c r="AA378" i="78" s="1"/>
  <c r="D377" i="78"/>
  <c r="C377" i="78" s="1"/>
  <c r="AA377" i="78" s="1"/>
  <c r="D376" i="78"/>
  <c r="C376" i="78"/>
  <c r="AA376" i="78" s="1"/>
  <c r="D375" i="78"/>
  <c r="C375" i="78" s="1"/>
  <c r="AA375" i="78" s="1"/>
  <c r="D374" i="78"/>
  <c r="C374" i="78"/>
  <c r="AA374" i="78" s="1"/>
  <c r="D373" i="78"/>
  <c r="C373" i="78" s="1"/>
  <c r="AA373" i="78" s="1"/>
  <c r="D372" i="78"/>
  <c r="C372" i="78"/>
  <c r="AA372" i="78" s="1"/>
  <c r="D371" i="78"/>
  <c r="C371" i="78" s="1"/>
  <c r="AA371" i="78" s="1"/>
  <c r="D370" i="78"/>
  <c r="C370" i="78"/>
  <c r="AA370" i="78" s="1"/>
  <c r="D369" i="78"/>
  <c r="C369" i="78" s="1"/>
  <c r="AA369" i="78" s="1"/>
  <c r="D368" i="78"/>
  <c r="C368" i="78"/>
  <c r="AA368" i="78" s="1"/>
  <c r="D367" i="78"/>
  <c r="C367" i="78" s="1"/>
  <c r="AA367" i="78" s="1"/>
  <c r="D366" i="78"/>
  <c r="C366" i="78"/>
  <c r="AA366" i="78" s="1"/>
  <c r="D365" i="78"/>
  <c r="C365" i="78" s="1"/>
  <c r="AA365" i="78" s="1"/>
  <c r="D364" i="78"/>
  <c r="C364" i="78"/>
  <c r="AA364" i="78" s="1"/>
  <c r="D363" i="78"/>
  <c r="C363" i="78" s="1"/>
  <c r="AA363" i="78" s="1"/>
  <c r="D362" i="78"/>
  <c r="C362" i="78"/>
  <c r="AA362" i="78" s="1"/>
  <c r="D361" i="78"/>
  <c r="C361" i="78" s="1"/>
  <c r="AA361" i="78" s="1"/>
  <c r="D360" i="78"/>
  <c r="C360" i="78"/>
  <c r="AA360" i="78" s="1"/>
  <c r="D359" i="78"/>
  <c r="C359" i="78" s="1"/>
  <c r="AA359" i="78" s="1"/>
  <c r="D358" i="78"/>
  <c r="C358" i="78"/>
  <c r="AA358" i="78" s="1"/>
  <c r="D357" i="78"/>
  <c r="C357" i="78" s="1"/>
  <c r="AA357" i="78" s="1"/>
  <c r="D356" i="78"/>
  <c r="C356" i="78"/>
  <c r="AA356" i="78" s="1"/>
  <c r="D355" i="78"/>
  <c r="C355" i="78" s="1"/>
  <c r="AA355" i="78" s="1"/>
  <c r="D354" i="78"/>
  <c r="C354" i="78"/>
  <c r="AA354" i="78" s="1"/>
  <c r="D353" i="78"/>
  <c r="C353" i="78" s="1"/>
  <c r="AA353" i="78" s="1"/>
  <c r="D352" i="78"/>
  <c r="C352" i="78"/>
  <c r="AA352" i="78" s="1"/>
  <c r="D351" i="78"/>
  <c r="C351" i="78" s="1"/>
  <c r="AA351" i="78" s="1"/>
  <c r="D350" i="78"/>
  <c r="C350" i="78"/>
  <c r="AA350" i="78" s="1"/>
  <c r="D349" i="78"/>
  <c r="C349" i="78" s="1"/>
  <c r="AA349" i="78" s="1"/>
  <c r="D348" i="78"/>
  <c r="C348" i="78"/>
  <c r="AA348" i="78" s="1"/>
  <c r="D347" i="78"/>
  <c r="C347" i="78" s="1"/>
  <c r="AA347" i="78" s="1"/>
  <c r="D346" i="78"/>
  <c r="C346" i="78"/>
  <c r="AA346" i="78" s="1"/>
  <c r="D345" i="78"/>
  <c r="C345" i="78" s="1"/>
  <c r="AA345" i="78" s="1"/>
  <c r="D344" i="78"/>
  <c r="C344" i="78"/>
  <c r="AA344" i="78" s="1"/>
  <c r="D343" i="78"/>
  <c r="C343" i="78" s="1"/>
  <c r="AA343" i="78" s="1"/>
  <c r="D342" i="78"/>
  <c r="C342" i="78"/>
  <c r="AA342" i="78" s="1"/>
  <c r="D341" i="78"/>
  <c r="C341" i="78" s="1"/>
  <c r="AA341" i="78" s="1"/>
  <c r="D340" i="78"/>
  <c r="C340" i="78"/>
  <c r="AA340" i="78" s="1"/>
  <c r="D339" i="78"/>
  <c r="C339" i="78" s="1"/>
  <c r="AA339" i="78" s="1"/>
  <c r="D338" i="78"/>
  <c r="C338" i="78"/>
  <c r="AA338" i="78" s="1"/>
  <c r="D337" i="78"/>
  <c r="C337" i="78" s="1"/>
  <c r="AA337" i="78" s="1"/>
  <c r="D336" i="78"/>
  <c r="C336" i="78"/>
  <c r="AA336" i="78" s="1"/>
  <c r="D335" i="78"/>
  <c r="C335" i="78" s="1"/>
  <c r="AA335" i="78" s="1"/>
  <c r="D334" i="78"/>
  <c r="C334" i="78"/>
  <c r="AA334" i="78" s="1"/>
  <c r="D333" i="78"/>
  <c r="C333" i="78" s="1"/>
  <c r="AA333" i="78" s="1"/>
  <c r="D332" i="78"/>
  <c r="C332" i="78"/>
  <c r="AA332" i="78" s="1"/>
  <c r="D331" i="78"/>
  <c r="C331" i="78" s="1"/>
  <c r="AA331" i="78" s="1"/>
  <c r="D330" i="78"/>
  <c r="C330" i="78"/>
  <c r="AA330" i="78" s="1"/>
  <c r="D329" i="78"/>
  <c r="C329" i="78" s="1"/>
  <c r="AA329" i="78" s="1"/>
  <c r="D328" i="78"/>
  <c r="C328" i="78"/>
  <c r="AA328" i="78" s="1"/>
  <c r="D327" i="78"/>
  <c r="C327" i="78" s="1"/>
  <c r="AA327" i="78" s="1"/>
  <c r="D326" i="78"/>
  <c r="C326" i="78"/>
  <c r="AA326" i="78" s="1"/>
  <c r="D325" i="78"/>
  <c r="C325" i="78" s="1"/>
  <c r="AA325" i="78" s="1"/>
  <c r="D324" i="78"/>
  <c r="C324" i="78"/>
  <c r="AA324" i="78" s="1"/>
  <c r="D323" i="78"/>
  <c r="C323" i="78" s="1"/>
  <c r="AA323" i="78" s="1"/>
  <c r="D322" i="78"/>
  <c r="C322" i="78"/>
  <c r="AA322" i="78" s="1"/>
  <c r="D321" i="78"/>
  <c r="C321" i="78" s="1"/>
  <c r="AA321" i="78" s="1"/>
  <c r="D320" i="78"/>
  <c r="C320" i="78"/>
  <c r="AA320" i="78" s="1"/>
  <c r="D319" i="78"/>
  <c r="C319" i="78" s="1"/>
  <c r="AA319" i="78" s="1"/>
  <c r="D318" i="78"/>
  <c r="C318" i="78"/>
  <c r="AA318" i="78" s="1"/>
  <c r="D317" i="78"/>
  <c r="C317" i="78" s="1"/>
  <c r="AA317" i="78" s="1"/>
  <c r="D316" i="78"/>
  <c r="C316" i="78"/>
  <c r="AA316" i="78" s="1"/>
  <c r="D315" i="78"/>
  <c r="C315" i="78" s="1"/>
  <c r="AA315" i="78" s="1"/>
  <c r="D314" i="78"/>
  <c r="C314" i="78"/>
  <c r="AA314" i="78" s="1"/>
  <c r="D313" i="78"/>
  <c r="C313" i="78" s="1"/>
  <c r="AA313" i="78" s="1"/>
  <c r="D312" i="78"/>
  <c r="C312" i="78"/>
  <c r="AA312" i="78" s="1"/>
  <c r="D311" i="78"/>
  <c r="C311" i="78" s="1"/>
  <c r="AA311" i="78" s="1"/>
  <c r="D310" i="78"/>
  <c r="C310" i="78"/>
  <c r="AA310" i="78" s="1"/>
  <c r="D309" i="78"/>
  <c r="C309" i="78" s="1"/>
  <c r="AA309" i="78" s="1"/>
  <c r="D308" i="78"/>
  <c r="C308" i="78"/>
  <c r="AA308" i="78" s="1"/>
  <c r="D307" i="78"/>
  <c r="C307" i="78" s="1"/>
  <c r="AA307" i="78" s="1"/>
  <c r="D306" i="78"/>
  <c r="C306" i="78"/>
  <c r="AA306" i="78" s="1"/>
  <c r="D305" i="78"/>
  <c r="C305" i="78" s="1"/>
  <c r="AA305" i="78" s="1"/>
  <c r="D304" i="78"/>
  <c r="C304" i="78"/>
  <c r="AA304" i="78" s="1"/>
  <c r="D303" i="78"/>
  <c r="C303" i="78" s="1"/>
  <c r="AA303" i="78" s="1"/>
  <c r="D302" i="78"/>
  <c r="C302" i="78"/>
  <c r="AA302" i="78" s="1"/>
  <c r="D301" i="78"/>
  <c r="C301" i="78" s="1"/>
  <c r="AA301" i="78" s="1"/>
  <c r="D300" i="78"/>
  <c r="C300" i="78"/>
  <c r="AA300" i="78" s="1"/>
  <c r="D299" i="78"/>
  <c r="C299" i="78" s="1"/>
  <c r="AA299" i="78" s="1"/>
  <c r="D298" i="78"/>
  <c r="C298" i="78"/>
  <c r="AA298" i="78" s="1"/>
  <c r="D297" i="78"/>
  <c r="C297" i="78" s="1"/>
  <c r="AA297" i="78" s="1"/>
  <c r="D296" i="78"/>
  <c r="C296" i="78"/>
  <c r="AA296" i="78" s="1"/>
  <c r="D295" i="78"/>
  <c r="C295" i="78" s="1"/>
  <c r="AA295" i="78" s="1"/>
  <c r="D294" i="78"/>
  <c r="C294" i="78"/>
  <c r="AA294" i="78" s="1"/>
  <c r="D293" i="78"/>
  <c r="C293" i="78" s="1"/>
  <c r="AA293" i="78" s="1"/>
  <c r="D292" i="78"/>
  <c r="C292" i="78"/>
  <c r="AA292" i="78" s="1"/>
  <c r="D291" i="78"/>
  <c r="C291" i="78" s="1"/>
  <c r="AA291" i="78" s="1"/>
  <c r="D290" i="78"/>
  <c r="C290" i="78"/>
  <c r="AA290" i="78" s="1"/>
  <c r="D289" i="78"/>
  <c r="C289" i="78" s="1"/>
  <c r="AA289" i="78" s="1"/>
  <c r="D288" i="78"/>
  <c r="C288" i="78"/>
  <c r="AA288" i="78" s="1"/>
  <c r="D287" i="78"/>
  <c r="C287" i="78" s="1"/>
  <c r="AA287" i="78" s="1"/>
  <c r="D286" i="78"/>
  <c r="C286" i="78"/>
  <c r="AA286" i="78" s="1"/>
  <c r="D285" i="78"/>
  <c r="C285" i="78" s="1"/>
  <c r="AA285" i="78" s="1"/>
  <c r="D284" i="78"/>
  <c r="C284" i="78"/>
  <c r="AA284" i="78" s="1"/>
  <c r="D283" i="78"/>
  <c r="C283" i="78" s="1"/>
  <c r="AA283" i="78" s="1"/>
  <c r="D282" i="78"/>
  <c r="C282" i="78"/>
  <c r="AA282" i="78" s="1"/>
  <c r="D281" i="78"/>
  <c r="C281" i="78" s="1"/>
  <c r="AA281" i="78" s="1"/>
  <c r="D280" i="78"/>
  <c r="C280" i="78"/>
  <c r="AA280" i="78" s="1"/>
  <c r="D279" i="78"/>
  <c r="C279" i="78" s="1"/>
  <c r="AA279" i="78" s="1"/>
  <c r="D278" i="78"/>
  <c r="C278" i="78"/>
  <c r="AA278" i="78" s="1"/>
  <c r="D277" i="78"/>
  <c r="C277" i="78" s="1"/>
  <c r="AA277" i="78" s="1"/>
  <c r="D276" i="78"/>
  <c r="C276" i="78"/>
  <c r="AA276" i="78" s="1"/>
  <c r="D275" i="78"/>
  <c r="C275" i="78" s="1"/>
  <c r="AA275" i="78"/>
  <c r="D274" i="78"/>
  <c r="C274" i="78" s="1"/>
  <c r="AA274" i="78" s="1"/>
  <c r="D273" i="78"/>
  <c r="C273" i="78"/>
  <c r="AA273" i="78"/>
  <c r="D272" i="78"/>
  <c r="C272" i="78"/>
  <c r="AA272" i="78"/>
  <c r="D271" i="78"/>
  <c r="C271" i="78" s="1"/>
  <c r="AA271" i="78" s="1"/>
  <c r="D270" i="78"/>
  <c r="C270" i="78"/>
  <c r="AA270" i="78" s="1"/>
  <c r="D269" i="78"/>
  <c r="C269" i="78" s="1"/>
  <c r="AA269" i="78"/>
  <c r="D268" i="78"/>
  <c r="C268" i="78"/>
  <c r="AA268" i="78" s="1"/>
  <c r="D267" i="78"/>
  <c r="C267" i="78" s="1"/>
  <c r="AA267" i="78" s="1"/>
  <c r="D266" i="78"/>
  <c r="C266" i="78"/>
  <c r="AA266" i="78" s="1"/>
  <c r="D265" i="78"/>
  <c r="C265" i="78" s="1"/>
  <c r="AA265" i="78" s="1"/>
  <c r="D264" i="78"/>
  <c r="C264" i="78"/>
  <c r="AA264" i="78" s="1"/>
  <c r="D263" i="78"/>
  <c r="C263" i="78" s="1"/>
  <c r="AA263" i="78" s="1"/>
  <c r="D262" i="78"/>
  <c r="C262" i="78"/>
  <c r="AA262" i="78" s="1"/>
  <c r="D261" i="78"/>
  <c r="C261" i="78" s="1"/>
  <c r="AA261" i="78"/>
  <c r="D260" i="78"/>
  <c r="C260" i="78"/>
  <c r="AA260" i="78" s="1"/>
  <c r="D259" i="78"/>
  <c r="C259" i="78" s="1"/>
  <c r="AA259" i="78" s="1"/>
  <c r="D258" i="78"/>
  <c r="C258" i="78"/>
  <c r="AA258" i="78" s="1"/>
  <c r="D257" i="78"/>
  <c r="C257" i="78" s="1"/>
  <c r="AA257" i="78" s="1"/>
  <c r="D256" i="78"/>
  <c r="C256" i="78"/>
  <c r="AA256" i="78" s="1"/>
  <c r="D255" i="78"/>
  <c r="C255" i="78" s="1"/>
  <c r="AA255" i="78" s="1"/>
  <c r="D254" i="78"/>
  <c r="C254" i="78"/>
  <c r="AA254" i="78" s="1"/>
  <c r="D253" i="78"/>
  <c r="C253" i="78" s="1"/>
  <c r="AA253" i="78"/>
  <c r="D252" i="78"/>
  <c r="C252" i="78"/>
  <c r="AA252" i="78" s="1"/>
  <c r="D251" i="78"/>
  <c r="C251" i="78" s="1"/>
  <c r="AA251" i="78" s="1"/>
  <c r="D250" i="78"/>
  <c r="C250" i="78"/>
  <c r="AA250" i="78" s="1"/>
  <c r="D249" i="78"/>
  <c r="C249" i="78" s="1"/>
  <c r="AA249" i="78" s="1"/>
  <c r="D248" i="78"/>
  <c r="C248" i="78"/>
  <c r="AA248" i="78" s="1"/>
  <c r="D247" i="78"/>
  <c r="C247" i="78" s="1"/>
  <c r="AA247" i="78" s="1"/>
  <c r="D246" i="78"/>
  <c r="C246" i="78"/>
  <c r="AA246" i="78" s="1"/>
  <c r="D245" i="78"/>
  <c r="C245" i="78" s="1"/>
  <c r="AA245" i="78"/>
  <c r="D244" i="78"/>
  <c r="C244" i="78"/>
  <c r="AA244" i="78" s="1"/>
  <c r="D243" i="78"/>
  <c r="C243" i="78" s="1"/>
  <c r="AA243" i="78" s="1"/>
  <c r="D242" i="78"/>
  <c r="C242" i="78"/>
  <c r="AA242" i="78" s="1"/>
  <c r="D241" i="78"/>
  <c r="C241" i="78" s="1"/>
  <c r="AA241" i="78" s="1"/>
  <c r="D240" i="78"/>
  <c r="C240" i="78"/>
  <c r="AA240" i="78" s="1"/>
  <c r="D239" i="78"/>
  <c r="C239" i="78" s="1"/>
  <c r="AA239" i="78" s="1"/>
  <c r="D238" i="78"/>
  <c r="C238" i="78"/>
  <c r="AA238" i="78" s="1"/>
  <c r="D237" i="78"/>
  <c r="C237" i="78" s="1"/>
  <c r="AA237" i="78"/>
  <c r="D236" i="78"/>
  <c r="C236" i="78"/>
  <c r="AA236" i="78" s="1"/>
  <c r="D235" i="78"/>
  <c r="C235" i="78" s="1"/>
  <c r="AA235" i="78" s="1"/>
  <c r="D234" i="78"/>
  <c r="C234" i="78"/>
  <c r="AA234" i="78" s="1"/>
  <c r="D233" i="78"/>
  <c r="C233" i="78" s="1"/>
  <c r="AA233" i="78" s="1"/>
  <c r="D232" i="78"/>
  <c r="C232" i="78"/>
  <c r="AA232" i="78" s="1"/>
  <c r="D231" i="78"/>
  <c r="C231" i="78" s="1"/>
  <c r="AA231" i="78" s="1"/>
  <c r="D230" i="78"/>
  <c r="C230" i="78"/>
  <c r="AA230" i="78" s="1"/>
  <c r="D229" i="78"/>
  <c r="C229" i="78" s="1"/>
  <c r="AA229" i="78"/>
  <c r="D228" i="78"/>
  <c r="C228" i="78"/>
  <c r="AA228" i="78" s="1"/>
  <c r="D227" i="78"/>
  <c r="C227" i="78" s="1"/>
  <c r="AA227" i="78" s="1"/>
  <c r="D226" i="78"/>
  <c r="C226" i="78"/>
  <c r="AA226" i="78" s="1"/>
  <c r="D225" i="78"/>
  <c r="C225" i="78" s="1"/>
  <c r="AA225" i="78" s="1"/>
  <c r="D224" i="78"/>
  <c r="C224" i="78"/>
  <c r="AA224" i="78" s="1"/>
  <c r="D223" i="78"/>
  <c r="C223" i="78" s="1"/>
  <c r="AA223" i="78" s="1"/>
  <c r="D222" i="78"/>
  <c r="C222" i="78"/>
  <c r="AA222" i="78" s="1"/>
  <c r="D221" i="78"/>
  <c r="C221" i="78" s="1"/>
  <c r="AA221" i="78"/>
  <c r="D220" i="78"/>
  <c r="C220" i="78"/>
  <c r="AA220" i="78" s="1"/>
  <c r="D219" i="78"/>
  <c r="C219" i="78" s="1"/>
  <c r="AA219" i="78" s="1"/>
  <c r="D218" i="78"/>
  <c r="C218" i="78"/>
  <c r="AA218" i="78" s="1"/>
  <c r="D217" i="78"/>
  <c r="C217" i="78" s="1"/>
  <c r="AA217" i="78" s="1"/>
  <c r="D216" i="78"/>
  <c r="C216" i="78"/>
  <c r="AA216" i="78" s="1"/>
  <c r="D215" i="78"/>
  <c r="C215" i="78" s="1"/>
  <c r="AA215" i="78" s="1"/>
  <c r="D214" i="78"/>
  <c r="C214" i="78"/>
  <c r="AA214" i="78" s="1"/>
  <c r="D213" i="78"/>
  <c r="C213" i="78" s="1"/>
  <c r="AA213" i="78"/>
  <c r="D212" i="78"/>
  <c r="C212" i="78"/>
  <c r="AA212" i="78" s="1"/>
  <c r="D211" i="78"/>
  <c r="C211" i="78" s="1"/>
  <c r="AA211" i="78" s="1"/>
  <c r="D210" i="78"/>
  <c r="C210" i="78"/>
  <c r="AA210" i="78" s="1"/>
  <c r="D209" i="78"/>
  <c r="C209" i="78" s="1"/>
  <c r="AA209" i="78" s="1"/>
  <c r="D208" i="78"/>
  <c r="C208" i="78"/>
  <c r="AA208" i="78" s="1"/>
  <c r="D207" i="78"/>
  <c r="C207" i="78" s="1"/>
  <c r="AA207" i="78" s="1"/>
  <c r="D206" i="78"/>
  <c r="C206" i="78"/>
  <c r="AA206" i="78" s="1"/>
  <c r="D205" i="78"/>
  <c r="C205" i="78" s="1"/>
  <c r="AA205" i="78"/>
  <c r="D204" i="78"/>
  <c r="C204" i="78"/>
  <c r="AA204" i="78" s="1"/>
  <c r="D203" i="78"/>
  <c r="C203" i="78" s="1"/>
  <c r="AA203" i="78" s="1"/>
  <c r="D202" i="78"/>
  <c r="C202" i="78"/>
  <c r="AA202" i="78" s="1"/>
  <c r="D201" i="78"/>
  <c r="C201" i="78" s="1"/>
  <c r="AA201" i="78" s="1"/>
  <c r="D200" i="78"/>
  <c r="C200" i="78"/>
  <c r="AA200" i="78" s="1"/>
  <c r="D199" i="78"/>
  <c r="C199" i="78" s="1"/>
  <c r="AA199" i="78" s="1"/>
  <c r="D198" i="78"/>
  <c r="C198" i="78"/>
  <c r="AA198" i="78" s="1"/>
  <c r="D197" i="78"/>
  <c r="C197" i="78" s="1"/>
  <c r="AA197" i="78"/>
  <c r="D196" i="78"/>
  <c r="C196" i="78"/>
  <c r="AA196" i="78" s="1"/>
  <c r="D195" i="78"/>
  <c r="C195" i="78" s="1"/>
  <c r="AA195" i="78" s="1"/>
  <c r="D194" i="78"/>
  <c r="C194" i="78"/>
  <c r="AA194" i="78" s="1"/>
  <c r="D193" i="78"/>
  <c r="C193" i="78" s="1"/>
  <c r="AA193" i="78" s="1"/>
  <c r="D192" i="78"/>
  <c r="C192" i="78"/>
  <c r="AA192" i="78" s="1"/>
  <c r="D191" i="78"/>
  <c r="C191" i="78" s="1"/>
  <c r="AA191" i="78" s="1"/>
  <c r="D190" i="78"/>
  <c r="C190" i="78"/>
  <c r="AA190" i="78" s="1"/>
  <c r="D189" i="78"/>
  <c r="C189" i="78" s="1"/>
  <c r="AA189" i="78"/>
  <c r="D188" i="78"/>
  <c r="C188" i="78"/>
  <c r="AA188" i="78" s="1"/>
  <c r="D187" i="78"/>
  <c r="C187" i="78" s="1"/>
  <c r="AA187" i="78" s="1"/>
  <c r="D186" i="78"/>
  <c r="C186" i="78"/>
  <c r="AA186" i="78" s="1"/>
  <c r="D185" i="78"/>
  <c r="C185" i="78" s="1"/>
  <c r="AA185" i="78" s="1"/>
  <c r="D184" i="78"/>
  <c r="C184" i="78"/>
  <c r="AA184" i="78" s="1"/>
  <c r="D183" i="78"/>
  <c r="C183" i="78" s="1"/>
  <c r="AA183" i="78" s="1"/>
  <c r="D182" i="78"/>
  <c r="C182" i="78"/>
  <c r="AA182" i="78" s="1"/>
  <c r="D181" i="78"/>
  <c r="C181" i="78" s="1"/>
  <c r="AA181" i="78"/>
  <c r="D180" i="78"/>
  <c r="C180" i="78"/>
  <c r="AA180" i="78" s="1"/>
  <c r="D179" i="78"/>
  <c r="C179" i="78" s="1"/>
  <c r="AA179" i="78" s="1"/>
  <c r="D178" i="78"/>
  <c r="C178" i="78"/>
  <c r="AA178" i="78" s="1"/>
  <c r="D177" i="78"/>
  <c r="C177" i="78" s="1"/>
  <c r="AA177" i="78" s="1"/>
  <c r="D176" i="78"/>
  <c r="C176" i="78"/>
  <c r="AA176" i="78" s="1"/>
  <c r="D175" i="78"/>
  <c r="C175" i="78" s="1"/>
  <c r="AA175" i="78" s="1"/>
  <c r="D174" i="78"/>
  <c r="C174" i="78"/>
  <c r="AA174" i="78" s="1"/>
  <c r="D173" i="78"/>
  <c r="C173" i="78" s="1"/>
  <c r="AA173" i="78"/>
  <c r="D172" i="78"/>
  <c r="C172" i="78"/>
  <c r="AA172" i="78" s="1"/>
  <c r="D171" i="78"/>
  <c r="C171" i="78" s="1"/>
  <c r="AA171" i="78" s="1"/>
  <c r="D170" i="78"/>
  <c r="C170" i="78"/>
  <c r="AA170" i="78" s="1"/>
  <c r="D169" i="78"/>
  <c r="C169" i="78" s="1"/>
  <c r="AA169" i="78" s="1"/>
  <c r="D168" i="78"/>
  <c r="C168" i="78"/>
  <c r="AA168" i="78" s="1"/>
  <c r="D167" i="78"/>
  <c r="C167" i="78" s="1"/>
  <c r="AA167" i="78" s="1"/>
  <c r="D166" i="78"/>
  <c r="C166" i="78"/>
  <c r="AA166" i="78" s="1"/>
  <c r="D165" i="78"/>
  <c r="C165" i="78" s="1"/>
  <c r="AA165" i="78" s="1"/>
  <c r="D164" i="78"/>
  <c r="C164" i="78"/>
  <c r="AA164" i="78" s="1"/>
  <c r="D163" i="78"/>
  <c r="C163" i="78" s="1"/>
  <c r="AA163" i="78" s="1"/>
  <c r="D162" i="78"/>
  <c r="C162" i="78"/>
  <c r="AA162" i="78" s="1"/>
  <c r="D161" i="78"/>
  <c r="C161" i="78" s="1"/>
  <c r="AA161" i="78" s="1"/>
  <c r="D160" i="78"/>
  <c r="C160" i="78" s="1"/>
  <c r="AA160" i="78" s="1"/>
  <c r="D159" i="78"/>
  <c r="C159" i="78" s="1"/>
  <c r="AA159" i="78" s="1"/>
  <c r="D158" i="78"/>
  <c r="C158" i="78"/>
  <c r="AA158" i="78" s="1"/>
  <c r="D157" i="78"/>
  <c r="C157" i="78" s="1"/>
  <c r="AA157" i="78" s="1"/>
  <c r="D156" i="78"/>
  <c r="C156" i="78" s="1"/>
  <c r="AA156" i="78" s="1"/>
  <c r="D155" i="78"/>
  <c r="C155" i="78" s="1"/>
  <c r="AA155" i="78" s="1"/>
  <c r="D154" i="78"/>
  <c r="C154" i="78"/>
  <c r="AA154" i="78" s="1"/>
  <c r="D153" i="78"/>
  <c r="C153" i="78" s="1"/>
  <c r="AA153" i="78" s="1"/>
  <c r="D152" i="78"/>
  <c r="C152" i="78" s="1"/>
  <c r="AA152" i="78" s="1"/>
  <c r="D151" i="78"/>
  <c r="C151" i="78" s="1"/>
  <c r="AA151" i="78" s="1"/>
  <c r="D150" i="78"/>
  <c r="C150" i="78"/>
  <c r="AA150" i="78" s="1"/>
  <c r="D149" i="78"/>
  <c r="C149" i="78" s="1"/>
  <c r="AA149" i="78" s="1"/>
  <c r="D148" i="78"/>
  <c r="C148" i="78" s="1"/>
  <c r="AA148" i="78" s="1"/>
  <c r="D147" i="78"/>
  <c r="C147" i="78" s="1"/>
  <c r="AA147" i="78" s="1"/>
  <c r="D146" i="78"/>
  <c r="C146" i="78"/>
  <c r="AA146" i="78" s="1"/>
  <c r="D145" i="78"/>
  <c r="C145" i="78" s="1"/>
  <c r="AA145" i="78" s="1"/>
  <c r="D144" i="78"/>
  <c r="C144" i="78" s="1"/>
  <c r="AA144" i="78" s="1"/>
  <c r="D143" i="78"/>
  <c r="C143" i="78" s="1"/>
  <c r="AA143" i="78" s="1"/>
  <c r="D142" i="78"/>
  <c r="C142" i="78"/>
  <c r="AA142" i="78" s="1"/>
  <c r="D141" i="78"/>
  <c r="C141" i="78" s="1"/>
  <c r="AA141" i="78" s="1"/>
  <c r="D140" i="78"/>
  <c r="C140" i="78" s="1"/>
  <c r="AA140" i="78" s="1"/>
  <c r="D139" i="78"/>
  <c r="C139" i="78" s="1"/>
  <c r="AA139" i="78" s="1"/>
  <c r="D138" i="78"/>
  <c r="C138" i="78"/>
  <c r="AA138" i="78" s="1"/>
  <c r="D137" i="78"/>
  <c r="C137" i="78" s="1"/>
  <c r="AA137" i="78" s="1"/>
  <c r="D136" i="78"/>
  <c r="C136" i="78" s="1"/>
  <c r="AA136" i="78" s="1"/>
  <c r="D135" i="78"/>
  <c r="C135" i="78" s="1"/>
  <c r="AA135" i="78" s="1"/>
  <c r="D134" i="78"/>
  <c r="C134" i="78"/>
  <c r="AA134" i="78" s="1"/>
  <c r="D133" i="78"/>
  <c r="C133" i="78" s="1"/>
  <c r="AA133" i="78" s="1"/>
  <c r="D132" i="78"/>
  <c r="C132" i="78" s="1"/>
  <c r="AA132" i="78" s="1"/>
  <c r="D131" i="78"/>
  <c r="C131" i="78" s="1"/>
  <c r="AA131" i="78" s="1"/>
  <c r="D130" i="78"/>
  <c r="C130" i="78"/>
  <c r="AA130" i="78" s="1"/>
  <c r="D129" i="78"/>
  <c r="C129" i="78" s="1"/>
  <c r="AA129" i="78" s="1"/>
  <c r="D128" i="78"/>
  <c r="C128" i="78" s="1"/>
  <c r="AA128" i="78" s="1"/>
  <c r="D127" i="78"/>
  <c r="C127" i="78" s="1"/>
  <c r="AA127" i="78" s="1"/>
  <c r="D126" i="78"/>
  <c r="C126" i="78"/>
  <c r="AA126" i="78" s="1"/>
  <c r="D125" i="78"/>
  <c r="C125" i="78" s="1"/>
  <c r="AA125" i="78" s="1"/>
  <c r="D124" i="78"/>
  <c r="C124" i="78" s="1"/>
  <c r="AA124" i="78" s="1"/>
  <c r="D123" i="78"/>
  <c r="C123" i="78" s="1"/>
  <c r="AA123" i="78" s="1"/>
  <c r="D122" i="78"/>
  <c r="C122" i="78"/>
  <c r="AA122" i="78" s="1"/>
  <c r="D121" i="78"/>
  <c r="C121" i="78" s="1"/>
  <c r="AA121" i="78" s="1"/>
  <c r="D120" i="78"/>
  <c r="C120" i="78" s="1"/>
  <c r="AA120" i="78" s="1"/>
  <c r="D119" i="78"/>
  <c r="C119" i="78" s="1"/>
  <c r="AA119" i="78" s="1"/>
  <c r="D118" i="78"/>
  <c r="C118" i="78"/>
  <c r="AA118" i="78" s="1"/>
  <c r="D117" i="78"/>
  <c r="C117" i="78" s="1"/>
  <c r="AA117" i="78" s="1"/>
  <c r="D116" i="78"/>
  <c r="C116" i="78" s="1"/>
  <c r="AA116" i="78" s="1"/>
  <c r="D115" i="78"/>
  <c r="C115" i="78" s="1"/>
  <c r="AA115" i="78" s="1"/>
  <c r="D114" i="78"/>
  <c r="C114" i="78"/>
  <c r="AA114" i="78" s="1"/>
  <c r="D113" i="78"/>
  <c r="C113" i="78" s="1"/>
  <c r="AA113" i="78" s="1"/>
  <c r="D112" i="78"/>
  <c r="C112" i="78" s="1"/>
  <c r="AA112" i="78" s="1"/>
  <c r="D111" i="78"/>
  <c r="C111" i="78" s="1"/>
  <c r="AA111" i="78" s="1"/>
  <c r="D110" i="78"/>
  <c r="C110" i="78"/>
  <c r="AA110" i="78" s="1"/>
  <c r="D109" i="78"/>
  <c r="C109" i="78" s="1"/>
  <c r="AA109" i="78" s="1"/>
  <c r="D108" i="78"/>
  <c r="C108" i="78" s="1"/>
  <c r="AA108" i="78" s="1"/>
  <c r="D107" i="78"/>
  <c r="C107" i="78" s="1"/>
  <c r="AA107" i="78" s="1"/>
  <c r="D106" i="78"/>
  <c r="C106" i="78"/>
  <c r="AA106" i="78" s="1"/>
  <c r="D105" i="78"/>
  <c r="C105" i="78" s="1"/>
  <c r="AA105" i="78" s="1"/>
  <c r="D104" i="78"/>
  <c r="C104" i="78" s="1"/>
  <c r="AA104" i="78" s="1"/>
  <c r="D103" i="78"/>
  <c r="C103" i="78" s="1"/>
  <c r="AA103" i="78" s="1"/>
  <c r="D102" i="78"/>
  <c r="C102" i="78"/>
  <c r="AA102" i="78" s="1"/>
  <c r="D101" i="78"/>
  <c r="C101" i="78" s="1"/>
  <c r="AA101" i="78" s="1"/>
  <c r="D100" i="78"/>
  <c r="C100" i="78" s="1"/>
  <c r="AA100" i="78" s="1"/>
  <c r="D99" i="78"/>
  <c r="C99" i="78" s="1"/>
  <c r="AA99" i="78" s="1"/>
  <c r="D98" i="78"/>
  <c r="C98" i="78"/>
  <c r="AA98" i="78" s="1"/>
  <c r="D97" i="78"/>
  <c r="C97" i="78" s="1"/>
  <c r="AA97" i="78" s="1"/>
  <c r="D96" i="78"/>
  <c r="C96" i="78" s="1"/>
  <c r="AA96" i="78" s="1"/>
  <c r="D95" i="78"/>
  <c r="C95" i="78" s="1"/>
  <c r="AA95" i="78" s="1"/>
  <c r="D94" i="78"/>
  <c r="C94" i="78"/>
  <c r="AA94" i="78" s="1"/>
  <c r="D93" i="78"/>
  <c r="C93" i="78" s="1"/>
  <c r="AA93" i="78" s="1"/>
  <c r="D92" i="78"/>
  <c r="C92" i="78" s="1"/>
  <c r="AA92" i="78" s="1"/>
  <c r="D91" i="78"/>
  <c r="C91" i="78" s="1"/>
  <c r="AA91" i="78" s="1"/>
  <c r="D90" i="78"/>
  <c r="C90" i="78"/>
  <c r="AA90" i="78" s="1"/>
  <c r="D89" i="78"/>
  <c r="C89" i="78" s="1"/>
  <c r="AA89" i="78" s="1"/>
  <c r="D88" i="78"/>
  <c r="C88" i="78" s="1"/>
  <c r="AA88" i="78" s="1"/>
  <c r="D87" i="78"/>
  <c r="C87" i="78" s="1"/>
  <c r="AA87" i="78" s="1"/>
  <c r="D86" i="78"/>
  <c r="C86" i="78"/>
  <c r="AA86" i="78" s="1"/>
  <c r="D85" i="78"/>
  <c r="C85" i="78" s="1"/>
  <c r="AA85" i="78" s="1"/>
  <c r="D84" i="78"/>
  <c r="C84" i="78" s="1"/>
  <c r="AA84" i="78" s="1"/>
  <c r="D83" i="78"/>
  <c r="C83" i="78" s="1"/>
  <c r="AA83" i="78" s="1"/>
  <c r="D82" i="78"/>
  <c r="C82" i="78"/>
  <c r="AA82" i="78" s="1"/>
  <c r="D81" i="78"/>
  <c r="C81" i="78" s="1"/>
  <c r="AA81" i="78" s="1"/>
  <c r="D80" i="78"/>
  <c r="C80" i="78" s="1"/>
  <c r="AA80" i="78" s="1"/>
  <c r="D79" i="78"/>
  <c r="C79" i="78" s="1"/>
  <c r="AA79" i="78" s="1"/>
  <c r="D78" i="78"/>
  <c r="C78" i="78"/>
  <c r="AA78" i="78" s="1"/>
  <c r="D77" i="78"/>
  <c r="C77" i="78" s="1"/>
  <c r="AA77" i="78" s="1"/>
  <c r="D76" i="78"/>
  <c r="C76" i="78" s="1"/>
  <c r="AA76" i="78" s="1"/>
  <c r="D75" i="78"/>
  <c r="C75" i="78" s="1"/>
  <c r="AA75" i="78" s="1"/>
  <c r="D74" i="78"/>
  <c r="C74" i="78"/>
  <c r="AA74" i="78" s="1"/>
  <c r="D73" i="78"/>
  <c r="C73" i="78" s="1"/>
  <c r="AA73" i="78" s="1"/>
  <c r="D72" i="78"/>
  <c r="C72" i="78" s="1"/>
  <c r="AA72" i="78" s="1"/>
  <c r="D71" i="78"/>
  <c r="C71" i="78" s="1"/>
  <c r="AA71" i="78" s="1"/>
  <c r="D70" i="78"/>
  <c r="C70" i="78"/>
  <c r="AA70" i="78" s="1"/>
  <c r="D69" i="78"/>
  <c r="C69" i="78" s="1"/>
  <c r="AA69" i="78" s="1"/>
  <c r="D68" i="78"/>
  <c r="C68" i="78" s="1"/>
  <c r="AA68" i="78" s="1"/>
  <c r="D67" i="78"/>
  <c r="C67" i="78" s="1"/>
  <c r="AA67" i="78" s="1"/>
  <c r="D66" i="78"/>
  <c r="C66" i="78"/>
  <c r="AA66" i="78" s="1"/>
  <c r="D65" i="78"/>
  <c r="C65" i="78" s="1"/>
  <c r="AA65" i="78" s="1"/>
  <c r="D64" i="78"/>
  <c r="C64" i="78" s="1"/>
  <c r="AA64" i="78" s="1"/>
  <c r="D63" i="78"/>
  <c r="C63" i="78" s="1"/>
  <c r="AA63" i="78" s="1"/>
  <c r="D62" i="78"/>
  <c r="C62" i="78"/>
  <c r="AA62" i="78" s="1"/>
  <c r="D61" i="78"/>
  <c r="C61" i="78" s="1"/>
  <c r="AA61" i="78" s="1"/>
  <c r="D60" i="78"/>
  <c r="C60" i="78" s="1"/>
  <c r="AA60" i="78" s="1"/>
  <c r="D59" i="78"/>
  <c r="C59" i="78" s="1"/>
  <c r="AA59" i="78" s="1"/>
  <c r="D58" i="78"/>
  <c r="C58" i="78"/>
  <c r="AA58" i="78" s="1"/>
  <c r="D57" i="78"/>
  <c r="C57" i="78" s="1"/>
  <c r="AA57" i="78" s="1"/>
  <c r="D56" i="78"/>
  <c r="C56" i="78" s="1"/>
  <c r="AA56" i="78" s="1"/>
  <c r="D55" i="78"/>
  <c r="C55" i="78" s="1"/>
  <c r="AA55" i="78" s="1"/>
  <c r="D54" i="78"/>
  <c r="C54" i="78"/>
  <c r="AA54" i="78" s="1"/>
  <c r="D53" i="78"/>
  <c r="C53" i="78" s="1"/>
  <c r="AA53" i="78" s="1"/>
  <c r="D52" i="78"/>
  <c r="C52" i="78" s="1"/>
  <c r="AA52" i="78" s="1"/>
  <c r="D51" i="78"/>
  <c r="C51" i="78" s="1"/>
  <c r="AA51" i="78" s="1"/>
  <c r="D50" i="78"/>
  <c r="C50" i="78"/>
  <c r="AA50" i="78" s="1"/>
  <c r="D49" i="78"/>
  <c r="C49" i="78" s="1"/>
  <c r="AA49" i="78" s="1"/>
  <c r="D48" i="78"/>
  <c r="C48" i="78" s="1"/>
  <c r="AA48" i="78" s="1"/>
  <c r="D47" i="78"/>
  <c r="C47" i="78" s="1"/>
  <c r="AA47" i="78" s="1"/>
  <c r="D46" i="78"/>
  <c r="C46" i="78"/>
  <c r="AA46" i="78" s="1"/>
  <c r="D45" i="78"/>
  <c r="C45" i="78" s="1"/>
  <c r="AA45" i="78" s="1"/>
  <c r="D44" i="78"/>
  <c r="C44" i="78" s="1"/>
  <c r="AA44" i="78" s="1"/>
  <c r="D43" i="78"/>
  <c r="C43" i="78" s="1"/>
  <c r="AA43" i="78" s="1"/>
  <c r="D42" i="78"/>
  <c r="C42" i="78"/>
  <c r="AA42" i="78" s="1"/>
  <c r="D41" i="78"/>
  <c r="C41" i="78" s="1"/>
  <c r="AA41" i="78" s="1"/>
  <c r="D40" i="78"/>
  <c r="C40" i="78" s="1"/>
  <c r="AA40" i="78" s="1"/>
  <c r="D39" i="78"/>
  <c r="C39" i="78"/>
  <c r="AA39" i="78" s="1"/>
  <c r="D38" i="78"/>
  <c r="C38" i="78" s="1"/>
  <c r="AA38" i="78" s="1"/>
  <c r="D37" i="78"/>
  <c r="C37" i="78"/>
  <c r="AA37" i="78" s="1"/>
  <c r="D36" i="78"/>
  <c r="C36" i="78" s="1"/>
  <c r="AA36" i="78" s="1"/>
  <c r="D35" i="78"/>
  <c r="C35" i="78"/>
  <c r="AA35" i="78" s="1"/>
  <c r="D34" i="78"/>
  <c r="C34" i="78" s="1"/>
  <c r="AA34" i="78" s="1"/>
  <c r="D33" i="78"/>
  <c r="C33" i="78"/>
  <c r="AA33" i="78" s="1"/>
  <c r="D32" i="78"/>
  <c r="C32" i="78" s="1"/>
  <c r="AA32" i="78" s="1"/>
  <c r="D31" i="78"/>
  <c r="C31" i="78"/>
  <c r="AA31" i="78" s="1"/>
  <c r="D30" i="78"/>
  <c r="C30" i="78" s="1"/>
  <c r="AA30" i="78" s="1"/>
  <c r="D29" i="78"/>
  <c r="C29" i="78"/>
  <c r="AA29" i="78" s="1"/>
  <c r="D28" i="78"/>
  <c r="C28" i="78" s="1"/>
  <c r="AA28" i="78" s="1"/>
  <c r="D27" i="78"/>
  <c r="C27" i="78"/>
  <c r="AA27" i="78" s="1"/>
  <c r="D26" i="78"/>
  <c r="C26" i="78" s="1"/>
  <c r="AA26" i="78" s="1"/>
  <c r="D25" i="78"/>
  <c r="C25" i="78"/>
  <c r="AA25" i="78" s="1"/>
  <c r="D24" i="78"/>
  <c r="C24" i="78" s="1"/>
  <c r="AA24" i="78" s="1"/>
  <c r="D23" i="78"/>
  <c r="C23" i="78"/>
  <c r="AA23" i="78" s="1"/>
  <c r="D22" i="78"/>
  <c r="C22" i="78" s="1"/>
  <c r="AA22" i="78" s="1"/>
  <c r="D21" i="78"/>
  <c r="C21" i="78"/>
  <c r="AA21" i="78" s="1"/>
  <c r="D20" i="78"/>
  <c r="C20" i="78" s="1"/>
  <c r="AA20" i="78" s="1"/>
  <c r="D19" i="78"/>
  <c r="C19" i="78"/>
  <c r="AA19" i="78" s="1"/>
  <c r="D18" i="78"/>
  <c r="C18" i="78" s="1"/>
  <c r="AA18" i="78" s="1"/>
  <c r="D17" i="78"/>
  <c r="C17" i="78"/>
  <c r="AA17" i="78" s="1"/>
  <c r="D16" i="78"/>
  <c r="C16" i="78" s="1"/>
  <c r="AA16" i="78" s="1"/>
  <c r="D15" i="78"/>
  <c r="C15" i="78"/>
  <c r="AA15" i="78" s="1"/>
  <c r="D14" i="78"/>
  <c r="C14" i="78" s="1"/>
  <c r="AA14" i="78" s="1"/>
  <c r="D13" i="78"/>
  <c r="C13" i="78"/>
  <c r="AA13" i="78" s="1"/>
  <c r="D12" i="78"/>
  <c r="C12" i="78" s="1"/>
  <c r="AA12" i="78" s="1"/>
  <c r="D11" i="78"/>
  <c r="C11" i="78"/>
  <c r="AA11" i="78" s="1"/>
  <c r="D10" i="78"/>
  <c r="C10" i="78" s="1"/>
  <c r="AA10" i="78" s="1"/>
  <c r="D9" i="78"/>
  <c r="C9" i="78"/>
  <c r="AA9" i="78" s="1"/>
  <c r="D8" i="78"/>
  <c r="C8" i="78" s="1"/>
  <c r="AA8" i="78" s="1"/>
  <c r="D7" i="78"/>
  <c r="C7" i="78"/>
  <c r="AA7" i="78" s="1"/>
  <c r="D6" i="78"/>
  <c r="C6" i="78" s="1"/>
  <c r="AA6" i="78" s="1"/>
  <c r="D5" i="78"/>
  <c r="C5" i="78"/>
  <c r="AA5" i="78" s="1"/>
  <c r="D4" i="78"/>
  <c r="C4" i="78" s="1"/>
  <c r="AA4" i="78" s="1"/>
  <c r="AA1005" i="78" s="1"/>
  <c r="D5" i="80"/>
  <c r="C5" i="80"/>
  <c r="V5" i="80" s="1"/>
  <c r="D4" i="80"/>
  <c r="C4" i="80" s="1"/>
  <c r="V4" i="80" s="1"/>
  <c r="D6" i="80"/>
  <c r="C6" i="80"/>
  <c r="V6" i="80" s="1"/>
  <c r="D7" i="80"/>
  <c r="C7" i="80" s="1"/>
  <c r="V7" i="80" s="1"/>
  <c r="D8" i="80"/>
  <c r="C8" i="80"/>
  <c r="V8" i="80" s="1"/>
  <c r="D9" i="80"/>
  <c r="C9" i="80" s="1"/>
  <c r="V9" i="80" s="1"/>
  <c r="D10" i="80"/>
  <c r="C10" i="80"/>
  <c r="V10" i="80" s="1"/>
  <c r="D11" i="80"/>
  <c r="C11" i="80" s="1"/>
  <c r="V11" i="80" s="1"/>
  <c r="N1003" i="80"/>
  <c r="N1002" i="80"/>
  <c r="N1001" i="80"/>
  <c r="N1000" i="80"/>
  <c r="N999" i="80"/>
  <c r="N998" i="80"/>
  <c r="N997" i="80"/>
  <c r="N996" i="80"/>
  <c r="N995" i="80"/>
  <c r="N994" i="80"/>
  <c r="N993" i="80"/>
  <c r="N992" i="80"/>
  <c r="N991" i="80"/>
  <c r="N990" i="80"/>
  <c r="N989" i="80"/>
  <c r="N988" i="80"/>
  <c r="N987" i="80"/>
  <c r="N986" i="80"/>
  <c r="N985" i="80"/>
  <c r="N984" i="80"/>
  <c r="N983" i="80"/>
  <c r="N982" i="80"/>
  <c r="N981" i="80"/>
  <c r="N980" i="80"/>
  <c r="N979" i="80"/>
  <c r="N978" i="80"/>
  <c r="N977" i="80"/>
  <c r="N976" i="80"/>
  <c r="N975" i="80"/>
  <c r="N974" i="80"/>
  <c r="N973" i="80"/>
  <c r="N972" i="80"/>
  <c r="N971" i="80"/>
  <c r="N970" i="80"/>
  <c r="N969" i="80"/>
  <c r="N968" i="80"/>
  <c r="N967" i="80"/>
  <c r="N966" i="80"/>
  <c r="N965" i="80"/>
  <c r="N964" i="80"/>
  <c r="N963" i="80"/>
  <c r="N962" i="80"/>
  <c r="N961" i="80"/>
  <c r="N960" i="80"/>
  <c r="N959" i="80"/>
  <c r="N958" i="80"/>
  <c r="N957" i="80"/>
  <c r="N956" i="80"/>
  <c r="N955" i="80"/>
  <c r="N954" i="80"/>
  <c r="N953" i="80"/>
  <c r="N952" i="80"/>
  <c r="N951" i="80"/>
  <c r="N950" i="80"/>
  <c r="N949" i="80"/>
  <c r="N948" i="80"/>
  <c r="N947" i="80"/>
  <c r="N946" i="80"/>
  <c r="N945" i="80"/>
  <c r="N944" i="80"/>
  <c r="N943" i="80"/>
  <c r="N942" i="80"/>
  <c r="N941" i="80"/>
  <c r="N940" i="80"/>
  <c r="N939" i="80"/>
  <c r="N938" i="80"/>
  <c r="N937" i="80"/>
  <c r="N936" i="80"/>
  <c r="N935" i="80"/>
  <c r="N934" i="80"/>
  <c r="N933" i="80"/>
  <c r="N932" i="80"/>
  <c r="N931" i="80"/>
  <c r="N930" i="80"/>
  <c r="N929" i="80"/>
  <c r="N928" i="80"/>
  <c r="N927" i="80"/>
  <c r="N926" i="80"/>
  <c r="N925" i="80"/>
  <c r="N924" i="80"/>
  <c r="N923" i="80"/>
  <c r="N922" i="80"/>
  <c r="N921" i="80"/>
  <c r="N920" i="80"/>
  <c r="N919" i="80"/>
  <c r="N918" i="80"/>
  <c r="N917" i="80"/>
  <c r="N916" i="80"/>
  <c r="N915" i="80"/>
  <c r="N914" i="80"/>
  <c r="N913" i="80"/>
  <c r="N912" i="80"/>
  <c r="N911" i="80"/>
  <c r="N910" i="80"/>
  <c r="N909" i="80"/>
  <c r="N908" i="80"/>
  <c r="N907" i="80"/>
  <c r="N906" i="80"/>
  <c r="N905" i="80"/>
  <c r="N904" i="80"/>
  <c r="N903" i="80"/>
  <c r="N902" i="80"/>
  <c r="N901" i="80"/>
  <c r="N900" i="80"/>
  <c r="N899" i="80"/>
  <c r="N898" i="80"/>
  <c r="N897" i="80"/>
  <c r="N896" i="80"/>
  <c r="N895" i="80"/>
  <c r="N894" i="80"/>
  <c r="N893" i="80"/>
  <c r="N892" i="80"/>
  <c r="N891" i="80"/>
  <c r="N890" i="80"/>
  <c r="N889" i="80"/>
  <c r="N888" i="80"/>
  <c r="N887" i="80"/>
  <c r="N886" i="80"/>
  <c r="N885" i="80"/>
  <c r="N884" i="80"/>
  <c r="N883" i="80"/>
  <c r="N882" i="80"/>
  <c r="N881" i="80"/>
  <c r="N880" i="80"/>
  <c r="N879" i="80"/>
  <c r="N878" i="80"/>
  <c r="N877" i="80"/>
  <c r="N876" i="80"/>
  <c r="N875" i="80"/>
  <c r="N874" i="80"/>
  <c r="N873" i="80"/>
  <c r="N872" i="80"/>
  <c r="N871" i="80"/>
  <c r="N870" i="80"/>
  <c r="N869" i="80"/>
  <c r="N868" i="80"/>
  <c r="N867" i="80"/>
  <c r="N866" i="80"/>
  <c r="N865" i="80"/>
  <c r="N864" i="80"/>
  <c r="N863" i="80"/>
  <c r="N862" i="80"/>
  <c r="N861" i="80"/>
  <c r="N860" i="80"/>
  <c r="N859" i="80"/>
  <c r="N858" i="80"/>
  <c r="N857" i="80"/>
  <c r="N856" i="80"/>
  <c r="N855" i="80"/>
  <c r="N854" i="80"/>
  <c r="N853" i="80"/>
  <c r="N852" i="80"/>
  <c r="N851" i="80"/>
  <c r="N850" i="80"/>
  <c r="N849" i="80"/>
  <c r="N848" i="80"/>
  <c r="N847" i="80"/>
  <c r="N846" i="80"/>
  <c r="N845" i="80"/>
  <c r="N844" i="80"/>
  <c r="N843" i="80"/>
  <c r="N842" i="80"/>
  <c r="N841" i="80"/>
  <c r="N840" i="80"/>
  <c r="N839" i="80"/>
  <c r="N838" i="80"/>
  <c r="N837" i="80"/>
  <c r="N836" i="80"/>
  <c r="N835" i="80"/>
  <c r="N834" i="80"/>
  <c r="N833" i="80"/>
  <c r="N832" i="80"/>
  <c r="N831" i="80"/>
  <c r="N830" i="80"/>
  <c r="N829" i="80"/>
  <c r="N828" i="80"/>
  <c r="N827" i="80"/>
  <c r="N826" i="80"/>
  <c r="N825" i="80"/>
  <c r="N824" i="80"/>
  <c r="N823" i="80"/>
  <c r="N822" i="80"/>
  <c r="N821" i="80"/>
  <c r="N820" i="80"/>
  <c r="N819" i="80"/>
  <c r="N818" i="80"/>
  <c r="N817" i="80"/>
  <c r="N816" i="80"/>
  <c r="N815" i="80"/>
  <c r="N814" i="80"/>
  <c r="N813" i="80"/>
  <c r="N812" i="80"/>
  <c r="N811" i="80"/>
  <c r="N810" i="80"/>
  <c r="N809" i="80"/>
  <c r="N808" i="80"/>
  <c r="N807" i="80"/>
  <c r="N806" i="80"/>
  <c r="N805" i="80"/>
  <c r="N804" i="80"/>
  <c r="N803" i="80"/>
  <c r="N802" i="80"/>
  <c r="N801" i="80"/>
  <c r="N800" i="80"/>
  <c r="N799" i="80"/>
  <c r="N798" i="80"/>
  <c r="N797" i="80"/>
  <c r="N796" i="80"/>
  <c r="N795" i="80"/>
  <c r="N794" i="80"/>
  <c r="N793" i="80"/>
  <c r="N792" i="80"/>
  <c r="N791" i="80"/>
  <c r="N790" i="80"/>
  <c r="N789" i="80"/>
  <c r="N788" i="80"/>
  <c r="N787" i="80"/>
  <c r="N786" i="80"/>
  <c r="N785" i="80"/>
  <c r="N784" i="80"/>
  <c r="N783" i="80"/>
  <c r="N782" i="80"/>
  <c r="N781" i="80"/>
  <c r="N780" i="80"/>
  <c r="N779" i="80"/>
  <c r="N778" i="80"/>
  <c r="N777" i="80"/>
  <c r="N776" i="80"/>
  <c r="N775" i="80"/>
  <c r="N774" i="80"/>
  <c r="N773" i="80"/>
  <c r="N772" i="80"/>
  <c r="N771" i="80"/>
  <c r="N770" i="80"/>
  <c r="N769" i="80"/>
  <c r="N768" i="80"/>
  <c r="N767" i="80"/>
  <c r="N766" i="80"/>
  <c r="N765" i="80"/>
  <c r="N764" i="80"/>
  <c r="N763" i="80"/>
  <c r="N762" i="80"/>
  <c r="N761" i="80"/>
  <c r="N760" i="80"/>
  <c r="N759" i="80"/>
  <c r="N758" i="80"/>
  <c r="N757" i="80"/>
  <c r="N756" i="80"/>
  <c r="N755" i="80"/>
  <c r="N754" i="80"/>
  <c r="N753" i="80"/>
  <c r="N752" i="80"/>
  <c r="N751" i="80"/>
  <c r="N750" i="80"/>
  <c r="N749" i="80"/>
  <c r="N748" i="80"/>
  <c r="N747" i="80"/>
  <c r="N746" i="80"/>
  <c r="N745" i="80"/>
  <c r="N744" i="80"/>
  <c r="N743" i="80"/>
  <c r="N742" i="80"/>
  <c r="N741" i="80"/>
  <c r="N740" i="80"/>
  <c r="N739" i="80"/>
  <c r="N738" i="80"/>
  <c r="N737" i="80"/>
  <c r="N736" i="80"/>
  <c r="N735" i="80"/>
  <c r="N734" i="80"/>
  <c r="N733" i="80"/>
  <c r="N732" i="80"/>
  <c r="N731" i="80"/>
  <c r="N730" i="80"/>
  <c r="N729" i="80"/>
  <c r="N728" i="80"/>
  <c r="N727" i="80"/>
  <c r="N726" i="80"/>
  <c r="N725" i="80"/>
  <c r="N724" i="80"/>
  <c r="N723" i="80"/>
  <c r="N722" i="80"/>
  <c r="N721" i="80"/>
  <c r="N720" i="80"/>
  <c r="N719" i="80"/>
  <c r="N718" i="80"/>
  <c r="N717" i="80"/>
  <c r="N716" i="80"/>
  <c r="N715" i="80"/>
  <c r="N714" i="80"/>
  <c r="N713" i="80"/>
  <c r="N712" i="80"/>
  <c r="N711" i="80"/>
  <c r="N710" i="80"/>
  <c r="N709" i="80"/>
  <c r="N708" i="80"/>
  <c r="N707" i="80"/>
  <c r="N706" i="80"/>
  <c r="N705" i="80"/>
  <c r="N704" i="80"/>
  <c r="N703" i="80"/>
  <c r="N702" i="80"/>
  <c r="N701" i="80"/>
  <c r="N700" i="80"/>
  <c r="N699" i="80"/>
  <c r="N698" i="80"/>
  <c r="N697" i="80"/>
  <c r="N696" i="80"/>
  <c r="N695" i="80"/>
  <c r="N694" i="80"/>
  <c r="N693" i="80"/>
  <c r="N692" i="80"/>
  <c r="N691" i="80"/>
  <c r="N690" i="80"/>
  <c r="N689" i="80"/>
  <c r="N688" i="80"/>
  <c r="N687" i="80"/>
  <c r="N686" i="80"/>
  <c r="N685" i="80"/>
  <c r="N684" i="80"/>
  <c r="N683" i="80"/>
  <c r="N682" i="80"/>
  <c r="N681" i="80"/>
  <c r="N680" i="80"/>
  <c r="N679" i="80"/>
  <c r="N678" i="80"/>
  <c r="N677" i="80"/>
  <c r="N676" i="80"/>
  <c r="N675" i="80"/>
  <c r="N674" i="80"/>
  <c r="N673" i="80"/>
  <c r="N672" i="80"/>
  <c r="N671" i="80"/>
  <c r="N670" i="80"/>
  <c r="N669" i="80"/>
  <c r="N668" i="80"/>
  <c r="N667" i="80"/>
  <c r="N666" i="80"/>
  <c r="N665" i="80"/>
  <c r="N664" i="80"/>
  <c r="N663" i="80"/>
  <c r="N662" i="80"/>
  <c r="N661" i="80"/>
  <c r="N660" i="80"/>
  <c r="N659" i="80"/>
  <c r="N658" i="80"/>
  <c r="N657" i="80"/>
  <c r="N656" i="80"/>
  <c r="N655" i="80"/>
  <c r="N654" i="80"/>
  <c r="N653" i="80"/>
  <c r="N652" i="80"/>
  <c r="N651" i="80"/>
  <c r="N650" i="80"/>
  <c r="N649" i="80"/>
  <c r="N648" i="80"/>
  <c r="N647" i="80"/>
  <c r="N646" i="80"/>
  <c r="N645" i="80"/>
  <c r="N644" i="80"/>
  <c r="N643" i="80"/>
  <c r="N642" i="80"/>
  <c r="N641" i="80"/>
  <c r="N640" i="80"/>
  <c r="N639" i="80"/>
  <c r="N638" i="80"/>
  <c r="N637" i="80"/>
  <c r="N636" i="80"/>
  <c r="N635" i="80"/>
  <c r="N634" i="80"/>
  <c r="N633" i="80"/>
  <c r="N632" i="80"/>
  <c r="N631" i="80"/>
  <c r="N630" i="80"/>
  <c r="N629" i="80"/>
  <c r="N628" i="80"/>
  <c r="N627" i="80"/>
  <c r="N626" i="80"/>
  <c r="N625" i="80"/>
  <c r="N624" i="80"/>
  <c r="N623" i="80"/>
  <c r="N622" i="80"/>
  <c r="N621" i="80"/>
  <c r="N620" i="80"/>
  <c r="N619" i="80"/>
  <c r="N618" i="80"/>
  <c r="N617" i="80"/>
  <c r="N616" i="80"/>
  <c r="N615" i="80"/>
  <c r="N614" i="80"/>
  <c r="N613" i="80"/>
  <c r="N612" i="80"/>
  <c r="N611" i="80"/>
  <c r="N610" i="80"/>
  <c r="N609" i="80"/>
  <c r="N608" i="80"/>
  <c r="N607" i="80"/>
  <c r="N606" i="80"/>
  <c r="N605" i="80"/>
  <c r="N604" i="80"/>
  <c r="N603" i="80"/>
  <c r="N602" i="80"/>
  <c r="N601" i="80"/>
  <c r="N600" i="80"/>
  <c r="N599" i="80"/>
  <c r="N598" i="80"/>
  <c r="N597" i="80"/>
  <c r="N596" i="80"/>
  <c r="N595" i="80"/>
  <c r="N594" i="80"/>
  <c r="N593" i="80"/>
  <c r="N592" i="80"/>
  <c r="N591" i="80"/>
  <c r="N590" i="80"/>
  <c r="N589" i="80"/>
  <c r="N588" i="80"/>
  <c r="N587" i="80"/>
  <c r="N586" i="80"/>
  <c r="N585" i="80"/>
  <c r="N584" i="80"/>
  <c r="N583" i="80"/>
  <c r="N582" i="80"/>
  <c r="N581" i="80"/>
  <c r="N580" i="80"/>
  <c r="N579" i="80"/>
  <c r="N578" i="80"/>
  <c r="N577" i="80"/>
  <c r="N576" i="80"/>
  <c r="N575" i="80"/>
  <c r="N574" i="80"/>
  <c r="N573" i="80"/>
  <c r="N572" i="80"/>
  <c r="N571" i="80"/>
  <c r="N570" i="80"/>
  <c r="N569" i="80"/>
  <c r="N568" i="80"/>
  <c r="N567" i="80"/>
  <c r="N566" i="80"/>
  <c r="N565" i="80"/>
  <c r="N564" i="80"/>
  <c r="N563" i="80"/>
  <c r="N562" i="80"/>
  <c r="N561" i="80"/>
  <c r="N560" i="80"/>
  <c r="N559" i="80"/>
  <c r="N558" i="80"/>
  <c r="N557" i="80"/>
  <c r="N556" i="80"/>
  <c r="N555" i="80"/>
  <c r="N554" i="80"/>
  <c r="N553" i="80"/>
  <c r="N552" i="80"/>
  <c r="N551" i="80"/>
  <c r="N550" i="80"/>
  <c r="N549" i="80"/>
  <c r="N548" i="80"/>
  <c r="N547" i="80"/>
  <c r="N546" i="80"/>
  <c r="N545" i="80"/>
  <c r="N544" i="80"/>
  <c r="N543" i="80"/>
  <c r="N542" i="80"/>
  <c r="N541" i="80"/>
  <c r="N540" i="80"/>
  <c r="N539" i="80"/>
  <c r="N538" i="80"/>
  <c r="N537" i="80"/>
  <c r="N536" i="80"/>
  <c r="N535" i="80"/>
  <c r="N534" i="80"/>
  <c r="N533" i="80"/>
  <c r="N532" i="80"/>
  <c r="N531" i="80"/>
  <c r="N530" i="80"/>
  <c r="N529" i="80"/>
  <c r="N528" i="80"/>
  <c r="N527" i="80"/>
  <c r="N526" i="80"/>
  <c r="N525" i="80"/>
  <c r="N524" i="80"/>
  <c r="N523" i="80"/>
  <c r="N522" i="80"/>
  <c r="N521" i="80"/>
  <c r="N520" i="80"/>
  <c r="N519" i="80"/>
  <c r="N518" i="80"/>
  <c r="N517" i="80"/>
  <c r="N516" i="80"/>
  <c r="N515" i="80"/>
  <c r="N514" i="80"/>
  <c r="N513" i="80"/>
  <c r="N512" i="80"/>
  <c r="N511" i="80"/>
  <c r="N510" i="80"/>
  <c r="N509" i="80"/>
  <c r="N508" i="80"/>
  <c r="N507" i="80"/>
  <c r="N506" i="80"/>
  <c r="N505" i="80"/>
  <c r="N504" i="80"/>
  <c r="N503" i="80"/>
  <c r="N502" i="80"/>
  <c r="N501" i="80"/>
  <c r="N500" i="80"/>
  <c r="N499" i="80"/>
  <c r="N498" i="80"/>
  <c r="N497" i="80"/>
  <c r="N496" i="80"/>
  <c r="N495" i="80"/>
  <c r="N494" i="80"/>
  <c r="N493" i="80"/>
  <c r="N492" i="80"/>
  <c r="N491" i="80"/>
  <c r="N490" i="80"/>
  <c r="N489" i="80"/>
  <c r="N488" i="80"/>
  <c r="N487" i="80"/>
  <c r="N486" i="80"/>
  <c r="N485" i="80"/>
  <c r="N484" i="80"/>
  <c r="N483" i="80"/>
  <c r="N482" i="80"/>
  <c r="N481" i="80"/>
  <c r="N480" i="80"/>
  <c r="N479" i="80"/>
  <c r="N478" i="80"/>
  <c r="N477" i="80"/>
  <c r="N476" i="80"/>
  <c r="N475" i="80"/>
  <c r="N474" i="80"/>
  <c r="N473" i="80"/>
  <c r="N472" i="80"/>
  <c r="N471" i="80"/>
  <c r="N470" i="80"/>
  <c r="N469" i="80"/>
  <c r="N468" i="80"/>
  <c r="N467" i="80"/>
  <c r="N466" i="80"/>
  <c r="N465" i="80"/>
  <c r="N464" i="80"/>
  <c r="N463" i="80"/>
  <c r="N462" i="80"/>
  <c r="N461" i="80"/>
  <c r="N460" i="80"/>
  <c r="N459" i="80"/>
  <c r="N458" i="80"/>
  <c r="N457" i="80"/>
  <c r="N456" i="80"/>
  <c r="N455" i="80"/>
  <c r="N454" i="80"/>
  <c r="N453" i="80"/>
  <c r="N452" i="80"/>
  <c r="N451" i="80"/>
  <c r="N450" i="80"/>
  <c r="N449" i="80"/>
  <c r="N448" i="80"/>
  <c r="N447" i="80"/>
  <c r="N446" i="80"/>
  <c r="N445" i="80"/>
  <c r="N444" i="80"/>
  <c r="N443" i="80"/>
  <c r="N442" i="80"/>
  <c r="N441" i="80"/>
  <c r="N440" i="80"/>
  <c r="N439" i="80"/>
  <c r="N438" i="80"/>
  <c r="N437" i="80"/>
  <c r="N436" i="80"/>
  <c r="N435" i="80"/>
  <c r="N434" i="80"/>
  <c r="N433" i="80"/>
  <c r="N432" i="80"/>
  <c r="N431" i="80"/>
  <c r="N430" i="80"/>
  <c r="N429" i="80"/>
  <c r="N428" i="80"/>
  <c r="N427" i="80"/>
  <c r="N426" i="80"/>
  <c r="N425" i="80"/>
  <c r="N424" i="80"/>
  <c r="N423" i="80"/>
  <c r="N422" i="80"/>
  <c r="N421" i="80"/>
  <c r="N420" i="80"/>
  <c r="N419" i="80"/>
  <c r="N418" i="80"/>
  <c r="N417" i="80"/>
  <c r="N416" i="80"/>
  <c r="N415" i="80"/>
  <c r="N414" i="80"/>
  <c r="N413" i="80"/>
  <c r="N412" i="80"/>
  <c r="N411" i="80"/>
  <c r="N410" i="80"/>
  <c r="N409" i="80"/>
  <c r="N408" i="80"/>
  <c r="N407" i="80"/>
  <c r="N406" i="80"/>
  <c r="N405" i="80"/>
  <c r="N404" i="80"/>
  <c r="N403" i="80"/>
  <c r="N402" i="80"/>
  <c r="N401" i="80"/>
  <c r="N400" i="80"/>
  <c r="N399" i="80"/>
  <c r="N398" i="80"/>
  <c r="N397" i="80"/>
  <c r="N396" i="80"/>
  <c r="N395" i="80"/>
  <c r="N394" i="80"/>
  <c r="N393" i="80"/>
  <c r="N392" i="80"/>
  <c r="N391" i="80"/>
  <c r="N390" i="80"/>
  <c r="N389" i="80"/>
  <c r="N388" i="80"/>
  <c r="N387" i="80"/>
  <c r="N386" i="80"/>
  <c r="N385" i="80"/>
  <c r="N384" i="80"/>
  <c r="N383" i="80"/>
  <c r="N382" i="80"/>
  <c r="N381" i="80"/>
  <c r="N380" i="80"/>
  <c r="N379" i="80"/>
  <c r="N378" i="80"/>
  <c r="N377" i="80"/>
  <c r="N376" i="80"/>
  <c r="N375" i="80"/>
  <c r="N374" i="80"/>
  <c r="N373" i="80"/>
  <c r="N372" i="80"/>
  <c r="N371" i="80"/>
  <c r="N370" i="80"/>
  <c r="N369" i="80"/>
  <c r="N368" i="80"/>
  <c r="N367" i="80"/>
  <c r="N366" i="80"/>
  <c r="N365" i="80"/>
  <c r="N364" i="80"/>
  <c r="N363" i="80"/>
  <c r="N362" i="80"/>
  <c r="N361" i="80"/>
  <c r="N360" i="80"/>
  <c r="N359" i="80"/>
  <c r="N358" i="80"/>
  <c r="N357" i="80"/>
  <c r="N356" i="80"/>
  <c r="N355" i="80"/>
  <c r="N354" i="80"/>
  <c r="N353" i="80"/>
  <c r="N352" i="80"/>
  <c r="N351" i="80"/>
  <c r="N350" i="80"/>
  <c r="N349" i="80"/>
  <c r="N348" i="80"/>
  <c r="N347" i="80"/>
  <c r="N346" i="80"/>
  <c r="N345" i="80"/>
  <c r="N344" i="80"/>
  <c r="N343" i="80"/>
  <c r="N342" i="80"/>
  <c r="N341" i="80"/>
  <c r="N340" i="80"/>
  <c r="N339" i="80"/>
  <c r="N338" i="80"/>
  <c r="N337" i="80"/>
  <c r="N336" i="80"/>
  <c r="N335" i="80"/>
  <c r="N334" i="80"/>
  <c r="N333" i="80"/>
  <c r="N332" i="80"/>
  <c r="N331" i="80"/>
  <c r="N330" i="80"/>
  <c r="N329" i="80"/>
  <c r="N328" i="80"/>
  <c r="N327" i="80"/>
  <c r="N326" i="80"/>
  <c r="N325" i="80"/>
  <c r="N324" i="80"/>
  <c r="N323" i="80"/>
  <c r="N322" i="80"/>
  <c r="N321" i="80"/>
  <c r="N320" i="80"/>
  <c r="N319" i="80"/>
  <c r="N318" i="80"/>
  <c r="N317" i="80"/>
  <c r="N316" i="80"/>
  <c r="N315" i="80"/>
  <c r="N314" i="80"/>
  <c r="N313" i="80"/>
  <c r="N312" i="80"/>
  <c r="N311" i="80"/>
  <c r="N310" i="80"/>
  <c r="N309" i="80"/>
  <c r="N308" i="80"/>
  <c r="N307" i="80"/>
  <c r="N306" i="80"/>
  <c r="N305" i="80"/>
  <c r="N304" i="80"/>
  <c r="N303" i="80"/>
  <c r="N302" i="80"/>
  <c r="N301" i="80"/>
  <c r="N300" i="80"/>
  <c r="N299" i="80"/>
  <c r="N298" i="80"/>
  <c r="N297" i="80"/>
  <c r="N296" i="80"/>
  <c r="N295" i="80"/>
  <c r="N294" i="80"/>
  <c r="N293" i="80"/>
  <c r="N292" i="80"/>
  <c r="N291" i="80"/>
  <c r="N290" i="80"/>
  <c r="N289" i="80"/>
  <c r="N288" i="80"/>
  <c r="N287" i="80"/>
  <c r="N286" i="80"/>
  <c r="N285" i="80"/>
  <c r="N284" i="80"/>
  <c r="N283" i="80"/>
  <c r="N282" i="80"/>
  <c r="N281" i="80"/>
  <c r="N280" i="80"/>
  <c r="N279" i="80"/>
  <c r="N278" i="80"/>
  <c r="N277" i="80"/>
  <c r="N276" i="80"/>
  <c r="N275" i="80"/>
  <c r="N274" i="80"/>
  <c r="N273" i="80"/>
  <c r="N272" i="80"/>
  <c r="N271" i="80"/>
  <c r="N270" i="80"/>
  <c r="N269" i="80"/>
  <c r="N268" i="80"/>
  <c r="N267" i="80"/>
  <c r="N266" i="80"/>
  <c r="N265" i="80"/>
  <c r="N264" i="80"/>
  <c r="N263" i="80"/>
  <c r="N262" i="80"/>
  <c r="N261" i="80"/>
  <c r="N260" i="80"/>
  <c r="N259" i="80"/>
  <c r="N258" i="80"/>
  <c r="N257" i="80"/>
  <c r="N256" i="80"/>
  <c r="N255" i="80"/>
  <c r="N254" i="80"/>
  <c r="N253" i="80"/>
  <c r="N252" i="80"/>
  <c r="N251" i="80"/>
  <c r="N250" i="80"/>
  <c r="N249" i="80"/>
  <c r="N248" i="80"/>
  <c r="N247" i="80"/>
  <c r="N246" i="80"/>
  <c r="N245" i="80"/>
  <c r="N244" i="80"/>
  <c r="N243" i="80"/>
  <c r="N242" i="80"/>
  <c r="N241" i="80"/>
  <c r="N240" i="80"/>
  <c r="N239" i="80"/>
  <c r="N238" i="80"/>
  <c r="N237" i="80"/>
  <c r="N236" i="80"/>
  <c r="N235" i="80"/>
  <c r="N234" i="80"/>
  <c r="N233" i="80"/>
  <c r="N232" i="80"/>
  <c r="N231" i="80"/>
  <c r="N230" i="80"/>
  <c r="N229" i="80"/>
  <c r="N228" i="80"/>
  <c r="N227" i="80"/>
  <c r="N226" i="80"/>
  <c r="N225" i="80"/>
  <c r="N224" i="80"/>
  <c r="N223" i="80"/>
  <c r="N222" i="80"/>
  <c r="N221" i="80"/>
  <c r="N220" i="80"/>
  <c r="N219" i="80"/>
  <c r="N218" i="80"/>
  <c r="N217" i="80"/>
  <c r="N216" i="80"/>
  <c r="N215" i="80"/>
  <c r="N214" i="80"/>
  <c r="N213" i="80"/>
  <c r="N212" i="80"/>
  <c r="N211" i="80"/>
  <c r="N210" i="80"/>
  <c r="N209" i="80"/>
  <c r="N208" i="80"/>
  <c r="N207" i="80"/>
  <c r="N206" i="80"/>
  <c r="N205" i="80"/>
  <c r="N204" i="80"/>
  <c r="N203" i="80"/>
  <c r="N202" i="80"/>
  <c r="N201" i="80"/>
  <c r="N200" i="80"/>
  <c r="N199" i="80"/>
  <c r="N198" i="80"/>
  <c r="N197" i="80"/>
  <c r="N196" i="80"/>
  <c r="N195" i="80"/>
  <c r="N194" i="80"/>
  <c r="N193" i="80"/>
  <c r="N192" i="80"/>
  <c r="N191" i="80"/>
  <c r="N190" i="80"/>
  <c r="N189" i="80"/>
  <c r="N188" i="80"/>
  <c r="N187" i="80"/>
  <c r="N186" i="80"/>
  <c r="N185" i="80"/>
  <c r="N184" i="80"/>
  <c r="N183" i="80"/>
  <c r="N182" i="80"/>
  <c r="N181" i="80"/>
  <c r="N180" i="80"/>
  <c r="N179" i="80"/>
  <c r="N178" i="80"/>
  <c r="N177" i="80"/>
  <c r="N176" i="80"/>
  <c r="N175" i="80"/>
  <c r="N174" i="80"/>
  <c r="N173" i="80"/>
  <c r="N172" i="80"/>
  <c r="N171" i="80"/>
  <c r="N170" i="80"/>
  <c r="N169" i="80"/>
  <c r="N168" i="80"/>
  <c r="N167" i="80"/>
  <c r="N166" i="80"/>
  <c r="N165" i="80"/>
  <c r="N164" i="80"/>
  <c r="N163" i="80"/>
  <c r="N162" i="80"/>
  <c r="N161" i="80"/>
  <c r="N160" i="80"/>
  <c r="N159" i="80"/>
  <c r="N158" i="80"/>
  <c r="N157" i="80"/>
  <c r="N156" i="80"/>
  <c r="N155" i="80"/>
  <c r="N154" i="80"/>
  <c r="N153" i="80"/>
  <c r="N152" i="80"/>
  <c r="N151" i="80"/>
  <c r="N150" i="80"/>
  <c r="N149" i="80"/>
  <c r="N148" i="80"/>
  <c r="N147" i="80"/>
  <c r="N146" i="80"/>
  <c r="N145" i="80"/>
  <c r="N144" i="80"/>
  <c r="N143" i="80"/>
  <c r="N142" i="80"/>
  <c r="N141" i="80"/>
  <c r="N140" i="80"/>
  <c r="N139" i="80"/>
  <c r="N138" i="80"/>
  <c r="N137" i="80"/>
  <c r="N136" i="80"/>
  <c r="N135" i="80"/>
  <c r="N134" i="80"/>
  <c r="N133" i="80"/>
  <c r="N132" i="80"/>
  <c r="N131" i="80"/>
  <c r="N130" i="80"/>
  <c r="N129" i="80"/>
  <c r="N128" i="80"/>
  <c r="N127" i="80"/>
  <c r="N126" i="80"/>
  <c r="N125" i="80"/>
  <c r="N124" i="80"/>
  <c r="N123" i="80"/>
  <c r="N122" i="80"/>
  <c r="N121" i="80"/>
  <c r="N120" i="80"/>
  <c r="N119" i="80"/>
  <c r="N118" i="80"/>
  <c r="N117" i="80"/>
  <c r="N116" i="80"/>
  <c r="N115" i="80"/>
  <c r="N114" i="80"/>
  <c r="N113" i="80"/>
  <c r="N112" i="80"/>
  <c r="N111" i="80"/>
  <c r="N110" i="80"/>
  <c r="N109" i="80"/>
  <c r="N108" i="80"/>
  <c r="N107" i="80"/>
  <c r="N106" i="80"/>
  <c r="N105" i="80"/>
  <c r="N104" i="80"/>
  <c r="N103" i="80"/>
  <c r="N102" i="80"/>
  <c r="N101" i="80"/>
  <c r="N100" i="80"/>
  <c r="N99" i="80"/>
  <c r="N98" i="80"/>
  <c r="N97" i="80"/>
  <c r="N96" i="80"/>
  <c r="N95" i="80"/>
  <c r="N94" i="80"/>
  <c r="N93" i="80"/>
  <c r="N92" i="80"/>
  <c r="N91" i="80"/>
  <c r="N90" i="80"/>
  <c r="N89" i="80"/>
  <c r="N88" i="80"/>
  <c r="N87" i="80"/>
  <c r="N86" i="80"/>
  <c r="N85" i="80"/>
  <c r="N84" i="80"/>
  <c r="N83" i="80"/>
  <c r="N82" i="80"/>
  <c r="N81" i="80"/>
  <c r="N80" i="80"/>
  <c r="N79" i="80"/>
  <c r="N78" i="80"/>
  <c r="N77" i="80"/>
  <c r="N76" i="80"/>
  <c r="N75" i="80"/>
  <c r="N74" i="80"/>
  <c r="N73" i="80"/>
  <c r="N72" i="80"/>
  <c r="N71" i="80"/>
  <c r="N70" i="80"/>
  <c r="N69" i="80"/>
  <c r="N68" i="80"/>
  <c r="N67" i="80"/>
  <c r="N66" i="80"/>
  <c r="N65" i="80"/>
  <c r="N64" i="80"/>
  <c r="N63" i="80"/>
  <c r="N62" i="80"/>
  <c r="N61" i="80"/>
  <c r="N60" i="80"/>
  <c r="N59" i="80"/>
  <c r="N58" i="80"/>
  <c r="N57" i="80"/>
  <c r="N56" i="80"/>
  <c r="N55" i="80"/>
  <c r="N54" i="80"/>
  <c r="N53" i="80"/>
  <c r="N52" i="80"/>
  <c r="N51" i="80"/>
  <c r="N50" i="80"/>
  <c r="N49" i="80"/>
  <c r="N48" i="80"/>
  <c r="N47" i="80"/>
  <c r="N46" i="80"/>
  <c r="N45" i="80"/>
  <c r="N44" i="80"/>
  <c r="N43" i="80"/>
  <c r="N42" i="80"/>
  <c r="N41" i="80"/>
  <c r="N40" i="80"/>
  <c r="N39" i="80"/>
  <c r="N38" i="80"/>
  <c r="N37" i="80"/>
  <c r="N36" i="80"/>
  <c r="N35" i="80"/>
  <c r="N34" i="80"/>
  <c r="N33" i="80"/>
  <c r="N32" i="80"/>
  <c r="N31" i="80"/>
  <c r="N30" i="80"/>
  <c r="N29" i="80"/>
  <c r="N28" i="80"/>
  <c r="N27" i="80"/>
  <c r="N26" i="80"/>
  <c r="N25" i="80"/>
  <c r="N24" i="80"/>
  <c r="N23" i="80"/>
  <c r="N22" i="80"/>
  <c r="N21" i="80"/>
  <c r="N20" i="80"/>
  <c r="N19" i="80"/>
  <c r="N18" i="80"/>
  <c r="N17" i="80"/>
  <c r="N16" i="80"/>
  <c r="N15" i="80"/>
  <c r="N14" i="80"/>
  <c r="N13" i="80"/>
  <c r="N12" i="80"/>
  <c r="N11" i="80"/>
  <c r="N10" i="80"/>
  <c r="N9" i="80"/>
  <c r="N8" i="80"/>
  <c r="N7" i="80"/>
  <c r="N6" i="80"/>
  <c r="N5" i="80"/>
  <c r="N4" i="80"/>
  <c r="F28" i="79"/>
  <c r="F30" i="79"/>
  <c r="L4" i="78"/>
  <c r="L5" i="78"/>
  <c r="L1003" i="78"/>
  <c r="L1002" i="78"/>
  <c r="L1001" i="78"/>
  <c r="L1000" i="78"/>
  <c r="L999" i="78"/>
  <c r="L998" i="78"/>
  <c r="L997" i="78"/>
  <c r="L996" i="78"/>
  <c r="L995" i="78"/>
  <c r="L994" i="78"/>
  <c r="L993" i="78"/>
  <c r="L992" i="78"/>
  <c r="L991" i="78"/>
  <c r="L990" i="78"/>
  <c r="L989" i="78"/>
  <c r="L988" i="78"/>
  <c r="L987" i="78"/>
  <c r="L986" i="78"/>
  <c r="L985" i="78"/>
  <c r="L984" i="78"/>
  <c r="L983" i="78"/>
  <c r="L982" i="78"/>
  <c r="L981" i="78"/>
  <c r="L980" i="78"/>
  <c r="L979" i="78"/>
  <c r="L978" i="78"/>
  <c r="L977" i="78"/>
  <c r="L976" i="78"/>
  <c r="L975" i="78"/>
  <c r="L974" i="78"/>
  <c r="L973" i="78"/>
  <c r="L972" i="78"/>
  <c r="L971" i="78"/>
  <c r="L970" i="78"/>
  <c r="L969" i="78"/>
  <c r="L968" i="78"/>
  <c r="L967" i="78"/>
  <c r="L966" i="78"/>
  <c r="L965" i="78"/>
  <c r="L964" i="78"/>
  <c r="L963" i="78"/>
  <c r="L962" i="78"/>
  <c r="L961" i="78"/>
  <c r="L960" i="78"/>
  <c r="L959" i="78"/>
  <c r="L958" i="78"/>
  <c r="L957" i="78"/>
  <c r="L956" i="78"/>
  <c r="L955" i="78"/>
  <c r="L954" i="78"/>
  <c r="L953" i="78"/>
  <c r="L952" i="78"/>
  <c r="L951" i="78"/>
  <c r="L950" i="78"/>
  <c r="L949" i="78"/>
  <c r="L948" i="78"/>
  <c r="L947" i="78"/>
  <c r="L946" i="78"/>
  <c r="L945" i="78"/>
  <c r="L944" i="78"/>
  <c r="L943" i="78"/>
  <c r="L942" i="78"/>
  <c r="L941" i="78"/>
  <c r="L940" i="78"/>
  <c r="L939" i="78"/>
  <c r="L938" i="78"/>
  <c r="L937" i="78"/>
  <c r="L936" i="78"/>
  <c r="L935" i="78"/>
  <c r="L934" i="78"/>
  <c r="L933" i="78"/>
  <c r="L932" i="78"/>
  <c r="L931" i="78"/>
  <c r="L930" i="78"/>
  <c r="L929" i="78"/>
  <c r="L928" i="78"/>
  <c r="L927" i="78"/>
  <c r="L926" i="78"/>
  <c r="L925" i="78"/>
  <c r="L924" i="78"/>
  <c r="L923" i="78"/>
  <c r="L922" i="78"/>
  <c r="L921" i="78"/>
  <c r="L920" i="78"/>
  <c r="L919" i="78"/>
  <c r="L918" i="78"/>
  <c r="L917" i="78"/>
  <c r="L916" i="78"/>
  <c r="L915" i="78"/>
  <c r="L914" i="78"/>
  <c r="L913" i="78"/>
  <c r="L912" i="78"/>
  <c r="L911" i="78"/>
  <c r="L910" i="78"/>
  <c r="L909" i="78"/>
  <c r="L908" i="78"/>
  <c r="L907" i="78"/>
  <c r="L906" i="78"/>
  <c r="L905" i="78"/>
  <c r="L904" i="78"/>
  <c r="L903" i="78"/>
  <c r="L902" i="78"/>
  <c r="L901" i="78"/>
  <c r="L900" i="78"/>
  <c r="L899" i="78"/>
  <c r="L898" i="78"/>
  <c r="L897" i="78"/>
  <c r="L896" i="78"/>
  <c r="L895" i="78"/>
  <c r="L894" i="78"/>
  <c r="L893" i="78"/>
  <c r="L892" i="78"/>
  <c r="L891" i="78"/>
  <c r="L890" i="78"/>
  <c r="L889" i="78"/>
  <c r="L888" i="78"/>
  <c r="L887" i="78"/>
  <c r="L886" i="78"/>
  <c r="L885" i="78"/>
  <c r="L884" i="78"/>
  <c r="L883" i="78"/>
  <c r="L882" i="78"/>
  <c r="L881" i="78"/>
  <c r="L880" i="78"/>
  <c r="L879" i="78"/>
  <c r="L878" i="78"/>
  <c r="L877" i="78"/>
  <c r="L876" i="78"/>
  <c r="L875" i="78"/>
  <c r="L874" i="78"/>
  <c r="L873" i="78"/>
  <c r="L872" i="78"/>
  <c r="L871" i="78"/>
  <c r="L870" i="78"/>
  <c r="L869" i="78"/>
  <c r="L868" i="78"/>
  <c r="L867" i="78"/>
  <c r="L866" i="78"/>
  <c r="L865" i="78"/>
  <c r="L864" i="78"/>
  <c r="L863" i="78"/>
  <c r="L862" i="78"/>
  <c r="L861" i="78"/>
  <c r="L860" i="78"/>
  <c r="L859" i="78"/>
  <c r="L858" i="78"/>
  <c r="L857" i="78"/>
  <c r="L856" i="78"/>
  <c r="L855" i="78"/>
  <c r="L854" i="78"/>
  <c r="L853" i="78"/>
  <c r="L852" i="78"/>
  <c r="L851" i="78"/>
  <c r="L850" i="78"/>
  <c r="L849" i="78"/>
  <c r="L848" i="78"/>
  <c r="L847" i="78"/>
  <c r="L846" i="78"/>
  <c r="L845" i="78"/>
  <c r="L844" i="78"/>
  <c r="L843" i="78"/>
  <c r="L842" i="78"/>
  <c r="L841" i="78"/>
  <c r="L840" i="78"/>
  <c r="L839" i="78"/>
  <c r="L838" i="78"/>
  <c r="L837" i="78"/>
  <c r="L836" i="78"/>
  <c r="L835" i="78"/>
  <c r="L834" i="78"/>
  <c r="L833" i="78"/>
  <c r="L832" i="78"/>
  <c r="L831" i="78"/>
  <c r="L830" i="78"/>
  <c r="L829" i="78"/>
  <c r="L828" i="78"/>
  <c r="L827" i="78"/>
  <c r="L826" i="78"/>
  <c r="L825" i="78"/>
  <c r="L824" i="78"/>
  <c r="L823" i="78"/>
  <c r="L822" i="78"/>
  <c r="L821" i="78"/>
  <c r="L820" i="78"/>
  <c r="L819" i="78"/>
  <c r="L818" i="78"/>
  <c r="L817" i="78"/>
  <c r="L816" i="78"/>
  <c r="L815" i="78"/>
  <c r="L814" i="78"/>
  <c r="L813" i="78"/>
  <c r="L812" i="78"/>
  <c r="L811" i="78"/>
  <c r="L810" i="78"/>
  <c r="L809" i="78"/>
  <c r="L808" i="78"/>
  <c r="L807" i="78"/>
  <c r="L806" i="78"/>
  <c r="L805" i="78"/>
  <c r="L804" i="78"/>
  <c r="L803" i="78"/>
  <c r="L802" i="78"/>
  <c r="L801" i="78"/>
  <c r="L800" i="78"/>
  <c r="L799" i="78"/>
  <c r="L798" i="78"/>
  <c r="L797" i="78"/>
  <c r="L796" i="78"/>
  <c r="L795" i="78"/>
  <c r="L794" i="78"/>
  <c r="L793" i="78"/>
  <c r="L792" i="78"/>
  <c r="L791" i="78"/>
  <c r="L790" i="78"/>
  <c r="L789" i="78"/>
  <c r="L788" i="78"/>
  <c r="L787" i="78"/>
  <c r="L786" i="78"/>
  <c r="L785" i="78"/>
  <c r="L784" i="78"/>
  <c r="L783" i="78"/>
  <c r="L782" i="78"/>
  <c r="L781" i="78"/>
  <c r="L780" i="78"/>
  <c r="L779" i="78"/>
  <c r="L778" i="78"/>
  <c r="L777" i="78"/>
  <c r="L776" i="78"/>
  <c r="L775" i="78"/>
  <c r="L774" i="78"/>
  <c r="L773" i="78"/>
  <c r="L772" i="78"/>
  <c r="L771" i="78"/>
  <c r="L770" i="78"/>
  <c r="L769" i="78"/>
  <c r="L768" i="78"/>
  <c r="L767" i="78"/>
  <c r="L766" i="78"/>
  <c r="L765" i="78"/>
  <c r="L764" i="78"/>
  <c r="L763" i="78"/>
  <c r="L762" i="78"/>
  <c r="L761" i="78"/>
  <c r="L760" i="78"/>
  <c r="L759" i="78"/>
  <c r="L758" i="78"/>
  <c r="L757" i="78"/>
  <c r="L756" i="78"/>
  <c r="L755" i="78"/>
  <c r="L754" i="78"/>
  <c r="L753" i="78"/>
  <c r="L752" i="78"/>
  <c r="L751" i="78"/>
  <c r="L750" i="78"/>
  <c r="L749" i="78"/>
  <c r="L748" i="78"/>
  <c r="L747" i="78"/>
  <c r="L746" i="78"/>
  <c r="L745" i="78"/>
  <c r="L744" i="78"/>
  <c r="L743" i="78"/>
  <c r="L742" i="78"/>
  <c r="L741" i="78"/>
  <c r="L740" i="78"/>
  <c r="L739" i="78"/>
  <c r="L738" i="78"/>
  <c r="L737" i="78"/>
  <c r="L736" i="78"/>
  <c r="L735" i="78"/>
  <c r="L734" i="78"/>
  <c r="L733" i="78"/>
  <c r="L732" i="78"/>
  <c r="L731" i="78"/>
  <c r="L730" i="78"/>
  <c r="L729" i="78"/>
  <c r="L728" i="78"/>
  <c r="L727" i="78"/>
  <c r="L726" i="78"/>
  <c r="L725" i="78"/>
  <c r="L724" i="78"/>
  <c r="L723" i="78"/>
  <c r="L722" i="78"/>
  <c r="L721" i="78"/>
  <c r="L720" i="78"/>
  <c r="L719" i="78"/>
  <c r="L718" i="78"/>
  <c r="L717" i="78"/>
  <c r="L716" i="78"/>
  <c r="L715" i="78"/>
  <c r="L714" i="78"/>
  <c r="L713" i="78"/>
  <c r="L712" i="78"/>
  <c r="L711" i="78"/>
  <c r="L710" i="78"/>
  <c r="L709" i="78"/>
  <c r="L708" i="78"/>
  <c r="L707" i="78"/>
  <c r="L706" i="78"/>
  <c r="L705" i="78"/>
  <c r="L704" i="78"/>
  <c r="L703" i="78"/>
  <c r="L702" i="78"/>
  <c r="L701" i="78"/>
  <c r="L700" i="78"/>
  <c r="L699" i="78"/>
  <c r="L698" i="78"/>
  <c r="L697" i="78"/>
  <c r="L696" i="78"/>
  <c r="L695" i="78"/>
  <c r="L694" i="78"/>
  <c r="L693" i="78"/>
  <c r="L692" i="78"/>
  <c r="L691" i="78"/>
  <c r="L690" i="78"/>
  <c r="L689" i="78"/>
  <c r="L688" i="78"/>
  <c r="L687" i="78"/>
  <c r="L686" i="78"/>
  <c r="L685" i="78"/>
  <c r="L684" i="78"/>
  <c r="L683" i="78"/>
  <c r="L682" i="78"/>
  <c r="L681" i="78"/>
  <c r="L680" i="78"/>
  <c r="L679" i="78"/>
  <c r="L678" i="78"/>
  <c r="L677" i="78"/>
  <c r="L676" i="78"/>
  <c r="L675" i="78"/>
  <c r="L674" i="78"/>
  <c r="L673" i="78"/>
  <c r="L672" i="78"/>
  <c r="L671" i="78"/>
  <c r="L670" i="78"/>
  <c r="L669" i="78"/>
  <c r="L668" i="78"/>
  <c r="L667" i="78"/>
  <c r="L666" i="78"/>
  <c r="L665" i="78"/>
  <c r="L664" i="78"/>
  <c r="L663" i="78"/>
  <c r="L662" i="78"/>
  <c r="L661" i="78"/>
  <c r="L660" i="78"/>
  <c r="L659" i="78"/>
  <c r="L658" i="78"/>
  <c r="L657" i="78"/>
  <c r="L656" i="78"/>
  <c r="L655" i="78"/>
  <c r="L654" i="78"/>
  <c r="L653" i="78"/>
  <c r="L652" i="78"/>
  <c r="L651" i="78"/>
  <c r="L650" i="78"/>
  <c r="L649" i="78"/>
  <c r="L648" i="78"/>
  <c r="L647" i="78"/>
  <c r="L646" i="78"/>
  <c r="L645" i="78"/>
  <c r="L644" i="78"/>
  <c r="L643" i="78"/>
  <c r="L642" i="78"/>
  <c r="L641" i="78"/>
  <c r="L640" i="78"/>
  <c r="L639" i="78"/>
  <c r="L638" i="78"/>
  <c r="L637" i="78"/>
  <c r="L636" i="78"/>
  <c r="L635" i="78"/>
  <c r="L634" i="78"/>
  <c r="L633" i="78"/>
  <c r="L632" i="78"/>
  <c r="L631" i="78"/>
  <c r="L630" i="78"/>
  <c r="L629" i="78"/>
  <c r="L628" i="78"/>
  <c r="L627" i="78"/>
  <c r="L626" i="78"/>
  <c r="L625" i="78"/>
  <c r="L624" i="78"/>
  <c r="L623" i="78"/>
  <c r="L622" i="78"/>
  <c r="L621" i="78"/>
  <c r="L620" i="78"/>
  <c r="L619" i="78"/>
  <c r="L618" i="78"/>
  <c r="L617" i="78"/>
  <c r="L616" i="78"/>
  <c r="L615" i="78"/>
  <c r="L614" i="78"/>
  <c r="L613" i="78"/>
  <c r="L612" i="78"/>
  <c r="L611" i="78"/>
  <c r="L610" i="78"/>
  <c r="L609" i="78"/>
  <c r="L608" i="78"/>
  <c r="L607" i="78"/>
  <c r="L606" i="78"/>
  <c r="L605" i="78"/>
  <c r="L604" i="78"/>
  <c r="L603" i="78"/>
  <c r="L602" i="78"/>
  <c r="L601" i="78"/>
  <c r="L600" i="78"/>
  <c r="L599" i="78"/>
  <c r="L598" i="78"/>
  <c r="L597" i="78"/>
  <c r="L596" i="78"/>
  <c r="L595" i="78"/>
  <c r="L594" i="78"/>
  <c r="L593" i="78"/>
  <c r="L592" i="78"/>
  <c r="L591" i="78"/>
  <c r="L590" i="78"/>
  <c r="L589" i="78"/>
  <c r="L588" i="78"/>
  <c r="L587" i="78"/>
  <c r="L586" i="78"/>
  <c r="L585" i="78"/>
  <c r="L584" i="78"/>
  <c r="L583" i="78"/>
  <c r="L582" i="78"/>
  <c r="L581" i="78"/>
  <c r="L580" i="78"/>
  <c r="L579" i="78"/>
  <c r="L578" i="78"/>
  <c r="L577" i="78"/>
  <c r="L576" i="78"/>
  <c r="L575" i="78"/>
  <c r="L574" i="78"/>
  <c r="L573" i="78"/>
  <c r="L572" i="78"/>
  <c r="L571" i="78"/>
  <c r="L570" i="78"/>
  <c r="L569" i="78"/>
  <c r="L568" i="78"/>
  <c r="L567" i="78"/>
  <c r="L566" i="78"/>
  <c r="L565" i="78"/>
  <c r="L564" i="78"/>
  <c r="L563" i="78"/>
  <c r="L562" i="78"/>
  <c r="L561" i="78"/>
  <c r="L560" i="78"/>
  <c r="L559" i="78"/>
  <c r="L558" i="78"/>
  <c r="L557" i="78"/>
  <c r="L556" i="78"/>
  <c r="L555" i="78"/>
  <c r="L554" i="78"/>
  <c r="L553" i="78"/>
  <c r="L552" i="78"/>
  <c r="L551" i="78"/>
  <c r="L550" i="78"/>
  <c r="L549" i="78"/>
  <c r="L548" i="78"/>
  <c r="L547" i="78"/>
  <c r="L546" i="78"/>
  <c r="L545" i="78"/>
  <c r="L544" i="78"/>
  <c r="L543" i="78"/>
  <c r="L542" i="78"/>
  <c r="L541" i="78"/>
  <c r="L540" i="78"/>
  <c r="L539" i="78"/>
  <c r="L538" i="78"/>
  <c r="L537" i="78"/>
  <c r="L536" i="78"/>
  <c r="L535" i="78"/>
  <c r="L534" i="78"/>
  <c r="L533" i="78"/>
  <c r="L532" i="78"/>
  <c r="L531" i="78"/>
  <c r="L530" i="78"/>
  <c r="L529" i="78"/>
  <c r="L528" i="78"/>
  <c r="L527" i="78"/>
  <c r="L526" i="78"/>
  <c r="L525" i="78"/>
  <c r="L524" i="78"/>
  <c r="L523" i="78"/>
  <c r="L522" i="78"/>
  <c r="L521" i="78"/>
  <c r="L520" i="78"/>
  <c r="L519" i="78"/>
  <c r="L518" i="78"/>
  <c r="L517" i="78"/>
  <c r="L516" i="78"/>
  <c r="L515" i="78"/>
  <c r="L514" i="78"/>
  <c r="L513" i="78"/>
  <c r="L512" i="78"/>
  <c r="L511" i="78"/>
  <c r="L510" i="78"/>
  <c r="L509" i="78"/>
  <c r="L508" i="78"/>
  <c r="L507" i="78"/>
  <c r="L506" i="78"/>
  <c r="L505" i="78"/>
  <c r="L504" i="78"/>
  <c r="L503" i="78"/>
  <c r="L502" i="78"/>
  <c r="L501" i="78"/>
  <c r="L500" i="78"/>
  <c r="L499" i="78"/>
  <c r="L498" i="78"/>
  <c r="L497" i="78"/>
  <c r="L496" i="78"/>
  <c r="L495" i="78"/>
  <c r="L494" i="78"/>
  <c r="L493" i="78"/>
  <c r="L492" i="78"/>
  <c r="L491" i="78"/>
  <c r="L490" i="78"/>
  <c r="L489" i="78"/>
  <c r="L488" i="78"/>
  <c r="L487" i="78"/>
  <c r="L486" i="78"/>
  <c r="L485" i="78"/>
  <c r="L484" i="78"/>
  <c r="L483" i="78"/>
  <c r="L482" i="78"/>
  <c r="L481" i="78"/>
  <c r="L480" i="78"/>
  <c r="L479" i="78"/>
  <c r="L478" i="78"/>
  <c r="L477" i="78"/>
  <c r="L476" i="78"/>
  <c r="L475" i="78"/>
  <c r="L474" i="78"/>
  <c r="L473" i="78"/>
  <c r="L472" i="78"/>
  <c r="L471" i="78"/>
  <c r="L470" i="78"/>
  <c r="L469" i="78"/>
  <c r="L468" i="78"/>
  <c r="L467" i="78"/>
  <c r="L466" i="78"/>
  <c r="L465" i="78"/>
  <c r="L464" i="78"/>
  <c r="L463" i="78"/>
  <c r="L462" i="78"/>
  <c r="L461" i="78"/>
  <c r="L460" i="78"/>
  <c r="L459" i="78"/>
  <c r="L458" i="78"/>
  <c r="L457" i="78"/>
  <c r="L456" i="78"/>
  <c r="L455" i="78"/>
  <c r="L454" i="78"/>
  <c r="L453" i="78"/>
  <c r="L452" i="78"/>
  <c r="L451" i="78"/>
  <c r="L450" i="78"/>
  <c r="L449" i="78"/>
  <c r="L448" i="78"/>
  <c r="L447" i="78"/>
  <c r="L446" i="78"/>
  <c r="L445" i="78"/>
  <c r="L444" i="78"/>
  <c r="L443" i="78"/>
  <c r="L442" i="78"/>
  <c r="L441" i="78"/>
  <c r="L440" i="78"/>
  <c r="L439" i="78"/>
  <c r="L438" i="78"/>
  <c r="L437" i="78"/>
  <c r="L436" i="78"/>
  <c r="L435" i="78"/>
  <c r="L434" i="78"/>
  <c r="L433" i="78"/>
  <c r="L432" i="78"/>
  <c r="L431" i="78"/>
  <c r="L430" i="78"/>
  <c r="L429" i="78"/>
  <c r="L428" i="78"/>
  <c r="L427" i="78"/>
  <c r="L426" i="78"/>
  <c r="L425" i="78"/>
  <c r="L424" i="78"/>
  <c r="L423" i="78"/>
  <c r="L422" i="78"/>
  <c r="L421" i="78"/>
  <c r="L420" i="78"/>
  <c r="L419" i="78"/>
  <c r="L418" i="78"/>
  <c r="L417" i="78"/>
  <c r="L416" i="78"/>
  <c r="L415" i="78"/>
  <c r="L414" i="78"/>
  <c r="L413" i="78"/>
  <c r="L412" i="78"/>
  <c r="L411" i="78"/>
  <c r="L410" i="78"/>
  <c r="L409" i="78"/>
  <c r="L408" i="78"/>
  <c r="L407" i="78"/>
  <c r="L406" i="78"/>
  <c r="L405" i="78"/>
  <c r="L404" i="78"/>
  <c r="L403" i="78"/>
  <c r="L402" i="78"/>
  <c r="L401" i="78"/>
  <c r="L400" i="78"/>
  <c r="L399" i="78"/>
  <c r="L398" i="78"/>
  <c r="L397" i="78"/>
  <c r="L396" i="78"/>
  <c r="L395" i="78"/>
  <c r="L394" i="78"/>
  <c r="L393" i="78"/>
  <c r="L392" i="78"/>
  <c r="L391" i="78"/>
  <c r="L390" i="78"/>
  <c r="L389" i="78"/>
  <c r="L388" i="78"/>
  <c r="L387" i="78"/>
  <c r="L386" i="78"/>
  <c r="L385" i="78"/>
  <c r="L384" i="78"/>
  <c r="L383" i="78"/>
  <c r="L382" i="78"/>
  <c r="L381" i="78"/>
  <c r="L380" i="78"/>
  <c r="L379" i="78"/>
  <c r="L378" i="78"/>
  <c r="L377" i="78"/>
  <c r="L376" i="78"/>
  <c r="L375" i="78"/>
  <c r="L374" i="78"/>
  <c r="L373" i="78"/>
  <c r="L372" i="78"/>
  <c r="L371" i="78"/>
  <c r="L370" i="78"/>
  <c r="L369" i="78"/>
  <c r="L368" i="78"/>
  <c r="L367" i="78"/>
  <c r="L366" i="78"/>
  <c r="L365" i="78"/>
  <c r="L364" i="78"/>
  <c r="L363" i="78"/>
  <c r="L362" i="78"/>
  <c r="L361" i="78"/>
  <c r="L360" i="78"/>
  <c r="L359" i="78"/>
  <c r="L358" i="78"/>
  <c r="L357" i="78"/>
  <c r="L356" i="78"/>
  <c r="L355" i="78"/>
  <c r="L354" i="78"/>
  <c r="L353" i="78"/>
  <c r="L352" i="78"/>
  <c r="L351" i="78"/>
  <c r="L350" i="78"/>
  <c r="L349" i="78"/>
  <c r="L348" i="78"/>
  <c r="L347" i="78"/>
  <c r="L346" i="78"/>
  <c r="L345" i="78"/>
  <c r="L344" i="78"/>
  <c r="L343" i="78"/>
  <c r="L342" i="78"/>
  <c r="L341" i="78"/>
  <c r="L340" i="78"/>
  <c r="L339" i="78"/>
  <c r="L338" i="78"/>
  <c r="L337" i="78"/>
  <c r="L336" i="78"/>
  <c r="L335" i="78"/>
  <c r="L334" i="78"/>
  <c r="L333" i="78"/>
  <c r="L332" i="78"/>
  <c r="L331" i="78"/>
  <c r="L330" i="78"/>
  <c r="L329" i="78"/>
  <c r="L328" i="78"/>
  <c r="L327" i="78"/>
  <c r="L326" i="78"/>
  <c r="L325" i="78"/>
  <c r="L324" i="78"/>
  <c r="L323" i="78"/>
  <c r="L322" i="78"/>
  <c r="L321" i="78"/>
  <c r="L320" i="78"/>
  <c r="L319" i="78"/>
  <c r="L318" i="78"/>
  <c r="L317" i="78"/>
  <c r="L316" i="78"/>
  <c r="L315" i="78"/>
  <c r="L314" i="78"/>
  <c r="L313" i="78"/>
  <c r="L312" i="78"/>
  <c r="L311" i="78"/>
  <c r="L310" i="78"/>
  <c r="L309" i="78"/>
  <c r="L308" i="78"/>
  <c r="L307" i="78"/>
  <c r="L306" i="78"/>
  <c r="L305" i="78"/>
  <c r="L304" i="78"/>
  <c r="L303" i="78"/>
  <c r="L302" i="78"/>
  <c r="L301" i="78"/>
  <c r="L300" i="78"/>
  <c r="L299" i="78"/>
  <c r="L298" i="78"/>
  <c r="L297" i="78"/>
  <c r="L296" i="78"/>
  <c r="L295" i="78"/>
  <c r="L294" i="78"/>
  <c r="L293" i="78"/>
  <c r="L292" i="78"/>
  <c r="L291" i="78"/>
  <c r="L290" i="78"/>
  <c r="L289" i="78"/>
  <c r="L288" i="78"/>
  <c r="L287" i="78"/>
  <c r="L286" i="78"/>
  <c r="L285" i="78"/>
  <c r="L284" i="78"/>
  <c r="L283" i="78"/>
  <c r="L282" i="78"/>
  <c r="L281" i="78"/>
  <c r="L280" i="78"/>
  <c r="L279" i="78"/>
  <c r="L278" i="78"/>
  <c r="L277" i="78"/>
  <c r="L276" i="78"/>
  <c r="L275" i="78"/>
  <c r="L274" i="78"/>
  <c r="L273" i="78"/>
  <c r="L272" i="78"/>
  <c r="L271" i="78"/>
  <c r="L270" i="78"/>
  <c r="L269" i="78"/>
  <c r="L268" i="78"/>
  <c r="L267" i="78"/>
  <c r="L266" i="78"/>
  <c r="L265" i="78"/>
  <c r="L264" i="78"/>
  <c r="L263" i="78"/>
  <c r="L262" i="78"/>
  <c r="L261" i="78"/>
  <c r="L260" i="78"/>
  <c r="L259" i="78"/>
  <c r="L258" i="78"/>
  <c r="L257" i="78"/>
  <c r="L256" i="78"/>
  <c r="L255" i="78"/>
  <c r="L254" i="78"/>
  <c r="L253" i="78"/>
  <c r="L252" i="78"/>
  <c r="L251" i="78"/>
  <c r="L250" i="78"/>
  <c r="L249" i="78"/>
  <c r="L248" i="78"/>
  <c r="L247" i="78"/>
  <c r="L246" i="78"/>
  <c r="L245" i="78"/>
  <c r="L244" i="78"/>
  <c r="L243" i="78"/>
  <c r="L242" i="78"/>
  <c r="L241" i="78"/>
  <c r="L240" i="78"/>
  <c r="L239" i="78"/>
  <c r="L238" i="78"/>
  <c r="L237" i="78"/>
  <c r="L236" i="78"/>
  <c r="L235" i="78"/>
  <c r="L234" i="78"/>
  <c r="L233" i="78"/>
  <c r="L232" i="78"/>
  <c r="L231" i="78"/>
  <c r="L230" i="78"/>
  <c r="L229" i="78"/>
  <c r="L228" i="78"/>
  <c r="L227" i="78"/>
  <c r="L226" i="78"/>
  <c r="L225" i="78"/>
  <c r="L224" i="78"/>
  <c r="L223" i="78"/>
  <c r="L222" i="78"/>
  <c r="L221" i="78"/>
  <c r="L220" i="78"/>
  <c r="L219" i="78"/>
  <c r="L218" i="78"/>
  <c r="L217" i="78"/>
  <c r="L216" i="78"/>
  <c r="L215" i="78"/>
  <c r="L214" i="78"/>
  <c r="L213" i="78"/>
  <c r="L212" i="78"/>
  <c r="L211" i="78"/>
  <c r="L210" i="78"/>
  <c r="L209" i="78"/>
  <c r="L208" i="78"/>
  <c r="L207" i="78"/>
  <c r="L206" i="78"/>
  <c r="L205" i="78"/>
  <c r="L204" i="78"/>
  <c r="L203" i="78"/>
  <c r="L202" i="78"/>
  <c r="L201" i="78"/>
  <c r="L200" i="78"/>
  <c r="L199" i="78"/>
  <c r="L198" i="78"/>
  <c r="L197" i="78"/>
  <c r="L196" i="78"/>
  <c r="L195" i="78"/>
  <c r="L194" i="78"/>
  <c r="L193" i="78"/>
  <c r="L192" i="78"/>
  <c r="L191" i="78"/>
  <c r="L190" i="78"/>
  <c r="L189" i="78"/>
  <c r="L188" i="78"/>
  <c r="L187" i="78"/>
  <c r="L186" i="78"/>
  <c r="L185" i="78"/>
  <c r="L184" i="78"/>
  <c r="L183" i="78"/>
  <c r="L182" i="78"/>
  <c r="L181" i="78"/>
  <c r="L180" i="78"/>
  <c r="L179" i="78"/>
  <c r="L178" i="78"/>
  <c r="L177" i="78"/>
  <c r="L176" i="78"/>
  <c r="L175" i="78"/>
  <c r="L174" i="78"/>
  <c r="L173" i="78"/>
  <c r="L172" i="78"/>
  <c r="L171" i="78"/>
  <c r="L170" i="78"/>
  <c r="L169" i="78"/>
  <c r="L168" i="78"/>
  <c r="L167" i="78"/>
  <c r="L166" i="78"/>
  <c r="L165" i="78"/>
  <c r="L164" i="78"/>
  <c r="L163" i="78"/>
  <c r="L162" i="78"/>
  <c r="L161" i="78"/>
  <c r="L160" i="78"/>
  <c r="L159" i="78"/>
  <c r="L158" i="78"/>
  <c r="L157" i="78"/>
  <c r="L156" i="78"/>
  <c r="L155" i="78"/>
  <c r="L154" i="78"/>
  <c r="L153" i="78"/>
  <c r="L152" i="78"/>
  <c r="L151" i="78"/>
  <c r="L150" i="78"/>
  <c r="L149" i="78"/>
  <c r="L148" i="78"/>
  <c r="L147" i="78"/>
  <c r="L146" i="78"/>
  <c r="L145" i="78"/>
  <c r="L144" i="78"/>
  <c r="L143" i="78"/>
  <c r="L142" i="78"/>
  <c r="L141" i="78"/>
  <c r="L140" i="78"/>
  <c r="L139" i="78"/>
  <c r="L138" i="78"/>
  <c r="L137" i="78"/>
  <c r="L136" i="78"/>
  <c r="L135" i="78"/>
  <c r="L134" i="78"/>
  <c r="L133" i="78"/>
  <c r="L132" i="78"/>
  <c r="L131" i="78"/>
  <c r="L130" i="78"/>
  <c r="L129" i="78"/>
  <c r="L128" i="78"/>
  <c r="L127" i="78"/>
  <c r="L126" i="78"/>
  <c r="L125" i="78"/>
  <c r="L124" i="78"/>
  <c r="L123" i="78"/>
  <c r="L122" i="78"/>
  <c r="L121" i="78"/>
  <c r="L120" i="78"/>
  <c r="L119" i="78"/>
  <c r="L118" i="78"/>
  <c r="L117" i="78"/>
  <c r="L116" i="78"/>
  <c r="L115" i="78"/>
  <c r="L114" i="78"/>
  <c r="L113" i="78"/>
  <c r="L112" i="78"/>
  <c r="L111" i="78"/>
  <c r="L110" i="78"/>
  <c r="L109" i="78"/>
  <c r="L108" i="78"/>
  <c r="L107" i="78"/>
  <c r="L106" i="78"/>
  <c r="L105" i="78"/>
  <c r="L104" i="78"/>
  <c r="L103" i="78"/>
  <c r="L102" i="78"/>
  <c r="L101" i="78"/>
  <c r="L100" i="78"/>
  <c r="L99" i="78"/>
  <c r="L98" i="78"/>
  <c r="L97" i="78"/>
  <c r="L96" i="78"/>
  <c r="L95" i="78"/>
  <c r="L94" i="78"/>
  <c r="L93" i="78"/>
  <c r="L92" i="78"/>
  <c r="L91" i="78"/>
  <c r="L90" i="78"/>
  <c r="L89" i="78"/>
  <c r="L88" i="78"/>
  <c r="L87" i="78"/>
  <c r="L86" i="78"/>
  <c r="L85" i="78"/>
  <c r="L84" i="78"/>
  <c r="L83" i="78"/>
  <c r="L82" i="78"/>
  <c r="L81" i="78"/>
  <c r="L80" i="78"/>
  <c r="L79" i="78"/>
  <c r="L78" i="78"/>
  <c r="L77" i="78"/>
  <c r="L76" i="78"/>
  <c r="L75" i="78"/>
  <c r="L74" i="78"/>
  <c r="L73" i="78"/>
  <c r="L72" i="78"/>
  <c r="L71" i="78"/>
  <c r="L70" i="78"/>
  <c r="L69" i="78"/>
  <c r="L68" i="78"/>
  <c r="L67" i="78"/>
  <c r="L66" i="78"/>
  <c r="L65" i="78"/>
  <c r="L64" i="78"/>
  <c r="L63" i="78"/>
  <c r="L62" i="78"/>
  <c r="L61" i="78"/>
  <c r="L60" i="78"/>
  <c r="L59" i="78"/>
  <c r="L58" i="78"/>
  <c r="L57" i="78"/>
  <c r="L56" i="78"/>
  <c r="L55" i="78"/>
  <c r="L54" i="78"/>
  <c r="L53" i="78"/>
  <c r="L52" i="78"/>
  <c r="L51" i="78"/>
  <c r="L50" i="78"/>
  <c r="L49" i="78"/>
  <c r="L48" i="78"/>
  <c r="L47" i="78"/>
  <c r="L46" i="78"/>
  <c r="L45" i="78"/>
  <c r="L44" i="78"/>
  <c r="L43" i="78"/>
  <c r="L42" i="78"/>
  <c r="L41" i="78"/>
  <c r="L40" i="78"/>
  <c r="L39" i="78"/>
  <c r="L38" i="78"/>
  <c r="L37" i="78"/>
  <c r="L36" i="78"/>
  <c r="L35" i="78"/>
  <c r="L34" i="78"/>
  <c r="L33" i="78"/>
  <c r="L32" i="78"/>
  <c r="L31" i="78"/>
  <c r="L30" i="78"/>
  <c r="L29" i="78"/>
  <c r="L28" i="78"/>
  <c r="L27" i="78"/>
  <c r="L26" i="78"/>
  <c r="L25" i="78"/>
  <c r="L24" i="78"/>
  <c r="L23" i="78"/>
  <c r="L22" i="78"/>
  <c r="L21" i="78"/>
  <c r="L20" i="78"/>
  <c r="L19" i="78"/>
  <c r="L18" i="78"/>
  <c r="L17" i="78"/>
  <c r="L16" i="78"/>
  <c r="L15" i="78"/>
  <c r="L14" i="78"/>
  <c r="L13" i="78"/>
  <c r="L12" i="78"/>
  <c r="L11" i="78"/>
  <c r="L10" i="78"/>
  <c r="L9" i="78"/>
  <c r="L8" i="78"/>
  <c r="L7" i="78"/>
  <c r="L6" i="78"/>
  <c r="E29" i="79" s="1"/>
  <c r="M1003" i="78"/>
  <c r="M1002" i="78"/>
  <c r="M1001" i="78"/>
  <c r="M1000" i="78"/>
  <c r="M999" i="78"/>
  <c r="M998" i="78"/>
  <c r="M997" i="78"/>
  <c r="M996" i="78"/>
  <c r="M995" i="78"/>
  <c r="M994" i="78"/>
  <c r="M993" i="78"/>
  <c r="M992" i="78"/>
  <c r="M991" i="78"/>
  <c r="M990" i="78"/>
  <c r="M989" i="78"/>
  <c r="M988" i="78"/>
  <c r="M987" i="78"/>
  <c r="M986" i="78"/>
  <c r="M985" i="78"/>
  <c r="M984" i="78"/>
  <c r="M983" i="78"/>
  <c r="M982" i="78"/>
  <c r="M981" i="78"/>
  <c r="M980" i="78"/>
  <c r="M979" i="78"/>
  <c r="M978" i="78"/>
  <c r="M977" i="78"/>
  <c r="M976" i="78"/>
  <c r="M975" i="78"/>
  <c r="M974" i="78"/>
  <c r="M973" i="78"/>
  <c r="M972" i="78"/>
  <c r="M971" i="78"/>
  <c r="M970" i="78"/>
  <c r="M969" i="78"/>
  <c r="M968" i="78"/>
  <c r="M967" i="78"/>
  <c r="M966" i="78"/>
  <c r="M965" i="78"/>
  <c r="M964" i="78"/>
  <c r="M963" i="78"/>
  <c r="M962" i="78"/>
  <c r="M961" i="78"/>
  <c r="M960" i="78"/>
  <c r="M959" i="78"/>
  <c r="M958" i="78"/>
  <c r="M957" i="78"/>
  <c r="M956" i="78"/>
  <c r="M955" i="78"/>
  <c r="M954" i="78"/>
  <c r="M953" i="78"/>
  <c r="M952" i="78"/>
  <c r="M951" i="78"/>
  <c r="M950" i="78"/>
  <c r="M949" i="78"/>
  <c r="M948" i="78"/>
  <c r="M947" i="78"/>
  <c r="M946" i="78"/>
  <c r="M945" i="78"/>
  <c r="M944" i="78"/>
  <c r="M943" i="78"/>
  <c r="M942" i="78"/>
  <c r="M941" i="78"/>
  <c r="M940" i="78"/>
  <c r="M939" i="78"/>
  <c r="M938" i="78"/>
  <c r="M937" i="78"/>
  <c r="M936" i="78"/>
  <c r="M935" i="78"/>
  <c r="M934" i="78"/>
  <c r="M933" i="78"/>
  <c r="M932" i="78"/>
  <c r="M931" i="78"/>
  <c r="M930" i="78"/>
  <c r="M929" i="78"/>
  <c r="M928" i="78"/>
  <c r="M927" i="78"/>
  <c r="M926" i="78"/>
  <c r="M925" i="78"/>
  <c r="M924" i="78"/>
  <c r="M923" i="78"/>
  <c r="M922" i="78"/>
  <c r="M921" i="78"/>
  <c r="M920" i="78"/>
  <c r="M919" i="78"/>
  <c r="M918" i="78"/>
  <c r="M917" i="78"/>
  <c r="M916" i="78"/>
  <c r="M915" i="78"/>
  <c r="M914" i="78"/>
  <c r="M913" i="78"/>
  <c r="M912" i="78"/>
  <c r="M911" i="78"/>
  <c r="M910" i="78"/>
  <c r="M909" i="78"/>
  <c r="M908" i="78"/>
  <c r="M907" i="78"/>
  <c r="M906" i="78"/>
  <c r="M905" i="78"/>
  <c r="M904" i="78"/>
  <c r="M903" i="78"/>
  <c r="M902" i="78"/>
  <c r="M901" i="78"/>
  <c r="M900" i="78"/>
  <c r="M899" i="78"/>
  <c r="M898" i="78"/>
  <c r="M897" i="78"/>
  <c r="M896" i="78"/>
  <c r="M895" i="78"/>
  <c r="M894" i="78"/>
  <c r="M893" i="78"/>
  <c r="M892" i="78"/>
  <c r="M891" i="78"/>
  <c r="M890" i="78"/>
  <c r="M889" i="78"/>
  <c r="M888" i="78"/>
  <c r="M887" i="78"/>
  <c r="M886" i="78"/>
  <c r="M885" i="78"/>
  <c r="M884" i="78"/>
  <c r="M883" i="78"/>
  <c r="M882" i="78"/>
  <c r="M881" i="78"/>
  <c r="M880" i="78"/>
  <c r="M879" i="78"/>
  <c r="M878" i="78"/>
  <c r="M877" i="78"/>
  <c r="M876" i="78"/>
  <c r="M875" i="78"/>
  <c r="M874" i="78"/>
  <c r="M873" i="78"/>
  <c r="M872" i="78"/>
  <c r="M871" i="78"/>
  <c r="M870" i="78"/>
  <c r="M869" i="78"/>
  <c r="M868" i="78"/>
  <c r="M867" i="78"/>
  <c r="M866" i="78"/>
  <c r="M865" i="78"/>
  <c r="M864" i="78"/>
  <c r="M863" i="78"/>
  <c r="M862" i="78"/>
  <c r="M861" i="78"/>
  <c r="M860" i="78"/>
  <c r="M859" i="78"/>
  <c r="M858" i="78"/>
  <c r="M857" i="78"/>
  <c r="M856" i="78"/>
  <c r="M855" i="78"/>
  <c r="M854" i="78"/>
  <c r="M853" i="78"/>
  <c r="M852" i="78"/>
  <c r="M851" i="78"/>
  <c r="M850" i="78"/>
  <c r="M849" i="78"/>
  <c r="M848" i="78"/>
  <c r="M847" i="78"/>
  <c r="M846" i="78"/>
  <c r="M845" i="78"/>
  <c r="M844" i="78"/>
  <c r="M843" i="78"/>
  <c r="M842" i="78"/>
  <c r="M841" i="78"/>
  <c r="M840" i="78"/>
  <c r="M839" i="78"/>
  <c r="M838" i="78"/>
  <c r="M837" i="78"/>
  <c r="M836" i="78"/>
  <c r="M835" i="78"/>
  <c r="M834" i="78"/>
  <c r="M833" i="78"/>
  <c r="M832" i="78"/>
  <c r="M831" i="78"/>
  <c r="M830" i="78"/>
  <c r="M829" i="78"/>
  <c r="M828" i="78"/>
  <c r="M827" i="78"/>
  <c r="M826" i="78"/>
  <c r="M825" i="78"/>
  <c r="M824" i="78"/>
  <c r="M823" i="78"/>
  <c r="M822" i="78"/>
  <c r="M821" i="78"/>
  <c r="M820" i="78"/>
  <c r="M819" i="78"/>
  <c r="M818" i="78"/>
  <c r="M817" i="78"/>
  <c r="M816" i="78"/>
  <c r="M815" i="78"/>
  <c r="M814" i="78"/>
  <c r="M813" i="78"/>
  <c r="M812" i="78"/>
  <c r="M811" i="78"/>
  <c r="M810" i="78"/>
  <c r="M809" i="78"/>
  <c r="M808" i="78"/>
  <c r="M807" i="78"/>
  <c r="M806" i="78"/>
  <c r="M805" i="78"/>
  <c r="M804" i="78"/>
  <c r="M803" i="78"/>
  <c r="M802" i="78"/>
  <c r="M801" i="78"/>
  <c r="M800" i="78"/>
  <c r="M799" i="78"/>
  <c r="M798" i="78"/>
  <c r="M797" i="78"/>
  <c r="M796" i="78"/>
  <c r="M795" i="78"/>
  <c r="M794" i="78"/>
  <c r="M793" i="78"/>
  <c r="M792" i="78"/>
  <c r="M791" i="78"/>
  <c r="M790" i="78"/>
  <c r="M789" i="78"/>
  <c r="M788" i="78"/>
  <c r="M787" i="78"/>
  <c r="M786" i="78"/>
  <c r="M785" i="78"/>
  <c r="M784" i="78"/>
  <c r="M783" i="78"/>
  <c r="M782" i="78"/>
  <c r="M781" i="78"/>
  <c r="M780" i="78"/>
  <c r="M779" i="78"/>
  <c r="M778" i="78"/>
  <c r="M777" i="78"/>
  <c r="M776" i="78"/>
  <c r="M775" i="78"/>
  <c r="M774" i="78"/>
  <c r="M773" i="78"/>
  <c r="M772" i="78"/>
  <c r="M771" i="78"/>
  <c r="M770" i="78"/>
  <c r="M769" i="78"/>
  <c r="M768" i="78"/>
  <c r="M767" i="78"/>
  <c r="M766" i="78"/>
  <c r="M765" i="78"/>
  <c r="M764" i="78"/>
  <c r="M763" i="78"/>
  <c r="M762" i="78"/>
  <c r="M761" i="78"/>
  <c r="M760" i="78"/>
  <c r="M759" i="78"/>
  <c r="M758" i="78"/>
  <c r="M757" i="78"/>
  <c r="M756" i="78"/>
  <c r="M755" i="78"/>
  <c r="M754" i="78"/>
  <c r="M753" i="78"/>
  <c r="M752" i="78"/>
  <c r="M751" i="78"/>
  <c r="M750" i="78"/>
  <c r="M749" i="78"/>
  <c r="M748" i="78"/>
  <c r="M747" i="78"/>
  <c r="M746" i="78"/>
  <c r="M745" i="78"/>
  <c r="M744" i="78"/>
  <c r="M743" i="78"/>
  <c r="M742" i="78"/>
  <c r="M741" i="78"/>
  <c r="M740" i="78"/>
  <c r="M739" i="78"/>
  <c r="M738" i="78"/>
  <c r="M737" i="78"/>
  <c r="M736" i="78"/>
  <c r="M735" i="78"/>
  <c r="M734" i="78"/>
  <c r="M733" i="78"/>
  <c r="M732" i="78"/>
  <c r="M731" i="78"/>
  <c r="M730" i="78"/>
  <c r="M729" i="78"/>
  <c r="M728" i="78"/>
  <c r="M727" i="78"/>
  <c r="M726" i="78"/>
  <c r="M725" i="78"/>
  <c r="M724" i="78"/>
  <c r="M723" i="78"/>
  <c r="M722" i="78"/>
  <c r="M721" i="78"/>
  <c r="M720" i="78"/>
  <c r="M719" i="78"/>
  <c r="M718" i="78"/>
  <c r="M717" i="78"/>
  <c r="M716" i="78"/>
  <c r="M715" i="78"/>
  <c r="M714" i="78"/>
  <c r="M713" i="78"/>
  <c r="M712" i="78"/>
  <c r="M711" i="78"/>
  <c r="M710" i="78"/>
  <c r="M709" i="78"/>
  <c r="M708" i="78"/>
  <c r="M707" i="78"/>
  <c r="M706" i="78"/>
  <c r="M705" i="78"/>
  <c r="M704" i="78"/>
  <c r="M703" i="78"/>
  <c r="M702" i="78"/>
  <c r="M701" i="78"/>
  <c r="M700" i="78"/>
  <c r="M699" i="78"/>
  <c r="M698" i="78"/>
  <c r="M697" i="78"/>
  <c r="M696" i="78"/>
  <c r="M695" i="78"/>
  <c r="M694" i="78"/>
  <c r="M693" i="78"/>
  <c r="M692" i="78"/>
  <c r="M691" i="78"/>
  <c r="M690" i="78"/>
  <c r="M689" i="78"/>
  <c r="M688" i="78"/>
  <c r="M687" i="78"/>
  <c r="M686" i="78"/>
  <c r="M685" i="78"/>
  <c r="M684" i="78"/>
  <c r="M683" i="78"/>
  <c r="M682" i="78"/>
  <c r="M681" i="78"/>
  <c r="M680" i="78"/>
  <c r="M679" i="78"/>
  <c r="M678" i="78"/>
  <c r="M677" i="78"/>
  <c r="M676" i="78"/>
  <c r="M675" i="78"/>
  <c r="M674" i="78"/>
  <c r="M673" i="78"/>
  <c r="M672" i="78"/>
  <c r="M671" i="78"/>
  <c r="M670" i="78"/>
  <c r="M669" i="78"/>
  <c r="M668" i="78"/>
  <c r="M667" i="78"/>
  <c r="M666" i="78"/>
  <c r="M665" i="78"/>
  <c r="M664" i="78"/>
  <c r="M663" i="78"/>
  <c r="M662" i="78"/>
  <c r="M661" i="78"/>
  <c r="M660" i="78"/>
  <c r="M659" i="78"/>
  <c r="M658" i="78"/>
  <c r="M657" i="78"/>
  <c r="M656" i="78"/>
  <c r="M655" i="78"/>
  <c r="M654" i="78"/>
  <c r="M653" i="78"/>
  <c r="M652" i="78"/>
  <c r="M651" i="78"/>
  <c r="M650" i="78"/>
  <c r="M649" i="78"/>
  <c r="M648" i="78"/>
  <c r="M647" i="78"/>
  <c r="M646" i="78"/>
  <c r="M645" i="78"/>
  <c r="M644" i="78"/>
  <c r="M643" i="78"/>
  <c r="M642" i="78"/>
  <c r="M641" i="78"/>
  <c r="M640" i="78"/>
  <c r="M639" i="78"/>
  <c r="M638" i="78"/>
  <c r="M637" i="78"/>
  <c r="M636" i="78"/>
  <c r="M635" i="78"/>
  <c r="M634" i="78"/>
  <c r="M633" i="78"/>
  <c r="M632" i="78"/>
  <c r="M631" i="78"/>
  <c r="M630" i="78"/>
  <c r="M629" i="78"/>
  <c r="M628" i="78"/>
  <c r="M627" i="78"/>
  <c r="M626" i="78"/>
  <c r="M625" i="78"/>
  <c r="M624" i="78"/>
  <c r="M623" i="78"/>
  <c r="M622" i="78"/>
  <c r="M621" i="78"/>
  <c r="M620" i="78"/>
  <c r="M619" i="78"/>
  <c r="M618" i="78"/>
  <c r="M617" i="78"/>
  <c r="M616" i="78"/>
  <c r="M615" i="78"/>
  <c r="M614" i="78"/>
  <c r="M613" i="78"/>
  <c r="M612" i="78"/>
  <c r="M611" i="78"/>
  <c r="M610" i="78"/>
  <c r="M609" i="78"/>
  <c r="M608" i="78"/>
  <c r="M607" i="78"/>
  <c r="M606" i="78"/>
  <c r="M605" i="78"/>
  <c r="M604" i="78"/>
  <c r="M603" i="78"/>
  <c r="M602" i="78"/>
  <c r="M601" i="78"/>
  <c r="M600" i="78"/>
  <c r="M599" i="78"/>
  <c r="M598" i="78"/>
  <c r="M597" i="78"/>
  <c r="M596" i="78"/>
  <c r="M595" i="78"/>
  <c r="M594" i="78"/>
  <c r="M593" i="78"/>
  <c r="M592" i="78"/>
  <c r="M591" i="78"/>
  <c r="M590" i="78"/>
  <c r="M589" i="78"/>
  <c r="M588" i="78"/>
  <c r="M587" i="78"/>
  <c r="M586" i="78"/>
  <c r="M585" i="78"/>
  <c r="M584" i="78"/>
  <c r="M583" i="78"/>
  <c r="M582" i="78"/>
  <c r="M581" i="78"/>
  <c r="M580" i="78"/>
  <c r="M579" i="78"/>
  <c r="M578" i="78"/>
  <c r="M577" i="78"/>
  <c r="M576" i="78"/>
  <c r="M575" i="78"/>
  <c r="M574" i="78"/>
  <c r="M573" i="78"/>
  <c r="M572" i="78"/>
  <c r="M571" i="78"/>
  <c r="M570" i="78"/>
  <c r="M569" i="78"/>
  <c r="M568" i="78"/>
  <c r="M567" i="78"/>
  <c r="M566" i="78"/>
  <c r="M565" i="78"/>
  <c r="M564" i="78"/>
  <c r="M563" i="78"/>
  <c r="M562" i="78"/>
  <c r="M561" i="78"/>
  <c r="M560" i="78"/>
  <c r="M559" i="78"/>
  <c r="M558" i="78"/>
  <c r="M557" i="78"/>
  <c r="M556" i="78"/>
  <c r="M555" i="78"/>
  <c r="M554" i="78"/>
  <c r="M553" i="78"/>
  <c r="M552" i="78"/>
  <c r="M551" i="78"/>
  <c r="M550" i="78"/>
  <c r="M549" i="78"/>
  <c r="M548" i="78"/>
  <c r="M547" i="78"/>
  <c r="M546" i="78"/>
  <c r="M545" i="78"/>
  <c r="M544" i="78"/>
  <c r="M543" i="78"/>
  <c r="M542" i="78"/>
  <c r="M541" i="78"/>
  <c r="M540" i="78"/>
  <c r="M539" i="78"/>
  <c r="M538" i="78"/>
  <c r="M537" i="78"/>
  <c r="M536" i="78"/>
  <c r="M535" i="78"/>
  <c r="M534" i="78"/>
  <c r="M533" i="78"/>
  <c r="M532" i="78"/>
  <c r="M531" i="78"/>
  <c r="M530" i="78"/>
  <c r="M529" i="78"/>
  <c r="M528" i="78"/>
  <c r="M527" i="78"/>
  <c r="M526" i="78"/>
  <c r="M525" i="78"/>
  <c r="M524" i="78"/>
  <c r="M523" i="78"/>
  <c r="M522" i="78"/>
  <c r="M521" i="78"/>
  <c r="M520" i="78"/>
  <c r="M519" i="78"/>
  <c r="M518" i="78"/>
  <c r="M517" i="78"/>
  <c r="M516" i="78"/>
  <c r="M515" i="78"/>
  <c r="M514" i="78"/>
  <c r="M513" i="78"/>
  <c r="M512" i="78"/>
  <c r="M511" i="78"/>
  <c r="M510" i="78"/>
  <c r="M509" i="78"/>
  <c r="M508" i="78"/>
  <c r="M507" i="78"/>
  <c r="M506" i="78"/>
  <c r="M505" i="78"/>
  <c r="M504" i="78"/>
  <c r="M503" i="78"/>
  <c r="M502" i="78"/>
  <c r="M501" i="78"/>
  <c r="M500" i="78"/>
  <c r="M499" i="78"/>
  <c r="M498" i="78"/>
  <c r="M497" i="78"/>
  <c r="M496" i="78"/>
  <c r="M495" i="78"/>
  <c r="M494" i="78"/>
  <c r="M493" i="78"/>
  <c r="M492" i="78"/>
  <c r="M491" i="78"/>
  <c r="M490" i="78"/>
  <c r="M489" i="78"/>
  <c r="M488" i="78"/>
  <c r="M487" i="78"/>
  <c r="M486" i="78"/>
  <c r="M485" i="78"/>
  <c r="M484" i="78"/>
  <c r="M483" i="78"/>
  <c r="M482" i="78"/>
  <c r="M481" i="78"/>
  <c r="M480" i="78"/>
  <c r="M479" i="78"/>
  <c r="M478" i="78"/>
  <c r="M477" i="78"/>
  <c r="M476" i="78"/>
  <c r="M475" i="78"/>
  <c r="M474" i="78"/>
  <c r="M473" i="78"/>
  <c r="M472" i="78"/>
  <c r="M471" i="78"/>
  <c r="M470" i="78"/>
  <c r="M469" i="78"/>
  <c r="M468" i="78"/>
  <c r="M467" i="78"/>
  <c r="M466" i="78"/>
  <c r="M465" i="78"/>
  <c r="M464" i="78"/>
  <c r="M463" i="78"/>
  <c r="M462" i="78"/>
  <c r="M461" i="78"/>
  <c r="M460" i="78"/>
  <c r="M459" i="78"/>
  <c r="M458" i="78"/>
  <c r="M457" i="78"/>
  <c r="M456" i="78"/>
  <c r="M455" i="78"/>
  <c r="M454" i="78"/>
  <c r="M453" i="78"/>
  <c r="M452" i="78"/>
  <c r="M451" i="78"/>
  <c r="M450" i="78"/>
  <c r="M449" i="78"/>
  <c r="M448" i="78"/>
  <c r="M447" i="78"/>
  <c r="M446" i="78"/>
  <c r="M445" i="78"/>
  <c r="M444" i="78"/>
  <c r="M443" i="78"/>
  <c r="M442" i="78"/>
  <c r="M441" i="78"/>
  <c r="M440" i="78"/>
  <c r="M439" i="78"/>
  <c r="M438" i="78"/>
  <c r="M437" i="78"/>
  <c r="M436" i="78"/>
  <c r="M435" i="78"/>
  <c r="M434" i="78"/>
  <c r="M433" i="78"/>
  <c r="M432" i="78"/>
  <c r="M431" i="78"/>
  <c r="M430" i="78"/>
  <c r="M429" i="78"/>
  <c r="M428" i="78"/>
  <c r="M427" i="78"/>
  <c r="M426" i="78"/>
  <c r="M425" i="78"/>
  <c r="M424" i="78"/>
  <c r="M423" i="78"/>
  <c r="M422" i="78"/>
  <c r="M421" i="78"/>
  <c r="M420" i="78"/>
  <c r="M419" i="78"/>
  <c r="M418" i="78"/>
  <c r="M417" i="78"/>
  <c r="M416" i="78"/>
  <c r="M415" i="78"/>
  <c r="M414" i="78"/>
  <c r="M413" i="78"/>
  <c r="M412" i="78"/>
  <c r="M411" i="78"/>
  <c r="M410" i="78"/>
  <c r="M409" i="78"/>
  <c r="M408" i="78"/>
  <c r="M407" i="78"/>
  <c r="M406" i="78"/>
  <c r="M405" i="78"/>
  <c r="M404" i="78"/>
  <c r="M403" i="78"/>
  <c r="M402" i="78"/>
  <c r="M401" i="78"/>
  <c r="M400" i="78"/>
  <c r="M399" i="78"/>
  <c r="M398" i="78"/>
  <c r="M397" i="78"/>
  <c r="M396" i="78"/>
  <c r="M395" i="78"/>
  <c r="M394" i="78"/>
  <c r="M393" i="78"/>
  <c r="M392" i="78"/>
  <c r="M391" i="78"/>
  <c r="M390" i="78"/>
  <c r="M389" i="78"/>
  <c r="M388" i="78"/>
  <c r="M387" i="78"/>
  <c r="M386" i="78"/>
  <c r="M385" i="78"/>
  <c r="M384" i="78"/>
  <c r="M383" i="78"/>
  <c r="M382" i="78"/>
  <c r="M381" i="78"/>
  <c r="M380" i="78"/>
  <c r="M379" i="78"/>
  <c r="M378" i="78"/>
  <c r="M377" i="78"/>
  <c r="M376" i="78"/>
  <c r="M375" i="78"/>
  <c r="M374" i="78"/>
  <c r="M373" i="78"/>
  <c r="M372" i="78"/>
  <c r="M371" i="78"/>
  <c r="M370" i="78"/>
  <c r="M369" i="78"/>
  <c r="M368" i="78"/>
  <c r="M367" i="78"/>
  <c r="M366" i="78"/>
  <c r="M365" i="78"/>
  <c r="M364" i="78"/>
  <c r="M363" i="78"/>
  <c r="M362" i="78"/>
  <c r="M361" i="78"/>
  <c r="M360" i="78"/>
  <c r="M359" i="78"/>
  <c r="M358" i="78"/>
  <c r="M357" i="78"/>
  <c r="M356" i="78"/>
  <c r="M355" i="78"/>
  <c r="M354" i="78"/>
  <c r="M353" i="78"/>
  <c r="M352" i="78"/>
  <c r="M351" i="78"/>
  <c r="M350" i="78"/>
  <c r="M349" i="78"/>
  <c r="M348" i="78"/>
  <c r="M347" i="78"/>
  <c r="M346" i="78"/>
  <c r="M345" i="78"/>
  <c r="M344" i="78"/>
  <c r="M343" i="78"/>
  <c r="M342" i="78"/>
  <c r="M341" i="78"/>
  <c r="M340" i="78"/>
  <c r="M339" i="78"/>
  <c r="M338" i="78"/>
  <c r="M337" i="78"/>
  <c r="M336" i="78"/>
  <c r="M335" i="78"/>
  <c r="M334" i="78"/>
  <c r="M333" i="78"/>
  <c r="M332" i="78"/>
  <c r="M331" i="78"/>
  <c r="M330" i="78"/>
  <c r="M329" i="78"/>
  <c r="M328" i="78"/>
  <c r="M327" i="78"/>
  <c r="M326" i="78"/>
  <c r="M325" i="78"/>
  <c r="M324" i="78"/>
  <c r="M323" i="78"/>
  <c r="M322" i="78"/>
  <c r="M321" i="78"/>
  <c r="M320" i="78"/>
  <c r="M319" i="78"/>
  <c r="M318" i="78"/>
  <c r="M317" i="78"/>
  <c r="M316" i="78"/>
  <c r="M315" i="78"/>
  <c r="M314" i="78"/>
  <c r="M313" i="78"/>
  <c r="M312" i="78"/>
  <c r="M311" i="78"/>
  <c r="M310" i="78"/>
  <c r="M309" i="78"/>
  <c r="M308" i="78"/>
  <c r="M307" i="78"/>
  <c r="M306" i="78"/>
  <c r="M305" i="78"/>
  <c r="M304" i="78"/>
  <c r="M303" i="78"/>
  <c r="M302" i="78"/>
  <c r="M301" i="78"/>
  <c r="M300" i="78"/>
  <c r="M299" i="78"/>
  <c r="M298" i="78"/>
  <c r="M297" i="78"/>
  <c r="M296" i="78"/>
  <c r="M295" i="78"/>
  <c r="M294" i="78"/>
  <c r="M293" i="78"/>
  <c r="M292" i="78"/>
  <c r="M291" i="78"/>
  <c r="M290" i="78"/>
  <c r="M289" i="78"/>
  <c r="M288" i="78"/>
  <c r="M287" i="78"/>
  <c r="M286" i="78"/>
  <c r="M285" i="78"/>
  <c r="M284" i="78"/>
  <c r="M283" i="78"/>
  <c r="M282" i="78"/>
  <c r="M281" i="78"/>
  <c r="M280" i="78"/>
  <c r="M279" i="78"/>
  <c r="M278" i="78"/>
  <c r="M277" i="78"/>
  <c r="M276" i="78"/>
  <c r="M275" i="78"/>
  <c r="M274" i="78"/>
  <c r="M273" i="78"/>
  <c r="M272" i="78"/>
  <c r="M271" i="78"/>
  <c r="M270" i="78"/>
  <c r="M269" i="78"/>
  <c r="M268" i="78"/>
  <c r="M267" i="78"/>
  <c r="M266" i="78"/>
  <c r="M265" i="78"/>
  <c r="M264" i="78"/>
  <c r="M263" i="78"/>
  <c r="M262" i="78"/>
  <c r="M261" i="78"/>
  <c r="M260" i="78"/>
  <c r="M259" i="78"/>
  <c r="M258" i="78"/>
  <c r="M257" i="78"/>
  <c r="M256" i="78"/>
  <c r="M255" i="78"/>
  <c r="M254" i="78"/>
  <c r="M253" i="78"/>
  <c r="M252" i="78"/>
  <c r="M251" i="78"/>
  <c r="M250" i="78"/>
  <c r="M249" i="78"/>
  <c r="M248" i="78"/>
  <c r="M247" i="78"/>
  <c r="M246" i="78"/>
  <c r="M245" i="78"/>
  <c r="M244" i="78"/>
  <c r="M243" i="78"/>
  <c r="M242" i="78"/>
  <c r="M241" i="78"/>
  <c r="M240" i="78"/>
  <c r="M239" i="78"/>
  <c r="M238" i="78"/>
  <c r="M237" i="78"/>
  <c r="M236" i="78"/>
  <c r="M235" i="78"/>
  <c r="M234" i="78"/>
  <c r="M233" i="78"/>
  <c r="M232" i="78"/>
  <c r="M231" i="78"/>
  <c r="M230" i="78"/>
  <c r="M229" i="78"/>
  <c r="M228" i="78"/>
  <c r="M227" i="78"/>
  <c r="M226" i="78"/>
  <c r="M225" i="78"/>
  <c r="M224" i="78"/>
  <c r="M223" i="78"/>
  <c r="M222" i="78"/>
  <c r="M221" i="78"/>
  <c r="M220" i="78"/>
  <c r="M219" i="78"/>
  <c r="M218" i="78"/>
  <c r="M217" i="78"/>
  <c r="M216" i="78"/>
  <c r="M215" i="78"/>
  <c r="M214" i="78"/>
  <c r="M213" i="78"/>
  <c r="M212" i="78"/>
  <c r="M211" i="78"/>
  <c r="M210" i="78"/>
  <c r="M209" i="78"/>
  <c r="M208" i="78"/>
  <c r="M207" i="78"/>
  <c r="M206" i="78"/>
  <c r="M205" i="78"/>
  <c r="M204" i="78"/>
  <c r="M203" i="78"/>
  <c r="M202" i="78"/>
  <c r="M201" i="78"/>
  <c r="M200" i="78"/>
  <c r="M199" i="78"/>
  <c r="M198" i="78"/>
  <c r="M197" i="78"/>
  <c r="M196" i="78"/>
  <c r="M195" i="78"/>
  <c r="M194" i="78"/>
  <c r="M193" i="78"/>
  <c r="M192" i="78"/>
  <c r="M191" i="78"/>
  <c r="M190" i="78"/>
  <c r="M189" i="78"/>
  <c r="M188" i="78"/>
  <c r="M187" i="78"/>
  <c r="M186" i="78"/>
  <c r="M185" i="78"/>
  <c r="M184" i="78"/>
  <c r="M183" i="78"/>
  <c r="M182" i="78"/>
  <c r="M181" i="78"/>
  <c r="M180" i="78"/>
  <c r="M179" i="78"/>
  <c r="M178" i="78"/>
  <c r="M177" i="78"/>
  <c r="M176" i="78"/>
  <c r="M175" i="78"/>
  <c r="M174" i="78"/>
  <c r="M173" i="78"/>
  <c r="M172" i="78"/>
  <c r="M171" i="78"/>
  <c r="M170" i="78"/>
  <c r="M169" i="78"/>
  <c r="M168" i="78"/>
  <c r="M167" i="78"/>
  <c r="M166" i="78"/>
  <c r="M165" i="78"/>
  <c r="M164" i="78"/>
  <c r="M163" i="78"/>
  <c r="M162" i="78"/>
  <c r="M161" i="78"/>
  <c r="M160" i="78"/>
  <c r="M159" i="78"/>
  <c r="M158" i="78"/>
  <c r="M157" i="78"/>
  <c r="M156" i="78"/>
  <c r="M155" i="78"/>
  <c r="M154" i="78"/>
  <c r="M153" i="78"/>
  <c r="M152" i="78"/>
  <c r="M151" i="78"/>
  <c r="M150" i="78"/>
  <c r="M149" i="78"/>
  <c r="M148" i="78"/>
  <c r="M147" i="78"/>
  <c r="M146" i="78"/>
  <c r="M145" i="78"/>
  <c r="M144" i="78"/>
  <c r="M143" i="78"/>
  <c r="M142" i="78"/>
  <c r="M141" i="78"/>
  <c r="M140" i="78"/>
  <c r="M139" i="78"/>
  <c r="M138" i="78"/>
  <c r="M137" i="78"/>
  <c r="M136" i="78"/>
  <c r="M135" i="78"/>
  <c r="M134" i="78"/>
  <c r="M133" i="78"/>
  <c r="M132" i="78"/>
  <c r="M131" i="78"/>
  <c r="M130" i="78"/>
  <c r="M129" i="78"/>
  <c r="M128" i="78"/>
  <c r="M127" i="78"/>
  <c r="M126" i="78"/>
  <c r="M125" i="78"/>
  <c r="M124" i="78"/>
  <c r="M123" i="78"/>
  <c r="M122" i="78"/>
  <c r="M121" i="78"/>
  <c r="M120" i="78"/>
  <c r="M119" i="78"/>
  <c r="M118" i="78"/>
  <c r="M117" i="78"/>
  <c r="M116" i="78"/>
  <c r="M115" i="78"/>
  <c r="M114" i="78"/>
  <c r="M113" i="78"/>
  <c r="M112" i="78"/>
  <c r="M111" i="78"/>
  <c r="M110" i="78"/>
  <c r="M109" i="78"/>
  <c r="M108" i="78"/>
  <c r="M107" i="78"/>
  <c r="M106" i="78"/>
  <c r="M105" i="78"/>
  <c r="M104" i="78"/>
  <c r="M103" i="78"/>
  <c r="M102" i="78"/>
  <c r="M101" i="78"/>
  <c r="M100" i="78"/>
  <c r="M99" i="78"/>
  <c r="M98" i="78"/>
  <c r="M97" i="78"/>
  <c r="M96" i="78"/>
  <c r="M95" i="78"/>
  <c r="M94" i="78"/>
  <c r="M93" i="78"/>
  <c r="M92" i="78"/>
  <c r="M91" i="78"/>
  <c r="M90" i="78"/>
  <c r="M89" i="78"/>
  <c r="M88" i="78"/>
  <c r="M87" i="78"/>
  <c r="M86" i="78"/>
  <c r="M85" i="78"/>
  <c r="M84" i="78"/>
  <c r="M83" i="78"/>
  <c r="M82" i="78"/>
  <c r="M81" i="78"/>
  <c r="M80" i="78"/>
  <c r="M79" i="78"/>
  <c r="M78" i="78"/>
  <c r="M77" i="78"/>
  <c r="M76" i="78"/>
  <c r="M75" i="78"/>
  <c r="M74" i="78"/>
  <c r="M73" i="78"/>
  <c r="M72" i="78"/>
  <c r="M71" i="78"/>
  <c r="M70" i="78"/>
  <c r="M69" i="78"/>
  <c r="M68" i="78"/>
  <c r="M67" i="78"/>
  <c r="M66" i="78"/>
  <c r="M65" i="78"/>
  <c r="M64" i="78"/>
  <c r="M63" i="78"/>
  <c r="M62" i="78"/>
  <c r="M61" i="78"/>
  <c r="M60" i="78"/>
  <c r="M59" i="78"/>
  <c r="M58" i="78"/>
  <c r="M57" i="78"/>
  <c r="M56" i="78"/>
  <c r="M55" i="78"/>
  <c r="M54" i="78"/>
  <c r="M53" i="78"/>
  <c r="M52" i="78"/>
  <c r="M51" i="78"/>
  <c r="M50" i="78"/>
  <c r="M49" i="78"/>
  <c r="M48" i="78"/>
  <c r="M47" i="78"/>
  <c r="M46" i="78"/>
  <c r="M45" i="78"/>
  <c r="M44" i="78"/>
  <c r="M43" i="78"/>
  <c r="M42" i="78"/>
  <c r="M41" i="78"/>
  <c r="M40" i="78"/>
  <c r="M39" i="78"/>
  <c r="M38" i="78"/>
  <c r="M37" i="78"/>
  <c r="M36" i="78"/>
  <c r="M35" i="78"/>
  <c r="M34" i="78"/>
  <c r="M33" i="78"/>
  <c r="M32" i="78"/>
  <c r="M31" i="78"/>
  <c r="M30" i="78"/>
  <c r="M29" i="78"/>
  <c r="M28" i="78"/>
  <c r="M27" i="78"/>
  <c r="M26" i="78"/>
  <c r="M25" i="78"/>
  <c r="M24" i="78"/>
  <c r="M23" i="78"/>
  <c r="M22" i="78"/>
  <c r="M21" i="78"/>
  <c r="M20" i="78"/>
  <c r="M19" i="78"/>
  <c r="M18" i="78"/>
  <c r="M17" i="78"/>
  <c r="M16" i="78"/>
  <c r="M15" i="78"/>
  <c r="M14" i="78"/>
  <c r="M13" i="78"/>
  <c r="M12" i="78"/>
  <c r="M11" i="78"/>
  <c r="M10" i="78"/>
  <c r="M9" i="78"/>
  <c r="M8" i="78"/>
  <c r="M7" i="78"/>
  <c r="M6" i="78"/>
  <c r="M5" i="78"/>
  <c r="M4" i="78"/>
  <c r="F36" i="79"/>
  <c r="F38" i="79" s="1"/>
  <c r="H36" i="79" s="1"/>
  <c r="F37" i="79"/>
  <c r="H1003" i="80"/>
  <c r="J1003" i="80"/>
  <c r="H5" i="80"/>
  <c r="J5" i="80"/>
  <c r="H6" i="80"/>
  <c r="J6" i="80"/>
  <c r="H7" i="80"/>
  <c r="J7" i="80"/>
  <c r="H8" i="80"/>
  <c r="J8" i="80"/>
  <c r="H9" i="80"/>
  <c r="J9" i="80"/>
  <c r="H10" i="80"/>
  <c r="J10" i="80"/>
  <c r="H11" i="80"/>
  <c r="J11" i="80"/>
  <c r="H12" i="80"/>
  <c r="J12" i="80"/>
  <c r="H13" i="80"/>
  <c r="J13" i="80"/>
  <c r="H14" i="80"/>
  <c r="J14" i="80"/>
  <c r="H15" i="80"/>
  <c r="J15" i="80"/>
  <c r="H16" i="80"/>
  <c r="J16" i="80"/>
  <c r="H17" i="80"/>
  <c r="J17" i="80"/>
  <c r="H18" i="80"/>
  <c r="J18" i="80"/>
  <c r="H19" i="80"/>
  <c r="J19" i="80"/>
  <c r="H20" i="80"/>
  <c r="J20" i="80"/>
  <c r="H21" i="80"/>
  <c r="J21" i="80"/>
  <c r="H22" i="80"/>
  <c r="J22" i="80"/>
  <c r="H23" i="80"/>
  <c r="J23" i="80"/>
  <c r="H24" i="80"/>
  <c r="J24" i="80"/>
  <c r="H25" i="80"/>
  <c r="J25" i="80"/>
  <c r="H26" i="80"/>
  <c r="J26" i="80"/>
  <c r="H27" i="80"/>
  <c r="J27" i="80"/>
  <c r="H28" i="80"/>
  <c r="J28" i="80"/>
  <c r="H29" i="80"/>
  <c r="J29" i="80"/>
  <c r="H30" i="80"/>
  <c r="J30" i="80"/>
  <c r="H31" i="80"/>
  <c r="J31" i="80"/>
  <c r="H32" i="80"/>
  <c r="J32" i="80"/>
  <c r="H33" i="80"/>
  <c r="J33" i="80"/>
  <c r="H34" i="80"/>
  <c r="J34" i="80"/>
  <c r="H35" i="80"/>
  <c r="J35" i="80"/>
  <c r="H36" i="80"/>
  <c r="J36" i="80"/>
  <c r="H37" i="80"/>
  <c r="J37" i="80"/>
  <c r="H38" i="80"/>
  <c r="J38" i="80"/>
  <c r="H39" i="80"/>
  <c r="J39" i="80"/>
  <c r="H40" i="80"/>
  <c r="J40" i="80"/>
  <c r="H41" i="80"/>
  <c r="J41" i="80"/>
  <c r="H42" i="80"/>
  <c r="J42" i="80"/>
  <c r="H43" i="80"/>
  <c r="J43" i="80"/>
  <c r="H44" i="80"/>
  <c r="J44" i="80"/>
  <c r="H45" i="80"/>
  <c r="J45" i="80"/>
  <c r="H46" i="80"/>
  <c r="J46" i="80"/>
  <c r="H47" i="80"/>
  <c r="J47" i="80"/>
  <c r="H48" i="80"/>
  <c r="J48" i="80"/>
  <c r="H49" i="80"/>
  <c r="J49" i="80"/>
  <c r="H50" i="80"/>
  <c r="J50" i="80"/>
  <c r="H51" i="80"/>
  <c r="J51" i="80"/>
  <c r="H52" i="80"/>
  <c r="J52" i="80"/>
  <c r="H53" i="80"/>
  <c r="J53" i="80"/>
  <c r="H54" i="80"/>
  <c r="J54" i="80"/>
  <c r="H55" i="80"/>
  <c r="J55" i="80"/>
  <c r="H56" i="80"/>
  <c r="J56" i="80"/>
  <c r="H57" i="80"/>
  <c r="J57" i="80"/>
  <c r="H58" i="80"/>
  <c r="J58" i="80"/>
  <c r="H59" i="80"/>
  <c r="J59" i="80"/>
  <c r="H60" i="80"/>
  <c r="J60" i="80"/>
  <c r="H61" i="80"/>
  <c r="J61" i="80"/>
  <c r="H62" i="80"/>
  <c r="J62" i="80"/>
  <c r="H63" i="80"/>
  <c r="J63" i="80"/>
  <c r="H64" i="80"/>
  <c r="J64" i="80"/>
  <c r="H65" i="80"/>
  <c r="J65" i="80"/>
  <c r="H66" i="80"/>
  <c r="J66" i="80"/>
  <c r="H67" i="80"/>
  <c r="J67" i="80"/>
  <c r="H68" i="80"/>
  <c r="J68" i="80"/>
  <c r="H69" i="80"/>
  <c r="J69" i="80"/>
  <c r="H70" i="80"/>
  <c r="J70" i="80"/>
  <c r="H71" i="80"/>
  <c r="J71" i="80"/>
  <c r="H72" i="80"/>
  <c r="J72" i="80"/>
  <c r="H73" i="80"/>
  <c r="J73" i="80"/>
  <c r="H74" i="80"/>
  <c r="J74" i="80"/>
  <c r="H75" i="80"/>
  <c r="J75" i="80"/>
  <c r="H76" i="80"/>
  <c r="J76" i="80"/>
  <c r="H77" i="80"/>
  <c r="J77" i="80"/>
  <c r="H78" i="80"/>
  <c r="J78" i="80"/>
  <c r="H79" i="80"/>
  <c r="J79" i="80"/>
  <c r="H80" i="80"/>
  <c r="J80" i="80"/>
  <c r="H81" i="80"/>
  <c r="J81" i="80"/>
  <c r="H82" i="80"/>
  <c r="J82" i="80"/>
  <c r="H83" i="80"/>
  <c r="J83" i="80"/>
  <c r="H84" i="80"/>
  <c r="J84" i="80"/>
  <c r="H85" i="80"/>
  <c r="J85" i="80"/>
  <c r="H86" i="80"/>
  <c r="J86" i="80"/>
  <c r="H87" i="80"/>
  <c r="J87" i="80"/>
  <c r="H88" i="80"/>
  <c r="J88" i="80"/>
  <c r="H89" i="80"/>
  <c r="J89" i="80"/>
  <c r="H90" i="80"/>
  <c r="J90" i="80"/>
  <c r="H91" i="80"/>
  <c r="J91" i="80"/>
  <c r="H92" i="80"/>
  <c r="J92" i="80"/>
  <c r="H93" i="80"/>
  <c r="J93" i="80"/>
  <c r="H94" i="80"/>
  <c r="J94" i="80"/>
  <c r="H95" i="80"/>
  <c r="J95" i="80"/>
  <c r="H96" i="80"/>
  <c r="J96" i="80"/>
  <c r="H97" i="80"/>
  <c r="J97" i="80"/>
  <c r="H98" i="80"/>
  <c r="J98" i="80"/>
  <c r="H99" i="80"/>
  <c r="J99" i="80"/>
  <c r="H100" i="80"/>
  <c r="J100" i="80"/>
  <c r="H101" i="80"/>
  <c r="J101" i="80"/>
  <c r="H102" i="80"/>
  <c r="J102" i="80"/>
  <c r="H103" i="80"/>
  <c r="J103" i="80"/>
  <c r="H104" i="80"/>
  <c r="J104" i="80"/>
  <c r="H105" i="80"/>
  <c r="J105" i="80"/>
  <c r="H106" i="80"/>
  <c r="J106" i="80"/>
  <c r="H107" i="80"/>
  <c r="J107" i="80"/>
  <c r="H108" i="80"/>
  <c r="J108" i="80"/>
  <c r="H109" i="80"/>
  <c r="J109" i="80"/>
  <c r="H110" i="80"/>
  <c r="J110" i="80"/>
  <c r="H111" i="80"/>
  <c r="J111" i="80"/>
  <c r="H112" i="80"/>
  <c r="J112" i="80"/>
  <c r="H113" i="80"/>
  <c r="J113" i="80"/>
  <c r="H114" i="80"/>
  <c r="J114" i="80"/>
  <c r="H115" i="80"/>
  <c r="J115" i="80"/>
  <c r="H116" i="80"/>
  <c r="J116" i="80"/>
  <c r="H117" i="80"/>
  <c r="J117" i="80"/>
  <c r="H118" i="80"/>
  <c r="J118" i="80"/>
  <c r="H119" i="80"/>
  <c r="J119" i="80"/>
  <c r="H120" i="80"/>
  <c r="J120" i="80"/>
  <c r="H121" i="80"/>
  <c r="J121" i="80"/>
  <c r="H122" i="80"/>
  <c r="J122" i="80"/>
  <c r="H123" i="80"/>
  <c r="J123" i="80"/>
  <c r="H124" i="80"/>
  <c r="J124" i="80"/>
  <c r="H125" i="80"/>
  <c r="J125" i="80"/>
  <c r="H126" i="80"/>
  <c r="J126" i="80"/>
  <c r="H127" i="80"/>
  <c r="J127" i="80"/>
  <c r="H128" i="80"/>
  <c r="J128" i="80"/>
  <c r="H129" i="80"/>
  <c r="J129" i="80"/>
  <c r="H130" i="80"/>
  <c r="J130" i="80"/>
  <c r="H131" i="80"/>
  <c r="J131" i="80"/>
  <c r="H132" i="80"/>
  <c r="J132" i="80"/>
  <c r="H133" i="80"/>
  <c r="J133" i="80"/>
  <c r="H134" i="80"/>
  <c r="J134" i="80"/>
  <c r="H135" i="80"/>
  <c r="J135" i="80"/>
  <c r="H136" i="80"/>
  <c r="J136" i="80"/>
  <c r="H137" i="80"/>
  <c r="J137" i="80"/>
  <c r="H138" i="80"/>
  <c r="J138" i="80"/>
  <c r="H139" i="80"/>
  <c r="J139" i="80"/>
  <c r="H140" i="80"/>
  <c r="J140" i="80"/>
  <c r="H141" i="80"/>
  <c r="J141" i="80"/>
  <c r="H142" i="80"/>
  <c r="J142" i="80"/>
  <c r="H143" i="80"/>
  <c r="J143" i="80"/>
  <c r="H144" i="80"/>
  <c r="J144" i="80"/>
  <c r="H145" i="80"/>
  <c r="J145" i="80"/>
  <c r="H146" i="80"/>
  <c r="J146" i="80"/>
  <c r="H147" i="80"/>
  <c r="J147" i="80"/>
  <c r="H148" i="80"/>
  <c r="J148" i="80"/>
  <c r="H149" i="80"/>
  <c r="J149" i="80"/>
  <c r="H150" i="80"/>
  <c r="J150" i="80"/>
  <c r="H151" i="80"/>
  <c r="J151" i="80"/>
  <c r="H152" i="80"/>
  <c r="J152" i="80"/>
  <c r="H153" i="80"/>
  <c r="J153" i="80"/>
  <c r="H154" i="80"/>
  <c r="J154" i="80"/>
  <c r="H155" i="80"/>
  <c r="J155" i="80"/>
  <c r="H156" i="80"/>
  <c r="J156" i="80"/>
  <c r="H157" i="80"/>
  <c r="J157" i="80"/>
  <c r="H158" i="80"/>
  <c r="J158" i="80"/>
  <c r="H159" i="80"/>
  <c r="J159" i="80"/>
  <c r="H160" i="80"/>
  <c r="J160" i="80"/>
  <c r="H161" i="80"/>
  <c r="J161" i="80"/>
  <c r="H162" i="80"/>
  <c r="J162" i="80"/>
  <c r="H163" i="80"/>
  <c r="J163" i="80"/>
  <c r="H164" i="80"/>
  <c r="J164" i="80"/>
  <c r="H165" i="80"/>
  <c r="J165" i="80"/>
  <c r="H166" i="80"/>
  <c r="J166" i="80"/>
  <c r="H167" i="80"/>
  <c r="J167" i="80"/>
  <c r="H168" i="80"/>
  <c r="J168" i="80"/>
  <c r="H169" i="80"/>
  <c r="J169" i="80"/>
  <c r="H170" i="80"/>
  <c r="J170" i="80"/>
  <c r="H171" i="80"/>
  <c r="J171" i="80"/>
  <c r="H172" i="80"/>
  <c r="J172" i="80"/>
  <c r="H173" i="80"/>
  <c r="J173" i="80"/>
  <c r="H174" i="80"/>
  <c r="J174" i="80"/>
  <c r="H175" i="80"/>
  <c r="J175" i="80"/>
  <c r="H176" i="80"/>
  <c r="J176" i="80"/>
  <c r="H177" i="80"/>
  <c r="J177" i="80"/>
  <c r="H178" i="80"/>
  <c r="J178" i="80"/>
  <c r="H179" i="80"/>
  <c r="J179" i="80"/>
  <c r="H180" i="80"/>
  <c r="J180" i="80"/>
  <c r="H181" i="80"/>
  <c r="J181" i="80"/>
  <c r="H182" i="80"/>
  <c r="J182" i="80"/>
  <c r="H183" i="80"/>
  <c r="J183" i="80"/>
  <c r="H184" i="80"/>
  <c r="J184" i="80"/>
  <c r="H185" i="80"/>
  <c r="J185" i="80"/>
  <c r="H186" i="80"/>
  <c r="J186" i="80"/>
  <c r="H187" i="80"/>
  <c r="J187" i="80"/>
  <c r="H188" i="80"/>
  <c r="J188" i="80"/>
  <c r="H189" i="80"/>
  <c r="J189" i="80"/>
  <c r="H190" i="80"/>
  <c r="J190" i="80"/>
  <c r="H191" i="80"/>
  <c r="J191" i="80"/>
  <c r="H192" i="80"/>
  <c r="J192" i="80"/>
  <c r="H193" i="80"/>
  <c r="J193" i="80"/>
  <c r="H194" i="80"/>
  <c r="J194" i="80"/>
  <c r="H195" i="80"/>
  <c r="J195" i="80"/>
  <c r="H196" i="80"/>
  <c r="J196" i="80"/>
  <c r="H197" i="80"/>
  <c r="J197" i="80"/>
  <c r="H198" i="80"/>
  <c r="J198" i="80"/>
  <c r="H199" i="80"/>
  <c r="J199" i="80"/>
  <c r="H200" i="80"/>
  <c r="J200" i="80"/>
  <c r="H201" i="80"/>
  <c r="J201" i="80"/>
  <c r="H202" i="80"/>
  <c r="J202" i="80"/>
  <c r="H203" i="80"/>
  <c r="J203" i="80"/>
  <c r="H204" i="80"/>
  <c r="J204" i="80"/>
  <c r="H205" i="80"/>
  <c r="J205" i="80"/>
  <c r="H206" i="80"/>
  <c r="J206" i="80"/>
  <c r="H207" i="80"/>
  <c r="J207" i="80"/>
  <c r="H208" i="80"/>
  <c r="J208" i="80"/>
  <c r="H209" i="80"/>
  <c r="J209" i="80"/>
  <c r="H210" i="80"/>
  <c r="J210" i="80"/>
  <c r="H211" i="80"/>
  <c r="J211" i="80"/>
  <c r="H212" i="80"/>
  <c r="J212" i="80"/>
  <c r="H213" i="80"/>
  <c r="J213" i="80"/>
  <c r="H214" i="80"/>
  <c r="J214" i="80"/>
  <c r="H215" i="80"/>
  <c r="J215" i="80"/>
  <c r="H216" i="80"/>
  <c r="J216" i="80"/>
  <c r="H217" i="80"/>
  <c r="J217" i="80"/>
  <c r="H218" i="80"/>
  <c r="J218" i="80"/>
  <c r="H219" i="80"/>
  <c r="J219" i="80"/>
  <c r="H220" i="80"/>
  <c r="J220" i="80"/>
  <c r="H221" i="80"/>
  <c r="J221" i="80"/>
  <c r="H222" i="80"/>
  <c r="J222" i="80"/>
  <c r="H223" i="80"/>
  <c r="J223" i="80"/>
  <c r="H224" i="80"/>
  <c r="J224" i="80"/>
  <c r="H225" i="80"/>
  <c r="J225" i="80"/>
  <c r="H226" i="80"/>
  <c r="J226" i="80"/>
  <c r="H227" i="80"/>
  <c r="J227" i="80"/>
  <c r="H228" i="80"/>
  <c r="J228" i="80"/>
  <c r="H229" i="80"/>
  <c r="J229" i="80"/>
  <c r="H230" i="80"/>
  <c r="J230" i="80"/>
  <c r="H231" i="80"/>
  <c r="J231" i="80"/>
  <c r="H232" i="80"/>
  <c r="J232" i="80"/>
  <c r="H233" i="80"/>
  <c r="J233" i="80"/>
  <c r="H234" i="80"/>
  <c r="J234" i="80"/>
  <c r="H235" i="80"/>
  <c r="J235" i="80"/>
  <c r="H236" i="80"/>
  <c r="J236" i="80"/>
  <c r="H237" i="80"/>
  <c r="J237" i="80"/>
  <c r="H238" i="80"/>
  <c r="J238" i="80"/>
  <c r="H239" i="80"/>
  <c r="J239" i="80"/>
  <c r="H240" i="80"/>
  <c r="J240" i="80"/>
  <c r="H241" i="80"/>
  <c r="J241" i="80"/>
  <c r="H242" i="80"/>
  <c r="J242" i="80"/>
  <c r="H243" i="80"/>
  <c r="J243" i="80"/>
  <c r="H244" i="80"/>
  <c r="J244" i="80"/>
  <c r="H245" i="80"/>
  <c r="J245" i="80"/>
  <c r="H246" i="80"/>
  <c r="J246" i="80"/>
  <c r="H247" i="80"/>
  <c r="J247" i="80"/>
  <c r="H248" i="80"/>
  <c r="J248" i="80"/>
  <c r="H249" i="80"/>
  <c r="J249" i="80"/>
  <c r="H250" i="80"/>
  <c r="J250" i="80"/>
  <c r="H251" i="80"/>
  <c r="J251" i="80"/>
  <c r="H252" i="80"/>
  <c r="J252" i="80"/>
  <c r="H253" i="80"/>
  <c r="J253" i="80"/>
  <c r="H254" i="80"/>
  <c r="J254" i="80"/>
  <c r="H255" i="80"/>
  <c r="J255" i="80"/>
  <c r="H256" i="80"/>
  <c r="J256" i="80"/>
  <c r="H257" i="80"/>
  <c r="J257" i="80"/>
  <c r="H258" i="80"/>
  <c r="J258" i="80"/>
  <c r="H259" i="80"/>
  <c r="J259" i="80"/>
  <c r="H260" i="80"/>
  <c r="J260" i="80"/>
  <c r="H261" i="80"/>
  <c r="J261" i="80"/>
  <c r="H262" i="80"/>
  <c r="J262" i="80"/>
  <c r="H263" i="80"/>
  <c r="J263" i="80"/>
  <c r="H264" i="80"/>
  <c r="J264" i="80"/>
  <c r="H265" i="80"/>
  <c r="J265" i="80"/>
  <c r="H266" i="80"/>
  <c r="J266" i="80"/>
  <c r="H267" i="80"/>
  <c r="J267" i="80"/>
  <c r="H268" i="80"/>
  <c r="J268" i="80"/>
  <c r="H269" i="80"/>
  <c r="J269" i="80"/>
  <c r="H270" i="80"/>
  <c r="J270" i="80"/>
  <c r="H271" i="80"/>
  <c r="J271" i="80"/>
  <c r="H272" i="80"/>
  <c r="J272" i="80"/>
  <c r="H273" i="80"/>
  <c r="J273" i="80"/>
  <c r="H274" i="80"/>
  <c r="J274" i="80"/>
  <c r="H275" i="80"/>
  <c r="J275" i="80"/>
  <c r="H276" i="80"/>
  <c r="J276" i="80"/>
  <c r="H277" i="80"/>
  <c r="J277" i="80"/>
  <c r="H278" i="80"/>
  <c r="J278" i="80"/>
  <c r="H279" i="80"/>
  <c r="J279" i="80"/>
  <c r="H280" i="80"/>
  <c r="J280" i="80"/>
  <c r="H281" i="80"/>
  <c r="J281" i="80"/>
  <c r="H282" i="80"/>
  <c r="J282" i="80"/>
  <c r="H283" i="80"/>
  <c r="J283" i="80"/>
  <c r="H284" i="80"/>
  <c r="J284" i="80"/>
  <c r="H285" i="80"/>
  <c r="J285" i="80"/>
  <c r="H286" i="80"/>
  <c r="J286" i="80"/>
  <c r="H287" i="80"/>
  <c r="J287" i="80"/>
  <c r="H288" i="80"/>
  <c r="J288" i="80"/>
  <c r="H289" i="80"/>
  <c r="J289" i="80"/>
  <c r="H290" i="80"/>
  <c r="J290" i="80"/>
  <c r="H291" i="80"/>
  <c r="J291" i="80"/>
  <c r="H292" i="80"/>
  <c r="J292" i="80"/>
  <c r="H293" i="80"/>
  <c r="J293" i="80"/>
  <c r="H294" i="80"/>
  <c r="J294" i="80"/>
  <c r="H295" i="80"/>
  <c r="J295" i="80"/>
  <c r="H296" i="80"/>
  <c r="J296" i="80"/>
  <c r="H297" i="80"/>
  <c r="J297" i="80"/>
  <c r="H298" i="80"/>
  <c r="J298" i="80"/>
  <c r="H299" i="80"/>
  <c r="J299" i="80"/>
  <c r="H300" i="80"/>
  <c r="J300" i="80"/>
  <c r="H301" i="80"/>
  <c r="J301" i="80"/>
  <c r="H302" i="80"/>
  <c r="J302" i="80"/>
  <c r="H303" i="80"/>
  <c r="J303" i="80"/>
  <c r="H304" i="80"/>
  <c r="J304" i="80"/>
  <c r="H305" i="80"/>
  <c r="J305" i="80"/>
  <c r="H306" i="80"/>
  <c r="J306" i="80"/>
  <c r="H307" i="80"/>
  <c r="J307" i="80"/>
  <c r="H308" i="80"/>
  <c r="J308" i="80"/>
  <c r="H309" i="80"/>
  <c r="J309" i="80"/>
  <c r="H310" i="80"/>
  <c r="J310" i="80"/>
  <c r="H311" i="80"/>
  <c r="J311" i="80"/>
  <c r="H312" i="80"/>
  <c r="J312" i="80"/>
  <c r="H313" i="80"/>
  <c r="J313" i="80"/>
  <c r="H314" i="80"/>
  <c r="J314" i="80"/>
  <c r="H315" i="80"/>
  <c r="J315" i="80"/>
  <c r="H316" i="80"/>
  <c r="J316" i="80"/>
  <c r="H317" i="80"/>
  <c r="J317" i="80"/>
  <c r="H318" i="80"/>
  <c r="J318" i="80"/>
  <c r="H319" i="80"/>
  <c r="J319" i="80"/>
  <c r="H320" i="80"/>
  <c r="J320" i="80"/>
  <c r="H321" i="80"/>
  <c r="J321" i="80"/>
  <c r="H322" i="80"/>
  <c r="J322" i="80"/>
  <c r="H323" i="80"/>
  <c r="J323" i="80"/>
  <c r="H324" i="80"/>
  <c r="J324" i="80"/>
  <c r="H325" i="80"/>
  <c r="J325" i="80"/>
  <c r="H326" i="80"/>
  <c r="J326" i="80"/>
  <c r="H327" i="80"/>
  <c r="J327" i="80"/>
  <c r="H328" i="80"/>
  <c r="J328" i="80"/>
  <c r="H329" i="80"/>
  <c r="J329" i="80"/>
  <c r="H330" i="80"/>
  <c r="J330" i="80"/>
  <c r="H331" i="80"/>
  <c r="J331" i="80"/>
  <c r="H332" i="80"/>
  <c r="J332" i="80"/>
  <c r="H333" i="80"/>
  <c r="J333" i="80"/>
  <c r="H334" i="80"/>
  <c r="J334" i="80"/>
  <c r="H335" i="80"/>
  <c r="J335" i="80"/>
  <c r="H336" i="80"/>
  <c r="J336" i="80"/>
  <c r="H337" i="80"/>
  <c r="J337" i="80"/>
  <c r="H338" i="80"/>
  <c r="J338" i="80"/>
  <c r="H339" i="80"/>
  <c r="J339" i="80"/>
  <c r="H340" i="80"/>
  <c r="J340" i="80"/>
  <c r="H341" i="80"/>
  <c r="J341" i="80"/>
  <c r="H342" i="80"/>
  <c r="J342" i="80"/>
  <c r="H343" i="80"/>
  <c r="J343" i="80"/>
  <c r="H344" i="80"/>
  <c r="J344" i="80"/>
  <c r="H345" i="80"/>
  <c r="J345" i="80"/>
  <c r="H346" i="80"/>
  <c r="J346" i="80"/>
  <c r="H347" i="80"/>
  <c r="J347" i="80"/>
  <c r="H348" i="80"/>
  <c r="J348" i="80"/>
  <c r="H349" i="80"/>
  <c r="J349" i="80"/>
  <c r="H350" i="80"/>
  <c r="J350" i="80"/>
  <c r="H351" i="80"/>
  <c r="J351" i="80"/>
  <c r="H352" i="80"/>
  <c r="J352" i="80"/>
  <c r="H353" i="80"/>
  <c r="J353" i="80"/>
  <c r="H354" i="80"/>
  <c r="J354" i="80"/>
  <c r="H355" i="80"/>
  <c r="J355" i="80"/>
  <c r="H356" i="80"/>
  <c r="J356" i="80"/>
  <c r="H357" i="80"/>
  <c r="J357" i="80"/>
  <c r="H358" i="80"/>
  <c r="J358" i="80"/>
  <c r="H359" i="80"/>
  <c r="J359" i="80"/>
  <c r="H360" i="80"/>
  <c r="J360" i="80"/>
  <c r="H361" i="80"/>
  <c r="J361" i="80"/>
  <c r="H362" i="80"/>
  <c r="J362" i="80"/>
  <c r="H363" i="80"/>
  <c r="J363" i="80"/>
  <c r="H364" i="80"/>
  <c r="J364" i="80"/>
  <c r="H365" i="80"/>
  <c r="J365" i="80"/>
  <c r="H366" i="80"/>
  <c r="J366" i="80"/>
  <c r="H367" i="80"/>
  <c r="J367" i="80"/>
  <c r="H368" i="80"/>
  <c r="J368" i="80"/>
  <c r="H369" i="80"/>
  <c r="J369" i="80"/>
  <c r="H370" i="80"/>
  <c r="J370" i="80"/>
  <c r="H371" i="80"/>
  <c r="J371" i="80"/>
  <c r="H372" i="80"/>
  <c r="J372" i="80"/>
  <c r="H373" i="80"/>
  <c r="J373" i="80"/>
  <c r="H374" i="80"/>
  <c r="J374" i="80"/>
  <c r="H375" i="80"/>
  <c r="J375" i="80"/>
  <c r="H376" i="80"/>
  <c r="J376" i="80"/>
  <c r="H377" i="80"/>
  <c r="J377" i="80"/>
  <c r="H378" i="80"/>
  <c r="J378" i="80"/>
  <c r="H379" i="80"/>
  <c r="J379" i="80"/>
  <c r="H380" i="80"/>
  <c r="J380" i="80"/>
  <c r="H381" i="80"/>
  <c r="J381" i="80"/>
  <c r="H382" i="80"/>
  <c r="J382" i="80"/>
  <c r="H383" i="80"/>
  <c r="J383" i="80"/>
  <c r="H384" i="80"/>
  <c r="J384" i="80"/>
  <c r="H385" i="80"/>
  <c r="J385" i="80"/>
  <c r="H386" i="80"/>
  <c r="J386" i="80"/>
  <c r="H387" i="80"/>
  <c r="J387" i="80"/>
  <c r="H388" i="80"/>
  <c r="J388" i="80"/>
  <c r="H389" i="80"/>
  <c r="J389" i="80"/>
  <c r="H390" i="80"/>
  <c r="J390" i="80"/>
  <c r="H391" i="80"/>
  <c r="J391" i="80"/>
  <c r="H392" i="80"/>
  <c r="J392" i="80"/>
  <c r="H393" i="80"/>
  <c r="J393" i="80"/>
  <c r="H394" i="80"/>
  <c r="J394" i="80"/>
  <c r="H395" i="80"/>
  <c r="J395" i="80"/>
  <c r="H396" i="80"/>
  <c r="J396" i="80"/>
  <c r="H397" i="80"/>
  <c r="J397" i="80"/>
  <c r="H398" i="80"/>
  <c r="J398" i="80"/>
  <c r="H399" i="80"/>
  <c r="J399" i="80"/>
  <c r="H400" i="80"/>
  <c r="J400" i="80"/>
  <c r="H401" i="80"/>
  <c r="J401" i="80"/>
  <c r="H402" i="80"/>
  <c r="J402" i="80"/>
  <c r="H403" i="80"/>
  <c r="J403" i="80"/>
  <c r="H404" i="80"/>
  <c r="J404" i="80"/>
  <c r="H405" i="80"/>
  <c r="J405" i="80"/>
  <c r="H406" i="80"/>
  <c r="J406" i="80"/>
  <c r="H407" i="80"/>
  <c r="J407" i="80"/>
  <c r="H408" i="80"/>
  <c r="J408" i="80"/>
  <c r="H409" i="80"/>
  <c r="J409" i="80"/>
  <c r="H410" i="80"/>
  <c r="J410" i="80"/>
  <c r="H411" i="80"/>
  <c r="J411" i="80"/>
  <c r="H412" i="80"/>
  <c r="J412" i="80"/>
  <c r="H413" i="80"/>
  <c r="J413" i="80"/>
  <c r="H414" i="80"/>
  <c r="J414" i="80"/>
  <c r="H415" i="80"/>
  <c r="J415" i="80"/>
  <c r="H416" i="80"/>
  <c r="J416" i="80"/>
  <c r="H417" i="80"/>
  <c r="J417" i="80"/>
  <c r="H418" i="80"/>
  <c r="J418" i="80"/>
  <c r="H419" i="80"/>
  <c r="J419" i="80"/>
  <c r="H420" i="80"/>
  <c r="J420" i="80"/>
  <c r="H421" i="80"/>
  <c r="J421" i="80"/>
  <c r="H422" i="80"/>
  <c r="J422" i="80"/>
  <c r="H423" i="80"/>
  <c r="J423" i="80"/>
  <c r="H424" i="80"/>
  <c r="J424" i="80"/>
  <c r="H425" i="80"/>
  <c r="J425" i="80"/>
  <c r="H426" i="80"/>
  <c r="J426" i="80"/>
  <c r="H427" i="80"/>
  <c r="J427" i="80"/>
  <c r="H428" i="80"/>
  <c r="J428" i="80"/>
  <c r="H429" i="80"/>
  <c r="J429" i="80"/>
  <c r="H430" i="80"/>
  <c r="J430" i="80"/>
  <c r="H431" i="80"/>
  <c r="J431" i="80"/>
  <c r="H432" i="80"/>
  <c r="J432" i="80"/>
  <c r="H433" i="80"/>
  <c r="J433" i="80"/>
  <c r="H434" i="80"/>
  <c r="J434" i="80"/>
  <c r="H435" i="80"/>
  <c r="J435" i="80"/>
  <c r="H436" i="80"/>
  <c r="J436" i="80"/>
  <c r="H437" i="80"/>
  <c r="J437" i="80"/>
  <c r="H438" i="80"/>
  <c r="J438" i="80"/>
  <c r="H439" i="80"/>
  <c r="J439" i="80"/>
  <c r="H440" i="80"/>
  <c r="J440" i="80"/>
  <c r="H441" i="80"/>
  <c r="J441" i="80"/>
  <c r="H442" i="80"/>
  <c r="J442" i="80"/>
  <c r="H443" i="80"/>
  <c r="J443" i="80"/>
  <c r="H444" i="80"/>
  <c r="J444" i="80"/>
  <c r="H445" i="80"/>
  <c r="J445" i="80"/>
  <c r="H446" i="80"/>
  <c r="J446" i="80"/>
  <c r="H447" i="80"/>
  <c r="J447" i="80"/>
  <c r="H448" i="80"/>
  <c r="J448" i="80"/>
  <c r="H449" i="80"/>
  <c r="J449" i="80"/>
  <c r="H450" i="80"/>
  <c r="J450" i="80"/>
  <c r="H451" i="80"/>
  <c r="J451" i="80"/>
  <c r="H452" i="80"/>
  <c r="J452" i="80"/>
  <c r="H453" i="80"/>
  <c r="J453" i="80"/>
  <c r="H454" i="80"/>
  <c r="J454" i="80"/>
  <c r="H455" i="80"/>
  <c r="J455" i="80"/>
  <c r="H456" i="80"/>
  <c r="J456" i="80"/>
  <c r="H457" i="80"/>
  <c r="J457" i="80"/>
  <c r="H458" i="80"/>
  <c r="J458" i="80"/>
  <c r="H459" i="80"/>
  <c r="J459" i="80"/>
  <c r="H460" i="80"/>
  <c r="J460" i="80"/>
  <c r="H461" i="80"/>
  <c r="J461" i="80"/>
  <c r="H462" i="80"/>
  <c r="J462" i="80"/>
  <c r="H463" i="80"/>
  <c r="J463" i="80"/>
  <c r="H464" i="80"/>
  <c r="J464" i="80"/>
  <c r="H465" i="80"/>
  <c r="J465" i="80"/>
  <c r="H466" i="80"/>
  <c r="J466" i="80"/>
  <c r="H467" i="80"/>
  <c r="J467" i="80"/>
  <c r="H468" i="80"/>
  <c r="J468" i="80"/>
  <c r="H469" i="80"/>
  <c r="J469" i="80"/>
  <c r="H470" i="80"/>
  <c r="J470" i="80"/>
  <c r="H471" i="80"/>
  <c r="J471" i="80"/>
  <c r="H472" i="80"/>
  <c r="J472" i="80"/>
  <c r="H473" i="80"/>
  <c r="J473" i="80"/>
  <c r="H474" i="80"/>
  <c r="J474" i="80"/>
  <c r="H475" i="80"/>
  <c r="J475" i="80"/>
  <c r="H476" i="80"/>
  <c r="J476" i="80"/>
  <c r="H477" i="80"/>
  <c r="J477" i="80"/>
  <c r="H478" i="80"/>
  <c r="J478" i="80"/>
  <c r="H479" i="80"/>
  <c r="J479" i="80"/>
  <c r="H480" i="80"/>
  <c r="J480" i="80"/>
  <c r="H481" i="80"/>
  <c r="J481" i="80"/>
  <c r="H482" i="80"/>
  <c r="J482" i="80"/>
  <c r="H483" i="80"/>
  <c r="J483" i="80"/>
  <c r="H484" i="80"/>
  <c r="J484" i="80"/>
  <c r="H485" i="80"/>
  <c r="J485" i="80"/>
  <c r="H486" i="80"/>
  <c r="J486" i="80"/>
  <c r="H487" i="80"/>
  <c r="J487" i="80"/>
  <c r="H488" i="80"/>
  <c r="J488" i="80"/>
  <c r="H489" i="80"/>
  <c r="J489" i="80"/>
  <c r="H490" i="80"/>
  <c r="J490" i="80"/>
  <c r="H491" i="80"/>
  <c r="J491" i="80"/>
  <c r="H492" i="80"/>
  <c r="J492" i="80"/>
  <c r="H493" i="80"/>
  <c r="J493" i="80"/>
  <c r="H494" i="80"/>
  <c r="J494" i="80"/>
  <c r="H495" i="80"/>
  <c r="J495" i="80"/>
  <c r="H496" i="80"/>
  <c r="J496" i="80"/>
  <c r="H497" i="80"/>
  <c r="J497" i="80"/>
  <c r="H498" i="80"/>
  <c r="J498" i="80"/>
  <c r="H499" i="80"/>
  <c r="J499" i="80"/>
  <c r="H500" i="80"/>
  <c r="J500" i="80"/>
  <c r="H501" i="80"/>
  <c r="J501" i="80"/>
  <c r="H502" i="80"/>
  <c r="J502" i="80"/>
  <c r="H503" i="80"/>
  <c r="J503" i="80"/>
  <c r="H504" i="80"/>
  <c r="J504" i="80"/>
  <c r="H505" i="80"/>
  <c r="J505" i="80"/>
  <c r="H506" i="80"/>
  <c r="J506" i="80"/>
  <c r="H507" i="80"/>
  <c r="J507" i="80"/>
  <c r="H508" i="80"/>
  <c r="J508" i="80"/>
  <c r="H509" i="80"/>
  <c r="J509" i="80"/>
  <c r="H510" i="80"/>
  <c r="J510" i="80"/>
  <c r="H511" i="80"/>
  <c r="J511" i="80"/>
  <c r="H512" i="80"/>
  <c r="J512" i="80"/>
  <c r="H513" i="80"/>
  <c r="J513" i="80"/>
  <c r="H514" i="80"/>
  <c r="J514" i="80"/>
  <c r="H515" i="80"/>
  <c r="J515" i="80"/>
  <c r="H516" i="80"/>
  <c r="J516" i="80"/>
  <c r="H517" i="80"/>
  <c r="J517" i="80"/>
  <c r="H518" i="80"/>
  <c r="J518" i="80"/>
  <c r="H519" i="80"/>
  <c r="J519" i="80"/>
  <c r="H520" i="80"/>
  <c r="J520" i="80"/>
  <c r="H521" i="80"/>
  <c r="J521" i="80"/>
  <c r="H522" i="80"/>
  <c r="J522" i="80"/>
  <c r="H523" i="80"/>
  <c r="J523" i="80"/>
  <c r="H524" i="80"/>
  <c r="J524" i="80"/>
  <c r="H525" i="80"/>
  <c r="J525" i="80"/>
  <c r="H526" i="80"/>
  <c r="J526" i="80"/>
  <c r="H527" i="80"/>
  <c r="J527" i="80"/>
  <c r="H528" i="80"/>
  <c r="J528" i="80"/>
  <c r="H529" i="80"/>
  <c r="J529" i="80"/>
  <c r="H530" i="80"/>
  <c r="J530" i="80"/>
  <c r="H531" i="80"/>
  <c r="J531" i="80"/>
  <c r="H532" i="80"/>
  <c r="J532" i="80"/>
  <c r="H533" i="80"/>
  <c r="J533" i="80"/>
  <c r="H534" i="80"/>
  <c r="J534" i="80"/>
  <c r="H535" i="80"/>
  <c r="J535" i="80"/>
  <c r="H536" i="80"/>
  <c r="J536" i="80"/>
  <c r="H537" i="80"/>
  <c r="J537" i="80"/>
  <c r="H538" i="80"/>
  <c r="J538" i="80"/>
  <c r="H539" i="80"/>
  <c r="J539" i="80"/>
  <c r="H540" i="80"/>
  <c r="J540" i="80"/>
  <c r="H541" i="80"/>
  <c r="J541" i="80"/>
  <c r="H542" i="80"/>
  <c r="J542" i="80"/>
  <c r="H543" i="80"/>
  <c r="J543" i="80"/>
  <c r="H544" i="80"/>
  <c r="J544" i="80"/>
  <c r="H545" i="80"/>
  <c r="J545" i="80"/>
  <c r="H546" i="80"/>
  <c r="J546" i="80"/>
  <c r="H547" i="80"/>
  <c r="J547" i="80"/>
  <c r="H548" i="80"/>
  <c r="J548" i="80"/>
  <c r="H549" i="80"/>
  <c r="J549" i="80"/>
  <c r="H550" i="80"/>
  <c r="J550" i="80"/>
  <c r="H551" i="80"/>
  <c r="J551" i="80"/>
  <c r="H552" i="80"/>
  <c r="J552" i="80"/>
  <c r="H553" i="80"/>
  <c r="J553" i="80"/>
  <c r="H554" i="80"/>
  <c r="J554" i="80"/>
  <c r="H555" i="80"/>
  <c r="J555" i="80"/>
  <c r="H556" i="80"/>
  <c r="J556" i="80"/>
  <c r="H557" i="80"/>
  <c r="J557" i="80"/>
  <c r="H558" i="80"/>
  <c r="J558" i="80"/>
  <c r="H559" i="80"/>
  <c r="J559" i="80"/>
  <c r="H560" i="80"/>
  <c r="J560" i="80"/>
  <c r="H561" i="80"/>
  <c r="J561" i="80"/>
  <c r="H562" i="80"/>
  <c r="J562" i="80"/>
  <c r="H563" i="80"/>
  <c r="J563" i="80"/>
  <c r="H564" i="80"/>
  <c r="J564" i="80"/>
  <c r="H565" i="80"/>
  <c r="J565" i="80"/>
  <c r="H566" i="80"/>
  <c r="J566" i="80"/>
  <c r="H567" i="80"/>
  <c r="J567" i="80"/>
  <c r="H568" i="80"/>
  <c r="J568" i="80"/>
  <c r="H569" i="80"/>
  <c r="J569" i="80"/>
  <c r="H570" i="80"/>
  <c r="J570" i="80"/>
  <c r="H571" i="80"/>
  <c r="J571" i="80"/>
  <c r="H572" i="80"/>
  <c r="J572" i="80"/>
  <c r="H573" i="80"/>
  <c r="J573" i="80"/>
  <c r="H574" i="80"/>
  <c r="J574" i="80"/>
  <c r="H575" i="80"/>
  <c r="J575" i="80"/>
  <c r="H576" i="80"/>
  <c r="J576" i="80"/>
  <c r="H577" i="80"/>
  <c r="J577" i="80"/>
  <c r="H578" i="80"/>
  <c r="J578" i="80"/>
  <c r="H579" i="80"/>
  <c r="J579" i="80"/>
  <c r="H580" i="80"/>
  <c r="J580" i="80"/>
  <c r="H581" i="80"/>
  <c r="J581" i="80"/>
  <c r="H582" i="80"/>
  <c r="J582" i="80"/>
  <c r="H583" i="80"/>
  <c r="J583" i="80"/>
  <c r="H584" i="80"/>
  <c r="J584" i="80"/>
  <c r="H585" i="80"/>
  <c r="J585" i="80"/>
  <c r="H586" i="80"/>
  <c r="J586" i="80"/>
  <c r="H587" i="80"/>
  <c r="J587" i="80"/>
  <c r="H588" i="80"/>
  <c r="J588" i="80"/>
  <c r="H589" i="80"/>
  <c r="J589" i="80"/>
  <c r="H590" i="80"/>
  <c r="J590" i="80"/>
  <c r="H591" i="80"/>
  <c r="J591" i="80"/>
  <c r="H592" i="80"/>
  <c r="J592" i="80"/>
  <c r="H593" i="80"/>
  <c r="J593" i="80"/>
  <c r="H594" i="80"/>
  <c r="J594" i="80"/>
  <c r="H595" i="80"/>
  <c r="J595" i="80"/>
  <c r="H596" i="80"/>
  <c r="J596" i="80"/>
  <c r="H597" i="80"/>
  <c r="J597" i="80"/>
  <c r="H598" i="80"/>
  <c r="J598" i="80"/>
  <c r="H599" i="80"/>
  <c r="J599" i="80"/>
  <c r="H600" i="80"/>
  <c r="J600" i="80"/>
  <c r="H601" i="80"/>
  <c r="J601" i="80"/>
  <c r="H602" i="80"/>
  <c r="J602" i="80"/>
  <c r="H603" i="80"/>
  <c r="J603" i="80"/>
  <c r="H604" i="80"/>
  <c r="J604" i="80"/>
  <c r="H605" i="80"/>
  <c r="J605" i="80"/>
  <c r="H606" i="80"/>
  <c r="J606" i="80"/>
  <c r="H607" i="80"/>
  <c r="J607" i="80"/>
  <c r="H608" i="80"/>
  <c r="J608" i="80"/>
  <c r="H609" i="80"/>
  <c r="J609" i="80"/>
  <c r="H610" i="80"/>
  <c r="J610" i="80"/>
  <c r="H611" i="80"/>
  <c r="J611" i="80"/>
  <c r="H612" i="80"/>
  <c r="J612" i="80"/>
  <c r="H613" i="80"/>
  <c r="J613" i="80"/>
  <c r="H614" i="80"/>
  <c r="J614" i="80"/>
  <c r="H615" i="80"/>
  <c r="J615" i="80"/>
  <c r="H616" i="80"/>
  <c r="J616" i="80"/>
  <c r="H617" i="80"/>
  <c r="J617" i="80"/>
  <c r="H618" i="80"/>
  <c r="J618" i="80"/>
  <c r="H619" i="80"/>
  <c r="J619" i="80"/>
  <c r="H620" i="80"/>
  <c r="J620" i="80"/>
  <c r="H621" i="80"/>
  <c r="J621" i="80"/>
  <c r="H622" i="80"/>
  <c r="J622" i="80"/>
  <c r="H623" i="80"/>
  <c r="J623" i="80"/>
  <c r="H624" i="80"/>
  <c r="J624" i="80"/>
  <c r="H625" i="80"/>
  <c r="J625" i="80"/>
  <c r="H626" i="80"/>
  <c r="J626" i="80"/>
  <c r="H627" i="80"/>
  <c r="J627" i="80"/>
  <c r="H628" i="80"/>
  <c r="J628" i="80"/>
  <c r="H629" i="80"/>
  <c r="J629" i="80"/>
  <c r="H630" i="80"/>
  <c r="J630" i="80"/>
  <c r="H631" i="80"/>
  <c r="J631" i="80"/>
  <c r="H632" i="80"/>
  <c r="J632" i="80"/>
  <c r="H633" i="80"/>
  <c r="J633" i="80"/>
  <c r="H634" i="80"/>
  <c r="J634" i="80"/>
  <c r="H635" i="80"/>
  <c r="J635" i="80"/>
  <c r="H636" i="80"/>
  <c r="J636" i="80"/>
  <c r="H637" i="80"/>
  <c r="J637" i="80"/>
  <c r="H638" i="80"/>
  <c r="J638" i="80"/>
  <c r="H639" i="80"/>
  <c r="J639" i="80"/>
  <c r="H640" i="80"/>
  <c r="J640" i="80"/>
  <c r="H641" i="80"/>
  <c r="J641" i="80"/>
  <c r="H642" i="80"/>
  <c r="J642" i="80"/>
  <c r="H643" i="80"/>
  <c r="J643" i="80"/>
  <c r="H644" i="80"/>
  <c r="J644" i="80"/>
  <c r="H645" i="80"/>
  <c r="J645" i="80"/>
  <c r="H646" i="80"/>
  <c r="J646" i="80"/>
  <c r="H647" i="80"/>
  <c r="J647" i="80"/>
  <c r="H648" i="80"/>
  <c r="J648" i="80"/>
  <c r="H649" i="80"/>
  <c r="J649" i="80"/>
  <c r="H650" i="80"/>
  <c r="J650" i="80"/>
  <c r="H651" i="80"/>
  <c r="J651" i="80"/>
  <c r="H652" i="80"/>
  <c r="J652" i="80"/>
  <c r="H653" i="80"/>
  <c r="J653" i="80"/>
  <c r="H654" i="80"/>
  <c r="J654" i="80"/>
  <c r="H655" i="80"/>
  <c r="J655" i="80"/>
  <c r="H656" i="80"/>
  <c r="J656" i="80"/>
  <c r="H657" i="80"/>
  <c r="J657" i="80"/>
  <c r="H658" i="80"/>
  <c r="J658" i="80"/>
  <c r="H659" i="80"/>
  <c r="J659" i="80"/>
  <c r="H660" i="80"/>
  <c r="J660" i="80"/>
  <c r="H661" i="80"/>
  <c r="J661" i="80"/>
  <c r="H662" i="80"/>
  <c r="J662" i="80"/>
  <c r="H663" i="80"/>
  <c r="J663" i="80"/>
  <c r="H664" i="80"/>
  <c r="J664" i="80"/>
  <c r="H665" i="80"/>
  <c r="J665" i="80"/>
  <c r="H666" i="80"/>
  <c r="J666" i="80"/>
  <c r="H667" i="80"/>
  <c r="J667" i="80"/>
  <c r="H668" i="80"/>
  <c r="J668" i="80"/>
  <c r="H669" i="80"/>
  <c r="J669" i="80"/>
  <c r="H670" i="80"/>
  <c r="J670" i="80"/>
  <c r="H671" i="80"/>
  <c r="J671" i="80"/>
  <c r="H672" i="80"/>
  <c r="J672" i="80"/>
  <c r="H673" i="80"/>
  <c r="J673" i="80"/>
  <c r="H674" i="80"/>
  <c r="J674" i="80"/>
  <c r="H675" i="80"/>
  <c r="J675" i="80"/>
  <c r="H676" i="80"/>
  <c r="J676" i="80"/>
  <c r="H677" i="80"/>
  <c r="J677" i="80"/>
  <c r="H678" i="80"/>
  <c r="J678" i="80"/>
  <c r="H679" i="80"/>
  <c r="J679" i="80"/>
  <c r="H680" i="80"/>
  <c r="J680" i="80"/>
  <c r="H681" i="80"/>
  <c r="J681" i="80"/>
  <c r="H682" i="80"/>
  <c r="J682" i="80"/>
  <c r="H683" i="80"/>
  <c r="J683" i="80"/>
  <c r="H684" i="80"/>
  <c r="J684" i="80"/>
  <c r="H685" i="80"/>
  <c r="J685" i="80"/>
  <c r="H686" i="80"/>
  <c r="J686" i="80"/>
  <c r="H687" i="80"/>
  <c r="J687" i="80"/>
  <c r="H688" i="80"/>
  <c r="J688" i="80"/>
  <c r="H689" i="80"/>
  <c r="J689" i="80"/>
  <c r="H690" i="80"/>
  <c r="J690" i="80"/>
  <c r="H691" i="80"/>
  <c r="J691" i="80"/>
  <c r="H692" i="80"/>
  <c r="J692" i="80"/>
  <c r="H693" i="80"/>
  <c r="J693" i="80"/>
  <c r="H694" i="80"/>
  <c r="J694" i="80"/>
  <c r="H695" i="80"/>
  <c r="J695" i="80"/>
  <c r="H696" i="80"/>
  <c r="J696" i="80"/>
  <c r="H697" i="80"/>
  <c r="J697" i="80"/>
  <c r="H698" i="80"/>
  <c r="J698" i="80"/>
  <c r="H699" i="80"/>
  <c r="J699" i="80"/>
  <c r="H700" i="80"/>
  <c r="J700" i="80"/>
  <c r="H701" i="80"/>
  <c r="J701" i="80"/>
  <c r="H702" i="80"/>
  <c r="J702" i="80"/>
  <c r="H703" i="80"/>
  <c r="J703" i="80"/>
  <c r="H704" i="80"/>
  <c r="J704" i="80"/>
  <c r="H705" i="80"/>
  <c r="J705" i="80"/>
  <c r="H706" i="80"/>
  <c r="J706" i="80"/>
  <c r="H707" i="80"/>
  <c r="J707" i="80"/>
  <c r="H708" i="80"/>
  <c r="J708" i="80"/>
  <c r="H709" i="80"/>
  <c r="J709" i="80"/>
  <c r="H710" i="80"/>
  <c r="J710" i="80"/>
  <c r="H711" i="80"/>
  <c r="J711" i="80"/>
  <c r="H712" i="80"/>
  <c r="J712" i="80"/>
  <c r="H713" i="80"/>
  <c r="J713" i="80"/>
  <c r="H714" i="80"/>
  <c r="J714" i="80"/>
  <c r="H715" i="80"/>
  <c r="J715" i="80"/>
  <c r="H716" i="80"/>
  <c r="J716" i="80"/>
  <c r="H717" i="80"/>
  <c r="J717" i="80"/>
  <c r="H718" i="80"/>
  <c r="J718" i="80"/>
  <c r="H719" i="80"/>
  <c r="J719" i="80"/>
  <c r="H720" i="80"/>
  <c r="J720" i="80"/>
  <c r="H721" i="80"/>
  <c r="J721" i="80"/>
  <c r="H722" i="80"/>
  <c r="J722" i="80"/>
  <c r="H723" i="80"/>
  <c r="J723" i="80"/>
  <c r="H724" i="80"/>
  <c r="J724" i="80"/>
  <c r="H725" i="80"/>
  <c r="J725" i="80"/>
  <c r="H726" i="80"/>
  <c r="J726" i="80"/>
  <c r="H727" i="80"/>
  <c r="J727" i="80"/>
  <c r="H728" i="80"/>
  <c r="J728" i="80"/>
  <c r="H729" i="80"/>
  <c r="J729" i="80"/>
  <c r="H730" i="80"/>
  <c r="J730" i="80"/>
  <c r="H731" i="80"/>
  <c r="J731" i="80"/>
  <c r="H732" i="80"/>
  <c r="J732" i="80"/>
  <c r="H733" i="80"/>
  <c r="J733" i="80"/>
  <c r="H734" i="80"/>
  <c r="J734" i="80"/>
  <c r="H735" i="80"/>
  <c r="J735" i="80"/>
  <c r="H736" i="80"/>
  <c r="J736" i="80"/>
  <c r="H737" i="80"/>
  <c r="J737" i="80"/>
  <c r="H738" i="80"/>
  <c r="J738" i="80"/>
  <c r="H739" i="80"/>
  <c r="J739" i="80"/>
  <c r="H740" i="80"/>
  <c r="J740" i="80"/>
  <c r="H741" i="80"/>
  <c r="J741" i="80"/>
  <c r="H742" i="80"/>
  <c r="J742" i="80"/>
  <c r="H743" i="80"/>
  <c r="J743" i="80"/>
  <c r="H744" i="80"/>
  <c r="J744" i="80"/>
  <c r="H745" i="80"/>
  <c r="J745" i="80"/>
  <c r="H746" i="80"/>
  <c r="J746" i="80"/>
  <c r="H747" i="80"/>
  <c r="J747" i="80"/>
  <c r="H748" i="80"/>
  <c r="J748" i="80"/>
  <c r="H749" i="80"/>
  <c r="J749" i="80"/>
  <c r="H750" i="80"/>
  <c r="J750" i="80"/>
  <c r="H751" i="80"/>
  <c r="J751" i="80"/>
  <c r="H752" i="80"/>
  <c r="J752" i="80"/>
  <c r="H753" i="80"/>
  <c r="J753" i="80"/>
  <c r="H754" i="80"/>
  <c r="J754" i="80"/>
  <c r="H755" i="80"/>
  <c r="J755" i="80"/>
  <c r="H756" i="80"/>
  <c r="J756" i="80"/>
  <c r="H757" i="80"/>
  <c r="J757" i="80"/>
  <c r="H758" i="80"/>
  <c r="J758" i="80"/>
  <c r="H759" i="80"/>
  <c r="J759" i="80"/>
  <c r="H760" i="80"/>
  <c r="J760" i="80"/>
  <c r="H761" i="80"/>
  <c r="J761" i="80"/>
  <c r="H762" i="80"/>
  <c r="J762" i="80"/>
  <c r="H763" i="80"/>
  <c r="J763" i="80"/>
  <c r="H764" i="80"/>
  <c r="J764" i="80"/>
  <c r="H765" i="80"/>
  <c r="J765" i="80"/>
  <c r="H766" i="80"/>
  <c r="J766" i="80"/>
  <c r="H767" i="80"/>
  <c r="J767" i="80"/>
  <c r="H768" i="80"/>
  <c r="J768" i="80"/>
  <c r="H769" i="80"/>
  <c r="J769" i="80"/>
  <c r="H770" i="80"/>
  <c r="J770" i="80"/>
  <c r="H771" i="80"/>
  <c r="J771" i="80"/>
  <c r="H772" i="80"/>
  <c r="J772" i="80"/>
  <c r="H773" i="80"/>
  <c r="J773" i="80"/>
  <c r="H774" i="80"/>
  <c r="J774" i="80"/>
  <c r="H775" i="80"/>
  <c r="J775" i="80"/>
  <c r="H776" i="80"/>
  <c r="J776" i="80"/>
  <c r="H777" i="80"/>
  <c r="J777" i="80"/>
  <c r="H778" i="80"/>
  <c r="J778" i="80"/>
  <c r="H779" i="80"/>
  <c r="J779" i="80"/>
  <c r="H780" i="80"/>
  <c r="J780" i="80"/>
  <c r="H781" i="80"/>
  <c r="J781" i="80"/>
  <c r="H782" i="80"/>
  <c r="J782" i="80"/>
  <c r="H783" i="80"/>
  <c r="J783" i="80"/>
  <c r="H784" i="80"/>
  <c r="J784" i="80"/>
  <c r="H785" i="80"/>
  <c r="J785" i="80"/>
  <c r="H786" i="80"/>
  <c r="J786" i="80"/>
  <c r="H787" i="80"/>
  <c r="J787" i="80"/>
  <c r="H788" i="80"/>
  <c r="J788" i="80"/>
  <c r="H789" i="80"/>
  <c r="J789" i="80"/>
  <c r="H790" i="80"/>
  <c r="J790" i="80"/>
  <c r="H791" i="80"/>
  <c r="J791" i="80"/>
  <c r="H792" i="80"/>
  <c r="J792" i="80"/>
  <c r="H793" i="80"/>
  <c r="J793" i="80"/>
  <c r="H794" i="80"/>
  <c r="J794" i="80"/>
  <c r="H795" i="80"/>
  <c r="J795" i="80"/>
  <c r="H796" i="80"/>
  <c r="J796" i="80"/>
  <c r="H797" i="80"/>
  <c r="J797" i="80"/>
  <c r="H798" i="80"/>
  <c r="J798" i="80"/>
  <c r="H799" i="80"/>
  <c r="J799" i="80"/>
  <c r="H800" i="80"/>
  <c r="J800" i="80"/>
  <c r="H801" i="80"/>
  <c r="J801" i="80"/>
  <c r="H802" i="80"/>
  <c r="J802" i="80"/>
  <c r="H803" i="80"/>
  <c r="J803" i="80"/>
  <c r="H804" i="80"/>
  <c r="J804" i="80"/>
  <c r="H805" i="80"/>
  <c r="J805" i="80"/>
  <c r="H806" i="80"/>
  <c r="J806" i="80"/>
  <c r="H807" i="80"/>
  <c r="J807" i="80"/>
  <c r="H808" i="80"/>
  <c r="J808" i="80"/>
  <c r="H809" i="80"/>
  <c r="J809" i="80"/>
  <c r="H810" i="80"/>
  <c r="J810" i="80"/>
  <c r="H811" i="80"/>
  <c r="J811" i="80"/>
  <c r="H812" i="80"/>
  <c r="J812" i="80"/>
  <c r="H813" i="80"/>
  <c r="J813" i="80"/>
  <c r="H814" i="80"/>
  <c r="J814" i="80"/>
  <c r="H815" i="80"/>
  <c r="J815" i="80"/>
  <c r="H816" i="80"/>
  <c r="J816" i="80"/>
  <c r="H817" i="80"/>
  <c r="J817" i="80"/>
  <c r="H818" i="80"/>
  <c r="J818" i="80"/>
  <c r="H819" i="80"/>
  <c r="J819" i="80"/>
  <c r="H820" i="80"/>
  <c r="J820" i="80"/>
  <c r="H821" i="80"/>
  <c r="J821" i="80"/>
  <c r="H822" i="80"/>
  <c r="J822" i="80"/>
  <c r="H823" i="80"/>
  <c r="J823" i="80"/>
  <c r="H824" i="80"/>
  <c r="J824" i="80"/>
  <c r="H825" i="80"/>
  <c r="J825" i="80"/>
  <c r="H826" i="80"/>
  <c r="J826" i="80"/>
  <c r="H827" i="80"/>
  <c r="J827" i="80"/>
  <c r="H828" i="80"/>
  <c r="J828" i="80"/>
  <c r="H829" i="80"/>
  <c r="J829" i="80"/>
  <c r="H830" i="80"/>
  <c r="J830" i="80"/>
  <c r="H831" i="80"/>
  <c r="J831" i="80"/>
  <c r="H832" i="80"/>
  <c r="J832" i="80"/>
  <c r="H833" i="80"/>
  <c r="J833" i="80"/>
  <c r="H834" i="80"/>
  <c r="J834" i="80"/>
  <c r="H835" i="80"/>
  <c r="J835" i="80"/>
  <c r="H836" i="80"/>
  <c r="J836" i="80"/>
  <c r="H837" i="80"/>
  <c r="J837" i="80"/>
  <c r="H838" i="80"/>
  <c r="J838" i="80"/>
  <c r="H839" i="80"/>
  <c r="J839" i="80"/>
  <c r="H840" i="80"/>
  <c r="J840" i="80"/>
  <c r="H841" i="80"/>
  <c r="J841" i="80"/>
  <c r="H842" i="80"/>
  <c r="J842" i="80"/>
  <c r="H843" i="80"/>
  <c r="J843" i="80"/>
  <c r="H844" i="80"/>
  <c r="J844" i="80"/>
  <c r="H845" i="80"/>
  <c r="J845" i="80"/>
  <c r="H846" i="80"/>
  <c r="J846" i="80"/>
  <c r="H847" i="80"/>
  <c r="J847" i="80"/>
  <c r="H848" i="80"/>
  <c r="J848" i="80"/>
  <c r="H849" i="80"/>
  <c r="J849" i="80"/>
  <c r="H850" i="80"/>
  <c r="J850" i="80"/>
  <c r="H851" i="80"/>
  <c r="J851" i="80"/>
  <c r="H852" i="80"/>
  <c r="J852" i="80"/>
  <c r="H853" i="80"/>
  <c r="J853" i="80"/>
  <c r="H854" i="80"/>
  <c r="J854" i="80"/>
  <c r="H855" i="80"/>
  <c r="J855" i="80"/>
  <c r="H856" i="80"/>
  <c r="J856" i="80"/>
  <c r="H857" i="80"/>
  <c r="J857" i="80"/>
  <c r="H858" i="80"/>
  <c r="J858" i="80"/>
  <c r="H859" i="80"/>
  <c r="J859" i="80"/>
  <c r="H860" i="80"/>
  <c r="J860" i="80"/>
  <c r="H861" i="80"/>
  <c r="J861" i="80"/>
  <c r="H862" i="80"/>
  <c r="J862" i="80"/>
  <c r="H863" i="80"/>
  <c r="J863" i="80"/>
  <c r="H864" i="80"/>
  <c r="J864" i="80"/>
  <c r="H865" i="80"/>
  <c r="J865" i="80"/>
  <c r="H866" i="80"/>
  <c r="J866" i="80"/>
  <c r="H867" i="80"/>
  <c r="J867" i="80"/>
  <c r="H868" i="80"/>
  <c r="J868" i="80"/>
  <c r="H869" i="80"/>
  <c r="J869" i="80"/>
  <c r="H870" i="80"/>
  <c r="J870" i="80"/>
  <c r="H871" i="80"/>
  <c r="J871" i="80"/>
  <c r="H872" i="80"/>
  <c r="J872" i="80"/>
  <c r="H873" i="80"/>
  <c r="J873" i="80"/>
  <c r="H874" i="80"/>
  <c r="J874" i="80"/>
  <c r="H875" i="80"/>
  <c r="J875" i="80"/>
  <c r="H876" i="80"/>
  <c r="J876" i="80"/>
  <c r="H877" i="80"/>
  <c r="J877" i="80"/>
  <c r="H878" i="80"/>
  <c r="J878" i="80"/>
  <c r="H879" i="80"/>
  <c r="J879" i="80"/>
  <c r="H880" i="80"/>
  <c r="J880" i="80"/>
  <c r="H881" i="80"/>
  <c r="J881" i="80"/>
  <c r="H882" i="80"/>
  <c r="J882" i="80"/>
  <c r="H883" i="80"/>
  <c r="J883" i="80"/>
  <c r="H884" i="80"/>
  <c r="J884" i="80"/>
  <c r="H885" i="80"/>
  <c r="J885" i="80"/>
  <c r="H886" i="80"/>
  <c r="J886" i="80"/>
  <c r="H887" i="80"/>
  <c r="J887" i="80"/>
  <c r="H888" i="80"/>
  <c r="J888" i="80"/>
  <c r="H889" i="80"/>
  <c r="J889" i="80"/>
  <c r="H890" i="80"/>
  <c r="J890" i="80"/>
  <c r="H891" i="80"/>
  <c r="J891" i="80"/>
  <c r="H892" i="80"/>
  <c r="J892" i="80"/>
  <c r="H893" i="80"/>
  <c r="J893" i="80"/>
  <c r="H894" i="80"/>
  <c r="J894" i="80"/>
  <c r="H895" i="80"/>
  <c r="J895" i="80"/>
  <c r="H896" i="80"/>
  <c r="J896" i="80"/>
  <c r="H897" i="80"/>
  <c r="J897" i="80"/>
  <c r="H898" i="80"/>
  <c r="J898" i="80"/>
  <c r="H899" i="80"/>
  <c r="J899" i="80"/>
  <c r="H900" i="80"/>
  <c r="J900" i="80"/>
  <c r="H901" i="80"/>
  <c r="J901" i="80"/>
  <c r="H902" i="80"/>
  <c r="J902" i="80"/>
  <c r="H903" i="80"/>
  <c r="J903" i="80"/>
  <c r="H904" i="80"/>
  <c r="J904" i="80"/>
  <c r="H905" i="80"/>
  <c r="J905" i="80"/>
  <c r="H906" i="80"/>
  <c r="J906" i="80"/>
  <c r="H907" i="80"/>
  <c r="J907" i="80"/>
  <c r="H908" i="80"/>
  <c r="J908" i="80"/>
  <c r="H909" i="80"/>
  <c r="J909" i="80"/>
  <c r="H910" i="80"/>
  <c r="J910" i="80"/>
  <c r="H911" i="80"/>
  <c r="J911" i="80"/>
  <c r="H912" i="80"/>
  <c r="J912" i="80"/>
  <c r="H913" i="80"/>
  <c r="J913" i="80"/>
  <c r="H914" i="80"/>
  <c r="J914" i="80"/>
  <c r="H915" i="80"/>
  <c r="J915" i="80"/>
  <c r="H916" i="80"/>
  <c r="J916" i="80"/>
  <c r="H917" i="80"/>
  <c r="J917" i="80"/>
  <c r="H918" i="80"/>
  <c r="J918" i="80"/>
  <c r="H919" i="80"/>
  <c r="J919" i="80"/>
  <c r="H920" i="80"/>
  <c r="J920" i="80"/>
  <c r="H921" i="80"/>
  <c r="J921" i="80"/>
  <c r="H922" i="80"/>
  <c r="J922" i="80"/>
  <c r="H923" i="80"/>
  <c r="J923" i="80"/>
  <c r="H924" i="80"/>
  <c r="J924" i="80"/>
  <c r="H925" i="80"/>
  <c r="J925" i="80"/>
  <c r="H926" i="80"/>
  <c r="J926" i="80"/>
  <c r="H927" i="80"/>
  <c r="J927" i="80"/>
  <c r="H928" i="80"/>
  <c r="J928" i="80"/>
  <c r="H929" i="80"/>
  <c r="J929" i="80"/>
  <c r="H930" i="80"/>
  <c r="J930" i="80"/>
  <c r="H931" i="80"/>
  <c r="J931" i="80"/>
  <c r="H932" i="80"/>
  <c r="J932" i="80"/>
  <c r="H933" i="80"/>
  <c r="J933" i="80"/>
  <c r="H934" i="80"/>
  <c r="J934" i="80"/>
  <c r="H935" i="80"/>
  <c r="J935" i="80"/>
  <c r="H936" i="80"/>
  <c r="J936" i="80"/>
  <c r="H937" i="80"/>
  <c r="J937" i="80"/>
  <c r="H938" i="80"/>
  <c r="J938" i="80"/>
  <c r="H939" i="80"/>
  <c r="J939" i="80"/>
  <c r="H940" i="80"/>
  <c r="J940" i="80"/>
  <c r="H941" i="80"/>
  <c r="J941" i="80"/>
  <c r="H942" i="80"/>
  <c r="J942" i="80"/>
  <c r="H943" i="80"/>
  <c r="J943" i="80"/>
  <c r="H944" i="80"/>
  <c r="J944" i="80"/>
  <c r="H945" i="80"/>
  <c r="J945" i="80"/>
  <c r="H946" i="80"/>
  <c r="J946" i="80"/>
  <c r="H947" i="80"/>
  <c r="J947" i="80"/>
  <c r="H948" i="80"/>
  <c r="J948" i="80"/>
  <c r="H949" i="80"/>
  <c r="J949" i="80"/>
  <c r="H950" i="80"/>
  <c r="J950" i="80"/>
  <c r="H951" i="80"/>
  <c r="J951" i="80"/>
  <c r="H952" i="80"/>
  <c r="J952" i="80"/>
  <c r="H953" i="80"/>
  <c r="J953" i="80"/>
  <c r="H954" i="80"/>
  <c r="J954" i="80"/>
  <c r="H955" i="80"/>
  <c r="J955" i="80"/>
  <c r="H956" i="80"/>
  <c r="J956" i="80"/>
  <c r="H957" i="80"/>
  <c r="J957" i="80"/>
  <c r="H958" i="80"/>
  <c r="J958" i="80"/>
  <c r="H959" i="80"/>
  <c r="J959" i="80"/>
  <c r="H960" i="80"/>
  <c r="J960" i="80"/>
  <c r="H961" i="80"/>
  <c r="J961" i="80"/>
  <c r="H962" i="80"/>
  <c r="J962" i="80"/>
  <c r="H963" i="80"/>
  <c r="J963" i="80"/>
  <c r="H964" i="80"/>
  <c r="J964" i="80"/>
  <c r="H965" i="80"/>
  <c r="J965" i="80"/>
  <c r="H966" i="80"/>
  <c r="J966" i="80"/>
  <c r="H967" i="80"/>
  <c r="J967" i="80"/>
  <c r="H968" i="80"/>
  <c r="J968" i="80"/>
  <c r="H969" i="80"/>
  <c r="J969" i="80"/>
  <c r="H970" i="80"/>
  <c r="J970" i="80"/>
  <c r="H971" i="80"/>
  <c r="J971" i="80"/>
  <c r="H972" i="80"/>
  <c r="J972" i="80"/>
  <c r="H973" i="80"/>
  <c r="J973" i="80"/>
  <c r="H974" i="80"/>
  <c r="J974" i="80"/>
  <c r="H975" i="80"/>
  <c r="J975" i="80"/>
  <c r="H976" i="80"/>
  <c r="J976" i="80"/>
  <c r="H977" i="80"/>
  <c r="J977" i="80"/>
  <c r="H978" i="80"/>
  <c r="J978" i="80"/>
  <c r="H979" i="80"/>
  <c r="J979" i="80"/>
  <c r="H980" i="80"/>
  <c r="J980" i="80"/>
  <c r="H981" i="80"/>
  <c r="J981" i="80"/>
  <c r="H982" i="80"/>
  <c r="J982" i="80"/>
  <c r="H983" i="80"/>
  <c r="J983" i="80"/>
  <c r="H984" i="80"/>
  <c r="J984" i="80"/>
  <c r="H985" i="80"/>
  <c r="J985" i="80"/>
  <c r="H986" i="80"/>
  <c r="J986" i="80"/>
  <c r="H987" i="80"/>
  <c r="J987" i="80"/>
  <c r="H988" i="80"/>
  <c r="J988" i="80"/>
  <c r="H989" i="80"/>
  <c r="J989" i="80"/>
  <c r="H990" i="80"/>
  <c r="J990" i="80"/>
  <c r="H991" i="80"/>
  <c r="J991" i="80"/>
  <c r="H992" i="80"/>
  <c r="J992" i="80"/>
  <c r="H993" i="80"/>
  <c r="J993" i="80"/>
  <c r="H994" i="80"/>
  <c r="J994" i="80"/>
  <c r="H995" i="80"/>
  <c r="J995" i="80"/>
  <c r="H996" i="80"/>
  <c r="J996" i="80"/>
  <c r="H997" i="80"/>
  <c r="J997" i="80"/>
  <c r="H998" i="80"/>
  <c r="J998" i="80"/>
  <c r="H999" i="80"/>
  <c r="J999" i="80"/>
  <c r="H1000" i="80"/>
  <c r="J1000" i="80"/>
  <c r="H1001" i="80"/>
  <c r="J1001" i="80"/>
  <c r="H1002" i="80"/>
  <c r="J1002" i="80"/>
  <c r="J4" i="80"/>
  <c r="H4" i="80"/>
  <c r="G1003" i="78"/>
  <c r="I1003" i="78"/>
  <c r="G5" i="78"/>
  <c r="I5" i="78"/>
  <c r="G6" i="78"/>
  <c r="I6" i="78"/>
  <c r="G7" i="78"/>
  <c r="I7" i="78"/>
  <c r="G8" i="78"/>
  <c r="I8" i="78"/>
  <c r="G9" i="78"/>
  <c r="I9" i="78"/>
  <c r="G10" i="78"/>
  <c r="I10" i="78"/>
  <c r="G11" i="78"/>
  <c r="I11" i="78"/>
  <c r="G12" i="78"/>
  <c r="I12" i="78"/>
  <c r="G13" i="78"/>
  <c r="I13" i="78"/>
  <c r="G14" i="78"/>
  <c r="I14" i="78"/>
  <c r="G15" i="78"/>
  <c r="I15" i="78"/>
  <c r="G16" i="78"/>
  <c r="I16" i="78"/>
  <c r="G17" i="78"/>
  <c r="I17" i="78"/>
  <c r="G18" i="78"/>
  <c r="I18" i="78"/>
  <c r="G19" i="78"/>
  <c r="I19" i="78"/>
  <c r="G20" i="78"/>
  <c r="I20" i="78"/>
  <c r="G21" i="78"/>
  <c r="I21" i="78"/>
  <c r="G22" i="78"/>
  <c r="I22" i="78"/>
  <c r="G23" i="78"/>
  <c r="I23" i="78"/>
  <c r="G24" i="78"/>
  <c r="I24" i="78"/>
  <c r="G25" i="78"/>
  <c r="I25" i="78"/>
  <c r="G26" i="78"/>
  <c r="I26" i="78"/>
  <c r="G27" i="78"/>
  <c r="I27" i="78"/>
  <c r="G28" i="78"/>
  <c r="I28" i="78"/>
  <c r="G29" i="78"/>
  <c r="I29" i="78"/>
  <c r="G30" i="78"/>
  <c r="I30" i="78"/>
  <c r="G31" i="78"/>
  <c r="I31" i="78"/>
  <c r="G32" i="78"/>
  <c r="I32" i="78"/>
  <c r="G33" i="78"/>
  <c r="I33" i="78"/>
  <c r="G34" i="78"/>
  <c r="I34" i="78"/>
  <c r="G35" i="78"/>
  <c r="I35" i="78"/>
  <c r="G36" i="78"/>
  <c r="I36" i="78"/>
  <c r="G37" i="78"/>
  <c r="I37" i="78"/>
  <c r="G38" i="78"/>
  <c r="I38" i="78"/>
  <c r="G39" i="78"/>
  <c r="I39" i="78"/>
  <c r="G40" i="78"/>
  <c r="I40" i="78"/>
  <c r="G41" i="78"/>
  <c r="I41" i="78"/>
  <c r="G42" i="78"/>
  <c r="I42" i="78"/>
  <c r="G43" i="78"/>
  <c r="I43" i="78"/>
  <c r="G44" i="78"/>
  <c r="I44" i="78"/>
  <c r="G45" i="78"/>
  <c r="I45" i="78"/>
  <c r="G46" i="78"/>
  <c r="I46" i="78"/>
  <c r="G47" i="78"/>
  <c r="I47" i="78"/>
  <c r="G48" i="78"/>
  <c r="I48" i="78"/>
  <c r="G49" i="78"/>
  <c r="I49" i="78"/>
  <c r="G50" i="78"/>
  <c r="I50" i="78"/>
  <c r="G51" i="78"/>
  <c r="I51" i="78"/>
  <c r="G52" i="78"/>
  <c r="I52" i="78"/>
  <c r="G53" i="78"/>
  <c r="I53" i="78"/>
  <c r="G54" i="78"/>
  <c r="I54" i="78"/>
  <c r="G55" i="78"/>
  <c r="I55" i="78"/>
  <c r="G56" i="78"/>
  <c r="I56" i="78"/>
  <c r="G57" i="78"/>
  <c r="I57" i="78"/>
  <c r="G58" i="78"/>
  <c r="I58" i="78"/>
  <c r="G59" i="78"/>
  <c r="I59" i="78"/>
  <c r="G60" i="78"/>
  <c r="I60" i="78"/>
  <c r="G61" i="78"/>
  <c r="I61" i="78"/>
  <c r="G62" i="78"/>
  <c r="I62" i="78"/>
  <c r="G63" i="78"/>
  <c r="I63" i="78"/>
  <c r="G64" i="78"/>
  <c r="I64" i="78"/>
  <c r="G65" i="78"/>
  <c r="I65" i="78"/>
  <c r="G66" i="78"/>
  <c r="I66" i="78"/>
  <c r="G67" i="78"/>
  <c r="I67" i="78"/>
  <c r="G68" i="78"/>
  <c r="I68" i="78"/>
  <c r="G69" i="78"/>
  <c r="I69" i="78"/>
  <c r="G70" i="78"/>
  <c r="I70" i="78"/>
  <c r="G71" i="78"/>
  <c r="I71" i="78"/>
  <c r="G72" i="78"/>
  <c r="I72" i="78"/>
  <c r="G73" i="78"/>
  <c r="I73" i="78"/>
  <c r="G74" i="78"/>
  <c r="I74" i="78"/>
  <c r="G75" i="78"/>
  <c r="I75" i="78"/>
  <c r="G76" i="78"/>
  <c r="I76" i="78"/>
  <c r="G77" i="78"/>
  <c r="I77" i="78"/>
  <c r="G78" i="78"/>
  <c r="I78" i="78"/>
  <c r="G79" i="78"/>
  <c r="I79" i="78"/>
  <c r="G80" i="78"/>
  <c r="I80" i="78"/>
  <c r="G81" i="78"/>
  <c r="I81" i="78"/>
  <c r="G82" i="78"/>
  <c r="I82" i="78"/>
  <c r="G83" i="78"/>
  <c r="I83" i="78"/>
  <c r="G84" i="78"/>
  <c r="I84" i="78"/>
  <c r="G85" i="78"/>
  <c r="I85" i="78"/>
  <c r="G86" i="78"/>
  <c r="I86" i="78"/>
  <c r="G87" i="78"/>
  <c r="I87" i="78"/>
  <c r="G88" i="78"/>
  <c r="I88" i="78"/>
  <c r="G89" i="78"/>
  <c r="I89" i="78"/>
  <c r="G90" i="78"/>
  <c r="I90" i="78"/>
  <c r="G91" i="78"/>
  <c r="I91" i="78"/>
  <c r="G92" i="78"/>
  <c r="I92" i="78"/>
  <c r="G93" i="78"/>
  <c r="I93" i="78"/>
  <c r="G94" i="78"/>
  <c r="I94" i="78"/>
  <c r="G95" i="78"/>
  <c r="I95" i="78"/>
  <c r="G96" i="78"/>
  <c r="I96" i="78"/>
  <c r="G97" i="78"/>
  <c r="I97" i="78"/>
  <c r="G98" i="78"/>
  <c r="I98" i="78"/>
  <c r="G99" i="78"/>
  <c r="I99" i="78"/>
  <c r="G100" i="78"/>
  <c r="I100" i="78"/>
  <c r="G101" i="78"/>
  <c r="I101" i="78"/>
  <c r="G102" i="78"/>
  <c r="I102" i="78"/>
  <c r="G103" i="78"/>
  <c r="I103" i="78"/>
  <c r="G104" i="78"/>
  <c r="I104" i="78"/>
  <c r="G105" i="78"/>
  <c r="I105" i="78"/>
  <c r="G106" i="78"/>
  <c r="I106" i="78"/>
  <c r="G107" i="78"/>
  <c r="I107" i="78"/>
  <c r="G108" i="78"/>
  <c r="I108" i="78"/>
  <c r="G109" i="78"/>
  <c r="I109" i="78"/>
  <c r="G110" i="78"/>
  <c r="I110" i="78"/>
  <c r="G111" i="78"/>
  <c r="I111" i="78"/>
  <c r="G112" i="78"/>
  <c r="I112" i="78"/>
  <c r="G113" i="78"/>
  <c r="I113" i="78"/>
  <c r="G114" i="78"/>
  <c r="I114" i="78"/>
  <c r="G115" i="78"/>
  <c r="I115" i="78"/>
  <c r="G116" i="78"/>
  <c r="I116" i="78"/>
  <c r="G117" i="78"/>
  <c r="I117" i="78"/>
  <c r="G118" i="78"/>
  <c r="I118" i="78"/>
  <c r="G119" i="78"/>
  <c r="I119" i="78"/>
  <c r="G120" i="78"/>
  <c r="I120" i="78"/>
  <c r="G121" i="78"/>
  <c r="I121" i="78"/>
  <c r="G122" i="78"/>
  <c r="I122" i="78"/>
  <c r="G123" i="78"/>
  <c r="I123" i="78"/>
  <c r="G124" i="78"/>
  <c r="I124" i="78"/>
  <c r="G125" i="78"/>
  <c r="I125" i="78"/>
  <c r="G126" i="78"/>
  <c r="I126" i="78"/>
  <c r="G127" i="78"/>
  <c r="I127" i="78"/>
  <c r="G128" i="78"/>
  <c r="I128" i="78"/>
  <c r="G129" i="78"/>
  <c r="I129" i="78"/>
  <c r="G130" i="78"/>
  <c r="I130" i="78"/>
  <c r="G131" i="78"/>
  <c r="I131" i="78"/>
  <c r="G132" i="78"/>
  <c r="I132" i="78"/>
  <c r="G133" i="78"/>
  <c r="I133" i="78"/>
  <c r="G134" i="78"/>
  <c r="I134" i="78"/>
  <c r="G135" i="78"/>
  <c r="I135" i="78"/>
  <c r="G136" i="78"/>
  <c r="I136" i="78"/>
  <c r="G137" i="78"/>
  <c r="I137" i="78"/>
  <c r="G138" i="78"/>
  <c r="I138" i="78"/>
  <c r="G139" i="78"/>
  <c r="I139" i="78"/>
  <c r="G140" i="78"/>
  <c r="I140" i="78"/>
  <c r="G141" i="78"/>
  <c r="I141" i="78"/>
  <c r="G142" i="78"/>
  <c r="I142" i="78"/>
  <c r="G143" i="78"/>
  <c r="I143" i="78"/>
  <c r="G144" i="78"/>
  <c r="I144" i="78"/>
  <c r="G145" i="78"/>
  <c r="I145" i="78"/>
  <c r="G146" i="78"/>
  <c r="I146" i="78"/>
  <c r="G147" i="78"/>
  <c r="I147" i="78"/>
  <c r="G148" i="78"/>
  <c r="I148" i="78"/>
  <c r="G149" i="78"/>
  <c r="I149" i="78"/>
  <c r="G150" i="78"/>
  <c r="I150" i="78"/>
  <c r="G151" i="78"/>
  <c r="I151" i="78"/>
  <c r="G152" i="78"/>
  <c r="I152" i="78"/>
  <c r="G153" i="78"/>
  <c r="I153" i="78"/>
  <c r="G154" i="78"/>
  <c r="I154" i="78"/>
  <c r="G155" i="78"/>
  <c r="I155" i="78"/>
  <c r="G156" i="78"/>
  <c r="I156" i="78"/>
  <c r="G157" i="78"/>
  <c r="I157" i="78"/>
  <c r="G158" i="78"/>
  <c r="I158" i="78"/>
  <c r="G159" i="78"/>
  <c r="I159" i="78"/>
  <c r="G160" i="78"/>
  <c r="I160" i="78"/>
  <c r="G161" i="78"/>
  <c r="I161" i="78"/>
  <c r="G162" i="78"/>
  <c r="I162" i="78"/>
  <c r="G163" i="78"/>
  <c r="I163" i="78"/>
  <c r="G164" i="78"/>
  <c r="I164" i="78"/>
  <c r="G165" i="78"/>
  <c r="I165" i="78"/>
  <c r="G166" i="78"/>
  <c r="I166" i="78"/>
  <c r="G167" i="78"/>
  <c r="I167" i="78"/>
  <c r="G168" i="78"/>
  <c r="I168" i="78"/>
  <c r="G169" i="78"/>
  <c r="I169" i="78"/>
  <c r="G170" i="78"/>
  <c r="I170" i="78"/>
  <c r="G171" i="78"/>
  <c r="I171" i="78"/>
  <c r="G172" i="78"/>
  <c r="I172" i="78"/>
  <c r="G173" i="78"/>
  <c r="I173" i="78"/>
  <c r="G174" i="78"/>
  <c r="I174" i="78"/>
  <c r="G175" i="78"/>
  <c r="I175" i="78"/>
  <c r="G176" i="78"/>
  <c r="I176" i="78"/>
  <c r="G177" i="78"/>
  <c r="I177" i="78"/>
  <c r="G178" i="78"/>
  <c r="I178" i="78"/>
  <c r="G179" i="78"/>
  <c r="I179" i="78"/>
  <c r="G180" i="78"/>
  <c r="I180" i="78"/>
  <c r="G181" i="78"/>
  <c r="I181" i="78"/>
  <c r="G182" i="78"/>
  <c r="I182" i="78"/>
  <c r="G183" i="78"/>
  <c r="I183" i="78"/>
  <c r="G184" i="78"/>
  <c r="I184" i="78"/>
  <c r="G185" i="78"/>
  <c r="I185" i="78"/>
  <c r="G186" i="78"/>
  <c r="I186" i="78"/>
  <c r="G187" i="78"/>
  <c r="I187" i="78"/>
  <c r="G188" i="78"/>
  <c r="I188" i="78"/>
  <c r="G189" i="78"/>
  <c r="I189" i="78"/>
  <c r="G190" i="78"/>
  <c r="I190" i="78"/>
  <c r="G191" i="78"/>
  <c r="I191" i="78"/>
  <c r="G192" i="78"/>
  <c r="I192" i="78"/>
  <c r="G193" i="78"/>
  <c r="I193" i="78"/>
  <c r="G194" i="78"/>
  <c r="I194" i="78"/>
  <c r="G195" i="78"/>
  <c r="I195" i="78"/>
  <c r="G196" i="78"/>
  <c r="I196" i="78"/>
  <c r="G197" i="78"/>
  <c r="I197" i="78"/>
  <c r="G198" i="78"/>
  <c r="I198" i="78"/>
  <c r="G199" i="78"/>
  <c r="I199" i="78"/>
  <c r="G200" i="78"/>
  <c r="I200" i="78"/>
  <c r="G201" i="78"/>
  <c r="I201" i="78"/>
  <c r="G202" i="78"/>
  <c r="I202" i="78"/>
  <c r="G203" i="78"/>
  <c r="I203" i="78"/>
  <c r="G204" i="78"/>
  <c r="I204" i="78"/>
  <c r="G205" i="78"/>
  <c r="I205" i="78"/>
  <c r="G206" i="78"/>
  <c r="I206" i="78"/>
  <c r="G207" i="78"/>
  <c r="I207" i="78"/>
  <c r="G208" i="78"/>
  <c r="I208" i="78"/>
  <c r="G209" i="78"/>
  <c r="I209" i="78"/>
  <c r="G210" i="78"/>
  <c r="I210" i="78"/>
  <c r="G211" i="78"/>
  <c r="I211" i="78"/>
  <c r="G212" i="78"/>
  <c r="I212" i="78"/>
  <c r="G213" i="78"/>
  <c r="I213" i="78"/>
  <c r="G214" i="78"/>
  <c r="I214" i="78"/>
  <c r="G215" i="78"/>
  <c r="I215" i="78"/>
  <c r="G216" i="78"/>
  <c r="I216" i="78"/>
  <c r="G217" i="78"/>
  <c r="I217" i="78"/>
  <c r="G218" i="78"/>
  <c r="I218" i="78"/>
  <c r="G219" i="78"/>
  <c r="I219" i="78"/>
  <c r="G220" i="78"/>
  <c r="I220" i="78"/>
  <c r="G221" i="78"/>
  <c r="I221" i="78"/>
  <c r="G222" i="78"/>
  <c r="I222" i="78"/>
  <c r="G223" i="78"/>
  <c r="I223" i="78"/>
  <c r="G224" i="78"/>
  <c r="I224" i="78"/>
  <c r="G225" i="78"/>
  <c r="I225" i="78"/>
  <c r="G226" i="78"/>
  <c r="I226" i="78"/>
  <c r="G227" i="78"/>
  <c r="I227" i="78"/>
  <c r="G228" i="78"/>
  <c r="I228" i="78"/>
  <c r="G229" i="78"/>
  <c r="I229" i="78"/>
  <c r="G230" i="78"/>
  <c r="I230" i="78"/>
  <c r="G231" i="78"/>
  <c r="I231" i="78"/>
  <c r="G232" i="78"/>
  <c r="I232" i="78"/>
  <c r="G233" i="78"/>
  <c r="I233" i="78"/>
  <c r="G234" i="78"/>
  <c r="I234" i="78"/>
  <c r="G235" i="78"/>
  <c r="I235" i="78"/>
  <c r="G236" i="78"/>
  <c r="I236" i="78"/>
  <c r="G237" i="78"/>
  <c r="I237" i="78"/>
  <c r="G238" i="78"/>
  <c r="I238" i="78"/>
  <c r="G239" i="78"/>
  <c r="I239" i="78"/>
  <c r="G240" i="78"/>
  <c r="I240" i="78"/>
  <c r="G241" i="78"/>
  <c r="I241" i="78"/>
  <c r="G242" i="78"/>
  <c r="I242" i="78"/>
  <c r="G243" i="78"/>
  <c r="I243" i="78"/>
  <c r="G244" i="78"/>
  <c r="I244" i="78"/>
  <c r="G245" i="78"/>
  <c r="I245" i="78"/>
  <c r="G246" i="78"/>
  <c r="I246" i="78"/>
  <c r="G247" i="78"/>
  <c r="I247" i="78"/>
  <c r="G248" i="78"/>
  <c r="I248" i="78"/>
  <c r="G249" i="78"/>
  <c r="I249" i="78"/>
  <c r="G250" i="78"/>
  <c r="I250" i="78"/>
  <c r="G251" i="78"/>
  <c r="I251" i="78"/>
  <c r="G252" i="78"/>
  <c r="I252" i="78"/>
  <c r="G253" i="78"/>
  <c r="I253" i="78"/>
  <c r="G254" i="78"/>
  <c r="I254" i="78"/>
  <c r="G255" i="78"/>
  <c r="I255" i="78"/>
  <c r="G256" i="78"/>
  <c r="I256" i="78"/>
  <c r="G257" i="78"/>
  <c r="I257" i="78"/>
  <c r="G258" i="78"/>
  <c r="I258" i="78"/>
  <c r="G259" i="78"/>
  <c r="I259" i="78"/>
  <c r="G260" i="78"/>
  <c r="I260" i="78"/>
  <c r="G261" i="78"/>
  <c r="I261" i="78"/>
  <c r="G262" i="78"/>
  <c r="I262" i="78"/>
  <c r="G263" i="78"/>
  <c r="I263" i="78"/>
  <c r="G264" i="78"/>
  <c r="I264" i="78"/>
  <c r="G265" i="78"/>
  <c r="I265" i="78"/>
  <c r="G266" i="78"/>
  <c r="I266" i="78"/>
  <c r="G267" i="78"/>
  <c r="I267" i="78"/>
  <c r="G268" i="78"/>
  <c r="I268" i="78"/>
  <c r="G269" i="78"/>
  <c r="I269" i="78"/>
  <c r="G270" i="78"/>
  <c r="I270" i="78"/>
  <c r="G271" i="78"/>
  <c r="I271" i="78"/>
  <c r="G272" i="78"/>
  <c r="I272" i="78"/>
  <c r="G273" i="78"/>
  <c r="I273" i="78"/>
  <c r="G274" i="78"/>
  <c r="I274" i="78"/>
  <c r="G275" i="78"/>
  <c r="I275" i="78"/>
  <c r="G276" i="78"/>
  <c r="I276" i="78"/>
  <c r="G277" i="78"/>
  <c r="I277" i="78"/>
  <c r="G278" i="78"/>
  <c r="I278" i="78"/>
  <c r="G279" i="78"/>
  <c r="I279" i="78"/>
  <c r="G280" i="78"/>
  <c r="I280" i="78"/>
  <c r="G281" i="78"/>
  <c r="I281" i="78"/>
  <c r="G282" i="78"/>
  <c r="I282" i="78"/>
  <c r="G283" i="78"/>
  <c r="I283" i="78"/>
  <c r="G284" i="78"/>
  <c r="I284" i="78"/>
  <c r="G285" i="78"/>
  <c r="I285" i="78"/>
  <c r="G286" i="78"/>
  <c r="I286" i="78"/>
  <c r="G287" i="78"/>
  <c r="I287" i="78"/>
  <c r="G288" i="78"/>
  <c r="I288" i="78"/>
  <c r="G289" i="78"/>
  <c r="I289" i="78"/>
  <c r="G290" i="78"/>
  <c r="I290" i="78"/>
  <c r="G291" i="78"/>
  <c r="I291" i="78"/>
  <c r="G292" i="78"/>
  <c r="I292" i="78"/>
  <c r="G293" i="78"/>
  <c r="I293" i="78"/>
  <c r="G294" i="78"/>
  <c r="I294" i="78"/>
  <c r="G295" i="78"/>
  <c r="I295" i="78"/>
  <c r="G296" i="78"/>
  <c r="I296" i="78"/>
  <c r="G297" i="78"/>
  <c r="I297" i="78"/>
  <c r="G298" i="78"/>
  <c r="I298" i="78"/>
  <c r="G299" i="78"/>
  <c r="I299" i="78"/>
  <c r="G300" i="78"/>
  <c r="I300" i="78"/>
  <c r="G301" i="78"/>
  <c r="I301" i="78"/>
  <c r="G302" i="78"/>
  <c r="I302" i="78"/>
  <c r="G303" i="78"/>
  <c r="I303" i="78"/>
  <c r="G304" i="78"/>
  <c r="I304" i="78"/>
  <c r="G305" i="78"/>
  <c r="I305" i="78"/>
  <c r="G306" i="78"/>
  <c r="I306" i="78"/>
  <c r="G307" i="78"/>
  <c r="I307" i="78"/>
  <c r="G308" i="78"/>
  <c r="I308" i="78"/>
  <c r="G309" i="78"/>
  <c r="I309" i="78"/>
  <c r="G310" i="78"/>
  <c r="I310" i="78"/>
  <c r="G311" i="78"/>
  <c r="I311" i="78"/>
  <c r="G312" i="78"/>
  <c r="I312" i="78"/>
  <c r="G313" i="78"/>
  <c r="I313" i="78"/>
  <c r="G314" i="78"/>
  <c r="I314" i="78"/>
  <c r="G315" i="78"/>
  <c r="I315" i="78"/>
  <c r="G316" i="78"/>
  <c r="I316" i="78"/>
  <c r="G317" i="78"/>
  <c r="I317" i="78"/>
  <c r="G318" i="78"/>
  <c r="I318" i="78"/>
  <c r="G319" i="78"/>
  <c r="I319" i="78"/>
  <c r="G320" i="78"/>
  <c r="I320" i="78"/>
  <c r="G321" i="78"/>
  <c r="I321" i="78"/>
  <c r="G322" i="78"/>
  <c r="I322" i="78"/>
  <c r="G323" i="78"/>
  <c r="I323" i="78"/>
  <c r="G324" i="78"/>
  <c r="I324" i="78"/>
  <c r="G325" i="78"/>
  <c r="I325" i="78"/>
  <c r="G326" i="78"/>
  <c r="I326" i="78"/>
  <c r="G327" i="78"/>
  <c r="I327" i="78"/>
  <c r="G328" i="78"/>
  <c r="I328" i="78"/>
  <c r="G329" i="78"/>
  <c r="I329" i="78"/>
  <c r="G330" i="78"/>
  <c r="I330" i="78"/>
  <c r="G331" i="78"/>
  <c r="I331" i="78"/>
  <c r="G332" i="78"/>
  <c r="I332" i="78"/>
  <c r="G333" i="78"/>
  <c r="I333" i="78"/>
  <c r="G334" i="78"/>
  <c r="I334" i="78"/>
  <c r="G335" i="78"/>
  <c r="I335" i="78"/>
  <c r="G336" i="78"/>
  <c r="I336" i="78"/>
  <c r="G337" i="78"/>
  <c r="I337" i="78"/>
  <c r="G338" i="78"/>
  <c r="I338" i="78"/>
  <c r="G339" i="78"/>
  <c r="I339" i="78"/>
  <c r="G340" i="78"/>
  <c r="I340" i="78"/>
  <c r="G341" i="78"/>
  <c r="I341" i="78"/>
  <c r="G342" i="78"/>
  <c r="I342" i="78"/>
  <c r="G343" i="78"/>
  <c r="I343" i="78"/>
  <c r="G344" i="78"/>
  <c r="I344" i="78"/>
  <c r="G345" i="78"/>
  <c r="I345" i="78"/>
  <c r="G346" i="78"/>
  <c r="I346" i="78"/>
  <c r="G347" i="78"/>
  <c r="I347" i="78"/>
  <c r="G348" i="78"/>
  <c r="I348" i="78"/>
  <c r="G349" i="78"/>
  <c r="I349" i="78"/>
  <c r="G350" i="78"/>
  <c r="I350" i="78"/>
  <c r="G351" i="78"/>
  <c r="I351" i="78"/>
  <c r="G352" i="78"/>
  <c r="I352" i="78"/>
  <c r="G353" i="78"/>
  <c r="I353" i="78"/>
  <c r="G354" i="78"/>
  <c r="I354" i="78"/>
  <c r="G355" i="78"/>
  <c r="I355" i="78"/>
  <c r="G356" i="78"/>
  <c r="I356" i="78"/>
  <c r="G357" i="78"/>
  <c r="I357" i="78"/>
  <c r="G358" i="78"/>
  <c r="I358" i="78"/>
  <c r="G359" i="78"/>
  <c r="I359" i="78"/>
  <c r="G360" i="78"/>
  <c r="I360" i="78"/>
  <c r="G361" i="78"/>
  <c r="I361" i="78"/>
  <c r="G362" i="78"/>
  <c r="I362" i="78"/>
  <c r="G363" i="78"/>
  <c r="I363" i="78"/>
  <c r="G364" i="78"/>
  <c r="I364" i="78"/>
  <c r="G365" i="78"/>
  <c r="I365" i="78"/>
  <c r="G366" i="78"/>
  <c r="I366" i="78"/>
  <c r="G367" i="78"/>
  <c r="I367" i="78"/>
  <c r="G368" i="78"/>
  <c r="I368" i="78"/>
  <c r="G369" i="78"/>
  <c r="I369" i="78"/>
  <c r="G370" i="78"/>
  <c r="I370" i="78"/>
  <c r="G371" i="78"/>
  <c r="I371" i="78"/>
  <c r="G372" i="78"/>
  <c r="I372" i="78"/>
  <c r="G373" i="78"/>
  <c r="I373" i="78"/>
  <c r="G374" i="78"/>
  <c r="I374" i="78"/>
  <c r="G375" i="78"/>
  <c r="I375" i="78"/>
  <c r="G376" i="78"/>
  <c r="I376" i="78"/>
  <c r="G377" i="78"/>
  <c r="I377" i="78"/>
  <c r="G378" i="78"/>
  <c r="I378" i="78"/>
  <c r="G379" i="78"/>
  <c r="I379" i="78"/>
  <c r="G380" i="78"/>
  <c r="I380" i="78"/>
  <c r="G381" i="78"/>
  <c r="I381" i="78"/>
  <c r="G382" i="78"/>
  <c r="I382" i="78"/>
  <c r="G383" i="78"/>
  <c r="I383" i="78"/>
  <c r="G384" i="78"/>
  <c r="I384" i="78"/>
  <c r="G385" i="78"/>
  <c r="I385" i="78"/>
  <c r="G386" i="78"/>
  <c r="I386" i="78"/>
  <c r="G387" i="78"/>
  <c r="I387" i="78"/>
  <c r="G388" i="78"/>
  <c r="I388" i="78"/>
  <c r="G389" i="78"/>
  <c r="I389" i="78"/>
  <c r="G390" i="78"/>
  <c r="I390" i="78"/>
  <c r="G391" i="78"/>
  <c r="I391" i="78"/>
  <c r="G392" i="78"/>
  <c r="I392" i="78"/>
  <c r="G393" i="78"/>
  <c r="I393" i="78"/>
  <c r="G394" i="78"/>
  <c r="I394" i="78"/>
  <c r="G395" i="78"/>
  <c r="I395" i="78"/>
  <c r="G396" i="78"/>
  <c r="I396" i="78"/>
  <c r="G397" i="78"/>
  <c r="I397" i="78"/>
  <c r="G398" i="78"/>
  <c r="I398" i="78"/>
  <c r="G399" i="78"/>
  <c r="I399" i="78"/>
  <c r="G400" i="78"/>
  <c r="I400" i="78"/>
  <c r="G401" i="78"/>
  <c r="I401" i="78"/>
  <c r="G402" i="78"/>
  <c r="I402" i="78"/>
  <c r="G403" i="78"/>
  <c r="I403" i="78"/>
  <c r="G404" i="78"/>
  <c r="I404" i="78"/>
  <c r="G405" i="78"/>
  <c r="I405" i="78"/>
  <c r="G406" i="78"/>
  <c r="I406" i="78"/>
  <c r="G407" i="78"/>
  <c r="I407" i="78"/>
  <c r="G408" i="78"/>
  <c r="I408" i="78"/>
  <c r="G409" i="78"/>
  <c r="I409" i="78"/>
  <c r="G410" i="78"/>
  <c r="I410" i="78"/>
  <c r="G411" i="78"/>
  <c r="I411" i="78"/>
  <c r="G412" i="78"/>
  <c r="I412" i="78"/>
  <c r="G413" i="78"/>
  <c r="I413" i="78"/>
  <c r="G414" i="78"/>
  <c r="I414" i="78"/>
  <c r="G415" i="78"/>
  <c r="I415" i="78"/>
  <c r="G416" i="78"/>
  <c r="I416" i="78"/>
  <c r="G417" i="78"/>
  <c r="I417" i="78"/>
  <c r="G418" i="78"/>
  <c r="I418" i="78"/>
  <c r="G419" i="78"/>
  <c r="I419" i="78"/>
  <c r="G420" i="78"/>
  <c r="I420" i="78"/>
  <c r="G421" i="78"/>
  <c r="I421" i="78"/>
  <c r="G422" i="78"/>
  <c r="I422" i="78"/>
  <c r="G423" i="78"/>
  <c r="I423" i="78"/>
  <c r="G424" i="78"/>
  <c r="I424" i="78"/>
  <c r="G425" i="78"/>
  <c r="I425" i="78"/>
  <c r="G426" i="78"/>
  <c r="I426" i="78"/>
  <c r="G427" i="78"/>
  <c r="I427" i="78"/>
  <c r="G428" i="78"/>
  <c r="I428" i="78"/>
  <c r="G429" i="78"/>
  <c r="I429" i="78"/>
  <c r="G430" i="78"/>
  <c r="I430" i="78"/>
  <c r="G431" i="78"/>
  <c r="I431" i="78"/>
  <c r="G432" i="78"/>
  <c r="I432" i="78"/>
  <c r="G433" i="78"/>
  <c r="I433" i="78"/>
  <c r="G434" i="78"/>
  <c r="I434" i="78"/>
  <c r="G435" i="78"/>
  <c r="I435" i="78"/>
  <c r="G436" i="78"/>
  <c r="I436" i="78"/>
  <c r="G437" i="78"/>
  <c r="I437" i="78"/>
  <c r="G438" i="78"/>
  <c r="I438" i="78"/>
  <c r="G439" i="78"/>
  <c r="I439" i="78"/>
  <c r="G440" i="78"/>
  <c r="I440" i="78"/>
  <c r="G441" i="78"/>
  <c r="I441" i="78"/>
  <c r="G442" i="78"/>
  <c r="I442" i="78"/>
  <c r="G443" i="78"/>
  <c r="I443" i="78"/>
  <c r="G444" i="78"/>
  <c r="I444" i="78"/>
  <c r="G445" i="78"/>
  <c r="I445" i="78"/>
  <c r="G446" i="78"/>
  <c r="I446" i="78"/>
  <c r="G447" i="78"/>
  <c r="I447" i="78"/>
  <c r="G448" i="78"/>
  <c r="I448" i="78"/>
  <c r="G449" i="78"/>
  <c r="I449" i="78"/>
  <c r="G450" i="78"/>
  <c r="I450" i="78"/>
  <c r="G451" i="78"/>
  <c r="I451" i="78"/>
  <c r="G452" i="78"/>
  <c r="I452" i="78"/>
  <c r="G453" i="78"/>
  <c r="I453" i="78"/>
  <c r="G454" i="78"/>
  <c r="I454" i="78"/>
  <c r="G455" i="78"/>
  <c r="I455" i="78"/>
  <c r="G456" i="78"/>
  <c r="I456" i="78"/>
  <c r="G457" i="78"/>
  <c r="I457" i="78"/>
  <c r="G458" i="78"/>
  <c r="I458" i="78"/>
  <c r="G459" i="78"/>
  <c r="I459" i="78"/>
  <c r="G460" i="78"/>
  <c r="I460" i="78"/>
  <c r="G461" i="78"/>
  <c r="I461" i="78"/>
  <c r="G462" i="78"/>
  <c r="I462" i="78"/>
  <c r="G463" i="78"/>
  <c r="I463" i="78"/>
  <c r="G464" i="78"/>
  <c r="I464" i="78"/>
  <c r="G465" i="78"/>
  <c r="I465" i="78"/>
  <c r="G466" i="78"/>
  <c r="I466" i="78"/>
  <c r="G467" i="78"/>
  <c r="I467" i="78"/>
  <c r="G468" i="78"/>
  <c r="I468" i="78"/>
  <c r="G469" i="78"/>
  <c r="I469" i="78"/>
  <c r="G470" i="78"/>
  <c r="I470" i="78"/>
  <c r="G471" i="78"/>
  <c r="I471" i="78"/>
  <c r="G472" i="78"/>
  <c r="I472" i="78"/>
  <c r="G473" i="78"/>
  <c r="I473" i="78"/>
  <c r="G474" i="78"/>
  <c r="I474" i="78"/>
  <c r="G475" i="78"/>
  <c r="I475" i="78"/>
  <c r="G476" i="78"/>
  <c r="I476" i="78"/>
  <c r="G477" i="78"/>
  <c r="I477" i="78"/>
  <c r="G478" i="78"/>
  <c r="I478" i="78"/>
  <c r="G479" i="78"/>
  <c r="I479" i="78"/>
  <c r="G480" i="78"/>
  <c r="I480" i="78"/>
  <c r="G481" i="78"/>
  <c r="I481" i="78"/>
  <c r="G482" i="78"/>
  <c r="I482" i="78"/>
  <c r="G483" i="78"/>
  <c r="I483" i="78"/>
  <c r="G484" i="78"/>
  <c r="I484" i="78"/>
  <c r="G485" i="78"/>
  <c r="I485" i="78"/>
  <c r="G486" i="78"/>
  <c r="I486" i="78"/>
  <c r="G487" i="78"/>
  <c r="I487" i="78"/>
  <c r="G488" i="78"/>
  <c r="I488" i="78"/>
  <c r="G489" i="78"/>
  <c r="I489" i="78"/>
  <c r="G490" i="78"/>
  <c r="I490" i="78"/>
  <c r="G491" i="78"/>
  <c r="I491" i="78"/>
  <c r="G492" i="78"/>
  <c r="I492" i="78"/>
  <c r="G493" i="78"/>
  <c r="I493" i="78"/>
  <c r="G494" i="78"/>
  <c r="I494" i="78"/>
  <c r="G495" i="78"/>
  <c r="I495" i="78"/>
  <c r="G496" i="78"/>
  <c r="I496" i="78"/>
  <c r="G497" i="78"/>
  <c r="I497" i="78"/>
  <c r="G498" i="78"/>
  <c r="I498" i="78"/>
  <c r="G499" i="78"/>
  <c r="I499" i="78"/>
  <c r="G500" i="78"/>
  <c r="I500" i="78"/>
  <c r="G501" i="78"/>
  <c r="I501" i="78"/>
  <c r="G502" i="78"/>
  <c r="I502" i="78"/>
  <c r="G503" i="78"/>
  <c r="I503" i="78"/>
  <c r="G504" i="78"/>
  <c r="I504" i="78"/>
  <c r="G505" i="78"/>
  <c r="I505" i="78"/>
  <c r="G506" i="78"/>
  <c r="I506" i="78"/>
  <c r="G507" i="78"/>
  <c r="I507" i="78"/>
  <c r="G508" i="78"/>
  <c r="I508" i="78"/>
  <c r="G509" i="78"/>
  <c r="I509" i="78"/>
  <c r="G510" i="78"/>
  <c r="I510" i="78"/>
  <c r="G511" i="78"/>
  <c r="I511" i="78"/>
  <c r="G512" i="78"/>
  <c r="I512" i="78"/>
  <c r="G513" i="78"/>
  <c r="I513" i="78"/>
  <c r="G514" i="78"/>
  <c r="I514" i="78"/>
  <c r="G515" i="78"/>
  <c r="I515" i="78"/>
  <c r="G516" i="78"/>
  <c r="I516" i="78"/>
  <c r="G517" i="78"/>
  <c r="I517" i="78"/>
  <c r="G518" i="78"/>
  <c r="I518" i="78"/>
  <c r="G519" i="78"/>
  <c r="I519" i="78"/>
  <c r="G520" i="78"/>
  <c r="I520" i="78"/>
  <c r="G521" i="78"/>
  <c r="I521" i="78"/>
  <c r="G522" i="78"/>
  <c r="I522" i="78"/>
  <c r="G523" i="78"/>
  <c r="I523" i="78"/>
  <c r="G524" i="78"/>
  <c r="I524" i="78"/>
  <c r="G525" i="78"/>
  <c r="I525" i="78"/>
  <c r="G526" i="78"/>
  <c r="I526" i="78"/>
  <c r="G527" i="78"/>
  <c r="I527" i="78"/>
  <c r="G528" i="78"/>
  <c r="I528" i="78"/>
  <c r="G529" i="78"/>
  <c r="I529" i="78"/>
  <c r="G530" i="78"/>
  <c r="I530" i="78"/>
  <c r="G531" i="78"/>
  <c r="I531" i="78"/>
  <c r="G532" i="78"/>
  <c r="I532" i="78"/>
  <c r="G533" i="78"/>
  <c r="I533" i="78"/>
  <c r="G534" i="78"/>
  <c r="I534" i="78"/>
  <c r="G535" i="78"/>
  <c r="I535" i="78"/>
  <c r="G536" i="78"/>
  <c r="I536" i="78"/>
  <c r="G537" i="78"/>
  <c r="I537" i="78"/>
  <c r="G538" i="78"/>
  <c r="I538" i="78"/>
  <c r="G539" i="78"/>
  <c r="I539" i="78"/>
  <c r="G540" i="78"/>
  <c r="I540" i="78"/>
  <c r="G541" i="78"/>
  <c r="I541" i="78"/>
  <c r="G542" i="78"/>
  <c r="I542" i="78"/>
  <c r="G543" i="78"/>
  <c r="I543" i="78"/>
  <c r="G544" i="78"/>
  <c r="I544" i="78"/>
  <c r="G545" i="78"/>
  <c r="I545" i="78"/>
  <c r="G546" i="78"/>
  <c r="I546" i="78"/>
  <c r="G547" i="78"/>
  <c r="I547" i="78"/>
  <c r="G548" i="78"/>
  <c r="I548" i="78"/>
  <c r="G549" i="78"/>
  <c r="I549" i="78"/>
  <c r="G550" i="78"/>
  <c r="I550" i="78"/>
  <c r="G551" i="78"/>
  <c r="I551" i="78"/>
  <c r="G552" i="78"/>
  <c r="I552" i="78"/>
  <c r="G553" i="78"/>
  <c r="I553" i="78"/>
  <c r="G554" i="78"/>
  <c r="I554" i="78"/>
  <c r="G555" i="78"/>
  <c r="I555" i="78"/>
  <c r="G556" i="78"/>
  <c r="I556" i="78"/>
  <c r="G557" i="78"/>
  <c r="I557" i="78"/>
  <c r="G558" i="78"/>
  <c r="I558" i="78"/>
  <c r="G559" i="78"/>
  <c r="I559" i="78"/>
  <c r="G560" i="78"/>
  <c r="I560" i="78"/>
  <c r="G561" i="78"/>
  <c r="I561" i="78"/>
  <c r="G562" i="78"/>
  <c r="I562" i="78"/>
  <c r="G563" i="78"/>
  <c r="I563" i="78"/>
  <c r="G564" i="78"/>
  <c r="I564" i="78"/>
  <c r="G565" i="78"/>
  <c r="I565" i="78"/>
  <c r="G566" i="78"/>
  <c r="I566" i="78"/>
  <c r="G567" i="78"/>
  <c r="I567" i="78"/>
  <c r="G568" i="78"/>
  <c r="I568" i="78"/>
  <c r="G569" i="78"/>
  <c r="I569" i="78"/>
  <c r="G570" i="78"/>
  <c r="I570" i="78"/>
  <c r="G571" i="78"/>
  <c r="I571" i="78"/>
  <c r="G572" i="78"/>
  <c r="I572" i="78"/>
  <c r="G573" i="78"/>
  <c r="I573" i="78"/>
  <c r="G574" i="78"/>
  <c r="I574" i="78"/>
  <c r="G575" i="78"/>
  <c r="I575" i="78"/>
  <c r="G576" i="78"/>
  <c r="I576" i="78"/>
  <c r="G577" i="78"/>
  <c r="I577" i="78"/>
  <c r="G578" i="78"/>
  <c r="I578" i="78"/>
  <c r="G579" i="78"/>
  <c r="I579" i="78"/>
  <c r="G580" i="78"/>
  <c r="I580" i="78"/>
  <c r="G581" i="78"/>
  <c r="I581" i="78"/>
  <c r="G582" i="78"/>
  <c r="I582" i="78"/>
  <c r="G583" i="78"/>
  <c r="I583" i="78"/>
  <c r="G584" i="78"/>
  <c r="I584" i="78"/>
  <c r="G585" i="78"/>
  <c r="I585" i="78"/>
  <c r="G586" i="78"/>
  <c r="I586" i="78"/>
  <c r="G587" i="78"/>
  <c r="I587" i="78"/>
  <c r="G588" i="78"/>
  <c r="I588" i="78"/>
  <c r="G589" i="78"/>
  <c r="I589" i="78"/>
  <c r="G590" i="78"/>
  <c r="I590" i="78"/>
  <c r="G591" i="78"/>
  <c r="I591" i="78"/>
  <c r="G592" i="78"/>
  <c r="I592" i="78"/>
  <c r="G593" i="78"/>
  <c r="I593" i="78"/>
  <c r="G594" i="78"/>
  <c r="I594" i="78"/>
  <c r="G595" i="78"/>
  <c r="I595" i="78"/>
  <c r="G596" i="78"/>
  <c r="I596" i="78"/>
  <c r="G597" i="78"/>
  <c r="I597" i="78"/>
  <c r="G598" i="78"/>
  <c r="I598" i="78"/>
  <c r="G599" i="78"/>
  <c r="I599" i="78"/>
  <c r="G600" i="78"/>
  <c r="I600" i="78"/>
  <c r="G601" i="78"/>
  <c r="I601" i="78"/>
  <c r="G602" i="78"/>
  <c r="I602" i="78"/>
  <c r="G603" i="78"/>
  <c r="I603" i="78"/>
  <c r="G604" i="78"/>
  <c r="I604" i="78"/>
  <c r="G605" i="78"/>
  <c r="I605" i="78"/>
  <c r="G606" i="78"/>
  <c r="I606" i="78"/>
  <c r="G607" i="78"/>
  <c r="I607" i="78"/>
  <c r="G608" i="78"/>
  <c r="I608" i="78"/>
  <c r="G609" i="78"/>
  <c r="I609" i="78"/>
  <c r="G610" i="78"/>
  <c r="I610" i="78"/>
  <c r="G611" i="78"/>
  <c r="I611" i="78"/>
  <c r="G612" i="78"/>
  <c r="I612" i="78"/>
  <c r="G613" i="78"/>
  <c r="I613" i="78"/>
  <c r="G614" i="78"/>
  <c r="I614" i="78"/>
  <c r="G615" i="78"/>
  <c r="I615" i="78"/>
  <c r="G616" i="78"/>
  <c r="I616" i="78"/>
  <c r="G617" i="78"/>
  <c r="I617" i="78"/>
  <c r="G618" i="78"/>
  <c r="I618" i="78"/>
  <c r="G619" i="78"/>
  <c r="I619" i="78"/>
  <c r="G620" i="78"/>
  <c r="I620" i="78"/>
  <c r="G621" i="78"/>
  <c r="I621" i="78"/>
  <c r="G622" i="78"/>
  <c r="I622" i="78"/>
  <c r="G623" i="78"/>
  <c r="I623" i="78"/>
  <c r="G624" i="78"/>
  <c r="I624" i="78"/>
  <c r="G625" i="78"/>
  <c r="I625" i="78"/>
  <c r="G626" i="78"/>
  <c r="I626" i="78"/>
  <c r="G627" i="78"/>
  <c r="I627" i="78"/>
  <c r="G628" i="78"/>
  <c r="I628" i="78"/>
  <c r="G629" i="78"/>
  <c r="I629" i="78"/>
  <c r="G630" i="78"/>
  <c r="I630" i="78"/>
  <c r="G631" i="78"/>
  <c r="I631" i="78"/>
  <c r="G632" i="78"/>
  <c r="I632" i="78"/>
  <c r="G633" i="78"/>
  <c r="I633" i="78"/>
  <c r="G634" i="78"/>
  <c r="I634" i="78"/>
  <c r="G635" i="78"/>
  <c r="I635" i="78"/>
  <c r="G636" i="78"/>
  <c r="I636" i="78"/>
  <c r="G637" i="78"/>
  <c r="I637" i="78"/>
  <c r="G638" i="78"/>
  <c r="I638" i="78"/>
  <c r="G639" i="78"/>
  <c r="I639" i="78"/>
  <c r="G640" i="78"/>
  <c r="I640" i="78"/>
  <c r="G641" i="78"/>
  <c r="I641" i="78"/>
  <c r="G642" i="78"/>
  <c r="I642" i="78"/>
  <c r="G643" i="78"/>
  <c r="I643" i="78"/>
  <c r="G644" i="78"/>
  <c r="I644" i="78"/>
  <c r="G645" i="78"/>
  <c r="I645" i="78"/>
  <c r="G646" i="78"/>
  <c r="I646" i="78"/>
  <c r="G647" i="78"/>
  <c r="I647" i="78"/>
  <c r="G648" i="78"/>
  <c r="I648" i="78"/>
  <c r="G649" i="78"/>
  <c r="I649" i="78"/>
  <c r="G650" i="78"/>
  <c r="I650" i="78"/>
  <c r="G651" i="78"/>
  <c r="I651" i="78"/>
  <c r="G652" i="78"/>
  <c r="I652" i="78"/>
  <c r="G653" i="78"/>
  <c r="I653" i="78"/>
  <c r="G654" i="78"/>
  <c r="I654" i="78"/>
  <c r="G655" i="78"/>
  <c r="I655" i="78"/>
  <c r="G656" i="78"/>
  <c r="I656" i="78"/>
  <c r="G657" i="78"/>
  <c r="I657" i="78"/>
  <c r="G658" i="78"/>
  <c r="I658" i="78"/>
  <c r="G659" i="78"/>
  <c r="I659" i="78"/>
  <c r="G660" i="78"/>
  <c r="I660" i="78"/>
  <c r="G661" i="78"/>
  <c r="I661" i="78"/>
  <c r="G662" i="78"/>
  <c r="I662" i="78"/>
  <c r="G663" i="78"/>
  <c r="I663" i="78"/>
  <c r="G664" i="78"/>
  <c r="I664" i="78"/>
  <c r="G665" i="78"/>
  <c r="I665" i="78"/>
  <c r="G666" i="78"/>
  <c r="I666" i="78"/>
  <c r="G667" i="78"/>
  <c r="I667" i="78"/>
  <c r="G668" i="78"/>
  <c r="I668" i="78"/>
  <c r="G669" i="78"/>
  <c r="I669" i="78"/>
  <c r="G670" i="78"/>
  <c r="I670" i="78"/>
  <c r="G671" i="78"/>
  <c r="I671" i="78"/>
  <c r="G672" i="78"/>
  <c r="I672" i="78"/>
  <c r="G673" i="78"/>
  <c r="I673" i="78"/>
  <c r="G674" i="78"/>
  <c r="I674" i="78"/>
  <c r="G675" i="78"/>
  <c r="I675" i="78"/>
  <c r="G676" i="78"/>
  <c r="I676" i="78"/>
  <c r="G677" i="78"/>
  <c r="I677" i="78"/>
  <c r="G678" i="78"/>
  <c r="I678" i="78"/>
  <c r="G679" i="78"/>
  <c r="I679" i="78"/>
  <c r="G680" i="78"/>
  <c r="I680" i="78"/>
  <c r="G681" i="78"/>
  <c r="I681" i="78"/>
  <c r="G682" i="78"/>
  <c r="I682" i="78"/>
  <c r="G683" i="78"/>
  <c r="I683" i="78"/>
  <c r="G684" i="78"/>
  <c r="I684" i="78"/>
  <c r="G685" i="78"/>
  <c r="I685" i="78"/>
  <c r="G686" i="78"/>
  <c r="I686" i="78"/>
  <c r="G687" i="78"/>
  <c r="I687" i="78"/>
  <c r="G688" i="78"/>
  <c r="I688" i="78"/>
  <c r="G689" i="78"/>
  <c r="I689" i="78"/>
  <c r="G690" i="78"/>
  <c r="I690" i="78"/>
  <c r="G691" i="78"/>
  <c r="I691" i="78"/>
  <c r="G692" i="78"/>
  <c r="I692" i="78"/>
  <c r="G693" i="78"/>
  <c r="I693" i="78"/>
  <c r="G694" i="78"/>
  <c r="I694" i="78"/>
  <c r="G695" i="78"/>
  <c r="I695" i="78"/>
  <c r="G696" i="78"/>
  <c r="I696" i="78"/>
  <c r="G697" i="78"/>
  <c r="I697" i="78"/>
  <c r="G698" i="78"/>
  <c r="I698" i="78"/>
  <c r="G699" i="78"/>
  <c r="I699" i="78"/>
  <c r="G700" i="78"/>
  <c r="I700" i="78"/>
  <c r="G701" i="78"/>
  <c r="I701" i="78"/>
  <c r="G702" i="78"/>
  <c r="I702" i="78"/>
  <c r="G703" i="78"/>
  <c r="I703" i="78"/>
  <c r="G704" i="78"/>
  <c r="I704" i="78"/>
  <c r="G705" i="78"/>
  <c r="I705" i="78"/>
  <c r="G706" i="78"/>
  <c r="I706" i="78"/>
  <c r="G707" i="78"/>
  <c r="I707" i="78"/>
  <c r="G708" i="78"/>
  <c r="I708" i="78"/>
  <c r="G709" i="78"/>
  <c r="I709" i="78"/>
  <c r="G710" i="78"/>
  <c r="I710" i="78"/>
  <c r="G711" i="78"/>
  <c r="I711" i="78"/>
  <c r="G712" i="78"/>
  <c r="I712" i="78"/>
  <c r="G713" i="78"/>
  <c r="I713" i="78"/>
  <c r="G714" i="78"/>
  <c r="I714" i="78"/>
  <c r="G715" i="78"/>
  <c r="I715" i="78"/>
  <c r="G716" i="78"/>
  <c r="I716" i="78"/>
  <c r="G717" i="78"/>
  <c r="I717" i="78"/>
  <c r="G718" i="78"/>
  <c r="I718" i="78"/>
  <c r="G719" i="78"/>
  <c r="I719" i="78"/>
  <c r="G720" i="78"/>
  <c r="I720" i="78"/>
  <c r="G721" i="78"/>
  <c r="I721" i="78"/>
  <c r="G722" i="78"/>
  <c r="I722" i="78"/>
  <c r="G723" i="78"/>
  <c r="I723" i="78"/>
  <c r="G724" i="78"/>
  <c r="I724" i="78"/>
  <c r="G725" i="78"/>
  <c r="I725" i="78"/>
  <c r="G726" i="78"/>
  <c r="I726" i="78"/>
  <c r="G727" i="78"/>
  <c r="I727" i="78"/>
  <c r="G728" i="78"/>
  <c r="I728" i="78"/>
  <c r="G729" i="78"/>
  <c r="I729" i="78"/>
  <c r="G730" i="78"/>
  <c r="I730" i="78"/>
  <c r="G731" i="78"/>
  <c r="I731" i="78"/>
  <c r="G732" i="78"/>
  <c r="I732" i="78"/>
  <c r="G733" i="78"/>
  <c r="I733" i="78"/>
  <c r="G734" i="78"/>
  <c r="I734" i="78"/>
  <c r="G735" i="78"/>
  <c r="I735" i="78"/>
  <c r="G736" i="78"/>
  <c r="I736" i="78"/>
  <c r="G737" i="78"/>
  <c r="I737" i="78"/>
  <c r="G738" i="78"/>
  <c r="I738" i="78"/>
  <c r="G739" i="78"/>
  <c r="I739" i="78"/>
  <c r="G740" i="78"/>
  <c r="I740" i="78"/>
  <c r="G741" i="78"/>
  <c r="I741" i="78"/>
  <c r="G742" i="78"/>
  <c r="I742" i="78"/>
  <c r="G743" i="78"/>
  <c r="I743" i="78"/>
  <c r="G744" i="78"/>
  <c r="I744" i="78"/>
  <c r="G745" i="78"/>
  <c r="I745" i="78"/>
  <c r="G746" i="78"/>
  <c r="I746" i="78"/>
  <c r="G747" i="78"/>
  <c r="I747" i="78"/>
  <c r="G748" i="78"/>
  <c r="I748" i="78"/>
  <c r="G749" i="78"/>
  <c r="I749" i="78"/>
  <c r="G750" i="78"/>
  <c r="I750" i="78"/>
  <c r="G751" i="78"/>
  <c r="I751" i="78"/>
  <c r="G752" i="78"/>
  <c r="I752" i="78"/>
  <c r="G753" i="78"/>
  <c r="I753" i="78"/>
  <c r="G754" i="78"/>
  <c r="I754" i="78"/>
  <c r="G755" i="78"/>
  <c r="I755" i="78"/>
  <c r="G756" i="78"/>
  <c r="I756" i="78"/>
  <c r="G757" i="78"/>
  <c r="I757" i="78"/>
  <c r="G758" i="78"/>
  <c r="I758" i="78"/>
  <c r="G759" i="78"/>
  <c r="I759" i="78"/>
  <c r="G760" i="78"/>
  <c r="I760" i="78"/>
  <c r="G761" i="78"/>
  <c r="I761" i="78"/>
  <c r="G762" i="78"/>
  <c r="I762" i="78"/>
  <c r="G763" i="78"/>
  <c r="I763" i="78"/>
  <c r="G764" i="78"/>
  <c r="I764" i="78"/>
  <c r="G765" i="78"/>
  <c r="I765" i="78"/>
  <c r="G766" i="78"/>
  <c r="I766" i="78"/>
  <c r="G767" i="78"/>
  <c r="I767" i="78"/>
  <c r="G768" i="78"/>
  <c r="I768" i="78"/>
  <c r="G769" i="78"/>
  <c r="I769" i="78"/>
  <c r="G770" i="78"/>
  <c r="I770" i="78"/>
  <c r="G771" i="78"/>
  <c r="I771" i="78"/>
  <c r="G772" i="78"/>
  <c r="I772" i="78"/>
  <c r="G773" i="78"/>
  <c r="I773" i="78"/>
  <c r="G774" i="78"/>
  <c r="I774" i="78"/>
  <c r="G775" i="78"/>
  <c r="I775" i="78"/>
  <c r="G776" i="78"/>
  <c r="I776" i="78"/>
  <c r="G777" i="78"/>
  <c r="I777" i="78"/>
  <c r="G778" i="78"/>
  <c r="I778" i="78"/>
  <c r="G779" i="78"/>
  <c r="I779" i="78"/>
  <c r="G780" i="78"/>
  <c r="I780" i="78"/>
  <c r="G781" i="78"/>
  <c r="I781" i="78"/>
  <c r="G782" i="78"/>
  <c r="I782" i="78"/>
  <c r="G783" i="78"/>
  <c r="I783" i="78"/>
  <c r="G784" i="78"/>
  <c r="I784" i="78"/>
  <c r="G785" i="78"/>
  <c r="I785" i="78"/>
  <c r="G786" i="78"/>
  <c r="I786" i="78"/>
  <c r="G787" i="78"/>
  <c r="I787" i="78"/>
  <c r="G788" i="78"/>
  <c r="I788" i="78"/>
  <c r="G789" i="78"/>
  <c r="I789" i="78"/>
  <c r="G790" i="78"/>
  <c r="I790" i="78"/>
  <c r="G791" i="78"/>
  <c r="I791" i="78"/>
  <c r="G792" i="78"/>
  <c r="I792" i="78"/>
  <c r="G793" i="78"/>
  <c r="I793" i="78"/>
  <c r="G794" i="78"/>
  <c r="I794" i="78"/>
  <c r="G795" i="78"/>
  <c r="I795" i="78"/>
  <c r="G796" i="78"/>
  <c r="I796" i="78"/>
  <c r="G797" i="78"/>
  <c r="I797" i="78"/>
  <c r="G798" i="78"/>
  <c r="I798" i="78"/>
  <c r="G799" i="78"/>
  <c r="I799" i="78"/>
  <c r="G800" i="78"/>
  <c r="I800" i="78"/>
  <c r="G801" i="78"/>
  <c r="I801" i="78"/>
  <c r="G802" i="78"/>
  <c r="I802" i="78"/>
  <c r="G803" i="78"/>
  <c r="I803" i="78"/>
  <c r="G804" i="78"/>
  <c r="I804" i="78"/>
  <c r="G805" i="78"/>
  <c r="I805" i="78"/>
  <c r="G806" i="78"/>
  <c r="I806" i="78"/>
  <c r="G807" i="78"/>
  <c r="I807" i="78"/>
  <c r="G808" i="78"/>
  <c r="I808" i="78"/>
  <c r="G809" i="78"/>
  <c r="I809" i="78"/>
  <c r="G810" i="78"/>
  <c r="I810" i="78"/>
  <c r="G811" i="78"/>
  <c r="I811" i="78"/>
  <c r="G812" i="78"/>
  <c r="I812" i="78"/>
  <c r="G813" i="78"/>
  <c r="I813" i="78"/>
  <c r="G814" i="78"/>
  <c r="I814" i="78"/>
  <c r="G815" i="78"/>
  <c r="I815" i="78"/>
  <c r="G816" i="78"/>
  <c r="I816" i="78"/>
  <c r="G817" i="78"/>
  <c r="I817" i="78"/>
  <c r="G818" i="78"/>
  <c r="I818" i="78"/>
  <c r="G819" i="78"/>
  <c r="I819" i="78"/>
  <c r="G820" i="78"/>
  <c r="I820" i="78"/>
  <c r="G821" i="78"/>
  <c r="I821" i="78"/>
  <c r="G822" i="78"/>
  <c r="I822" i="78"/>
  <c r="G823" i="78"/>
  <c r="I823" i="78"/>
  <c r="G824" i="78"/>
  <c r="I824" i="78"/>
  <c r="G825" i="78"/>
  <c r="I825" i="78"/>
  <c r="G826" i="78"/>
  <c r="I826" i="78"/>
  <c r="G827" i="78"/>
  <c r="I827" i="78"/>
  <c r="G828" i="78"/>
  <c r="I828" i="78"/>
  <c r="G829" i="78"/>
  <c r="I829" i="78"/>
  <c r="G830" i="78"/>
  <c r="I830" i="78"/>
  <c r="G831" i="78"/>
  <c r="I831" i="78"/>
  <c r="G832" i="78"/>
  <c r="I832" i="78"/>
  <c r="G833" i="78"/>
  <c r="I833" i="78"/>
  <c r="G834" i="78"/>
  <c r="I834" i="78"/>
  <c r="G835" i="78"/>
  <c r="I835" i="78"/>
  <c r="G836" i="78"/>
  <c r="I836" i="78"/>
  <c r="G837" i="78"/>
  <c r="I837" i="78"/>
  <c r="G838" i="78"/>
  <c r="I838" i="78"/>
  <c r="G839" i="78"/>
  <c r="I839" i="78"/>
  <c r="G840" i="78"/>
  <c r="I840" i="78"/>
  <c r="G841" i="78"/>
  <c r="I841" i="78"/>
  <c r="G842" i="78"/>
  <c r="I842" i="78"/>
  <c r="G843" i="78"/>
  <c r="I843" i="78"/>
  <c r="G844" i="78"/>
  <c r="I844" i="78"/>
  <c r="G845" i="78"/>
  <c r="I845" i="78"/>
  <c r="G846" i="78"/>
  <c r="I846" i="78"/>
  <c r="G847" i="78"/>
  <c r="I847" i="78"/>
  <c r="G848" i="78"/>
  <c r="I848" i="78"/>
  <c r="G849" i="78"/>
  <c r="I849" i="78"/>
  <c r="G850" i="78"/>
  <c r="I850" i="78"/>
  <c r="G851" i="78"/>
  <c r="I851" i="78"/>
  <c r="G852" i="78"/>
  <c r="I852" i="78"/>
  <c r="G853" i="78"/>
  <c r="I853" i="78"/>
  <c r="G854" i="78"/>
  <c r="I854" i="78"/>
  <c r="G855" i="78"/>
  <c r="I855" i="78"/>
  <c r="G856" i="78"/>
  <c r="I856" i="78"/>
  <c r="G857" i="78"/>
  <c r="I857" i="78"/>
  <c r="G858" i="78"/>
  <c r="I858" i="78"/>
  <c r="G859" i="78"/>
  <c r="I859" i="78"/>
  <c r="G860" i="78"/>
  <c r="I860" i="78"/>
  <c r="G861" i="78"/>
  <c r="I861" i="78"/>
  <c r="G862" i="78"/>
  <c r="I862" i="78"/>
  <c r="G863" i="78"/>
  <c r="I863" i="78"/>
  <c r="G864" i="78"/>
  <c r="I864" i="78"/>
  <c r="G865" i="78"/>
  <c r="I865" i="78"/>
  <c r="G866" i="78"/>
  <c r="I866" i="78"/>
  <c r="G867" i="78"/>
  <c r="I867" i="78"/>
  <c r="G868" i="78"/>
  <c r="I868" i="78"/>
  <c r="G869" i="78"/>
  <c r="I869" i="78"/>
  <c r="G870" i="78"/>
  <c r="I870" i="78"/>
  <c r="G871" i="78"/>
  <c r="I871" i="78"/>
  <c r="G872" i="78"/>
  <c r="I872" i="78"/>
  <c r="G873" i="78"/>
  <c r="I873" i="78"/>
  <c r="G874" i="78"/>
  <c r="I874" i="78"/>
  <c r="G875" i="78"/>
  <c r="I875" i="78"/>
  <c r="G876" i="78"/>
  <c r="I876" i="78"/>
  <c r="G877" i="78"/>
  <c r="I877" i="78"/>
  <c r="G878" i="78"/>
  <c r="I878" i="78"/>
  <c r="G879" i="78"/>
  <c r="I879" i="78"/>
  <c r="G880" i="78"/>
  <c r="I880" i="78"/>
  <c r="G881" i="78"/>
  <c r="I881" i="78"/>
  <c r="G882" i="78"/>
  <c r="I882" i="78"/>
  <c r="G883" i="78"/>
  <c r="I883" i="78"/>
  <c r="G884" i="78"/>
  <c r="I884" i="78"/>
  <c r="G885" i="78"/>
  <c r="I885" i="78"/>
  <c r="G886" i="78"/>
  <c r="I886" i="78"/>
  <c r="G887" i="78"/>
  <c r="I887" i="78"/>
  <c r="G888" i="78"/>
  <c r="I888" i="78"/>
  <c r="G889" i="78"/>
  <c r="I889" i="78"/>
  <c r="G890" i="78"/>
  <c r="I890" i="78"/>
  <c r="G891" i="78"/>
  <c r="I891" i="78"/>
  <c r="G892" i="78"/>
  <c r="I892" i="78"/>
  <c r="G893" i="78"/>
  <c r="I893" i="78"/>
  <c r="G894" i="78"/>
  <c r="I894" i="78"/>
  <c r="G895" i="78"/>
  <c r="I895" i="78"/>
  <c r="G896" i="78"/>
  <c r="I896" i="78"/>
  <c r="G897" i="78"/>
  <c r="I897" i="78"/>
  <c r="G898" i="78"/>
  <c r="I898" i="78"/>
  <c r="G899" i="78"/>
  <c r="I899" i="78"/>
  <c r="G900" i="78"/>
  <c r="I900" i="78"/>
  <c r="G901" i="78"/>
  <c r="I901" i="78"/>
  <c r="G902" i="78"/>
  <c r="I902" i="78"/>
  <c r="G903" i="78"/>
  <c r="I903" i="78"/>
  <c r="G904" i="78"/>
  <c r="I904" i="78"/>
  <c r="G905" i="78"/>
  <c r="I905" i="78"/>
  <c r="G906" i="78"/>
  <c r="I906" i="78"/>
  <c r="G907" i="78"/>
  <c r="I907" i="78"/>
  <c r="G908" i="78"/>
  <c r="I908" i="78"/>
  <c r="G909" i="78"/>
  <c r="I909" i="78"/>
  <c r="G910" i="78"/>
  <c r="I910" i="78"/>
  <c r="G911" i="78"/>
  <c r="I911" i="78"/>
  <c r="G912" i="78"/>
  <c r="I912" i="78"/>
  <c r="G913" i="78"/>
  <c r="I913" i="78"/>
  <c r="G914" i="78"/>
  <c r="I914" i="78"/>
  <c r="G915" i="78"/>
  <c r="I915" i="78"/>
  <c r="G916" i="78"/>
  <c r="I916" i="78"/>
  <c r="G917" i="78"/>
  <c r="I917" i="78"/>
  <c r="G918" i="78"/>
  <c r="I918" i="78"/>
  <c r="G919" i="78"/>
  <c r="I919" i="78"/>
  <c r="G920" i="78"/>
  <c r="I920" i="78"/>
  <c r="G921" i="78"/>
  <c r="I921" i="78"/>
  <c r="G922" i="78"/>
  <c r="I922" i="78"/>
  <c r="G923" i="78"/>
  <c r="I923" i="78"/>
  <c r="G924" i="78"/>
  <c r="I924" i="78"/>
  <c r="G925" i="78"/>
  <c r="I925" i="78"/>
  <c r="G926" i="78"/>
  <c r="I926" i="78"/>
  <c r="G927" i="78"/>
  <c r="I927" i="78"/>
  <c r="G928" i="78"/>
  <c r="I928" i="78"/>
  <c r="G929" i="78"/>
  <c r="I929" i="78"/>
  <c r="G930" i="78"/>
  <c r="I930" i="78"/>
  <c r="G931" i="78"/>
  <c r="I931" i="78"/>
  <c r="G932" i="78"/>
  <c r="I932" i="78"/>
  <c r="G933" i="78"/>
  <c r="I933" i="78"/>
  <c r="G934" i="78"/>
  <c r="I934" i="78"/>
  <c r="G935" i="78"/>
  <c r="I935" i="78"/>
  <c r="G936" i="78"/>
  <c r="I936" i="78"/>
  <c r="G937" i="78"/>
  <c r="I937" i="78"/>
  <c r="G938" i="78"/>
  <c r="I938" i="78"/>
  <c r="G939" i="78"/>
  <c r="I939" i="78"/>
  <c r="G940" i="78"/>
  <c r="I940" i="78"/>
  <c r="G941" i="78"/>
  <c r="I941" i="78"/>
  <c r="G942" i="78"/>
  <c r="I942" i="78"/>
  <c r="G943" i="78"/>
  <c r="I943" i="78"/>
  <c r="G944" i="78"/>
  <c r="I944" i="78"/>
  <c r="G945" i="78"/>
  <c r="I945" i="78"/>
  <c r="G946" i="78"/>
  <c r="I946" i="78"/>
  <c r="G947" i="78"/>
  <c r="I947" i="78"/>
  <c r="G948" i="78"/>
  <c r="I948" i="78"/>
  <c r="G949" i="78"/>
  <c r="I949" i="78"/>
  <c r="G950" i="78"/>
  <c r="I950" i="78"/>
  <c r="G951" i="78"/>
  <c r="I951" i="78"/>
  <c r="G952" i="78"/>
  <c r="I952" i="78"/>
  <c r="G953" i="78"/>
  <c r="I953" i="78"/>
  <c r="G954" i="78"/>
  <c r="I954" i="78"/>
  <c r="G955" i="78"/>
  <c r="I955" i="78"/>
  <c r="G956" i="78"/>
  <c r="I956" i="78"/>
  <c r="G957" i="78"/>
  <c r="I957" i="78"/>
  <c r="G958" i="78"/>
  <c r="I958" i="78"/>
  <c r="G959" i="78"/>
  <c r="I959" i="78"/>
  <c r="G960" i="78"/>
  <c r="I960" i="78"/>
  <c r="G961" i="78"/>
  <c r="I961" i="78"/>
  <c r="G962" i="78"/>
  <c r="I962" i="78"/>
  <c r="G963" i="78"/>
  <c r="I963" i="78"/>
  <c r="G964" i="78"/>
  <c r="I964" i="78"/>
  <c r="G965" i="78"/>
  <c r="I965" i="78"/>
  <c r="G966" i="78"/>
  <c r="I966" i="78"/>
  <c r="G967" i="78"/>
  <c r="I967" i="78"/>
  <c r="G968" i="78"/>
  <c r="I968" i="78"/>
  <c r="G969" i="78"/>
  <c r="I969" i="78"/>
  <c r="G970" i="78"/>
  <c r="I970" i="78"/>
  <c r="G971" i="78"/>
  <c r="I971" i="78"/>
  <c r="G972" i="78"/>
  <c r="I972" i="78"/>
  <c r="G973" i="78"/>
  <c r="I973" i="78"/>
  <c r="G974" i="78"/>
  <c r="I974" i="78"/>
  <c r="G975" i="78"/>
  <c r="I975" i="78"/>
  <c r="G976" i="78"/>
  <c r="I976" i="78"/>
  <c r="G977" i="78"/>
  <c r="I977" i="78"/>
  <c r="G978" i="78"/>
  <c r="I978" i="78"/>
  <c r="G979" i="78"/>
  <c r="I979" i="78"/>
  <c r="G980" i="78"/>
  <c r="I980" i="78"/>
  <c r="G981" i="78"/>
  <c r="I981" i="78"/>
  <c r="G982" i="78"/>
  <c r="I982" i="78"/>
  <c r="G983" i="78"/>
  <c r="I983" i="78"/>
  <c r="G984" i="78"/>
  <c r="I984" i="78"/>
  <c r="G985" i="78"/>
  <c r="I985" i="78"/>
  <c r="G986" i="78"/>
  <c r="I986" i="78"/>
  <c r="G987" i="78"/>
  <c r="I987" i="78"/>
  <c r="G988" i="78"/>
  <c r="I988" i="78"/>
  <c r="G989" i="78"/>
  <c r="I989" i="78"/>
  <c r="G990" i="78"/>
  <c r="I990" i="78"/>
  <c r="G991" i="78"/>
  <c r="I991" i="78"/>
  <c r="G992" i="78"/>
  <c r="I992" i="78"/>
  <c r="G993" i="78"/>
  <c r="I993" i="78"/>
  <c r="G994" i="78"/>
  <c r="I994" i="78"/>
  <c r="G995" i="78"/>
  <c r="I995" i="78"/>
  <c r="G996" i="78"/>
  <c r="I996" i="78"/>
  <c r="G997" i="78"/>
  <c r="I997" i="78"/>
  <c r="G998" i="78"/>
  <c r="I998" i="78"/>
  <c r="G999" i="78"/>
  <c r="I999" i="78"/>
  <c r="G1000" i="78"/>
  <c r="I1000" i="78"/>
  <c r="G1001" i="78"/>
  <c r="I1001" i="78"/>
  <c r="G1002" i="78"/>
  <c r="I1002" i="78"/>
  <c r="I4" i="78"/>
  <c r="G4" i="78"/>
  <c r="AZ4" i="80"/>
  <c r="BF1003" i="80"/>
  <c r="BF5" i="80"/>
  <c r="BF6" i="80"/>
  <c r="BF7" i="80"/>
  <c r="BF8" i="80"/>
  <c r="BF9" i="80"/>
  <c r="BF10" i="80"/>
  <c r="BF11" i="80"/>
  <c r="BF12" i="80"/>
  <c r="BF13" i="80"/>
  <c r="BF14" i="80"/>
  <c r="BF15" i="80"/>
  <c r="BF16" i="80"/>
  <c r="BF17" i="80"/>
  <c r="BF18" i="80"/>
  <c r="BF19" i="80"/>
  <c r="BF20" i="80"/>
  <c r="BF21" i="80"/>
  <c r="BF22" i="80"/>
  <c r="BF23" i="80"/>
  <c r="BF24" i="80"/>
  <c r="BF25" i="80"/>
  <c r="BF26" i="80"/>
  <c r="BF27" i="80"/>
  <c r="BF28" i="80"/>
  <c r="BF29" i="80"/>
  <c r="BF30" i="80"/>
  <c r="BF31" i="80"/>
  <c r="BF32" i="80"/>
  <c r="BF33" i="80"/>
  <c r="BF34" i="80"/>
  <c r="BF35" i="80"/>
  <c r="BF36" i="80"/>
  <c r="BF37" i="80"/>
  <c r="BF38" i="80"/>
  <c r="BF39" i="80"/>
  <c r="BF40" i="80"/>
  <c r="BF41" i="80"/>
  <c r="BF42" i="80"/>
  <c r="BF43" i="80"/>
  <c r="BF44" i="80"/>
  <c r="BF45" i="80"/>
  <c r="BF46" i="80"/>
  <c r="BF47" i="80"/>
  <c r="BF48" i="80"/>
  <c r="BF49" i="80"/>
  <c r="BF50" i="80"/>
  <c r="BF51" i="80"/>
  <c r="BF52" i="80"/>
  <c r="BF53" i="80"/>
  <c r="BF54" i="80"/>
  <c r="BF55" i="80"/>
  <c r="BF56" i="80"/>
  <c r="BF57" i="80"/>
  <c r="BF58" i="80"/>
  <c r="BF59" i="80"/>
  <c r="BF60" i="80"/>
  <c r="BF61" i="80"/>
  <c r="BF62" i="80"/>
  <c r="BF63" i="80"/>
  <c r="BF64" i="80"/>
  <c r="BF65" i="80"/>
  <c r="BF66" i="80"/>
  <c r="BF67" i="80"/>
  <c r="BF68" i="80"/>
  <c r="BF69" i="80"/>
  <c r="BF70" i="80"/>
  <c r="BF71" i="80"/>
  <c r="BF72" i="80"/>
  <c r="BF73" i="80"/>
  <c r="BF74" i="80"/>
  <c r="BF75" i="80"/>
  <c r="BF76" i="80"/>
  <c r="BF77" i="80"/>
  <c r="BF78" i="80"/>
  <c r="BF79" i="80"/>
  <c r="BF80" i="80"/>
  <c r="BF81" i="80"/>
  <c r="BF82" i="80"/>
  <c r="BF83" i="80"/>
  <c r="BF84" i="80"/>
  <c r="BF85" i="80"/>
  <c r="BF86" i="80"/>
  <c r="BF87" i="80"/>
  <c r="BF88" i="80"/>
  <c r="BF89" i="80"/>
  <c r="BF90" i="80"/>
  <c r="BF91" i="80"/>
  <c r="BF92" i="80"/>
  <c r="BF93" i="80"/>
  <c r="BF94" i="80"/>
  <c r="BF95" i="80"/>
  <c r="BF96" i="80"/>
  <c r="BF97" i="80"/>
  <c r="BF98" i="80"/>
  <c r="BF99" i="80"/>
  <c r="BF100" i="80"/>
  <c r="BF101" i="80"/>
  <c r="BF102" i="80"/>
  <c r="BF103" i="80"/>
  <c r="BF104" i="80"/>
  <c r="BF105" i="80"/>
  <c r="BF106" i="80"/>
  <c r="BF107" i="80"/>
  <c r="BF108" i="80"/>
  <c r="BF109" i="80"/>
  <c r="BF110" i="80"/>
  <c r="BF111" i="80"/>
  <c r="BF112" i="80"/>
  <c r="BF113" i="80"/>
  <c r="BF114" i="80"/>
  <c r="BF115" i="80"/>
  <c r="BF116" i="80"/>
  <c r="BF117" i="80"/>
  <c r="BF118" i="80"/>
  <c r="BF119" i="80"/>
  <c r="BF120" i="80"/>
  <c r="BF121" i="80"/>
  <c r="BF122" i="80"/>
  <c r="BF123" i="80"/>
  <c r="BF124" i="80"/>
  <c r="BF125" i="80"/>
  <c r="BF126" i="80"/>
  <c r="BF127" i="80"/>
  <c r="BF128" i="80"/>
  <c r="BF129" i="80"/>
  <c r="BF130" i="80"/>
  <c r="BF131" i="80"/>
  <c r="BF132" i="80"/>
  <c r="BF133" i="80"/>
  <c r="BF134" i="80"/>
  <c r="BF135" i="80"/>
  <c r="BF136" i="80"/>
  <c r="BF137" i="80"/>
  <c r="BF138" i="80"/>
  <c r="BF139" i="80"/>
  <c r="BF140" i="80"/>
  <c r="BF141" i="80"/>
  <c r="BF142" i="80"/>
  <c r="BF143" i="80"/>
  <c r="BF144" i="80"/>
  <c r="BF145" i="80"/>
  <c r="BF146" i="80"/>
  <c r="BF147" i="80"/>
  <c r="BF148" i="80"/>
  <c r="BF149" i="80"/>
  <c r="BF150" i="80"/>
  <c r="BF151" i="80"/>
  <c r="BF152" i="80"/>
  <c r="BF153" i="80"/>
  <c r="BF154" i="80"/>
  <c r="BF155" i="80"/>
  <c r="BF156" i="80"/>
  <c r="BF157" i="80"/>
  <c r="BF158" i="80"/>
  <c r="BF159" i="80"/>
  <c r="BF160" i="80"/>
  <c r="BF161" i="80"/>
  <c r="BF162" i="80"/>
  <c r="BF163" i="80"/>
  <c r="BF164" i="80"/>
  <c r="BF165" i="80"/>
  <c r="BF166" i="80"/>
  <c r="BF167" i="80"/>
  <c r="BF168" i="80"/>
  <c r="BF169" i="80"/>
  <c r="BF170" i="80"/>
  <c r="BF171" i="80"/>
  <c r="BF172" i="80"/>
  <c r="BF173" i="80"/>
  <c r="BF174" i="80"/>
  <c r="BF175" i="80"/>
  <c r="BF176" i="80"/>
  <c r="BF177" i="80"/>
  <c r="BF178" i="80"/>
  <c r="BF179" i="80"/>
  <c r="BF180" i="80"/>
  <c r="BF181" i="80"/>
  <c r="BF182" i="80"/>
  <c r="BF183" i="80"/>
  <c r="BF184" i="80"/>
  <c r="BF185" i="80"/>
  <c r="BF186" i="80"/>
  <c r="BF187" i="80"/>
  <c r="BF188" i="80"/>
  <c r="BF189" i="80"/>
  <c r="BF190" i="80"/>
  <c r="BF191" i="80"/>
  <c r="BF192" i="80"/>
  <c r="BF193" i="80"/>
  <c r="BF194" i="80"/>
  <c r="BF195" i="80"/>
  <c r="BF196" i="80"/>
  <c r="BF197" i="80"/>
  <c r="BF198" i="80"/>
  <c r="BF199" i="80"/>
  <c r="BF200" i="80"/>
  <c r="BF201" i="80"/>
  <c r="BF202" i="80"/>
  <c r="BF203" i="80"/>
  <c r="BF204" i="80"/>
  <c r="BF205" i="80"/>
  <c r="BF206" i="80"/>
  <c r="BF207" i="80"/>
  <c r="BF208" i="80"/>
  <c r="BF209" i="80"/>
  <c r="BF210" i="80"/>
  <c r="BF211" i="80"/>
  <c r="BF212" i="80"/>
  <c r="BF213" i="80"/>
  <c r="BF214" i="80"/>
  <c r="BF215" i="80"/>
  <c r="BF216" i="80"/>
  <c r="BF217" i="80"/>
  <c r="BF218" i="80"/>
  <c r="BF219" i="80"/>
  <c r="BF220" i="80"/>
  <c r="BF221" i="80"/>
  <c r="BF222" i="80"/>
  <c r="BF223" i="80"/>
  <c r="BF224" i="80"/>
  <c r="BF225" i="80"/>
  <c r="BF226" i="80"/>
  <c r="BF227" i="80"/>
  <c r="BF228" i="80"/>
  <c r="BF229" i="80"/>
  <c r="BF230" i="80"/>
  <c r="BF231" i="80"/>
  <c r="BF232" i="80"/>
  <c r="BF233" i="80"/>
  <c r="BF234" i="80"/>
  <c r="BF235" i="80"/>
  <c r="BF236" i="80"/>
  <c r="BF237" i="80"/>
  <c r="BF238" i="80"/>
  <c r="BF239" i="80"/>
  <c r="BF240" i="80"/>
  <c r="BF241" i="80"/>
  <c r="BF242" i="80"/>
  <c r="BF243" i="80"/>
  <c r="BF244" i="80"/>
  <c r="BF245" i="80"/>
  <c r="BF246" i="80"/>
  <c r="BF247" i="80"/>
  <c r="BF248" i="80"/>
  <c r="BF249" i="80"/>
  <c r="BF250" i="80"/>
  <c r="BF251" i="80"/>
  <c r="BF252" i="80"/>
  <c r="BF253" i="80"/>
  <c r="BF254" i="80"/>
  <c r="BF255" i="80"/>
  <c r="BF256" i="80"/>
  <c r="BF257" i="80"/>
  <c r="BF258" i="80"/>
  <c r="BF259" i="80"/>
  <c r="BF260" i="80"/>
  <c r="BF261" i="80"/>
  <c r="BF262" i="80"/>
  <c r="BF263" i="80"/>
  <c r="BF264" i="80"/>
  <c r="BF265" i="80"/>
  <c r="BF266" i="80"/>
  <c r="BF267" i="80"/>
  <c r="BF268" i="80"/>
  <c r="BF269" i="80"/>
  <c r="BF270" i="80"/>
  <c r="BF271" i="80"/>
  <c r="BF272" i="80"/>
  <c r="BF273" i="80"/>
  <c r="BF274" i="80"/>
  <c r="BF275" i="80"/>
  <c r="BF276" i="80"/>
  <c r="BF277" i="80"/>
  <c r="BF278" i="80"/>
  <c r="BF279" i="80"/>
  <c r="BF280" i="80"/>
  <c r="BF281" i="80"/>
  <c r="BF282" i="80"/>
  <c r="BF283" i="80"/>
  <c r="BF284" i="80"/>
  <c r="BF285" i="80"/>
  <c r="BF286" i="80"/>
  <c r="BF287" i="80"/>
  <c r="BF288" i="80"/>
  <c r="BF289" i="80"/>
  <c r="BF290" i="80"/>
  <c r="BF291" i="80"/>
  <c r="BF292" i="80"/>
  <c r="BF293" i="80"/>
  <c r="BF294" i="80"/>
  <c r="BF295" i="80"/>
  <c r="BF296" i="80"/>
  <c r="BF297" i="80"/>
  <c r="BF298" i="80"/>
  <c r="BF299" i="80"/>
  <c r="BF300" i="80"/>
  <c r="BF301" i="80"/>
  <c r="BF302" i="80"/>
  <c r="BF303" i="80"/>
  <c r="BF304" i="80"/>
  <c r="BF305" i="80"/>
  <c r="BF306" i="80"/>
  <c r="BF307" i="80"/>
  <c r="BF308" i="80"/>
  <c r="BF309" i="80"/>
  <c r="BF310" i="80"/>
  <c r="BF311" i="80"/>
  <c r="BF312" i="80"/>
  <c r="BF313" i="80"/>
  <c r="BF314" i="80"/>
  <c r="BF315" i="80"/>
  <c r="BF316" i="80"/>
  <c r="BF317" i="80"/>
  <c r="BF318" i="80"/>
  <c r="BF319" i="80"/>
  <c r="BF320" i="80"/>
  <c r="BF321" i="80"/>
  <c r="BF322" i="80"/>
  <c r="BF323" i="80"/>
  <c r="BF324" i="80"/>
  <c r="BF325" i="80"/>
  <c r="BF326" i="80"/>
  <c r="BF327" i="80"/>
  <c r="BF328" i="80"/>
  <c r="BF329" i="80"/>
  <c r="BF330" i="80"/>
  <c r="BF331" i="80"/>
  <c r="BF332" i="80"/>
  <c r="BF333" i="80"/>
  <c r="BF334" i="80"/>
  <c r="BF335" i="80"/>
  <c r="BF336" i="80"/>
  <c r="BF337" i="80"/>
  <c r="BF338" i="80"/>
  <c r="BF339" i="80"/>
  <c r="BF340" i="80"/>
  <c r="BF341" i="80"/>
  <c r="BF342" i="80"/>
  <c r="BF343" i="80"/>
  <c r="BF344" i="80"/>
  <c r="BF345" i="80"/>
  <c r="BF346" i="80"/>
  <c r="BF347" i="80"/>
  <c r="BF348" i="80"/>
  <c r="BF349" i="80"/>
  <c r="BF350" i="80"/>
  <c r="BF351" i="80"/>
  <c r="BF352" i="80"/>
  <c r="BF353" i="80"/>
  <c r="BF354" i="80"/>
  <c r="BF355" i="80"/>
  <c r="BF356" i="80"/>
  <c r="BF357" i="80"/>
  <c r="BF358" i="80"/>
  <c r="BF359" i="80"/>
  <c r="BF360" i="80"/>
  <c r="BF361" i="80"/>
  <c r="BF362" i="80"/>
  <c r="BF363" i="80"/>
  <c r="BF364" i="80"/>
  <c r="BF365" i="80"/>
  <c r="BF366" i="80"/>
  <c r="BF367" i="80"/>
  <c r="BF368" i="80"/>
  <c r="BF369" i="80"/>
  <c r="BF370" i="80"/>
  <c r="BF371" i="80"/>
  <c r="BF372" i="80"/>
  <c r="BF373" i="80"/>
  <c r="BF374" i="80"/>
  <c r="BF375" i="80"/>
  <c r="BF376" i="80"/>
  <c r="BF377" i="80"/>
  <c r="BF378" i="80"/>
  <c r="BF379" i="80"/>
  <c r="BF380" i="80"/>
  <c r="BF381" i="80"/>
  <c r="BF382" i="80"/>
  <c r="BF383" i="80"/>
  <c r="BF384" i="80"/>
  <c r="BF385" i="80"/>
  <c r="BF386" i="80"/>
  <c r="BF387" i="80"/>
  <c r="BF388" i="80"/>
  <c r="BF389" i="80"/>
  <c r="BF390" i="80"/>
  <c r="BF391" i="80"/>
  <c r="BF392" i="80"/>
  <c r="BF393" i="80"/>
  <c r="BF394" i="80"/>
  <c r="BF395" i="80"/>
  <c r="BF396" i="80"/>
  <c r="BF397" i="80"/>
  <c r="BF398" i="80"/>
  <c r="BF399" i="80"/>
  <c r="BF400" i="80"/>
  <c r="BF401" i="80"/>
  <c r="BF402" i="80"/>
  <c r="BF403" i="80"/>
  <c r="BF404" i="80"/>
  <c r="BF405" i="80"/>
  <c r="BF406" i="80"/>
  <c r="BF407" i="80"/>
  <c r="BF408" i="80"/>
  <c r="BF409" i="80"/>
  <c r="BF410" i="80"/>
  <c r="BF411" i="80"/>
  <c r="BF412" i="80"/>
  <c r="BF413" i="80"/>
  <c r="BF414" i="80"/>
  <c r="BF415" i="80"/>
  <c r="BF416" i="80"/>
  <c r="BF417" i="80"/>
  <c r="BF418" i="80"/>
  <c r="BF419" i="80"/>
  <c r="BF420" i="80"/>
  <c r="BF421" i="80"/>
  <c r="BF422" i="80"/>
  <c r="BF423" i="80"/>
  <c r="BF424" i="80"/>
  <c r="BF425" i="80"/>
  <c r="BF426" i="80"/>
  <c r="BF427" i="80"/>
  <c r="BF428" i="80"/>
  <c r="BF429" i="80"/>
  <c r="BF430" i="80"/>
  <c r="BF431" i="80"/>
  <c r="BF432" i="80"/>
  <c r="BF433" i="80"/>
  <c r="BF434" i="80"/>
  <c r="BF435" i="80"/>
  <c r="BF436" i="80"/>
  <c r="BF437" i="80"/>
  <c r="BF438" i="80"/>
  <c r="BF439" i="80"/>
  <c r="BF440" i="80"/>
  <c r="BF441" i="80"/>
  <c r="BF442" i="80"/>
  <c r="BF443" i="80"/>
  <c r="BF444" i="80"/>
  <c r="BF445" i="80"/>
  <c r="BF446" i="80"/>
  <c r="BF447" i="80"/>
  <c r="BF448" i="80"/>
  <c r="BF449" i="80"/>
  <c r="BF450" i="80"/>
  <c r="BF451" i="80"/>
  <c r="BF452" i="80"/>
  <c r="BF453" i="80"/>
  <c r="BF454" i="80"/>
  <c r="BF455" i="80"/>
  <c r="BF456" i="80"/>
  <c r="BF457" i="80"/>
  <c r="BF458" i="80"/>
  <c r="BF459" i="80"/>
  <c r="BF460" i="80"/>
  <c r="BF461" i="80"/>
  <c r="BF462" i="80"/>
  <c r="BF463" i="80"/>
  <c r="BF464" i="80"/>
  <c r="BF465" i="80"/>
  <c r="BF466" i="80"/>
  <c r="BF467" i="80"/>
  <c r="BF468" i="80"/>
  <c r="BF469" i="80"/>
  <c r="BF470" i="80"/>
  <c r="BF471" i="80"/>
  <c r="BF472" i="80"/>
  <c r="BF473" i="80"/>
  <c r="BF474" i="80"/>
  <c r="BF475" i="80"/>
  <c r="BF476" i="80"/>
  <c r="BF477" i="80"/>
  <c r="BF478" i="80"/>
  <c r="BF479" i="80"/>
  <c r="BF480" i="80"/>
  <c r="BF481" i="80"/>
  <c r="BF482" i="80"/>
  <c r="BF483" i="80"/>
  <c r="BF484" i="80"/>
  <c r="BF485" i="80"/>
  <c r="BF486" i="80"/>
  <c r="BF487" i="80"/>
  <c r="BF488" i="80"/>
  <c r="BF489" i="80"/>
  <c r="BF490" i="80"/>
  <c r="BF491" i="80"/>
  <c r="BF492" i="80"/>
  <c r="BF493" i="80"/>
  <c r="BF494" i="80"/>
  <c r="BF495" i="80"/>
  <c r="BF496" i="80"/>
  <c r="BF497" i="80"/>
  <c r="BF498" i="80"/>
  <c r="BF499" i="80"/>
  <c r="BF500" i="80"/>
  <c r="BF501" i="80"/>
  <c r="BF502" i="80"/>
  <c r="BF503" i="80"/>
  <c r="BF504" i="80"/>
  <c r="BF505" i="80"/>
  <c r="BF506" i="80"/>
  <c r="BF507" i="80"/>
  <c r="BF508" i="80"/>
  <c r="BF509" i="80"/>
  <c r="BF510" i="80"/>
  <c r="BF511" i="80"/>
  <c r="BF512" i="80"/>
  <c r="BF513" i="80"/>
  <c r="BF514" i="80"/>
  <c r="BF515" i="80"/>
  <c r="BF516" i="80"/>
  <c r="BF517" i="80"/>
  <c r="BF518" i="80"/>
  <c r="BF519" i="80"/>
  <c r="BF520" i="80"/>
  <c r="BF521" i="80"/>
  <c r="BF522" i="80"/>
  <c r="BF523" i="80"/>
  <c r="BF524" i="80"/>
  <c r="BF525" i="80"/>
  <c r="BF526" i="80"/>
  <c r="BF527" i="80"/>
  <c r="BF528" i="80"/>
  <c r="BF529" i="80"/>
  <c r="BF530" i="80"/>
  <c r="BF531" i="80"/>
  <c r="BF532" i="80"/>
  <c r="BF533" i="80"/>
  <c r="BF534" i="80"/>
  <c r="BF535" i="80"/>
  <c r="BF536" i="80"/>
  <c r="BF537" i="80"/>
  <c r="BF538" i="80"/>
  <c r="BF539" i="80"/>
  <c r="BF540" i="80"/>
  <c r="BF541" i="80"/>
  <c r="BF542" i="80"/>
  <c r="BF543" i="80"/>
  <c r="BF544" i="80"/>
  <c r="BF545" i="80"/>
  <c r="BF546" i="80"/>
  <c r="BF547" i="80"/>
  <c r="BF548" i="80"/>
  <c r="BF549" i="80"/>
  <c r="BF550" i="80"/>
  <c r="BF551" i="80"/>
  <c r="BF552" i="80"/>
  <c r="BF553" i="80"/>
  <c r="BF554" i="80"/>
  <c r="BF555" i="80"/>
  <c r="BF556" i="80"/>
  <c r="BF557" i="80"/>
  <c r="BF558" i="80"/>
  <c r="BF559" i="80"/>
  <c r="BF560" i="80"/>
  <c r="BF561" i="80"/>
  <c r="BF562" i="80"/>
  <c r="BF563" i="80"/>
  <c r="BF564" i="80"/>
  <c r="BF565" i="80"/>
  <c r="BF566" i="80"/>
  <c r="BF567" i="80"/>
  <c r="BF568" i="80"/>
  <c r="BF569" i="80"/>
  <c r="BF570" i="80"/>
  <c r="BF571" i="80"/>
  <c r="BF572" i="80"/>
  <c r="BF573" i="80"/>
  <c r="BF574" i="80"/>
  <c r="BF575" i="80"/>
  <c r="BF576" i="80"/>
  <c r="BF577" i="80"/>
  <c r="BF578" i="80"/>
  <c r="BF579" i="80"/>
  <c r="BF580" i="80"/>
  <c r="BF581" i="80"/>
  <c r="BF582" i="80"/>
  <c r="BF583" i="80"/>
  <c r="BF584" i="80"/>
  <c r="BF585" i="80"/>
  <c r="BF586" i="80"/>
  <c r="BF587" i="80"/>
  <c r="BF588" i="80"/>
  <c r="BF589" i="80"/>
  <c r="BF590" i="80"/>
  <c r="BF591" i="80"/>
  <c r="BF592" i="80"/>
  <c r="BF593" i="80"/>
  <c r="BF594" i="80"/>
  <c r="BF595" i="80"/>
  <c r="BF596" i="80"/>
  <c r="BF597" i="80"/>
  <c r="BF598" i="80"/>
  <c r="BF599" i="80"/>
  <c r="BF600" i="80"/>
  <c r="BF601" i="80"/>
  <c r="BF602" i="80"/>
  <c r="BF603" i="80"/>
  <c r="BF604" i="80"/>
  <c r="BF605" i="80"/>
  <c r="BF606" i="80"/>
  <c r="BF607" i="80"/>
  <c r="BF608" i="80"/>
  <c r="BF609" i="80"/>
  <c r="BF610" i="80"/>
  <c r="BF611" i="80"/>
  <c r="BF612" i="80"/>
  <c r="BF613" i="80"/>
  <c r="BF614" i="80"/>
  <c r="BF615" i="80"/>
  <c r="BF616" i="80"/>
  <c r="BF617" i="80"/>
  <c r="BF618" i="80"/>
  <c r="BF619" i="80"/>
  <c r="BF620" i="80"/>
  <c r="BF621" i="80"/>
  <c r="BF622" i="80"/>
  <c r="BF623" i="80"/>
  <c r="BF624" i="80"/>
  <c r="BF625" i="80"/>
  <c r="BF626" i="80"/>
  <c r="BF627" i="80"/>
  <c r="BF628" i="80"/>
  <c r="BF629" i="80"/>
  <c r="BF630" i="80"/>
  <c r="BF631" i="80"/>
  <c r="BF632" i="80"/>
  <c r="BF633" i="80"/>
  <c r="BF634" i="80"/>
  <c r="BF635" i="80"/>
  <c r="BF636" i="80"/>
  <c r="BF637" i="80"/>
  <c r="BF638" i="80"/>
  <c r="BF639" i="80"/>
  <c r="BF640" i="80"/>
  <c r="BF641" i="80"/>
  <c r="BF642" i="80"/>
  <c r="BF643" i="80"/>
  <c r="BF644" i="80"/>
  <c r="BF645" i="80"/>
  <c r="BF646" i="80"/>
  <c r="BF647" i="80"/>
  <c r="BF648" i="80"/>
  <c r="BF649" i="80"/>
  <c r="BF650" i="80"/>
  <c r="BF651" i="80"/>
  <c r="BF652" i="80"/>
  <c r="BF653" i="80"/>
  <c r="BF654" i="80"/>
  <c r="BF655" i="80"/>
  <c r="BF656" i="80"/>
  <c r="BF657" i="80"/>
  <c r="BF658" i="80"/>
  <c r="BF659" i="80"/>
  <c r="BF660" i="80"/>
  <c r="BF661" i="80"/>
  <c r="BF662" i="80"/>
  <c r="BF663" i="80"/>
  <c r="BF664" i="80"/>
  <c r="BF665" i="80"/>
  <c r="BF666" i="80"/>
  <c r="BF667" i="80"/>
  <c r="BF668" i="80"/>
  <c r="BF669" i="80"/>
  <c r="BF670" i="80"/>
  <c r="BF671" i="80"/>
  <c r="BF672" i="80"/>
  <c r="BF673" i="80"/>
  <c r="BF674" i="80"/>
  <c r="BF675" i="80"/>
  <c r="BF676" i="80"/>
  <c r="BF677" i="80"/>
  <c r="BF678" i="80"/>
  <c r="BF679" i="80"/>
  <c r="BF680" i="80"/>
  <c r="BF681" i="80"/>
  <c r="BF682" i="80"/>
  <c r="BF683" i="80"/>
  <c r="BF684" i="80"/>
  <c r="BF685" i="80"/>
  <c r="BF686" i="80"/>
  <c r="BF687" i="80"/>
  <c r="BF688" i="80"/>
  <c r="BF689" i="80"/>
  <c r="BF690" i="80"/>
  <c r="BF691" i="80"/>
  <c r="BF692" i="80"/>
  <c r="BF693" i="80"/>
  <c r="BF694" i="80"/>
  <c r="BF695" i="80"/>
  <c r="BF696" i="80"/>
  <c r="BF697" i="80"/>
  <c r="BF698" i="80"/>
  <c r="BF699" i="80"/>
  <c r="BF700" i="80"/>
  <c r="BF701" i="80"/>
  <c r="BF702" i="80"/>
  <c r="BF703" i="80"/>
  <c r="BF704" i="80"/>
  <c r="BF705" i="80"/>
  <c r="BF706" i="80"/>
  <c r="BF707" i="80"/>
  <c r="BF708" i="80"/>
  <c r="BF709" i="80"/>
  <c r="BF710" i="80"/>
  <c r="BF711" i="80"/>
  <c r="BF712" i="80"/>
  <c r="BF713" i="80"/>
  <c r="BF714" i="80"/>
  <c r="BF715" i="80"/>
  <c r="BF716" i="80"/>
  <c r="BF717" i="80"/>
  <c r="BF718" i="80"/>
  <c r="BF719" i="80"/>
  <c r="BF720" i="80"/>
  <c r="BF721" i="80"/>
  <c r="BF722" i="80"/>
  <c r="BF723" i="80"/>
  <c r="BF724" i="80"/>
  <c r="BF725" i="80"/>
  <c r="BF726" i="80"/>
  <c r="BF727" i="80"/>
  <c r="BF728" i="80"/>
  <c r="BF729" i="80"/>
  <c r="BF730" i="80"/>
  <c r="BF731" i="80"/>
  <c r="BF732" i="80"/>
  <c r="BF733" i="80"/>
  <c r="BF734" i="80"/>
  <c r="BF735" i="80"/>
  <c r="BF736" i="80"/>
  <c r="BF737" i="80"/>
  <c r="BF738" i="80"/>
  <c r="BF739" i="80"/>
  <c r="BF740" i="80"/>
  <c r="BF741" i="80"/>
  <c r="BF742" i="80"/>
  <c r="BF743" i="80"/>
  <c r="BF744" i="80"/>
  <c r="BF745" i="80"/>
  <c r="BF746" i="80"/>
  <c r="BF747" i="80"/>
  <c r="BF748" i="80"/>
  <c r="BF749" i="80"/>
  <c r="BF750" i="80"/>
  <c r="BF751" i="80"/>
  <c r="BF752" i="80"/>
  <c r="BF753" i="80"/>
  <c r="BF754" i="80"/>
  <c r="BF755" i="80"/>
  <c r="BF756" i="80"/>
  <c r="BF757" i="80"/>
  <c r="BF758" i="80"/>
  <c r="BF759" i="80"/>
  <c r="BF760" i="80"/>
  <c r="BF761" i="80"/>
  <c r="BF762" i="80"/>
  <c r="BF763" i="80"/>
  <c r="BF764" i="80"/>
  <c r="BF765" i="80"/>
  <c r="BF766" i="80"/>
  <c r="BF767" i="80"/>
  <c r="BF768" i="80"/>
  <c r="BF769" i="80"/>
  <c r="BF770" i="80"/>
  <c r="BF771" i="80"/>
  <c r="BF772" i="80"/>
  <c r="BF773" i="80"/>
  <c r="BF774" i="80"/>
  <c r="BF775" i="80"/>
  <c r="BF776" i="80"/>
  <c r="BF777" i="80"/>
  <c r="BF778" i="80"/>
  <c r="BF779" i="80"/>
  <c r="BF780" i="80"/>
  <c r="BF781" i="80"/>
  <c r="BF782" i="80"/>
  <c r="BF783" i="80"/>
  <c r="BF784" i="80"/>
  <c r="BF785" i="80"/>
  <c r="BF786" i="80"/>
  <c r="BF787" i="80"/>
  <c r="BF788" i="80"/>
  <c r="BF789" i="80"/>
  <c r="BF790" i="80"/>
  <c r="BF791" i="80"/>
  <c r="BF792" i="80"/>
  <c r="BF793" i="80"/>
  <c r="BF794" i="80"/>
  <c r="BF795" i="80"/>
  <c r="BF796" i="80"/>
  <c r="BF797" i="80"/>
  <c r="BF798" i="80"/>
  <c r="BF799" i="80"/>
  <c r="BF800" i="80"/>
  <c r="BF801" i="80"/>
  <c r="BF802" i="80"/>
  <c r="BF803" i="80"/>
  <c r="BF804" i="80"/>
  <c r="BF805" i="80"/>
  <c r="BF806" i="80"/>
  <c r="BF807" i="80"/>
  <c r="BF808" i="80"/>
  <c r="BF809" i="80"/>
  <c r="BF810" i="80"/>
  <c r="BF811" i="80"/>
  <c r="BF812" i="80"/>
  <c r="BF813" i="80"/>
  <c r="BF814" i="80"/>
  <c r="BF815" i="80"/>
  <c r="BF816" i="80"/>
  <c r="BF817" i="80"/>
  <c r="BF818" i="80"/>
  <c r="BF819" i="80"/>
  <c r="BF820" i="80"/>
  <c r="BF821" i="80"/>
  <c r="BF822" i="80"/>
  <c r="BF823" i="80"/>
  <c r="BF824" i="80"/>
  <c r="BF825" i="80"/>
  <c r="BF826" i="80"/>
  <c r="BF827" i="80"/>
  <c r="BF828" i="80"/>
  <c r="BF829" i="80"/>
  <c r="BF830" i="80"/>
  <c r="BF831" i="80"/>
  <c r="BF832" i="80"/>
  <c r="BF833" i="80"/>
  <c r="BF834" i="80"/>
  <c r="BF835" i="80"/>
  <c r="BF836" i="80"/>
  <c r="BF837" i="80"/>
  <c r="BF838" i="80"/>
  <c r="BF839" i="80"/>
  <c r="BF840" i="80"/>
  <c r="BF841" i="80"/>
  <c r="BF842" i="80"/>
  <c r="BF843" i="80"/>
  <c r="BF844" i="80"/>
  <c r="BF845" i="80"/>
  <c r="BF846" i="80"/>
  <c r="BF847" i="80"/>
  <c r="BF848" i="80"/>
  <c r="BF849" i="80"/>
  <c r="BF850" i="80"/>
  <c r="BF851" i="80"/>
  <c r="BF852" i="80"/>
  <c r="BF853" i="80"/>
  <c r="BF854" i="80"/>
  <c r="BF855" i="80"/>
  <c r="BF856" i="80"/>
  <c r="BF857" i="80"/>
  <c r="BF858" i="80"/>
  <c r="BF859" i="80"/>
  <c r="BF860" i="80"/>
  <c r="BF861" i="80"/>
  <c r="BF862" i="80"/>
  <c r="BF863" i="80"/>
  <c r="BF864" i="80"/>
  <c r="BF865" i="80"/>
  <c r="BF866" i="80"/>
  <c r="BF867" i="80"/>
  <c r="BF868" i="80"/>
  <c r="BF869" i="80"/>
  <c r="BF870" i="80"/>
  <c r="BF871" i="80"/>
  <c r="BF872" i="80"/>
  <c r="BF873" i="80"/>
  <c r="BF874" i="80"/>
  <c r="BF875" i="80"/>
  <c r="BF876" i="80"/>
  <c r="BF877" i="80"/>
  <c r="BF878" i="80"/>
  <c r="BF879" i="80"/>
  <c r="BF880" i="80"/>
  <c r="BF881" i="80"/>
  <c r="BF882" i="80"/>
  <c r="BF883" i="80"/>
  <c r="BF884" i="80"/>
  <c r="BF885" i="80"/>
  <c r="BF886" i="80"/>
  <c r="BF887" i="80"/>
  <c r="BF888" i="80"/>
  <c r="BF889" i="80"/>
  <c r="BF890" i="80"/>
  <c r="BF891" i="80"/>
  <c r="BF892" i="80"/>
  <c r="BF893" i="80"/>
  <c r="BF894" i="80"/>
  <c r="BF895" i="80"/>
  <c r="BF896" i="80"/>
  <c r="BF897" i="80"/>
  <c r="BF898" i="80"/>
  <c r="BF899" i="80"/>
  <c r="BF900" i="80"/>
  <c r="BF901" i="80"/>
  <c r="BF902" i="80"/>
  <c r="BF903" i="80"/>
  <c r="BF904" i="80"/>
  <c r="BF905" i="80"/>
  <c r="BF906" i="80"/>
  <c r="BF907" i="80"/>
  <c r="BF908" i="80"/>
  <c r="BF909" i="80"/>
  <c r="BF910" i="80"/>
  <c r="BF911" i="80"/>
  <c r="BF912" i="80"/>
  <c r="BF913" i="80"/>
  <c r="BF914" i="80"/>
  <c r="BF915" i="80"/>
  <c r="BF916" i="80"/>
  <c r="BF917" i="80"/>
  <c r="BF918" i="80"/>
  <c r="BF919" i="80"/>
  <c r="BF920" i="80"/>
  <c r="BF921" i="80"/>
  <c r="BF922" i="80"/>
  <c r="BF923" i="80"/>
  <c r="BF924" i="80"/>
  <c r="BF925" i="80"/>
  <c r="BF926" i="80"/>
  <c r="BF927" i="80"/>
  <c r="BF928" i="80"/>
  <c r="BF929" i="80"/>
  <c r="BF930" i="80"/>
  <c r="BF931" i="80"/>
  <c r="BF932" i="80"/>
  <c r="BF933" i="80"/>
  <c r="BF934" i="80"/>
  <c r="BF935" i="80"/>
  <c r="BF936" i="80"/>
  <c r="BF937" i="80"/>
  <c r="BF938" i="80"/>
  <c r="BF939" i="80"/>
  <c r="BF940" i="80"/>
  <c r="BF941" i="80"/>
  <c r="BF942" i="80"/>
  <c r="BF943" i="80"/>
  <c r="BF944" i="80"/>
  <c r="BF945" i="80"/>
  <c r="BF946" i="80"/>
  <c r="BF947" i="80"/>
  <c r="BF948" i="80"/>
  <c r="BF949" i="80"/>
  <c r="BF950" i="80"/>
  <c r="BF951" i="80"/>
  <c r="BF952" i="80"/>
  <c r="BF953" i="80"/>
  <c r="BF954" i="80"/>
  <c r="BF955" i="80"/>
  <c r="BF956" i="80"/>
  <c r="BF957" i="80"/>
  <c r="BF958" i="80"/>
  <c r="BF959" i="80"/>
  <c r="BF960" i="80"/>
  <c r="BF961" i="80"/>
  <c r="BF962" i="80"/>
  <c r="BF963" i="80"/>
  <c r="BF964" i="80"/>
  <c r="BF965" i="80"/>
  <c r="BF966" i="80"/>
  <c r="BF967" i="80"/>
  <c r="BF968" i="80"/>
  <c r="BF969" i="80"/>
  <c r="BF970" i="80"/>
  <c r="BF971" i="80"/>
  <c r="BF972" i="80"/>
  <c r="BF973" i="80"/>
  <c r="BF974" i="80"/>
  <c r="BF975" i="80"/>
  <c r="BF976" i="80"/>
  <c r="BF977" i="80"/>
  <c r="BF978" i="80"/>
  <c r="BF979" i="80"/>
  <c r="BF980" i="80"/>
  <c r="BF981" i="80"/>
  <c r="BF982" i="80"/>
  <c r="BF983" i="80"/>
  <c r="BF984" i="80"/>
  <c r="BF985" i="80"/>
  <c r="BF986" i="80"/>
  <c r="BF987" i="80"/>
  <c r="BF988" i="80"/>
  <c r="BF989" i="80"/>
  <c r="BF990" i="80"/>
  <c r="BF991" i="80"/>
  <c r="BF992" i="80"/>
  <c r="BF993" i="80"/>
  <c r="BF994" i="80"/>
  <c r="BF995" i="80"/>
  <c r="BF996" i="80"/>
  <c r="BF997" i="80"/>
  <c r="BF998" i="80"/>
  <c r="BF999" i="80"/>
  <c r="BF1000" i="80"/>
  <c r="BF1001" i="80"/>
  <c r="BF1002" i="80"/>
  <c r="AT1003" i="80"/>
  <c r="AZ1003" i="80"/>
  <c r="AT5" i="80"/>
  <c r="AZ5" i="80"/>
  <c r="AT6" i="80"/>
  <c r="AZ6" i="80"/>
  <c r="AT7" i="80"/>
  <c r="AZ7" i="80"/>
  <c r="AT8" i="80"/>
  <c r="AZ8" i="80"/>
  <c r="AT9" i="80"/>
  <c r="AZ9" i="80"/>
  <c r="AT10" i="80"/>
  <c r="AZ10" i="80"/>
  <c r="AT11" i="80"/>
  <c r="AZ11" i="80"/>
  <c r="AT12" i="80"/>
  <c r="AZ12" i="80"/>
  <c r="AT13" i="80"/>
  <c r="AZ13" i="80"/>
  <c r="AT14" i="80"/>
  <c r="AZ14" i="80"/>
  <c r="AT15" i="80"/>
  <c r="AZ15" i="80"/>
  <c r="AT16" i="80"/>
  <c r="AZ16" i="80"/>
  <c r="AT17" i="80"/>
  <c r="AZ17" i="80"/>
  <c r="AT18" i="80"/>
  <c r="AZ18" i="80"/>
  <c r="AT19" i="80"/>
  <c r="AZ19" i="80"/>
  <c r="AT20" i="80"/>
  <c r="AZ20" i="80"/>
  <c r="AT21" i="80"/>
  <c r="AZ21" i="80"/>
  <c r="AT22" i="80"/>
  <c r="AZ22" i="80"/>
  <c r="AT23" i="80"/>
  <c r="AZ23" i="80"/>
  <c r="AT24" i="80"/>
  <c r="AZ24" i="80"/>
  <c r="AT25" i="80"/>
  <c r="AZ25" i="80"/>
  <c r="AT26" i="80"/>
  <c r="AZ26" i="80"/>
  <c r="AT27" i="80"/>
  <c r="AZ27" i="80"/>
  <c r="AT28" i="80"/>
  <c r="AZ28" i="80"/>
  <c r="AT29" i="80"/>
  <c r="AZ29" i="80"/>
  <c r="AT30" i="80"/>
  <c r="AZ30" i="80"/>
  <c r="AT31" i="80"/>
  <c r="AZ31" i="80"/>
  <c r="AT32" i="80"/>
  <c r="AZ32" i="80"/>
  <c r="AT33" i="80"/>
  <c r="AZ33" i="80"/>
  <c r="AT34" i="80"/>
  <c r="AZ34" i="80"/>
  <c r="AT35" i="80"/>
  <c r="AZ35" i="80"/>
  <c r="AT36" i="80"/>
  <c r="AZ36" i="80"/>
  <c r="AT37" i="80"/>
  <c r="AZ37" i="80"/>
  <c r="AT38" i="80"/>
  <c r="AZ38" i="80"/>
  <c r="AT39" i="80"/>
  <c r="AZ39" i="80"/>
  <c r="AT40" i="80"/>
  <c r="AZ40" i="80"/>
  <c r="AT41" i="80"/>
  <c r="AZ41" i="80"/>
  <c r="AT42" i="80"/>
  <c r="AZ42" i="80"/>
  <c r="AT43" i="80"/>
  <c r="AZ43" i="80"/>
  <c r="AT44" i="80"/>
  <c r="AZ44" i="80"/>
  <c r="AT45" i="80"/>
  <c r="AZ45" i="80"/>
  <c r="AT46" i="80"/>
  <c r="AZ46" i="80"/>
  <c r="AT47" i="80"/>
  <c r="AZ47" i="80"/>
  <c r="AT48" i="80"/>
  <c r="AZ48" i="80"/>
  <c r="AT49" i="80"/>
  <c r="AZ49" i="80"/>
  <c r="AT50" i="80"/>
  <c r="AZ50" i="80"/>
  <c r="AT51" i="80"/>
  <c r="AZ51" i="80"/>
  <c r="AT52" i="80"/>
  <c r="AZ52" i="80"/>
  <c r="AT53" i="80"/>
  <c r="AZ53" i="80"/>
  <c r="AT54" i="80"/>
  <c r="AZ54" i="80"/>
  <c r="AT55" i="80"/>
  <c r="AZ55" i="80"/>
  <c r="AT56" i="80"/>
  <c r="AZ56" i="80"/>
  <c r="AT57" i="80"/>
  <c r="AZ57" i="80"/>
  <c r="AT58" i="80"/>
  <c r="AZ58" i="80"/>
  <c r="AT59" i="80"/>
  <c r="AZ59" i="80"/>
  <c r="AT60" i="80"/>
  <c r="AZ60" i="80"/>
  <c r="AT61" i="80"/>
  <c r="AZ61" i="80"/>
  <c r="AT62" i="80"/>
  <c r="AZ62" i="80"/>
  <c r="AT63" i="80"/>
  <c r="AZ63" i="80"/>
  <c r="AT64" i="80"/>
  <c r="AZ64" i="80"/>
  <c r="AT65" i="80"/>
  <c r="AZ65" i="80"/>
  <c r="AT66" i="80"/>
  <c r="AZ66" i="80"/>
  <c r="AT67" i="80"/>
  <c r="AZ67" i="80"/>
  <c r="AT68" i="80"/>
  <c r="AZ68" i="80"/>
  <c r="AT69" i="80"/>
  <c r="AZ69" i="80"/>
  <c r="AT70" i="80"/>
  <c r="AZ70" i="80"/>
  <c r="AT71" i="80"/>
  <c r="AZ71" i="80"/>
  <c r="AT72" i="80"/>
  <c r="AZ72" i="80"/>
  <c r="AT73" i="80"/>
  <c r="AZ73" i="80"/>
  <c r="AT74" i="80"/>
  <c r="AZ74" i="80"/>
  <c r="AT75" i="80"/>
  <c r="AZ75" i="80"/>
  <c r="AT76" i="80"/>
  <c r="AZ76" i="80"/>
  <c r="AT77" i="80"/>
  <c r="AZ77" i="80"/>
  <c r="AT78" i="80"/>
  <c r="AZ78" i="80"/>
  <c r="AT79" i="80"/>
  <c r="AZ79" i="80"/>
  <c r="AT80" i="80"/>
  <c r="AZ80" i="80"/>
  <c r="AT81" i="80"/>
  <c r="AZ81" i="80"/>
  <c r="AT82" i="80"/>
  <c r="AZ82" i="80"/>
  <c r="AT83" i="80"/>
  <c r="AZ83" i="80"/>
  <c r="AT84" i="80"/>
  <c r="AZ84" i="80"/>
  <c r="AT85" i="80"/>
  <c r="AZ85" i="80"/>
  <c r="AT86" i="80"/>
  <c r="AZ86" i="80"/>
  <c r="AT87" i="80"/>
  <c r="AZ87" i="80"/>
  <c r="AT88" i="80"/>
  <c r="AZ88" i="80"/>
  <c r="AT89" i="80"/>
  <c r="AZ89" i="80"/>
  <c r="AT90" i="80"/>
  <c r="AZ90" i="80"/>
  <c r="AT91" i="80"/>
  <c r="AZ91" i="80"/>
  <c r="AT92" i="80"/>
  <c r="AZ92" i="80"/>
  <c r="AT93" i="80"/>
  <c r="AZ93" i="80"/>
  <c r="AT94" i="80"/>
  <c r="AZ94" i="80"/>
  <c r="AT95" i="80"/>
  <c r="AZ95" i="80"/>
  <c r="AT96" i="80"/>
  <c r="AZ96" i="80"/>
  <c r="AT97" i="80"/>
  <c r="AZ97" i="80"/>
  <c r="AT98" i="80"/>
  <c r="AZ98" i="80"/>
  <c r="AT99" i="80"/>
  <c r="AZ99" i="80"/>
  <c r="AT100" i="80"/>
  <c r="AZ100" i="80"/>
  <c r="AT101" i="80"/>
  <c r="AZ101" i="80"/>
  <c r="AT102" i="80"/>
  <c r="AZ102" i="80"/>
  <c r="AT103" i="80"/>
  <c r="AZ103" i="80"/>
  <c r="AT104" i="80"/>
  <c r="AZ104" i="80"/>
  <c r="AT105" i="80"/>
  <c r="AZ105" i="80"/>
  <c r="AT106" i="80"/>
  <c r="AZ106" i="80"/>
  <c r="AT107" i="80"/>
  <c r="AZ107" i="80"/>
  <c r="AT108" i="80"/>
  <c r="AZ108" i="80"/>
  <c r="AT109" i="80"/>
  <c r="AZ109" i="80"/>
  <c r="AT110" i="80"/>
  <c r="AZ110" i="80"/>
  <c r="AT111" i="80"/>
  <c r="AZ111" i="80"/>
  <c r="AT112" i="80"/>
  <c r="AZ112" i="80"/>
  <c r="AT113" i="80"/>
  <c r="AZ113" i="80"/>
  <c r="AT114" i="80"/>
  <c r="AZ114" i="80"/>
  <c r="AT115" i="80"/>
  <c r="AZ115" i="80"/>
  <c r="AT116" i="80"/>
  <c r="AZ116" i="80"/>
  <c r="AT117" i="80"/>
  <c r="AZ117" i="80"/>
  <c r="AT118" i="80"/>
  <c r="AZ118" i="80"/>
  <c r="AT119" i="80"/>
  <c r="AZ119" i="80"/>
  <c r="AT120" i="80"/>
  <c r="AZ120" i="80"/>
  <c r="AT121" i="80"/>
  <c r="AZ121" i="80"/>
  <c r="AT122" i="80"/>
  <c r="AZ122" i="80"/>
  <c r="AT123" i="80"/>
  <c r="AZ123" i="80"/>
  <c r="AT124" i="80"/>
  <c r="AZ124" i="80"/>
  <c r="AT125" i="80"/>
  <c r="AZ125" i="80"/>
  <c r="AT126" i="80"/>
  <c r="AZ126" i="80"/>
  <c r="AT127" i="80"/>
  <c r="AZ127" i="80"/>
  <c r="AT128" i="80"/>
  <c r="AZ128" i="80"/>
  <c r="AT129" i="80"/>
  <c r="AZ129" i="80"/>
  <c r="AT130" i="80"/>
  <c r="AZ130" i="80"/>
  <c r="AT131" i="80"/>
  <c r="AZ131" i="80"/>
  <c r="AT132" i="80"/>
  <c r="AZ132" i="80"/>
  <c r="AT133" i="80"/>
  <c r="AZ133" i="80"/>
  <c r="AT134" i="80"/>
  <c r="AZ134" i="80"/>
  <c r="AT135" i="80"/>
  <c r="AZ135" i="80"/>
  <c r="AT136" i="80"/>
  <c r="AZ136" i="80"/>
  <c r="AT137" i="80"/>
  <c r="AZ137" i="80"/>
  <c r="AT138" i="80"/>
  <c r="AZ138" i="80"/>
  <c r="AT139" i="80"/>
  <c r="AZ139" i="80"/>
  <c r="AT140" i="80"/>
  <c r="AZ140" i="80"/>
  <c r="AT141" i="80"/>
  <c r="AZ141" i="80"/>
  <c r="AT142" i="80"/>
  <c r="AZ142" i="80"/>
  <c r="AT143" i="80"/>
  <c r="AZ143" i="80"/>
  <c r="AT144" i="80"/>
  <c r="AZ144" i="80"/>
  <c r="AT145" i="80"/>
  <c r="AZ145" i="80"/>
  <c r="AT146" i="80"/>
  <c r="AZ146" i="80"/>
  <c r="AT147" i="80"/>
  <c r="AZ147" i="80"/>
  <c r="AT148" i="80"/>
  <c r="AZ148" i="80"/>
  <c r="AT149" i="80"/>
  <c r="AZ149" i="80"/>
  <c r="AT150" i="80"/>
  <c r="AZ150" i="80"/>
  <c r="AT151" i="80"/>
  <c r="AZ151" i="80"/>
  <c r="AT152" i="80"/>
  <c r="AZ152" i="80"/>
  <c r="AT153" i="80"/>
  <c r="AZ153" i="80"/>
  <c r="AT154" i="80"/>
  <c r="AZ154" i="80"/>
  <c r="AT155" i="80"/>
  <c r="AZ155" i="80"/>
  <c r="AT156" i="80"/>
  <c r="AZ156" i="80"/>
  <c r="AT157" i="80"/>
  <c r="AZ157" i="80"/>
  <c r="AT158" i="80"/>
  <c r="AZ158" i="80"/>
  <c r="AT159" i="80"/>
  <c r="AZ159" i="80"/>
  <c r="AT160" i="80"/>
  <c r="AZ160" i="80"/>
  <c r="AT161" i="80"/>
  <c r="AZ161" i="80"/>
  <c r="AT162" i="80"/>
  <c r="AZ162" i="80"/>
  <c r="AT163" i="80"/>
  <c r="AZ163" i="80"/>
  <c r="AT164" i="80"/>
  <c r="AZ164" i="80"/>
  <c r="AT165" i="80"/>
  <c r="AZ165" i="80"/>
  <c r="AT166" i="80"/>
  <c r="AZ166" i="80"/>
  <c r="AT167" i="80"/>
  <c r="AZ167" i="80"/>
  <c r="AT168" i="80"/>
  <c r="AZ168" i="80"/>
  <c r="AT169" i="80"/>
  <c r="AZ169" i="80"/>
  <c r="AT170" i="80"/>
  <c r="AZ170" i="80"/>
  <c r="AT171" i="80"/>
  <c r="AZ171" i="80"/>
  <c r="AT172" i="80"/>
  <c r="AZ172" i="80"/>
  <c r="AT173" i="80"/>
  <c r="AZ173" i="80"/>
  <c r="AT174" i="80"/>
  <c r="AZ174" i="80"/>
  <c r="AT175" i="80"/>
  <c r="AZ175" i="80"/>
  <c r="AT176" i="80"/>
  <c r="AZ176" i="80"/>
  <c r="AT177" i="80"/>
  <c r="AZ177" i="80"/>
  <c r="AT178" i="80"/>
  <c r="AZ178" i="80"/>
  <c r="AT179" i="80"/>
  <c r="AZ179" i="80"/>
  <c r="AT180" i="80"/>
  <c r="AZ180" i="80"/>
  <c r="AT181" i="80"/>
  <c r="AZ181" i="80"/>
  <c r="AT182" i="80"/>
  <c r="AZ182" i="80"/>
  <c r="AT183" i="80"/>
  <c r="AZ183" i="80"/>
  <c r="AT184" i="80"/>
  <c r="AZ184" i="80"/>
  <c r="AT185" i="80"/>
  <c r="AZ185" i="80"/>
  <c r="AT186" i="80"/>
  <c r="AZ186" i="80"/>
  <c r="AT187" i="80"/>
  <c r="AZ187" i="80"/>
  <c r="AT188" i="80"/>
  <c r="AZ188" i="80"/>
  <c r="AT189" i="80"/>
  <c r="AZ189" i="80"/>
  <c r="AT190" i="80"/>
  <c r="AZ190" i="80"/>
  <c r="AT191" i="80"/>
  <c r="AZ191" i="80"/>
  <c r="AT192" i="80"/>
  <c r="AZ192" i="80"/>
  <c r="AT193" i="80"/>
  <c r="AZ193" i="80"/>
  <c r="AT194" i="80"/>
  <c r="AZ194" i="80"/>
  <c r="AT195" i="80"/>
  <c r="AZ195" i="80"/>
  <c r="AT196" i="80"/>
  <c r="AZ196" i="80"/>
  <c r="AT197" i="80"/>
  <c r="AZ197" i="80"/>
  <c r="AT198" i="80"/>
  <c r="AZ198" i="80"/>
  <c r="AT199" i="80"/>
  <c r="AZ199" i="80"/>
  <c r="AT200" i="80"/>
  <c r="AZ200" i="80"/>
  <c r="AT201" i="80"/>
  <c r="AZ201" i="80"/>
  <c r="AT202" i="80"/>
  <c r="AZ202" i="80"/>
  <c r="AT203" i="80"/>
  <c r="AZ203" i="80"/>
  <c r="AT204" i="80"/>
  <c r="AZ204" i="80"/>
  <c r="AT205" i="80"/>
  <c r="AZ205" i="80"/>
  <c r="AT206" i="80"/>
  <c r="AZ206" i="80"/>
  <c r="AT207" i="80"/>
  <c r="AZ207" i="80"/>
  <c r="AT208" i="80"/>
  <c r="AZ208" i="80"/>
  <c r="AT209" i="80"/>
  <c r="AZ209" i="80"/>
  <c r="AT210" i="80"/>
  <c r="AZ210" i="80"/>
  <c r="AT211" i="80"/>
  <c r="AZ211" i="80"/>
  <c r="AT212" i="80"/>
  <c r="AZ212" i="80"/>
  <c r="AT213" i="80"/>
  <c r="AZ213" i="80"/>
  <c r="AT214" i="80"/>
  <c r="AZ214" i="80"/>
  <c r="AT215" i="80"/>
  <c r="AZ215" i="80"/>
  <c r="AT216" i="80"/>
  <c r="AZ216" i="80"/>
  <c r="AT217" i="80"/>
  <c r="AZ217" i="80"/>
  <c r="AT218" i="80"/>
  <c r="AZ218" i="80"/>
  <c r="AT219" i="80"/>
  <c r="AZ219" i="80"/>
  <c r="AT220" i="80"/>
  <c r="AZ220" i="80"/>
  <c r="AT221" i="80"/>
  <c r="AZ221" i="80"/>
  <c r="AT222" i="80"/>
  <c r="AZ222" i="80"/>
  <c r="AT223" i="80"/>
  <c r="AZ223" i="80"/>
  <c r="AT224" i="80"/>
  <c r="AZ224" i="80"/>
  <c r="AT225" i="80"/>
  <c r="AZ225" i="80"/>
  <c r="AT226" i="80"/>
  <c r="AZ226" i="80"/>
  <c r="AT227" i="80"/>
  <c r="AZ227" i="80"/>
  <c r="AT228" i="80"/>
  <c r="AZ228" i="80"/>
  <c r="AT229" i="80"/>
  <c r="AZ229" i="80"/>
  <c r="AT230" i="80"/>
  <c r="AZ230" i="80"/>
  <c r="AT231" i="80"/>
  <c r="AZ231" i="80"/>
  <c r="AT232" i="80"/>
  <c r="AZ232" i="80"/>
  <c r="AT233" i="80"/>
  <c r="AZ233" i="80"/>
  <c r="AT234" i="80"/>
  <c r="AZ234" i="80"/>
  <c r="AT235" i="80"/>
  <c r="AZ235" i="80"/>
  <c r="AT236" i="80"/>
  <c r="AZ236" i="80"/>
  <c r="AT237" i="80"/>
  <c r="AZ237" i="80"/>
  <c r="AT238" i="80"/>
  <c r="AZ238" i="80"/>
  <c r="AT239" i="80"/>
  <c r="AZ239" i="80"/>
  <c r="AT240" i="80"/>
  <c r="AZ240" i="80"/>
  <c r="AT241" i="80"/>
  <c r="AZ241" i="80"/>
  <c r="AT242" i="80"/>
  <c r="AZ242" i="80"/>
  <c r="AT243" i="80"/>
  <c r="AZ243" i="80"/>
  <c r="AT244" i="80"/>
  <c r="AZ244" i="80"/>
  <c r="AT245" i="80"/>
  <c r="AZ245" i="80"/>
  <c r="AT246" i="80"/>
  <c r="AZ246" i="80"/>
  <c r="AT247" i="80"/>
  <c r="AZ247" i="80"/>
  <c r="AT248" i="80"/>
  <c r="AZ248" i="80"/>
  <c r="AT249" i="80"/>
  <c r="AZ249" i="80"/>
  <c r="AT250" i="80"/>
  <c r="AZ250" i="80"/>
  <c r="AT251" i="80"/>
  <c r="AZ251" i="80"/>
  <c r="AT252" i="80"/>
  <c r="AZ252" i="80"/>
  <c r="AT253" i="80"/>
  <c r="AZ253" i="80"/>
  <c r="AT254" i="80"/>
  <c r="AZ254" i="80"/>
  <c r="AT255" i="80"/>
  <c r="AZ255" i="80"/>
  <c r="AT256" i="80"/>
  <c r="AZ256" i="80"/>
  <c r="AT257" i="80"/>
  <c r="AZ257" i="80"/>
  <c r="AT258" i="80"/>
  <c r="AZ258" i="80"/>
  <c r="AT259" i="80"/>
  <c r="AZ259" i="80"/>
  <c r="AT260" i="80"/>
  <c r="AZ260" i="80"/>
  <c r="AT261" i="80"/>
  <c r="AZ261" i="80"/>
  <c r="AT262" i="80"/>
  <c r="AZ262" i="80"/>
  <c r="AT263" i="80"/>
  <c r="AZ263" i="80"/>
  <c r="AT264" i="80"/>
  <c r="AZ264" i="80"/>
  <c r="AT265" i="80"/>
  <c r="AZ265" i="80"/>
  <c r="AT266" i="80"/>
  <c r="AZ266" i="80"/>
  <c r="AT267" i="80"/>
  <c r="AZ267" i="80"/>
  <c r="AT268" i="80"/>
  <c r="AZ268" i="80"/>
  <c r="AT269" i="80"/>
  <c r="AZ269" i="80"/>
  <c r="AT270" i="80"/>
  <c r="AZ270" i="80"/>
  <c r="AT271" i="80"/>
  <c r="AZ271" i="80"/>
  <c r="AT272" i="80"/>
  <c r="AZ272" i="80"/>
  <c r="AT273" i="80"/>
  <c r="AZ273" i="80"/>
  <c r="AT274" i="80"/>
  <c r="AZ274" i="80"/>
  <c r="AT275" i="80"/>
  <c r="AZ275" i="80"/>
  <c r="AT276" i="80"/>
  <c r="AZ276" i="80"/>
  <c r="AT277" i="80"/>
  <c r="AZ277" i="80"/>
  <c r="AT278" i="80"/>
  <c r="AZ278" i="80"/>
  <c r="AT279" i="80"/>
  <c r="AZ279" i="80"/>
  <c r="AT280" i="80"/>
  <c r="AZ280" i="80"/>
  <c r="AT281" i="80"/>
  <c r="AZ281" i="80"/>
  <c r="AT282" i="80"/>
  <c r="AZ282" i="80"/>
  <c r="AT283" i="80"/>
  <c r="AZ283" i="80"/>
  <c r="AT284" i="80"/>
  <c r="AZ284" i="80"/>
  <c r="AT285" i="80"/>
  <c r="AZ285" i="80"/>
  <c r="AT286" i="80"/>
  <c r="AZ286" i="80"/>
  <c r="AT287" i="80"/>
  <c r="AZ287" i="80"/>
  <c r="AT288" i="80"/>
  <c r="AZ288" i="80"/>
  <c r="AT289" i="80"/>
  <c r="AZ289" i="80"/>
  <c r="AT290" i="80"/>
  <c r="AZ290" i="80"/>
  <c r="AT291" i="80"/>
  <c r="AZ291" i="80"/>
  <c r="AT292" i="80"/>
  <c r="AZ292" i="80"/>
  <c r="AT293" i="80"/>
  <c r="AZ293" i="80"/>
  <c r="AT294" i="80"/>
  <c r="AZ294" i="80"/>
  <c r="AT295" i="80"/>
  <c r="AZ295" i="80"/>
  <c r="AT296" i="80"/>
  <c r="AZ296" i="80"/>
  <c r="AT297" i="80"/>
  <c r="AZ297" i="80"/>
  <c r="AT298" i="80"/>
  <c r="AZ298" i="80"/>
  <c r="AT299" i="80"/>
  <c r="AZ299" i="80"/>
  <c r="AT300" i="80"/>
  <c r="AZ300" i="80"/>
  <c r="AT301" i="80"/>
  <c r="AZ301" i="80"/>
  <c r="AT302" i="80"/>
  <c r="AZ302" i="80"/>
  <c r="AT303" i="80"/>
  <c r="AZ303" i="80"/>
  <c r="AT304" i="80"/>
  <c r="AZ304" i="80"/>
  <c r="AT305" i="80"/>
  <c r="AZ305" i="80"/>
  <c r="AT306" i="80"/>
  <c r="AZ306" i="80"/>
  <c r="AT307" i="80"/>
  <c r="AZ307" i="80"/>
  <c r="AT308" i="80"/>
  <c r="AZ308" i="80"/>
  <c r="AT309" i="80"/>
  <c r="AZ309" i="80"/>
  <c r="AT310" i="80"/>
  <c r="AZ310" i="80"/>
  <c r="AT311" i="80"/>
  <c r="AZ311" i="80"/>
  <c r="AT312" i="80"/>
  <c r="AZ312" i="80"/>
  <c r="AT313" i="80"/>
  <c r="AZ313" i="80"/>
  <c r="AT314" i="80"/>
  <c r="AZ314" i="80"/>
  <c r="AT315" i="80"/>
  <c r="AZ315" i="80"/>
  <c r="AT316" i="80"/>
  <c r="AZ316" i="80"/>
  <c r="AT317" i="80"/>
  <c r="AZ317" i="80"/>
  <c r="AT318" i="80"/>
  <c r="AZ318" i="80"/>
  <c r="AT319" i="80"/>
  <c r="AZ319" i="80"/>
  <c r="AT320" i="80"/>
  <c r="AZ320" i="80"/>
  <c r="AT321" i="80"/>
  <c r="AZ321" i="80"/>
  <c r="AT322" i="80"/>
  <c r="AZ322" i="80"/>
  <c r="AT323" i="80"/>
  <c r="AZ323" i="80"/>
  <c r="AT324" i="80"/>
  <c r="AZ324" i="80"/>
  <c r="AT325" i="80"/>
  <c r="AZ325" i="80"/>
  <c r="AT326" i="80"/>
  <c r="AZ326" i="80"/>
  <c r="AT327" i="80"/>
  <c r="AZ327" i="80"/>
  <c r="AT328" i="80"/>
  <c r="AZ328" i="80"/>
  <c r="AT329" i="80"/>
  <c r="AZ329" i="80"/>
  <c r="AT330" i="80"/>
  <c r="AZ330" i="80"/>
  <c r="AT331" i="80"/>
  <c r="AZ331" i="80"/>
  <c r="AT332" i="80"/>
  <c r="AZ332" i="80"/>
  <c r="AT333" i="80"/>
  <c r="AZ333" i="80"/>
  <c r="AT334" i="80"/>
  <c r="AZ334" i="80"/>
  <c r="AT335" i="80"/>
  <c r="AZ335" i="80"/>
  <c r="AT336" i="80"/>
  <c r="AZ336" i="80"/>
  <c r="AT337" i="80"/>
  <c r="AZ337" i="80"/>
  <c r="AT338" i="80"/>
  <c r="AZ338" i="80"/>
  <c r="AT339" i="80"/>
  <c r="AZ339" i="80"/>
  <c r="AT340" i="80"/>
  <c r="AZ340" i="80"/>
  <c r="AT341" i="80"/>
  <c r="AZ341" i="80"/>
  <c r="AT342" i="80"/>
  <c r="AZ342" i="80"/>
  <c r="AT343" i="80"/>
  <c r="AZ343" i="80"/>
  <c r="AT344" i="80"/>
  <c r="AZ344" i="80"/>
  <c r="AT345" i="80"/>
  <c r="AZ345" i="80"/>
  <c r="AT346" i="80"/>
  <c r="AZ346" i="80"/>
  <c r="AT347" i="80"/>
  <c r="AZ347" i="80"/>
  <c r="AT348" i="80"/>
  <c r="AZ348" i="80"/>
  <c r="AT349" i="80"/>
  <c r="AZ349" i="80"/>
  <c r="AT350" i="80"/>
  <c r="AZ350" i="80"/>
  <c r="AT351" i="80"/>
  <c r="AZ351" i="80"/>
  <c r="AT352" i="80"/>
  <c r="AZ352" i="80"/>
  <c r="AT353" i="80"/>
  <c r="AZ353" i="80"/>
  <c r="AT354" i="80"/>
  <c r="AZ354" i="80"/>
  <c r="AT355" i="80"/>
  <c r="AZ355" i="80"/>
  <c r="AT356" i="80"/>
  <c r="AZ356" i="80"/>
  <c r="AT357" i="80"/>
  <c r="AZ357" i="80"/>
  <c r="AT358" i="80"/>
  <c r="AZ358" i="80"/>
  <c r="AT359" i="80"/>
  <c r="AZ359" i="80"/>
  <c r="AT360" i="80"/>
  <c r="AZ360" i="80"/>
  <c r="AT361" i="80"/>
  <c r="AZ361" i="80"/>
  <c r="AT362" i="80"/>
  <c r="AZ362" i="80"/>
  <c r="AT363" i="80"/>
  <c r="AZ363" i="80"/>
  <c r="AT364" i="80"/>
  <c r="AZ364" i="80"/>
  <c r="AT365" i="80"/>
  <c r="AZ365" i="80"/>
  <c r="AT366" i="80"/>
  <c r="AZ366" i="80"/>
  <c r="AT367" i="80"/>
  <c r="AZ367" i="80"/>
  <c r="AT368" i="80"/>
  <c r="AZ368" i="80"/>
  <c r="AT369" i="80"/>
  <c r="AZ369" i="80"/>
  <c r="AT370" i="80"/>
  <c r="AZ370" i="80"/>
  <c r="AT371" i="80"/>
  <c r="AZ371" i="80"/>
  <c r="AT372" i="80"/>
  <c r="AZ372" i="80"/>
  <c r="AT373" i="80"/>
  <c r="AZ373" i="80"/>
  <c r="AT374" i="80"/>
  <c r="AZ374" i="80"/>
  <c r="AT375" i="80"/>
  <c r="AZ375" i="80"/>
  <c r="AT376" i="80"/>
  <c r="AZ376" i="80"/>
  <c r="AT377" i="80"/>
  <c r="AZ377" i="80"/>
  <c r="AT378" i="80"/>
  <c r="AZ378" i="80"/>
  <c r="AT379" i="80"/>
  <c r="AZ379" i="80"/>
  <c r="AT380" i="80"/>
  <c r="AZ380" i="80"/>
  <c r="AT381" i="80"/>
  <c r="AZ381" i="80"/>
  <c r="AT382" i="80"/>
  <c r="AZ382" i="80"/>
  <c r="AT383" i="80"/>
  <c r="AZ383" i="80"/>
  <c r="AT384" i="80"/>
  <c r="AZ384" i="80"/>
  <c r="AT385" i="80"/>
  <c r="AZ385" i="80"/>
  <c r="AT386" i="80"/>
  <c r="AZ386" i="80"/>
  <c r="AT387" i="80"/>
  <c r="AZ387" i="80"/>
  <c r="AT388" i="80"/>
  <c r="AZ388" i="80"/>
  <c r="AT389" i="80"/>
  <c r="AZ389" i="80"/>
  <c r="AT390" i="80"/>
  <c r="AZ390" i="80"/>
  <c r="AT391" i="80"/>
  <c r="AZ391" i="80"/>
  <c r="AT392" i="80"/>
  <c r="AZ392" i="80"/>
  <c r="AT393" i="80"/>
  <c r="AZ393" i="80"/>
  <c r="AT394" i="80"/>
  <c r="AZ394" i="80"/>
  <c r="AT395" i="80"/>
  <c r="AZ395" i="80"/>
  <c r="AT396" i="80"/>
  <c r="AZ396" i="80"/>
  <c r="AT397" i="80"/>
  <c r="AZ397" i="80"/>
  <c r="AT398" i="80"/>
  <c r="AZ398" i="80"/>
  <c r="AT399" i="80"/>
  <c r="AZ399" i="80"/>
  <c r="AT400" i="80"/>
  <c r="AZ400" i="80"/>
  <c r="AT401" i="80"/>
  <c r="AZ401" i="80"/>
  <c r="AT402" i="80"/>
  <c r="AZ402" i="80"/>
  <c r="AT403" i="80"/>
  <c r="AZ403" i="80"/>
  <c r="AT404" i="80"/>
  <c r="AZ404" i="80"/>
  <c r="AT405" i="80"/>
  <c r="AZ405" i="80"/>
  <c r="AT406" i="80"/>
  <c r="AZ406" i="80"/>
  <c r="AT407" i="80"/>
  <c r="AZ407" i="80"/>
  <c r="AT408" i="80"/>
  <c r="AZ408" i="80"/>
  <c r="AT409" i="80"/>
  <c r="AZ409" i="80"/>
  <c r="AT410" i="80"/>
  <c r="AZ410" i="80"/>
  <c r="AT411" i="80"/>
  <c r="AZ411" i="80"/>
  <c r="AT412" i="80"/>
  <c r="AZ412" i="80"/>
  <c r="AT413" i="80"/>
  <c r="AZ413" i="80"/>
  <c r="AT414" i="80"/>
  <c r="AZ414" i="80"/>
  <c r="AT415" i="80"/>
  <c r="AZ415" i="80"/>
  <c r="AT416" i="80"/>
  <c r="AZ416" i="80"/>
  <c r="AT417" i="80"/>
  <c r="AZ417" i="80"/>
  <c r="AT418" i="80"/>
  <c r="AZ418" i="80"/>
  <c r="AT419" i="80"/>
  <c r="AZ419" i="80"/>
  <c r="AT420" i="80"/>
  <c r="AZ420" i="80"/>
  <c r="AT421" i="80"/>
  <c r="AZ421" i="80"/>
  <c r="AT422" i="80"/>
  <c r="AZ422" i="80"/>
  <c r="AT423" i="80"/>
  <c r="AZ423" i="80"/>
  <c r="AT424" i="80"/>
  <c r="AZ424" i="80"/>
  <c r="AT425" i="80"/>
  <c r="AZ425" i="80"/>
  <c r="AT426" i="80"/>
  <c r="AZ426" i="80"/>
  <c r="AT427" i="80"/>
  <c r="AZ427" i="80"/>
  <c r="AT428" i="80"/>
  <c r="AZ428" i="80"/>
  <c r="AT429" i="80"/>
  <c r="AZ429" i="80"/>
  <c r="AT430" i="80"/>
  <c r="AZ430" i="80"/>
  <c r="AT431" i="80"/>
  <c r="AZ431" i="80"/>
  <c r="AT432" i="80"/>
  <c r="AZ432" i="80"/>
  <c r="AT433" i="80"/>
  <c r="AZ433" i="80"/>
  <c r="AT434" i="80"/>
  <c r="AZ434" i="80"/>
  <c r="AT435" i="80"/>
  <c r="AZ435" i="80"/>
  <c r="AT436" i="80"/>
  <c r="AZ436" i="80"/>
  <c r="AT437" i="80"/>
  <c r="AZ437" i="80"/>
  <c r="AT438" i="80"/>
  <c r="AZ438" i="80"/>
  <c r="AT439" i="80"/>
  <c r="AZ439" i="80"/>
  <c r="AT440" i="80"/>
  <c r="AZ440" i="80"/>
  <c r="AT441" i="80"/>
  <c r="AZ441" i="80"/>
  <c r="AT442" i="80"/>
  <c r="AZ442" i="80"/>
  <c r="AT443" i="80"/>
  <c r="AZ443" i="80"/>
  <c r="AT444" i="80"/>
  <c r="AZ444" i="80"/>
  <c r="AT445" i="80"/>
  <c r="AZ445" i="80"/>
  <c r="AT446" i="80"/>
  <c r="AZ446" i="80"/>
  <c r="AT447" i="80"/>
  <c r="AZ447" i="80"/>
  <c r="AT448" i="80"/>
  <c r="AZ448" i="80"/>
  <c r="AT449" i="80"/>
  <c r="AZ449" i="80"/>
  <c r="AT450" i="80"/>
  <c r="AZ450" i="80"/>
  <c r="AT451" i="80"/>
  <c r="AZ451" i="80"/>
  <c r="AT452" i="80"/>
  <c r="AZ452" i="80"/>
  <c r="AT453" i="80"/>
  <c r="AZ453" i="80"/>
  <c r="AT454" i="80"/>
  <c r="AZ454" i="80"/>
  <c r="AT455" i="80"/>
  <c r="AZ455" i="80"/>
  <c r="AT456" i="80"/>
  <c r="AZ456" i="80"/>
  <c r="AT457" i="80"/>
  <c r="AZ457" i="80"/>
  <c r="AT458" i="80"/>
  <c r="AZ458" i="80"/>
  <c r="AT459" i="80"/>
  <c r="AZ459" i="80"/>
  <c r="AT460" i="80"/>
  <c r="AZ460" i="80"/>
  <c r="AT461" i="80"/>
  <c r="AZ461" i="80"/>
  <c r="AT462" i="80"/>
  <c r="AZ462" i="80"/>
  <c r="AT463" i="80"/>
  <c r="AZ463" i="80"/>
  <c r="AT464" i="80"/>
  <c r="AZ464" i="80"/>
  <c r="AT465" i="80"/>
  <c r="AZ465" i="80"/>
  <c r="AT466" i="80"/>
  <c r="AZ466" i="80"/>
  <c r="AT467" i="80"/>
  <c r="AZ467" i="80"/>
  <c r="AT468" i="80"/>
  <c r="AZ468" i="80"/>
  <c r="AT469" i="80"/>
  <c r="AZ469" i="80"/>
  <c r="AT470" i="80"/>
  <c r="AZ470" i="80"/>
  <c r="AT471" i="80"/>
  <c r="AZ471" i="80"/>
  <c r="AT472" i="80"/>
  <c r="AZ472" i="80"/>
  <c r="AT473" i="80"/>
  <c r="AZ473" i="80"/>
  <c r="AT474" i="80"/>
  <c r="AZ474" i="80"/>
  <c r="AT475" i="80"/>
  <c r="AZ475" i="80"/>
  <c r="AT476" i="80"/>
  <c r="AZ476" i="80"/>
  <c r="AT477" i="80"/>
  <c r="AZ477" i="80"/>
  <c r="AT478" i="80"/>
  <c r="AZ478" i="80"/>
  <c r="AT479" i="80"/>
  <c r="AZ479" i="80"/>
  <c r="AT480" i="80"/>
  <c r="AZ480" i="80"/>
  <c r="AT481" i="80"/>
  <c r="AZ481" i="80"/>
  <c r="AT482" i="80"/>
  <c r="AZ482" i="80"/>
  <c r="AT483" i="80"/>
  <c r="AZ483" i="80"/>
  <c r="AT484" i="80"/>
  <c r="AZ484" i="80"/>
  <c r="AT485" i="80"/>
  <c r="AZ485" i="80"/>
  <c r="AT486" i="80"/>
  <c r="AZ486" i="80"/>
  <c r="AT487" i="80"/>
  <c r="AZ487" i="80"/>
  <c r="AT488" i="80"/>
  <c r="AZ488" i="80"/>
  <c r="AT489" i="80"/>
  <c r="AZ489" i="80"/>
  <c r="AT490" i="80"/>
  <c r="AZ490" i="80"/>
  <c r="AT491" i="80"/>
  <c r="AZ491" i="80"/>
  <c r="AT492" i="80"/>
  <c r="AZ492" i="80"/>
  <c r="AT493" i="80"/>
  <c r="AZ493" i="80"/>
  <c r="AT494" i="80"/>
  <c r="AZ494" i="80"/>
  <c r="AT495" i="80"/>
  <c r="AZ495" i="80"/>
  <c r="AT496" i="80"/>
  <c r="AZ496" i="80"/>
  <c r="AT497" i="80"/>
  <c r="AZ497" i="80"/>
  <c r="AT498" i="80"/>
  <c r="AZ498" i="80"/>
  <c r="AT499" i="80"/>
  <c r="AZ499" i="80"/>
  <c r="AT500" i="80"/>
  <c r="AZ500" i="80"/>
  <c r="AT501" i="80"/>
  <c r="AZ501" i="80"/>
  <c r="AT502" i="80"/>
  <c r="AZ502" i="80"/>
  <c r="AT503" i="80"/>
  <c r="AZ503" i="80"/>
  <c r="AT504" i="80"/>
  <c r="AZ504" i="80"/>
  <c r="AT505" i="80"/>
  <c r="AZ505" i="80"/>
  <c r="AT506" i="80"/>
  <c r="AZ506" i="80"/>
  <c r="AT507" i="80"/>
  <c r="AZ507" i="80"/>
  <c r="AT508" i="80"/>
  <c r="AZ508" i="80"/>
  <c r="AT509" i="80"/>
  <c r="AZ509" i="80"/>
  <c r="AT510" i="80"/>
  <c r="AZ510" i="80"/>
  <c r="AT511" i="80"/>
  <c r="AZ511" i="80"/>
  <c r="AT512" i="80"/>
  <c r="AZ512" i="80"/>
  <c r="AT513" i="80"/>
  <c r="AZ513" i="80"/>
  <c r="AT514" i="80"/>
  <c r="AZ514" i="80"/>
  <c r="AT515" i="80"/>
  <c r="AZ515" i="80"/>
  <c r="AT516" i="80"/>
  <c r="AZ516" i="80"/>
  <c r="AT517" i="80"/>
  <c r="AZ517" i="80"/>
  <c r="AT518" i="80"/>
  <c r="AZ518" i="80"/>
  <c r="AT519" i="80"/>
  <c r="AZ519" i="80"/>
  <c r="AT520" i="80"/>
  <c r="AZ520" i="80"/>
  <c r="AT521" i="80"/>
  <c r="AZ521" i="80"/>
  <c r="AT522" i="80"/>
  <c r="AZ522" i="80"/>
  <c r="AT523" i="80"/>
  <c r="AZ523" i="80"/>
  <c r="AT524" i="80"/>
  <c r="AZ524" i="80"/>
  <c r="AT525" i="80"/>
  <c r="AZ525" i="80"/>
  <c r="AT526" i="80"/>
  <c r="AZ526" i="80"/>
  <c r="AT527" i="80"/>
  <c r="AZ527" i="80"/>
  <c r="AT528" i="80"/>
  <c r="AZ528" i="80"/>
  <c r="AT529" i="80"/>
  <c r="AZ529" i="80"/>
  <c r="AT530" i="80"/>
  <c r="AZ530" i="80"/>
  <c r="AT531" i="80"/>
  <c r="AZ531" i="80"/>
  <c r="AT532" i="80"/>
  <c r="AZ532" i="80"/>
  <c r="AT533" i="80"/>
  <c r="AZ533" i="80"/>
  <c r="AT534" i="80"/>
  <c r="AZ534" i="80"/>
  <c r="AT535" i="80"/>
  <c r="AZ535" i="80"/>
  <c r="AT536" i="80"/>
  <c r="AZ536" i="80"/>
  <c r="AT537" i="80"/>
  <c r="AZ537" i="80"/>
  <c r="AT538" i="80"/>
  <c r="AZ538" i="80"/>
  <c r="AT539" i="80"/>
  <c r="AZ539" i="80"/>
  <c r="AT540" i="80"/>
  <c r="AZ540" i="80"/>
  <c r="AT541" i="80"/>
  <c r="AZ541" i="80"/>
  <c r="AT542" i="80"/>
  <c r="AZ542" i="80"/>
  <c r="AT543" i="80"/>
  <c r="AZ543" i="80"/>
  <c r="AT544" i="80"/>
  <c r="AZ544" i="80"/>
  <c r="AT545" i="80"/>
  <c r="AZ545" i="80"/>
  <c r="AT546" i="80"/>
  <c r="AZ546" i="80"/>
  <c r="AT547" i="80"/>
  <c r="AZ547" i="80"/>
  <c r="AT548" i="80"/>
  <c r="AZ548" i="80"/>
  <c r="AT549" i="80"/>
  <c r="AZ549" i="80"/>
  <c r="AT550" i="80"/>
  <c r="AZ550" i="80"/>
  <c r="AT551" i="80"/>
  <c r="AZ551" i="80"/>
  <c r="AT552" i="80"/>
  <c r="AZ552" i="80"/>
  <c r="AT553" i="80"/>
  <c r="AZ553" i="80"/>
  <c r="AT554" i="80"/>
  <c r="AZ554" i="80"/>
  <c r="AT555" i="80"/>
  <c r="AZ555" i="80"/>
  <c r="AT556" i="80"/>
  <c r="AZ556" i="80"/>
  <c r="AT557" i="80"/>
  <c r="AZ557" i="80"/>
  <c r="AT558" i="80"/>
  <c r="AZ558" i="80"/>
  <c r="AT559" i="80"/>
  <c r="AZ559" i="80"/>
  <c r="AT560" i="80"/>
  <c r="AZ560" i="80"/>
  <c r="AT561" i="80"/>
  <c r="AZ561" i="80"/>
  <c r="AT562" i="80"/>
  <c r="AZ562" i="80"/>
  <c r="AT563" i="80"/>
  <c r="AZ563" i="80"/>
  <c r="AT564" i="80"/>
  <c r="AZ564" i="80"/>
  <c r="AT565" i="80"/>
  <c r="AZ565" i="80"/>
  <c r="AT566" i="80"/>
  <c r="AZ566" i="80"/>
  <c r="AT567" i="80"/>
  <c r="AZ567" i="80"/>
  <c r="AT568" i="80"/>
  <c r="AZ568" i="80"/>
  <c r="AT569" i="80"/>
  <c r="AZ569" i="80"/>
  <c r="AT570" i="80"/>
  <c r="AZ570" i="80"/>
  <c r="AT571" i="80"/>
  <c r="AZ571" i="80"/>
  <c r="AT572" i="80"/>
  <c r="AZ572" i="80"/>
  <c r="AT573" i="80"/>
  <c r="AZ573" i="80"/>
  <c r="AT574" i="80"/>
  <c r="AZ574" i="80"/>
  <c r="AT575" i="80"/>
  <c r="AZ575" i="80"/>
  <c r="AT576" i="80"/>
  <c r="AZ576" i="80"/>
  <c r="AT577" i="80"/>
  <c r="AZ577" i="80"/>
  <c r="AT578" i="80"/>
  <c r="AZ578" i="80"/>
  <c r="AT579" i="80"/>
  <c r="AZ579" i="80"/>
  <c r="AT580" i="80"/>
  <c r="AZ580" i="80"/>
  <c r="AT581" i="80"/>
  <c r="AZ581" i="80"/>
  <c r="AT582" i="80"/>
  <c r="AZ582" i="80"/>
  <c r="AT583" i="80"/>
  <c r="AZ583" i="80"/>
  <c r="AT584" i="80"/>
  <c r="AZ584" i="80"/>
  <c r="AT585" i="80"/>
  <c r="AZ585" i="80"/>
  <c r="AT586" i="80"/>
  <c r="AZ586" i="80"/>
  <c r="AT587" i="80"/>
  <c r="AZ587" i="80"/>
  <c r="AT588" i="80"/>
  <c r="AZ588" i="80"/>
  <c r="AT589" i="80"/>
  <c r="AZ589" i="80"/>
  <c r="AT590" i="80"/>
  <c r="AZ590" i="80"/>
  <c r="AT591" i="80"/>
  <c r="AZ591" i="80"/>
  <c r="AT592" i="80"/>
  <c r="AZ592" i="80"/>
  <c r="AT593" i="80"/>
  <c r="AZ593" i="80"/>
  <c r="AT594" i="80"/>
  <c r="AZ594" i="80"/>
  <c r="AT595" i="80"/>
  <c r="AZ595" i="80"/>
  <c r="AT596" i="80"/>
  <c r="AZ596" i="80"/>
  <c r="AT597" i="80"/>
  <c r="AZ597" i="80"/>
  <c r="AT598" i="80"/>
  <c r="AZ598" i="80"/>
  <c r="AT599" i="80"/>
  <c r="AZ599" i="80"/>
  <c r="AT600" i="80"/>
  <c r="AZ600" i="80"/>
  <c r="AT601" i="80"/>
  <c r="AZ601" i="80"/>
  <c r="AT602" i="80"/>
  <c r="AZ602" i="80"/>
  <c r="AT603" i="80"/>
  <c r="AZ603" i="80"/>
  <c r="AT604" i="80"/>
  <c r="AZ604" i="80"/>
  <c r="AT605" i="80"/>
  <c r="AZ605" i="80"/>
  <c r="AT606" i="80"/>
  <c r="AZ606" i="80"/>
  <c r="AT607" i="80"/>
  <c r="AZ607" i="80"/>
  <c r="AT608" i="80"/>
  <c r="AZ608" i="80"/>
  <c r="AT609" i="80"/>
  <c r="AZ609" i="80"/>
  <c r="AT610" i="80"/>
  <c r="AZ610" i="80"/>
  <c r="AT611" i="80"/>
  <c r="AZ611" i="80"/>
  <c r="AT612" i="80"/>
  <c r="AZ612" i="80"/>
  <c r="AT613" i="80"/>
  <c r="AZ613" i="80"/>
  <c r="AT614" i="80"/>
  <c r="AZ614" i="80"/>
  <c r="AT615" i="80"/>
  <c r="AZ615" i="80"/>
  <c r="AT616" i="80"/>
  <c r="AZ616" i="80"/>
  <c r="AT617" i="80"/>
  <c r="AZ617" i="80"/>
  <c r="AT618" i="80"/>
  <c r="AZ618" i="80"/>
  <c r="AT619" i="80"/>
  <c r="AZ619" i="80"/>
  <c r="AT620" i="80"/>
  <c r="AZ620" i="80"/>
  <c r="AT621" i="80"/>
  <c r="AZ621" i="80"/>
  <c r="AT622" i="80"/>
  <c r="AZ622" i="80"/>
  <c r="AT623" i="80"/>
  <c r="AZ623" i="80"/>
  <c r="AT624" i="80"/>
  <c r="AZ624" i="80"/>
  <c r="AT625" i="80"/>
  <c r="AZ625" i="80"/>
  <c r="AT626" i="80"/>
  <c r="AZ626" i="80"/>
  <c r="AT627" i="80"/>
  <c r="AZ627" i="80"/>
  <c r="AT628" i="80"/>
  <c r="AZ628" i="80"/>
  <c r="AT629" i="80"/>
  <c r="AZ629" i="80"/>
  <c r="AT630" i="80"/>
  <c r="AZ630" i="80"/>
  <c r="AT631" i="80"/>
  <c r="AZ631" i="80"/>
  <c r="AT632" i="80"/>
  <c r="AZ632" i="80"/>
  <c r="AT633" i="80"/>
  <c r="AZ633" i="80"/>
  <c r="AT634" i="80"/>
  <c r="AZ634" i="80"/>
  <c r="AT635" i="80"/>
  <c r="AZ635" i="80"/>
  <c r="AT636" i="80"/>
  <c r="AZ636" i="80"/>
  <c r="AT637" i="80"/>
  <c r="AZ637" i="80"/>
  <c r="AT638" i="80"/>
  <c r="AZ638" i="80"/>
  <c r="AT639" i="80"/>
  <c r="AZ639" i="80"/>
  <c r="AT640" i="80"/>
  <c r="AZ640" i="80"/>
  <c r="AT641" i="80"/>
  <c r="AZ641" i="80"/>
  <c r="AT642" i="80"/>
  <c r="AZ642" i="80"/>
  <c r="AT643" i="80"/>
  <c r="AZ643" i="80"/>
  <c r="AT644" i="80"/>
  <c r="AZ644" i="80"/>
  <c r="AT645" i="80"/>
  <c r="AZ645" i="80"/>
  <c r="AT646" i="80"/>
  <c r="AZ646" i="80"/>
  <c r="AT647" i="80"/>
  <c r="AZ647" i="80"/>
  <c r="AT648" i="80"/>
  <c r="AZ648" i="80"/>
  <c r="AT649" i="80"/>
  <c r="AZ649" i="80"/>
  <c r="AT650" i="80"/>
  <c r="AZ650" i="80"/>
  <c r="AT651" i="80"/>
  <c r="AZ651" i="80"/>
  <c r="AT652" i="80"/>
  <c r="AZ652" i="80"/>
  <c r="AT653" i="80"/>
  <c r="AZ653" i="80"/>
  <c r="AT654" i="80"/>
  <c r="AZ654" i="80"/>
  <c r="AT655" i="80"/>
  <c r="AZ655" i="80"/>
  <c r="AT656" i="80"/>
  <c r="AZ656" i="80"/>
  <c r="AT657" i="80"/>
  <c r="AZ657" i="80"/>
  <c r="AT658" i="80"/>
  <c r="AZ658" i="80"/>
  <c r="AT659" i="80"/>
  <c r="AZ659" i="80"/>
  <c r="AT660" i="80"/>
  <c r="AZ660" i="80"/>
  <c r="AT661" i="80"/>
  <c r="AZ661" i="80"/>
  <c r="AT662" i="80"/>
  <c r="AZ662" i="80"/>
  <c r="AT663" i="80"/>
  <c r="AZ663" i="80"/>
  <c r="AT664" i="80"/>
  <c r="AZ664" i="80"/>
  <c r="AT665" i="80"/>
  <c r="AZ665" i="80"/>
  <c r="AT666" i="80"/>
  <c r="AZ666" i="80"/>
  <c r="AT667" i="80"/>
  <c r="AZ667" i="80"/>
  <c r="AT668" i="80"/>
  <c r="AZ668" i="80"/>
  <c r="AT669" i="80"/>
  <c r="AZ669" i="80"/>
  <c r="AT670" i="80"/>
  <c r="AZ670" i="80"/>
  <c r="AT671" i="80"/>
  <c r="AZ671" i="80"/>
  <c r="AT672" i="80"/>
  <c r="AZ672" i="80"/>
  <c r="AT673" i="80"/>
  <c r="AZ673" i="80"/>
  <c r="AT674" i="80"/>
  <c r="AZ674" i="80"/>
  <c r="AT675" i="80"/>
  <c r="AZ675" i="80"/>
  <c r="AT676" i="80"/>
  <c r="AZ676" i="80"/>
  <c r="AT677" i="80"/>
  <c r="AZ677" i="80"/>
  <c r="AT678" i="80"/>
  <c r="AZ678" i="80"/>
  <c r="AT679" i="80"/>
  <c r="AZ679" i="80"/>
  <c r="AT680" i="80"/>
  <c r="AZ680" i="80"/>
  <c r="AT681" i="80"/>
  <c r="AZ681" i="80"/>
  <c r="AT682" i="80"/>
  <c r="AZ682" i="80"/>
  <c r="AT683" i="80"/>
  <c r="AZ683" i="80"/>
  <c r="AT684" i="80"/>
  <c r="AZ684" i="80"/>
  <c r="AT685" i="80"/>
  <c r="AZ685" i="80"/>
  <c r="AT686" i="80"/>
  <c r="AZ686" i="80"/>
  <c r="AT687" i="80"/>
  <c r="AZ687" i="80"/>
  <c r="AT688" i="80"/>
  <c r="AZ688" i="80"/>
  <c r="AT689" i="80"/>
  <c r="AZ689" i="80"/>
  <c r="AT690" i="80"/>
  <c r="AZ690" i="80"/>
  <c r="AT691" i="80"/>
  <c r="AZ691" i="80"/>
  <c r="AT692" i="80"/>
  <c r="AZ692" i="80"/>
  <c r="AT693" i="80"/>
  <c r="AZ693" i="80"/>
  <c r="AT694" i="80"/>
  <c r="AZ694" i="80"/>
  <c r="AT695" i="80"/>
  <c r="AZ695" i="80"/>
  <c r="AT696" i="80"/>
  <c r="AZ696" i="80"/>
  <c r="AT697" i="80"/>
  <c r="AZ697" i="80"/>
  <c r="AT698" i="80"/>
  <c r="AZ698" i="80"/>
  <c r="AT699" i="80"/>
  <c r="AZ699" i="80"/>
  <c r="AT700" i="80"/>
  <c r="AZ700" i="80"/>
  <c r="AT701" i="80"/>
  <c r="AZ701" i="80"/>
  <c r="AT702" i="80"/>
  <c r="AZ702" i="80"/>
  <c r="AT703" i="80"/>
  <c r="AZ703" i="80"/>
  <c r="AT704" i="80"/>
  <c r="AZ704" i="80"/>
  <c r="AT705" i="80"/>
  <c r="AZ705" i="80"/>
  <c r="AT706" i="80"/>
  <c r="AZ706" i="80"/>
  <c r="AT707" i="80"/>
  <c r="AZ707" i="80"/>
  <c r="AT708" i="80"/>
  <c r="AZ708" i="80"/>
  <c r="AT709" i="80"/>
  <c r="AZ709" i="80"/>
  <c r="AT710" i="80"/>
  <c r="AZ710" i="80"/>
  <c r="AT711" i="80"/>
  <c r="AZ711" i="80"/>
  <c r="AT712" i="80"/>
  <c r="AZ712" i="80"/>
  <c r="AT713" i="80"/>
  <c r="AZ713" i="80"/>
  <c r="AT714" i="80"/>
  <c r="AZ714" i="80"/>
  <c r="AT715" i="80"/>
  <c r="AZ715" i="80"/>
  <c r="AT716" i="80"/>
  <c r="AZ716" i="80"/>
  <c r="AT717" i="80"/>
  <c r="AZ717" i="80"/>
  <c r="AT718" i="80"/>
  <c r="AZ718" i="80"/>
  <c r="AT719" i="80"/>
  <c r="AZ719" i="80"/>
  <c r="AT720" i="80"/>
  <c r="AZ720" i="80"/>
  <c r="AT721" i="80"/>
  <c r="AZ721" i="80"/>
  <c r="AT722" i="80"/>
  <c r="AZ722" i="80"/>
  <c r="AT723" i="80"/>
  <c r="AZ723" i="80"/>
  <c r="AT724" i="80"/>
  <c r="AZ724" i="80"/>
  <c r="AT725" i="80"/>
  <c r="AZ725" i="80"/>
  <c r="AT726" i="80"/>
  <c r="AZ726" i="80"/>
  <c r="AT727" i="80"/>
  <c r="AZ727" i="80"/>
  <c r="AT728" i="80"/>
  <c r="AZ728" i="80"/>
  <c r="AT729" i="80"/>
  <c r="AZ729" i="80"/>
  <c r="AT730" i="80"/>
  <c r="AZ730" i="80"/>
  <c r="AT731" i="80"/>
  <c r="AZ731" i="80"/>
  <c r="AT732" i="80"/>
  <c r="AZ732" i="80"/>
  <c r="AT733" i="80"/>
  <c r="AZ733" i="80"/>
  <c r="AT734" i="80"/>
  <c r="AZ734" i="80"/>
  <c r="AT735" i="80"/>
  <c r="AZ735" i="80"/>
  <c r="AT736" i="80"/>
  <c r="AZ736" i="80"/>
  <c r="AT737" i="80"/>
  <c r="AZ737" i="80"/>
  <c r="AT738" i="80"/>
  <c r="AZ738" i="80"/>
  <c r="AT739" i="80"/>
  <c r="AZ739" i="80"/>
  <c r="AT740" i="80"/>
  <c r="AZ740" i="80"/>
  <c r="AT741" i="80"/>
  <c r="AZ741" i="80"/>
  <c r="AT742" i="80"/>
  <c r="AZ742" i="80"/>
  <c r="AT743" i="80"/>
  <c r="AZ743" i="80"/>
  <c r="AT744" i="80"/>
  <c r="AZ744" i="80"/>
  <c r="AT745" i="80"/>
  <c r="AZ745" i="80"/>
  <c r="AT746" i="80"/>
  <c r="AZ746" i="80"/>
  <c r="AT747" i="80"/>
  <c r="AZ747" i="80"/>
  <c r="AT748" i="80"/>
  <c r="AZ748" i="80"/>
  <c r="AT749" i="80"/>
  <c r="AZ749" i="80"/>
  <c r="AT750" i="80"/>
  <c r="AZ750" i="80"/>
  <c r="AT751" i="80"/>
  <c r="AZ751" i="80"/>
  <c r="AT752" i="80"/>
  <c r="AZ752" i="80"/>
  <c r="AT753" i="80"/>
  <c r="AZ753" i="80"/>
  <c r="AT754" i="80"/>
  <c r="AZ754" i="80"/>
  <c r="AT755" i="80"/>
  <c r="AZ755" i="80"/>
  <c r="AT756" i="80"/>
  <c r="AZ756" i="80"/>
  <c r="AT757" i="80"/>
  <c r="AZ757" i="80"/>
  <c r="AT758" i="80"/>
  <c r="AZ758" i="80"/>
  <c r="AT759" i="80"/>
  <c r="AZ759" i="80"/>
  <c r="AT760" i="80"/>
  <c r="AZ760" i="80"/>
  <c r="AT761" i="80"/>
  <c r="AZ761" i="80"/>
  <c r="AT762" i="80"/>
  <c r="AZ762" i="80"/>
  <c r="AT763" i="80"/>
  <c r="AZ763" i="80"/>
  <c r="AT764" i="80"/>
  <c r="AZ764" i="80"/>
  <c r="AT765" i="80"/>
  <c r="AZ765" i="80"/>
  <c r="AT766" i="80"/>
  <c r="AZ766" i="80"/>
  <c r="AT767" i="80"/>
  <c r="AZ767" i="80"/>
  <c r="AT768" i="80"/>
  <c r="AZ768" i="80"/>
  <c r="AT769" i="80"/>
  <c r="AZ769" i="80"/>
  <c r="AT770" i="80"/>
  <c r="AZ770" i="80"/>
  <c r="AT771" i="80"/>
  <c r="AZ771" i="80"/>
  <c r="AT772" i="80"/>
  <c r="AZ772" i="80"/>
  <c r="AT773" i="80"/>
  <c r="AZ773" i="80"/>
  <c r="AT774" i="80"/>
  <c r="AZ774" i="80"/>
  <c r="AT775" i="80"/>
  <c r="AZ775" i="80"/>
  <c r="AT776" i="80"/>
  <c r="AZ776" i="80"/>
  <c r="AT777" i="80"/>
  <c r="AZ777" i="80"/>
  <c r="AT778" i="80"/>
  <c r="AZ778" i="80"/>
  <c r="AT779" i="80"/>
  <c r="AZ779" i="80"/>
  <c r="AT780" i="80"/>
  <c r="AZ780" i="80"/>
  <c r="AT781" i="80"/>
  <c r="AZ781" i="80"/>
  <c r="AT782" i="80"/>
  <c r="AZ782" i="80"/>
  <c r="AT783" i="80"/>
  <c r="AZ783" i="80"/>
  <c r="AT784" i="80"/>
  <c r="AZ784" i="80"/>
  <c r="AT785" i="80"/>
  <c r="AZ785" i="80"/>
  <c r="AT786" i="80"/>
  <c r="AZ786" i="80"/>
  <c r="AT787" i="80"/>
  <c r="AZ787" i="80"/>
  <c r="AT788" i="80"/>
  <c r="AZ788" i="80"/>
  <c r="AT789" i="80"/>
  <c r="AZ789" i="80"/>
  <c r="AT790" i="80"/>
  <c r="AZ790" i="80"/>
  <c r="AT791" i="80"/>
  <c r="AZ791" i="80"/>
  <c r="AT792" i="80"/>
  <c r="AZ792" i="80"/>
  <c r="AT793" i="80"/>
  <c r="AZ793" i="80"/>
  <c r="AT794" i="80"/>
  <c r="AZ794" i="80"/>
  <c r="AT795" i="80"/>
  <c r="AZ795" i="80"/>
  <c r="AT796" i="80"/>
  <c r="AZ796" i="80"/>
  <c r="AT797" i="80"/>
  <c r="AZ797" i="80"/>
  <c r="AT798" i="80"/>
  <c r="AZ798" i="80"/>
  <c r="AT799" i="80"/>
  <c r="AZ799" i="80"/>
  <c r="AT800" i="80"/>
  <c r="AZ800" i="80"/>
  <c r="AT801" i="80"/>
  <c r="AZ801" i="80"/>
  <c r="AT802" i="80"/>
  <c r="AZ802" i="80"/>
  <c r="AT803" i="80"/>
  <c r="AZ803" i="80"/>
  <c r="AT804" i="80"/>
  <c r="AZ804" i="80"/>
  <c r="AT805" i="80"/>
  <c r="AZ805" i="80"/>
  <c r="AT806" i="80"/>
  <c r="AZ806" i="80"/>
  <c r="AT807" i="80"/>
  <c r="AZ807" i="80"/>
  <c r="AT808" i="80"/>
  <c r="AZ808" i="80"/>
  <c r="AT809" i="80"/>
  <c r="AZ809" i="80"/>
  <c r="AT810" i="80"/>
  <c r="AZ810" i="80"/>
  <c r="AT811" i="80"/>
  <c r="AZ811" i="80"/>
  <c r="AT812" i="80"/>
  <c r="AZ812" i="80"/>
  <c r="AT813" i="80"/>
  <c r="AZ813" i="80"/>
  <c r="AT814" i="80"/>
  <c r="AZ814" i="80"/>
  <c r="AT815" i="80"/>
  <c r="AZ815" i="80"/>
  <c r="AT816" i="80"/>
  <c r="AZ816" i="80"/>
  <c r="AT817" i="80"/>
  <c r="AZ817" i="80"/>
  <c r="AT818" i="80"/>
  <c r="AZ818" i="80"/>
  <c r="AT819" i="80"/>
  <c r="AZ819" i="80"/>
  <c r="AT820" i="80"/>
  <c r="AZ820" i="80"/>
  <c r="AT821" i="80"/>
  <c r="AZ821" i="80"/>
  <c r="AT822" i="80"/>
  <c r="AZ822" i="80"/>
  <c r="AT823" i="80"/>
  <c r="AZ823" i="80"/>
  <c r="AT824" i="80"/>
  <c r="AZ824" i="80"/>
  <c r="AT825" i="80"/>
  <c r="AZ825" i="80"/>
  <c r="AT826" i="80"/>
  <c r="AZ826" i="80"/>
  <c r="AT827" i="80"/>
  <c r="AZ827" i="80"/>
  <c r="AT828" i="80"/>
  <c r="AZ828" i="80"/>
  <c r="AT829" i="80"/>
  <c r="AZ829" i="80"/>
  <c r="AT830" i="80"/>
  <c r="AZ830" i="80"/>
  <c r="AT831" i="80"/>
  <c r="AZ831" i="80"/>
  <c r="AT832" i="80"/>
  <c r="AZ832" i="80"/>
  <c r="AT833" i="80"/>
  <c r="AZ833" i="80"/>
  <c r="AT834" i="80"/>
  <c r="AZ834" i="80"/>
  <c r="AT835" i="80"/>
  <c r="AZ835" i="80"/>
  <c r="AT836" i="80"/>
  <c r="AZ836" i="80"/>
  <c r="AT837" i="80"/>
  <c r="AZ837" i="80"/>
  <c r="AT838" i="80"/>
  <c r="AZ838" i="80"/>
  <c r="AT839" i="80"/>
  <c r="AZ839" i="80"/>
  <c r="AT840" i="80"/>
  <c r="AZ840" i="80"/>
  <c r="AT841" i="80"/>
  <c r="AZ841" i="80"/>
  <c r="AT842" i="80"/>
  <c r="AZ842" i="80"/>
  <c r="AT843" i="80"/>
  <c r="AZ843" i="80"/>
  <c r="AT844" i="80"/>
  <c r="AZ844" i="80"/>
  <c r="AT845" i="80"/>
  <c r="AZ845" i="80"/>
  <c r="AT846" i="80"/>
  <c r="AZ846" i="80"/>
  <c r="AT847" i="80"/>
  <c r="AZ847" i="80"/>
  <c r="AT848" i="80"/>
  <c r="AZ848" i="80"/>
  <c r="AT849" i="80"/>
  <c r="AZ849" i="80"/>
  <c r="AT850" i="80"/>
  <c r="AZ850" i="80"/>
  <c r="AT851" i="80"/>
  <c r="AZ851" i="80"/>
  <c r="AT852" i="80"/>
  <c r="AZ852" i="80"/>
  <c r="AT853" i="80"/>
  <c r="AZ853" i="80"/>
  <c r="AT854" i="80"/>
  <c r="AZ854" i="80"/>
  <c r="AT855" i="80"/>
  <c r="AZ855" i="80"/>
  <c r="AT856" i="80"/>
  <c r="AZ856" i="80"/>
  <c r="AT857" i="80"/>
  <c r="AZ857" i="80"/>
  <c r="AT858" i="80"/>
  <c r="AZ858" i="80"/>
  <c r="AT859" i="80"/>
  <c r="AZ859" i="80"/>
  <c r="AT860" i="80"/>
  <c r="AZ860" i="80"/>
  <c r="AT861" i="80"/>
  <c r="AZ861" i="80"/>
  <c r="AT862" i="80"/>
  <c r="AZ862" i="80"/>
  <c r="AT863" i="80"/>
  <c r="AZ863" i="80"/>
  <c r="AT864" i="80"/>
  <c r="AZ864" i="80"/>
  <c r="AT865" i="80"/>
  <c r="AZ865" i="80"/>
  <c r="AT866" i="80"/>
  <c r="AZ866" i="80"/>
  <c r="AT867" i="80"/>
  <c r="AZ867" i="80"/>
  <c r="AT868" i="80"/>
  <c r="AZ868" i="80"/>
  <c r="AT869" i="80"/>
  <c r="AZ869" i="80"/>
  <c r="AT870" i="80"/>
  <c r="AZ870" i="80"/>
  <c r="AT871" i="80"/>
  <c r="AZ871" i="80"/>
  <c r="AT872" i="80"/>
  <c r="AZ872" i="80"/>
  <c r="AT873" i="80"/>
  <c r="AZ873" i="80"/>
  <c r="AT874" i="80"/>
  <c r="AZ874" i="80"/>
  <c r="AT875" i="80"/>
  <c r="AZ875" i="80"/>
  <c r="AT876" i="80"/>
  <c r="AZ876" i="80"/>
  <c r="AT877" i="80"/>
  <c r="AZ877" i="80"/>
  <c r="AT878" i="80"/>
  <c r="AZ878" i="80"/>
  <c r="AT879" i="80"/>
  <c r="AZ879" i="80"/>
  <c r="AT880" i="80"/>
  <c r="AZ880" i="80"/>
  <c r="AT881" i="80"/>
  <c r="AZ881" i="80"/>
  <c r="AT882" i="80"/>
  <c r="AZ882" i="80"/>
  <c r="AT883" i="80"/>
  <c r="AZ883" i="80"/>
  <c r="AT884" i="80"/>
  <c r="AZ884" i="80"/>
  <c r="AT885" i="80"/>
  <c r="AZ885" i="80"/>
  <c r="AT886" i="80"/>
  <c r="AZ886" i="80"/>
  <c r="AT887" i="80"/>
  <c r="AZ887" i="80"/>
  <c r="AT888" i="80"/>
  <c r="AZ888" i="80"/>
  <c r="AT889" i="80"/>
  <c r="AZ889" i="80"/>
  <c r="AT890" i="80"/>
  <c r="AZ890" i="80"/>
  <c r="AT891" i="80"/>
  <c r="AZ891" i="80"/>
  <c r="AT892" i="80"/>
  <c r="AZ892" i="80"/>
  <c r="AT893" i="80"/>
  <c r="AZ893" i="80"/>
  <c r="AT894" i="80"/>
  <c r="AZ894" i="80"/>
  <c r="AT895" i="80"/>
  <c r="AZ895" i="80"/>
  <c r="AT896" i="80"/>
  <c r="AZ896" i="80"/>
  <c r="AT897" i="80"/>
  <c r="AZ897" i="80"/>
  <c r="AT898" i="80"/>
  <c r="AZ898" i="80"/>
  <c r="AT899" i="80"/>
  <c r="AZ899" i="80"/>
  <c r="AT900" i="80"/>
  <c r="AZ900" i="80"/>
  <c r="AT901" i="80"/>
  <c r="AZ901" i="80"/>
  <c r="AT902" i="80"/>
  <c r="AZ902" i="80"/>
  <c r="AT903" i="80"/>
  <c r="AZ903" i="80"/>
  <c r="AT904" i="80"/>
  <c r="AZ904" i="80"/>
  <c r="AT905" i="80"/>
  <c r="AZ905" i="80"/>
  <c r="AT906" i="80"/>
  <c r="AZ906" i="80"/>
  <c r="AT907" i="80"/>
  <c r="AZ907" i="80"/>
  <c r="AT908" i="80"/>
  <c r="AZ908" i="80"/>
  <c r="AT909" i="80"/>
  <c r="AZ909" i="80"/>
  <c r="AT910" i="80"/>
  <c r="AZ910" i="80"/>
  <c r="AT911" i="80"/>
  <c r="AZ911" i="80"/>
  <c r="AT912" i="80"/>
  <c r="AZ912" i="80"/>
  <c r="AT913" i="80"/>
  <c r="AZ913" i="80"/>
  <c r="AT914" i="80"/>
  <c r="AZ914" i="80"/>
  <c r="AT915" i="80"/>
  <c r="AZ915" i="80"/>
  <c r="AT916" i="80"/>
  <c r="AZ916" i="80"/>
  <c r="AT917" i="80"/>
  <c r="AZ917" i="80"/>
  <c r="AT918" i="80"/>
  <c r="AZ918" i="80"/>
  <c r="AT919" i="80"/>
  <c r="AZ919" i="80"/>
  <c r="AT920" i="80"/>
  <c r="AZ920" i="80"/>
  <c r="AT921" i="80"/>
  <c r="AZ921" i="80"/>
  <c r="AT922" i="80"/>
  <c r="AZ922" i="80"/>
  <c r="AT923" i="80"/>
  <c r="AZ923" i="80"/>
  <c r="AT924" i="80"/>
  <c r="AZ924" i="80"/>
  <c r="AT925" i="80"/>
  <c r="AZ925" i="80"/>
  <c r="AT926" i="80"/>
  <c r="AZ926" i="80"/>
  <c r="AT927" i="80"/>
  <c r="AZ927" i="80"/>
  <c r="AT928" i="80"/>
  <c r="AZ928" i="80"/>
  <c r="AT929" i="80"/>
  <c r="AZ929" i="80"/>
  <c r="AT930" i="80"/>
  <c r="AZ930" i="80"/>
  <c r="AT931" i="80"/>
  <c r="AZ931" i="80"/>
  <c r="AT932" i="80"/>
  <c r="AZ932" i="80"/>
  <c r="AT933" i="80"/>
  <c r="AZ933" i="80"/>
  <c r="AT934" i="80"/>
  <c r="AZ934" i="80"/>
  <c r="AT935" i="80"/>
  <c r="AZ935" i="80"/>
  <c r="AT936" i="80"/>
  <c r="AZ936" i="80"/>
  <c r="AT937" i="80"/>
  <c r="AZ937" i="80"/>
  <c r="AT938" i="80"/>
  <c r="AZ938" i="80"/>
  <c r="AT939" i="80"/>
  <c r="AZ939" i="80"/>
  <c r="AT940" i="80"/>
  <c r="AZ940" i="80"/>
  <c r="AT941" i="80"/>
  <c r="AZ941" i="80"/>
  <c r="AT942" i="80"/>
  <c r="AZ942" i="80"/>
  <c r="AT943" i="80"/>
  <c r="AZ943" i="80"/>
  <c r="AT944" i="80"/>
  <c r="AZ944" i="80"/>
  <c r="AT945" i="80"/>
  <c r="AZ945" i="80"/>
  <c r="AT946" i="80"/>
  <c r="AZ946" i="80"/>
  <c r="AT947" i="80"/>
  <c r="AZ947" i="80"/>
  <c r="AT948" i="80"/>
  <c r="AZ948" i="80"/>
  <c r="AT949" i="80"/>
  <c r="AZ949" i="80"/>
  <c r="AT950" i="80"/>
  <c r="AZ950" i="80"/>
  <c r="AT951" i="80"/>
  <c r="AZ951" i="80"/>
  <c r="AT952" i="80"/>
  <c r="AZ952" i="80"/>
  <c r="AT953" i="80"/>
  <c r="AZ953" i="80"/>
  <c r="AT954" i="80"/>
  <c r="AZ954" i="80"/>
  <c r="AT955" i="80"/>
  <c r="AZ955" i="80"/>
  <c r="AT956" i="80"/>
  <c r="AZ956" i="80"/>
  <c r="AT957" i="80"/>
  <c r="AZ957" i="80"/>
  <c r="AT958" i="80"/>
  <c r="AZ958" i="80"/>
  <c r="AT959" i="80"/>
  <c r="AZ959" i="80"/>
  <c r="AT960" i="80"/>
  <c r="AZ960" i="80"/>
  <c r="AT961" i="80"/>
  <c r="AZ961" i="80"/>
  <c r="AT962" i="80"/>
  <c r="AZ962" i="80"/>
  <c r="AT963" i="80"/>
  <c r="AZ963" i="80"/>
  <c r="AT964" i="80"/>
  <c r="AZ964" i="80"/>
  <c r="AT965" i="80"/>
  <c r="AZ965" i="80"/>
  <c r="AT966" i="80"/>
  <c r="AZ966" i="80"/>
  <c r="AT967" i="80"/>
  <c r="AZ967" i="80"/>
  <c r="AT968" i="80"/>
  <c r="AZ968" i="80"/>
  <c r="AT969" i="80"/>
  <c r="AZ969" i="80"/>
  <c r="AT970" i="80"/>
  <c r="AZ970" i="80"/>
  <c r="AT971" i="80"/>
  <c r="AZ971" i="80"/>
  <c r="AT972" i="80"/>
  <c r="AZ972" i="80"/>
  <c r="AT973" i="80"/>
  <c r="AZ973" i="80"/>
  <c r="AT974" i="80"/>
  <c r="AZ974" i="80"/>
  <c r="AT975" i="80"/>
  <c r="AZ975" i="80"/>
  <c r="AT976" i="80"/>
  <c r="AZ976" i="80"/>
  <c r="AT977" i="80"/>
  <c r="AZ977" i="80"/>
  <c r="AT978" i="80"/>
  <c r="AZ978" i="80"/>
  <c r="AT979" i="80"/>
  <c r="AZ979" i="80"/>
  <c r="AT980" i="80"/>
  <c r="AZ980" i="80"/>
  <c r="AT981" i="80"/>
  <c r="AZ981" i="80"/>
  <c r="AT982" i="80"/>
  <c r="AZ982" i="80"/>
  <c r="AT983" i="80"/>
  <c r="AZ983" i="80"/>
  <c r="AT984" i="80"/>
  <c r="AZ984" i="80"/>
  <c r="AT985" i="80"/>
  <c r="AZ985" i="80"/>
  <c r="AT986" i="80"/>
  <c r="AZ986" i="80"/>
  <c r="AT987" i="80"/>
  <c r="AZ987" i="80"/>
  <c r="AT988" i="80"/>
  <c r="AZ988" i="80"/>
  <c r="AT989" i="80"/>
  <c r="AZ989" i="80"/>
  <c r="AT990" i="80"/>
  <c r="AZ990" i="80"/>
  <c r="AT991" i="80"/>
  <c r="AZ991" i="80"/>
  <c r="AT992" i="80"/>
  <c r="AZ992" i="80"/>
  <c r="AT993" i="80"/>
  <c r="AZ993" i="80"/>
  <c r="AT994" i="80"/>
  <c r="AZ994" i="80"/>
  <c r="AT995" i="80"/>
  <c r="AZ995" i="80"/>
  <c r="AT996" i="80"/>
  <c r="AZ996" i="80"/>
  <c r="AT997" i="80"/>
  <c r="AZ997" i="80"/>
  <c r="AT998" i="80"/>
  <c r="AZ998" i="80"/>
  <c r="AT999" i="80"/>
  <c r="AZ999" i="80"/>
  <c r="AT1000" i="80"/>
  <c r="AZ1000" i="80"/>
  <c r="AT1001" i="80"/>
  <c r="AZ1001" i="80"/>
  <c r="AT1002" i="80"/>
  <c r="AZ1002" i="80"/>
  <c r="BF4" i="80"/>
  <c r="N7" i="78"/>
  <c r="N5" i="78"/>
  <c r="N6" i="78"/>
  <c r="N8" i="78"/>
  <c r="N9" i="78"/>
  <c r="N10" i="78"/>
  <c r="N11" i="78"/>
  <c r="N12" i="78"/>
  <c r="N13" i="78"/>
  <c r="N4" i="78"/>
  <c r="V1003" i="80"/>
  <c r="V1002" i="80"/>
  <c r="V1001" i="80"/>
  <c r="V1000" i="80"/>
  <c r="V999" i="80"/>
  <c r="V998" i="80"/>
  <c r="V997" i="80"/>
  <c r="V996" i="80"/>
  <c r="V995" i="80"/>
  <c r="V994" i="80"/>
  <c r="V993" i="80"/>
  <c r="V992" i="80"/>
  <c r="V991" i="80"/>
  <c r="V990" i="80"/>
  <c r="V989" i="80"/>
  <c r="V988" i="80"/>
  <c r="V987" i="80"/>
  <c r="V986" i="80"/>
  <c r="V985" i="80"/>
  <c r="V984" i="80"/>
  <c r="V983" i="80"/>
  <c r="V982" i="80"/>
  <c r="V981" i="80"/>
  <c r="V980" i="80"/>
  <c r="V979" i="80"/>
  <c r="V978" i="80"/>
  <c r="V977" i="80"/>
  <c r="V976" i="80"/>
  <c r="V975" i="80"/>
  <c r="V974" i="80"/>
  <c r="V973" i="80"/>
  <c r="V972" i="80"/>
  <c r="V971" i="80"/>
  <c r="V970" i="80"/>
  <c r="V969" i="80"/>
  <c r="V968" i="80"/>
  <c r="V967" i="80"/>
  <c r="V966" i="80"/>
  <c r="V965" i="80"/>
  <c r="V964" i="80"/>
  <c r="V963" i="80"/>
  <c r="V962" i="80"/>
  <c r="V961" i="80"/>
  <c r="V960" i="80"/>
  <c r="V959" i="80"/>
  <c r="V958" i="80"/>
  <c r="V957" i="80"/>
  <c r="V956" i="80"/>
  <c r="V955" i="80"/>
  <c r="V954" i="80"/>
  <c r="V953" i="80"/>
  <c r="V952" i="80"/>
  <c r="V951" i="80"/>
  <c r="V950" i="80"/>
  <c r="V949" i="80"/>
  <c r="V948" i="80"/>
  <c r="V947" i="80"/>
  <c r="V946" i="80"/>
  <c r="V945" i="80"/>
  <c r="V944" i="80"/>
  <c r="V943" i="80"/>
  <c r="V942" i="80"/>
  <c r="V941" i="80"/>
  <c r="V940" i="80"/>
  <c r="V939" i="80"/>
  <c r="V938" i="80"/>
  <c r="V937" i="80"/>
  <c r="V936" i="80"/>
  <c r="V935" i="80"/>
  <c r="V934" i="80"/>
  <c r="V933" i="80"/>
  <c r="V932" i="80"/>
  <c r="V931" i="80"/>
  <c r="V930" i="80"/>
  <c r="V929" i="80"/>
  <c r="V928" i="80"/>
  <c r="V927" i="80"/>
  <c r="V926" i="80"/>
  <c r="V925" i="80"/>
  <c r="V924" i="80"/>
  <c r="V923" i="80"/>
  <c r="V922" i="80"/>
  <c r="V921" i="80"/>
  <c r="V920" i="80"/>
  <c r="V919" i="80"/>
  <c r="V918" i="80"/>
  <c r="V917" i="80"/>
  <c r="V916" i="80"/>
  <c r="V915" i="80"/>
  <c r="V914" i="80"/>
  <c r="V913" i="80"/>
  <c r="V912" i="80"/>
  <c r="V911" i="80"/>
  <c r="V910" i="80"/>
  <c r="V909" i="80"/>
  <c r="V908" i="80"/>
  <c r="V907" i="80"/>
  <c r="V906" i="80"/>
  <c r="V905" i="80"/>
  <c r="V904" i="80"/>
  <c r="V903" i="80"/>
  <c r="V902" i="80"/>
  <c r="V901" i="80"/>
  <c r="V900" i="80"/>
  <c r="V899" i="80"/>
  <c r="V898" i="80"/>
  <c r="V897" i="80"/>
  <c r="V896" i="80"/>
  <c r="V895" i="80"/>
  <c r="V894" i="80"/>
  <c r="V893" i="80"/>
  <c r="V892" i="80"/>
  <c r="V891" i="80"/>
  <c r="V890" i="80"/>
  <c r="V889" i="80"/>
  <c r="V888" i="80"/>
  <c r="V887" i="80"/>
  <c r="V886" i="80"/>
  <c r="V885" i="80"/>
  <c r="V884" i="80"/>
  <c r="V883" i="80"/>
  <c r="V882" i="80"/>
  <c r="V881" i="80"/>
  <c r="V880" i="80"/>
  <c r="V879" i="80"/>
  <c r="V878" i="80"/>
  <c r="V877" i="80"/>
  <c r="V876" i="80"/>
  <c r="V875" i="80"/>
  <c r="V874" i="80"/>
  <c r="V873" i="80"/>
  <c r="V872" i="80"/>
  <c r="V871" i="80"/>
  <c r="V870" i="80"/>
  <c r="V869" i="80"/>
  <c r="V868" i="80"/>
  <c r="V867" i="80"/>
  <c r="V866" i="80"/>
  <c r="V865" i="80"/>
  <c r="V864" i="80"/>
  <c r="V863" i="80"/>
  <c r="V862" i="80"/>
  <c r="V861" i="80"/>
  <c r="V860" i="80"/>
  <c r="V859" i="80"/>
  <c r="V858" i="80"/>
  <c r="V857" i="80"/>
  <c r="V856" i="80"/>
  <c r="V855" i="80"/>
  <c r="V854" i="80"/>
  <c r="V853" i="80"/>
  <c r="V852" i="80"/>
  <c r="V851" i="80"/>
  <c r="V850" i="80"/>
  <c r="V849" i="80"/>
  <c r="V848" i="80"/>
  <c r="V847" i="80"/>
  <c r="V846" i="80"/>
  <c r="V845" i="80"/>
  <c r="V844" i="80"/>
  <c r="V843" i="80"/>
  <c r="V842" i="80"/>
  <c r="V841" i="80"/>
  <c r="V840" i="80"/>
  <c r="V839" i="80"/>
  <c r="V838" i="80"/>
  <c r="V837" i="80"/>
  <c r="V836" i="80"/>
  <c r="V835" i="80"/>
  <c r="V834" i="80"/>
  <c r="V833" i="80"/>
  <c r="V832" i="80"/>
  <c r="V831" i="80"/>
  <c r="V830" i="80"/>
  <c r="V829" i="80"/>
  <c r="V828" i="80"/>
  <c r="V827" i="80"/>
  <c r="V826" i="80"/>
  <c r="V825" i="80"/>
  <c r="V824" i="80"/>
  <c r="V823" i="80"/>
  <c r="V822" i="80"/>
  <c r="V821" i="80"/>
  <c r="V820" i="80"/>
  <c r="V819" i="80"/>
  <c r="V818" i="80"/>
  <c r="V817" i="80"/>
  <c r="V816" i="80"/>
  <c r="V815" i="80"/>
  <c r="V814" i="80"/>
  <c r="V813" i="80"/>
  <c r="V812" i="80"/>
  <c r="V811" i="80"/>
  <c r="V810" i="80"/>
  <c r="V809" i="80"/>
  <c r="V808" i="80"/>
  <c r="V807" i="80"/>
  <c r="V806" i="80"/>
  <c r="V805" i="80"/>
  <c r="V804" i="80"/>
  <c r="V803" i="80"/>
  <c r="V802" i="80"/>
  <c r="V801" i="80"/>
  <c r="V800" i="80"/>
  <c r="V799" i="80"/>
  <c r="V798" i="80"/>
  <c r="V797" i="80"/>
  <c r="V796" i="80"/>
  <c r="V795" i="80"/>
  <c r="V794" i="80"/>
  <c r="V793" i="80"/>
  <c r="V792" i="80"/>
  <c r="V791" i="80"/>
  <c r="V790" i="80"/>
  <c r="V789" i="80"/>
  <c r="V788" i="80"/>
  <c r="V787" i="80"/>
  <c r="V786" i="80"/>
  <c r="V785" i="80"/>
  <c r="V784" i="80"/>
  <c r="V783" i="80"/>
  <c r="V782" i="80"/>
  <c r="V781" i="80"/>
  <c r="V780" i="80"/>
  <c r="V779" i="80"/>
  <c r="V778" i="80"/>
  <c r="V777" i="80"/>
  <c r="V776" i="80"/>
  <c r="V775" i="80"/>
  <c r="V774" i="80"/>
  <c r="V773" i="80"/>
  <c r="V772" i="80"/>
  <c r="V771" i="80"/>
  <c r="V770" i="80"/>
  <c r="V769" i="80"/>
  <c r="V768" i="80"/>
  <c r="V767" i="80"/>
  <c r="V766" i="80"/>
  <c r="V765" i="80"/>
  <c r="V764" i="80"/>
  <c r="V763" i="80"/>
  <c r="V762" i="80"/>
  <c r="V761" i="80"/>
  <c r="V760" i="80"/>
  <c r="V759" i="80"/>
  <c r="V758" i="80"/>
  <c r="V757" i="80"/>
  <c r="V756" i="80"/>
  <c r="V755" i="80"/>
  <c r="V754" i="80"/>
  <c r="V753" i="80"/>
  <c r="V752" i="80"/>
  <c r="V751" i="80"/>
  <c r="V750" i="80"/>
  <c r="V749" i="80"/>
  <c r="V748" i="80"/>
  <c r="V747" i="80"/>
  <c r="V746" i="80"/>
  <c r="V745" i="80"/>
  <c r="V744" i="80"/>
  <c r="V743" i="80"/>
  <c r="V742" i="80"/>
  <c r="V741" i="80"/>
  <c r="V740" i="80"/>
  <c r="V739" i="80"/>
  <c r="V738" i="80"/>
  <c r="V737" i="80"/>
  <c r="V736" i="80"/>
  <c r="V735" i="80"/>
  <c r="V734" i="80"/>
  <c r="V733" i="80"/>
  <c r="V732" i="80"/>
  <c r="V731" i="80"/>
  <c r="V730" i="80"/>
  <c r="V729" i="80"/>
  <c r="V728" i="80"/>
  <c r="V727" i="80"/>
  <c r="V726" i="80"/>
  <c r="V725" i="80"/>
  <c r="V724" i="80"/>
  <c r="V723" i="80"/>
  <c r="V722" i="80"/>
  <c r="V721" i="80"/>
  <c r="V720" i="80"/>
  <c r="V719" i="80"/>
  <c r="V718" i="80"/>
  <c r="V717" i="80"/>
  <c r="V716" i="80"/>
  <c r="V715" i="80"/>
  <c r="V714" i="80"/>
  <c r="V713" i="80"/>
  <c r="V712" i="80"/>
  <c r="V711" i="80"/>
  <c r="V710" i="80"/>
  <c r="V709" i="80"/>
  <c r="V708" i="80"/>
  <c r="V707" i="80"/>
  <c r="V706" i="80"/>
  <c r="V705" i="80"/>
  <c r="V704" i="80"/>
  <c r="V703" i="80"/>
  <c r="V702" i="80"/>
  <c r="V701" i="80"/>
  <c r="V700" i="80"/>
  <c r="V699" i="80"/>
  <c r="V698" i="80"/>
  <c r="V697" i="80"/>
  <c r="V696" i="80"/>
  <c r="V695" i="80"/>
  <c r="V694" i="80"/>
  <c r="V693" i="80"/>
  <c r="V692" i="80"/>
  <c r="V691" i="80"/>
  <c r="V690" i="80"/>
  <c r="V689" i="80"/>
  <c r="V688" i="80"/>
  <c r="V687" i="80"/>
  <c r="V686" i="80"/>
  <c r="V685" i="80"/>
  <c r="V684" i="80"/>
  <c r="V683" i="80"/>
  <c r="V682" i="80"/>
  <c r="V681" i="80"/>
  <c r="V680" i="80"/>
  <c r="V679" i="80"/>
  <c r="V678" i="80"/>
  <c r="V677" i="80"/>
  <c r="V676" i="80"/>
  <c r="V675" i="80"/>
  <c r="V674" i="80"/>
  <c r="V673" i="80"/>
  <c r="V672" i="80"/>
  <c r="V671" i="80"/>
  <c r="V670" i="80"/>
  <c r="V669" i="80"/>
  <c r="V668" i="80"/>
  <c r="V667" i="80"/>
  <c r="V666" i="80"/>
  <c r="V665" i="80"/>
  <c r="V664" i="80"/>
  <c r="V663" i="80"/>
  <c r="V662" i="80"/>
  <c r="V661" i="80"/>
  <c r="V660" i="80"/>
  <c r="V659" i="80"/>
  <c r="V658" i="80"/>
  <c r="V657" i="80"/>
  <c r="V656" i="80"/>
  <c r="V655" i="80"/>
  <c r="V654" i="80"/>
  <c r="V653" i="80"/>
  <c r="V652" i="80"/>
  <c r="V651" i="80"/>
  <c r="V650" i="80"/>
  <c r="V649" i="80"/>
  <c r="V648" i="80"/>
  <c r="V647" i="80"/>
  <c r="V646" i="80"/>
  <c r="V645" i="80"/>
  <c r="V644" i="80"/>
  <c r="V643" i="80"/>
  <c r="V642" i="80"/>
  <c r="V641" i="80"/>
  <c r="V640" i="80"/>
  <c r="V639" i="80"/>
  <c r="V638" i="80"/>
  <c r="V637" i="80"/>
  <c r="V636" i="80"/>
  <c r="V635" i="80"/>
  <c r="V634" i="80"/>
  <c r="V633" i="80"/>
  <c r="V632" i="80"/>
  <c r="V631" i="80"/>
  <c r="V630" i="80"/>
  <c r="V629" i="80"/>
  <c r="V628" i="80"/>
  <c r="V627" i="80"/>
  <c r="V626" i="80"/>
  <c r="V625" i="80"/>
  <c r="V624" i="80"/>
  <c r="V623" i="80"/>
  <c r="V622" i="80"/>
  <c r="V621" i="80"/>
  <c r="V620" i="80"/>
  <c r="V619" i="80"/>
  <c r="V618" i="80"/>
  <c r="V617" i="80"/>
  <c r="V616" i="80"/>
  <c r="V615" i="80"/>
  <c r="V614" i="80"/>
  <c r="V613" i="80"/>
  <c r="V612" i="80"/>
  <c r="V611" i="80"/>
  <c r="V610" i="80"/>
  <c r="V609" i="80"/>
  <c r="V608" i="80"/>
  <c r="V607" i="80"/>
  <c r="V606" i="80"/>
  <c r="V605" i="80"/>
  <c r="V604" i="80"/>
  <c r="V603" i="80"/>
  <c r="V602" i="80"/>
  <c r="V601" i="80"/>
  <c r="V600" i="80"/>
  <c r="V599" i="80"/>
  <c r="V598" i="80"/>
  <c r="V597" i="80"/>
  <c r="V596" i="80"/>
  <c r="V595" i="80"/>
  <c r="V594" i="80"/>
  <c r="V593" i="80"/>
  <c r="V592" i="80"/>
  <c r="V591" i="80"/>
  <c r="V590" i="80"/>
  <c r="V589" i="80"/>
  <c r="V588" i="80"/>
  <c r="V587" i="80"/>
  <c r="V586" i="80"/>
  <c r="V585" i="80"/>
  <c r="V584" i="80"/>
  <c r="V583" i="80"/>
  <c r="V582" i="80"/>
  <c r="V581" i="80"/>
  <c r="V580" i="80"/>
  <c r="V579" i="80"/>
  <c r="V578" i="80"/>
  <c r="V577" i="80"/>
  <c r="V576" i="80"/>
  <c r="V575" i="80"/>
  <c r="V574" i="80"/>
  <c r="V573" i="80"/>
  <c r="V572" i="80"/>
  <c r="V571" i="80"/>
  <c r="V570" i="80"/>
  <c r="V569" i="80"/>
  <c r="V568" i="80"/>
  <c r="V567" i="80"/>
  <c r="V566" i="80"/>
  <c r="V565" i="80"/>
  <c r="V564" i="80"/>
  <c r="V563" i="80"/>
  <c r="V562" i="80"/>
  <c r="V561" i="80"/>
  <c r="V560" i="80"/>
  <c r="V559" i="80"/>
  <c r="V558" i="80"/>
  <c r="V557" i="80"/>
  <c r="V556" i="80"/>
  <c r="V555" i="80"/>
  <c r="V554" i="80"/>
  <c r="V553" i="80"/>
  <c r="V552" i="80"/>
  <c r="V551" i="80"/>
  <c r="V550" i="80"/>
  <c r="V549" i="80"/>
  <c r="V548" i="80"/>
  <c r="V547" i="80"/>
  <c r="V546" i="80"/>
  <c r="V545" i="80"/>
  <c r="V544" i="80"/>
  <c r="V543" i="80"/>
  <c r="V542" i="80"/>
  <c r="V541" i="80"/>
  <c r="V540" i="80"/>
  <c r="V539" i="80"/>
  <c r="V538" i="80"/>
  <c r="V537" i="80"/>
  <c r="V536" i="80"/>
  <c r="V535" i="80"/>
  <c r="V534" i="80"/>
  <c r="V533" i="80"/>
  <c r="V532" i="80"/>
  <c r="V531" i="80"/>
  <c r="V530" i="80"/>
  <c r="V529" i="80"/>
  <c r="V528" i="80"/>
  <c r="V527" i="80"/>
  <c r="V526" i="80"/>
  <c r="V525" i="80"/>
  <c r="V524" i="80"/>
  <c r="V523" i="80"/>
  <c r="V522" i="80"/>
  <c r="V521" i="80"/>
  <c r="V520" i="80"/>
  <c r="V519" i="80"/>
  <c r="V518" i="80"/>
  <c r="V517" i="80"/>
  <c r="V516" i="80"/>
  <c r="V515" i="80"/>
  <c r="V514" i="80"/>
  <c r="V513" i="80"/>
  <c r="V512" i="80"/>
  <c r="V511" i="80"/>
  <c r="V510" i="80"/>
  <c r="V509" i="80"/>
  <c r="V508" i="80"/>
  <c r="V507" i="80"/>
  <c r="V506" i="80"/>
  <c r="V505" i="80"/>
  <c r="V504" i="80"/>
  <c r="V503" i="80"/>
  <c r="V502" i="80"/>
  <c r="V501" i="80"/>
  <c r="V500" i="80"/>
  <c r="V499" i="80"/>
  <c r="V498" i="80"/>
  <c r="V497" i="80"/>
  <c r="V496" i="80"/>
  <c r="V495" i="80"/>
  <c r="V494" i="80"/>
  <c r="V493" i="80"/>
  <c r="V492" i="80"/>
  <c r="V491" i="80"/>
  <c r="V490" i="80"/>
  <c r="V489" i="80"/>
  <c r="V488" i="80"/>
  <c r="V487" i="80"/>
  <c r="V486" i="80"/>
  <c r="V485" i="80"/>
  <c r="V484" i="80"/>
  <c r="V483" i="80"/>
  <c r="V482" i="80"/>
  <c r="V481" i="80"/>
  <c r="V480" i="80"/>
  <c r="V479" i="80"/>
  <c r="V478" i="80"/>
  <c r="V477" i="80"/>
  <c r="V476" i="80"/>
  <c r="V475" i="80"/>
  <c r="V474" i="80"/>
  <c r="V473" i="80"/>
  <c r="V472" i="80"/>
  <c r="V471" i="80"/>
  <c r="V470" i="80"/>
  <c r="V469" i="80"/>
  <c r="V468" i="80"/>
  <c r="V467" i="80"/>
  <c r="V466" i="80"/>
  <c r="V465" i="80"/>
  <c r="V464" i="80"/>
  <c r="V463" i="80"/>
  <c r="V462" i="80"/>
  <c r="V461" i="80"/>
  <c r="V460" i="80"/>
  <c r="V459" i="80"/>
  <c r="V458" i="80"/>
  <c r="V457" i="80"/>
  <c r="V456" i="80"/>
  <c r="V455" i="80"/>
  <c r="V454" i="80"/>
  <c r="V453" i="80"/>
  <c r="V452" i="80"/>
  <c r="V451" i="80"/>
  <c r="V450" i="80"/>
  <c r="V449" i="80"/>
  <c r="V448" i="80"/>
  <c r="V447" i="80"/>
  <c r="V446" i="80"/>
  <c r="V445" i="80"/>
  <c r="V444" i="80"/>
  <c r="V443" i="80"/>
  <c r="V442" i="80"/>
  <c r="V441" i="80"/>
  <c r="V440" i="80"/>
  <c r="V439" i="80"/>
  <c r="V438" i="80"/>
  <c r="V437" i="80"/>
  <c r="V436" i="80"/>
  <c r="V435" i="80"/>
  <c r="V434" i="80"/>
  <c r="V433" i="80"/>
  <c r="V432" i="80"/>
  <c r="V431" i="80"/>
  <c r="V430" i="80"/>
  <c r="V429" i="80"/>
  <c r="V428" i="80"/>
  <c r="V427" i="80"/>
  <c r="V426" i="80"/>
  <c r="V425" i="80"/>
  <c r="V424" i="80"/>
  <c r="V423" i="80"/>
  <c r="V422" i="80"/>
  <c r="V421" i="80"/>
  <c r="V420" i="80"/>
  <c r="V419" i="80"/>
  <c r="V418" i="80"/>
  <c r="V417" i="80"/>
  <c r="V416" i="80"/>
  <c r="V415" i="80"/>
  <c r="V414" i="80"/>
  <c r="V413" i="80"/>
  <c r="V412" i="80"/>
  <c r="V411" i="80"/>
  <c r="V410" i="80"/>
  <c r="V409" i="80"/>
  <c r="V408" i="80"/>
  <c r="V407" i="80"/>
  <c r="V406" i="80"/>
  <c r="V405" i="80"/>
  <c r="V404" i="80"/>
  <c r="V403" i="80"/>
  <c r="V402" i="80"/>
  <c r="V401" i="80"/>
  <c r="V400" i="80"/>
  <c r="V399" i="80"/>
  <c r="V398" i="80"/>
  <c r="V397" i="80"/>
  <c r="V396" i="80"/>
  <c r="V395" i="80"/>
  <c r="V394" i="80"/>
  <c r="V393" i="80"/>
  <c r="V392" i="80"/>
  <c r="V391" i="80"/>
  <c r="V390" i="80"/>
  <c r="V389" i="80"/>
  <c r="V388" i="80"/>
  <c r="V387" i="80"/>
  <c r="V386" i="80"/>
  <c r="V385" i="80"/>
  <c r="V384" i="80"/>
  <c r="V383" i="80"/>
  <c r="V382" i="80"/>
  <c r="V381" i="80"/>
  <c r="V380" i="80"/>
  <c r="V379" i="80"/>
  <c r="V378" i="80"/>
  <c r="V377" i="80"/>
  <c r="V376" i="80"/>
  <c r="V375" i="80"/>
  <c r="V374" i="80"/>
  <c r="V373" i="80"/>
  <c r="V372" i="80"/>
  <c r="V371" i="80"/>
  <c r="V370" i="80"/>
  <c r="V369" i="80"/>
  <c r="V368" i="80"/>
  <c r="V367" i="80"/>
  <c r="V366" i="80"/>
  <c r="V365" i="80"/>
  <c r="V364" i="80"/>
  <c r="V363" i="80"/>
  <c r="V362" i="80"/>
  <c r="V361" i="80"/>
  <c r="V360" i="80"/>
  <c r="V359" i="80"/>
  <c r="V358" i="80"/>
  <c r="V357" i="80"/>
  <c r="V356" i="80"/>
  <c r="V355" i="80"/>
  <c r="V354" i="80"/>
  <c r="V353" i="80"/>
  <c r="V352" i="80"/>
  <c r="V351" i="80"/>
  <c r="V350" i="80"/>
  <c r="V349" i="80"/>
  <c r="V348" i="80"/>
  <c r="V347" i="80"/>
  <c r="V346" i="80"/>
  <c r="V345" i="80"/>
  <c r="V344" i="80"/>
  <c r="V343" i="80"/>
  <c r="V342" i="80"/>
  <c r="V341" i="80"/>
  <c r="V340" i="80"/>
  <c r="V339" i="80"/>
  <c r="V338" i="80"/>
  <c r="V337" i="80"/>
  <c r="V336" i="80"/>
  <c r="V335" i="80"/>
  <c r="V334" i="80"/>
  <c r="V333" i="80"/>
  <c r="V332" i="80"/>
  <c r="V331" i="80"/>
  <c r="V330" i="80"/>
  <c r="V329" i="80"/>
  <c r="V328" i="80"/>
  <c r="V327" i="80"/>
  <c r="V326" i="80"/>
  <c r="V325" i="80"/>
  <c r="V324" i="80"/>
  <c r="V323" i="80"/>
  <c r="V322" i="80"/>
  <c r="V321" i="80"/>
  <c r="V320" i="80"/>
  <c r="V319" i="80"/>
  <c r="V318" i="80"/>
  <c r="V317" i="80"/>
  <c r="V316" i="80"/>
  <c r="V315" i="80"/>
  <c r="V314" i="80"/>
  <c r="V313" i="80"/>
  <c r="V312" i="80"/>
  <c r="V311" i="80"/>
  <c r="V310" i="80"/>
  <c r="V309" i="80"/>
  <c r="V308" i="80"/>
  <c r="V307" i="80"/>
  <c r="V306" i="80"/>
  <c r="V305" i="80"/>
  <c r="V304" i="80"/>
  <c r="V303" i="80"/>
  <c r="V302" i="80"/>
  <c r="V301" i="80"/>
  <c r="V300" i="80"/>
  <c r="V299" i="80"/>
  <c r="V298" i="80"/>
  <c r="V297" i="80"/>
  <c r="V296" i="80"/>
  <c r="V295" i="80"/>
  <c r="V294" i="80"/>
  <c r="V293" i="80"/>
  <c r="V292" i="80"/>
  <c r="V291" i="80"/>
  <c r="V290" i="80"/>
  <c r="V289" i="80"/>
  <c r="V288" i="80"/>
  <c r="V287" i="80"/>
  <c r="V286" i="80"/>
  <c r="V285" i="80"/>
  <c r="V284" i="80"/>
  <c r="V283" i="80"/>
  <c r="V282" i="80"/>
  <c r="V281" i="80"/>
  <c r="V280" i="80"/>
  <c r="V279" i="80"/>
  <c r="V278" i="80"/>
  <c r="V277" i="80"/>
  <c r="V276" i="80"/>
  <c r="V275" i="80"/>
  <c r="V274" i="80"/>
  <c r="V273" i="80"/>
  <c r="V272" i="80"/>
  <c r="V271" i="80"/>
  <c r="V270" i="80"/>
  <c r="V269" i="80"/>
  <c r="V268" i="80"/>
  <c r="V267" i="80"/>
  <c r="V266" i="80"/>
  <c r="V265" i="80"/>
  <c r="V264" i="80"/>
  <c r="V263" i="80"/>
  <c r="V262" i="80"/>
  <c r="V261" i="80"/>
  <c r="V260" i="80"/>
  <c r="V259" i="80"/>
  <c r="V258" i="80"/>
  <c r="V257" i="80"/>
  <c r="V256" i="80"/>
  <c r="V255" i="80"/>
  <c r="V254" i="80"/>
  <c r="V253" i="80"/>
  <c r="V252" i="80"/>
  <c r="V251" i="80"/>
  <c r="V250" i="80"/>
  <c r="V249" i="80"/>
  <c r="V248" i="80"/>
  <c r="V247" i="80"/>
  <c r="V246" i="80"/>
  <c r="V245" i="80"/>
  <c r="V244" i="80"/>
  <c r="V243" i="80"/>
  <c r="V242" i="80"/>
  <c r="V241" i="80"/>
  <c r="V240" i="80"/>
  <c r="V239" i="80"/>
  <c r="V238" i="80"/>
  <c r="V237" i="80"/>
  <c r="V236" i="80"/>
  <c r="V235" i="80"/>
  <c r="V234" i="80"/>
  <c r="V233" i="80"/>
  <c r="V232" i="80"/>
  <c r="V231" i="80"/>
  <c r="V230" i="80"/>
  <c r="V229" i="80"/>
  <c r="V228" i="80"/>
  <c r="V227" i="80"/>
  <c r="V226" i="80"/>
  <c r="V225" i="80"/>
  <c r="V224" i="80"/>
  <c r="V223" i="80"/>
  <c r="V222" i="80"/>
  <c r="V221" i="80"/>
  <c r="V220" i="80"/>
  <c r="V219" i="80"/>
  <c r="V218" i="80"/>
  <c r="V217" i="80"/>
  <c r="V216" i="80"/>
  <c r="V215" i="80"/>
  <c r="V214" i="80"/>
  <c r="V213" i="80"/>
  <c r="V212" i="80"/>
  <c r="V211" i="80"/>
  <c r="V210" i="80"/>
  <c r="V209" i="80"/>
  <c r="V208" i="80"/>
  <c r="V207" i="80"/>
  <c r="V206" i="80"/>
  <c r="V205" i="80"/>
  <c r="V204" i="80"/>
  <c r="V203" i="80"/>
  <c r="V202" i="80"/>
  <c r="V201" i="80"/>
  <c r="V200" i="80"/>
  <c r="V199" i="80"/>
  <c r="V198" i="80"/>
  <c r="V197" i="80"/>
  <c r="V196" i="80"/>
  <c r="V195" i="80"/>
  <c r="V194" i="80"/>
  <c r="V193" i="80"/>
  <c r="V192" i="80"/>
  <c r="V191" i="80"/>
  <c r="V190" i="80"/>
  <c r="V189" i="80"/>
  <c r="V188" i="80"/>
  <c r="V187" i="80"/>
  <c r="V186" i="80"/>
  <c r="V185" i="80"/>
  <c r="V184" i="80"/>
  <c r="V183" i="80"/>
  <c r="V182" i="80"/>
  <c r="V181" i="80"/>
  <c r="V180" i="80"/>
  <c r="V179" i="80"/>
  <c r="V178" i="80"/>
  <c r="V177" i="80"/>
  <c r="V176" i="80"/>
  <c r="V175" i="80"/>
  <c r="V174" i="80"/>
  <c r="V173" i="80"/>
  <c r="V172" i="80"/>
  <c r="V171" i="80"/>
  <c r="V170" i="80"/>
  <c r="V169" i="80"/>
  <c r="V168" i="80"/>
  <c r="V167" i="80"/>
  <c r="V166" i="80"/>
  <c r="V165" i="80"/>
  <c r="V164" i="80"/>
  <c r="V163" i="80"/>
  <c r="V162" i="80"/>
  <c r="V161" i="80"/>
  <c r="V160" i="80"/>
  <c r="V159" i="80"/>
  <c r="V158" i="80"/>
  <c r="V157" i="80"/>
  <c r="V156" i="80"/>
  <c r="V155" i="80"/>
  <c r="V154" i="80"/>
  <c r="V153" i="80"/>
  <c r="V152" i="80"/>
  <c r="V151" i="80"/>
  <c r="V150" i="80"/>
  <c r="V149" i="80"/>
  <c r="V148" i="80"/>
  <c r="V147" i="80"/>
  <c r="V146" i="80"/>
  <c r="V145" i="80"/>
  <c r="V144" i="80"/>
  <c r="V143" i="80"/>
  <c r="V142" i="80"/>
  <c r="V141" i="80"/>
  <c r="V140" i="80"/>
  <c r="V139" i="80"/>
  <c r="V138" i="80"/>
  <c r="V137" i="80"/>
  <c r="V136" i="80"/>
  <c r="V135" i="80"/>
  <c r="V134" i="80"/>
  <c r="V133" i="80"/>
  <c r="V132" i="80"/>
  <c r="V131" i="80"/>
  <c r="V130" i="80"/>
  <c r="V129" i="80"/>
  <c r="V128" i="80"/>
  <c r="V127" i="80"/>
  <c r="V126" i="80"/>
  <c r="V125" i="80"/>
  <c r="V124" i="80"/>
  <c r="V123" i="80"/>
  <c r="V122" i="80"/>
  <c r="V121" i="80"/>
  <c r="V120" i="80"/>
  <c r="V119" i="80"/>
  <c r="V118" i="80"/>
  <c r="V117" i="80"/>
  <c r="V116" i="80"/>
  <c r="V115" i="80"/>
  <c r="V114" i="80"/>
  <c r="V113" i="80"/>
  <c r="V112" i="80"/>
  <c r="V111" i="80"/>
  <c r="V110" i="80"/>
  <c r="V109" i="80"/>
  <c r="V108" i="80"/>
  <c r="V107" i="80"/>
  <c r="V106" i="80"/>
  <c r="V105" i="80"/>
  <c r="V104" i="80"/>
  <c r="V103" i="80"/>
  <c r="V102" i="80"/>
  <c r="V101" i="80"/>
  <c r="V100" i="80"/>
  <c r="V99" i="80"/>
  <c r="V98" i="80"/>
  <c r="V97" i="80"/>
  <c r="V96" i="80"/>
  <c r="V95" i="80"/>
  <c r="V94" i="80"/>
  <c r="V93" i="80"/>
  <c r="V92" i="80"/>
  <c r="V91" i="80"/>
  <c r="V90" i="80"/>
  <c r="V89" i="80"/>
  <c r="V88" i="80"/>
  <c r="V87" i="80"/>
  <c r="V86" i="80"/>
  <c r="V85" i="80"/>
  <c r="V84" i="80"/>
  <c r="V83" i="80"/>
  <c r="V82" i="80"/>
  <c r="V81" i="80"/>
  <c r="V80" i="80"/>
  <c r="V79" i="80"/>
  <c r="V78" i="80"/>
  <c r="V77" i="80"/>
  <c r="V76" i="80"/>
  <c r="V75" i="80"/>
  <c r="V74" i="80"/>
  <c r="V73" i="80"/>
  <c r="V72" i="80"/>
  <c r="V71" i="80"/>
  <c r="V70" i="80"/>
  <c r="V69" i="80"/>
  <c r="V68" i="80"/>
  <c r="V67" i="80"/>
  <c r="V66" i="80"/>
  <c r="V65" i="80"/>
  <c r="V64" i="80"/>
  <c r="V63" i="80"/>
  <c r="V62" i="80"/>
  <c r="V61" i="80"/>
  <c r="V60" i="80"/>
  <c r="V59" i="80"/>
  <c r="V58" i="80"/>
  <c r="V57" i="80"/>
  <c r="V56" i="80"/>
  <c r="V55" i="80"/>
  <c r="V54" i="80"/>
  <c r="V53" i="80"/>
  <c r="V52" i="80"/>
  <c r="V51" i="80"/>
  <c r="V50" i="80"/>
  <c r="V49" i="80"/>
  <c r="V48" i="80"/>
  <c r="V47" i="80"/>
  <c r="V46" i="80"/>
  <c r="V45" i="80"/>
  <c r="V44" i="80"/>
  <c r="V43" i="80"/>
  <c r="V42" i="80"/>
  <c r="V41" i="80"/>
  <c r="V40" i="80"/>
  <c r="V39" i="80"/>
  <c r="V38" i="80"/>
  <c r="V37" i="80"/>
  <c r="V36" i="80"/>
  <c r="V35" i="80"/>
  <c r="V34" i="80"/>
  <c r="V33" i="80"/>
  <c r="V32" i="80"/>
  <c r="V31" i="80"/>
  <c r="V30" i="80"/>
  <c r="V29" i="80"/>
  <c r="V28" i="80"/>
  <c r="V27" i="80"/>
  <c r="V26" i="80"/>
  <c r="V25" i="80"/>
  <c r="V24" i="80"/>
  <c r="V23" i="80"/>
  <c r="V22" i="80"/>
  <c r="V21" i="80"/>
  <c r="V20" i="80"/>
  <c r="V19" i="80"/>
  <c r="V18" i="80"/>
  <c r="V17" i="80"/>
  <c r="V16" i="80"/>
  <c r="V15" i="80"/>
  <c r="V14" i="80"/>
  <c r="V13" i="80"/>
  <c r="V12" i="80"/>
  <c r="C4" i="76"/>
  <c r="C4" i="77"/>
  <c r="E317" i="79"/>
  <c r="E316" i="79"/>
  <c r="E315" i="79"/>
  <c r="E314" i="79"/>
  <c r="E291" i="79"/>
  <c r="E290" i="79"/>
  <c r="E289" i="79"/>
  <c r="E288" i="79"/>
  <c r="F238" i="79"/>
  <c r="E238" i="79"/>
  <c r="F237" i="79"/>
  <c r="E237" i="79"/>
  <c r="F236" i="79"/>
  <c r="E236" i="79"/>
  <c r="F235" i="79"/>
  <c r="E235" i="79"/>
  <c r="F234" i="79"/>
  <c r="E234" i="79"/>
  <c r="F233" i="79"/>
  <c r="E233" i="79"/>
  <c r="F232" i="79"/>
  <c r="E232" i="79"/>
  <c r="F231" i="79"/>
  <c r="E231" i="79"/>
  <c r="F230" i="79"/>
  <c r="E230" i="79"/>
  <c r="F229" i="79"/>
  <c r="E229" i="79"/>
  <c r="F228" i="79"/>
  <c r="E228" i="79"/>
  <c r="F227" i="79"/>
  <c r="E227" i="79"/>
  <c r="F226" i="79"/>
  <c r="E226" i="79"/>
  <c r="E239" i="79" s="1"/>
  <c r="F207" i="79"/>
  <c r="E207" i="79"/>
  <c r="F206" i="79"/>
  <c r="E206" i="79"/>
  <c r="F205" i="79"/>
  <c r="E205" i="79"/>
  <c r="F204" i="79"/>
  <c r="E204" i="79"/>
  <c r="F203" i="79"/>
  <c r="E203" i="79"/>
  <c r="F202" i="79"/>
  <c r="E202" i="79"/>
  <c r="F201" i="79"/>
  <c r="E201" i="79"/>
  <c r="F200" i="79"/>
  <c r="E200" i="79"/>
  <c r="F199" i="79"/>
  <c r="E199" i="79"/>
  <c r="F198" i="79"/>
  <c r="E198" i="79"/>
  <c r="F197" i="79"/>
  <c r="E197" i="79"/>
  <c r="F196" i="79"/>
  <c r="E196" i="79"/>
  <c r="F195" i="79"/>
  <c r="E195" i="79"/>
  <c r="E208" i="79" s="1"/>
  <c r="F178" i="79"/>
  <c r="E178" i="79"/>
  <c r="F177" i="79"/>
  <c r="E177" i="79"/>
  <c r="F176" i="79"/>
  <c r="E176" i="79"/>
  <c r="F175" i="79"/>
  <c r="E175" i="79"/>
  <c r="F174" i="79"/>
  <c r="F179" i="79"/>
  <c r="E174" i="79"/>
  <c r="E179" i="79" s="1"/>
  <c r="E139" i="79"/>
  <c r="E138" i="79"/>
  <c r="E137" i="79"/>
  <c r="E136" i="79"/>
  <c r="E135" i="79"/>
  <c r="E134" i="79"/>
  <c r="E133" i="79"/>
  <c r="E132" i="79"/>
  <c r="E131" i="79"/>
  <c r="E130" i="79"/>
  <c r="E129" i="79"/>
  <c r="E128" i="79"/>
  <c r="E127" i="79"/>
  <c r="E126" i="79"/>
  <c r="E125" i="79"/>
  <c r="E124" i="79"/>
  <c r="E123" i="79"/>
  <c r="E117" i="79"/>
  <c r="E116" i="79"/>
  <c r="E115" i="79"/>
  <c r="E114" i="79"/>
  <c r="E113" i="79"/>
  <c r="E112" i="79"/>
  <c r="E111" i="79"/>
  <c r="E110" i="79"/>
  <c r="E109" i="79"/>
  <c r="E108" i="79"/>
  <c r="E107" i="79"/>
  <c r="E106" i="79"/>
  <c r="E105" i="79"/>
  <c r="E104" i="79"/>
  <c r="E103" i="79"/>
  <c r="E102" i="79"/>
  <c r="E101" i="79"/>
  <c r="E100" i="79"/>
  <c r="E99" i="79"/>
  <c r="E98" i="79"/>
  <c r="E97" i="79"/>
  <c r="E96" i="79"/>
  <c r="E95" i="79"/>
  <c r="E94" i="79"/>
  <c r="E93" i="79"/>
  <c r="E92" i="79"/>
  <c r="E91" i="79"/>
  <c r="E90" i="79"/>
  <c r="E89" i="79"/>
  <c r="E88" i="79"/>
  <c r="BP1005" i="80"/>
  <c r="BO1005" i="80"/>
  <c r="BN1005" i="80"/>
  <c r="BM1005" i="80"/>
  <c r="BL1005" i="80"/>
  <c r="BK1005" i="80"/>
  <c r="BJ1005" i="80"/>
  <c r="BI1005" i="80"/>
  <c r="BH1005" i="80"/>
  <c r="BG1005" i="80"/>
  <c r="BE1005" i="80"/>
  <c r="BD1005" i="80"/>
  <c r="BC1005" i="80"/>
  <c r="BB1005" i="80"/>
  <c r="BA1005" i="80"/>
  <c r="AY1005" i="80"/>
  <c r="AX1005" i="80"/>
  <c r="AW1005" i="80"/>
  <c r="AV1005" i="80"/>
  <c r="AU1005" i="80"/>
  <c r="AQ1005" i="80"/>
  <c r="AP1005" i="80"/>
  <c r="AO1005" i="80"/>
  <c r="AN1005" i="80"/>
  <c r="AM1005" i="80"/>
  <c r="AL1005" i="80"/>
  <c r="AK1005" i="80"/>
  <c r="AJ1005" i="80"/>
  <c r="AI1005" i="80"/>
  <c r="AH1005" i="80"/>
  <c r="AG1005" i="80"/>
  <c r="AF1005" i="80"/>
  <c r="AE1005" i="80"/>
  <c r="AD1005" i="80"/>
  <c r="AC1005" i="80"/>
  <c r="AB1005" i="80"/>
  <c r="AA1005" i="80"/>
  <c r="Z1005" i="80"/>
  <c r="Y1005" i="80"/>
  <c r="X1005" i="80"/>
  <c r="W1005" i="80"/>
  <c r="P1005" i="80"/>
  <c r="K1005" i="80"/>
  <c r="I1005" i="80"/>
  <c r="AS1003" i="80"/>
  <c r="AR1003" i="80"/>
  <c r="U1003" i="80"/>
  <c r="T1003" i="80"/>
  <c r="S1003" i="80"/>
  <c r="R1003" i="80"/>
  <c r="Q1003" i="80"/>
  <c r="O1003" i="80"/>
  <c r="L1003" i="80"/>
  <c r="G1003" i="80"/>
  <c r="F1003" i="80"/>
  <c r="E1003" i="80"/>
  <c r="D1003" i="80"/>
  <c r="C1003" i="80"/>
  <c r="AS1002" i="80"/>
  <c r="AR1002" i="80"/>
  <c r="U1002" i="80"/>
  <c r="T1002" i="80"/>
  <c r="S1002" i="80"/>
  <c r="R1002" i="80"/>
  <c r="Q1002" i="80"/>
  <c r="O1002" i="80"/>
  <c r="L1002" i="80"/>
  <c r="G1002" i="80"/>
  <c r="F1002" i="80"/>
  <c r="E1002" i="80"/>
  <c r="D1002" i="80"/>
  <c r="C1002" i="80" s="1"/>
  <c r="AS1001" i="80"/>
  <c r="AR1001" i="80"/>
  <c r="U1001" i="80"/>
  <c r="T1001" i="80"/>
  <c r="S1001" i="80"/>
  <c r="R1001" i="80"/>
  <c r="Q1001" i="80"/>
  <c r="O1001" i="80"/>
  <c r="L1001" i="80"/>
  <c r="G1001" i="80"/>
  <c r="F1001" i="80"/>
  <c r="E1001" i="80"/>
  <c r="D1001" i="80"/>
  <c r="C1001" i="80"/>
  <c r="AS1000" i="80"/>
  <c r="AR1000" i="80"/>
  <c r="U1000" i="80"/>
  <c r="T1000" i="80"/>
  <c r="S1000" i="80"/>
  <c r="R1000" i="80"/>
  <c r="Q1000" i="80"/>
  <c r="O1000" i="80"/>
  <c r="L1000" i="80"/>
  <c r="G1000" i="80"/>
  <c r="F1000" i="80"/>
  <c r="E1000" i="80"/>
  <c r="D1000" i="80"/>
  <c r="C1000" i="80" s="1"/>
  <c r="AS999" i="80"/>
  <c r="AR999" i="80"/>
  <c r="U999" i="80"/>
  <c r="T999" i="80"/>
  <c r="S999" i="80"/>
  <c r="R999" i="80"/>
  <c r="Q999" i="80"/>
  <c r="O999" i="80"/>
  <c r="L999" i="80"/>
  <c r="G999" i="80"/>
  <c r="F999" i="80"/>
  <c r="E999" i="80"/>
  <c r="D999" i="80"/>
  <c r="C999" i="80"/>
  <c r="AS998" i="80"/>
  <c r="AR998" i="80"/>
  <c r="U998" i="80"/>
  <c r="T998" i="80"/>
  <c r="S998" i="80"/>
  <c r="R998" i="80"/>
  <c r="Q998" i="80"/>
  <c r="O998" i="80"/>
  <c r="L998" i="80"/>
  <c r="G998" i="80"/>
  <c r="F998" i="80"/>
  <c r="E998" i="80"/>
  <c r="D998" i="80"/>
  <c r="C998" i="80" s="1"/>
  <c r="AS997" i="80"/>
  <c r="AR997" i="80"/>
  <c r="U997" i="80"/>
  <c r="T997" i="80"/>
  <c r="S997" i="80"/>
  <c r="R997" i="80"/>
  <c r="Q997" i="80"/>
  <c r="O997" i="80"/>
  <c r="L997" i="80"/>
  <c r="G997" i="80"/>
  <c r="F997" i="80"/>
  <c r="E997" i="80"/>
  <c r="D997" i="80"/>
  <c r="C997" i="80"/>
  <c r="AS996" i="80"/>
  <c r="AR996" i="80"/>
  <c r="U996" i="80"/>
  <c r="T996" i="80"/>
  <c r="S996" i="80"/>
  <c r="R996" i="80"/>
  <c r="Q996" i="80"/>
  <c r="O996" i="80"/>
  <c r="L996" i="80"/>
  <c r="G996" i="80"/>
  <c r="F996" i="80"/>
  <c r="E996" i="80"/>
  <c r="D996" i="80"/>
  <c r="C996" i="80" s="1"/>
  <c r="AS995" i="80"/>
  <c r="AR995" i="80"/>
  <c r="U995" i="80"/>
  <c r="T995" i="80"/>
  <c r="S995" i="80"/>
  <c r="R995" i="80"/>
  <c r="Q995" i="80"/>
  <c r="O995" i="80"/>
  <c r="L995" i="80"/>
  <c r="G995" i="80"/>
  <c r="F995" i="80"/>
  <c r="E995" i="80"/>
  <c r="D995" i="80"/>
  <c r="C995" i="80"/>
  <c r="AS994" i="80"/>
  <c r="AR994" i="80"/>
  <c r="U994" i="80"/>
  <c r="T994" i="80"/>
  <c r="S994" i="80"/>
  <c r="R994" i="80"/>
  <c r="Q994" i="80"/>
  <c r="O994" i="80"/>
  <c r="L994" i="80"/>
  <c r="G994" i="80"/>
  <c r="F994" i="80"/>
  <c r="E994" i="80"/>
  <c r="D994" i="80"/>
  <c r="C994" i="80" s="1"/>
  <c r="AS993" i="80"/>
  <c r="AR993" i="80"/>
  <c r="U993" i="80"/>
  <c r="T993" i="80"/>
  <c r="S993" i="80"/>
  <c r="R993" i="80"/>
  <c r="Q993" i="80"/>
  <c r="O993" i="80"/>
  <c r="L993" i="80"/>
  <c r="G993" i="80"/>
  <c r="F993" i="80"/>
  <c r="E993" i="80"/>
  <c r="D993" i="80"/>
  <c r="C993" i="80"/>
  <c r="AS992" i="80"/>
  <c r="AR992" i="80"/>
  <c r="U992" i="80"/>
  <c r="T992" i="80"/>
  <c r="S992" i="80"/>
  <c r="R992" i="80"/>
  <c r="Q992" i="80"/>
  <c r="O992" i="80"/>
  <c r="L992" i="80"/>
  <c r="G992" i="80"/>
  <c r="F992" i="80"/>
  <c r="E992" i="80"/>
  <c r="D992" i="80"/>
  <c r="C992" i="80" s="1"/>
  <c r="AS991" i="80"/>
  <c r="AR991" i="80"/>
  <c r="U991" i="80"/>
  <c r="T991" i="80"/>
  <c r="S991" i="80"/>
  <c r="R991" i="80"/>
  <c r="Q991" i="80"/>
  <c r="O991" i="80"/>
  <c r="L991" i="80"/>
  <c r="G991" i="80"/>
  <c r="F991" i="80"/>
  <c r="E991" i="80"/>
  <c r="D991" i="80"/>
  <c r="C991" i="80"/>
  <c r="AS990" i="80"/>
  <c r="AR990" i="80"/>
  <c r="U990" i="80"/>
  <c r="T990" i="80"/>
  <c r="S990" i="80"/>
  <c r="R990" i="80"/>
  <c r="Q990" i="80"/>
  <c r="O990" i="80"/>
  <c r="L990" i="80"/>
  <c r="G990" i="80"/>
  <c r="F990" i="80"/>
  <c r="E990" i="80"/>
  <c r="D990" i="80"/>
  <c r="C990" i="80" s="1"/>
  <c r="AS989" i="80"/>
  <c r="AR989" i="80"/>
  <c r="U989" i="80"/>
  <c r="T989" i="80"/>
  <c r="S989" i="80"/>
  <c r="R989" i="80"/>
  <c r="Q989" i="80"/>
  <c r="O989" i="80"/>
  <c r="L989" i="80"/>
  <c r="G989" i="80"/>
  <c r="F989" i="80"/>
  <c r="E989" i="80"/>
  <c r="D989" i="80"/>
  <c r="C989" i="80"/>
  <c r="AS988" i="80"/>
  <c r="AR988" i="80"/>
  <c r="U988" i="80"/>
  <c r="T988" i="80"/>
  <c r="S988" i="80"/>
  <c r="R988" i="80"/>
  <c r="Q988" i="80"/>
  <c r="O988" i="80"/>
  <c r="L988" i="80"/>
  <c r="G988" i="80"/>
  <c r="F988" i="80"/>
  <c r="E988" i="80"/>
  <c r="D988" i="80"/>
  <c r="C988" i="80" s="1"/>
  <c r="AS987" i="80"/>
  <c r="AR987" i="80"/>
  <c r="U987" i="80"/>
  <c r="T987" i="80"/>
  <c r="S987" i="80"/>
  <c r="R987" i="80"/>
  <c r="Q987" i="80"/>
  <c r="O987" i="80"/>
  <c r="L987" i="80"/>
  <c r="G987" i="80"/>
  <c r="F987" i="80"/>
  <c r="E987" i="80"/>
  <c r="D987" i="80"/>
  <c r="C987" i="80"/>
  <c r="AS986" i="80"/>
  <c r="AR986" i="80"/>
  <c r="U986" i="80"/>
  <c r="T986" i="80"/>
  <c r="S986" i="80"/>
  <c r="R986" i="80"/>
  <c r="Q986" i="80"/>
  <c r="O986" i="80"/>
  <c r="L986" i="80"/>
  <c r="G986" i="80"/>
  <c r="F986" i="80"/>
  <c r="E986" i="80"/>
  <c r="D986" i="80"/>
  <c r="C986" i="80" s="1"/>
  <c r="AS985" i="80"/>
  <c r="AR985" i="80"/>
  <c r="U985" i="80"/>
  <c r="T985" i="80"/>
  <c r="S985" i="80"/>
  <c r="R985" i="80"/>
  <c r="Q985" i="80"/>
  <c r="O985" i="80"/>
  <c r="L985" i="80"/>
  <c r="G985" i="80"/>
  <c r="F985" i="80"/>
  <c r="E985" i="80"/>
  <c r="D985" i="80"/>
  <c r="C985" i="80"/>
  <c r="AS984" i="80"/>
  <c r="AR984" i="80"/>
  <c r="U984" i="80"/>
  <c r="T984" i="80"/>
  <c r="S984" i="80"/>
  <c r="R984" i="80"/>
  <c r="Q984" i="80"/>
  <c r="O984" i="80"/>
  <c r="L984" i="80"/>
  <c r="G984" i="80"/>
  <c r="F984" i="80"/>
  <c r="E984" i="80"/>
  <c r="D984" i="80"/>
  <c r="C984" i="80" s="1"/>
  <c r="AS983" i="80"/>
  <c r="AR983" i="80"/>
  <c r="U983" i="80"/>
  <c r="T983" i="80"/>
  <c r="S983" i="80"/>
  <c r="R983" i="80"/>
  <c r="Q983" i="80"/>
  <c r="O983" i="80"/>
  <c r="L983" i="80"/>
  <c r="G983" i="80"/>
  <c r="F983" i="80"/>
  <c r="E983" i="80"/>
  <c r="D983" i="80"/>
  <c r="C983" i="80"/>
  <c r="AS982" i="80"/>
  <c r="AR982" i="80"/>
  <c r="U982" i="80"/>
  <c r="T982" i="80"/>
  <c r="S982" i="80"/>
  <c r="R982" i="80"/>
  <c r="Q982" i="80"/>
  <c r="O982" i="80"/>
  <c r="L982" i="80"/>
  <c r="G982" i="80"/>
  <c r="F982" i="80"/>
  <c r="E982" i="80"/>
  <c r="D982" i="80"/>
  <c r="C982" i="80" s="1"/>
  <c r="AS981" i="80"/>
  <c r="AR981" i="80"/>
  <c r="U981" i="80"/>
  <c r="T981" i="80"/>
  <c r="S981" i="80"/>
  <c r="R981" i="80"/>
  <c r="Q981" i="80"/>
  <c r="O981" i="80"/>
  <c r="L981" i="80"/>
  <c r="G981" i="80"/>
  <c r="F981" i="80"/>
  <c r="E981" i="80"/>
  <c r="D981" i="80"/>
  <c r="C981" i="80"/>
  <c r="AS980" i="80"/>
  <c r="AR980" i="80"/>
  <c r="U980" i="80"/>
  <c r="T980" i="80"/>
  <c r="S980" i="80"/>
  <c r="R980" i="80"/>
  <c r="Q980" i="80"/>
  <c r="O980" i="80"/>
  <c r="L980" i="80"/>
  <c r="G980" i="80"/>
  <c r="F980" i="80"/>
  <c r="E980" i="80"/>
  <c r="D980" i="80"/>
  <c r="C980" i="80" s="1"/>
  <c r="AS979" i="80"/>
  <c r="AR979" i="80"/>
  <c r="U979" i="80"/>
  <c r="T979" i="80"/>
  <c r="S979" i="80"/>
  <c r="R979" i="80"/>
  <c r="Q979" i="80"/>
  <c r="O979" i="80"/>
  <c r="L979" i="80"/>
  <c r="G979" i="80"/>
  <c r="F979" i="80"/>
  <c r="E979" i="80"/>
  <c r="D979" i="80"/>
  <c r="C979" i="80"/>
  <c r="AS978" i="80"/>
  <c r="AR978" i="80"/>
  <c r="U978" i="80"/>
  <c r="T978" i="80"/>
  <c r="S978" i="80"/>
  <c r="R978" i="80"/>
  <c r="Q978" i="80"/>
  <c r="O978" i="80"/>
  <c r="L978" i="80"/>
  <c r="G978" i="80"/>
  <c r="F978" i="80"/>
  <c r="E978" i="80"/>
  <c r="D978" i="80"/>
  <c r="C978" i="80" s="1"/>
  <c r="AS977" i="80"/>
  <c r="AR977" i="80"/>
  <c r="U977" i="80"/>
  <c r="T977" i="80"/>
  <c r="S977" i="80"/>
  <c r="R977" i="80"/>
  <c r="Q977" i="80"/>
  <c r="O977" i="80"/>
  <c r="L977" i="80"/>
  <c r="G977" i="80"/>
  <c r="F977" i="80"/>
  <c r="E977" i="80"/>
  <c r="D977" i="80"/>
  <c r="C977" i="80"/>
  <c r="AS976" i="80"/>
  <c r="AR976" i="80"/>
  <c r="U976" i="80"/>
  <c r="T976" i="80"/>
  <c r="S976" i="80"/>
  <c r="R976" i="80"/>
  <c r="Q976" i="80"/>
  <c r="O976" i="80"/>
  <c r="L976" i="80"/>
  <c r="G976" i="80"/>
  <c r="F976" i="80"/>
  <c r="E976" i="80"/>
  <c r="D976" i="80"/>
  <c r="C976" i="80" s="1"/>
  <c r="AS975" i="80"/>
  <c r="AR975" i="80"/>
  <c r="U975" i="80"/>
  <c r="T975" i="80"/>
  <c r="S975" i="80"/>
  <c r="R975" i="80"/>
  <c r="Q975" i="80"/>
  <c r="O975" i="80"/>
  <c r="L975" i="80"/>
  <c r="G975" i="80"/>
  <c r="F975" i="80"/>
  <c r="E975" i="80"/>
  <c r="D975" i="80"/>
  <c r="C975" i="80"/>
  <c r="AS974" i="80"/>
  <c r="AR974" i="80"/>
  <c r="U974" i="80"/>
  <c r="T974" i="80"/>
  <c r="S974" i="80"/>
  <c r="R974" i="80"/>
  <c r="Q974" i="80"/>
  <c r="O974" i="80"/>
  <c r="L974" i="80"/>
  <c r="G974" i="80"/>
  <c r="F974" i="80"/>
  <c r="E974" i="80"/>
  <c r="D974" i="80"/>
  <c r="C974" i="80" s="1"/>
  <c r="AS973" i="80"/>
  <c r="AR973" i="80"/>
  <c r="U973" i="80"/>
  <c r="T973" i="80"/>
  <c r="S973" i="80"/>
  <c r="R973" i="80"/>
  <c r="Q973" i="80"/>
  <c r="O973" i="80"/>
  <c r="L973" i="80"/>
  <c r="G973" i="80"/>
  <c r="F973" i="80"/>
  <c r="E973" i="80"/>
  <c r="D973" i="80"/>
  <c r="C973" i="80"/>
  <c r="AS972" i="80"/>
  <c r="AR972" i="80"/>
  <c r="U972" i="80"/>
  <c r="T972" i="80"/>
  <c r="S972" i="80"/>
  <c r="R972" i="80"/>
  <c r="Q972" i="80"/>
  <c r="O972" i="80"/>
  <c r="L972" i="80"/>
  <c r="G972" i="80"/>
  <c r="F972" i="80"/>
  <c r="E972" i="80"/>
  <c r="D972" i="80"/>
  <c r="C972" i="80" s="1"/>
  <c r="AS971" i="80"/>
  <c r="AR971" i="80"/>
  <c r="U971" i="80"/>
  <c r="T971" i="80"/>
  <c r="S971" i="80"/>
  <c r="R971" i="80"/>
  <c r="Q971" i="80"/>
  <c r="O971" i="80"/>
  <c r="L971" i="80"/>
  <c r="G971" i="80"/>
  <c r="F971" i="80"/>
  <c r="E971" i="80"/>
  <c r="D971" i="80"/>
  <c r="C971" i="80"/>
  <c r="AS970" i="80"/>
  <c r="AR970" i="80"/>
  <c r="U970" i="80"/>
  <c r="T970" i="80"/>
  <c r="S970" i="80"/>
  <c r="R970" i="80"/>
  <c r="Q970" i="80"/>
  <c r="O970" i="80"/>
  <c r="L970" i="80"/>
  <c r="G970" i="80"/>
  <c r="F970" i="80"/>
  <c r="E970" i="80"/>
  <c r="D970" i="80"/>
  <c r="C970" i="80" s="1"/>
  <c r="AS969" i="80"/>
  <c r="AR969" i="80"/>
  <c r="U969" i="80"/>
  <c r="T969" i="80"/>
  <c r="S969" i="80"/>
  <c r="R969" i="80"/>
  <c r="Q969" i="80"/>
  <c r="O969" i="80"/>
  <c r="L969" i="80"/>
  <c r="G969" i="80"/>
  <c r="F969" i="80"/>
  <c r="E969" i="80"/>
  <c r="D969" i="80"/>
  <c r="C969" i="80"/>
  <c r="AS968" i="80"/>
  <c r="AR968" i="80"/>
  <c r="U968" i="80"/>
  <c r="T968" i="80"/>
  <c r="S968" i="80"/>
  <c r="R968" i="80"/>
  <c r="Q968" i="80"/>
  <c r="O968" i="80"/>
  <c r="L968" i="80"/>
  <c r="G968" i="80"/>
  <c r="F968" i="80"/>
  <c r="E968" i="80"/>
  <c r="D968" i="80"/>
  <c r="C968" i="80" s="1"/>
  <c r="AS967" i="80"/>
  <c r="AR967" i="80"/>
  <c r="U967" i="80"/>
  <c r="T967" i="80"/>
  <c r="S967" i="80"/>
  <c r="R967" i="80"/>
  <c r="Q967" i="80"/>
  <c r="O967" i="80"/>
  <c r="L967" i="80"/>
  <c r="G967" i="80"/>
  <c r="F967" i="80"/>
  <c r="E967" i="80"/>
  <c r="D967" i="80"/>
  <c r="C967" i="80"/>
  <c r="AS966" i="80"/>
  <c r="AR966" i="80"/>
  <c r="U966" i="80"/>
  <c r="T966" i="80"/>
  <c r="S966" i="80"/>
  <c r="R966" i="80"/>
  <c r="Q966" i="80"/>
  <c r="O966" i="80"/>
  <c r="L966" i="80"/>
  <c r="G966" i="80"/>
  <c r="F966" i="80"/>
  <c r="E966" i="80"/>
  <c r="D966" i="80"/>
  <c r="C966" i="80" s="1"/>
  <c r="AS965" i="80"/>
  <c r="AR965" i="80"/>
  <c r="U965" i="80"/>
  <c r="T965" i="80"/>
  <c r="S965" i="80"/>
  <c r="R965" i="80"/>
  <c r="Q965" i="80"/>
  <c r="O965" i="80"/>
  <c r="L965" i="80"/>
  <c r="G965" i="80"/>
  <c r="F965" i="80"/>
  <c r="E965" i="80"/>
  <c r="D965" i="80"/>
  <c r="C965" i="80"/>
  <c r="AS964" i="80"/>
  <c r="AR964" i="80"/>
  <c r="U964" i="80"/>
  <c r="T964" i="80"/>
  <c r="S964" i="80"/>
  <c r="R964" i="80"/>
  <c r="Q964" i="80"/>
  <c r="O964" i="80"/>
  <c r="L964" i="80"/>
  <c r="G964" i="80"/>
  <c r="F964" i="80"/>
  <c r="E964" i="80"/>
  <c r="D964" i="80"/>
  <c r="C964" i="80" s="1"/>
  <c r="AS963" i="80"/>
  <c r="AR963" i="80"/>
  <c r="U963" i="80"/>
  <c r="T963" i="80"/>
  <c r="S963" i="80"/>
  <c r="R963" i="80"/>
  <c r="Q963" i="80"/>
  <c r="O963" i="80"/>
  <c r="L963" i="80"/>
  <c r="G963" i="80"/>
  <c r="F963" i="80"/>
  <c r="E963" i="80"/>
  <c r="D963" i="80"/>
  <c r="C963" i="80"/>
  <c r="AS962" i="80"/>
  <c r="AR962" i="80"/>
  <c r="U962" i="80"/>
  <c r="T962" i="80"/>
  <c r="S962" i="80"/>
  <c r="R962" i="80"/>
  <c r="Q962" i="80"/>
  <c r="O962" i="80"/>
  <c r="L962" i="80"/>
  <c r="G962" i="80"/>
  <c r="F962" i="80"/>
  <c r="E962" i="80"/>
  <c r="D962" i="80"/>
  <c r="C962" i="80" s="1"/>
  <c r="AS961" i="80"/>
  <c r="AR961" i="80"/>
  <c r="U961" i="80"/>
  <c r="T961" i="80"/>
  <c r="S961" i="80"/>
  <c r="R961" i="80"/>
  <c r="Q961" i="80"/>
  <c r="O961" i="80"/>
  <c r="L961" i="80"/>
  <c r="G961" i="80"/>
  <c r="F961" i="80"/>
  <c r="E961" i="80"/>
  <c r="D961" i="80"/>
  <c r="C961" i="80"/>
  <c r="AS960" i="80"/>
  <c r="AR960" i="80"/>
  <c r="U960" i="80"/>
  <c r="T960" i="80"/>
  <c r="S960" i="80"/>
  <c r="R960" i="80"/>
  <c r="Q960" i="80"/>
  <c r="O960" i="80"/>
  <c r="L960" i="80"/>
  <c r="G960" i="80"/>
  <c r="F960" i="80"/>
  <c r="E960" i="80"/>
  <c r="D960" i="80"/>
  <c r="C960" i="80" s="1"/>
  <c r="AS959" i="80"/>
  <c r="AR959" i="80"/>
  <c r="U959" i="80"/>
  <c r="T959" i="80"/>
  <c r="S959" i="80"/>
  <c r="R959" i="80"/>
  <c r="Q959" i="80"/>
  <c r="O959" i="80"/>
  <c r="L959" i="80"/>
  <c r="G959" i="80"/>
  <c r="F959" i="80"/>
  <c r="E959" i="80"/>
  <c r="D959" i="80"/>
  <c r="C959" i="80"/>
  <c r="AS958" i="80"/>
  <c r="AR958" i="80"/>
  <c r="U958" i="80"/>
  <c r="T958" i="80"/>
  <c r="S958" i="80"/>
  <c r="R958" i="80"/>
  <c r="Q958" i="80"/>
  <c r="O958" i="80"/>
  <c r="L958" i="80"/>
  <c r="G958" i="80"/>
  <c r="F958" i="80"/>
  <c r="E958" i="80"/>
  <c r="D958" i="80"/>
  <c r="C958" i="80" s="1"/>
  <c r="AS957" i="80"/>
  <c r="AR957" i="80"/>
  <c r="U957" i="80"/>
  <c r="T957" i="80"/>
  <c r="S957" i="80"/>
  <c r="R957" i="80"/>
  <c r="Q957" i="80"/>
  <c r="O957" i="80"/>
  <c r="L957" i="80"/>
  <c r="G957" i="80"/>
  <c r="F957" i="80"/>
  <c r="E957" i="80"/>
  <c r="D957" i="80"/>
  <c r="C957" i="80"/>
  <c r="AS956" i="80"/>
  <c r="AR956" i="80"/>
  <c r="U956" i="80"/>
  <c r="T956" i="80"/>
  <c r="S956" i="80"/>
  <c r="R956" i="80"/>
  <c r="Q956" i="80"/>
  <c r="O956" i="80"/>
  <c r="L956" i="80"/>
  <c r="G956" i="80"/>
  <c r="F956" i="80"/>
  <c r="E956" i="80"/>
  <c r="D956" i="80"/>
  <c r="C956" i="80" s="1"/>
  <c r="AS955" i="80"/>
  <c r="AR955" i="80"/>
  <c r="U955" i="80"/>
  <c r="T955" i="80"/>
  <c r="S955" i="80"/>
  <c r="R955" i="80"/>
  <c r="Q955" i="80"/>
  <c r="O955" i="80"/>
  <c r="L955" i="80"/>
  <c r="G955" i="80"/>
  <c r="F955" i="80"/>
  <c r="E955" i="80"/>
  <c r="D955" i="80"/>
  <c r="C955" i="80"/>
  <c r="AS954" i="80"/>
  <c r="AR954" i="80"/>
  <c r="U954" i="80"/>
  <c r="T954" i="80"/>
  <c r="S954" i="80"/>
  <c r="R954" i="80"/>
  <c r="Q954" i="80"/>
  <c r="O954" i="80"/>
  <c r="L954" i="80"/>
  <c r="G954" i="80"/>
  <c r="F954" i="80"/>
  <c r="E954" i="80"/>
  <c r="D954" i="80"/>
  <c r="C954" i="80" s="1"/>
  <c r="AS953" i="80"/>
  <c r="AR953" i="80"/>
  <c r="U953" i="80"/>
  <c r="T953" i="80"/>
  <c r="S953" i="80"/>
  <c r="R953" i="80"/>
  <c r="Q953" i="80"/>
  <c r="O953" i="80"/>
  <c r="L953" i="80"/>
  <c r="G953" i="80"/>
  <c r="F953" i="80"/>
  <c r="E953" i="80"/>
  <c r="D953" i="80"/>
  <c r="C953" i="80"/>
  <c r="AS952" i="80"/>
  <c r="AR952" i="80"/>
  <c r="U952" i="80"/>
  <c r="T952" i="80"/>
  <c r="S952" i="80"/>
  <c r="R952" i="80"/>
  <c r="Q952" i="80"/>
  <c r="O952" i="80"/>
  <c r="L952" i="80"/>
  <c r="G952" i="80"/>
  <c r="F952" i="80"/>
  <c r="E952" i="80"/>
  <c r="D952" i="80"/>
  <c r="C952" i="80" s="1"/>
  <c r="AS951" i="80"/>
  <c r="AR951" i="80"/>
  <c r="U951" i="80"/>
  <c r="T951" i="80"/>
  <c r="S951" i="80"/>
  <c r="R951" i="80"/>
  <c r="Q951" i="80"/>
  <c r="O951" i="80"/>
  <c r="L951" i="80"/>
  <c r="G951" i="80"/>
  <c r="F951" i="80"/>
  <c r="E951" i="80"/>
  <c r="D951" i="80"/>
  <c r="C951" i="80"/>
  <c r="AS950" i="80"/>
  <c r="AR950" i="80"/>
  <c r="U950" i="80"/>
  <c r="T950" i="80"/>
  <c r="S950" i="80"/>
  <c r="R950" i="80"/>
  <c r="Q950" i="80"/>
  <c r="O950" i="80"/>
  <c r="L950" i="80"/>
  <c r="G950" i="80"/>
  <c r="F950" i="80"/>
  <c r="E950" i="80"/>
  <c r="D950" i="80"/>
  <c r="C950" i="80" s="1"/>
  <c r="AS949" i="80"/>
  <c r="AR949" i="80"/>
  <c r="U949" i="80"/>
  <c r="T949" i="80"/>
  <c r="S949" i="80"/>
  <c r="R949" i="80"/>
  <c r="Q949" i="80"/>
  <c r="O949" i="80"/>
  <c r="L949" i="80"/>
  <c r="G949" i="80"/>
  <c r="F949" i="80"/>
  <c r="E949" i="80"/>
  <c r="D949" i="80"/>
  <c r="C949" i="80"/>
  <c r="AS948" i="80"/>
  <c r="AR948" i="80"/>
  <c r="U948" i="80"/>
  <c r="T948" i="80"/>
  <c r="S948" i="80"/>
  <c r="R948" i="80"/>
  <c r="Q948" i="80"/>
  <c r="O948" i="80"/>
  <c r="L948" i="80"/>
  <c r="G948" i="80"/>
  <c r="F948" i="80"/>
  <c r="E948" i="80"/>
  <c r="D948" i="80"/>
  <c r="C948" i="80" s="1"/>
  <c r="AS947" i="80"/>
  <c r="AR947" i="80"/>
  <c r="U947" i="80"/>
  <c r="T947" i="80"/>
  <c r="S947" i="80"/>
  <c r="R947" i="80"/>
  <c r="Q947" i="80"/>
  <c r="O947" i="80"/>
  <c r="L947" i="80"/>
  <c r="G947" i="80"/>
  <c r="F947" i="80"/>
  <c r="E947" i="80"/>
  <c r="D947" i="80"/>
  <c r="C947" i="80"/>
  <c r="AS946" i="80"/>
  <c r="AR946" i="80"/>
  <c r="U946" i="80"/>
  <c r="T946" i="80"/>
  <c r="S946" i="80"/>
  <c r="R946" i="80"/>
  <c r="Q946" i="80"/>
  <c r="O946" i="80"/>
  <c r="L946" i="80"/>
  <c r="G946" i="80"/>
  <c r="F946" i="80"/>
  <c r="E946" i="80"/>
  <c r="D946" i="80"/>
  <c r="C946" i="80" s="1"/>
  <c r="AS945" i="80"/>
  <c r="AR945" i="80"/>
  <c r="U945" i="80"/>
  <c r="T945" i="80"/>
  <c r="S945" i="80"/>
  <c r="R945" i="80"/>
  <c r="Q945" i="80"/>
  <c r="O945" i="80"/>
  <c r="L945" i="80"/>
  <c r="G945" i="80"/>
  <c r="F945" i="80"/>
  <c r="E945" i="80"/>
  <c r="D945" i="80"/>
  <c r="C945" i="80"/>
  <c r="AS944" i="80"/>
  <c r="AR944" i="80"/>
  <c r="U944" i="80"/>
  <c r="T944" i="80"/>
  <c r="S944" i="80"/>
  <c r="R944" i="80"/>
  <c r="Q944" i="80"/>
  <c r="O944" i="80"/>
  <c r="L944" i="80"/>
  <c r="G944" i="80"/>
  <c r="F944" i="80"/>
  <c r="E944" i="80"/>
  <c r="D944" i="80"/>
  <c r="C944" i="80" s="1"/>
  <c r="AS943" i="80"/>
  <c r="AR943" i="80"/>
  <c r="U943" i="80"/>
  <c r="T943" i="80"/>
  <c r="S943" i="80"/>
  <c r="R943" i="80"/>
  <c r="Q943" i="80"/>
  <c r="O943" i="80"/>
  <c r="L943" i="80"/>
  <c r="G943" i="80"/>
  <c r="F943" i="80"/>
  <c r="E943" i="80"/>
  <c r="D943" i="80"/>
  <c r="C943" i="80"/>
  <c r="AS942" i="80"/>
  <c r="AR942" i="80"/>
  <c r="U942" i="80"/>
  <c r="T942" i="80"/>
  <c r="S942" i="80"/>
  <c r="R942" i="80"/>
  <c r="Q942" i="80"/>
  <c r="O942" i="80"/>
  <c r="L942" i="80"/>
  <c r="G942" i="80"/>
  <c r="F942" i="80"/>
  <c r="E942" i="80"/>
  <c r="D942" i="80"/>
  <c r="C942" i="80" s="1"/>
  <c r="AS941" i="80"/>
  <c r="AR941" i="80"/>
  <c r="U941" i="80"/>
  <c r="T941" i="80"/>
  <c r="S941" i="80"/>
  <c r="R941" i="80"/>
  <c r="Q941" i="80"/>
  <c r="O941" i="80"/>
  <c r="L941" i="80"/>
  <c r="G941" i="80"/>
  <c r="F941" i="80"/>
  <c r="E941" i="80"/>
  <c r="D941" i="80"/>
  <c r="C941" i="80"/>
  <c r="AS940" i="80"/>
  <c r="AR940" i="80"/>
  <c r="U940" i="80"/>
  <c r="T940" i="80"/>
  <c r="S940" i="80"/>
  <c r="R940" i="80"/>
  <c r="Q940" i="80"/>
  <c r="O940" i="80"/>
  <c r="L940" i="80"/>
  <c r="G940" i="80"/>
  <c r="F940" i="80"/>
  <c r="E940" i="80"/>
  <c r="D940" i="80"/>
  <c r="C940" i="80" s="1"/>
  <c r="AS939" i="80"/>
  <c r="AR939" i="80"/>
  <c r="U939" i="80"/>
  <c r="T939" i="80"/>
  <c r="S939" i="80"/>
  <c r="R939" i="80"/>
  <c r="Q939" i="80"/>
  <c r="O939" i="80"/>
  <c r="L939" i="80"/>
  <c r="G939" i="80"/>
  <c r="F939" i="80"/>
  <c r="E939" i="80"/>
  <c r="D939" i="80"/>
  <c r="C939" i="80"/>
  <c r="AS938" i="80"/>
  <c r="AR938" i="80"/>
  <c r="U938" i="80"/>
  <c r="T938" i="80"/>
  <c r="S938" i="80"/>
  <c r="R938" i="80"/>
  <c r="Q938" i="80"/>
  <c r="O938" i="80"/>
  <c r="L938" i="80"/>
  <c r="G938" i="80"/>
  <c r="F938" i="80"/>
  <c r="E938" i="80"/>
  <c r="D938" i="80"/>
  <c r="C938" i="80" s="1"/>
  <c r="AS937" i="80"/>
  <c r="AR937" i="80"/>
  <c r="U937" i="80"/>
  <c r="T937" i="80"/>
  <c r="S937" i="80"/>
  <c r="R937" i="80"/>
  <c r="Q937" i="80"/>
  <c r="O937" i="80"/>
  <c r="L937" i="80"/>
  <c r="G937" i="80"/>
  <c r="F937" i="80"/>
  <c r="E937" i="80"/>
  <c r="D937" i="80"/>
  <c r="C937" i="80"/>
  <c r="AS936" i="80"/>
  <c r="AR936" i="80"/>
  <c r="U936" i="80"/>
  <c r="T936" i="80"/>
  <c r="S936" i="80"/>
  <c r="R936" i="80"/>
  <c r="Q936" i="80"/>
  <c r="O936" i="80"/>
  <c r="L936" i="80"/>
  <c r="G936" i="80"/>
  <c r="F936" i="80"/>
  <c r="E936" i="80"/>
  <c r="D936" i="80"/>
  <c r="C936" i="80" s="1"/>
  <c r="AS935" i="80"/>
  <c r="AR935" i="80"/>
  <c r="U935" i="80"/>
  <c r="T935" i="80"/>
  <c r="S935" i="80"/>
  <c r="R935" i="80"/>
  <c r="Q935" i="80"/>
  <c r="O935" i="80"/>
  <c r="L935" i="80"/>
  <c r="G935" i="80"/>
  <c r="F935" i="80"/>
  <c r="E935" i="80"/>
  <c r="D935" i="80"/>
  <c r="C935" i="80"/>
  <c r="AS934" i="80"/>
  <c r="AR934" i="80"/>
  <c r="U934" i="80"/>
  <c r="T934" i="80"/>
  <c r="S934" i="80"/>
  <c r="R934" i="80"/>
  <c r="Q934" i="80"/>
  <c r="O934" i="80"/>
  <c r="L934" i="80"/>
  <c r="G934" i="80"/>
  <c r="F934" i="80"/>
  <c r="E934" i="80"/>
  <c r="D934" i="80"/>
  <c r="C934" i="80" s="1"/>
  <c r="AS933" i="80"/>
  <c r="AR933" i="80"/>
  <c r="U933" i="80"/>
  <c r="T933" i="80"/>
  <c r="S933" i="80"/>
  <c r="R933" i="80"/>
  <c r="Q933" i="80"/>
  <c r="O933" i="80"/>
  <c r="L933" i="80"/>
  <c r="G933" i="80"/>
  <c r="F933" i="80"/>
  <c r="E933" i="80"/>
  <c r="D933" i="80"/>
  <c r="C933" i="80"/>
  <c r="AS932" i="80"/>
  <c r="AR932" i="80"/>
  <c r="U932" i="80"/>
  <c r="T932" i="80"/>
  <c r="S932" i="80"/>
  <c r="R932" i="80"/>
  <c r="Q932" i="80"/>
  <c r="O932" i="80"/>
  <c r="L932" i="80"/>
  <c r="G932" i="80"/>
  <c r="F932" i="80"/>
  <c r="E932" i="80"/>
  <c r="D932" i="80"/>
  <c r="C932" i="80"/>
  <c r="AS931" i="80"/>
  <c r="AR931" i="80"/>
  <c r="U931" i="80"/>
  <c r="T931" i="80"/>
  <c r="S931" i="80"/>
  <c r="R931" i="80"/>
  <c r="Q931" i="80"/>
  <c r="O931" i="80"/>
  <c r="L931" i="80"/>
  <c r="G931" i="80"/>
  <c r="F931" i="80"/>
  <c r="E931" i="80"/>
  <c r="D931" i="80"/>
  <c r="C931" i="80"/>
  <c r="AS930" i="80"/>
  <c r="AR930" i="80"/>
  <c r="U930" i="80"/>
  <c r="T930" i="80"/>
  <c r="S930" i="80"/>
  <c r="R930" i="80"/>
  <c r="Q930" i="80"/>
  <c r="O930" i="80"/>
  <c r="L930" i="80"/>
  <c r="G930" i="80"/>
  <c r="F930" i="80"/>
  <c r="E930" i="80"/>
  <c r="D930" i="80"/>
  <c r="C930" i="80"/>
  <c r="AS929" i="80"/>
  <c r="AR929" i="80"/>
  <c r="U929" i="80"/>
  <c r="T929" i="80"/>
  <c r="S929" i="80"/>
  <c r="R929" i="80"/>
  <c r="Q929" i="80"/>
  <c r="O929" i="80"/>
  <c r="L929" i="80"/>
  <c r="G929" i="80"/>
  <c r="F929" i="80"/>
  <c r="E929" i="80"/>
  <c r="D929" i="80"/>
  <c r="C929" i="80"/>
  <c r="AS928" i="80"/>
  <c r="AR928" i="80"/>
  <c r="U928" i="80"/>
  <c r="T928" i="80"/>
  <c r="S928" i="80"/>
  <c r="R928" i="80"/>
  <c r="Q928" i="80"/>
  <c r="O928" i="80"/>
  <c r="L928" i="80"/>
  <c r="G928" i="80"/>
  <c r="F928" i="80"/>
  <c r="E928" i="80"/>
  <c r="D928" i="80"/>
  <c r="C928" i="80"/>
  <c r="AS927" i="80"/>
  <c r="AR927" i="80"/>
  <c r="U927" i="80"/>
  <c r="T927" i="80"/>
  <c r="S927" i="80"/>
  <c r="R927" i="80"/>
  <c r="Q927" i="80"/>
  <c r="O927" i="80"/>
  <c r="L927" i="80"/>
  <c r="G927" i="80"/>
  <c r="F927" i="80"/>
  <c r="E927" i="80"/>
  <c r="D927" i="80"/>
  <c r="C927" i="80"/>
  <c r="AS926" i="80"/>
  <c r="AR926" i="80"/>
  <c r="U926" i="80"/>
  <c r="T926" i="80"/>
  <c r="S926" i="80"/>
  <c r="R926" i="80"/>
  <c r="Q926" i="80"/>
  <c r="O926" i="80"/>
  <c r="L926" i="80"/>
  <c r="G926" i="80"/>
  <c r="F926" i="80"/>
  <c r="E926" i="80"/>
  <c r="D926" i="80"/>
  <c r="C926" i="80"/>
  <c r="AS925" i="80"/>
  <c r="AR925" i="80"/>
  <c r="U925" i="80"/>
  <c r="T925" i="80"/>
  <c r="S925" i="80"/>
  <c r="R925" i="80"/>
  <c r="Q925" i="80"/>
  <c r="O925" i="80"/>
  <c r="L925" i="80"/>
  <c r="G925" i="80"/>
  <c r="F925" i="80"/>
  <c r="E925" i="80"/>
  <c r="D925" i="80"/>
  <c r="C925" i="80"/>
  <c r="AS924" i="80"/>
  <c r="AR924" i="80"/>
  <c r="U924" i="80"/>
  <c r="T924" i="80"/>
  <c r="S924" i="80"/>
  <c r="R924" i="80"/>
  <c r="Q924" i="80"/>
  <c r="O924" i="80"/>
  <c r="L924" i="80"/>
  <c r="G924" i="80"/>
  <c r="F924" i="80"/>
  <c r="E924" i="80"/>
  <c r="D924" i="80"/>
  <c r="C924" i="80"/>
  <c r="AS923" i="80"/>
  <c r="AR923" i="80"/>
  <c r="U923" i="80"/>
  <c r="T923" i="80"/>
  <c r="S923" i="80"/>
  <c r="R923" i="80"/>
  <c r="Q923" i="80"/>
  <c r="O923" i="80"/>
  <c r="L923" i="80"/>
  <c r="G923" i="80"/>
  <c r="F923" i="80"/>
  <c r="E923" i="80"/>
  <c r="D923" i="80"/>
  <c r="C923" i="80"/>
  <c r="AS922" i="80"/>
  <c r="AR922" i="80"/>
  <c r="U922" i="80"/>
  <c r="T922" i="80"/>
  <c r="S922" i="80"/>
  <c r="R922" i="80"/>
  <c r="Q922" i="80"/>
  <c r="O922" i="80"/>
  <c r="L922" i="80"/>
  <c r="G922" i="80"/>
  <c r="F922" i="80"/>
  <c r="E922" i="80"/>
  <c r="D922" i="80"/>
  <c r="C922" i="80"/>
  <c r="AS921" i="80"/>
  <c r="AR921" i="80"/>
  <c r="U921" i="80"/>
  <c r="T921" i="80"/>
  <c r="S921" i="80"/>
  <c r="R921" i="80"/>
  <c r="Q921" i="80"/>
  <c r="O921" i="80"/>
  <c r="L921" i="80"/>
  <c r="G921" i="80"/>
  <c r="F921" i="80"/>
  <c r="E921" i="80"/>
  <c r="D921" i="80"/>
  <c r="C921" i="80"/>
  <c r="AS920" i="80"/>
  <c r="AR920" i="80"/>
  <c r="U920" i="80"/>
  <c r="T920" i="80"/>
  <c r="S920" i="80"/>
  <c r="R920" i="80"/>
  <c r="Q920" i="80"/>
  <c r="O920" i="80"/>
  <c r="L920" i="80"/>
  <c r="G920" i="80"/>
  <c r="F920" i="80"/>
  <c r="E920" i="80"/>
  <c r="D920" i="80"/>
  <c r="C920" i="80"/>
  <c r="AS919" i="80"/>
  <c r="AR919" i="80"/>
  <c r="U919" i="80"/>
  <c r="T919" i="80"/>
  <c r="S919" i="80"/>
  <c r="R919" i="80"/>
  <c r="Q919" i="80"/>
  <c r="O919" i="80"/>
  <c r="L919" i="80"/>
  <c r="G919" i="80"/>
  <c r="F919" i="80"/>
  <c r="E919" i="80"/>
  <c r="D919" i="80"/>
  <c r="C919" i="80"/>
  <c r="AS918" i="80"/>
  <c r="AR918" i="80"/>
  <c r="U918" i="80"/>
  <c r="T918" i="80"/>
  <c r="S918" i="80"/>
  <c r="R918" i="80"/>
  <c r="Q918" i="80"/>
  <c r="O918" i="80"/>
  <c r="L918" i="80"/>
  <c r="G918" i="80"/>
  <c r="F918" i="80"/>
  <c r="E918" i="80"/>
  <c r="D918" i="80"/>
  <c r="C918" i="80"/>
  <c r="AS917" i="80"/>
  <c r="AR917" i="80"/>
  <c r="U917" i="80"/>
  <c r="T917" i="80"/>
  <c r="S917" i="80"/>
  <c r="R917" i="80"/>
  <c r="Q917" i="80"/>
  <c r="O917" i="80"/>
  <c r="L917" i="80"/>
  <c r="G917" i="80"/>
  <c r="F917" i="80"/>
  <c r="E917" i="80"/>
  <c r="D917" i="80"/>
  <c r="C917" i="80"/>
  <c r="AS916" i="80"/>
  <c r="AR916" i="80"/>
  <c r="U916" i="80"/>
  <c r="T916" i="80"/>
  <c r="S916" i="80"/>
  <c r="R916" i="80"/>
  <c r="Q916" i="80"/>
  <c r="O916" i="80"/>
  <c r="L916" i="80"/>
  <c r="G916" i="80"/>
  <c r="F916" i="80"/>
  <c r="E916" i="80"/>
  <c r="D916" i="80"/>
  <c r="C916" i="80"/>
  <c r="AS915" i="80"/>
  <c r="AR915" i="80"/>
  <c r="U915" i="80"/>
  <c r="T915" i="80"/>
  <c r="S915" i="80"/>
  <c r="R915" i="80"/>
  <c r="Q915" i="80"/>
  <c r="O915" i="80"/>
  <c r="L915" i="80"/>
  <c r="G915" i="80"/>
  <c r="F915" i="80"/>
  <c r="E915" i="80"/>
  <c r="D915" i="80"/>
  <c r="C915" i="80"/>
  <c r="AS914" i="80"/>
  <c r="AR914" i="80"/>
  <c r="U914" i="80"/>
  <c r="T914" i="80"/>
  <c r="S914" i="80"/>
  <c r="R914" i="80"/>
  <c r="Q914" i="80"/>
  <c r="O914" i="80"/>
  <c r="L914" i="80"/>
  <c r="G914" i="80"/>
  <c r="F914" i="80"/>
  <c r="E914" i="80"/>
  <c r="D914" i="80"/>
  <c r="C914" i="80"/>
  <c r="AS913" i="80"/>
  <c r="AR913" i="80"/>
  <c r="U913" i="80"/>
  <c r="T913" i="80"/>
  <c r="S913" i="80"/>
  <c r="R913" i="80"/>
  <c r="Q913" i="80"/>
  <c r="O913" i="80"/>
  <c r="L913" i="80"/>
  <c r="G913" i="80"/>
  <c r="F913" i="80"/>
  <c r="E913" i="80"/>
  <c r="D913" i="80"/>
  <c r="C913" i="80"/>
  <c r="AS912" i="80"/>
  <c r="AR912" i="80"/>
  <c r="U912" i="80"/>
  <c r="T912" i="80"/>
  <c r="S912" i="80"/>
  <c r="R912" i="80"/>
  <c r="Q912" i="80"/>
  <c r="O912" i="80"/>
  <c r="L912" i="80"/>
  <c r="G912" i="80"/>
  <c r="F912" i="80"/>
  <c r="E912" i="80"/>
  <c r="D912" i="80"/>
  <c r="C912" i="80"/>
  <c r="AS911" i="80"/>
  <c r="AR911" i="80"/>
  <c r="U911" i="80"/>
  <c r="T911" i="80"/>
  <c r="S911" i="80"/>
  <c r="R911" i="80"/>
  <c r="Q911" i="80"/>
  <c r="O911" i="80"/>
  <c r="L911" i="80"/>
  <c r="G911" i="80"/>
  <c r="F911" i="80"/>
  <c r="E911" i="80"/>
  <c r="D911" i="80"/>
  <c r="C911" i="80"/>
  <c r="AS910" i="80"/>
  <c r="AR910" i="80"/>
  <c r="U910" i="80"/>
  <c r="T910" i="80"/>
  <c r="S910" i="80"/>
  <c r="R910" i="80"/>
  <c r="Q910" i="80"/>
  <c r="O910" i="80"/>
  <c r="L910" i="80"/>
  <c r="G910" i="80"/>
  <c r="F910" i="80"/>
  <c r="E910" i="80"/>
  <c r="D910" i="80"/>
  <c r="C910" i="80"/>
  <c r="AS909" i="80"/>
  <c r="AR909" i="80"/>
  <c r="U909" i="80"/>
  <c r="T909" i="80"/>
  <c r="S909" i="80"/>
  <c r="R909" i="80"/>
  <c r="Q909" i="80"/>
  <c r="O909" i="80"/>
  <c r="L909" i="80"/>
  <c r="G909" i="80"/>
  <c r="F909" i="80"/>
  <c r="E909" i="80"/>
  <c r="D909" i="80"/>
  <c r="C909" i="80"/>
  <c r="AS908" i="80"/>
  <c r="AR908" i="80"/>
  <c r="U908" i="80"/>
  <c r="T908" i="80"/>
  <c r="S908" i="80"/>
  <c r="R908" i="80"/>
  <c r="Q908" i="80"/>
  <c r="O908" i="80"/>
  <c r="L908" i="80"/>
  <c r="G908" i="80"/>
  <c r="F908" i="80"/>
  <c r="E908" i="80"/>
  <c r="D908" i="80"/>
  <c r="C908" i="80"/>
  <c r="AS907" i="80"/>
  <c r="AR907" i="80"/>
  <c r="U907" i="80"/>
  <c r="T907" i="80"/>
  <c r="S907" i="80"/>
  <c r="R907" i="80"/>
  <c r="Q907" i="80"/>
  <c r="O907" i="80"/>
  <c r="L907" i="80"/>
  <c r="G907" i="80"/>
  <c r="F907" i="80"/>
  <c r="E907" i="80"/>
  <c r="D907" i="80"/>
  <c r="C907" i="80"/>
  <c r="AS906" i="80"/>
  <c r="AR906" i="80"/>
  <c r="U906" i="80"/>
  <c r="T906" i="80"/>
  <c r="S906" i="80"/>
  <c r="R906" i="80"/>
  <c r="Q906" i="80"/>
  <c r="O906" i="80"/>
  <c r="L906" i="80"/>
  <c r="G906" i="80"/>
  <c r="F906" i="80"/>
  <c r="E906" i="80"/>
  <c r="D906" i="80"/>
  <c r="C906" i="80"/>
  <c r="AS905" i="80"/>
  <c r="AR905" i="80"/>
  <c r="U905" i="80"/>
  <c r="T905" i="80"/>
  <c r="S905" i="80"/>
  <c r="R905" i="80"/>
  <c r="Q905" i="80"/>
  <c r="O905" i="80"/>
  <c r="L905" i="80"/>
  <c r="G905" i="80"/>
  <c r="F905" i="80"/>
  <c r="E905" i="80"/>
  <c r="D905" i="80"/>
  <c r="C905" i="80"/>
  <c r="AS904" i="80"/>
  <c r="AR904" i="80"/>
  <c r="U904" i="80"/>
  <c r="T904" i="80"/>
  <c r="S904" i="80"/>
  <c r="R904" i="80"/>
  <c r="Q904" i="80"/>
  <c r="O904" i="80"/>
  <c r="L904" i="80"/>
  <c r="G904" i="80"/>
  <c r="F904" i="80"/>
  <c r="E904" i="80"/>
  <c r="D904" i="80"/>
  <c r="C904" i="80"/>
  <c r="AS903" i="80"/>
  <c r="AR903" i="80"/>
  <c r="U903" i="80"/>
  <c r="T903" i="80"/>
  <c r="S903" i="80"/>
  <c r="R903" i="80"/>
  <c r="Q903" i="80"/>
  <c r="O903" i="80"/>
  <c r="L903" i="80"/>
  <c r="G903" i="80"/>
  <c r="F903" i="80"/>
  <c r="E903" i="80"/>
  <c r="D903" i="80"/>
  <c r="C903" i="80"/>
  <c r="AS902" i="80"/>
  <c r="AR902" i="80"/>
  <c r="U902" i="80"/>
  <c r="T902" i="80"/>
  <c r="S902" i="80"/>
  <c r="R902" i="80"/>
  <c r="Q902" i="80"/>
  <c r="O902" i="80"/>
  <c r="L902" i="80"/>
  <c r="G902" i="80"/>
  <c r="F902" i="80"/>
  <c r="E902" i="80"/>
  <c r="D902" i="80"/>
  <c r="C902" i="80"/>
  <c r="AS901" i="80"/>
  <c r="AR901" i="80"/>
  <c r="U901" i="80"/>
  <c r="T901" i="80"/>
  <c r="S901" i="80"/>
  <c r="R901" i="80"/>
  <c r="Q901" i="80"/>
  <c r="O901" i="80"/>
  <c r="L901" i="80"/>
  <c r="G901" i="80"/>
  <c r="F901" i="80"/>
  <c r="E901" i="80"/>
  <c r="D901" i="80"/>
  <c r="C901" i="80"/>
  <c r="AS900" i="80"/>
  <c r="AR900" i="80"/>
  <c r="U900" i="80"/>
  <c r="T900" i="80"/>
  <c r="S900" i="80"/>
  <c r="R900" i="80"/>
  <c r="Q900" i="80"/>
  <c r="O900" i="80"/>
  <c r="L900" i="80"/>
  <c r="G900" i="80"/>
  <c r="F900" i="80"/>
  <c r="E900" i="80"/>
  <c r="D900" i="80"/>
  <c r="C900" i="80"/>
  <c r="AS899" i="80"/>
  <c r="AR899" i="80"/>
  <c r="U899" i="80"/>
  <c r="T899" i="80"/>
  <c r="S899" i="80"/>
  <c r="R899" i="80"/>
  <c r="Q899" i="80"/>
  <c r="O899" i="80"/>
  <c r="L899" i="80"/>
  <c r="G899" i="80"/>
  <c r="F899" i="80"/>
  <c r="E899" i="80"/>
  <c r="D899" i="80"/>
  <c r="C899" i="80"/>
  <c r="AS898" i="80"/>
  <c r="AR898" i="80"/>
  <c r="U898" i="80"/>
  <c r="T898" i="80"/>
  <c r="S898" i="80"/>
  <c r="R898" i="80"/>
  <c r="Q898" i="80"/>
  <c r="O898" i="80"/>
  <c r="L898" i="80"/>
  <c r="G898" i="80"/>
  <c r="F898" i="80"/>
  <c r="E898" i="80"/>
  <c r="D898" i="80"/>
  <c r="C898" i="80"/>
  <c r="AS897" i="80"/>
  <c r="AR897" i="80"/>
  <c r="U897" i="80"/>
  <c r="T897" i="80"/>
  <c r="S897" i="80"/>
  <c r="R897" i="80"/>
  <c r="Q897" i="80"/>
  <c r="O897" i="80"/>
  <c r="L897" i="80"/>
  <c r="G897" i="80"/>
  <c r="F897" i="80"/>
  <c r="E897" i="80"/>
  <c r="D897" i="80"/>
  <c r="C897" i="80"/>
  <c r="AS896" i="80"/>
  <c r="AR896" i="80"/>
  <c r="U896" i="80"/>
  <c r="T896" i="80"/>
  <c r="S896" i="80"/>
  <c r="R896" i="80"/>
  <c r="Q896" i="80"/>
  <c r="O896" i="80"/>
  <c r="L896" i="80"/>
  <c r="G896" i="80"/>
  <c r="F896" i="80"/>
  <c r="E896" i="80"/>
  <c r="D896" i="80"/>
  <c r="C896" i="80"/>
  <c r="AS895" i="80"/>
  <c r="AR895" i="80"/>
  <c r="U895" i="80"/>
  <c r="T895" i="80"/>
  <c r="S895" i="80"/>
  <c r="R895" i="80"/>
  <c r="Q895" i="80"/>
  <c r="O895" i="80"/>
  <c r="L895" i="80"/>
  <c r="G895" i="80"/>
  <c r="F895" i="80"/>
  <c r="E895" i="80"/>
  <c r="D895" i="80"/>
  <c r="C895" i="80"/>
  <c r="AS894" i="80"/>
  <c r="AR894" i="80"/>
  <c r="U894" i="80"/>
  <c r="T894" i="80"/>
  <c r="S894" i="80"/>
  <c r="R894" i="80"/>
  <c r="Q894" i="80"/>
  <c r="O894" i="80"/>
  <c r="L894" i="80"/>
  <c r="G894" i="80"/>
  <c r="F894" i="80"/>
  <c r="E894" i="80"/>
  <c r="D894" i="80"/>
  <c r="C894" i="80"/>
  <c r="AS893" i="80"/>
  <c r="AR893" i="80"/>
  <c r="U893" i="80"/>
  <c r="T893" i="80"/>
  <c r="S893" i="80"/>
  <c r="R893" i="80"/>
  <c r="Q893" i="80"/>
  <c r="O893" i="80"/>
  <c r="L893" i="80"/>
  <c r="G893" i="80"/>
  <c r="F893" i="80"/>
  <c r="E893" i="80"/>
  <c r="D893" i="80"/>
  <c r="C893" i="80"/>
  <c r="AS892" i="80"/>
  <c r="AR892" i="80"/>
  <c r="U892" i="80"/>
  <c r="T892" i="80"/>
  <c r="S892" i="80"/>
  <c r="R892" i="80"/>
  <c r="Q892" i="80"/>
  <c r="O892" i="80"/>
  <c r="L892" i="80"/>
  <c r="G892" i="80"/>
  <c r="F892" i="80"/>
  <c r="E892" i="80"/>
  <c r="D892" i="80"/>
  <c r="C892" i="80"/>
  <c r="AS891" i="80"/>
  <c r="AR891" i="80"/>
  <c r="U891" i="80"/>
  <c r="T891" i="80"/>
  <c r="S891" i="80"/>
  <c r="R891" i="80"/>
  <c r="Q891" i="80"/>
  <c r="O891" i="80"/>
  <c r="L891" i="80"/>
  <c r="G891" i="80"/>
  <c r="F891" i="80"/>
  <c r="E891" i="80"/>
  <c r="D891" i="80"/>
  <c r="C891" i="80"/>
  <c r="AS890" i="80"/>
  <c r="AR890" i="80"/>
  <c r="U890" i="80"/>
  <c r="T890" i="80"/>
  <c r="S890" i="80"/>
  <c r="R890" i="80"/>
  <c r="Q890" i="80"/>
  <c r="O890" i="80"/>
  <c r="L890" i="80"/>
  <c r="G890" i="80"/>
  <c r="F890" i="80"/>
  <c r="E890" i="80"/>
  <c r="D890" i="80"/>
  <c r="C890" i="80"/>
  <c r="AS889" i="80"/>
  <c r="AR889" i="80"/>
  <c r="U889" i="80"/>
  <c r="T889" i="80"/>
  <c r="S889" i="80"/>
  <c r="R889" i="80"/>
  <c r="Q889" i="80"/>
  <c r="O889" i="80"/>
  <c r="L889" i="80"/>
  <c r="G889" i="80"/>
  <c r="F889" i="80"/>
  <c r="E889" i="80"/>
  <c r="D889" i="80"/>
  <c r="C889" i="80"/>
  <c r="AS888" i="80"/>
  <c r="AR888" i="80"/>
  <c r="U888" i="80"/>
  <c r="T888" i="80"/>
  <c r="S888" i="80"/>
  <c r="R888" i="80"/>
  <c r="Q888" i="80"/>
  <c r="O888" i="80"/>
  <c r="L888" i="80"/>
  <c r="G888" i="80"/>
  <c r="F888" i="80"/>
  <c r="E888" i="80"/>
  <c r="D888" i="80"/>
  <c r="C888" i="80"/>
  <c r="AS887" i="80"/>
  <c r="AR887" i="80"/>
  <c r="U887" i="80"/>
  <c r="T887" i="80"/>
  <c r="S887" i="80"/>
  <c r="R887" i="80"/>
  <c r="Q887" i="80"/>
  <c r="O887" i="80"/>
  <c r="L887" i="80"/>
  <c r="G887" i="80"/>
  <c r="F887" i="80"/>
  <c r="E887" i="80"/>
  <c r="D887" i="80"/>
  <c r="C887" i="80"/>
  <c r="AS886" i="80"/>
  <c r="AR886" i="80"/>
  <c r="U886" i="80"/>
  <c r="T886" i="80"/>
  <c r="S886" i="80"/>
  <c r="R886" i="80"/>
  <c r="Q886" i="80"/>
  <c r="O886" i="80"/>
  <c r="L886" i="80"/>
  <c r="G886" i="80"/>
  <c r="F886" i="80"/>
  <c r="E886" i="80"/>
  <c r="D886" i="80"/>
  <c r="C886" i="80"/>
  <c r="AS885" i="80"/>
  <c r="AR885" i="80"/>
  <c r="U885" i="80"/>
  <c r="T885" i="80"/>
  <c r="S885" i="80"/>
  <c r="R885" i="80"/>
  <c r="Q885" i="80"/>
  <c r="O885" i="80"/>
  <c r="L885" i="80"/>
  <c r="G885" i="80"/>
  <c r="F885" i="80"/>
  <c r="E885" i="80"/>
  <c r="D885" i="80"/>
  <c r="C885" i="80"/>
  <c r="AS884" i="80"/>
  <c r="AR884" i="80"/>
  <c r="U884" i="80"/>
  <c r="T884" i="80"/>
  <c r="S884" i="80"/>
  <c r="R884" i="80"/>
  <c r="Q884" i="80"/>
  <c r="O884" i="80"/>
  <c r="L884" i="80"/>
  <c r="G884" i="80"/>
  <c r="F884" i="80"/>
  <c r="E884" i="80"/>
  <c r="D884" i="80"/>
  <c r="C884" i="80"/>
  <c r="AS883" i="80"/>
  <c r="AR883" i="80"/>
  <c r="U883" i="80"/>
  <c r="T883" i="80"/>
  <c r="S883" i="80"/>
  <c r="R883" i="80"/>
  <c r="Q883" i="80"/>
  <c r="O883" i="80"/>
  <c r="L883" i="80"/>
  <c r="G883" i="80"/>
  <c r="F883" i="80"/>
  <c r="E883" i="80"/>
  <c r="D883" i="80"/>
  <c r="C883" i="80"/>
  <c r="AS882" i="80"/>
  <c r="AR882" i="80"/>
  <c r="U882" i="80"/>
  <c r="T882" i="80"/>
  <c r="S882" i="80"/>
  <c r="R882" i="80"/>
  <c r="Q882" i="80"/>
  <c r="O882" i="80"/>
  <c r="L882" i="80"/>
  <c r="G882" i="80"/>
  <c r="F882" i="80"/>
  <c r="E882" i="80"/>
  <c r="D882" i="80"/>
  <c r="C882" i="80"/>
  <c r="AS881" i="80"/>
  <c r="AR881" i="80"/>
  <c r="U881" i="80"/>
  <c r="T881" i="80"/>
  <c r="S881" i="80"/>
  <c r="R881" i="80"/>
  <c r="Q881" i="80"/>
  <c r="O881" i="80"/>
  <c r="L881" i="80"/>
  <c r="G881" i="80"/>
  <c r="F881" i="80"/>
  <c r="E881" i="80"/>
  <c r="D881" i="80"/>
  <c r="C881" i="80"/>
  <c r="AS880" i="80"/>
  <c r="AR880" i="80"/>
  <c r="U880" i="80"/>
  <c r="T880" i="80"/>
  <c r="S880" i="80"/>
  <c r="R880" i="80"/>
  <c r="Q880" i="80"/>
  <c r="O880" i="80"/>
  <c r="L880" i="80"/>
  <c r="G880" i="80"/>
  <c r="F880" i="80"/>
  <c r="E880" i="80"/>
  <c r="D880" i="80"/>
  <c r="C880" i="80"/>
  <c r="AS879" i="80"/>
  <c r="AR879" i="80"/>
  <c r="U879" i="80"/>
  <c r="T879" i="80"/>
  <c r="S879" i="80"/>
  <c r="R879" i="80"/>
  <c r="Q879" i="80"/>
  <c r="O879" i="80"/>
  <c r="L879" i="80"/>
  <c r="G879" i="80"/>
  <c r="F879" i="80"/>
  <c r="E879" i="80"/>
  <c r="D879" i="80"/>
  <c r="C879" i="80"/>
  <c r="AS878" i="80"/>
  <c r="AR878" i="80"/>
  <c r="U878" i="80"/>
  <c r="T878" i="80"/>
  <c r="S878" i="80"/>
  <c r="R878" i="80"/>
  <c r="Q878" i="80"/>
  <c r="O878" i="80"/>
  <c r="L878" i="80"/>
  <c r="G878" i="80"/>
  <c r="F878" i="80"/>
  <c r="E878" i="80"/>
  <c r="D878" i="80"/>
  <c r="C878" i="80"/>
  <c r="AS877" i="80"/>
  <c r="AR877" i="80"/>
  <c r="U877" i="80"/>
  <c r="T877" i="80"/>
  <c r="S877" i="80"/>
  <c r="R877" i="80"/>
  <c r="Q877" i="80"/>
  <c r="O877" i="80"/>
  <c r="L877" i="80"/>
  <c r="G877" i="80"/>
  <c r="F877" i="80"/>
  <c r="E877" i="80"/>
  <c r="D877" i="80"/>
  <c r="C877" i="80"/>
  <c r="AS876" i="80"/>
  <c r="AR876" i="80"/>
  <c r="U876" i="80"/>
  <c r="T876" i="80"/>
  <c r="S876" i="80"/>
  <c r="R876" i="80"/>
  <c r="Q876" i="80"/>
  <c r="O876" i="80"/>
  <c r="L876" i="80"/>
  <c r="G876" i="80"/>
  <c r="F876" i="80"/>
  <c r="E876" i="80"/>
  <c r="D876" i="80"/>
  <c r="C876" i="80"/>
  <c r="AS875" i="80"/>
  <c r="AR875" i="80"/>
  <c r="U875" i="80"/>
  <c r="T875" i="80"/>
  <c r="S875" i="80"/>
  <c r="R875" i="80"/>
  <c r="Q875" i="80"/>
  <c r="O875" i="80"/>
  <c r="L875" i="80"/>
  <c r="G875" i="80"/>
  <c r="F875" i="80"/>
  <c r="E875" i="80"/>
  <c r="D875" i="80"/>
  <c r="C875" i="80"/>
  <c r="AS874" i="80"/>
  <c r="AR874" i="80"/>
  <c r="U874" i="80"/>
  <c r="T874" i="80"/>
  <c r="S874" i="80"/>
  <c r="R874" i="80"/>
  <c r="Q874" i="80"/>
  <c r="O874" i="80"/>
  <c r="L874" i="80"/>
  <c r="G874" i="80"/>
  <c r="F874" i="80"/>
  <c r="E874" i="80"/>
  <c r="D874" i="80"/>
  <c r="C874" i="80"/>
  <c r="AS873" i="80"/>
  <c r="AR873" i="80"/>
  <c r="U873" i="80"/>
  <c r="T873" i="80"/>
  <c r="S873" i="80"/>
  <c r="R873" i="80"/>
  <c r="Q873" i="80"/>
  <c r="O873" i="80"/>
  <c r="L873" i="80"/>
  <c r="G873" i="80"/>
  <c r="F873" i="80"/>
  <c r="E873" i="80"/>
  <c r="D873" i="80"/>
  <c r="C873" i="80"/>
  <c r="AS872" i="80"/>
  <c r="AR872" i="80"/>
  <c r="U872" i="80"/>
  <c r="T872" i="80"/>
  <c r="S872" i="80"/>
  <c r="R872" i="80"/>
  <c r="Q872" i="80"/>
  <c r="O872" i="80"/>
  <c r="L872" i="80"/>
  <c r="G872" i="80"/>
  <c r="F872" i="80"/>
  <c r="E872" i="80"/>
  <c r="D872" i="80"/>
  <c r="C872" i="80"/>
  <c r="AS871" i="80"/>
  <c r="AR871" i="80"/>
  <c r="U871" i="80"/>
  <c r="T871" i="80"/>
  <c r="S871" i="80"/>
  <c r="R871" i="80"/>
  <c r="Q871" i="80"/>
  <c r="O871" i="80"/>
  <c r="L871" i="80"/>
  <c r="G871" i="80"/>
  <c r="F871" i="80"/>
  <c r="E871" i="80"/>
  <c r="D871" i="80"/>
  <c r="C871" i="80"/>
  <c r="AS870" i="80"/>
  <c r="AR870" i="80"/>
  <c r="U870" i="80"/>
  <c r="T870" i="80"/>
  <c r="S870" i="80"/>
  <c r="R870" i="80"/>
  <c r="Q870" i="80"/>
  <c r="O870" i="80"/>
  <c r="L870" i="80"/>
  <c r="G870" i="80"/>
  <c r="F870" i="80"/>
  <c r="E870" i="80"/>
  <c r="D870" i="80"/>
  <c r="C870" i="80"/>
  <c r="AS869" i="80"/>
  <c r="AR869" i="80"/>
  <c r="U869" i="80"/>
  <c r="T869" i="80"/>
  <c r="S869" i="80"/>
  <c r="R869" i="80"/>
  <c r="Q869" i="80"/>
  <c r="O869" i="80"/>
  <c r="L869" i="80"/>
  <c r="G869" i="80"/>
  <c r="F869" i="80"/>
  <c r="E869" i="80"/>
  <c r="D869" i="80"/>
  <c r="C869" i="80"/>
  <c r="AS868" i="80"/>
  <c r="AR868" i="80"/>
  <c r="U868" i="80"/>
  <c r="T868" i="80"/>
  <c r="S868" i="80"/>
  <c r="R868" i="80"/>
  <c r="Q868" i="80"/>
  <c r="O868" i="80"/>
  <c r="L868" i="80"/>
  <c r="G868" i="80"/>
  <c r="F868" i="80"/>
  <c r="E868" i="80"/>
  <c r="D868" i="80"/>
  <c r="C868" i="80"/>
  <c r="AS867" i="80"/>
  <c r="AR867" i="80"/>
  <c r="U867" i="80"/>
  <c r="T867" i="80"/>
  <c r="S867" i="80"/>
  <c r="R867" i="80"/>
  <c r="Q867" i="80"/>
  <c r="O867" i="80"/>
  <c r="L867" i="80"/>
  <c r="G867" i="80"/>
  <c r="F867" i="80"/>
  <c r="E867" i="80"/>
  <c r="D867" i="80"/>
  <c r="C867" i="80"/>
  <c r="AS866" i="80"/>
  <c r="AR866" i="80"/>
  <c r="U866" i="80"/>
  <c r="T866" i="80"/>
  <c r="S866" i="80"/>
  <c r="R866" i="80"/>
  <c r="Q866" i="80"/>
  <c r="O866" i="80"/>
  <c r="L866" i="80"/>
  <c r="G866" i="80"/>
  <c r="F866" i="80"/>
  <c r="E866" i="80"/>
  <c r="D866" i="80"/>
  <c r="C866" i="80"/>
  <c r="AS865" i="80"/>
  <c r="AR865" i="80"/>
  <c r="U865" i="80"/>
  <c r="T865" i="80"/>
  <c r="S865" i="80"/>
  <c r="R865" i="80"/>
  <c r="Q865" i="80"/>
  <c r="O865" i="80"/>
  <c r="L865" i="80"/>
  <c r="G865" i="80"/>
  <c r="F865" i="80"/>
  <c r="E865" i="80"/>
  <c r="D865" i="80"/>
  <c r="C865" i="80"/>
  <c r="AS864" i="80"/>
  <c r="AR864" i="80"/>
  <c r="U864" i="80"/>
  <c r="T864" i="80"/>
  <c r="S864" i="80"/>
  <c r="R864" i="80"/>
  <c r="Q864" i="80"/>
  <c r="O864" i="80"/>
  <c r="L864" i="80"/>
  <c r="G864" i="80"/>
  <c r="F864" i="80"/>
  <c r="E864" i="80"/>
  <c r="D864" i="80"/>
  <c r="C864" i="80"/>
  <c r="AS863" i="80"/>
  <c r="AR863" i="80"/>
  <c r="U863" i="80"/>
  <c r="T863" i="80"/>
  <c r="S863" i="80"/>
  <c r="R863" i="80"/>
  <c r="Q863" i="80"/>
  <c r="O863" i="80"/>
  <c r="L863" i="80"/>
  <c r="G863" i="80"/>
  <c r="F863" i="80"/>
  <c r="E863" i="80"/>
  <c r="D863" i="80"/>
  <c r="C863" i="80"/>
  <c r="AS862" i="80"/>
  <c r="AR862" i="80"/>
  <c r="U862" i="80"/>
  <c r="T862" i="80"/>
  <c r="S862" i="80"/>
  <c r="R862" i="80"/>
  <c r="Q862" i="80"/>
  <c r="O862" i="80"/>
  <c r="L862" i="80"/>
  <c r="G862" i="80"/>
  <c r="F862" i="80"/>
  <c r="E862" i="80"/>
  <c r="D862" i="80"/>
  <c r="C862" i="80"/>
  <c r="AS861" i="80"/>
  <c r="AR861" i="80"/>
  <c r="U861" i="80"/>
  <c r="T861" i="80"/>
  <c r="S861" i="80"/>
  <c r="R861" i="80"/>
  <c r="Q861" i="80"/>
  <c r="O861" i="80"/>
  <c r="L861" i="80"/>
  <c r="G861" i="80"/>
  <c r="F861" i="80"/>
  <c r="E861" i="80"/>
  <c r="D861" i="80"/>
  <c r="C861" i="80"/>
  <c r="AS860" i="80"/>
  <c r="AR860" i="80"/>
  <c r="U860" i="80"/>
  <c r="T860" i="80"/>
  <c r="S860" i="80"/>
  <c r="R860" i="80"/>
  <c r="Q860" i="80"/>
  <c r="O860" i="80"/>
  <c r="L860" i="80"/>
  <c r="G860" i="80"/>
  <c r="F860" i="80"/>
  <c r="E860" i="80"/>
  <c r="D860" i="80"/>
  <c r="C860" i="80"/>
  <c r="AS859" i="80"/>
  <c r="AR859" i="80"/>
  <c r="U859" i="80"/>
  <c r="T859" i="80"/>
  <c r="S859" i="80"/>
  <c r="R859" i="80"/>
  <c r="Q859" i="80"/>
  <c r="O859" i="80"/>
  <c r="L859" i="80"/>
  <c r="G859" i="80"/>
  <c r="F859" i="80"/>
  <c r="E859" i="80"/>
  <c r="D859" i="80"/>
  <c r="C859" i="80"/>
  <c r="AS858" i="80"/>
  <c r="AR858" i="80"/>
  <c r="U858" i="80"/>
  <c r="T858" i="80"/>
  <c r="S858" i="80"/>
  <c r="R858" i="80"/>
  <c r="Q858" i="80"/>
  <c r="O858" i="80"/>
  <c r="L858" i="80"/>
  <c r="G858" i="80"/>
  <c r="F858" i="80"/>
  <c r="E858" i="80"/>
  <c r="D858" i="80"/>
  <c r="C858" i="80"/>
  <c r="AS857" i="80"/>
  <c r="AR857" i="80"/>
  <c r="U857" i="80"/>
  <c r="T857" i="80"/>
  <c r="S857" i="80"/>
  <c r="R857" i="80"/>
  <c r="Q857" i="80"/>
  <c r="O857" i="80"/>
  <c r="L857" i="80"/>
  <c r="G857" i="80"/>
  <c r="F857" i="80"/>
  <c r="E857" i="80"/>
  <c r="D857" i="80"/>
  <c r="C857" i="80"/>
  <c r="AS856" i="80"/>
  <c r="AR856" i="80"/>
  <c r="U856" i="80"/>
  <c r="T856" i="80"/>
  <c r="S856" i="80"/>
  <c r="R856" i="80"/>
  <c r="Q856" i="80"/>
  <c r="O856" i="80"/>
  <c r="L856" i="80"/>
  <c r="G856" i="80"/>
  <c r="F856" i="80"/>
  <c r="E856" i="80"/>
  <c r="D856" i="80"/>
  <c r="C856" i="80"/>
  <c r="AS855" i="80"/>
  <c r="AR855" i="80"/>
  <c r="U855" i="80"/>
  <c r="T855" i="80"/>
  <c r="S855" i="80"/>
  <c r="R855" i="80"/>
  <c r="Q855" i="80"/>
  <c r="O855" i="80"/>
  <c r="L855" i="80"/>
  <c r="G855" i="80"/>
  <c r="F855" i="80"/>
  <c r="E855" i="80"/>
  <c r="D855" i="80"/>
  <c r="C855" i="80"/>
  <c r="AS854" i="80"/>
  <c r="AR854" i="80"/>
  <c r="U854" i="80"/>
  <c r="T854" i="80"/>
  <c r="S854" i="80"/>
  <c r="R854" i="80"/>
  <c r="Q854" i="80"/>
  <c r="O854" i="80"/>
  <c r="L854" i="80"/>
  <c r="G854" i="80"/>
  <c r="F854" i="80"/>
  <c r="E854" i="80"/>
  <c r="D854" i="80"/>
  <c r="C854" i="80"/>
  <c r="AS853" i="80"/>
  <c r="AR853" i="80"/>
  <c r="U853" i="80"/>
  <c r="T853" i="80"/>
  <c r="S853" i="80"/>
  <c r="R853" i="80"/>
  <c r="Q853" i="80"/>
  <c r="O853" i="80"/>
  <c r="L853" i="80"/>
  <c r="G853" i="80"/>
  <c r="F853" i="80"/>
  <c r="E853" i="80"/>
  <c r="D853" i="80"/>
  <c r="C853" i="80"/>
  <c r="AS852" i="80"/>
  <c r="AR852" i="80"/>
  <c r="U852" i="80"/>
  <c r="T852" i="80"/>
  <c r="S852" i="80"/>
  <c r="R852" i="80"/>
  <c r="Q852" i="80"/>
  <c r="O852" i="80"/>
  <c r="L852" i="80"/>
  <c r="G852" i="80"/>
  <c r="F852" i="80"/>
  <c r="E852" i="80"/>
  <c r="D852" i="80"/>
  <c r="C852" i="80"/>
  <c r="AS851" i="80"/>
  <c r="AR851" i="80"/>
  <c r="U851" i="80"/>
  <c r="T851" i="80"/>
  <c r="S851" i="80"/>
  <c r="R851" i="80"/>
  <c r="Q851" i="80"/>
  <c r="O851" i="80"/>
  <c r="L851" i="80"/>
  <c r="G851" i="80"/>
  <c r="F851" i="80"/>
  <c r="E851" i="80"/>
  <c r="D851" i="80"/>
  <c r="C851" i="80"/>
  <c r="AS850" i="80"/>
  <c r="AR850" i="80"/>
  <c r="U850" i="80"/>
  <c r="T850" i="80"/>
  <c r="S850" i="80"/>
  <c r="R850" i="80"/>
  <c r="Q850" i="80"/>
  <c r="O850" i="80"/>
  <c r="L850" i="80"/>
  <c r="G850" i="80"/>
  <c r="F850" i="80"/>
  <c r="E850" i="80"/>
  <c r="D850" i="80"/>
  <c r="C850" i="80"/>
  <c r="AS849" i="80"/>
  <c r="AR849" i="80"/>
  <c r="U849" i="80"/>
  <c r="T849" i="80"/>
  <c r="S849" i="80"/>
  <c r="R849" i="80"/>
  <c r="Q849" i="80"/>
  <c r="O849" i="80"/>
  <c r="L849" i="80"/>
  <c r="G849" i="80"/>
  <c r="F849" i="80"/>
  <c r="E849" i="80"/>
  <c r="D849" i="80"/>
  <c r="C849" i="80"/>
  <c r="AS848" i="80"/>
  <c r="AR848" i="80"/>
  <c r="U848" i="80"/>
  <c r="T848" i="80"/>
  <c r="S848" i="80"/>
  <c r="R848" i="80"/>
  <c r="Q848" i="80"/>
  <c r="O848" i="80"/>
  <c r="L848" i="80"/>
  <c r="G848" i="80"/>
  <c r="F848" i="80"/>
  <c r="E848" i="80"/>
  <c r="D848" i="80"/>
  <c r="C848" i="80"/>
  <c r="AS847" i="80"/>
  <c r="AR847" i="80"/>
  <c r="U847" i="80"/>
  <c r="T847" i="80"/>
  <c r="S847" i="80"/>
  <c r="R847" i="80"/>
  <c r="Q847" i="80"/>
  <c r="O847" i="80"/>
  <c r="L847" i="80"/>
  <c r="G847" i="80"/>
  <c r="F847" i="80"/>
  <c r="E847" i="80"/>
  <c r="D847" i="80"/>
  <c r="C847" i="80"/>
  <c r="AS846" i="80"/>
  <c r="AR846" i="80"/>
  <c r="U846" i="80"/>
  <c r="T846" i="80"/>
  <c r="S846" i="80"/>
  <c r="R846" i="80"/>
  <c r="Q846" i="80"/>
  <c r="O846" i="80"/>
  <c r="L846" i="80"/>
  <c r="G846" i="80"/>
  <c r="F846" i="80"/>
  <c r="E846" i="80"/>
  <c r="D846" i="80"/>
  <c r="C846" i="80"/>
  <c r="AS845" i="80"/>
  <c r="AR845" i="80"/>
  <c r="U845" i="80"/>
  <c r="T845" i="80"/>
  <c r="S845" i="80"/>
  <c r="R845" i="80"/>
  <c r="Q845" i="80"/>
  <c r="O845" i="80"/>
  <c r="L845" i="80"/>
  <c r="G845" i="80"/>
  <c r="F845" i="80"/>
  <c r="E845" i="80"/>
  <c r="D845" i="80"/>
  <c r="C845" i="80"/>
  <c r="AS844" i="80"/>
  <c r="AR844" i="80"/>
  <c r="U844" i="80"/>
  <c r="T844" i="80"/>
  <c r="S844" i="80"/>
  <c r="R844" i="80"/>
  <c r="Q844" i="80"/>
  <c r="O844" i="80"/>
  <c r="L844" i="80"/>
  <c r="G844" i="80"/>
  <c r="F844" i="80"/>
  <c r="E844" i="80"/>
  <c r="D844" i="80"/>
  <c r="C844" i="80"/>
  <c r="AS843" i="80"/>
  <c r="AR843" i="80"/>
  <c r="U843" i="80"/>
  <c r="T843" i="80"/>
  <c r="S843" i="80"/>
  <c r="R843" i="80"/>
  <c r="Q843" i="80"/>
  <c r="O843" i="80"/>
  <c r="L843" i="80"/>
  <c r="G843" i="80"/>
  <c r="F843" i="80"/>
  <c r="E843" i="80"/>
  <c r="D843" i="80"/>
  <c r="C843" i="80"/>
  <c r="AS842" i="80"/>
  <c r="AR842" i="80"/>
  <c r="U842" i="80"/>
  <c r="T842" i="80"/>
  <c r="S842" i="80"/>
  <c r="R842" i="80"/>
  <c r="Q842" i="80"/>
  <c r="O842" i="80"/>
  <c r="L842" i="80"/>
  <c r="G842" i="80"/>
  <c r="F842" i="80"/>
  <c r="E842" i="80"/>
  <c r="D842" i="80"/>
  <c r="C842" i="80"/>
  <c r="AS841" i="80"/>
  <c r="AR841" i="80"/>
  <c r="U841" i="80"/>
  <c r="T841" i="80"/>
  <c r="S841" i="80"/>
  <c r="R841" i="80"/>
  <c r="Q841" i="80"/>
  <c r="O841" i="80"/>
  <c r="L841" i="80"/>
  <c r="G841" i="80"/>
  <c r="F841" i="80"/>
  <c r="E841" i="80"/>
  <c r="D841" i="80"/>
  <c r="C841" i="80"/>
  <c r="AS840" i="80"/>
  <c r="AR840" i="80"/>
  <c r="U840" i="80"/>
  <c r="T840" i="80"/>
  <c r="S840" i="80"/>
  <c r="R840" i="80"/>
  <c r="Q840" i="80"/>
  <c r="O840" i="80"/>
  <c r="L840" i="80"/>
  <c r="G840" i="80"/>
  <c r="F840" i="80"/>
  <c r="E840" i="80"/>
  <c r="D840" i="80"/>
  <c r="C840" i="80"/>
  <c r="AS839" i="80"/>
  <c r="AR839" i="80"/>
  <c r="U839" i="80"/>
  <c r="T839" i="80"/>
  <c r="S839" i="80"/>
  <c r="R839" i="80"/>
  <c r="Q839" i="80"/>
  <c r="O839" i="80"/>
  <c r="L839" i="80"/>
  <c r="G839" i="80"/>
  <c r="F839" i="80"/>
  <c r="E839" i="80"/>
  <c r="D839" i="80"/>
  <c r="C839" i="80"/>
  <c r="AS838" i="80"/>
  <c r="AR838" i="80"/>
  <c r="U838" i="80"/>
  <c r="T838" i="80"/>
  <c r="S838" i="80"/>
  <c r="R838" i="80"/>
  <c r="Q838" i="80"/>
  <c r="O838" i="80"/>
  <c r="L838" i="80"/>
  <c r="G838" i="80"/>
  <c r="F838" i="80"/>
  <c r="E838" i="80"/>
  <c r="D838" i="80"/>
  <c r="C838" i="80"/>
  <c r="AS837" i="80"/>
  <c r="AR837" i="80"/>
  <c r="U837" i="80"/>
  <c r="T837" i="80"/>
  <c r="S837" i="80"/>
  <c r="R837" i="80"/>
  <c r="Q837" i="80"/>
  <c r="O837" i="80"/>
  <c r="L837" i="80"/>
  <c r="G837" i="80"/>
  <c r="F837" i="80"/>
  <c r="E837" i="80"/>
  <c r="D837" i="80"/>
  <c r="C837" i="80"/>
  <c r="AS836" i="80"/>
  <c r="AR836" i="80"/>
  <c r="U836" i="80"/>
  <c r="T836" i="80"/>
  <c r="S836" i="80"/>
  <c r="R836" i="80"/>
  <c r="Q836" i="80"/>
  <c r="O836" i="80"/>
  <c r="L836" i="80"/>
  <c r="G836" i="80"/>
  <c r="F836" i="80"/>
  <c r="E836" i="80"/>
  <c r="D836" i="80"/>
  <c r="C836" i="80"/>
  <c r="AS835" i="80"/>
  <c r="AR835" i="80"/>
  <c r="U835" i="80"/>
  <c r="T835" i="80"/>
  <c r="S835" i="80"/>
  <c r="R835" i="80"/>
  <c r="Q835" i="80"/>
  <c r="O835" i="80"/>
  <c r="L835" i="80"/>
  <c r="G835" i="80"/>
  <c r="F835" i="80"/>
  <c r="E835" i="80"/>
  <c r="D835" i="80"/>
  <c r="C835" i="80"/>
  <c r="AS834" i="80"/>
  <c r="AR834" i="80"/>
  <c r="U834" i="80"/>
  <c r="T834" i="80"/>
  <c r="S834" i="80"/>
  <c r="R834" i="80"/>
  <c r="Q834" i="80"/>
  <c r="O834" i="80"/>
  <c r="L834" i="80"/>
  <c r="G834" i="80"/>
  <c r="F834" i="80"/>
  <c r="E834" i="80"/>
  <c r="D834" i="80"/>
  <c r="C834" i="80"/>
  <c r="AS833" i="80"/>
  <c r="AR833" i="80"/>
  <c r="U833" i="80"/>
  <c r="T833" i="80"/>
  <c r="S833" i="80"/>
  <c r="R833" i="80"/>
  <c r="Q833" i="80"/>
  <c r="O833" i="80"/>
  <c r="L833" i="80"/>
  <c r="G833" i="80"/>
  <c r="F833" i="80"/>
  <c r="E833" i="80"/>
  <c r="D833" i="80"/>
  <c r="C833" i="80"/>
  <c r="AS832" i="80"/>
  <c r="AR832" i="80"/>
  <c r="U832" i="80"/>
  <c r="T832" i="80"/>
  <c r="S832" i="80"/>
  <c r="R832" i="80"/>
  <c r="Q832" i="80"/>
  <c r="O832" i="80"/>
  <c r="L832" i="80"/>
  <c r="G832" i="80"/>
  <c r="F832" i="80"/>
  <c r="E832" i="80"/>
  <c r="D832" i="80"/>
  <c r="C832" i="80"/>
  <c r="AS831" i="80"/>
  <c r="AR831" i="80"/>
  <c r="U831" i="80"/>
  <c r="T831" i="80"/>
  <c r="S831" i="80"/>
  <c r="R831" i="80"/>
  <c r="Q831" i="80"/>
  <c r="O831" i="80"/>
  <c r="L831" i="80"/>
  <c r="G831" i="80"/>
  <c r="F831" i="80"/>
  <c r="E831" i="80"/>
  <c r="D831" i="80"/>
  <c r="C831" i="80"/>
  <c r="AS830" i="80"/>
  <c r="AR830" i="80"/>
  <c r="U830" i="80"/>
  <c r="T830" i="80"/>
  <c r="S830" i="80"/>
  <c r="R830" i="80"/>
  <c r="Q830" i="80"/>
  <c r="O830" i="80"/>
  <c r="L830" i="80"/>
  <c r="G830" i="80"/>
  <c r="F830" i="80"/>
  <c r="E830" i="80"/>
  <c r="D830" i="80"/>
  <c r="C830" i="80"/>
  <c r="AS829" i="80"/>
  <c r="AR829" i="80"/>
  <c r="U829" i="80"/>
  <c r="T829" i="80"/>
  <c r="S829" i="80"/>
  <c r="R829" i="80"/>
  <c r="Q829" i="80"/>
  <c r="O829" i="80"/>
  <c r="L829" i="80"/>
  <c r="G829" i="80"/>
  <c r="F829" i="80"/>
  <c r="E829" i="80"/>
  <c r="D829" i="80"/>
  <c r="C829" i="80"/>
  <c r="AS828" i="80"/>
  <c r="AR828" i="80"/>
  <c r="U828" i="80"/>
  <c r="T828" i="80"/>
  <c r="S828" i="80"/>
  <c r="R828" i="80"/>
  <c r="Q828" i="80"/>
  <c r="O828" i="80"/>
  <c r="L828" i="80"/>
  <c r="G828" i="80"/>
  <c r="F828" i="80"/>
  <c r="E828" i="80"/>
  <c r="D828" i="80"/>
  <c r="C828" i="80"/>
  <c r="AS827" i="80"/>
  <c r="AR827" i="80"/>
  <c r="U827" i="80"/>
  <c r="T827" i="80"/>
  <c r="S827" i="80"/>
  <c r="R827" i="80"/>
  <c r="Q827" i="80"/>
  <c r="O827" i="80"/>
  <c r="L827" i="80"/>
  <c r="G827" i="80"/>
  <c r="F827" i="80"/>
  <c r="E827" i="80"/>
  <c r="D827" i="80"/>
  <c r="C827" i="80"/>
  <c r="AS826" i="80"/>
  <c r="AR826" i="80"/>
  <c r="U826" i="80"/>
  <c r="T826" i="80"/>
  <c r="S826" i="80"/>
  <c r="R826" i="80"/>
  <c r="Q826" i="80"/>
  <c r="O826" i="80"/>
  <c r="L826" i="80"/>
  <c r="G826" i="80"/>
  <c r="F826" i="80"/>
  <c r="E826" i="80"/>
  <c r="D826" i="80"/>
  <c r="C826" i="80"/>
  <c r="AS825" i="80"/>
  <c r="AR825" i="80"/>
  <c r="U825" i="80"/>
  <c r="T825" i="80"/>
  <c r="S825" i="80"/>
  <c r="R825" i="80"/>
  <c r="Q825" i="80"/>
  <c r="O825" i="80"/>
  <c r="L825" i="80"/>
  <c r="G825" i="80"/>
  <c r="F825" i="80"/>
  <c r="E825" i="80"/>
  <c r="D825" i="80"/>
  <c r="C825" i="80"/>
  <c r="AS824" i="80"/>
  <c r="AR824" i="80"/>
  <c r="U824" i="80"/>
  <c r="T824" i="80"/>
  <c r="S824" i="80"/>
  <c r="R824" i="80"/>
  <c r="Q824" i="80"/>
  <c r="O824" i="80"/>
  <c r="L824" i="80"/>
  <c r="G824" i="80"/>
  <c r="F824" i="80"/>
  <c r="E824" i="80"/>
  <c r="D824" i="80"/>
  <c r="C824" i="80"/>
  <c r="AS823" i="80"/>
  <c r="AR823" i="80"/>
  <c r="U823" i="80"/>
  <c r="T823" i="80"/>
  <c r="S823" i="80"/>
  <c r="R823" i="80"/>
  <c r="Q823" i="80"/>
  <c r="O823" i="80"/>
  <c r="L823" i="80"/>
  <c r="G823" i="80"/>
  <c r="F823" i="80"/>
  <c r="E823" i="80"/>
  <c r="D823" i="80"/>
  <c r="C823" i="80"/>
  <c r="AS822" i="80"/>
  <c r="AR822" i="80"/>
  <c r="U822" i="80"/>
  <c r="T822" i="80"/>
  <c r="S822" i="80"/>
  <c r="R822" i="80"/>
  <c r="Q822" i="80"/>
  <c r="O822" i="80"/>
  <c r="L822" i="80"/>
  <c r="G822" i="80"/>
  <c r="F822" i="80"/>
  <c r="E822" i="80"/>
  <c r="D822" i="80"/>
  <c r="C822" i="80"/>
  <c r="AS821" i="80"/>
  <c r="AR821" i="80"/>
  <c r="U821" i="80"/>
  <c r="T821" i="80"/>
  <c r="S821" i="80"/>
  <c r="R821" i="80"/>
  <c r="Q821" i="80"/>
  <c r="O821" i="80"/>
  <c r="L821" i="80"/>
  <c r="G821" i="80"/>
  <c r="F821" i="80"/>
  <c r="E821" i="80"/>
  <c r="D821" i="80"/>
  <c r="C821" i="80"/>
  <c r="AS820" i="80"/>
  <c r="AR820" i="80"/>
  <c r="U820" i="80"/>
  <c r="T820" i="80"/>
  <c r="S820" i="80"/>
  <c r="R820" i="80"/>
  <c r="Q820" i="80"/>
  <c r="O820" i="80"/>
  <c r="L820" i="80"/>
  <c r="G820" i="80"/>
  <c r="F820" i="80"/>
  <c r="E820" i="80"/>
  <c r="D820" i="80"/>
  <c r="C820" i="80"/>
  <c r="AS819" i="80"/>
  <c r="AR819" i="80"/>
  <c r="U819" i="80"/>
  <c r="T819" i="80"/>
  <c r="S819" i="80"/>
  <c r="R819" i="80"/>
  <c r="Q819" i="80"/>
  <c r="O819" i="80"/>
  <c r="L819" i="80"/>
  <c r="G819" i="80"/>
  <c r="F819" i="80"/>
  <c r="E819" i="80"/>
  <c r="D819" i="80"/>
  <c r="C819" i="80"/>
  <c r="AS818" i="80"/>
  <c r="AR818" i="80"/>
  <c r="U818" i="80"/>
  <c r="T818" i="80"/>
  <c r="S818" i="80"/>
  <c r="R818" i="80"/>
  <c r="Q818" i="80"/>
  <c r="O818" i="80"/>
  <c r="L818" i="80"/>
  <c r="G818" i="80"/>
  <c r="F818" i="80"/>
  <c r="E818" i="80"/>
  <c r="D818" i="80"/>
  <c r="C818" i="80"/>
  <c r="AS817" i="80"/>
  <c r="AR817" i="80"/>
  <c r="U817" i="80"/>
  <c r="T817" i="80"/>
  <c r="S817" i="80"/>
  <c r="R817" i="80"/>
  <c r="Q817" i="80"/>
  <c r="O817" i="80"/>
  <c r="L817" i="80"/>
  <c r="G817" i="80"/>
  <c r="F817" i="80"/>
  <c r="E817" i="80"/>
  <c r="D817" i="80"/>
  <c r="C817" i="80"/>
  <c r="AS816" i="80"/>
  <c r="AR816" i="80"/>
  <c r="U816" i="80"/>
  <c r="T816" i="80"/>
  <c r="S816" i="80"/>
  <c r="R816" i="80"/>
  <c r="Q816" i="80"/>
  <c r="O816" i="80"/>
  <c r="L816" i="80"/>
  <c r="G816" i="80"/>
  <c r="F816" i="80"/>
  <c r="E816" i="80"/>
  <c r="D816" i="80"/>
  <c r="C816" i="80"/>
  <c r="AS815" i="80"/>
  <c r="AR815" i="80"/>
  <c r="U815" i="80"/>
  <c r="T815" i="80"/>
  <c r="S815" i="80"/>
  <c r="R815" i="80"/>
  <c r="Q815" i="80"/>
  <c r="O815" i="80"/>
  <c r="L815" i="80"/>
  <c r="G815" i="80"/>
  <c r="F815" i="80"/>
  <c r="E815" i="80"/>
  <c r="D815" i="80"/>
  <c r="C815" i="80"/>
  <c r="AS814" i="80"/>
  <c r="AR814" i="80"/>
  <c r="U814" i="80"/>
  <c r="T814" i="80"/>
  <c r="S814" i="80"/>
  <c r="R814" i="80"/>
  <c r="Q814" i="80"/>
  <c r="O814" i="80"/>
  <c r="L814" i="80"/>
  <c r="G814" i="80"/>
  <c r="F814" i="80"/>
  <c r="E814" i="80"/>
  <c r="D814" i="80"/>
  <c r="C814" i="80"/>
  <c r="AS813" i="80"/>
  <c r="AR813" i="80"/>
  <c r="U813" i="80"/>
  <c r="T813" i="80"/>
  <c r="S813" i="80"/>
  <c r="R813" i="80"/>
  <c r="Q813" i="80"/>
  <c r="O813" i="80"/>
  <c r="L813" i="80"/>
  <c r="G813" i="80"/>
  <c r="F813" i="80"/>
  <c r="E813" i="80"/>
  <c r="D813" i="80"/>
  <c r="C813" i="80"/>
  <c r="AS812" i="80"/>
  <c r="AR812" i="80"/>
  <c r="U812" i="80"/>
  <c r="T812" i="80"/>
  <c r="S812" i="80"/>
  <c r="R812" i="80"/>
  <c r="Q812" i="80"/>
  <c r="O812" i="80"/>
  <c r="L812" i="80"/>
  <c r="G812" i="80"/>
  <c r="F812" i="80"/>
  <c r="E812" i="80"/>
  <c r="D812" i="80"/>
  <c r="C812" i="80"/>
  <c r="AS811" i="80"/>
  <c r="AR811" i="80"/>
  <c r="U811" i="80"/>
  <c r="T811" i="80"/>
  <c r="S811" i="80"/>
  <c r="R811" i="80"/>
  <c r="Q811" i="80"/>
  <c r="O811" i="80"/>
  <c r="L811" i="80"/>
  <c r="G811" i="80"/>
  <c r="F811" i="80"/>
  <c r="E811" i="80"/>
  <c r="D811" i="80"/>
  <c r="C811" i="80"/>
  <c r="AS810" i="80"/>
  <c r="AR810" i="80"/>
  <c r="U810" i="80"/>
  <c r="T810" i="80"/>
  <c r="S810" i="80"/>
  <c r="R810" i="80"/>
  <c r="Q810" i="80"/>
  <c r="O810" i="80"/>
  <c r="L810" i="80"/>
  <c r="G810" i="80"/>
  <c r="F810" i="80"/>
  <c r="E810" i="80"/>
  <c r="D810" i="80"/>
  <c r="C810" i="80"/>
  <c r="AS809" i="80"/>
  <c r="AR809" i="80"/>
  <c r="U809" i="80"/>
  <c r="T809" i="80"/>
  <c r="S809" i="80"/>
  <c r="R809" i="80"/>
  <c r="Q809" i="80"/>
  <c r="O809" i="80"/>
  <c r="L809" i="80"/>
  <c r="G809" i="80"/>
  <c r="F809" i="80"/>
  <c r="E809" i="80"/>
  <c r="D809" i="80"/>
  <c r="C809" i="80"/>
  <c r="AS808" i="80"/>
  <c r="AR808" i="80"/>
  <c r="U808" i="80"/>
  <c r="T808" i="80"/>
  <c r="S808" i="80"/>
  <c r="R808" i="80"/>
  <c r="Q808" i="80"/>
  <c r="O808" i="80"/>
  <c r="L808" i="80"/>
  <c r="G808" i="80"/>
  <c r="F808" i="80"/>
  <c r="E808" i="80"/>
  <c r="D808" i="80"/>
  <c r="C808" i="80"/>
  <c r="AS807" i="80"/>
  <c r="AR807" i="80"/>
  <c r="U807" i="80"/>
  <c r="T807" i="80"/>
  <c r="S807" i="80"/>
  <c r="R807" i="80"/>
  <c r="Q807" i="80"/>
  <c r="O807" i="80"/>
  <c r="L807" i="80"/>
  <c r="G807" i="80"/>
  <c r="F807" i="80"/>
  <c r="E807" i="80"/>
  <c r="D807" i="80"/>
  <c r="C807" i="80"/>
  <c r="AS806" i="80"/>
  <c r="AR806" i="80"/>
  <c r="U806" i="80"/>
  <c r="T806" i="80"/>
  <c r="S806" i="80"/>
  <c r="R806" i="80"/>
  <c r="Q806" i="80"/>
  <c r="O806" i="80"/>
  <c r="L806" i="80"/>
  <c r="G806" i="80"/>
  <c r="F806" i="80"/>
  <c r="E806" i="80"/>
  <c r="D806" i="80"/>
  <c r="C806" i="80"/>
  <c r="AS805" i="80"/>
  <c r="AR805" i="80"/>
  <c r="U805" i="80"/>
  <c r="T805" i="80"/>
  <c r="S805" i="80"/>
  <c r="R805" i="80"/>
  <c r="Q805" i="80"/>
  <c r="O805" i="80"/>
  <c r="L805" i="80"/>
  <c r="G805" i="80"/>
  <c r="F805" i="80"/>
  <c r="E805" i="80"/>
  <c r="D805" i="80"/>
  <c r="C805" i="80"/>
  <c r="AS804" i="80"/>
  <c r="AR804" i="80"/>
  <c r="U804" i="80"/>
  <c r="T804" i="80"/>
  <c r="S804" i="80"/>
  <c r="R804" i="80"/>
  <c r="Q804" i="80"/>
  <c r="O804" i="80"/>
  <c r="L804" i="80"/>
  <c r="G804" i="80"/>
  <c r="F804" i="80"/>
  <c r="E804" i="80"/>
  <c r="D804" i="80"/>
  <c r="C804" i="80"/>
  <c r="AS803" i="80"/>
  <c r="AR803" i="80"/>
  <c r="U803" i="80"/>
  <c r="T803" i="80"/>
  <c r="S803" i="80"/>
  <c r="R803" i="80"/>
  <c r="Q803" i="80"/>
  <c r="O803" i="80"/>
  <c r="L803" i="80"/>
  <c r="G803" i="80"/>
  <c r="F803" i="80"/>
  <c r="E803" i="80"/>
  <c r="D803" i="80"/>
  <c r="C803" i="80"/>
  <c r="AS802" i="80"/>
  <c r="AR802" i="80"/>
  <c r="U802" i="80"/>
  <c r="T802" i="80"/>
  <c r="S802" i="80"/>
  <c r="R802" i="80"/>
  <c r="Q802" i="80"/>
  <c r="O802" i="80"/>
  <c r="L802" i="80"/>
  <c r="G802" i="80"/>
  <c r="F802" i="80"/>
  <c r="E802" i="80"/>
  <c r="D802" i="80"/>
  <c r="C802" i="80"/>
  <c r="AS801" i="80"/>
  <c r="AR801" i="80"/>
  <c r="U801" i="80"/>
  <c r="T801" i="80"/>
  <c r="S801" i="80"/>
  <c r="R801" i="80"/>
  <c r="Q801" i="80"/>
  <c r="O801" i="80"/>
  <c r="L801" i="80"/>
  <c r="G801" i="80"/>
  <c r="F801" i="80"/>
  <c r="E801" i="80"/>
  <c r="D801" i="80"/>
  <c r="C801" i="80"/>
  <c r="AS800" i="80"/>
  <c r="AR800" i="80"/>
  <c r="U800" i="80"/>
  <c r="T800" i="80"/>
  <c r="S800" i="80"/>
  <c r="R800" i="80"/>
  <c r="Q800" i="80"/>
  <c r="O800" i="80"/>
  <c r="L800" i="80"/>
  <c r="G800" i="80"/>
  <c r="F800" i="80"/>
  <c r="E800" i="80"/>
  <c r="D800" i="80"/>
  <c r="C800" i="80"/>
  <c r="AS799" i="80"/>
  <c r="AR799" i="80"/>
  <c r="U799" i="80"/>
  <c r="T799" i="80"/>
  <c r="S799" i="80"/>
  <c r="R799" i="80"/>
  <c r="Q799" i="80"/>
  <c r="O799" i="80"/>
  <c r="L799" i="80"/>
  <c r="G799" i="80"/>
  <c r="F799" i="80"/>
  <c r="E799" i="80"/>
  <c r="D799" i="80"/>
  <c r="C799" i="80"/>
  <c r="AS798" i="80"/>
  <c r="AR798" i="80"/>
  <c r="U798" i="80"/>
  <c r="T798" i="80"/>
  <c r="S798" i="80"/>
  <c r="R798" i="80"/>
  <c r="Q798" i="80"/>
  <c r="O798" i="80"/>
  <c r="L798" i="80"/>
  <c r="G798" i="80"/>
  <c r="F798" i="80"/>
  <c r="E798" i="80"/>
  <c r="D798" i="80"/>
  <c r="C798" i="80"/>
  <c r="AS797" i="80"/>
  <c r="AR797" i="80"/>
  <c r="U797" i="80"/>
  <c r="T797" i="80"/>
  <c r="S797" i="80"/>
  <c r="R797" i="80"/>
  <c r="Q797" i="80"/>
  <c r="O797" i="80"/>
  <c r="L797" i="80"/>
  <c r="G797" i="80"/>
  <c r="F797" i="80"/>
  <c r="E797" i="80"/>
  <c r="D797" i="80"/>
  <c r="C797" i="80"/>
  <c r="AS796" i="80"/>
  <c r="AR796" i="80"/>
  <c r="U796" i="80"/>
  <c r="T796" i="80"/>
  <c r="S796" i="80"/>
  <c r="R796" i="80"/>
  <c r="Q796" i="80"/>
  <c r="O796" i="80"/>
  <c r="L796" i="80"/>
  <c r="G796" i="80"/>
  <c r="F796" i="80"/>
  <c r="E796" i="80"/>
  <c r="D796" i="80"/>
  <c r="C796" i="80"/>
  <c r="AS795" i="80"/>
  <c r="AR795" i="80"/>
  <c r="U795" i="80"/>
  <c r="T795" i="80"/>
  <c r="S795" i="80"/>
  <c r="R795" i="80"/>
  <c r="Q795" i="80"/>
  <c r="O795" i="80"/>
  <c r="L795" i="80"/>
  <c r="G795" i="80"/>
  <c r="F795" i="80"/>
  <c r="E795" i="80"/>
  <c r="D795" i="80"/>
  <c r="C795" i="80"/>
  <c r="AS794" i="80"/>
  <c r="AR794" i="80"/>
  <c r="U794" i="80"/>
  <c r="T794" i="80"/>
  <c r="S794" i="80"/>
  <c r="R794" i="80"/>
  <c r="Q794" i="80"/>
  <c r="O794" i="80"/>
  <c r="L794" i="80"/>
  <c r="G794" i="80"/>
  <c r="F794" i="80"/>
  <c r="E794" i="80"/>
  <c r="D794" i="80"/>
  <c r="C794" i="80"/>
  <c r="AS793" i="80"/>
  <c r="AR793" i="80"/>
  <c r="U793" i="80"/>
  <c r="T793" i="80"/>
  <c r="S793" i="80"/>
  <c r="R793" i="80"/>
  <c r="Q793" i="80"/>
  <c r="O793" i="80"/>
  <c r="L793" i="80"/>
  <c r="G793" i="80"/>
  <c r="F793" i="80"/>
  <c r="E793" i="80"/>
  <c r="D793" i="80"/>
  <c r="C793" i="80"/>
  <c r="AS792" i="80"/>
  <c r="AR792" i="80"/>
  <c r="U792" i="80"/>
  <c r="T792" i="80"/>
  <c r="S792" i="80"/>
  <c r="R792" i="80"/>
  <c r="Q792" i="80"/>
  <c r="O792" i="80"/>
  <c r="L792" i="80"/>
  <c r="G792" i="80"/>
  <c r="F792" i="80"/>
  <c r="E792" i="80"/>
  <c r="D792" i="80"/>
  <c r="C792" i="80"/>
  <c r="AS791" i="80"/>
  <c r="AR791" i="80"/>
  <c r="U791" i="80"/>
  <c r="T791" i="80"/>
  <c r="S791" i="80"/>
  <c r="R791" i="80"/>
  <c r="Q791" i="80"/>
  <c r="O791" i="80"/>
  <c r="L791" i="80"/>
  <c r="G791" i="80"/>
  <c r="F791" i="80"/>
  <c r="E791" i="80"/>
  <c r="D791" i="80"/>
  <c r="C791" i="80"/>
  <c r="AS790" i="80"/>
  <c r="AR790" i="80"/>
  <c r="U790" i="80"/>
  <c r="T790" i="80"/>
  <c r="S790" i="80"/>
  <c r="R790" i="80"/>
  <c r="Q790" i="80"/>
  <c r="O790" i="80"/>
  <c r="L790" i="80"/>
  <c r="G790" i="80"/>
  <c r="F790" i="80"/>
  <c r="E790" i="80"/>
  <c r="D790" i="80"/>
  <c r="C790" i="80"/>
  <c r="AS789" i="80"/>
  <c r="AR789" i="80"/>
  <c r="U789" i="80"/>
  <c r="T789" i="80"/>
  <c r="S789" i="80"/>
  <c r="R789" i="80"/>
  <c r="Q789" i="80"/>
  <c r="O789" i="80"/>
  <c r="L789" i="80"/>
  <c r="G789" i="80"/>
  <c r="F789" i="80"/>
  <c r="E789" i="80"/>
  <c r="D789" i="80"/>
  <c r="C789" i="80"/>
  <c r="AS788" i="80"/>
  <c r="AR788" i="80"/>
  <c r="U788" i="80"/>
  <c r="T788" i="80"/>
  <c r="S788" i="80"/>
  <c r="R788" i="80"/>
  <c r="Q788" i="80"/>
  <c r="O788" i="80"/>
  <c r="L788" i="80"/>
  <c r="G788" i="80"/>
  <c r="F788" i="80"/>
  <c r="E788" i="80"/>
  <c r="D788" i="80"/>
  <c r="C788" i="80"/>
  <c r="AS787" i="80"/>
  <c r="AR787" i="80"/>
  <c r="U787" i="80"/>
  <c r="T787" i="80"/>
  <c r="S787" i="80"/>
  <c r="R787" i="80"/>
  <c r="Q787" i="80"/>
  <c r="O787" i="80"/>
  <c r="L787" i="80"/>
  <c r="G787" i="80"/>
  <c r="F787" i="80"/>
  <c r="E787" i="80"/>
  <c r="D787" i="80"/>
  <c r="C787" i="80"/>
  <c r="AS786" i="80"/>
  <c r="AR786" i="80"/>
  <c r="U786" i="80"/>
  <c r="T786" i="80"/>
  <c r="S786" i="80"/>
  <c r="R786" i="80"/>
  <c r="Q786" i="80"/>
  <c r="O786" i="80"/>
  <c r="L786" i="80"/>
  <c r="G786" i="80"/>
  <c r="F786" i="80"/>
  <c r="E786" i="80"/>
  <c r="D786" i="80"/>
  <c r="C786" i="80"/>
  <c r="AS785" i="80"/>
  <c r="AR785" i="80"/>
  <c r="U785" i="80"/>
  <c r="T785" i="80"/>
  <c r="S785" i="80"/>
  <c r="R785" i="80"/>
  <c r="Q785" i="80"/>
  <c r="O785" i="80"/>
  <c r="L785" i="80"/>
  <c r="G785" i="80"/>
  <c r="F785" i="80"/>
  <c r="E785" i="80"/>
  <c r="D785" i="80"/>
  <c r="C785" i="80"/>
  <c r="AS784" i="80"/>
  <c r="AR784" i="80"/>
  <c r="U784" i="80"/>
  <c r="T784" i="80"/>
  <c r="S784" i="80"/>
  <c r="R784" i="80"/>
  <c r="Q784" i="80"/>
  <c r="O784" i="80"/>
  <c r="L784" i="80"/>
  <c r="G784" i="80"/>
  <c r="F784" i="80"/>
  <c r="E784" i="80"/>
  <c r="D784" i="80"/>
  <c r="C784" i="80"/>
  <c r="AS783" i="80"/>
  <c r="AR783" i="80"/>
  <c r="U783" i="80"/>
  <c r="T783" i="80"/>
  <c r="S783" i="80"/>
  <c r="R783" i="80"/>
  <c r="Q783" i="80"/>
  <c r="O783" i="80"/>
  <c r="L783" i="80"/>
  <c r="G783" i="80"/>
  <c r="F783" i="80"/>
  <c r="E783" i="80"/>
  <c r="D783" i="80"/>
  <c r="C783" i="80"/>
  <c r="AS782" i="80"/>
  <c r="AR782" i="80"/>
  <c r="U782" i="80"/>
  <c r="T782" i="80"/>
  <c r="S782" i="80"/>
  <c r="R782" i="80"/>
  <c r="Q782" i="80"/>
  <c r="O782" i="80"/>
  <c r="L782" i="80"/>
  <c r="G782" i="80"/>
  <c r="F782" i="80"/>
  <c r="E782" i="80"/>
  <c r="D782" i="80"/>
  <c r="C782" i="80"/>
  <c r="AS781" i="80"/>
  <c r="AR781" i="80"/>
  <c r="U781" i="80"/>
  <c r="T781" i="80"/>
  <c r="S781" i="80"/>
  <c r="R781" i="80"/>
  <c r="Q781" i="80"/>
  <c r="O781" i="80"/>
  <c r="L781" i="80"/>
  <c r="G781" i="80"/>
  <c r="F781" i="80"/>
  <c r="E781" i="80"/>
  <c r="D781" i="80"/>
  <c r="C781" i="80"/>
  <c r="AS780" i="80"/>
  <c r="AR780" i="80"/>
  <c r="U780" i="80"/>
  <c r="T780" i="80"/>
  <c r="S780" i="80"/>
  <c r="R780" i="80"/>
  <c r="Q780" i="80"/>
  <c r="O780" i="80"/>
  <c r="L780" i="80"/>
  <c r="G780" i="80"/>
  <c r="F780" i="80"/>
  <c r="E780" i="80"/>
  <c r="D780" i="80"/>
  <c r="C780" i="80"/>
  <c r="AS779" i="80"/>
  <c r="AR779" i="80"/>
  <c r="U779" i="80"/>
  <c r="T779" i="80"/>
  <c r="S779" i="80"/>
  <c r="R779" i="80"/>
  <c r="Q779" i="80"/>
  <c r="O779" i="80"/>
  <c r="L779" i="80"/>
  <c r="G779" i="80"/>
  <c r="F779" i="80"/>
  <c r="E779" i="80"/>
  <c r="D779" i="80"/>
  <c r="C779" i="80"/>
  <c r="AS778" i="80"/>
  <c r="AR778" i="80"/>
  <c r="U778" i="80"/>
  <c r="T778" i="80"/>
  <c r="S778" i="80"/>
  <c r="R778" i="80"/>
  <c r="Q778" i="80"/>
  <c r="O778" i="80"/>
  <c r="L778" i="80"/>
  <c r="G778" i="80"/>
  <c r="F778" i="80"/>
  <c r="E778" i="80"/>
  <c r="D778" i="80"/>
  <c r="C778" i="80"/>
  <c r="AS777" i="80"/>
  <c r="AR777" i="80"/>
  <c r="U777" i="80"/>
  <c r="T777" i="80"/>
  <c r="S777" i="80"/>
  <c r="R777" i="80"/>
  <c r="Q777" i="80"/>
  <c r="O777" i="80"/>
  <c r="L777" i="80"/>
  <c r="G777" i="80"/>
  <c r="F777" i="80"/>
  <c r="E777" i="80"/>
  <c r="D777" i="80"/>
  <c r="C777" i="80"/>
  <c r="AS776" i="80"/>
  <c r="AR776" i="80"/>
  <c r="U776" i="80"/>
  <c r="T776" i="80"/>
  <c r="S776" i="80"/>
  <c r="R776" i="80"/>
  <c r="Q776" i="80"/>
  <c r="O776" i="80"/>
  <c r="L776" i="80"/>
  <c r="G776" i="80"/>
  <c r="F776" i="80"/>
  <c r="E776" i="80"/>
  <c r="D776" i="80"/>
  <c r="C776" i="80"/>
  <c r="AS775" i="80"/>
  <c r="AR775" i="80"/>
  <c r="U775" i="80"/>
  <c r="T775" i="80"/>
  <c r="S775" i="80"/>
  <c r="R775" i="80"/>
  <c r="Q775" i="80"/>
  <c r="O775" i="80"/>
  <c r="L775" i="80"/>
  <c r="G775" i="80"/>
  <c r="F775" i="80"/>
  <c r="E775" i="80"/>
  <c r="D775" i="80"/>
  <c r="C775" i="80"/>
  <c r="AS774" i="80"/>
  <c r="AR774" i="80"/>
  <c r="U774" i="80"/>
  <c r="T774" i="80"/>
  <c r="S774" i="80"/>
  <c r="R774" i="80"/>
  <c r="Q774" i="80"/>
  <c r="O774" i="80"/>
  <c r="L774" i="80"/>
  <c r="G774" i="80"/>
  <c r="F774" i="80"/>
  <c r="E774" i="80"/>
  <c r="D774" i="80"/>
  <c r="C774" i="80"/>
  <c r="AS773" i="80"/>
  <c r="AR773" i="80"/>
  <c r="U773" i="80"/>
  <c r="T773" i="80"/>
  <c r="S773" i="80"/>
  <c r="R773" i="80"/>
  <c r="Q773" i="80"/>
  <c r="O773" i="80"/>
  <c r="L773" i="80"/>
  <c r="G773" i="80"/>
  <c r="F773" i="80"/>
  <c r="E773" i="80"/>
  <c r="D773" i="80"/>
  <c r="C773" i="80"/>
  <c r="AS772" i="80"/>
  <c r="AR772" i="80"/>
  <c r="U772" i="80"/>
  <c r="T772" i="80"/>
  <c r="S772" i="80"/>
  <c r="R772" i="80"/>
  <c r="Q772" i="80"/>
  <c r="O772" i="80"/>
  <c r="L772" i="80"/>
  <c r="G772" i="80"/>
  <c r="F772" i="80"/>
  <c r="E772" i="80"/>
  <c r="D772" i="80"/>
  <c r="C772" i="80"/>
  <c r="AS771" i="80"/>
  <c r="AR771" i="80"/>
  <c r="U771" i="80"/>
  <c r="T771" i="80"/>
  <c r="S771" i="80"/>
  <c r="R771" i="80"/>
  <c r="Q771" i="80"/>
  <c r="O771" i="80"/>
  <c r="L771" i="80"/>
  <c r="G771" i="80"/>
  <c r="F771" i="80"/>
  <c r="E771" i="80"/>
  <c r="D771" i="80"/>
  <c r="C771" i="80"/>
  <c r="AS770" i="80"/>
  <c r="AR770" i="80"/>
  <c r="U770" i="80"/>
  <c r="T770" i="80"/>
  <c r="S770" i="80"/>
  <c r="R770" i="80"/>
  <c r="Q770" i="80"/>
  <c r="O770" i="80"/>
  <c r="L770" i="80"/>
  <c r="G770" i="80"/>
  <c r="F770" i="80"/>
  <c r="E770" i="80"/>
  <c r="D770" i="80"/>
  <c r="C770" i="80"/>
  <c r="AS769" i="80"/>
  <c r="AR769" i="80"/>
  <c r="U769" i="80"/>
  <c r="T769" i="80"/>
  <c r="S769" i="80"/>
  <c r="R769" i="80"/>
  <c r="Q769" i="80"/>
  <c r="O769" i="80"/>
  <c r="L769" i="80"/>
  <c r="G769" i="80"/>
  <c r="F769" i="80"/>
  <c r="E769" i="80"/>
  <c r="D769" i="80"/>
  <c r="C769" i="80"/>
  <c r="AS768" i="80"/>
  <c r="AR768" i="80"/>
  <c r="U768" i="80"/>
  <c r="T768" i="80"/>
  <c r="S768" i="80"/>
  <c r="R768" i="80"/>
  <c r="Q768" i="80"/>
  <c r="O768" i="80"/>
  <c r="L768" i="80"/>
  <c r="G768" i="80"/>
  <c r="F768" i="80"/>
  <c r="E768" i="80"/>
  <c r="D768" i="80"/>
  <c r="C768" i="80"/>
  <c r="AS767" i="80"/>
  <c r="AR767" i="80"/>
  <c r="U767" i="80"/>
  <c r="T767" i="80"/>
  <c r="S767" i="80"/>
  <c r="R767" i="80"/>
  <c r="Q767" i="80"/>
  <c r="O767" i="80"/>
  <c r="L767" i="80"/>
  <c r="G767" i="80"/>
  <c r="F767" i="80"/>
  <c r="E767" i="80"/>
  <c r="D767" i="80"/>
  <c r="C767" i="80"/>
  <c r="AS766" i="80"/>
  <c r="AR766" i="80"/>
  <c r="U766" i="80"/>
  <c r="T766" i="80"/>
  <c r="S766" i="80"/>
  <c r="R766" i="80"/>
  <c r="Q766" i="80"/>
  <c r="O766" i="80"/>
  <c r="L766" i="80"/>
  <c r="G766" i="80"/>
  <c r="F766" i="80"/>
  <c r="E766" i="80"/>
  <c r="D766" i="80"/>
  <c r="C766" i="80"/>
  <c r="AS765" i="80"/>
  <c r="AR765" i="80"/>
  <c r="U765" i="80"/>
  <c r="T765" i="80"/>
  <c r="S765" i="80"/>
  <c r="R765" i="80"/>
  <c r="Q765" i="80"/>
  <c r="O765" i="80"/>
  <c r="L765" i="80"/>
  <c r="G765" i="80"/>
  <c r="F765" i="80"/>
  <c r="E765" i="80"/>
  <c r="D765" i="80"/>
  <c r="C765" i="80"/>
  <c r="AS764" i="80"/>
  <c r="AR764" i="80"/>
  <c r="U764" i="80"/>
  <c r="T764" i="80"/>
  <c r="S764" i="80"/>
  <c r="R764" i="80"/>
  <c r="Q764" i="80"/>
  <c r="O764" i="80"/>
  <c r="L764" i="80"/>
  <c r="G764" i="80"/>
  <c r="F764" i="80"/>
  <c r="E764" i="80"/>
  <c r="D764" i="80"/>
  <c r="C764" i="80"/>
  <c r="AS763" i="80"/>
  <c r="AR763" i="80"/>
  <c r="U763" i="80"/>
  <c r="T763" i="80"/>
  <c r="S763" i="80"/>
  <c r="R763" i="80"/>
  <c r="Q763" i="80"/>
  <c r="O763" i="80"/>
  <c r="L763" i="80"/>
  <c r="G763" i="80"/>
  <c r="F763" i="80"/>
  <c r="E763" i="80"/>
  <c r="D763" i="80"/>
  <c r="C763" i="80"/>
  <c r="AS762" i="80"/>
  <c r="AR762" i="80"/>
  <c r="U762" i="80"/>
  <c r="T762" i="80"/>
  <c r="S762" i="80"/>
  <c r="R762" i="80"/>
  <c r="Q762" i="80"/>
  <c r="O762" i="80"/>
  <c r="L762" i="80"/>
  <c r="G762" i="80"/>
  <c r="F762" i="80"/>
  <c r="E762" i="80"/>
  <c r="D762" i="80"/>
  <c r="C762" i="80"/>
  <c r="AS761" i="80"/>
  <c r="AR761" i="80"/>
  <c r="U761" i="80"/>
  <c r="T761" i="80"/>
  <c r="S761" i="80"/>
  <c r="R761" i="80"/>
  <c r="Q761" i="80"/>
  <c r="O761" i="80"/>
  <c r="L761" i="80"/>
  <c r="G761" i="80"/>
  <c r="F761" i="80"/>
  <c r="E761" i="80"/>
  <c r="D761" i="80"/>
  <c r="C761" i="80"/>
  <c r="AS760" i="80"/>
  <c r="AR760" i="80"/>
  <c r="U760" i="80"/>
  <c r="T760" i="80"/>
  <c r="S760" i="80"/>
  <c r="R760" i="80"/>
  <c r="Q760" i="80"/>
  <c r="O760" i="80"/>
  <c r="L760" i="80"/>
  <c r="G760" i="80"/>
  <c r="F760" i="80"/>
  <c r="E760" i="80"/>
  <c r="D760" i="80"/>
  <c r="C760" i="80"/>
  <c r="AS759" i="80"/>
  <c r="AR759" i="80"/>
  <c r="U759" i="80"/>
  <c r="T759" i="80"/>
  <c r="S759" i="80"/>
  <c r="R759" i="80"/>
  <c r="Q759" i="80"/>
  <c r="O759" i="80"/>
  <c r="L759" i="80"/>
  <c r="G759" i="80"/>
  <c r="F759" i="80"/>
  <c r="E759" i="80"/>
  <c r="D759" i="80"/>
  <c r="C759" i="80"/>
  <c r="AS758" i="80"/>
  <c r="AR758" i="80"/>
  <c r="U758" i="80"/>
  <c r="T758" i="80"/>
  <c r="S758" i="80"/>
  <c r="R758" i="80"/>
  <c r="Q758" i="80"/>
  <c r="O758" i="80"/>
  <c r="L758" i="80"/>
  <c r="G758" i="80"/>
  <c r="F758" i="80"/>
  <c r="E758" i="80"/>
  <c r="D758" i="80"/>
  <c r="C758" i="80"/>
  <c r="AS757" i="80"/>
  <c r="AR757" i="80"/>
  <c r="U757" i="80"/>
  <c r="T757" i="80"/>
  <c r="S757" i="80"/>
  <c r="R757" i="80"/>
  <c r="Q757" i="80"/>
  <c r="O757" i="80"/>
  <c r="L757" i="80"/>
  <c r="G757" i="80"/>
  <c r="F757" i="80"/>
  <c r="E757" i="80"/>
  <c r="D757" i="80"/>
  <c r="C757" i="80"/>
  <c r="AS756" i="80"/>
  <c r="AR756" i="80"/>
  <c r="U756" i="80"/>
  <c r="T756" i="80"/>
  <c r="S756" i="80"/>
  <c r="R756" i="80"/>
  <c r="Q756" i="80"/>
  <c r="O756" i="80"/>
  <c r="L756" i="80"/>
  <c r="G756" i="80"/>
  <c r="F756" i="80"/>
  <c r="E756" i="80"/>
  <c r="D756" i="80"/>
  <c r="C756" i="80"/>
  <c r="AS755" i="80"/>
  <c r="AR755" i="80"/>
  <c r="U755" i="80"/>
  <c r="T755" i="80"/>
  <c r="S755" i="80"/>
  <c r="R755" i="80"/>
  <c r="Q755" i="80"/>
  <c r="O755" i="80"/>
  <c r="L755" i="80"/>
  <c r="G755" i="80"/>
  <c r="F755" i="80"/>
  <c r="E755" i="80"/>
  <c r="D755" i="80"/>
  <c r="C755" i="80"/>
  <c r="AS754" i="80"/>
  <c r="AR754" i="80"/>
  <c r="U754" i="80"/>
  <c r="T754" i="80"/>
  <c r="S754" i="80"/>
  <c r="R754" i="80"/>
  <c r="Q754" i="80"/>
  <c r="O754" i="80"/>
  <c r="L754" i="80"/>
  <c r="G754" i="80"/>
  <c r="F754" i="80"/>
  <c r="E754" i="80"/>
  <c r="D754" i="80"/>
  <c r="C754" i="80"/>
  <c r="AS753" i="80"/>
  <c r="AR753" i="80"/>
  <c r="U753" i="80"/>
  <c r="T753" i="80"/>
  <c r="S753" i="80"/>
  <c r="R753" i="80"/>
  <c r="Q753" i="80"/>
  <c r="O753" i="80"/>
  <c r="L753" i="80"/>
  <c r="G753" i="80"/>
  <c r="F753" i="80"/>
  <c r="E753" i="80"/>
  <c r="D753" i="80"/>
  <c r="C753" i="80"/>
  <c r="AS752" i="80"/>
  <c r="AR752" i="80"/>
  <c r="U752" i="80"/>
  <c r="T752" i="80"/>
  <c r="S752" i="80"/>
  <c r="R752" i="80"/>
  <c r="Q752" i="80"/>
  <c r="O752" i="80"/>
  <c r="L752" i="80"/>
  <c r="G752" i="80"/>
  <c r="F752" i="80"/>
  <c r="E752" i="80"/>
  <c r="D752" i="80"/>
  <c r="C752" i="80"/>
  <c r="AS751" i="80"/>
  <c r="AR751" i="80"/>
  <c r="U751" i="80"/>
  <c r="T751" i="80"/>
  <c r="S751" i="80"/>
  <c r="R751" i="80"/>
  <c r="Q751" i="80"/>
  <c r="O751" i="80"/>
  <c r="L751" i="80"/>
  <c r="G751" i="80"/>
  <c r="F751" i="80"/>
  <c r="E751" i="80"/>
  <c r="D751" i="80"/>
  <c r="C751" i="80"/>
  <c r="AS750" i="80"/>
  <c r="AR750" i="80"/>
  <c r="U750" i="80"/>
  <c r="T750" i="80"/>
  <c r="S750" i="80"/>
  <c r="R750" i="80"/>
  <c r="Q750" i="80"/>
  <c r="O750" i="80"/>
  <c r="L750" i="80"/>
  <c r="G750" i="80"/>
  <c r="F750" i="80"/>
  <c r="E750" i="80"/>
  <c r="D750" i="80"/>
  <c r="C750" i="80"/>
  <c r="AS749" i="80"/>
  <c r="AR749" i="80"/>
  <c r="U749" i="80"/>
  <c r="T749" i="80"/>
  <c r="S749" i="80"/>
  <c r="R749" i="80"/>
  <c r="Q749" i="80"/>
  <c r="O749" i="80"/>
  <c r="L749" i="80"/>
  <c r="G749" i="80"/>
  <c r="F749" i="80"/>
  <c r="E749" i="80"/>
  <c r="D749" i="80"/>
  <c r="C749" i="80"/>
  <c r="AS748" i="80"/>
  <c r="AR748" i="80"/>
  <c r="U748" i="80"/>
  <c r="T748" i="80"/>
  <c r="S748" i="80"/>
  <c r="R748" i="80"/>
  <c r="Q748" i="80"/>
  <c r="O748" i="80"/>
  <c r="L748" i="80"/>
  <c r="G748" i="80"/>
  <c r="F748" i="80"/>
  <c r="E748" i="80"/>
  <c r="D748" i="80"/>
  <c r="C748" i="80"/>
  <c r="AS747" i="80"/>
  <c r="AR747" i="80"/>
  <c r="U747" i="80"/>
  <c r="T747" i="80"/>
  <c r="S747" i="80"/>
  <c r="R747" i="80"/>
  <c r="Q747" i="80"/>
  <c r="O747" i="80"/>
  <c r="L747" i="80"/>
  <c r="G747" i="80"/>
  <c r="F747" i="80"/>
  <c r="E747" i="80"/>
  <c r="D747" i="80"/>
  <c r="C747" i="80"/>
  <c r="AS746" i="80"/>
  <c r="AR746" i="80"/>
  <c r="U746" i="80"/>
  <c r="T746" i="80"/>
  <c r="S746" i="80"/>
  <c r="R746" i="80"/>
  <c r="Q746" i="80"/>
  <c r="O746" i="80"/>
  <c r="L746" i="80"/>
  <c r="G746" i="80"/>
  <c r="F746" i="80"/>
  <c r="E746" i="80"/>
  <c r="D746" i="80"/>
  <c r="C746" i="80"/>
  <c r="AS745" i="80"/>
  <c r="AR745" i="80"/>
  <c r="U745" i="80"/>
  <c r="T745" i="80"/>
  <c r="S745" i="80"/>
  <c r="R745" i="80"/>
  <c r="Q745" i="80"/>
  <c r="O745" i="80"/>
  <c r="L745" i="80"/>
  <c r="G745" i="80"/>
  <c r="F745" i="80"/>
  <c r="E745" i="80"/>
  <c r="D745" i="80"/>
  <c r="C745" i="80"/>
  <c r="AS744" i="80"/>
  <c r="AR744" i="80"/>
  <c r="U744" i="80"/>
  <c r="T744" i="80"/>
  <c r="S744" i="80"/>
  <c r="R744" i="80"/>
  <c r="Q744" i="80"/>
  <c r="O744" i="80"/>
  <c r="L744" i="80"/>
  <c r="G744" i="80"/>
  <c r="F744" i="80"/>
  <c r="E744" i="80"/>
  <c r="D744" i="80"/>
  <c r="C744" i="80"/>
  <c r="AS743" i="80"/>
  <c r="AR743" i="80"/>
  <c r="U743" i="80"/>
  <c r="T743" i="80"/>
  <c r="S743" i="80"/>
  <c r="R743" i="80"/>
  <c r="Q743" i="80"/>
  <c r="O743" i="80"/>
  <c r="L743" i="80"/>
  <c r="G743" i="80"/>
  <c r="F743" i="80"/>
  <c r="E743" i="80"/>
  <c r="D743" i="80"/>
  <c r="C743" i="80"/>
  <c r="AS742" i="80"/>
  <c r="AR742" i="80"/>
  <c r="U742" i="80"/>
  <c r="T742" i="80"/>
  <c r="S742" i="80"/>
  <c r="R742" i="80"/>
  <c r="Q742" i="80"/>
  <c r="O742" i="80"/>
  <c r="L742" i="80"/>
  <c r="G742" i="80"/>
  <c r="F742" i="80"/>
  <c r="E742" i="80"/>
  <c r="D742" i="80"/>
  <c r="C742" i="80"/>
  <c r="AS741" i="80"/>
  <c r="AR741" i="80"/>
  <c r="U741" i="80"/>
  <c r="T741" i="80"/>
  <c r="S741" i="80"/>
  <c r="R741" i="80"/>
  <c r="Q741" i="80"/>
  <c r="O741" i="80"/>
  <c r="L741" i="80"/>
  <c r="G741" i="80"/>
  <c r="F741" i="80"/>
  <c r="E741" i="80"/>
  <c r="D741" i="80"/>
  <c r="C741" i="80"/>
  <c r="AS740" i="80"/>
  <c r="AR740" i="80"/>
  <c r="U740" i="80"/>
  <c r="T740" i="80"/>
  <c r="S740" i="80"/>
  <c r="R740" i="80"/>
  <c r="Q740" i="80"/>
  <c r="O740" i="80"/>
  <c r="L740" i="80"/>
  <c r="G740" i="80"/>
  <c r="F740" i="80"/>
  <c r="E740" i="80"/>
  <c r="D740" i="80"/>
  <c r="C740" i="80"/>
  <c r="AS739" i="80"/>
  <c r="AR739" i="80"/>
  <c r="U739" i="80"/>
  <c r="T739" i="80"/>
  <c r="S739" i="80"/>
  <c r="R739" i="80"/>
  <c r="Q739" i="80"/>
  <c r="O739" i="80"/>
  <c r="L739" i="80"/>
  <c r="G739" i="80"/>
  <c r="F739" i="80"/>
  <c r="E739" i="80"/>
  <c r="D739" i="80"/>
  <c r="C739" i="80"/>
  <c r="AS738" i="80"/>
  <c r="AR738" i="80"/>
  <c r="U738" i="80"/>
  <c r="T738" i="80"/>
  <c r="S738" i="80"/>
  <c r="R738" i="80"/>
  <c r="Q738" i="80"/>
  <c r="O738" i="80"/>
  <c r="L738" i="80"/>
  <c r="G738" i="80"/>
  <c r="F738" i="80"/>
  <c r="E738" i="80"/>
  <c r="D738" i="80"/>
  <c r="C738" i="80"/>
  <c r="AS737" i="80"/>
  <c r="AR737" i="80"/>
  <c r="U737" i="80"/>
  <c r="T737" i="80"/>
  <c r="S737" i="80"/>
  <c r="R737" i="80"/>
  <c r="Q737" i="80"/>
  <c r="O737" i="80"/>
  <c r="L737" i="80"/>
  <c r="G737" i="80"/>
  <c r="F737" i="80"/>
  <c r="E737" i="80"/>
  <c r="D737" i="80"/>
  <c r="C737" i="80"/>
  <c r="AS736" i="80"/>
  <c r="AR736" i="80"/>
  <c r="U736" i="80"/>
  <c r="T736" i="80"/>
  <c r="S736" i="80"/>
  <c r="R736" i="80"/>
  <c r="Q736" i="80"/>
  <c r="O736" i="80"/>
  <c r="L736" i="80"/>
  <c r="G736" i="80"/>
  <c r="F736" i="80"/>
  <c r="E736" i="80"/>
  <c r="D736" i="80"/>
  <c r="C736" i="80"/>
  <c r="AS735" i="80"/>
  <c r="AR735" i="80"/>
  <c r="U735" i="80"/>
  <c r="T735" i="80"/>
  <c r="S735" i="80"/>
  <c r="R735" i="80"/>
  <c r="Q735" i="80"/>
  <c r="O735" i="80"/>
  <c r="L735" i="80"/>
  <c r="G735" i="80"/>
  <c r="F735" i="80"/>
  <c r="E735" i="80"/>
  <c r="D735" i="80"/>
  <c r="C735" i="80"/>
  <c r="AS734" i="80"/>
  <c r="AR734" i="80"/>
  <c r="U734" i="80"/>
  <c r="T734" i="80"/>
  <c r="S734" i="80"/>
  <c r="R734" i="80"/>
  <c r="Q734" i="80"/>
  <c r="O734" i="80"/>
  <c r="L734" i="80"/>
  <c r="G734" i="80"/>
  <c r="F734" i="80"/>
  <c r="E734" i="80"/>
  <c r="D734" i="80"/>
  <c r="C734" i="80"/>
  <c r="AS733" i="80"/>
  <c r="AR733" i="80"/>
  <c r="U733" i="80"/>
  <c r="T733" i="80"/>
  <c r="S733" i="80"/>
  <c r="R733" i="80"/>
  <c r="Q733" i="80"/>
  <c r="O733" i="80"/>
  <c r="L733" i="80"/>
  <c r="G733" i="80"/>
  <c r="F733" i="80"/>
  <c r="E733" i="80"/>
  <c r="D733" i="80"/>
  <c r="C733" i="80"/>
  <c r="AS732" i="80"/>
  <c r="AR732" i="80"/>
  <c r="U732" i="80"/>
  <c r="T732" i="80"/>
  <c r="S732" i="80"/>
  <c r="R732" i="80"/>
  <c r="Q732" i="80"/>
  <c r="O732" i="80"/>
  <c r="L732" i="80"/>
  <c r="G732" i="80"/>
  <c r="F732" i="80"/>
  <c r="E732" i="80"/>
  <c r="D732" i="80"/>
  <c r="C732" i="80"/>
  <c r="AS731" i="80"/>
  <c r="AR731" i="80"/>
  <c r="U731" i="80"/>
  <c r="T731" i="80"/>
  <c r="S731" i="80"/>
  <c r="R731" i="80"/>
  <c r="Q731" i="80"/>
  <c r="O731" i="80"/>
  <c r="L731" i="80"/>
  <c r="G731" i="80"/>
  <c r="F731" i="80"/>
  <c r="E731" i="80"/>
  <c r="D731" i="80"/>
  <c r="C731" i="80"/>
  <c r="AS730" i="80"/>
  <c r="AR730" i="80"/>
  <c r="U730" i="80"/>
  <c r="T730" i="80"/>
  <c r="S730" i="80"/>
  <c r="R730" i="80"/>
  <c r="Q730" i="80"/>
  <c r="O730" i="80"/>
  <c r="L730" i="80"/>
  <c r="G730" i="80"/>
  <c r="F730" i="80"/>
  <c r="E730" i="80"/>
  <c r="D730" i="80"/>
  <c r="C730" i="80"/>
  <c r="AS729" i="80"/>
  <c r="AR729" i="80"/>
  <c r="U729" i="80"/>
  <c r="T729" i="80"/>
  <c r="S729" i="80"/>
  <c r="R729" i="80"/>
  <c r="Q729" i="80"/>
  <c r="O729" i="80"/>
  <c r="L729" i="80"/>
  <c r="G729" i="80"/>
  <c r="F729" i="80"/>
  <c r="E729" i="80"/>
  <c r="D729" i="80"/>
  <c r="C729" i="80"/>
  <c r="AS728" i="80"/>
  <c r="AR728" i="80"/>
  <c r="U728" i="80"/>
  <c r="T728" i="80"/>
  <c r="S728" i="80"/>
  <c r="R728" i="80"/>
  <c r="Q728" i="80"/>
  <c r="O728" i="80"/>
  <c r="L728" i="80"/>
  <c r="G728" i="80"/>
  <c r="F728" i="80"/>
  <c r="E728" i="80"/>
  <c r="D728" i="80"/>
  <c r="C728" i="80"/>
  <c r="AS727" i="80"/>
  <c r="AR727" i="80"/>
  <c r="U727" i="80"/>
  <c r="T727" i="80"/>
  <c r="S727" i="80"/>
  <c r="R727" i="80"/>
  <c r="Q727" i="80"/>
  <c r="O727" i="80"/>
  <c r="L727" i="80"/>
  <c r="G727" i="80"/>
  <c r="F727" i="80"/>
  <c r="E727" i="80"/>
  <c r="D727" i="80"/>
  <c r="C727" i="80"/>
  <c r="AS726" i="80"/>
  <c r="AR726" i="80"/>
  <c r="U726" i="80"/>
  <c r="T726" i="80"/>
  <c r="S726" i="80"/>
  <c r="R726" i="80"/>
  <c r="Q726" i="80"/>
  <c r="O726" i="80"/>
  <c r="L726" i="80"/>
  <c r="G726" i="80"/>
  <c r="F726" i="80"/>
  <c r="E726" i="80"/>
  <c r="D726" i="80"/>
  <c r="C726" i="80"/>
  <c r="AS725" i="80"/>
  <c r="AR725" i="80"/>
  <c r="U725" i="80"/>
  <c r="T725" i="80"/>
  <c r="S725" i="80"/>
  <c r="R725" i="80"/>
  <c r="Q725" i="80"/>
  <c r="O725" i="80"/>
  <c r="L725" i="80"/>
  <c r="G725" i="80"/>
  <c r="F725" i="80"/>
  <c r="E725" i="80"/>
  <c r="D725" i="80"/>
  <c r="C725" i="80"/>
  <c r="AS724" i="80"/>
  <c r="AR724" i="80"/>
  <c r="U724" i="80"/>
  <c r="T724" i="80"/>
  <c r="S724" i="80"/>
  <c r="R724" i="80"/>
  <c r="Q724" i="80"/>
  <c r="O724" i="80"/>
  <c r="L724" i="80"/>
  <c r="G724" i="80"/>
  <c r="F724" i="80"/>
  <c r="E724" i="80"/>
  <c r="D724" i="80"/>
  <c r="C724" i="80"/>
  <c r="AS723" i="80"/>
  <c r="AR723" i="80"/>
  <c r="U723" i="80"/>
  <c r="T723" i="80"/>
  <c r="S723" i="80"/>
  <c r="R723" i="80"/>
  <c r="Q723" i="80"/>
  <c r="O723" i="80"/>
  <c r="L723" i="80"/>
  <c r="G723" i="80"/>
  <c r="F723" i="80"/>
  <c r="E723" i="80"/>
  <c r="D723" i="80"/>
  <c r="C723" i="80"/>
  <c r="AS722" i="80"/>
  <c r="AR722" i="80"/>
  <c r="U722" i="80"/>
  <c r="T722" i="80"/>
  <c r="S722" i="80"/>
  <c r="R722" i="80"/>
  <c r="Q722" i="80"/>
  <c r="O722" i="80"/>
  <c r="L722" i="80"/>
  <c r="G722" i="80"/>
  <c r="F722" i="80"/>
  <c r="E722" i="80"/>
  <c r="D722" i="80"/>
  <c r="C722" i="80"/>
  <c r="AS721" i="80"/>
  <c r="AR721" i="80"/>
  <c r="U721" i="80"/>
  <c r="T721" i="80"/>
  <c r="S721" i="80"/>
  <c r="R721" i="80"/>
  <c r="Q721" i="80"/>
  <c r="O721" i="80"/>
  <c r="L721" i="80"/>
  <c r="G721" i="80"/>
  <c r="F721" i="80"/>
  <c r="E721" i="80"/>
  <c r="D721" i="80"/>
  <c r="C721" i="80"/>
  <c r="AS720" i="80"/>
  <c r="AR720" i="80"/>
  <c r="U720" i="80"/>
  <c r="T720" i="80"/>
  <c r="S720" i="80"/>
  <c r="R720" i="80"/>
  <c r="Q720" i="80"/>
  <c r="O720" i="80"/>
  <c r="L720" i="80"/>
  <c r="G720" i="80"/>
  <c r="F720" i="80"/>
  <c r="E720" i="80"/>
  <c r="D720" i="80"/>
  <c r="C720" i="80"/>
  <c r="AS719" i="80"/>
  <c r="AR719" i="80"/>
  <c r="U719" i="80"/>
  <c r="T719" i="80"/>
  <c r="S719" i="80"/>
  <c r="R719" i="80"/>
  <c r="Q719" i="80"/>
  <c r="O719" i="80"/>
  <c r="L719" i="80"/>
  <c r="G719" i="80"/>
  <c r="F719" i="80"/>
  <c r="E719" i="80"/>
  <c r="D719" i="80"/>
  <c r="C719" i="80"/>
  <c r="AS718" i="80"/>
  <c r="AR718" i="80"/>
  <c r="U718" i="80"/>
  <c r="T718" i="80"/>
  <c r="S718" i="80"/>
  <c r="R718" i="80"/>
  <c r="Q718" i="80"/>
  <c r="O718" i="80"/>
  <c r="L718" i="80"/>
  <c r="G718" i="80"/>
  <c r="F718" i="80"/>
  <c r="E718" i="80"/>
  <c r="D718" i="80"/>
  <c r="C718" i="80"/>
  <c r="AS717" i="80"/>
  <c r="AR717" i="80"/>
  <c r="U717" i="80"/>
  <c r="T717" i="80"/>
  <c r="S717" i="80"/>
  <c r="R717" i="80"/>
  <c r="Q717" i="80"/>
  <c r="O717" i="80"/>
  <c r="L717" i="80"/>
  <c r="G717" i="80"/>
  <c r="F717" i="80"/>
  <c r="E717" i="80"/>
  <c r="D717" i="80"/>
  <c r="C717" i="80"/>
  <c r="AS716" i="80"/>
  <c r="AR716" i="80"/>
  <c r="U716" i="80"/>
  <c r="T716" i="80"/>
  <c r="S716" i="80"/>
  <c r="R716" i="80"/>
  <c r="Q716" i="80"/>
  <c r="O716" i="80"/>
  <c r="L716" i="80"/>
  <c r="G716" i="80"/>
  <c r="F716" i="80"/>
  <c r="E716" i="80"/>
  <c r="D716" i="80"/>
  <c r="C716" i="80"/>
  <c r="AS715" i="80"/>
  <c r="AR715" i="80"/>
  <c r="U715" i="80"/>
  <c r="T715" i="80"/>
  <c r="S715" i="80"/>
  <c r="R715" i="80"/>
  <c r="Q715" i="80"/>
  <c r="O715" i="80"/>
  <c r="L715" i="80"/>
  <c r="G715" i="80"/>
  <c r="F715" i="80"/>
  <c r="E715" i="80"/>
  <c r="D715" i="80"/>
  <c r="C715" i="80"/>
  <c r="AS714" i="80"/>
  <c r="AR714" i="80"/>
  <c r="U714" i="80"/>
  <c r="T714" i="80"/>
  <c r="S714" i="80"/>
  <c r="R714" i="80"/>
  <c r="Q714" i="80"/>
  <c r="O714" i="80"/>
  <c r="L714" i="80"/>
  <c r="G714" i="80"/>
  <c r="F714" i="80"/>
  <c r="E714" i="80"/>
  <c r="D714" i="80"/>
  <c r="C714" i="80"/>
  <c r="AS713" i="80"/>
  <c r="AR713" i="80"/>
  <c r="U713" i="80"/>
  <c r="T713" i="80"/>
  <c r="S713" i="80"/>
  <c r="R713" i="80"/>
  <c r="Q713" i="80"/>
  <c r="O713" i="80"/>
  <c r="L713" i="80"/>
  <c r="G713" i="80"/>
  <c r="F713" i="80"/>
  <c r="E713" i="80"/>
  <c r="D713" i="80"/>
  <c r="C713" i="80"/>
  <c r="AS712" i="80"/>
  <c r="AR712" i="80"/>
  <c r="U712" i="80"/>
  <c r="T712" i="80"/>
  <c r="S712" i="80"/>
  <c r="R712" i="80"/>
  <c r="Q712" i="80"/>
  <c r="O712" i="80"/>
  <c r="L712" i="80"/>
  <c r="G712" i="80"/>
  <c r="F712" i="80"/>
  <c r="E712" i="80"/>
  <c r="D712" i="80"/>
  <c r="C712" i="80"/>
  <c r="AS711" i="80"/>
  <c r="AR711" i="80"/>
  <c r="U711" i="80"/>
  <c r="T711" i="80"/>
  <c r="S711" i="80"/>
  <c r="R711" i="80"/>
  <c r="Q711" i="80"/>
  <c r="O711" i="80"/>
  <c r="L711" i="80"/>
  <c r="G711" i="80"/>
  <c r="F711" i="80"/>
  <c r="E711" i="80"/>
  <c r="D711" i="80"/>
  <c r="C711" i="80"/>
  <c r="AS710" i="80"/>
  <c r="AR710" i="80"/>
  <c r="U710" i="80"/>
  <c r="T710" i="80"/>
  <c r="S710" i="80"/>
  <c r="R710" i="80"/>
  <c r="Q710" i="80"/>
  <c r="O710" i="80"/>
  <c r="L710" i="80"/>
  <c r="G710" i="80"/>
  <c r="F710" i="80"/>
  <c r="E710" i="80"/>
  <c r="D710" i="80"/>
  <c r="C710" i="80"/>
  <c r="AS709" i="80"/>
  <c r="AR709" i="80"/>
  <c r="U709" i="80"/>
  <c r="T709" i="80"/>
  <c r="S709" i="80"/>
  <c r="R709" i="80"/>
  <c r="Q709" i="80"/>
  <c r="O709" i="80"/>
  <c r="L709" i="80"/>
  <c r="G709" i="80"/>
  <c r="F709" i="80"/>
  <c r="E709" i="80"/>
  <c r="D709" i="80"/>
  <c r="C709" i="80"/>
  <c r="AS708" i="80"/>
  <c r="AR708" i="80"/>
  <c r="U708" i="80"/>
  <c r="T708" i="80"/>
  <c r="S708" i="80"/>
  <c r="R708" i="80"/>
  <c r="Q708" i="80"/>
  <c r="O708" i="80"/>
  <c r="L708" i="80"/>
  <c r="G708" i="80"/>
  <c r="F708" i="80"/>
  <c r="E708" i="80"/>
  <c r="D708" i="80"/>
  <c r="C708" i="80"/>
  <c r="AS707" i="80"/>
  <c r="AR707" i="80"/>
  <c r="U707" i="80"/>
  <c r="T707" i="80"/>
  <c r="S707" i="80"/>
  <c r="R707" i="80"/>
  <c r="Q707" i="80"/>
  <c r="O707" i="80"/>
  <c r="L707" i="80"/>
  <c r="G707" i="80"/>
  <c r="F707" i="80"/>
  <c r="E707" i="80"/>
  <c r="D707" i="80"/>
  <c r="C707" i="80"/>
  <c r="AS706" i="80"/>
  <c r="AR706" i="80"/>
  <c r="U706" i="80"/>
  <c r="T706" i="80"/>
  <c r="S706" i="80"/>
  <c r="R706" i="80"/>
  <c r="Q706" i="80"/>
  <c r="O706" i="80"/>
  <c r="L706" i="80"/>
  <c r="G706" i="80"/>
  <c r="F706" i="80"/>
  <c r="E706" i="80"/>
  <c r="D706" i="80"/>
  <c r="C706" i="80"/>
  <c r="AS705" i="80"/>
  <c r="AR705" i="80"/>
  <c r="U705" i="80"/>
  <c r="T705" i="80"/>
  <c r="S705" i="80"/>
  <c r="R705" i="80"/>
  <c r="Q705" i="80"/>
  <c r="O705" i="80"/>
  <c r="L705" i="80"/>
  <c r="G705" i="80"/>
  <c r="F705" i="80"/>
  <c r="E705" i="80"/>
  <c r="D705" i="80"/>
  <c r="C705" i="80"/>
  <c r="AS704" i="80"/>
  <c r="AR704" i="80"/>
  <c r="U704" i="80"/>
  <c r="T704" i="80"/>
  <c r="S704" i="80"/>
  <c r="R704" i="80"/>
  <c r="Q704" i="80"/>
  <c r="O704" i="80"/>
  <c r="L704" i="80"/>
  <c r="G704" i="80"/>
  <c r="F704" i="80"/>
  <c r="E704" i="80"/>
  <c r="D704" i="80"/>
  <c r="C704" i="80"/>
  <c r="AS703" i="80"/>
  <c r="AR703" i="80"/>
  <c r="U703" i="80"/>
  <c r="T703" i="80"/>
  <c r="S703" i="80"/>
  <c r="R703" i="80"/>
  <c r="Q703" i="80"/>
  <c r="O703" i="80"/>
  <c r="L703" i="80"/>
  <c r="G703" i="80"/>
  <c r="F703" i="80"/>
  <c r="E703" i="80"/>
  <c r="D703" i="80"/>
  <c r="C703" i="80"/>
  <c r="AS702" i="80"/>
  <c r="AR702" i="80"/>
  <c r="U702" i="80"/>
  <c r="T702" i="80"/>
  <c r="S702" i="80"/>
  <c r="R702" i="80"/>
  <c r="Q702" i="80"/>
  <c r="O702" i="80"/>
  <c r="L702" i="80"/>
  <c r="G702" i="80"/>
  <c r="F702" i="80"/>
  <c r="E702" i="80"/>
  <c r="D702" i="80"/>
  <c r="C702" i="80"/>
  <c r="AS701" i="80"/>
  <c r="AR701" i="80"/>
  <c r="U701" i="80"/>
  <c r="T701" i="80"/>
  <c r="S701" i="80"/>
  <c r="R701" i="80"/>
  <c r="Q701" i="80"/>
  <c r="O701" i="80"/>
  <c r="L701" i="80"/>
  <c r="G701" i="80"/>
  <c r="F701" i="80"/>
  <c r="E701" i="80"/>
  <c r="D701" i="80"/>
  <c r="C701" i="80"/>
  <c r="AS700" i="80"/>
  <c r="AR700" i="80"/>
  <c r="U700" i="80"/>
  <c r="T700" i="80"/>
  <c r="S700" i="80"/>
  <c r="R700" i="80"/>
  <c r="Q700" i="80"/>
  <c r="O700" i="80"/>
  <c r="L700" i="80"/>
  <c r="G700" i="80"/>
  <c r="F700" i="80"/>
  <c r="E700" i="80"/>
  <c r="D700" i="80"/>
  <c r="C700" i="80"/>
  <c r="AS699" i="80"/>
  <c r="AR699" i="80"/>
  <c r="U699" i="80"/>
  <c r="T699" i="80"/>
  <c r="S699" i="80"/>
  <c r="R699" i="80"/>
  <c r="Q699" i="80"/>
  <c r="O699" i="80"/>
  <c r="L699" i="80"/>
  <c r="G699" i="80"/>
  <c r="F699" i="80"/>
  <c r="E699" i="80"/>
  <c r="D699" i="80"/>
  <c r="C699" i="80"/>
  <c r="AS698" i="80"/>
  <c r="AR698" i="80"/>
  <c r="U698" i="80"/>
  <c r="T698" i="80"/>
  <c r="S698" i="80"/>
  <c r="R698" i="80"/>
  <c r="Q698" i="80"/>
  <c r="O698" i="80"/>
  <c r="L698" i="80"/>
  <c r="G698" i="80"/>
  <c r="F698" i="80"/>
  <c r="E698" i="80"/>
  <c r="D698" i="80"/>
  <c r="C698" i="80"/>
  <c r="AS697" i="80"/>
  <c r="AR697" i="80"/>
  <c r="U697" i="80"/>
  <c r="T697" i="80"/>
  <c r="S697" i="80"/>
  <c r="R697" i="80"/>
  <c r="Q697" i="80"/>
  <c r="O697" i="80"/>
  <c r="L697" i="80"/>
  <c r="G697" i="80"/>
  <c r="F697" i="80"/>
  <c r="E697" i="80"/>
  <c r="D697" i="80"/>
  <c r="C697" i="80"/>
  <c r="AS696" i="80"/>
  <c r="AR696" i="80"/>
  <c r="U696" i="80"/>
  <c r="T696" i="80"/>
  <c r="S696" i="80"/>
  <c r="R696" i="80"/>
  <c r="Q696" i="80"/>
  <c r="O696" i="80"/>
  <c r="L696" i="80"/>
  <c r="G696" i="80"/>
  <c r="F696" i="80"/>
  <c r="E696" i="80"/>
  <c r="D696" i="80"/>
  <c r="C696" i="80"/>
  <c r="AS695" i="80"/>
  <c r="AR695" i="80"/>
  <c r="U695" i="80"/>
  <c r="T695" i="80"/>
  <c r="S695" i="80"/>
  <c r="R695" i="80"/>
  <c r="Q695" i="80"/>
  <c r="O695" i="80"/>
  <c r="L695" i="80"/>
  <c r="G695" i="80"/>
  <c r="F695" i="80"/>
  <c r="E695" i="80"/>
  <c r="D695" i="80"/>
  <c r="C695" i="80"/>
  <c r="AS694" i="80"/>
  <c r="AR694" i="80"/>
  <c r="U694" i="80"/>
  <c r="T694" i="80"/>
  <c r="S694" i="80"/>
  <c r="R694" i="80"/>
  <c r="Q694" i="80"/>
  <c r="O694" i="80"/>
  <c r="L694" i="80"/>
  <c r="G694" i="80"/>
  <c r="F694" i="80"/>
  <c r="E694" i="80"/>
  <c r="D694" i="80"/>
  <c r="C694" i="80"/>
  <c r="AS693" i="80"/>
  <c r="AR693" i="80"/>
  <c r="U693" i="80"/>
  <c r="T693" i="80"/>
  <c r="S693" i="80"/>
  <c r="R693" i="80"/>
  <c r="Q693" i="80"/>
  <c r="O693" i="80"/>
  <c r="L693" i="80"/>
  <c r="G693" i="80"/>
  <c r="F693" i="80"/>
  <c r="E693" i="80"/>
  <c r="D693" i="80"/>
  <c r="C693" i="80"/>
  <c r="AS692" i="80"/>
  <c r="AR692" i="80"/>
  <c r="U692" i="80"/>
  <c r="T692" i="80"/>
  <c r="S692" i="80"/>
  <c r="R692" i="80"/>
  <c r="Q692" i="80"/>
  <c r="O692" i="80"/>
  <c r="L692" i="80"/>
  <c r="G692" i="80"/>
  <c r="F692" i="80"/>
  <c r="E692" i="80"/>
  <c r="D692" i="80"/>
  <c r="C692" i="80"/>
  <c r="AS691" i="80"/>
  <c r="AR691" i="80"/>
  <c r="U691" i="80"/>
  <c r="T691" i="80"/>
  <c r="S691" i="80"/>
  <c r="R691" i="80"/>
  <c r="Q691" i="80"/>
  <c r="O691" i="80"/>
  <c r="L691" i="80"/>
  <c r="G691" i="80"/>
  <c r="F691" i="80"/>
  <c r="E691" i="80"/>
  <c r="D691" i="80"/>
  <c r="C691" i="80"/>
  <c r="AS690" i="80"/>
  <c r="AR690" i="80"/>
  <c r="U690" i="80"/>
  <c r="T690" i="80"/>
  <c r="S690" i="80"/>
  <c r="R690" i="80"/>
  <c r="Q690" i="80"/>
  <c r="O690" i="80"/>
  <c r="L690" i="80"/>
  <c r="G690" i="80"/>
  <c r="F690" i="80"/>
  <c r="E690" i="80"/>
  <c r="D690" i="80"/>
  <c r="C690" i="80"/>
  <c r="AS689" i="80"/>
  <c r="AR689" i="80"/>
  <c r="U689" i="80"/>
  <c r="T689" i="80"/>
  <c r="S689" i="80"/>
  <c r="R689" i="80"/>
  <c r="Q689" i="80"/>
  <c r="O689" i="80"/>
  <c r="L689" i="80"/>
  <c r="G689" i="80"/>
  <c r="F689" i="80"/>
  <c r="E689" i="80"/>
  <c r="D689" i="80"/>
  <c r="C689" i="80"/>
  <c r="AS688" i="80"/>
  <c r="AR688" i="80"/>
  <c r="U688" i="80"/>
  <c r="T688" i="80"/>
  <c r="S688" i="80"/>
  <c r="R688" i="80"/>
  <c r="Q688" i="80"/>
  <c r="O688" i="80"/>
  <c r="L688" i="80"/>
  <c r="G688" i="80"/>
  <c r="F688" i="80"/>
  <c r="E688" i="80"/>
  <c r="D688" i="80"/>
  <c r="C688" i="80"/>
  <c r="AS687" i="80"/>
  <c r="AR687" i="80"/>
  <c r="U687" i="80"/>
  <c r="T687" i="80"/>
  <c r="S687" i="80"/>
  <c r="R687" i="80"/>
  <c r="Q687" i="80"/>
  <c r="O687" i="80"/>
  <c r="L687" i="80"/>
  <c r="G687" i="80"/>
  <c r="F687" i="80"/>
  <c r="E687" i="80"/>
  <c r="D687" i="80"/>
  <c r="C687" i="80"/>
  <c r="AS686" i="80"/>
  <c r="AR686" i="80"/>
  <c r="U686" i="80"/>
  <c r="T686" i="80"/>
  <c r="S686" i="80"/>
  <c r="R686" i="80"/>
  <c r="Q686" i="80"/>
  <c r="O686" i="80"/>
  <c r="L686" i="80"/>
  <c r="G686" i="80"/>
  <c r="F686" i="80"/>
  <c r="E686" i="80"/>
  <c r="D686" i="80"/>
  <c r="C686" i="80"/>
  <c r="AS685" i="80"/>
  <c r="AR685" i="80"/>
  <c r="U685" i="80"/>
  <c r="T685" i="80"/>
  <c r="S685" i="80"/>
  <c r="R685" i="80"/>
  <c r="Q685" i="80"/>
  <c r="O685" i="80"/>
  <c r="L685" i="80"/>
  <c r="G685" i="80"/>
  <c r="F685" i="80"/>
  <c r="E685" i="80"/>
  <c r="D685" i="80"/>
  <c r="C685" i="80"/>
  <c r="AS684" i="80"/>
  <c r="AR684" i="80"/>
  <c r="U684" i="80"/>
  <c r="T684" i="80"/>
  <c r="S684" i="80"/>
  <c r="R684" i="80"/>
  <c r="Q684" i="80"/>
  <c r="O684" i="80"/>
  <c r="L684" i="80"/>
  <c r="G684" i="80"/>
  <c r="F684" i="80"/>
  <c r="E684" i="80"/>
  <c r="D684" i="80"/>
  <c r="C684" i="80"/>
  <c r="AS683" i="80"/>
  <c r="AR683" i="80"/>
  <c r="U683" i="80"/>
  <c r="T683" i="80"/>
  <c r="S683" i="80"/>
  <c r="R683" i="80"/>
  <c r="Q683" i="80"/>
  <c r="O683" i="80"/>
  <c r="L683" i="80"/>
  <c r="G683" i="80"/>
  <c r="F683" i="80"/>
  <c r="E683" i="80"/>
  <c r="D683" i="80"/>
  <c r="C683" i="80"/>
  <c r="AS682" i="80"/>
  <c r="AR682" i="80"/>
  <c r="U682" i="80"/>
  <c r="T682" i="80"/>
  <c r="S682" i="80"/>
  <c r="R682" i="80"/>
  <c r="Q682" i="80"/>
  <c r="O682" i="80"/>
  <c r="L682" i="80"/>
  <c r="G682" i="80"/>
  <c r="F682" i="80"/>
  <c r="E682" i="80"/>
  <c r="D682" i="80"/>
  <c r="C682" i="80"/>
  <c r="AS681" i="80"/>
  <c r="AR681" i="80"/>
  <c r="U681" i="80"/>
  <c r="T681" i="80"/>
  <c r="S681" i="80"/>
  <c r="R681" i="80"/>
  <c r="Q681" i="80"/>
  <c r="O681" i="80"/>
  <c r="L681" i="80"/>
  <c r="G681" i="80"/>
  <c r="F681" i="80"/>
  <c r="E681" i="80"/>
  <c r="D681" i="80"/>
  <c r="C681" i="80"/>
  <c r="AS680" i="80"/>
  <c r="AR680" i="80"/>
  <c r="U680" i="80"/>
  <c r="T680" i="80"/>
  <c r="S680" i="80"/>
  <c r="R680" i="80"/>
  <c r="Q680" i="80"/>
  <c r="O680" i="80"/>
  <c r="L680" i="80"/>
  <c r="G680" i="80"/>
  <c r="F680" i="80"/>
  <c r="E680" i="80"/>
  <c r="D680" i="80"/>
  <c r="C680" i="80"/>
  <c r="AS679" i="80"/>
  <c r="AR679" i="80"/>
  <c r="U679" i="80"/>
  <c r="T679" i="80"/>
  <c r="S679" i="80"/>
  <c r="R679" i="80"/>
  <c r="Q679" i="80"/>
  <c r="O679" i="80"/>
  <c r="L679" i="80"/>
  <c r="G679" i="80"/>
  <c r="F679" i="80"/>
  <c r="E679" i="80"/>
  <c r="D679" i="80"/>
  <c r="C679" i="80"/>
  <c r="AS678" i="80"/>
  <c r="AR678" i="80"/>
  <c r="U678" i="80"/>
  <c r="T678" i="80"/>
  <c r="S678" i="80"/>
  <c r="R678" i="80"/>
  <c r="Q678" i="80"/>
  <c r="O678" i="80"/>
  <c r="L678" i="80"/>
  <c r="G678" i="80"/>
  <c r="F678" i="80"/>
  <c r="E678" i="80"/>
  <c r="D678" i="80"/>
  <c r="C678" i="80"/>
  <c r="AS677" i="80"/>
  <c r="AR677" i="80"/>
  <c r="U677" i="80"/>
  <c r="T677" i="80"/>
  <c r="S677" i="80"/>
  <c r="R677" i="80"/>
  <c r="Q677" i="80"/>
  <c r="O677" i="80"/>
  <c r="L677" i="80"/>
  <c r="G677" i="80"/>
  <c r="F677" i="80"/>
  <c r="E677" i="80"/>
  <c r="D677" i="80"/>
  <c r="C677" i="80"/>
  <c r="AS676" i="80"/>
  <c r="AR676" i="80"/>
  <c r="U676" i="80"/>
  <c r="T676" i="80"/>
  <c r="S676" i="80"/>
  <c r="R676" i="80"/>
  <c r="Q676" i="80"/>
  <c r="O676" i="80"/>
  <c r="L676" i="80"/>
  <c r="G676" i="80"/>
  <c r="F676" i="80"/>
  <c r="E676" i="80"/>
  <c r="D676" i="80"/>
  <c r="C676" i="80"/>
  <c r="AS675" i="80"/>
  <c r="AR675" i="80"/>
  <c r="U675" i="80"/>
  <c r="T675" i="80"/>
  <c r="S675" i="80"/>
  <c r="R675" i="80"/>
  <c r="Q675" i="80"/>
  <c r="O675" i="80"/>
  <c r="L675" i="80"/>
  <c r="G675" i="80"/>
  <c r="F675" i="80"/>
  <c r="E675" i="80"/>
  <c r="D675" i="80"/>
  <c r="C675" i="80"/>
  <c r="AS674" i="80"/>
  <c r="AR674" i="80"/>
  <c r="U674" i="80"/>
  <c r="T674" i="80"/>
  <c r="S674" i="80"/>
  <c r="R674" i="80"/>
  <c r="Q674" i="80"/>
  <c r="O674" i="80"/>
  <c r="L674" i="80"/>
  <c r="G674" i="80"/>
  <c r="F674" i="80"/>
  <c r="E674" i="80"/>
  <c r="D674" i="80"/>
  <c r="C674" i="80"/>
  <c r="AS673" i="80"/>
  <c r="AR673" i="80"/>
  <c r="U673" i="80"/>
  <c r="T673" i="80"/>
  <c r="S673" i="80"/>
  <c r="R673" i="80"/>
  <c r="Q673" i="80"/>
  <c r="O673" i="80"/>
  <c r="L673" i="80"/>
  <c r="G673" i="80"/>
  <c r="F673" i="80"/>
  <c r="E673" i="80"/>
  <c r="D673" i="80"/>
  <c r="C673" i="80"/>
  <c r="AS672" i="80"/>
  <c r="AR672" i="80"/>
  <c r="U672" i="80"/>
  <c r="T672" i="80"/>
  <c r="S672" i="80"/>
  <c r="R672" i="80"/>
  <c r="Q672" i="80"/>
  <c r="O672" i="80"/>
  <c r="L672" i="80"/>
  <c r="G672" i="80"/>
  <c r="F672" i="80"/>
  <c r="E672" i="80"/>
  <c r="D672" i="80"/>
  <c r="C672" i="80"/>
  <c r="AS671" i="80"/>
  <c r="AR671" i="80"/>
  <c r="U671" i="80"/>
  <c r="T671" i="80"/>
  <c r="S671" i="80"/>
  <c r="R671" i="80"/>
  <c r="Q671" i="80"/>
  <c r="O671" i="80"/>
  <c r="L671" i="80"/>
  <c r="G671" i="80"/>
  <c r="F671" i="80"/>
  <c r="E671" i="80"/>
  <c r="D671" i="80"/>
  <c r="C671" i="80"/>
  <c r="AS670" i="80"/>
  <c r="AR670" i="80"/>
  <c r="U670" i="80"/>
  <c r="T670" i="80"/>
  <c r="S670" i="80"/>
  <c r="R670" i="80"/>
  <c r="Q670" i="80"/>
  <c r="O670" i="80"/>
  <c r="L670" i="80"/>
  <c r="G670" i="80"/>
  <c r="F670" i="80"/>
  <c r="E670" i="80"/>
  <c r="D670" i="80"/>
  <c r="C670" i="80"/>
  <c r="AS669" i="80"/>
  <c r="AR669" i="80"/>
  <c r="U669" i="80"/>
  <c r="T669" i="80"/>
  <c r="S669" i="80"/>
  <c r="R669" i="80"/>
  <c r="Q669" i="80"/>
  <c r="O669" i="80"/>
  <c r="L669" i="80"/>
  <c r="G669" i="80"/>
  <c r="F669" i="80"/>
  <c r="E669" i="80"/>
  <c r="D669" i="80"/>
  <c r="C669" i="80"/>
  <c r="AS668" i="80"/>
  <c r="AR668" i="80"/>
  <c r="U668" i="80"/>
  <c r="T668" i="80"/>
  <c r="S668" i="80"/>
  <c r="R668" i="80"/>
  <c r="Q668" i="80"/>
  <c r="O668" i="80"/>
  <c r="L668" i="80"/>
  <c r="G668" i="80"/>
  <c r="F668" i="80"/>
  <c r="E668" i="80"/>
  <c r="D668" i="80"/>
  <c r="C668" i="80"/>
  <c r="AS667" i="80"/>
  <c r="AR667" i="80"/>
  <c r="U667" i="80"/>
  <c r="T667" i="80"/>
  <c r="S667" i="80"/>
  <c r="R667" i="80"/>
  <c r="Q667" i="80"/>
  <c r="O667" i="80"/>
  <c r="L667" i="80"/>
  <c r="G667" i="80"/>
  <c r="F667" i="80"/>
  <c r="E667" i="80"/>
  <c r="D667" i="80"/>
  <c r="C667" i="80"/>
  <c r="AS666" i="80"/>
  <c r="AR666" i="80"/>
  <c r="U666" i="80"/>
  <c r="T666" i="80"/>
  <c r="S666" i="80"/>
  <c r="R666" i="80"/>
  <c r="Q666" i="80"/>
  <c r="O666" i="80"/>
  <c r="L666" i="80"/>
  <c r="G666" i="80"/>
  <c r="F666" i="80"/>
  <c r="E666" i="80"/>
  <c r="D666" i="80"/>
  <c r="C666" i="80"/>
  <c r="AS665" i="80"/>
  <c r="AR665" i="80"/>
  <c r="U665" i="80"/>
  <c r="T665" i="80"/>
  <c r="S665" i="80"/>
  <c r="R665" i="80"/>
  <c r="Q665" i="80"/>
  <c r="O665" i="80"/>
  <c r="L665" i="80"/>
  <c r="G665" i="80"/>
  <c r="F665" i="80"/>
  <c r="E665" i="80"/>
  <c r="D665" i="80"/>
  <c r="C665" i="80"/>
  <c r="AS664" i="80"/>
  <c r="AR664" i="80"/>
  <c r="U664" i="80"/>
  <c r="T664" i="80"/>
  <c r="S664" i="80"/>
  <c r="R664" i="80"/>
  <c r="Q664" i="80"/>
  <c r="O664" i="80"/>
  <c r="L664" i="80"/>
  <c r="G664" i="80"/>
  <c r="F664" i="80"/>
  <c r="E664" i="80"/>
  <c r="D664" i="80"/>
  <c r="C664" i="80"/>
  <c r="AS663" i="80"/>
  <c r="AR663" i="80"/>
  <c r="U663" i="80"/>
  <c r="T663" i="80"/>
  <c r="S663" i="80"/>
  <c r="R663" i="80"/>
  <c r="Q663" i="80"/>
  <c r="O663" i="80"/>
  <c r="L663" i="80"/>
  <c r="G663" i="80"/>
  <c r="F663" i="80"/>
  <c r="E663" i="80"/>
  <c r="D663" i="80"/>
  <c r="C663" i="80"/>
  <c r="AS662" i="80"/>
  <c r="AR662" i="80"/>
  <c r="U662" i="80"/>
  <c r="T662" i="80"/>
  <c r="S662" i="80"/>
  <c r="R662" i="80"/>
  <c r="Q662" i="80"/>
  <c r="O662" i="80"/>
  <c r="L662" i="80"/>
  <c r="G662" i="80"/>
  <c r="F662" i="80"/>
  <c r="E662" i="80"/>
  <c r="D662" i="80"/>
  <c r="C662" i="80"/>
  <c r="AS661" i="80"/>
  <c r="AR661" i="80"/>
  <c r="U661" i="80"/>
  <c r="T661" i="80"/>
  <c r="S661" i="80"/>
  <c r="R661" i="80"/>
  <c r="Q661" i="80"/>
  <c r="O661" i="80"/>
  <c r="L661" i="80"/>
  <c r="G661" i="80"/>
  <c r="F661" i="80"/>
  <c r="E661" i="80"/>
  <c r="D661" i="80"/>
  <c r="C661" i="80"/>
  <c r="AS660" i="80"/>
  <c r="AR660" i="80"/>
  <c r="U660" i="80"/>
  <c r="T660" i="80"/>
  <c r="S660" i="80"/>
  <c r="R660" i="80"/>
  <c r="Q660" i="80"/>
  <c r="O660" i="80"/>
  <c r="L660" i="80"/>
  <c r="G660" i="80"/>
  <c r="F660" i="80"/>
  <c r="E660" i="80"/>
  <c r="D660" i="80"/>
  <c r="C660" i="80"/>
  <c r="AS659" i="80"/>
  <c r="AR659" i="80"/>
  <c r="U659" i="80"/>
  <c r="T659" i="80"/>
  <c r="S659" i="80"/>
  <c r="R659" i="80"/>
  <c r="Q659" i="80"/>
  <c r="O659" i="80"/>
  <c r="L659" i="80"/>
  <c r="G659" i="80"/>
  <c r="F659" i="80"/>
  <c r="E659" i="80"/>
  <c r="D659" i="80"/>
  <c r="C659" i="80"/>
  <c r="AS658" i="80"/>
  <c r="AR658" i="80"/>
  <c r="U658" i="80"/>
  <c r="T658" i="80"/>
  <c r="S658" i="80"/>
  <c r="R658" i="80"/>
  <c r="Q658" i="80"/>
  <c r="O658" i="80"/>
  <c r="L658" i="80"/>
  <c r="G658" i="80"/>
  <c r="F658" i="80"/>
  <c r="E658" i="80"/>
  <c r="D658" i="80"/>
  <c r="C658" i="80"/>
  <c r="AS657" i="80"/>
  <c r="AR657" i="80"/>
  <c r="U657" i="80"/>
  <c r="T657" i="80"/>
  <c r="S657" i="80"/>
  <c r="R657" i="80"/>
  <c r="Q657" i="80"/>
  <c r="O657" i="80"/>
  <c r="L657" i="80"/>
  <c r="G657" i="80"/>
  <c r="F657" i="80"/>
  <c r="E657" i="80"/>
  <c r="D657" i="80"/>
  <c r="C657" i="80"/>
  <c r="AS656" i="80"/>
  <c r="AR656" i="80"/>
  <c r="U656" i="80"/>
  <c r="T656" i="80"/>
  <c r="S656" i="80"/>
  <c r="R656" i="80"/>
  <c r="Q656" i="80"/>
  <c r="O656" i="80"/>
  <c r="L656" i="80"/>
  <c r="G656" i="80"/>
  <c r="F656" i="80"/>
  <c r="E656" i="80"/>
  <c r="D656" i="80"/>
  <c r="C656" i="80"/>
  <c r="AS655" i="80"/>
  <c r="AR655" i="80"/>
  <c r="U655" i="80"/>
  <c r="T655" i="80"/>
  <c r="S655" i="80"/>
  <c r="R655" i="80"/>
  <c r="Q655" i="80"/>
  <c r="O655" i="80"/>
  <c r="L655" i="80"/>
  <c r="G655" i="80"/>
  <c r="F655" i="80"/>
  <c r="E655" i="80"/>
  <c r="D655" i="80"/>
  <c r="C655" i="80"/>
  <c r="AS654" i="80"/>
  <c r="AR654" i="80"/>
  <c r="U654" i="80"/>
  <c r="T654" i="80"/>
  <c r="S654" i="80"/>
  <c r="R654" i="80"/>
  <c r="Q654" i="80"/>
  <c r="O654" i="80"/>
  <c r="L654" i="80"/>
  <c r="G654" i="80"/>
  <c r="F654" i="80"/>
  <c r="E654" i="80"/>
  <c r="D654" i="80"/>
  <c r="C654" i="80"/>
  <c r="AS653" i="80"/>
  <c r="AR653" i="80"/>
  <c r="U653" i="80"/>
  <c r="T653" i="80"/>
  <c r="S653" i="80"/>
  <c r="R653" i="80"/>
  <c r="Q653" i="80"/>
  <c r="O653" i="80"/>
  <c r="L653" i="80"/>
  <c r="G653" i="80"/>
  <c r="F653" i="80"/>
  <c r="E653" i="80"/>
  <c r="D653" i="80"/>
  <c r="C653" i="80"/>
  <c r="AS652" i="80"/>
  <c r="AR652" i="80"/>
  <c r="U652" i="80"/>
  <c r="T652" i="80"/>
  <c r="S652" i="80"/>
  <c r="R652" i="80"/>
  <c r="Q652" i="80"/>
  <c r="O652" i="80"/>
  <c r="L652" i="80"/>
  <c r="G652" i="80"/>
  <c r="F652" i="80"/>
  <c r="E652" i="80"/>
  <c r="D652" i="80"/>
  <c r="C652" i="80"/>
  <c r="AS651" i="80"/>
  <c r="AR651" i="80"/>
  <c r="U651" i="80"/>
  <c r="T651" i="80"/>
  <c r="S651" i="80"/>
  <c r="R651" i="80"/>
  <c r="Q651" i="80"/>
  <c r="O651" i="80"/>
  <c r="L651" i="80"/>
  <c r="G651" i="80"/>
  <c r="F651" i="80"/>
  <c r="E651" i="80"/>
  <c r="D651" i="80"/>
  <c r="C651" i="80"/>
  <c r="AS650" i="80"/>
  <c r="AR650" i="80"/>
  <c r="U650" i="80"/>
  <c r="T650" i="80"/>
  <c r="S650" i="80"/>
  <c r="R650" i="80"/>
  <c r="Q650" i="80"/>
  <c r="O650" i="80"/>
  <c r="L650" i="80"/>
  <c r="G650" i="80"/>
  <c r="F650" i="80"/>
  <c r="E650" i="80"/>
  <c r="D650" i="80"/>
  <c r="C650" i="80"/>
  <c r="AS649" i="80"/>
  <c r="AR649" i="80"/>
  <c r="U649" i="80"/>
  <c r="T649" i="80"/>
  <c r="S649" i="80"/>
  <c r="R649" i="80"/>
  <c r="Q649" i="80"/>
  <c r="O649" i="80"/>
  <c r="L649" i="80"/>
  <c r="G649" i="80"/>
  <c r="F649" i="80"/>
  <c r="E649" i="80"/>
  <c r="D649" i="80"/>
  <c r="C649" i="80"/>
  <c r="AS648" i="80"/>
  <c r="AR648" i="80"/>
  <c r="U648" i="80"/>
  <c r="T648" i="80"/>
  <c r="S648" i="80"/>
  <c r="R648" i="80"/>
  <c r="Q648" i="80"/>
  <c r="O648" i="80"/>
  <c r="L648" i="80"/>
  <c r="G648" i="80"/>
  <c r="F648" i="80"/>
  <c r="E648" i="80"/>
  <c r="D648" i="80"/>
  <c r="C648" i="80"/>
  <c r="AS647" i="80"/>
  <c r="AR647" i="80"/>
  <c r="U647" i="80"/>
  <c r="T647" i="80"/>
  <c r="S647" i="80"/>
  <c r="R647" i="80"/>
  <c r="Q647" i="80"/>
  <c r="O647" i="80"/>
  <c r="L647" i="80"/>
  <c r="G647" i="80"/>
  <c r="F647" i="80"/>
  <c r="E647" i="80"/>
  <c r="D647" i="80"/>
  <c r="C647" i="80"/>
  <c r="AS646" i="80"/>
  <c r="AR646" i="80"/>
  <c r="U646" i="80"/>
  <c r="T646" i="80"/>
  <c r="S646" i="80"/>
  <c r="R646" i="80"/>
  <c r="Q646" i="80"/>
  <c r="O646" i="80"/>
  <c r="L646" i="80"/>
  <c r="G646" i="80"/>
  <c r="F646" i="80"/>
  <c r="E646" i="80"/>
  <c r="D646" i="80"/>
  <c r="C646" i="80"/>
  <c r="AS645" i="80"/>
  <c r="AR645" i="80"/>
  <c r="U645" i="80"/>
  <c r="T645" i="80"/>
  <c r="S645" i="80"/>
  <c r="R645" i="80"/>
  <c r="Q645" i="80"/>
  <c r="O645" i="80"/>
  <c r="L645" i="80"/>
  <c r="G645" i="80"/>
  <c r="F645" i="80"/>
  <c r="E645" i="80"/>
  <c r="D645" i="80"/>
  <c r="C645" i="80"/>
  <c r="AS644" i="80"/>
  <c r="AR644" i="80"/>
  <c r="U644" i="80"/>
  <c r="T644" i="80"/>
  <c r="S644" i="80"/>
  <c r="R644" i="80"/>
  <c r="Q644" i="80"/>
  <c r="O644" i="80"/>
  <c r="L644" i="80"/>
  <c r="G644" i="80"/>
  <c r="F644" i="80"/>
  <c r="E644" i="80"/>
  <c r="D644" i="80"/>
  <c r="C644" i="80"/>
  <c r="AS643" i="80"/>
  <c r="AR643" i="80"/>
  <c r="U643" i="80"/>
  <c r="T643" i="80"/>
  <c r="S643" i="80"/>
  <c r="R643" i="80"/>
  <c r="Q643" i="80"/>
  <c r="O643" i="80"/>
  <c r="L643" i="80"/>
  <c r="G643" i="80"/>
  <c r="F643" i="80"/>
  <c r="E643" i="80"/>
  <c r="D643" i="80"/>
  <c r="C643" i="80"/>
  <c r="AS642" i="80"/>
  <c r="AR642" i="80"/>
  <c r="U642" i="80"/>
  <c r="T642" i="80"/>
  <c r="S642" i="80"/>
  <c r="R642" i="80"/>
  <c r="Q642" i="80"/>
  <c r="O642" i="80"/>
  <c r="L642" i="80"/>
  <c r="G642" i="80"/>
  <c r="F642" i="80"/>
  <c r="E642" i="80"/>
  <c r="D642" i="80"/>
  <c r="C642" i="80"/>
  <c r="AS641" i="80"/>
  <c r="AR641" i="80"/>
  <c r="U641" i="80"/>
  <c r="T641" i="80"/>
  <c r="S641" i="80"/>
  <c r="R641" i="80"/>
  <c r="Q641" i="80"/>
  <c r="O641" i="80"/>
  <c r="L641" i="80"/>
  <c r="G641" i="80"/>
  <c r="F641" i="80"/>
  <c r="E641" i="80"/>
  <c r="D641" i="80"/>
  <c r="C641" i="80"/>
  <c r="AS640" i="80"/>
  <c r="AR640" i="80"/>
  <c r="U640" i="80"/>
  <c r="T640" i="80"/>
  <c r="S640" i="80"/>
  <c r="R640" i="80"/>
  <c r="Q640" i="80"/>
  <c r="O640" i="80"/>
  <c r="L640" i="80"/>
  <c r="G640" i="80"/>
  <c r="F640" i="80"/>
  <c r="E640" i="80"/>
  <c r="D640" i="80"/>
  <c r="C640" i="80"/>
  <c r="AS639" i="80"/>
  <c r="AR639" i="80"/>
  <c r="U639" i="80"/>
  <c r="T639" i="80"/>
  <c r="S639" i="80"/>
  <c r="R639" i="80"/>
  <c r="Q639" i="80"/>
  <c r="O639" i="80"/>
  <c r="L639" i="80"/>
  <c r="G639" i="80"/>
  <c r="F639" i="80"/>
  <c r="E639" i="80"/>
  <c r="D639" i="80"/>
  <c r="C639" i="80"/>
  <c r="AS638" i="80"/>
  <c r="AR638" i="80"/>
  <c r="U638" i="80"/>
  <c r="T638" i="80"/>
  <c r="S638" i="80"/>
  <c r="R638" i="80"/>
  <c r="Q638" i="80"/>
  <c r="O638" i="80"/>
  <c r="L638" i="80"/>
  <c r="G638" i="80"/>
  <c r="F638" i="80"/>
  <c r="E638" i="80"/>
  <c r="D638" i="80"/>
  <c r="C638" i="80"/>
  <c r="AS637" i="80"/>
  <c r="AR637" i="80"/>
  <c r="U637" i="80"/>
  <c r="T637" i="80"/>
  <c r="S637" i="80"/>
  <c r="R637" i="80"/>
  <c r="Q637" i="80"/>
  <c r="O637" i="80"/>
  <c r="L637" i="80"/>
  <c r="G637" i="80"/>
  <c r="F637" i="80"/>
  <c r="E637" i="80"/>
  <c r="D637" i="80"/>
  <c r="C637" i="80"/>
  <c r="AS636" i="80"/>
  <c r="AR636" i="80"/>
  <c r="U636" i="80"/>
  <c r="T636" i="80"/>
  <c r="S636" i="80"/>
  <c r="R636" i="80"/>
  <c r="Q636" i="80"/>
  <c r="O636" i="80"/>
  <c r="L636" i="80"/>
  <c r="G636" i="80"/>
  <c r="F636" i="80"/>
  <c r="E636" i="80"/>
  <c r="D636" i="80"/>
  <c r="C636" i="80"/>
  <c r="AS635" i="80"/>
  <c r="AR635" i="80"/>
  <c r="U635" i="80"/>
  <c r="T635" i="80"/>
  <c r="S635" i="80"/>
  <c r="R635" i="80"/>
  <c r="Q635" i="80"/>
  <c r="O635" i="80"/>
  <c r="L635" i="80"/>
  <c r="G635" i="80"/>
  <c r="F635" i="80"/>
  <c r="E635" i="80"/>
  <c r="D635" i="80"/>
  <c r="C635" i="80"/>
  <c r="AS634" i="80"/>
  <c r="AR634" i="80"/>
  <c r="U634" i="80"/>
  <c r="T634" i="80"/>
  <c r="S634" i="80"/>
  <c r="R634" i="80"/>
  <c r="Q634" i="80"/>
  <c r="O634" i="80"/>
  <c r="L634" i="80"/>
  <c r="G634" i="80"/>
  <c r="F634" i="80"/>
  <c r="E634" i="80"/>
  <c r="D634" i="80"/>
  <c r="C634" i="80"/>
  <c r="AS633" i="80"/>
  <c r="AR633" i="80"/>
  <c r="U633" i="80"/>
  <c r="T633" i="80"/>
  <c r="S633" i="80"/>
  <c r="R633" i="80"/>
  <c r="Q633" i="80"/>
  <c r="O633" i="80"/>
  <c r="L633" i="80"/>
  <c r="G633" i="80"/>
  <c r="F633" i="80"/>
  <c r="E633" i="80"/>
  <c r="D633" i="80"/>
  <c r="C633" i="80"/>
  <c r="AS632" i="80"/>
  <c r="AR632" i="80"/>
  <c r="U632" i="80"/>
  <c r="T632" i="80"/>
  <c r="S632" i="80"/>
  <c r="R632" i="80"/>
  <c r="Q632" i="80"/>
  <c r="O632" i="80"/>
  <c r="L632" i="80"/>
  <c r="G632" i="80"/>
  <c r="F632" i="80"/>
  <c r="E632" i="80"/>
  <c r="D632" i="80"/>
  <c r="C632" i="80"/>
  <c r="AS631" i="80"/>
  <c r="AR631" i="80"/>
  <c r="U631" i="80"/>
  <c r="T631" i="80"/>
  <c r="S631" i="80"/>
  <c r="R631" i="80"/>
  <c r="Q631" i="80"/>
  <c r="O631" i="80"/>
  <c r="L631" i="80"/>
  <c r="G631" i="80"/>
  <c r="F631" i="80"/>
  <c r="E631" i="80"/>
  <c r="D631" i="80"/>
  <c r="C631" i="80"/>
  <c r="AS630" i="80"/>
  <c r="AR630" i="80"/>
  <c r="U630" i="80"/>
  <c r="T630" i="80"/>
  <c r="S630" i="80"/>
  <c r="R630" i="80"/>
  <c r="Q630" i="80"/>
  <c r="O630" i="80"/>
  <c r="L630" i="80"/>
  <c r="G630" i="80"/>
  <c r="F630" i="80"/>
  <c r="E630" i="80"/>
  <c r="D630" i="80"/>
  <c r="C630" i="80"/>
  <c r="AS629" i="80"/>
  <c r="AR629" i="80"/>
  <c r="U629" i="80"/>
  <c r="T629" i="80"/>
  <c r="S629" i="80"/>
  <c r="R629" i="80"/>
  <c r="Q629" i="80"/>
  <c r="O629" i="80"/>
  <c r="L629" i="80"/>
  <c r="G629" i="80"/>
  <c r="F629" i="80"/>
  <c r="E629" i="80"/>
  <c r="D629" i="80"/>
  <c r="C629" i="80"/>
  <c r="AS628" i="80"/>
  <c r="AR628" i="80"/>
  <c r="U628" i="80"/>
  <c r="T628" i="80"/>
  <c r="S628" i="80"/>
  <c r="R628" i="80"/>
  <c r="Q628" i="80"/>
  <c r="O628" i="80"/>
  <c r="L628" i="80"/>
  <c r="G628" i="80"/>
  <c r="F628" i="80"/>
  <c r="E628" i="80"/>
  <c r="D628" i="80"/>
  <c r="C628" i="80"/>
  <c r="AS627" i="80"/>
  <c r="AR627" i="80"/>
  <c r="U627" i="80"/>
  <c r="T627" i="80"/>
  <c r="S627" i="80"/>
  <c r="R627" i="80"/>
  <c r="Q627" i="80"/>
  <c r="O627" i="80"/>
  <c r="L627" i="80"/>
  <c r="G627" i="80"/>
  <c r="F627" i="80"/>
  <c r="E627" i="80"/>
  <c r="D627" i="80"/>
  <c r="C627" i="80"/>
  <c r="AS626" i="80"/>
  <c r="AR626" i="80"/>
  <c r="U626" i="80"/>
  <c r="T626" i="80"/>
  <c r="S626" i="80"/>
  <c r="R626" i="80"/>
  <c r="Q626" i="80"/>
  <c r="O626" i="80"/>
  <c r="L626" i="80"/>
  <c r="G626" i="80"/>
  <c r="F626" i="80"/>
  <c r="E626" i="80"/>
  <c r="D626" i="80"/>
  <c r="C626" i="80"/>
  <c r="AS625" i="80"/>
  <c r="AR625" i="80"/>
  <c r="U625" i="80"/>
  <c r="T625" i="80"/>
  <c r="S625" i="80"/>
  <c r="R625" i="80"/>
  <c r="Q625" i="80"/>
  <c r="O625" i="80"/>
  <c r="L625" i="80"/>
  <c r="G625" i="80"/>
  <c r="F625" i="80"/>
  <c r="E625" i="80"/>
  <c r="D625" i="80"/>
  <c r="C625" i="80"/>
  <c r="AS624" i="80"/>
  <c r="AR624" i="80"/>
  <c r="U624" i="80"/>
  <c r="T624" i="80"/>
  <c r="S624" i="80"/>
  <c r="R624" i="80"/>
  <c r="Q624" i="80"/>
  <c r="O624" i="80"/>
  <c r="L624" i="80"/>
  <c r="G624" i="80"/>
  <c r="F624" i="80"/>
  <c r="E624" i="80"/>
  <c r="D624" i="80"/>
  <c r="C624" i="80"/>
  <c r="AS623" i="80"/>
  <c r="AR623" i="80"/>
  <c r="U623" i="80"/>
  <c r="T623" i="80"/>
  <c r="S623" i="80"/>
  <c r="R623" i="80"/>
  <c r="Q623" i="80"/>
  <c r="O623" i="80"/>
  <c r="L623" i="80"/>
  <c r="G623" i="80"/>
  <c r="F623" i="80"/>
  <c r="E623" i="80"/>
  <c r="D623" i="80"/>
  <c r="C623" i="80"/>
  <c r="AS622" i="80"/>
  <c r="AR622" i="80"/>
  <c r="U622" i="80"/>
  <c r="T622" i="80"/>
  <c r="S622" i="80"/>
  <c r="R622" i="80"/>
  <c r="Q622" i="80"/>
  <c r="O622" i="80"/>
  <c r="L622" i="80"/>
  <c r="G622" i="80"/>
  <c r="F622" i="80"/>
  <c r="E622" i="80"/>
  <c r="D622" i="80"/>
  <c r="C622" i="80"/>
  <c r="AS621" i="80"/>
  <c r="AR621" i="80"/>
  <c r="U621" i="80"/>
  <c r="T621" i="80"/>
  <c r="S621" i="80"/>
  <c r="R621" i="80"/>
  <c r="Q621" i="80"/>
  <c r="O621" i="80"/>
  <c r="L621" i="80"/>
  <c r="G621" i="80"/>
  <c r="F621" i="80"/>
  <c r="E621" i="80"/>
  <c r="D621" i="80"/>
  <c r="C621" i="80"/>
  <c r="AS620" i="80"/>
  <c r="AR620" i="80"/>
  <c r="U620" i="80"/>
  <c r="T620" i="80"/>
  <c r="S620" i="80"/>
  <c r="R620" i="80"/>
  <c r="Q620" i="80"/>
  <c r="O620" i="80"/>
  <c r="L620" i="80"/>
  <c r="G620" i="80"/>
  <c r="F620" i="80"/>
  <c r="E620" i="80"/>
  <c r="D620" i="80"/>
  <c r="C620" i="80"/>
  <c r="AS619" i="80"/>
  <c r="AR619" i="80"/>
  <c r="U619" i="80"/>
  <c r="T619" i="80"/>
  <c r="S619" i="80"/>
  <c r="R619" i="80"/>
  <c r="Q619" i="80"/>
  <c r="O619" i="80"/>
  <c r="L619" i="80"/>
  <c r="G619" i="80"/>
  <c r="F619" i="80"/>
  <c r="E619" i="80"/>
  <c r="D619" i="80"/>
  <c r="C619" i="80"/>
  <c r="AS618" i="80"/>
  <c r="AR618" i="80"/>
  <c r="U618" i="80"/>
  <c r="T618" i="80"/>
  <c r="S618" i="80"/>
  <c r="R618" i="80"/>
  <c r="Q618" i="80"/>
  <c r="O618" i="80"/>
  <c r="L618" i="80"/>
  <c r="G618" i="80"/>
  <c r="F618" i="80"/>
  <c r="E618" i="80"/>
  <c r="D618" i="80"/>
  <c r="C618" i="80"/>
  <c r="AS617" i="80"/>
  <c r="AR617" i="80"/>
  <c r="U617" i="80"/>
  <c r="T617" i="80"/>
  <c r="S617" i="80"/>
  <c r="R617" i="80"/>
  <c r="Q617" i="80"/>
  <c r="O617" i="80"/>
  <c r="L617" i="80"/>
  <c r="G617" i="80"/>
  <c r="F617" i="80"/>
  <c r="E617" i="80"/>
  <c r="D617" i="80"/>
  <c r="C617" i="80"/>
  <c r="AS616" i="80"/>
  <c r="AR616" i="80"/>
  <c r="U616" i="80"/>
  <c r="T616" i="80"/>
  <c r="S616" i="80"/>
  <c r="R616" i="80"/>
  <c r="Q616" i="80"/>
  <c r="O616" i="80"/>
  <c r="L616" i="80"/>
  <c r="G616" i="80"/>
  <c r="F616" i="80"/>
  <c r="E616" i="80"/>
  <c r="D616" i="80"/>
  <c r="C616" i="80"/>
  <c r="AS615" i="80"/>
  <c r="AR615" i="80"/>
  <c r="U615" i="80"/>
  <c r="T615" i="80"/>
  <c r="S615" i="80"/>
  <c r="R615" i="80"/>
  <c r="Q615" i="80"/>
  <c r="O615" i="80"/>
  <c r="L615" i="80"/>
  <c r="G615" i="80"/>
  <c r="F615" i="80"/>
  <c r="E615" i="80"/>
  <c r="D615" i="80"/>
  <c r="C615" i="80"/>
  <c r="AS614" i="80"/>
  <c r="AR614" i="80"/>
  <c r="U614" i="80"/>
  <c r="T614" i="80"/>
  <c r="S614" i="80"/>
  <c r="R614" i="80"/>
  <c r="Q614" i="80"/>
  <c r="O614" i="80"/>
  <c r="L614" i="80"/>
  <c r="G614" i="80"/>
  <c r="F614" i="80"/>
  <c r="E614" i="80"/>
  <c r="D614" i="80"/>
  <c r="C614" i="80"/>
  <c r="AS613" i="80"/>
  <c r="AR613" i="80"/>
  <c r="U613" i="80"/>
  <c r="T613" i="80"/>
  <c r="S613" i="80"/>
  <c r="R613" i="80"/>
  <c r="Q613" i="80"/>
  <c r="O613" i="80"/>
  <c r="L613" i="80"/>
  <c r="G613" i="80"/>
  <c r="F613" i="80"/>
  <c r="E613" i="80"/>
  <c r="D613" i="80"/>
  <c r="C613" i="80"/>
  <c r="AS612" i="80"/>
  <c r="AR612" i="80"/>
  <c r="U612" i="80"/>
  <c r="T612" i="80"/>
  <c r="S612" i="80"/>
  <c r="R612" i="80"/>
  <c r="Q612" i="80"/>
  <c r="O612" i="80"/>
  <c r="L612" i="80"/>
  <c r="G612" i="80"/>
  <c r="F612" i="80"/>
  <c r="E612" i="80"/>
  <c r="D612" i="80"/>
  <c r="C612" i="80"/>
  <c r="AS611" i="80"/>
  <c r="AR611" i="80"/>
  <c r="U611" i="80"/>
  <c r="T611" i="80"/>
  <c r="S611" i="80"/>
  <c r="R611" i="80"/>
  <c r="Q611" i="80"/>
  <c r="O611" i="80"/>
  <c r="L611" i="80"/>
  <c r="G611" i="80"/>
  <c r="F611" i="80"/>
  <c r="E611" i="80"/>
  <c r="D611" i="80"/>
  <c r="C611" i="80"/>
  <c r="AS610" i="80"/>
  <c r="AR610" i="80"/>
  <c r="U610" i="80"/>
  <c r="T610" i="80"/>
  <c r="S610" i="80"/>
  <c r="R610" i="80"/>
  <c r="Q610" i="80"/>
  <c r="O610" i="80"/>
  <c r="L610" i="80"/>
  <c r="G610" i="80"/>
  <c r="F610" i="80"/>
  <c r="E610" i="80"/>
  <c r="D610" i="80"/>
  <c r="C610" i="80"/>
  <c r="AS609" i="80"/>
  <c r="AR609" i="80"/>
  <c r="U609" i="80"/>
  <c r="T609" i="80"/>
  <c r="S609" i="80"/>
  <c r="R609" i="80"/>
  <c r="Q609" i="80"/>
  <c r="O609" i="80"/>
  <c r="L609" i="80"/>
  <c r="G609" i="80"/>
  <c r="F609" i="80"/>
  <c r="E609" i="80"/>
  <c r="D609" i="80"/>
  <c r="C609" i="80"/>
  <c r="AS608" i="80"/>
  <c r="AR608" i="80"/>
  <c r="U608" i="80"/>
  <c r="T608" i="80"/>
  <c r="S608" i="80"/>
  <c r="R608" i="80"/>
  <c r="Q608" i="80"/>
  <c r="O608" i="80"/>
  <c r="L608" i="80"/>
  <c r="G608" i="80"/>
  <c r="F608" i="80"/>
  <c r="E608" i="80"/>
  <c r="D608" i="80"/>
  <c r="C608" i="80"/>
  <c r="AS607" i="80"/>
  <c r="AR607" i="80"/>
  <c r="U607" i="80"/>
  <c r="T607" i="80"/>
  <c r="S607" i="80"/>
  <c r="R607" i="80"/>
  <c r="Q607" i="80"/>
  <c r="O607" i="80"/>
  <c r="L607" i="80"/>
  <c r="G607" i="80"/>
  <c r="F607" i="80"/>
  <c r="E607" i="80"/>
  <c r="D607" i="80"/>
  <c r="C607" i="80"/>
  <c r="AS606" i="80"/>
  <c r="AR606" i="80"/>
  <c r="U606" i="80"/>
  <c r="T606" i="80"/>
  <c r="S606" i="80"/>
  <c r="R606" i="80"/>
  <c r="Q606" i="80"/>
  <c r="O606" i="80"/>
  <c r="L606" i="80"/>
  <c r="G606" i="80"/>
  <c r="F606" i="80"/>
  <c r="E606" i="80"/>
  <c r="D606" i="80"/>
  <c r="C606" i="80"/>
  <c r="AS605" i="80"/>
  <c r="AR605" i="80"/>
  <c r="U605" i="80"/>
  <c r="T605" i="80"/>
  <c r="S605" i="80"/>
  <c r="R605" i="80"/>
  <c r="Q605" i="80"/>
  <c r="O605" i="80"/>
  <c r="L605" i="80"/>
  <c r="G605" i="80"/>
  <c r="F605" i="80"/>
  <c r="E605" i="80"/>
  <c r="D605" i="80"/>
  <c r="C605" i="80"/>
  <c r="AS604" i="80"/>
  <c r="AR604" i="80"/>
  <c r="U604" i="80"/>
  <c r="T604" i="80"/>
  <c r="S604" i="80"/>
  <c r="R604" i="80"/>
  <c r="Q604" i="80"/>
  <c r="O604" i="80"/>
  <c r="L604" i="80"/>
  <c r="G604" i="80"/>
  <c r="F604" i="80"/>
  <c r="E604" i="80"/>
  <c r="D604" i="80"/>
  <c r="C604" i="80"/>
  <c r="AS603" i="80"/>
  <c r="AR603" i="80"/>
  <c r="U603" i="80"/>
  <c r="T603" i="80"/>
  <c r="S603" i="80"/>
  <c r="R603" i="80"/>
  <c r="Q603" i="80"/>
  <c r="O603" i="80"/>
  <c r="L603" i="80"/>
  <c r="G603" i="80"/>
  <c r="F603" i="80"/>
  <c r="E603" i="80"/>
  <c r="D603" i="80"/>
  <c r="C603" i="80"/>
  <c r="AS602" i="80"/>
  <c r="AR602" i="80"/>
  <c r="U602" i="80"/>
  <c r="T602" i="80"/>
  <c r="S602" i="80"/>
  <c r="R602" i="80"/>
  <c r="Q602" i="80"/>
  <c r="O602" i="80"/>
  <c r="L602" i="80"/>
  <c r="G602" i="80"/>
  <c r="F602" i="80"/>
  <c r="E602" i="80"/>
  <c r="D602" i="80"/>
  <c r="C602" i="80"/>
  <c r="AS601" i="80"/>
  <c r="AR601" i="80"/>
  <c r="U601" i="80"/>
  <c r="T601" i="80"/>
  <c r="S601" i="80"/>
  <c r="R601" i="80"/>
  <c r="Q601" i="80"/>
  <c r="O601" i="80"/>
  <c r="L601" i="80"/>
  <c r="G601" i="80"/>
  <c r="F601" i="80"/>
  <c r="E601" i="80"/>
  <c r="D601" i="80"/>
  <c r="C601" i="80"/>
  <c r="AS600" i="80"/>
  <c r="AR600" i="80"/>
  <c r="U600" i="80"/>
  <c r="T600" i="80"/>
  <c r="S600" i="80"/>
  <c r="R600" i="80"/>
  <c r="Q600" i="80"/>
  <c r="O600" i="80"/>
  <c r="L600" i="80"/>
  <c r="G600" i="80"/>
  <c r="F600" i="80"/>
  <c r="E600" i="80"/>
  <c r="D600" i="80"/>
  <c r="C600" i="80"/>
  <c r="AS599" i="80"/>
  <c r="AR599" i="80"/>
  <c r="U599" i="80"/>
  <c r="T599" i="80"/>
  <c r="S599" i="80"/>
  <c r="R599" i="80"/>
  <c r="Q599" i="80"/>
  <c r="O599" i="80"/>
  <c r="L599" i="80"/>
  <c r="G599" i="80"/>
  <c r="F599" i="80"/>
  <c r="E599" i="80"/>
  <c r="D599" i="80"/>
  <c r="C599" i="80"/>
  <c r="AS598" i="80"/>
  <c r="AR598" i="80"/>
  <c r="U598" i="80"/>
  <c r="T598" i="80"/>
  <c r="S598" i="80"/>
  <c r="R598" i="80"/>
  <c r="Q598" i="80"/>
  <c r="O598" i="80"/>
  <c r="L598" i="80"/>
  <c r="G598" i="80"/>
  <c r="F598" i="80"/>
  <c r="E598" i="80"/>
  <c r="D598" i="80"/>
  <c r="C598" i="80"/>
  <c r="AS597" i="80"/>
  <c r="AR597" i="80"/>
  <c r="U597" i="80"/>
  <c r="T597" i="80"/>
  <c r="S597" i="80"/>
  <c r="R597" i="80"/>
  <c r="Q597" i="80"/>
  <c r="O597" i="80"/>
  <c r="L597" i="80"/>
  <c r="G597" i="80"/>
  <c r="F597" i="80"/>
  <c r="E597" i="80"/>
  <c r="D597" i="80"/>
  <c r="C597" i="80"/>
  <c r="AS596" i="80"/>
  <c r="AR596" i="80"/>
  <c r="U596" i="80"/>
  <c r="T596" i="80"/>
  <c r="S596" i="80"/>
  <c r="R596" i="80"/>
  <c r="Q596" i="80"/>
  <c r="O596" i="80"/>
  <c r="L596" i="80"/>
  <c r="G596" i="80"/>
  <c r="F596" i="80"/>
  <c r="E596" i="80"/>
  <c r="D596" i="80"/>
  <c r="C596" i="80"/>
  <c r="AS595" i="80"/>
  <c r="AR595" i="80"/>
  <c r="U595" i="80"/>
  <c r="T595" i="80"/>
  <c r="S595" i="80"/>
  <c r="R595" i="80"/>
  <c r="Q595" i="80"/>
  <c r="O595" i="80"/>
  <c r="L595" i="80"/>
  <c r="G595" i="80"/>
  <c r="F595" i="80"/>
  <c r="E595" i="80"/>
  <c r="D595" i="80"/>
  <c r="C595" i="80"/>
  <c r="AS594" i="80"/>
  <c r="AR594" i="80"/>
  <c r="U594" i="80"/>
  <c r="T594" i="80"/>
  <c r="S594" i="80"/>
  <c r="R594" i="80"/>
  <c r="Q594" i="80"/>
  <c r="O594" i="80"/>
  <c r="L594" i="80"/>
  <c r="G594" i="80"/>
  <c r="F594" i="80"/>
  <c r="E594" i="80"/>
  <c r="D594" i="80"/>
  <c r="C594" i="80"/>
  <c r="AS593" i="80"/>
  <c r="AR593" i="80"/>
  <c r="U593" i="80"/>
  <c r="T593" i="80"/>
  <c r="S593" i="80"/>
  <c r="R593" i="80"/>
  <c r="Q593" i="80"/>
  <c r="O593" i="80"/>
  <c r="L593" i="80"/>
  <c r="G593" i="80"/>
  <c r="F593" i="80"/>
  <c r="E593" i="80"/>
  <c r="D593" i="80"/>
  <c r="C593" i="80"/>
  <c r="AS592" i="80"/>
  <c r="AR592" i="80"/>
  <c r="U592" i="80"/>
  <c r="T592" i="80"/>
  <c r="S592" i="80"/>
  <c r="R592" i="80"/>
  <c r="Q592" i="80"/>
  <c r="O592" i="80"/>
  <c r="L592" i="80"/>
  <c r="G592" i="80"/>
  <c r="F592" i="80"/>
  <c r="E592" i="80"/>
  <c r="D592" i="80"/>
  <c r="C592" i="80"/>
  <c r="AS591" i="80"/>
  <c r="AR591" i="80"/>
  <c r="U591" i="80"/>
  <c r="T591" i="80"/>
  <c r="S591" i="80"/>
  <c r="R591" i="80"/>
  <c r="Q591" i="80"/>
  <c r="O591" i="80"/>
  <c r="L591" i="80"/>
  <c r="G591" i="80"/>
  <c r="F591" i="80"/>
  <c r="E591" i="80"/>
  <c r="D591" i="80"/>
  <c r="C591" i="80"/>
  <c r="AS590" i="80"/>
  <c r="AR590" i="80"/>
  <c r="U590" i="80"/>
  <c r="T590" i="80"/>
  <c r="S590" i="80"/>
  <c r="R590" i="80"/>
  <c r="Q590" i="80"/>
  <c r="O590" i="80"/>
  <c r="L590" i="80"/>
  <c r="G590" i="80"/>
  <c r="F590" i="80"/>
  <c r="E590" i="80"/>
  <c r="D590" i="80"/>
  <c r="C590" i="80"/>
  <c r="AS589" i="80"/>
  <c r="AR589" i="80"/>
  <c r="U589" i="80"/>
  <c r="T589" i="80"/>
  <c r="S589" i="80"/>
  <c r="R589" i="80"/>
  <c r="Q589" i="80"/>
  <c r="O589" i="80"/>
  <c r="L589" i="80"/>
  <c r="G589" i="80"/>
  <c r="F589" i="80"/>
  <c r="E589" i="80"/>
  <c r="D589" i="80"/>
  <c r="C589" i="80"/>
  <c r="AS588" i="80"/>
  <c r="AR588" i="80"/>
  <c r="U588" i="80"/>
  <c r="T588" i="80"/>
  <c r="S588" i="80"/>
  <c r="R588" i="80"/>
  <c r="Q588" i="80"/>
  <c r="O588" i="80"/>
  <c r="L588" i="80"/>
  <c r="G588" i="80"/>
  <c r="F588" i="80"/>
  <c r="E588" i="80"/>
  <c r="D588" i="80"/>
  <c r="C588" i="80"/>
  <c r="AS587" i="80"/>
  <c r="AR587" i="80"/>
  <c r="U587" i="80"/>
  <c r="T587" i="80"/>
  <c r="S587" i="80"/>
  <c r="R587" i="80"/>
  <c r="Q587" i="80"/>
  <c r="O587" i="80"/>
  <c r="L587" i="80"/>
  <c r="G587" i="80"/>
  <c r="F587" i="80"/>
  <c r="E587" i="80"/>
  <c r="D587" i="80"/>
  <c r="C587" i="80"/>
  <c r="AS586" i="80"/>
  <c r="AR586" i="80"/>
  <c r="U586" i="80"/>
  <c r="T586" i="80"/>
  <c r="S586" i="80"/>
  <c r="R586" i="80"/>
  <c r="Q586" i="80"/>
  <c r="O586" i="80"/>
  <c r="L586" i="80"/>
  <c r="G586" i="80"/>
  <c r="F586" i="80"/>
  <c r="E586" i="80"/>
  <c r="D586" i="80"/>
  <c r="C586" i="80"/>
  <c r="AS585" i="80"/>
  <c r="AR585" i="80"/>
  <c r="U585" i="80"/>
  <c r="T585" i="80"/>
  <c r="S585" i="80"/>
  <c r="R585" i="80"/>
  <c r="Q585" i="80"/>
  <c r="O585" i="80"/>
  <c r="L585" i="80"/>
  <c r="G585" i="80"/>
  <c r="F585" i="80"/>
  <c r="E585" i="80"/>
  <c r="D585" i="80"/>
  <c r="C585" i="80"/>
  <c r="AS584" i="80"/>
  <c r="AR584" i="80"/>
  <c r="U584" i="80"/>
  <c r="T584" i="80"/>
  <c r="S584" i="80"/>
  <c r="R584" i="80"/>
  <c r="Q584" i="80"/>
  <c r="O584" i="80"/>
  <c r="L584" i="80"/>
  <c r="G584" i="80"/>
  <c r="F584" i="80"/>
  <c r="E584" i="80"/>
  <c r="D584" i="80"/>
  <c r="C584" i="80"/>
  <c r="AS583" i="80"/>
  <c r="AR583" i="80"/>
  <c r="U583" i="80"/>
  <c r="T583" i="80"/>
  <c r="S583" i="80"/>
  <c r="R583" i="80"/>
  <c r="Q583" i="80"/>
  <c r="O583" i="80"/>
  <c r="L583" i="80"/>
  <c r="G583" i="80"/>
  <c r="F583" i="80"/>
  <c r="E583" i="80"/>
  <c r="D583" i="80"/>
  <c r="C583" i="80"/>
  <c r="AS582" i="80"/>
  <c r="AR582" i="80"/>
  <c r="U582" i="80"/>
  <c r="T582" i="80"/>
  <c r="S582" i="80"/>
  <c r="R582" i="80"/>
  <c r="Q582" i="80"/>
  <c r="O582" i="80"/>
  <c r="L582" i="80"/>
  <c r="G582" i="80"/>
  <c r="F582" i="80"/>
  <c r="E582" i="80"/>
  <c r="D582" i="80"/>
  <c r="C582" i="80"/>
  <c r="AS581" i="80"/>
  <c r="AR581" i="80"/>
  <c r="U581" i="80"/>
  <c r="T581" i="80"/>
  <c r="S581" i="80"/>
  <c r="R581" i="80"/>
  <c r="Q581" i="80"/>
  <c r="O581" i="80"/>
  <c r="L581" i="80"/>
  <c r="G581" i="80"/>
  <c r="F581" i="80"/>
  <c r="E581" i="80"/>
  <c r="D581" i="80"/>
  <c r="C581" i="80"/>
  <c r="AS580" i="80"/>
  <c r="AR580" i="80"/>
  <c r="U580" i="80"/>
  <c r="T580" i="80"/>
  <c r="S580" i="80"/>
  <c r="R580" i="80"/>
  <c r="Q580" i="80"/>
  <c r="O580" i="80"/>
  <c r="L580" i="80"/>
  <c r="G580" i="80"/>
  <c r="F580" i="80"/>
  <c r="E580" i="80"/>
  <c r="D580" i="80"/>
  <c r="C580" i="80"/>
  <c r="AS579" i="80"/>
  <c r="AR579" i="80"/>
  <c r="U579" i="80"/>
  <c r="T579" i="80"/>
  <c r="S579" i="80"/>
  <c r="R579" i="80"/>
  <c r="Q579" i="80"/>
  <c r="O579" i="80"/>
  <c r="L579" i="80"/>
  <c r="G579" i="80"/>
  <c r="F579" i="80"/>
  <c r="E579" i="80"/>
  <c r="D579" i="80"/>
  <c r="C579" i="80"/>
  <c r="AS578" i="80"/>
  <c r="AR578" i="80"/>
  <c r="U578" i="80"/>
  <c r="T578" i="80"/>
  <c r="S578" i="80"/>
  <c r="R578" i="80"/>
  <c r="Q578" i="80"/>
  <c r="O578" i="80"/>
  <c r="L578" i="80"/>
  <c r="G578" i="80"/>
  <c r="F578" i="80"/>
  <c r="E578" i="80"/>
  <c r="D578" i="80"/>
  <c r="C578" i="80"/>
  <c r="AS577" i="80"/>
  <c r="AR577" i="80"/>
  <c r="U577" i="80"/>
  <c r="T577" i="80"/>
  <c r="S577" i="80"/>
  <c r="R577" i="80"/>
  <c r="Q577" i="80"/>
  <c r="O577" i="80"/>
  <c r="L577" i="80"/>
  <c r="G577" i="80"/>
  <c r="F577" i="80"/>
  <c r="E577" i="80"/>
  <c r="D577" i="80"/>
  <c r="C577" i="80"/>
  <c r="AS576" i="80"/>
  <c r="AR576" i="80"/>
  <c r="U576" i="80"/>
  <c r="T576" i="80"/>
  <c r="S576" i="80"/>
  <c r="R576" i="80"/>
  <c r="Q576" i="80"/>
  <c r="O576" i="80"/>
  <c r="L576" i="80"/>
  <c r="G576" i="80"/>
  <c r="F576" i="80"/>
  <c r="E576" i="80"/>
  <c r="D576" i="80"/>
  <c r="C576" i="80"/>
  <c r="AS575" i="80"/>
  <c r="AR575" i="80"/>
  <c r="U575" i="80"/>
  <c r="T575" i="80"/>
  <c r="S575" i="80"/>
  <c r="R575" i="80"/>
  <c r="Q575" i="80"/>
  <c r="O575" i="80"/>
  <c r="L575" i="80"/>
  <c r="G575" i="80"/>
  <c r="F575" i="80"/>
  <c r="E575" i="80"/>
  <c r="D575" i="80"/>
  <c r="C575" i="80"/>
  <c r="AS574" i="80"/>
  <c r="AR574" i="80"/>
  <c r="U574" i="80"/>
  <c r="T574" i="80"/>
  <c r="S574" i="80"/>
  <c r="R574" i="80"/>
  <c r="Q574" i="80"/>
  <c r="O574" i="80"/>
  <c r="L574" i="80"/>
  <c r="G574" i="80"/>
  <c r="F574" i="80"/>
  <c r="E574" i="80"/>
  <c r="D574" i="80"/>
  <c r="C574" i="80"/>
  <c r="AS573" i="80"/>
  <c r="AR573" i="80"/>
  <c r="U573" i="80"/>
  <c r="T573" i="80"/>
  <c r="S573" i="80"/>
  <c r="R573" i="80"/>
  <c r="Q573" i="80"/>
  <c r="O573" i="80"/>
  <c r="L573" i="80"/>
  <c r="G573" i="80"/>
  <c r="F573" i="80"/>
  <c r="E573" i="80"/>
  <c r="D573" i="80"/>
  <c r="C573" i="80"/>
  <c r="AS572" i="80"/>
  <c r="AR572" i="80"/>
  <c r="U572" i="80"/>
  <c r="T572" i="80"/>
  <c r="S572" i="80"/>
  <c r="R572" i="80"/>
  <c r="Q572" i="80"/>
  <c r="O572" i="80"/>
  <c r="L572" i="80"/>
  <c r="G572" i="80"/>
  <c r="F572" i="80"/>
  <c r="E572" i="80"/>
  <c r="D572" i="80"/>
  <c r="C572" i="80"/>
  <c r="AS571" i="80"/>
  <c r="AR571" i="80"/>
  <c r="U571" i="80"/>
  <c r="T571" i="80"/>
  <c r="S571" i="80"/>
  <c r="R571" i="80"/>
  <c r="Q571" i="80"/>
  <c r="O571" i="80"/>
  <c r="L571" i="80"/>
  <c r="G571" i="80"/>
  <c r="F571" i="80"/>
  <c r="E571" i="80"/>
  <c r="D571" i="80"/>
  <c r="C571" i="80"/>
  <c r="AS570" i="80"/>
  <c r="AR570" i="80"/>
  <c r="U570" i="80"/>
  <c r="T570" i="80"/>
  <c r="S570" i="80"/>
  <c r="R570" i="80"/>
  <c r="Q570" i="80"/>
  <c r="O570" i="80"/>
  <c r="L570" i="80"/>
  <c r="G570" i="80"/>
  <c r="F570" i="80"/>
  <c r="E570" i="80"/>
  <c r="D570" i="80"/>
  <c r="C570" i="80"/>
  <c r="AS569" i="80"/>
  <c r="AR569" i="80"/>
  <c r="U569" i="80"/>
  <c r="T569" i="80"/>
  <c r="S569" i="80"/>
  <c r="R569" i="80"/>
  <c r="Q569" i="80"/>
  <c r="O569" i="80"/>
  <c r="L569" i="80"/>
  <c r="G569" i="80"/>
  <c r="F569" i="80"/>
  <c r="E569" i="80"/>
  <c r="D569" i="80"/>
  <c r="C569" i="80"/>
  <c r="AS568" i="80"/>
  <c r="AR568" i="80"/>
  <c r="U568" i="80"/>
  <c r="T568" i="80"/>
  <c r="S568" i="80"/>
  <c r="R568" i="80"/>
  <c r="Q568" i="80"/>
  <c r="O568" i="80"/>
  <c r="L568" i="80"/>
  <c r="G568" i="80"/>
  <c r="F568" i="80"/>
  <c r="E568" i="80"/>
  <c r="D568" i="80"/>
  <c r="C568" i="80"/>
  <c r="AS567" i="80"/>
  <c r="AR567" i="80"/>
  <c r="U567" i="80"/>
  <c r="T567" i="80"/>
  <c r="S567" i="80"/>
  <c r="R567" i="80"/>
  <c r="Q567" i="80"/>
  <c r="O567" i="80"/>
  <c r="L567" i="80"/>
  <c r="G567" i="80"/>
  <c r="F567" i="80"/>
  <c r="E567" i="80"/>
  <c r="D567" i="80"/>
  <c r="C567" i="80"/>
  <c r="AS566" i="80"/>
  <c r="AR566" i="80"/>
  <c r="U566" i="80"/>
  <c r="T566" i="80"/>
  <c r="S566" i="80"/>
  <c r="R566" i="80"/>
  <c r="Q566" i="80"/>
  <c r="O566" i="80"/>
  <c r="L566" i="80"/>
  <c r="G566" i="80"/>
  <c r="F566" i="80"/>
  <c r="E566" i="80"/>
  <c r="D566" i="80"/>
  <c r="C566" i="80"/>
  <c r="AS565" i="80"/>
  <c r="AR565" i="80"/>
  <c r="U565" i="80"/>
  <c r="T565" i="80"/>
  <c r="S565" i="80"/>
  <c r="R565" i="80"/>
  <c r="Q565" i="80"/>
  <c r="O565" i="80"/>
  <c r="L565" i="80"/>
  <c r="G565" i="80"/>
  <c r="F565" i="80"/>
  <c r="E565" i="80"/>
  <c r="D565" i="80"/>
  <c r="C565" i="80"/>
  <c r="AS564" i="80"/>
  <c r="AR564" i="80"/>
  <c r="U564" i="80"/>
  <c r="T564" i="80"/>
  <c r="S564" i="80"/>
  <c r="R564" i="80"/>
  <c r="Q564" i="80"/>
  <c r="O564" i="80"/>
  <c r="L564" i="80"/>
  <c r="G564" i="80"/>
  <c r="F564" i="80"/>
  <c r="E564" i="80"/>
  <c r="D564" i="80"/>
  <c r="C564" i="80"/>
  <c r="AS563" i="80"/>
  <c r="AR563" i="80"/>
  <c r="U563" i="80"/>
  <c r="T563" i="80"/>
  <c r="S563" i="80"/>
  <c r="R563" i="80"/>
  <c r="Q563" i="80"/>
  <c r="O563" i="80"/>
  <c r="L563" i="80"/>
  <c r="G563" i="80"/>
  <c r="F563" i="80"/>
  <c r="E563" i="80"/>
  <c r="D563" i="80"/>
  <c r="C563" i="80"/>
  <c r="AS562" i="80"/>
  <c r="AR562" i="80"/>
  <c r="U562" i="80"/>
  <c r="T562" i="80"/>
  <c r="S562" i="80"/>
  <c r="R562" i="80"/>
  <c r="Q562" i="80"/>
  <c r="O562" i="80"/>
  <c r="L562" i="80"/>
  <c r="G562" i="80"/>
  <c r="F562" i="80"/>
  <c r="E562" i="80"/>
  <c r="D562" i="80"/>
  <c r="C562" i="80"/>
  <c r="AS561" i="80"/>
  <c r="AR561" i="80"/>
  <c r="U561" i="80"/>
  <c r="T561" i="80"/>
  <c r="S561" i="80"/>
  <c r="R561" i="80"/>
  <c r="Q561" i="80"/>
  <c r="O561" i="80"/>
  <c r="L561" i="80"/>
  <c r="G561" i="80"/>
  <c r="F561" i="80"/>
  <c r="E561" i="80"/>
  <c r="D561" i="80"/>
  <c r="C561" i="80"/>
  <c r="AS560" i="80"/>
  <c r="AR560" i="80"/>
  <c r="U560" i="80"/>
  <c r="T560" i="80"/>
  <c r="S560" i="80"/>
  <c r="R560" i="80"/>
  <c r="Q560" i="80"/>
  <c r="O560" i="80"/>
  <c r="L560" i="80"/>
  <c r="G560" i="80"/>
  <c r="F560" i="80"/>
  <c r="E560" i="80"/>
  <c r="D560" i="80"/>
  <c r="C560" i="80"/>
  <c r="AS559" i="80"/>
  <c r="AR559" i="80"/>
  <c r="U559" i="80"/>
  <c r="T559" i="80"/>
  <c r="S559" i="80"/>
  <c r="R559" i="80"/>
  <c r="Q559" i="80"/>
  <c r="O559" i="80"/>
  <c r="L559" i="80"/>
  <c r="G559" i="80"/>
  <c r="F559" i="80"/>
  <c r="E559" i="80"/>
  <c r="D559" i="80"/>
  <c r="C559" i="80"/>
  <c r="AS558" i="80"/>
  <c r="AR558" i="80"/>
  <c r="U558" i="80"/>
  <c r="T558" i="80"/>
  <c r="S558" i="80"/>
  <c r="R558" i="80"/>
  <c r="Q558" i="80"/>
  <c r="O558" i="80"/>
  <c r="L558" i="80"/>
  <c r="G558" i="80"/>
  <c r="F558" i="80"/>
  <c r="E558" i="80"/>
  <c r="D558" i="80"/>
  <c r="C558" i="80"/>
  <c r="AS557" i="80"/>
  <c r="AR557" i="80"/>
  <c r="U557" i="80"/>
  <c r="T557" i="80"/>
  <c r="S557" i="80"/>
  <c r="R557" i="80"/>
  <c r="Q557" i="80"/>
  <c r="O557" i="80"/>
  <c r="L557" i="80"/>
  <c r="G557" i="80"/>
  <c r="F557" i="80"/>
  <c r="E557" i="80"/>
  <c r="D557" i="80"/>
  <c r="C557" i="80"/>
  <c r="AS556" i="80"/>
  <c r="AR556" i="80"/>
  <c r="U556" i="80"/>
  <c r="T556" i="80"/>
  <c r="S556" i="80"/>
  <c r="R556" i="80"/>
  <c r="Q556" i="80"/>
  <c r="O556" i="80"/>
  <c r="L556" i="80"/>
  <c r="G556" i="80"/>
  <c r="F556" i="80"/>
  <c r="E556" i="80"/>
  <c r="D556" i="80"/>
  <c r="C556" i="80"/>
  <c r="AS555" i="80"/>
  <c r="AR555" i="80"/>
  <c r="U555" i="80"/>
  <c r="T555" i="80"/>
  <c r="S555" i="80"/>
  <c r="R555" i="80"/>
  <c r="Q555" i="80"/>
  <c r="O555" i="80"/>
  <c r="L555" i="80"/>
  <c r="G555" i="80"/>
  <c r="F555" i="80"/>
  <c r="E555" i="80"/>
  <c r="D555" i="80"/>
  <c r="C555" i="80"/>
  <c r="AS554" i="80"/>
  <c r="AR554" i="80"/>
  <c r="U554" i="80"/>
  <c r="T554" i="80"/>
  <c r="S554" i="80"/>
  <c r="R554" i="80"/>
  <c r="Q554" i="80"/>
  <c r="O554" i="80"/>
  <c r="L554" i="80"/>
  <c r="G554" i="80"/>
  <c r="F554" i="80"/>
  <c r="E554" i="80"/>
  <c r="D554" i="80"/>
  <c r="C554" i="80"/>
  <c r="AS553" i="80"/>
  <c r="AR553" i="80"/>
  <c r="U553" i="80"/>
  <c r="T553" i="80"/>
  <c r="S553" i="80"/>
  <c r="R553" i="80"/>
  <c r="Q553" i="80"/>
  <c r="O553" i="80"/>
  <c r="L553" i="80"/>
  <c r="G553" i="80"/>
  <c r="F553" i="80"/>
  <c r="E553" i="80"/>
  <c r="D553" i="80"/>
  <c r="C553" i="80"/>
  <c r="AS552" i="80"/>
  <c r="AR552" i="80"/>
  <c r="U552" i="80"/>
  <c r="T552" i="80"/>
  <c r="S552" i="80"/>
  <c r="R552" i="80"/>
  <c r="Q552" i="80"/>
  <c r="O552" i="80"/>
  <c r="L552" i="80"/>
  <c r="G552" i="80"/>
  <c r="F552" i="80"/>
  <c r="E552" i="80"/>
  <c r="D552" i="80"/>
  <c r="C552" i="80"/>
  <c r="AS551" i="80"/>
  <c r="AR551" i="80"/>
  <c r="U551" i="80"/>
  <c r="T551" i="80"/>
  <c r="S551" i="80"/>
  <c r="R551" i="80"/>
  <c r="Q551" i="80"/>
  <c r="O551" i="80"/>
  <c r="L551" i="80"/>
  <c r="G551" i="80"/>
  <c r="F551" i="80"/>
  <c r="E551" i="80"/>
  <c r="D551" i="80"/>
  <c r="C551" i="80"/>
  <c r="AS550" i="80"/>
  <c r="AR550" i="80"/>
  <c r="U550" i="80"/>
  <c r="T550" i="80"/>
  <c r="S550" i="80"/>
  <c r="R550" i="80"/>
  <c r="Q550" i="80"/>
  <c r="O550" i="80"/>
  <c r="L550" i="80"/>
  <c r="G550" i="80"/>
  <c r="F550" i="80"/>
  <c r="E550" i="80"/>
  <c r="D550" i="80"/>
  <c r="C550" i="80"/>
  <c r="AS549" i="80"/>
  <c r="AR549" i="80"/>
  <c r="U549" i="80"/>
  <c r="T549" i="80"/>
  <c r="S549" i="80"/>
  <c r="R549" i="80"/>
  <c r="Q549" i="80"/>
  <c r="O549" i="80"/>
  <c r="L549" i="80"/>
  <c r="G549" i="80"/>
  <c r="F549" i="80"/>
  <c r="E549" i="80"/>
  <c r="D549" i="80"/>
  <c r="C549" i="80"/>
  <c r="AS548" i="80"/>
  <c r="AR548" i="80"/>
  <c r="U548" i="80"/>
  <c r="T548" i="80"/>
  <c r="S548" i="80"/>
  <c r="R548" i="80"/>
  <c r="Q548" i="80"/>
  <c r="O548" i="80"/>
  <c r="L548" i="80"/>
  <c r="G548" i="80"/>
  <c r="F548" i="80"/>
  <c r="E548" i="80"/>
  <c r="D548" i="80"/>
  <c r="C548" i="80"/>
  <c r="AS547" i="80"/>
  <c r="AR547" i="80"/>
  <c r="U547" i="80"/>
  <c r="T547" i="80"/>
  <c r="S547" i="80"/>
  <c r="R547" i="80"/>
  <c r="Q547" i="80"/>
  <c r="O547" i="80"/>
  <c r="L547" i="80"/>
  <c r="G547" i="80"/>
  <c r="F547" i="80"/>
  <c r="E547" i="80"/>
  <c r="D547" i="80"/>
  <c r="C547" i="80"/>
  <c r="AS546" i="80"/>
  <c r="AR546" i="80"/>
  <c r="U546" i="80"/>
  <c r="T546" i="80"/>
  <c r="S546" i="80"/>
  <c r="R546" i="80"/>
  <c r="Q546" i="80"/>
  <c r="O546" i="80"/>
  <c r="L546" i="80"/>
  <c r="G546" i="80"/>
  <c r="F546" i="80"/>
  <c r="E546" i="80"/>
  <c r="D546" i="80"/>
  <c r="C546" i="80"/>
  <c r="AS545" i="80"/>
  <c r="AR545" i="80"/>
  <c r="U545" i="80"/>
  <c r="T545" i="80"/>
  <c r="S545" i="80"/>
  <c r="R545" i="80"/>
  <c r="Q545" i="80"/>
  <c r="O545" i="80"/>
  <c r="L545" i="80"/>
  <c r="G545" i="80"/>
  <c r="F545" i="80"/>
  <c r="E545" i="80"/>
  <c r="D545" i="80"/>
  <c r="C545" i="80"/>
  <c r="AS544" i="80"/>
  <c r="AR544" i="80"/>
  <c r="U544" i="80"/>
  <c r="T544" i="80"/>
  <c r="S544" i="80"/>
  <c r="R544" i="80"/>
  <c r="Q544" i="80"/>
  <c r="O544" i="80"/>
  <c r="L544" i="80"/>
  <c r="G544" i="80"/>
  <c r="F544" i="80"/>
  <c r="E544" i="80"/>
  <c r="D544" i="80"/>
  <c r="C544" i="80"/>
  <c r="AS543" i="80"/>
  <c r="AR543" i="80"/>
  <c r="U543" i="80"/>
  <c r="T543" i="80"/>
  <c r="S543" i="80"/>
  <c r="R543" i="80"/>
  <c r="Q543" i="80"/>
  <c r="O543" i="80"/>
  <c r="L543" i="80"/>
  <c r="G543" i="80"/>
  <c r="F543" i="80"/>
  <c r="E543" i="80"/>
  <c r="D543" i="80"/>
  <c r="C543" i="80"/>
  <c r="AS542" i="80"/>
  <c r="AR542" i="80"/>
  <c r="U542" i="80"/>
  <c r="T542" i="80"/>
  <c r="S542" i="80"/>
  <c r="R542" i="80"/>
  <c r="Q542" i="80"/>
  <c r="O542" i="80"/>
  <c r="L542" i="80"/>
  <c r="G542" i="80"/>
  <c r="F542" i="80"/>
  <c r="E542" i="80"/>
  <c r="D542" i="80"/>
  <c r="C542" i="80"/>
  <c r="AS541" i="80"/>
  <c r="AR541" i="80"/>
  <c r="U541" i="80"/>
  <c r="T541" i="80"/>
  <c r="S541" i="80"/>
  <c r="R541" i="80"/>
  <c r="Q541" i="80"/>
  <c r="O541" i="80"/>
  <c r="L541" i="80"/>
  <c r="G541" i="80"/>
  <c r="F541" i="80"/>
  <c r="E541" i="80"/>
  <c r="D541" i="80"/>
  <c r="C541" i="80"/>
  <c r="AS540" i="80"/>
  <c r="AR540" i="80"/>
  <c r="U540" i="80"/>
  <c r="T540" i="80"/>
  <c r="S540" i="80"/>
  <c r="R540" i="80"/>
  <c r="Q540" i="80"/>
  <c r="O540" i="80"/>
  <c r="L540" i="80"/>
  <c r="G540" i="80"/>
  <c r="F540" i="80"/>
  <c r="E540" i="80"/>
  <c r="D540" i="80"/>
  <c r="C540" i="80"/>
  <c r="AS539" i="80"/>
  <c r="AR539" i="80"/>
  <c r="U539" i="80"/>
  <c r="T539" i="80"/>
  <c r="S539" i="80"/>
  <c r="R539" i="80"/>
  <c r="Q539" i="80"/>
  <c r="O539" i="80"/>
  <c r="L539" i="80"/>
  <c r="G539" i="80"/>
  <c r="F539" i="80"/>
  <c r="E539" i="80"/>
  <c r="D539" i="80"/>
  <c r="C539" i="80"/>
  <c r="AS538" i="80"/>
  <c r="AR538" i="80"/>
  <c r="U538" i="80"/>
  <c r="T538" i="80"/>
  <c r="S538" i="80"/>
  <c r="R538" i="80"/>
  <c r="Q538" i="80"/>
  <c r="O538" i="80"/>
  <c r="L538" i="80"/>
  <c r="G538" i="80"/>
  <c r="F538" i="80"/>
  <c r="E538" i="80"/>
  <c r="D538" i="80"/>
  <c r="C538" i="80"/>
  <c r="AS537" i="80"/>
  <c r="AR537" i="80"/>
  <c r="U537" i="80"/>
  <c r="T537" i="80"/>
  <c r="S537" i="80"/>
  <c r="R537" i="80"/>
  <c r="Q537" i="80"/>
  <c r="O537" i="80"/>
  <c r="L537" i="80"/>
  <c r="G537" i="80"/>
  <c r="F537" i="80"/>
  <c r="E537" i="80"/>
  <c r="D537" i="80"/>
  <c r="C537" i="80"/>
  <c r="AS536" i="80"/>
  <c r="AR536" i="80"/>
  <c r="U536" i="80"/>
  <c r="T536" i="80"/>
  <c r="S536" i="80"/>
  <c r="R536" i="80"/>
  <c r="Q536" i="80"/>
  <c r="O536" i="80"/>
  <c r="L536" i="80"/>
  <c r="G536" i="80"/>
  <c r="F536" i="80"/>
  <c r="E536" i="80"/>
  <c r="D536" i="80"/>
  <c r="C536" i="80"/>
  <c r="AS535" i="80"/>
  <c r="AR535" i="80"/>
  <c r="U535" i="80"/>
  <c r="T535" i="80"/>
  <c r="S535" i="80"/>
  <c r="R535" i="80"/>
  <c r="Q535" i="80"/>
  <c r="O535" i="80"/>
  <c r="L535" i="80"/>
  <c r="G535" i="80"/>
  <c r="F535" i="80"/>
  <c r="E535" i="80"/>
  <c r="D535" i="80"/>
  <c r="C535" i="80"/>
  <c r="AS534" i="80"/>
  <c r="AR534" i="80"/>
  <c r="U534" i="80"/>
  <c r="T534" i="80"/>
  <c r="S534" i="80"/>
  <c r="R534" i="80"/>
  <c r="Q534" i="80"/>
  <c r="O534" i="80"/>
  <c r="L534" i="80"/>
  <c r="G534" i="80"/>
  <c r="F534" i="80"/>
  <c r="E534" i="80"/>
  <c r="D534" i="80"/>
  <c r="C534" i="80"/>
  <c r="AS533" i="80"/>
  <c r="AR533" i="80"/>
  <c r="U533" i="80"/>
  <c r="T533" i="80"/>
  <c r="S533" i="80"/>
  <c r="R533" i="80"/>
  <c r="Q533" i="80"/>
  <c r="O533" i="80"/>
  <c r="L533" i="80"/>
  <c r="G533" i="80"/>
  <c r="F533" i="80"/>
  <c r="E533" i="80"/>
  <c r="D533" i="80"/>
  <c r="C533" i="80"/>
  <c r="AS532" i="80"/>
  <c r="AR532" i="80"/>
  <c r="U532" i="80"/>
  <c r="T532" i="80"/>
  <c r="S532" i="80"/>
  <c r="R532" i="80"/>
  <c r="Q532" i="80"/>
  <c r="O532" i="80"/>
  <c r="L532" i="80"/>
  <c r="G532" i="80"/>
  <c r="F532" i="80"/>
  <c r="E532" i="80"/>
  <c r="D532" i="80"/>
  <c r="C532" i="80"/>
  <c r="AS531" i="80"/>
  <c r="AR531" i="80"/>
  <c r="U531" i="80"/>
  <c r="T531" i="80"/>
  <c r="S531" i="80"/>
  <c r="R531" i="80"/>
  <c r="Q531" i="80"/>
  <c r="O531" i="80"/>
  <c r="L531" i="80"/>
  <c r="G531" i="80"/>
  <c r="F531" i="80"/>
  <c r="E531" i="80"/>
  <c r="D531" i="80"/>
  <c r="C531" i="80"/>
  <c r="AS530" i="80"/>
  <c r="AR530" i="80"/>
  <c r="U530" i="80"/>
  <c r="T530" i="80"/>
  <c r="S530" i="80"/>
  <c r="R530" i="80"/>
  <c r="Q530" i="80"/>
  <c r="O530" i="80"/>
  <c r="L530" i="80"/>
  <c r="G530" i="80"/>
  <c r="F530" i="80"/>
  <c r="E530" i="80"/>
  <c r="D530" i="80"/>
  <c r="C530" i="80"/>
  <c r="AS529" i="80"/>
  <c r="AR529" i="80"/>
  <c r="U529" i="80"/>
  <c r="T529" i="80"/>
  <c r="S529" i="80"/>
  <c r="R529" i="80"/>
  <c r="Q529" i="80"/>
  <c r="O529" i="80"/>
  <c r="L529" i="80"/>
  <c r="G529" i="80"/>
  <c r="F529" i="80"/>
  <c r="E529" i="80"/>
  <c r="D529" i="80"/>
  <c r="C529" i="80"/>
  <c r="AS528" i="80"/>
  <c r="AR528" i="80"/>
  <c r="U528" i="80"/>
  <c r="T528" i="80"/>
  <c r="S528" i="80"/>
  <c r="R528" i="80"/>
  <c r="Q528" i="80"/>
  <c r="O528" i="80"/>
  <c r="L528" i="80"/>
  <c r="G528" i="80"/>
  <c r="F528" i="80"/>
  <c r="E528" i="80"/>
  <c r="D528" i="80"/>
  <c r="C528" i="80"/>
  <c r="AS527" i="80"/>
  <c r="AR527" i="80"/>
  <c r="U527" i="80"/>
  <c r="T527" i="80"/>
  <c r="S527" i="80"/>
  <c r="R527" i="80"/>
  <c r="Q527" i="80"/>
  <c r="O527" i="80"/>
  <c r="L527" i="80"/>
  <c r="G527" i="80"/>
  <c r="F527" i="80"/>
  <c r="E527" i="80"/>
  <c r="D527" i="80"/>
  <c r="C527" i="80"/>
  <c r="AS526" i="80"/>
  <c r="AR526" i="80"/>
  <c r="U526" i="80"/>
  <c r="T526" i="80"/>
  <c r="S526" i="80"/>
  <c r="R526" i="80"/>
  <c r="Q526" i="80"/>
  <c r="O526" i="80"/>
  <c r="L526" i="80"/>
  <c r="G526" i="80"/>
  <c r="F526" i="80"/>
  <c r="E526" i="80"/>
  <c r="D526" i="80"/>
  <c r="C526" i="80"/>
  <c r="AS525" i="80"/>
  <c r="AR525" i="80"/>
  <c r="U525" i="80"/>
  <c r="T525" i="80"/>
  <c r="S525" i="80"/>
  <c r="R525" i="80"/>
  <c r="Q525" i="80"/>
  <c r="O525" i="80"/>
  <c r="L525" i="80"/>
  <c r="G525" i="80"/>
  <c r="F525" i="80"/>
  <c r="E525" i="80"/>
  <c r="D525" i="80"/>
  <c r="C525" i="80"/>
  <c r="AS524" i="80"/>
  <c r="AR524" i="80"/>
  <c r="U524" i="80"/>
  <c r="T524" i="80"/>
  <c r="S524" i="80"/>
  <c r="R524" i="80"/>
  <c r="Q524" i="80"/>
  <c r="O524" i="80"/>
  <c r="L524" i="80"/>
  <c r="G524" i="80"/>
  <c r="F524" i="80"/>
  <c r="E524" i="80"/>
  <c r="D524" i="80"/>
  <c r="C524" i="80"/>
  <c r="AS523" i="80"/>
  <c r="AR523" i="80"/>
  <c r="U523" i="80"/>
  <c r="T523" i="80"/>
  <c r="S523" i="80"/>
  <c r="R523" i="80"/>
  <c r="Q523" i="80"/>
  <c r="O523" i="80"/>
  <c r="L523" i="80"/>
  <c r="G523" i="80"/>
  <c r="F523" i="80"/>
  <c r="E523" i="80"/>
  <c r="D523" i="80"/>
  <c r="C523" i="80"/>
  <c r="AS522" i="80"/>
  <c r="AR522" i="80"/>
  <c r="U522" i="80"/>
  <c r="T522" i="80"/>
  <c r="S522" i="80"/>
  <c r="R522" i="80"/>
  <c r="Q522" i="80"/>
  <c r="O522" i="80"/>
  <c r="L522" i="80"/>
  <c r="G522" i="80"/>
  <c r="F522" i="80"/>
  <c r="E522" i="80"/>
  <c r="D522" i="80"/>
  <c r="C522" i="80"/>
  <c r="AS521" i="80"/>
  <c r="AR521" i="80"/>
  <c r="U521" i="80"/>
  <c r="T521" i="80"/>
  <c r="S521" i="80"/>
  <c r="R521" i="80"/>
  <c r="Q521" i="80"/>
  <c r="O521" i="80"/>
  <c r="L521" i="80"/>
  <c r="G521" i="80"/>
  <c r="F521" i="80"/>
  <c r="E521" i="80"/>
  <c r="D521" i="80"/>
  <c r="C521" i="80"/>
  <c r="AS520" i="80"/>
  <c r="AR520" i="80"/>
  <c r="U520" i="80"/>
  <c r="T520" i="80"/>
  <c r="S520" i="80"/>
  <c r="R520" i="80"/>
  <c r="Q520" i="80"/>
  <c r="O520" i="80"/>
  <c r="L520" i="80"/>
  <c r="G520" i="80"/>
  <c r="F520" i="80"/>
  <c r="E520" i="80"/>
  <c r="D520" i="80"/>
  <c r="C520" i="80"/>
  <c r="AS519" i="80"/>
  <c r="AR519" i="80"/>
  <c r="U519" i="80"/>
  <c r="T519" i="80"/>
  <c r="S519" i="80"/>
  <c r="R519" i="80"/>
  <c r="Q519" i="80"/>
  <c r="O519" i="80"/>
  <c r="L519" i="80"/>
  <c r="G519" i="80"/>
  <c r="F519" i="80"/>
  <c r="E519" i="80"/>
  <c r="D519" i="80"/>
  <c r="C519" i="80"/>
  <c r="AS518" i="80"/>
  <c r="AR518" i="80"/>
  <c r="U518" i="80"/>
  <c r="T518" i="80"/>
  <c r="S518" i="80"/>
  <c r="R518" i="80"/>
  <c r="Q518" i="80"/>
  <c r="O518" i="80"/>
  <c r="L518" i="80"/>
  <c r="G518" i="80"/>
  <c r="F518" i="80"/>
  <c r="E518" i="80"/>
  <c r="D518" i="80"/>
  <c r="C518" i="80"/>
  <c r="AS517" i="80"/>
  <c r="AR517" i="80"/>
  <c r="U517" i="80"/>
  <c r="T517" i="80"/>
  <c r="S517" i="80"/>
  <c r="R517" i="80"/>
  <c r="Q517" i="80"/>
  <c r="O517" i="80"/>
  <c r="L517" i="80"/>
  <c r="G517" i="80"/>
  <c r="F517" i="80"/>
  <c r="E517" i="80"/>
  <c r="D517" i="80"/>
  <c r="C517" i="80"/>
  <c r="AS516" i="80"/>
  <c r="AR516" i="80"/>
  <c r="U516" i="80"/>
  <c r="T516" i="80"/>
  <c r="S516" i="80"/>
  <c r="R516" i="80"/>
  <c r="Q516" i="80"/>
  <c r="O516" i="80"/>
  <c r="L516" i="80"/>
  <c r="G516" i="80"/>
  <c r="F516" i="80"/>
  <c r="E516" i="80"/>
  <c r="D516" i="80"/>
  <c r="C516" i="80"/>
  <c r="AS515" i="80"/>
  <c r="AR515" i="80"/>
  <c r="U515" i="80"/>
  <c r="T515" i="80"/>
  <c r="S515" i="80"/>
  <c r="R515" i="80"/>
  <c r="Q515" i="80"/>
  <c r="O515" i="80"/>
  <c r="L515" i="80"/>
  <c r="G515" i="80"/>
  <c r="F515" i="80"/>
  <c r="E515" i="80"/>
  <c r="D515" i="80"/>
  <c r="C515" i="80"/>
  <c r="AS514" i="80"/>
  <c r="AR514" i="80"/>
  <c r="U514" i="80"/>
  <c r="T514" i="80"/>
  <c r="S514" i="80"/>
  <c r="R514" i="80"/>
  <c r="Q514" i="80"/>
  <c r="O514" i="80"/>
  <c r="L514" i="80"/>
  <c r="G514" i="80"/>
  <c r="F514" i="80"/>
  <c r="E514" i="80"/>
  <c r="D514" i="80"/>
  <c r="C514" i="80"/>
  <c r="AS513" i="80"/>
  <c r="AR513" i="80"/>
  <c r="U513" i="80"/>
  <c r="T513" i="80"/>
  <c r="S513" i="80"/>
  <c r="R513" i="80"/>
  <c r="Q513" i="80"/>
  <c r="O513" i="80"/>
  <c r="L513" i="80"/>
  <c r="G513" i="80"/>
  <c r="F513" i="80"/>
  <c r="E513" i="80"/>
  <c r="D513" i="80"/>
  <c r="C513" i="80"/>
  <c r="AS512" i="80"/>
  <c r="AR512" i="80"/>
  <c r="U512" i="80"/>
  <c r="T512" i="80"/>
  <c r="S512" i="80"/>
  <c r="R512" i="80"/>
  <c r="Q512" i="80"/>
  <c r="O512" i="80"/>
  <c r="L512" i="80"/>
  <c r="G512" i="80"/>
  <c r="F512" i="80"/>
  <c r="E512" i="80"/>
  <c r="D512" i="80"/>
  <c r="C512" i="80"/>
  <c r="AS511" i="80"/>
  <c r="AR511" i="80"/>
  <c r="U511" i="80"/>
  <c r="T511" i="80"/>
  <c r="S511" i="80"/>
  <c r="R511" i="80"/>
  <c r="Q511" i="80"/>
  <c r="O511" i="80"/>
  <c r="L511" i="80"/>
  <c r="G511" i="80"/>
  <c r="F511" i="80"/>
  <c r="E511" i="80"/>
  <c r="D511" i="80"/>
  <c r="C511" i="80"/>
  <c r="AS510" i="80"/>
  <c r="AR510" i="80"/>
  <c r="U510" i="80"/>
  <c r="T510" i="80"/>
  <c r="S510" i="80"/>
  <c r="R510" i="80"/>
  <c r="Q510" i="80"/>
  <c r="O510" i="80"/>
  <c r="L510" i="80"/>
  <c r="G510" i="80"/>
  <c r="F510" i="80"/>
  <c r="E510" i="80"/>
  <c r="D510" i="80"/>
  <c r="C510" i="80"/>
  <c r="AS509" i="80"/>
  <c r="AR509" i="80"/>
  <c r="U509" i="80"/>
  <c r="T509" i="80"/>
  <c r="S509" i="80"/>
  <c r="R509" i="80"/>
  <c r="Q509" i="80"/>
  <c r="O509" i="80"/>
  <c r="L509" i="80"/>
  <c r="G509" i="80"/>
  <c r="F509" i="80"/>
  <c r="E509" i="80"/>
  <c r="D509" i="80"/>
  <c r="C509" i="80"/>
  <c r="AS508" i="80"/>
  <c r="AR508" i="80"/>
  <c r="U508" i="80"/>
  <c r="T508" i="80"/>
  <c r="S508" i="80"/>
  <c r="R508" i="80"/>
  <c r="Q508" i="80"/>
  <c r="O508" i="80"/>
  <c r="L508" i="80"/>
  <c r="G508" i="80"/>
  <c r="F508" i="80"/>
  <c r="E508" i="80"/>
  <c r="D508" i="80"/>
  <c r="C508" i="80"/>
  <c r="AS507" i="80"/>
  <c r="AR507" i="80"/>
  <c r="U507" i="80"/>
  <c r="T507" i="80"/>
  <c r="S507" i="80"/>
  <c r="R507" i="80"/>
  <c r="Q507" i="80"/>
  <c r="O507" i="80"/>
  <c r="L507" i="80"/>
  <c r="G507" i="80"/>
  <c r="F507" i="80"/>
  <c r="E507" i="80"/>
  <c r="D507" i="80"/>
  <c r="C507" i="80"/>
  <c r="AS506" i="80"/>
  <c r="AR506" i="80"/>
  <c r="U506" i="80"/>
  <c r="T506" i="80"/>
  <c r="S506" i="80"/>
  <c r="R506" i="80"/>
  <c r="Q506" i="80"/>
  <c r="O506" i="80"/>
  <c r="L506" i="80"/>
  <c r="G506" i="80"/>
  <c r="F506" i="80"/>
  <c r="E506" i="80"/>
  <c r="D506" i="80"/>
  <c r="C506" i="80"/>
  <c r="AS505" i="80"/>
  <c r="AR505" i="80"/>
  <c r="U505" i="80"/>
  <c r="T505" i="80"/>
  <c r="S505" i="80"/>
  <c r="R505" i="80"/>
  <c r="Q505" i="80"/>
  <c r="O505" i="80"/>
  <c r="L505" i="80"/>
  <c r="G505" i="80"/>
  <c r="F505" i="80"/>
  <c r="E505" i="80"/>
  <c r="D505" i="80"/>
  <c r="C505" i="80"/>
  <c r="AS504" i="80"/>
  <c r="AR504" i="80"/>
  <c r="U504" i="80"/>
  <c r="T504" i="80"/>
  <c r="S504" i="80"/>
  <c r="R504" i="80"/>
  <c r="Q504" i="80"/>
  <c r="O504" i="80"/>
  <c r="L504" i="80"/>
  <c r="G504" i="80"/>
  <c r="F504" i="80"/>
  <c r="E504" i="80"/>
  <c r="D504" i="80"/>
  <c r="C504" i="80"/>
  <c r="AS503" i="80"/>
  <c r="AR503" i="80"/>
  <c r="U503" i="80"/>
  <c r="T503" i="80"/>
  <c r="S503" i="80"/>
  <c r="R503" i="80"/>
  <c r="Q503" i="80"/>
  <c r="O503" i="80"/>
  <c r="L503" i="80"/>
  <c r="G503" i="80"/>
  <c r="F503" i="80"/>
  <c r="E503" i="80"/>
  <c r="D503" i="80"/>
  <c r="C503" i="80"/>
  <c r="AS502" i="80"/>
  <c r="AR502" i="80"/>
  <c r="U502" i="80"/>
  <c r="T502" i="80"/>
  <c r="S502" i="80"/>
  <c r="R502" i="80"/>
  <c r="Q502" i="80"/>
  <c r="O502" i="80"/>
  <c r="L502" i="80"/>
  <c r="G502" i="80"/>
  <c r="F502" i="80"/>
  <c r="E502" i="80"/>
  <c r="D502" i="80"/>
  <c r="C502" i="80"/>
  <c r="AS501" i="80"/>
  <c r="AR501" i="80"/>
  <c r="U501" i="80"/>
  <c r="T501" i="80"/>
  <c r="S501" i="80"/>
  <c r="R501" i="80"/>
  <c r="Q501" i="80"/>
  <c r="O501" i="80"/>
  <c r="L501" i="80"/>
  <c r="G501" i="80"/>
  <c r="F501" i="80"/>
  <c r="E501" i="80"/>
  <c r="D501" i="80"/>
  <c r="C501" i="80"/>
  <c r="AS500" i="80"/>
  <c r="AR500" i="80"/>
  <c r="U500" i="80"/>
  <c r="T500" i="80"/>
  <c r="S500" i="80"/>
  <c r="R500" i="80"/>
  <c r="Q500" i="80"/>
  <c r="O500" i="80"/>
  <c r="L500" i="80"/>
  <c r="G500" i="80"/>
  <c r="F500" i="80"/>
  <c r="E500" i="80"/>
  <c r="D500" i="80"/>
  <c r="C500" i="80"/>
  <c r="AS499" i="80"/>
  <c r="AR499" i="80"/>
  <c r="U499" i="80"/>
  <c r="T499" i="80"/>
  <c r="S499" i="80"/>
  <c r="R499" i="80"/>
  <c r="Q499" i="80"/>
  <c r="O499" i="80"/>
  <c r="L499" i="80"/>
  <c r="G499" i="80"/>
  <c r="F499" i="80"/>
  <c r="E499" i="80"/>
  <c r="D499" i="80"/>
  <c r="C499" i="80"/>
  <c r="AS498" i="80"/>
  <c r="AR498" i="80"/>
  <c r="U498" i="80"/>
  <c r="T498" i="80"/>
  <c r="S498" i="80"/>
  <c r="R498" i="80"/>
  <c r="Q498" i="80"/>
  <c r="O498" i="80"/>
  <c r="L498" i="80"/>
  <c r="G498" i="80"/>
  <c r="F498" i="80"/>
  <c r="E498" i="80"/>
  <c r="D498" i="80"/>
  <c r="C498" i="80"/>
  <c r="AS497" i="80"/>
  <c r="AR497" i="80"/>
  <c r="U497" i="80"/>
  <c r="T497" i="80"/>
  <c r="S497" i="80"/>
  <c r="R497" i="80"/>
  <c r="Q497" i="80"/>
  <c r="O497" i="80"/>
  <c r="L497" i="80"/>
  <c r="G497" i="80"/>
  <c r="F497" i="80"/>
  <c r="E497" i="80"/>
  <c r="D497" i="80"/>
  <c r="C497" i="80"/>
  <c r="AS496" i="80"/>
  <c r="AR496" i="80"/>
  <c r="U496" i="80"/>
  <c r="T496" i="80"/>
  <c r="S496" i="80"/>
  <c r="R496" i="80"/>
  <c r="Q496" i="80"/>
  <c r="O496" i="80"/>
  <c r="L496" i="80"/>
  <c r="G496" i="80"/>
  <c r="F496" i="80"/>
  <c r="E496" i="80"/>
  <c r="D496" i="80"/>
  <c r="C496" i="80"/>
  <c r="AS495" i="80"/>
  <c r="AR495" i="80"/>
  <c r="U495" i="80"/>
  <c r="T495" i="80"/>
  <c r="S495" i="80"/>
  <c r="R495" i="80"/>
  <c r="Q495" i="80"/>
  <c r="O495" i="80"/>
  <c r="L495" i="80"/>
  <c r="G495" i="80"/>
  <c r="F495" i="80"/>
  <c r="E495" i="80"/>
  <c r="D495" i="80"/>
  <c r="C495" i="80"/>
  <c r="AS494" i="80"/>
  <c r="AR494" i="80"/>
  <c r="U494" i="80"/>
  <c r="T494" i="80"/>
  <c r="S494" i="80"/>
  <c r="R494" i="80"/>
  <c r="Q494" i="80"/>
  <c r="O494" i="80"/>
  <c r="L494" i="80"/>
  <c r="G494" i="80"/>
  <c r="F494" i="80"/>
  <c r="E494" i="80"/>
  <c r="D494" i="80"/>
  <c r="C494" i="80"/>
  <c r="AS493" i="80"/>
  <c r="AR493" i="80"/>
  <c r="U493" i="80"/>
  <c r="T493" i="80"/>
  <c r="S493" i="80"/>
  <c r="R493" i="80"/>
  <c r="Q493" i="80"/>
  <c r="O493" i="80"/>
  <c r="L493" i="80"/>
  <c r="G493" i="80"/>
  <c r="F493" i="80"/>
  <c r="E493" i="80"/>
  <c r="D493" i="80"/>
  <c r="C493" i="80"/>
  <c r="AS492" i="80"/>
  <c r="AR492" i="80"/>
  <c r="U492" i="80"/>
  <c r="T492" i="80"/>
  <c r="S492" i="80"/>
  <c r="R492" i="80"/>
  <c r="Q492" i="80"/>
  <c r="O492" i="80"/>
  <c r="L492" i="80"/>
  <c r="G492" i="80"/>
  <c r="F492" i="80"/>
  <c r="E492" i="80"/>
  <c r="D492" i="80"/>
  <c r="C492" i="80"/>
  <c r="AS491" i="80"/>
  <c r="AR491" i="80"/>
  <c r="U491" i="80"/>
  <c r="T491" i="80"/>
  <c r="S491" i="80"/>
  <c r="R491" i="80"/>
  <c r="Q491" i="80"/>
  <c r="O491" i="80"/>
  <c r="L491" i="80"/>
  <c r="G491" i="80"/>
  <c r="F491" i="80"/>
  <c r="E491" i="80"/>
  <c r="D491" i="80"/>
  <c r="C491" i="80"/>
  <c r="AS490" i="80"/>
  <c r="AR490" i="80"/>
  <c r="U490" i="80"/>
  <c r="T490" i="80"/>
  <c r="S490" i="80"/>
  <c r="R490" i="80"/>
  <c r="Q490" i="80"/>
  <c r="O490" i="80"/>
  <c r="L490" i="80"/>
  <c r="G490" i="80"/>
  <c r="F490" i="80"/>
  <c r="E490" i="80"/>
  <c r="D490" i="80"/>
  <c r="C490" i="80"/>
  <c r="AS489" i="80"/>
  <c r="AR489" i="80"/>
  <c r="U489" i="80"/>
  <c r="T489" i="80"/>
  <c r="S489" i="80"/>
  <c r="R489" i="80"/>
  <c r="Q489" i="80"/>
  <c r="O489" i="80"/>
  <c r="L489" i="80"/>
  <c r="G489" i="80"/>
  <c r="F489" i="80"/>
  <c r="E489" i="80"/>
  <c r="D489" i="80"/>
  <c r="C489" i="80"/>
  <c r="AS488" i="80"/>
  <c r="AR488" i="80"/>
  <c r="U488" i="80"/>
  <c r="T488" i="80"/>
  <c r="S488" i="80"/>
  <c r="R488" i="80"/>
  <c r="Q488" i="80"/>
  <c r="O488" i="80"/>
  <c r="L488" i="80"/>
  <c r="G488" i="80"/>
  <c r="F488" i="80"/>
  <c r="E488" i="80"/>
  <c r="D488" i="80"/>
  <c r="C488" i="80"/>
  <c r="AS487" i="80"/>
  <c r="AR487" i="80"/>
  <c r="U487" i="80"/>
  <c r="T487" i="80"/>
  <c r="S487" i="80"/>
  <c r="R487" i="80"/>
  <c r="Q487" i="80"/>
  <c r="O487" i="80"/>
  <c r="L487" i="80"/>
  <c r="G487" i="80"/>
  <c r="F487" i="80"/>
  <c r="E487" i="80"/>
  <c r="D487" i="80"/>
  <c r="C487" i="80"/>
  <c r="AS486" i="80"/>
  <c r="AR486" i="80"/>
  <c r="U486" i="80"/>
  <c r="T486" i="80"/>
  <c r="S486" i="80"/>
  <c r="R486" i="80"/>
  <c r="Q486" i="80"/>
  <c r="O486" i="80"/>
  <c r="L486" i="80"/>
  <c r="G486" i="80"/>
  <c r="F486" i="80"/>
  <c r="E486" i="80"/>
  <c r="D486" i="80"/>
  <c r="C486" i="80"/>
  <c r="AS485" i="80"/>
  <c r="AR485" i="80"/>
  <c r="U485" i="80"/>
  <c r="T485" i="80"/>
  <c r="S485" i="80"/>
  <c r="R485" i="80"/>
  <c r="Q485" i="80"/>
  <c r="O485" i="80"/>
  <c r="L485" i="80"/>
  <c r="G485" i="80"/>
  <c r="F485" i="80"/>
  <c r="E485" i="80"/>
  <c r="D485" i="80"/>
  <c r="C485" i="80"/>
  <c r="AS484" i="80"/>
  <c r="AR484" i="80"/>
  <c r="U484" i="80"/>
  <c r="T484" i="80"/>
  <c r="S484" i="80"/>
  <c r="R484" i="80"/>
  <c r="Q484" i="80"/>
  <c r="O484" i="80"/>
  <c r="L484" i="80"/>
  <c r="G484" i="80"/>
  <c r="F484" i="80"/>
  <c r="E484" i="80"/>
  <c r="D484" i="80"/>
  <c r="C484" i="80"/>
  <c r="AS483" i="80"/>
  <c r="AR483" i="80"/>
  <c r="U483" i="80"/>
  <c r="T483" i="80"/>
  <c r="S483" i="80"/>
  <c r="R483" i="80"/>
  <c r="Q483" i="80"/>
  <c r="O483" i="80"/>
  <c r="L483" i="80"/>
  <c r="G483" i="80"/>
  <c r="F483" i="80"/>
  <c r="E483" i="80"/>
  <c r="D483" i="80"/>
  <c r="C483" i="80"/>
  <c r="AS482" i="80"/>
  <c r="AR482" i="80"/>
  <c r="U482" i="80"/>
  <c r="T482" i="80"/>
  <c r="S482" i="80"/>
  <c r="R482" i="80"/>
  <c r="Q482" i="80"/>
  <c r="O482" i="80"/>
  <c r="L482" i="80"/>
  <c r="G482" i="80"/>
  <c r="F482" i="80"/>
  <c r="E482" i="80"/>
  <c r="D482" i="80"/>
  <c r="C482" i="80"/>
  <c r="AS481" i="80"/>
  <c r="AR481" i="80"/>
  <c r="U481" i="80"/>
  <c r="T481" i="80"/>
  <c r="S481" i="80"/>
  <c r="R481" i="80"/>
  <c r="Q481" i="80"/>
  <c r="O481" i="80"/>
  <c r="L481" i="80"/>
  <c r="G481" i="80"/>
  <c r="F481" i="80"/>
  <c r="E481" i="80"/>
  <c r="D481" i="80"/>
  <c r="C481" i="80"/>
  <c r="AS480" i="80"/>
  <c r="AR480" i="80"/>
  <c r="U480" i="80"/>
  <c r="T480" i="80"/>
  <c r="S480" i="80"/>
  <c r="R480" i="80"/>
  <c r="Q480" i="80"/>
  <c r="O480" i="80"/>
  <c r="L480" i="80"/>
  <c r="G480" i="80"/>
  <c r="F480" i="80"/>
  <c r="E480" i="80"/>
  <c r="D480" i="80"/>
  <c r="C480" i="80"/>
  <c r="AS479" i="80"/>
  <c r="AR479" i="80"/>
  <c r="U479" i="80"/>
  <c r="T479" i="80"/>
  <c r="S479" i="80"/>
  <c r="R479" i="80"/>
  <c r="Q479" i="80"/>
  <c r="O479" i="80"/>
  <c r="L479" i="80"/>
  <c r="G479" i="80"/>
  <c r="F479" i="80"/>
  <c r="E479" i="80"/>
  <c r="D479" i="80"/>
  <c r="C479" i="80"/>
  <c r="AS478" i="80"/>
  <c r="AR478" i="80"/>
  <c r="U478" i="80"/>
  <c r="T478" i="80"/>
  <c r="S478" i="80"/>
  <c r="R478" i="80"/>
  <c r="Q478" i="80"/>
  <c r="O478" i="80"/>
  <c r="L478" i="80"/>
  <c r="G478" i="80"/>
  <c r="F478" i="80"/>
  <c r="E478" i="80"/>
  <c r="D478" i="80"/>
  <c r="C478" i="80"/>
  <c r="AS477" i="80"/>
  <c r="AR477" i="80"/>
  <c r="U477" i="80"/>
  <c r="T477" i="80"/>
  <c r="S477" i="80"/>
  <c r="R477" i="80"/>
  <c r="Q477" i="80"/>
  <c r="O477" i="80"/>
  <c r="L477" i="80"/>
  <c r="G477" i="80"/>
  <c r="F477" i="80"/>
  <c r="E477" i="80"/>
  <c r="D477" i="80"/>
  <c r="C477" i="80"/>
  <c r="AS476" i="80"/>
  <c r="AR476" i="80"/>
  <c r="U476" i="80"/>
  <c r="T476" i="80"/>
  <c r="S476" i="80"/>
  <c r="R476" i="80"/>
  <c r="Q476" i="80"/>
  <c r="O476" i="80"/>
  <c r="L476" i="80"/>
  <c r="G476" i="80"/>
  <c r="F476" i="80"/>
  <c r="E476" i="80"/>
  <c r="D476" i="80"/>
  <c r="C476" i="80"/>
  <c r="AS475" i="80"/>
  <c r="AR475" i="80"/>
  <c r="U475" i="80"/>
  <c r="T475" i="80"/>
  <c r="S475" i="80"/>
  <c r="R475" i="80"/>
  <c r="Q475" i="80"/>
  <c r="O475" i="80"/>
  <c r="L475" i="80"/>
  <c r="G475" i="80"/>
  <c r="F475" i="80"/>
  <c r="E475" i="80"/>
  <c r="D475" i="80"/>
  <c r="C475" i="80"/>
  <c r="AS474" i="80"/>
  <c r="AR474" i="80"/>
  <c r="U474" i="80"/>
  <c r="T474" i="80"/>
  <c r="S474" i="80"/>
  <c r="R474" i="80"/>
  <c r="Q474" i="80"/>
  <c r="O474" i="80"/>
  <c r="L474" i="80"/>
  <c r="G474" i="80"/>
  <c r="F474" i="80"/>
  <c r="E474" i="80"/>
  <c r="D474" i="80"/>
  <c r="C474" i="80"/>
  <c r="AS473" i="80"/>
  <c r="AR473" i="80"/>
  <c r="U473" i="80"/>
  <c r="T473" i="80"/>
  <c r="S473" i="80"/>
  <c r="R473" i="80"/>
  <c r="Q473" i="80"/>
  <c r="O473" i="80"/>
  <c r="L473" i="80"/>
  <c r="G473" i="80"/>
  <c r="F473" i="80"/>
  <c r="E473" i="80"/>
  <c r="D473" i="80"/>
  <c r="C473" i="80"/>
  <c r="AS472" i="80"/>
  <c r="AR472" i="80"/>
  <c r="U472" i="80"/>
  <c r="T472" i="80"/>
  <c r="S472" i="80"/>
  <c r="R472" i="80"/>
  <c r="Q472" i="80"/>
  <c r="O472" i="80"/>
  <c r="L472" i="80"/>
  <c r="G472" i="80"/>
  <c r="F472" i="80"/>
  <c r="E472" i="80"/>
  <c r="D472" i="80"/>
  <c r="C472" i="80"/>
  <c r="AS471" i="80"/>
  <c r="AR471" i="80"/>
  <c r="U471" i="80"/>
  <c r="T471" i="80"/>
  <c r="S471" i="80"/>
  <c r="R471" i="80"/>
  <c r="Q471" i="80"/>
  <c r="O471" i="80"/>
  <c r="L471" i="80"/>
  <c r="G471" i="80"/>
  <c r="F471" i="80"/>
  <c r="E471" i="80"/>
  <c r="D471" i="80"/>
  <c r="C471" i="80"/>
  <c r="AS470" i="80"/>
  <c r="AR470" i="80"/>
  <c r="U470" i="80"/>
  <c r="T470" i="80"/>
  <c r="S470" i="80"/>
  <c r="R470" i="80"/>
  <c r="Q470" i="80"/>
  <c r="O470" i="80"/>
  <c r="L470" i="80"/>
  <c r="G470" i="80"/>
  <c r="F470" i="80"/>
  <c r="E470" i="80"/>
  <c r="D470" i="80"/>
  <c r="C470" i="80"/>
  <c r="AS469" i="80"/>
  <c r="AR469" i="80"/>
  <c r="U469" i="80"/>
  <c r="T469" i="80"/>
  <c r="S469" i="80"/>
  <c r="R469" i="80"/>
  <c r="Q469" i="80"/>
  <c r="O469" i="80"/>
  <c r="L469" i="80"/>
  <c r="G469" i="80"/>
  <c r="F469" i="80"/>
  <c r="E469" i="80"/>
  <c r="D469" i="80"/>
  <c r="C469" i="80"/>
  <c r="AS468" i="80"/>
  <c r="AR468" i="80"/>
  <c r="U468" i="80"/>
  <c r="T468" i="80"/>
  <c r="S468" i="80"/>
  <c r="R468" i="80"/>
  <c r="Q468" i="80"/>
  <c r="O468" i="80"/>
  <c r="L468" i="80"/>
  <c r="G468" i="80"/>
  <c r="F468" i="80"/>
  <c r="E468" i="80"/>
  <c r="D468" i="80"/>
  <c r="C468" i="80"/>
  <c r="AS467" i="80"/>
  <c r="AR467" i="80"/>
  <c r="U467" i="80"/>
  <c r="T467" i="80"/>
  <c r="S467" i="80"/>
  <c r="R467" i="80"/>
  <c r="Q467" i="80"/>
  <c r="O467" i="80"/>
  <c r="L467" i="80"/>
  <c r="G467" i="80"/>
  <c r="F467" i="80"/>
  <c r="E467" i="80"/>
  <c r="D467" i="80"/>
  <c r="C467" i="80"/>
  <c r="AS466" i="80"/>
  <c r="AR466" i="80"/>
  <c r="U466" i="80"/>
  <c r="T466" i="80"/>
  <c r="S466" i="80"/>
  <c r="R466" i="80"/>
  <c r="Q466" i="80"/>
  <c r="O466" i="80"/>
  <c r="L466" i="80"/>
  <c r="G466" i="80"/>
  <c r="F466" i="80"/>
  <c r="E466" i="80"/>
  <c r="D466" i="80"/>
  <c r="C466" i="80"/>
  <c r="AS465" i="80"/>
  <c r="AR465" i="80"/>
  <c r="U465" i="80"/>
  <c r="T465" i="80"/>
  <c r="S465" i="80"/>
  <c r="R465" i="80"/>
  <c r="Q465" i="80"/>
  <c r="O465" i="80"/>
  <c r="L465" i="80"/>
  <c r="G465" i="80"/>
  <c r="F465" i="80"/>
  <c r="E465" i="80"/>
  <c r="D465" i="80"/>
  <c r="C465" i="80"/>
  <c r="AS464" i="80"/>
  <c r="AR464" i="80"/>
  <c r="U464" i="80"/>
  <c r="T464" i="80"/>
  <c r="S464" i="80"/>
  <c r="R464" i="80"/>
  <c r="Q464" i="80"/>
  <c r="O464" i="80"/>
  <c r="L464" i="80"/>
  <c r="G464" i="80"/>
  <c r="F464" i="80"/>
  <c r="E464" i="80"/>
  <c r="D464" i="80"/>
  <c r="C464" i="80"/>
  <c r="AS463" i="80"/>
  <c r="AR463" i="80"/>
  <c r="U463" i="80"/>
  <c r="T463" i="80"/>
  <c r="S463" i="80"/>
  <c r="R463" i="80"/>
  <c r="Q463" i="80"/>
  <c r="O463" i="80"/>
  <c r="L463" i="80"/>
  <c r="G463" i="80"/>
  <c r="F463" i="80"/>
  <c r="E463" i="80"/>
  <c r="D463" i="80"/>
  <c r="C463" i="80"/>
  <c r="AS462" i="80"/>
  <c r="AR462" i="80"/>
  <c r="U462" i="80"/>
  <c r="T462" i="80"/>
  <c r="S462" i="80"/>
  <c r="R462" i="80"/>
  <c r="Q462" i="80"/>
  <c r="O462" i="80"/>
  <c r="L462" i="80"/>
  <c r="G462" i="80"/>
  <c r="F462" i="80"/>
  <c r="E462" i="80"/>
  <c r="D462" i="80"/>
  <c r="C462" i="80"/>
  <c r="AS461" i="80"/>
  <c r="AR461" i="80"/>
  <c r="U461" i="80"/>
  <c r="T461" i="80"/>
  <c r="S461" i="80"/>
  <c r="R461" i="80"/>
  <c r="Q461" i="80"/>
  <c r="O461" i="80"/>
  <c r="L461" i="80"/>
  <c r="G461" i="80"/>
  <c r="F461" i="80"/>
  <c r="E461" i="80"/>
  <c r="D461" i="80"/>
  <c r="C461" i="80"/>
  <c r="AS460" i="80"/>
  <c r="AR460" i="80"/>
  <c r="U460" i="80"/>
  <c r="T460" i="80"/>
  <c r="S460" i="80"/>
  <c r="R460" i="80"/>
  <c r="Q460" i="80"/>
  <c r="O460" i="80"/>
  <c r="L460" i="80"/>
  <c r="G460" i="80"/>
  <c r="F460" i="80"/>
  <c r="E460" i="80"/>
  <c r="D460" i="80"/>
  <c r="C460" i="80"/>
  <c r="AS459" i="80"/>
  <c r="AR459" i="80"/>
  <c r="U459" i="80"/>
  <c r="T459" i="80"/>
  <c r="S459" i="80"/>
  <c r="R459" i="80"/>
  <c r="Q459" i="80"/>
  <c r="O459" i="80"/>
  <c r="L459" i="80"/>
  <c r="G459" i="80"/>
  <c r="F459" i="80"/>
  <c r="E459" i="80"/>
  <c r="D459" i="80"/>
  <c r="C459" i="80"/>
  <c r="AS458" i="80"/>
  <c r="AR458" i="80"/>
  <c r="U458" i="80"/>
  <c r="T458" i="80"/>
  <c r="S458" i="80"/>
  <c r="R458" i="80"/>
  <c r="Q458" i="80"/>
  <c r="O458" i="80"/>
  <c r="L458" i="80"/>
  <c r="G458" i="80"/>
  <c r="F458" i="80"/>
  <c r="E458" i="80"/>
  <c r="D458" i="80"/>
  <c r="C458" i="80"/>
  <c r="AS457" i="80"/>
  <c r="AR457" i="80"/>
  <c r="U457" i="80"/>
  <c r="T457" i="80"/>
  <c r="S457" i="80"/>
  <c r="R457" i="80"/>
  <c r="Q457" i="80"/>
  <c r="O457" i="80"/>
  <c r="L457" i="80"/>
  <c r="G457" i="80"/>
  <c r="F457" i="80"/>
  <c r="E457" i="80"/>
  <c r="D457" i="80"/>
  <c r="C457" i="80"/>
  <c r="AS456" i="80"/>
  <c r="AR456" i="80"/>
  <c r="U456" i="80"/>
  <c r="T456" i="80"/>
  <c r="S456" i="80"/>
  <c r="R456" i="80"/>
  <c r="Q456" i="80"/>
  <c r="O456" i="80"/>
  <c r="L456" i="80"/>
  <c r="G456" i="80"/>
  <c r="F456" i="80"/>
  <c r="E456" i="80"/>
  <c r="D456" i="80"/>
  <c r="C456" i="80"/>
  <c r="AS455" i="80"/>
  <c r="AR455" i="80"/>
  <c r="U455" i="80"/>
  <c r="T455" i="80"/>
  <c r="S455" i="80"/>
  <c r="R455" i="80"/>
  <c r="Q455" i="80"/>
  <c r="O455" i="80"/>
  <c r="L455" i="80"/>
  <c r="G455" i="80"/>
  <c r="F455" i="80"/>
  <c r="E455" i="80"/>
  <c r="D455" i="80"/>
  <c r="C455" i="80"/>
  <c r="AS454" i="80"/>
  <c r="AR454" i="80"/>
  <c r="U454" i="80"/>
  <c r="T454" i="80"/>
  <c r="S454" i="80"/>
  <c r="R454" i="80"/>
  <c r="Q454" i="80"/>
  <c r="O454" i="80"/>
  <c r="L454" i="80"/>
  <c r="G454" i="80"/>
  <c r="F454" i="80"/>
  <c r="E454" i="80"/>
  <c r="D454" i="80"/>
  <c r="C454" i="80"/>
  <c r="AS453" i="80"/>
  <c r="AR453" i="80"/>
  <c r="U453" i="80"/>
  <c r="T453" i="80"/>
  <c r="S453" i="80"/>
  <c r="R453" i="80"/>
  <c r="Q453" i="80"/>
  <c r="O453" i="80"/>
  <c r="L453" i="80"/>
  <c r="G453" i="80"/>
  <c r="F453" i="80"/>
  <c r="E453" i="80"/>
  <c r="D453" i="80"/>
  <c r="C453" i="80"/>
  <c r="AS452" i="80"/>
  <c r="AR452" i="80"/>
  <c r="U452" i="80"/>
  <c r="T452" i="80"/>
  <c r="S452" i="80"/>
  <c r="R452" i="80"/>
  <c r="Q452" i="80"/>
  <c r="O452" i="80"/>
  <c r="L452" i="80"/>
  <c r="G452" i="80"/>
  <c r="F452" i="80"/>
  <c r="E452" i="80"/>
  <c r="D452" i="80"/>
  <c r="C452" i="80"/>
  <c r="AS451" i="80"/>
  <c r="AR451" i="80"/>
  <c r="U451" i="80"/>
  <c r="T451" i="80"/>
  <c r="S451" i="80"/>
  <c r="R451" i="80"/>
  <c r="Q451" i="80"/>
  <c r="O451" i="80"/>
  <c r="L451" i="80"/>
  <c r="G451" i="80"/>
  <c r="F451" i="80"/>
  <c r="E451" i="80"/>
  <c r="D451" i="80"/>
  <c r="C451" i="80"/>
  <c r="AS450" i="80"/>
  <c r="AR450" i="80"/>
  <c r="U450" i="80"/>
  <c r="T450" i="80"/>
  <c r="S450" i="80"/>
  <c r="R450" i="80"/>
  <c r="Q450" i="80"/>
  <c r="O450" i="80"/>
  <c r="L450" i="80"/>
  <c r="G450" i="80"/>
  <c r="F450" i="80"/>
  <c r="E450" i="80"/>
  <c r="D450" i="80"/>
  <c r="C450" i="80"/>
  <c r="AS449" i="80"/>
  <c r="AR449" i="80"/>
  <c r="U449" i="80"/>
  <c r="T449" i="80"/>
  <c r="S449" i="80"/>
  <c r="R449" i="80"/>
  <c r="Q449" i="80"/>
  <c r="O449" i="80"/>
  <c r="L449" i="80"/>
  <c r="G449" i="80"/>
  <c r="F449" i="80"/>
  <c r="E449" i="80"/>
  <c r="D449" i="80"/>
  <c r="C449" i="80"/>
  <c r="AS448" i="80"/>
  <c r="AR448" i="80"/>
  <c r="U448" i="80"/>
  <c r="T448" i="80"/>
  <c r="S448" i="80"/>
  <c r="R448" i="80"/>
  <c r="Q448" i="80"/>
  <c r="O448" i="80"/>
  <c r="L448" i="80"/>
  <c r="G448" i="80"/>
  <c r="F448" i="80"/>
  <c r="E448" i="80"/>
  <c r="D448" i="80"/>
  <c r="C448" i="80"/>
  <c r="AS447" i="80"/>
  <c r="AR447" i="80"/>
  <c r="U447" i="80"/>
  <c r="T447" i="80"/>
  <c r="S447" i="80"/>
  <c r="R447" i="80"/>
  <c r="Q447" i="80"/>
  <c r="O447" i="80"/>
  <c r="L447" i="80"/>
  <c r="G447" i="80"/>
  <c r="F447" i="80"/>
  <c r="E447" i="80"/>
  <c r="D447" i="80"/>
  <c r="C447" i="80"/>
  <c r="AS446" i="80"/>
  <c r="AR446" i="80"/>
  <c r="U446" i="80"/>
  <c r="T446" i="80"/>
  <c r="S446" i="80"/>
  <c r="R446" i="80"/>
  <c r="Q446" i="80"/>
  <c r="O446" i="80"/>
  <c r="L446" i="80"/>
  <c r="G446" i="80"/>
  <c r="F446" i="80"/>
  <c r="E446" i="80"/>
  <c r="D446" i="80"/>
  <c r="C446" i="80"/>
  <c r="AS445" i="80"/>
  <c r="AR445" i="80"/>
  <c r="U445" i="80"/>
  <c r="T445" i="80"/>
  <c r="S445" i="80"/>
  <c r="R445" i="80"/>
  <c r="Q445" i="80"/>
  <c r="O445" i="80"/>
  <c r="L445" i="80"/>
  <c r="G445" i="80"/>
  <c r="F445" i="80"/>
  <c r="E445" i="80"/>
  <c r="D445" i="80"/>
  <c r="C445" i="80"/>
  <c r="AS444" i="80"/>
  <c r="AR444" i="80"/>
  <c r="U444" i="80"/>
  <c r="T444" i="80"/>
  <c r="S444" i="80"/>
  <c r="R444" i="80"/>
  <c r="Q444" i="80"/>
  <c r="O444" i="80"/>
  <c r="L444" i="80"/>
  <c r="G444" i="80"/>
  <c r="F444" i="80"/>
  <c r="E444" i="80"/>
  <c r="D444" i="80"/>
  <c r="C444" i="80"/>
  <c r="AS443" i="80"/>
  <c r="AR443" i="80"/>
  <c r="U443" i="80"/>
  <c r="T443" i="80"/>
  <c r="S443" i="80"/>
  <c r="R443" i="80"/>
  <c r="Q443" i="80"/>
  <c r="O443" i="80"/>
  <c r="L443" i="80"/>
  <c r="G443" i="80"/>
  <c r="F443" i="80"/>
  <c r="E443" i="80"/>
  <c r="D443" i="80"/>
  <c r="C443" i="80"/>
  <c r="AS442" i="80"/>
  <c r="AR442" i="80"/>
  <c r="U442" i="80"/>
  <c r="T442" i="80"/>
  <c r="S442" i="80"/>
  <c r="R442" i="80"/>
  <c r="Q442" i="80"/>
  <c r="O442" i="80"/>
  <c r="L442" i="80"/>
  <c r="G442" i="80"/>
  <c r="F442" i="80"/>
  <c r="E442" i="80"/>
  <c r="D442" i="80"/>
  <c r="C442" i="80"/>
  <c r="AS441" i="80"/>
  <c r="AR441" i="80"/>
  <c r="U441" i="80"/>
  <c r="T441" i="80"/>
  <c r="S441" i="80"/>
  <c r="R441" i="80"/>
  <c r="Q441" i="80"/>
  <c r="O441" i="80"/>
  <c r="L441" i="80"/>
  <c r="G441" i="80"/>
  <c r="F441" i="80"/>
  <c r="E441" i="80"/>
  <c r="D441" i="80"/>
  <c r="C441" i="80"/>
  <c r="AS440" i="80"/>
  <c r="AR440" i="80"/>
  <c r="U440" i="80"/>
  <c r="T440" i="80"/>
  <c r="S440" i="80"/>
  <c r="R440" i="80"/>
  <c r="Q440" i="80"/>
  <c r="O440" i="80"/>
  <c r="L440" i="80"/>
  <c r="G440" i="80"/>
  <c r="F440" i="80"/>
  <c r="E440" i="80"/>
  <c r="D440" i="80"/>
  <c r="C440" i="80"/>
  <c r="AS439" i="80"/>
  <c r="AR439" i="80"/>
  <c r="U439" i="80"/>
  <c r="T439" i="80"/>
  <c r="S439" i="80"/>
  <c r="R439" i="80"/>
  <c r="Q439" i="80"/>
  <c r="O439" i="80"/>
  <c r="L439" i="80"/>
  <c r="G439" i="80"/>
  <c r="F439" i="80"/>
  <c r="E439" i="80"/>
  <c r="D439" i="80"/>
  <c r="C439" i="80"/>
  <c r="AS438" i="80"/>
  <c r="AR438" i="80"/>
  <c r="U438" i="80"/>
  <c r="T438" i="80"/>
  <c r="S438" i="80"/>
  <c r="R438" i="80"/>
  <c r="Q438" i="80"/>
  <c r="O438" i="80"/>
  <c r="L438" i="80"/>
  <c r="G438" i="80"/>
  <c r="F438" i="80"/>
  <c r="E438" i="80"/>
  <c r="D438" i="80"/>
  <c r="C438" i="80"/>
  <c r="AS437" i="80"/>
  <c r="AR437" i="80"/>
  <c r="U437" i="80"/>
  <c r="T437" i="80"/>
  <c r="S437" i="80"/>
  <c r="R437" i="80"/>
  <c r="Q437" i="80"/>
  <c r="O437" i="80"/>
  <c r="L437" i="80"/>
  <c r="G437" i="80"/>
  <c r="F437" i="80"/>
  <c r="E437" i="80"/>
  <c r="D437" i="80"/>
  <c r="C437" i="80"/>
  <c r="AS436" i="80"/>
  <c r="AR436" i="80"/>
  <c r="U436" i="80"/>
  <c r="T436" i="80"/>
  <c r="S436" i="80"/>
  <c r="R436" i="80"/>
  <c r="Q436" i="80"/>
  <c r="O436" i="80"/>
  <c r="L436" i="80"/>
  <c r="G436" i="80"/>
  <c r="F436" i="80"/>
  <c r="E436" i="80"/>
  <c r="D436" i="80"/>
  <c r="C436" i="80"/>
  <c r="AS435" i="80"/>
  <c r="AR435" i="80"/>
  <c r="U435" i="80"/>
  <c r="T435" i="80"/>
  <c r="S435" i="80"/>
  <c r="R435" i="80"/>
  <c r="Q435" i="80"/>
  <c r="O435" i="80"/>
  <c r="L435" i="80"/>
  <c r="G435" i="80"/>
  <c r="F435" i="80"/>
  <c r="E435" i="80"/>
  <c r="D435" i="80"/>
  <c r="C435" i="80"/>
  <c r="AS434" i="80"/>
  <c r="AR434" i="80"/>
  <c r="U434" i="80"/>
  <c r="T434" i="80"/>
  <c r="S434" i="80"/>
  <c r="R434" i="80"/>
  <c r="Q434" i="80"/>
  <c r="O434" i="80"/>
  <c r="L434" i="80"/>
  <c r="G434" i="80"/>
  <c r="F434" i="80"/>
  <c r="E434" i="80"/>
  <c r="D434" i="80"/>
  <c r="C434" i="80"/>
  <c r="AS433" i="80"/>
  <c r="AR433" i="80"/>
  <c r="U433" i="80"/>
  <c r="T433" i="80"/>
  <c r="S433" i="80"/>
  <c r="R433" i="80"/>
  <c r="Q433" i="80"/>
  <c r="O433" i="80"/>
  <c r="L433" i="80"/>
  <c r="G433" i="80"/>
  <c r="F433" i="80"/>
  <c r="E433" i="80"/>
  <c r="D433" i="80"/>
  <c r="C433" i="80"/>
  <c r="AS432" i="80"/>
  <c r="AR432" i="80"/>
  <c r="U432" i="80"/>
  <c r="T432" i="80"/>
  <c r="S432" i="80"/>
  <c r="R432" i="80"/>
  <c r="Q432" i="80"/>
  <c r="O432" i="80"/>
  <c r="L432" i="80"/>
  <c r="G432" i="80"/>
  <c r="F432" i="80"/>
  <c r="E432" i="80"/>
  <c r="D432" i="80"/>
  <c r="C432" i="80"/>
  <c r="AS431" i="80"/>
  <c r="AR431" i="80"/>
  <c r="U431" i="80"/>
  <c r="T431" i="80"/>
  <c r="S431" i="80"/>
  <c r="R431" i="80"/>
  <c r="Q431" i="80"/>
  <c r="O431" i="80"/>
  <c r="L431" i="80"/>
  <c r="G431" i="80"/>
  <c r="F431" i="80"/>
  <c r="E431" i="80"/>
  <c r="D431" i="80"/>
  <c r="C431" i="80"/>
  <c r="AS430" i="80"/>
  <c r="AR430" i="80"/>
  <c r="U430" i="80"/>
  <c r="T430" i="80"/>
  <c r="S430" i="80"/>
  <c r="R430" i="80"/>
  <c r="Q430" i="80"/>
  <c r="O430" i="80"/>
  <c r="L430" i="80"/>
  <c r="G430" i="80"/>
  <c r="F430" i="80"/>
  <c r="E430" i="80"/>
  <c r="D430" i="80"/>
  <c r="C430" i="80"/>
  <c r="AS429" i="80"/>
  <c r="AR429" i="80"/>
  <c r="U429" i="80"/>
  <c r="T429" i="80"/>
  <c r="S429" i="80"/>
  <c r="R429" i="80"/>
  <c r="Q429" i="80"/>
  <c r="O429" i="80"/>
  <c r="L429" i="80"/>
  <c r="G429" i="80"/>
  <c r="F429" i="80"/>
  <c r="E429" i="80"/>
  <c r="D429" i="80"/>
  <c r="C429" i="80"/>
  <c r="AS428" i="80"/>
  <c r="AR428" i="80"/>
  <c r="U428" i="80"/>
  <c r="T428" i="80"/>
  <c r="S428" i="80"/>
  <c r="R428" i="80"/>
  <c r="Q428" i="80"/>
  <c r="O428" i="80"/>
  <c r="L428" i="80"/>
  <c r="G428" i="80"/>
  <c r="F428" i="80"/>
  <c r="E428" i="80"/>
  <c r="D428" i="80"/>
  <c r="C428" i="80"/>
  <c r="AS427" i="80"/>
  <c r="AR427" i="80"/>
  <c r="U427" i="80"/>
  <c r="T427" i="80"/>
  <c r="S427" i="80"/>
  <c r="R427" i="80"/>
  <c r="Q427" i="80"/>
  <c r="O427" i="80"/>
  <c r="L427" i="80"/>
  <c r="G427" i="80"/>
  <c r="F427" i="80"/>
  <c r="E427" i="80"/>
  <c r="D427" i="80"/>
  <c r="C427" i="80"/>
  <c r="AS426" i="80"/>
  <c r="AR426" i="80"/>
  <c r="U426" i="80"/>
  <c r="T426" i="80"/>
  <c r="S426" i="80"/>
  <c r="R426" i="80"/>
  <c r="Q426" i="80"/>
  <c r="O426" i="80"/>
  <c r="L426" i="80"/>
  <c r="G426" i="80"/>
  <c r="F426" i="80"/>
  <c r="E426" i="80"/>
  <c r="D426" i="80"/>
  <c r="C426" i="80"/>
  <c r="AS425" i="80"/>
  <c r="AR425" i="80"/>
  <c r="U425" i="80"/>
  <c r="T425" i="80"/>
  <c r="S425" i="80"/>
  <c r="R425" i="80"/>
  <c r="Q425" i="80"/>
  <c r="O425" i="80"/>
  <c r="L425" i="80"/>
  <c r="G425" i="80"/>
  <c r="F425" i="80"/>
  <c r="E425" i="80"/>
  <c r="D425" i="80"/>
  <c r="C425" i="80"/>
  <c r="AS424" i="80"/>
  <c r="AR424" i="80"/>
  <c r="U424" i="80"/>
  <c r="T424" i="80"/>
  <c r="S424" i="80"/>
  <c r="R424" i="80"/>
  <c r="Q424" i="80"/>
  <c r="O424" i="80"/>
  <c r="L424" i="80"/>
  <c r="G424" i="80"/>
  <c r="F424" i="80"/>
  <c r="E424" i="80"/>
  <c r="D424" i="80"/>
  <c r="C424" i="80"/>
  <c r="AS423" i="80"/>
  <c r="AR423" i="80"/>
  <c r="U423" i="80"/>
  <c r="T423" i="80"/>
  <c r="S423" i="80"/>
  <c r="R423" i="80"/>
  <c r="Q423" i="80"/>
  <c r="O423" i="80"/>
  <c r="L423" i="80"/>
  <c r="G423" i="80"/>
  <c r="F423" i="80"/>
  <c r="E423" i="80"/>
  <c r="D423" i="80"/>
  <c r="C423" i="80"/>
  <c r="AS422" i="80"/>
  <c r="AR422" i="80"/>
  <c r="U422" i="80"/>
  <c r="T422" i="80"/>
  <c r="S422" i="80"/>
  <c r="R422" i="80"/>
  <c r="Q422" i="80"/>
  <c r="O422" i="80"/>
  <c r="L422" i="80"/>
  <c r="G422" i="80"/>
  <c r="F422" i="80"/>
  <c r="E422" i="80"/>
  <c r="D422" i="80"/>
  <c r="C422" i="80"/>
  <c r="AS421" i="80"/>
  <c r="AR421" i="80"/>
  <c r="U421" i="80"/>
  <c r="T421" i="80"/>
  <c r="S421" i="80"/>
  <c r="R421" i="80"/>
  <c r="Q421" i="80"/>
  <c r="O421" i="80"/>
  <c r="L421" i="80"/>
  <c r="G421" i="80"/>
  <c r="F421" i="80"/>
  <c r="E421" i="80"/>
  <c r="D421" i="80"/>
  <c r="C421" i="80"/>
  <c r="AS420" i="80"/>
  <c r="AR420" i="80"/>
  <c r="U420" i="80"/>
  <c r="T420" i="80"/>
  <c r="S420" i="80"/>
  <c r="R420" i="80"/>
  <c r="Q420" i="80"/>
  <c r="O420" i="80"/>
  <c r="L420" i="80"/>
  <c r="G420" i="80"/>
  <c r="F420" i="80"/>
  <c r="E420" i="80"/>
  <c r="D420" i="80"/>
  <c r="C420" i="80"/>
  <c r="AS419" i="80"/>
  <c r="AR419" i="80"/>
  <c r="U419" i="80"/>
  <c r="T419" i="80"/>
  <c r="S419" i="80"/>
  <c r="R419" i="80"/>
  <c r="Q419" i="80"/>
  <c r="O419" i="80"/>
  <c r="L419" i="80"/>
  <c r="G419" i="80"/>
  <c r="F419" i="80"/>
  <c r="E419" i="80"/>
  <c r="D419" i="80"/>
  <c r="C419" i="80"/>
  <c r="AS418" i="80"/>
  <c r="AR418" i="80"/>
  <c r="U418" i="80"/>
  <c r="T418" i="80"/>
  <c r="S418" i="80"/>
  <c r="R418" i="80"/>
  <c r="Q418" i="80"/>
  <c r="O418" i="80"/>
  <c r="L418" i="80"/>
  <c r="G418" i="80"/>
  <c r="F418" i="80"/>
  <c r="E418" i="80"/>
  <c r="D418" i="80"/>
  <c r="C418" i="80"/>
  <c r="AS417" i="80"/>
  <c r="AR417" i="80"/>
  <c r="U417" i="80"/>
  <c r="T417" i="80"/>
  <c r="S417" i="80"/>
  <c r="R417" i="80"/>
  <c r="Q417" i="80"/>
  <c r="O417" i="80"/>
  <c r="L417" i="80"/>
  <c r="G417" i="80"/>
  <c r="F417" i="80"/>
  <c r="E417" i="80"/>
  <c r="D417" i="80"/>
  <c r="C417" i="80"/>
  <c r="AS416" i="80"/>
  <c r="AR416" i="80"/>
  <c r="U416" i="80"/>
  <c r="T416" i="80"/>
  <c r="S416" i="80"/>
  <c r="R416" i="80"/>
  <c r="Q416" i="80"/>
  <c r="O416" i="80"/>
  <c r="L416" i="80"/>
  <c r="G416" i="80"/>
  <c r="F416" i="80"/>
  <c r="E416" i="80"/>
  <c r="D416" i="80"/>
  <c r="C416" i="80"/>
  <c r="AS415" i="80"/>
  <c r="AR415" i="80"/>
  <c r="U415" i="80"/>
  <c r="T415" i="80"/>
  <c r="S415" i="80"/>
  <c r="R415" i="80"/>
  <c r="Q415" i="80"/>
  <c r="O415" i="80"/>
  <c r="L415" i="80"/>
  <c r="G415" i="80"/>
  <c r="F415" i="80"/>
  <c r="E415" i="80"/>
  <c r="D415" i="80"/>
  <c r="C415" i="80"/>
  <c r="AS414" i="80"/>
  <c r="AR414" i="80"/>
  <c r="U414" i="80"/>
  <c r="T414" i="80"/>
  <c r="S414" i="80"/>
  <c r="R414" i="80"/>
  <c r="Q414" i="80"/>
  <c r="O414" i="80"/>
  <c r="L414" i="80"/>
  <c r="G414" i="80"/>
  <c r="F414" i="80"/>
  <c r="E414" i="80"/>
  <c r="D414" i="80"/>
  <c r="C414" i="80"/>
  <c r="AS413" i="80"/>
  <c r="AR413" i="80"/>
  <c r="U413" i="80"/>
  <c r="T413" i="80"/>
  <c r="S413" i="80"/>
  <c r="R413" i="80"/>
  <c r="Q413" i="80"/>
  <c r="O413" i="80"/>
  <c r="L413" i="80"/>
  <c r="G413" i="80"/>
  <c r="F413" i="80"/>
  <c r="E413" i="80"/>
  <c r="D413" i="80"/>
  <c r="C413" i="80"/>
  <c r="AS412" i="80"/>
  <c r="AR412" i="80"/>
  <c r="U412" i="80"/>
  <c r="T412" i="80"/>
  <c r="S412" i="80"/>
  <c r="R412" i="80"/>
  <c r="Q412" i="80"/>
  <c r="O412" i="80"/>
  <c r="L412" i="80"/>
  <c r="G412" i="80"/>
  <c r="F412" i="80"/>
  <c r="E412" i="80"/>
  <c r="D412" i="80"/>
  <c r="C412" i="80"/>
  <c r="AS411" i="80"/>
  <c r="AR411" i="80"/>
  <c r="U411" i="80"/>
  <c r="T411" i="80"/>
  <c r="S411" i="80"/>
  <c r="R411" i="80"/>
  <c r="Q411" i="80"/>
  <c r="O411" i="80"/>
  <c r="L411" i="80"/>
  <c r="G411" i="80"/>
  <c r="F411" i="80"/>
  <c r="E411" i="80"/>
  <c r="D411" i="80"/>
  <c r="C411" i="80"/>
  <c r="AS410" i="80"/>
  <c r="AR410" i="80"/>
  <c r="U410" i="80"/>
  <c r="T410" i="80"/>
  <c r="S410" i="80"/>
  <c r="R410" i="80"/>
  <c r="Q410" i="80"/>
  <c r="O410" i="80"/>
  <c r="L410" i="80"/>
  <c r="G410" i="80"/>
  <c r="F410" i="80"/>
  <c r="E410" i="80"/>
  <c r="D410" i="80"/>
  <c r="C410" i="80"/>
  <c r="AS409" i="80"/>
  <c r="AR409" i="80"/>
  <c r="U409" i="80"/>
  <c r="T409" i="80"/>
  <c r="S409" i="80"/>
  <c r="R409" i="80"/>
  <c r="Q409" i="80"/>
  <c r="O409" i="80"/>
  <c r="L409" i="80"/>
  <c r="G409" i="80"/>
  <c r="F409" i="80"/>
  <c r="E409" i="80"/>
  <c r="D409" i="80"/>
  <c r="C409" i="80"/>
  <c r="AS408" i="80"/>
  <c r="AR408" i="80"/>
  <c r="U408" i="80"/>
  <c r="T408" i="80"/>
  <c r="S408" i="80"/>
  <c r="R408" i="80"/>
  <c r="Q408" i="80"/>
  <c r="O408" i="80"/>
  <c r="L408" i="80"/>
  <c r="G408" i="80"/>
  <c r="F408" i="80"/>
  <c r="E408" i="80"/>
  <c r="D408" i="80"/>
  <c r="C408" i="80"/>
  <c r="AS407" i="80"/>
  <c r="AR407" i="80"/>
  <c r="U407" i="80"/>
  <c r="T407" i="80"/>
  <c r="S407" i="80"/>
  <c r="R407" i="80"/>
  <c r="Q407" i="80"/>
  <c r="O407" i="80"/>
  <c r="L407" i="80"/>
  <c r="G407" i="80"/>
  <c r="F407" i="80"/>
  <c r="E407" i="80"/>
  <c r="D407" i="80"/>
  <c r="C407" i="80"/>
  <c r="AS406" i="80"/>
  <c r="AR406" i="80"/>
  <c r="U406" i="80"/>
  <c r="T406" i="80"/>
  <c r="S406" i="80"/>
  <c r="R406" i="80"/>
  <c r="Q406" i="80"/>
  <c r="O406" i="80"/>
  <c r="L406" i="80"/>
  <c r="G406" i="80"/>
  <c r="F406" i="80"/>
  <c r="E406" i="80"/>
  <c r="D406" i="80"/>
  <c r="C406" i="80"/>
  <c r="AS405" i="80"/>
  <c r="AR405" i="80"/>
  <c r="U405" i="80"/>
  <c r="T405" i="80"/>
  <c r="S405" i="80"/>
  <c r="R405" i="80"/>
  <c r="Q405" i="80"/>
  <c r="O405" i="80"/>
  <c r="L405" i="80"/>
  <c r="G405" i="80"/>
  <c r="F405" i="80"/>
  <c r="E405" i="80"/>
  <c r="D405" i="80"/>
  <c r="C405" i="80"/>
  <c r="AS404" i="80"/>
  <c r="AR404" i="80"/>
  <c r="U404" i="80"/>
  <c r="T404" i="80"/>
  <c r="S404" i="80"/>
  <c r="R404" i="80"/>
  <c r="Q404" i="80"/>
  <c r="O404" i="80"/>
  <c r="L404" i="80"/>
  <c r="G404" i="80"/>
  <c r="F404" i="80"/>
  <c r="E404" i="80"/>
  <c r="D404" i="80"/>
  <c r="C404" i="80"/>
  <c r="AS403" i="80"/>
  <c r="AR403" i="80"/>
  <c r="U403" i="80"/>
  <c r="T403" i="80"/>
  <c r="S403" i="80"/>
  <c r="R403" i="80"/>
  <c r="Q403" i="80"/>
  <c r="O403" i="80"/>
  <c r="L403" i="80"/>
  <c r="G403" i="80"/>
  <c r="F403" i="80"/>
  <c r="E403" i="80"/>
  <c r="D403" i="80"/>
  <c r="C403" i="80"/>
  <c r="AS402" i="80"/>
  <c r="AR402" i="80"/>
  <c r="U402" i="80"/>
  <c r="T402" i="80"/>
  <c r="S402" i="80"/>
  <c r="R402" i="80"/>
  <c r="Q402" i="80"/>
  <c r="O402" i="80"/>
  <c r="L402" i="80"/>
  <c r="G402" i="80"/>
  <c r="F402" i="80"/>
  <c r="E402" i="80"/>
  <c r="D402" i="80"/>
  <c r="C402" i="80"/>
  <c r="AS401" i="80"/>
  <c r="AR401" i="80"/>
  <c r="U401" i="80"/>
  <c r="T401" i="80"/>
  <c r="S401" i="80"/>
  <c r="R401" i="80"/>
  <c r="Q401" i="80"/>
  <c r="O401" i="80"/>
  <c r="L401" i="80"/>
  <c r="G401" i="80"/>
  <c r="F401" i="80"/>
  <c r="E401" i="80"/>
  <c r="D401" i="80"/>
  <c r="C401" i="80"/>
  <c r="AS400" i="80"/>
  <c r="AR400" i="80"/>
  <c r="U400" i="80"/>
  <c r="T400" i="80"/>
  <c r="S400" i="80"/>
  <c r="R400" i="80"/>
  <c r="Q400" i="80"/>
  <c r="O400" i="80"/>
  <c r="L400" i="80"/>
  <c r="G400" i="80"/>
  <c r="F400" i="80"/>
  <c r="E400" i="80"/>
  <c r="D400" i="80"/>
  <c r="C400" i="80"/>
  <c r="AS399" i="80"/>
  <c r="AR399" i="80"/>
  <c r="U399" i="80"/>
  <c r="T399" i="80"/>
  <c r="S399" i="80"/>
  <c r="R399" i="80"/>
  <c r="Q399" i="80"/>
  <c r="O399" i="80"/>
  <c r="L399" i="80"/>
  <c r="G399" i="80"/>
  <c r="F399" i="80"/>
  <c r="E399" i="80"/>
  <c r="D399" i="80"/>
  <c r="C399" i="80"/>
  <c r="AS398" i="80"/>
  <c r="AR398" i="80"/>
  <c r="U398" i="80"/>
  <c r="T398" i="80"/>
  <c r="S398" i="80"/>
  <c r="R398" i="80"/>
  <c r="Q398" i="80"/>
  <c r="O398" i="80"/>
  <c r="L398" i="80"/>
  <c r="G398" i="80"/>
  <c r="F398" i="80"/>
  <c r="E398" i="80"/>
  <c r="D398" i="80"/>
  <c r="C398" i="80"/>
  <c r="AS397" i="80"/>
  <c r="AR397" i="80"/>
  <c r="U397" i="80"/>
  <c r="T397" i="80"/>
  <c r="S397" i="80"/>
  <c r="R397" i="80"/>
  <c r="Q397" i="80"/>
  <c r="O397" i="80"/>
  <c r="L397" i="80"/>
  <c r="G397" i="80"/>
  <c r="F397" i="80"/>
  <c r="E397" i="80"/>
  <c r="D397" i="80"/>
  <c r="C397" i="80"/>
  <c r="AS396" i="80"/>
  <c r="AR396" i="80"/>
  <c r="U396" i="80"/>
  <c r="T396" i="80"/>
  <c r="S396" i="80"/>
  <c r="R396" i="80"/>
  <c r="Q396" i="80"/>
  <c r="O396" i="80"/>
  <c r="L396" i="80"/>
  <c r="G396" i="80"/>
  <c r="F396" i="80"/>
  <c r="E396" i="80"/>
  <c r="D396" i="80"/>
  <c r="C396" i="80"/>
  <c r="AS395" i="80"/>
  <c r="AR395" i="80"/>
  <c r="U395" i="80"/>
  <c r="T395" i="80"/>
  <c r="S395" i="80"/>
  <c r="R395" i="80"/>
  <c r="Q395" i="80"/>
  <c r="O395" i="80"/>
  <c r="L395" i="80"/>
  <c r="G395" i="80"/>
  <c r="F395" i="80"/>
  <c r="E395" i="80"/>
  <c r="D395" i="80"/>
  <c r="C395" i="80"/>
  <c r="AS394" i="80"/>
  <c r="AR394" i="80"/>
  <c r="U394" i="80"/>
  <c r="T394" i="80"/>
  <c r="S394" i="80"/>
  <c r="R394" i="80"/>
  <c r="Q394" i="80"/>
  <c r="O394" i="80"/>
  <c r="L394" i="80"/>
  <c r="G394" i="80"/>
  <c r="F394" i="80"/>
  <c r="E394" i="80"/>
  <c r="D394" i="80"/>
  <c r="C394" i="80"/>
  <c r="AS393" i="80"/>
  <c r="AR393" i="80"/>
  <c r="U393" i="80"/>
  <c r="T393" i="80"/>
  <c r="S393" i="80"/>
  <c r="R393" i="80"/>
  <c r="Q393" i="80"/>
  <c r="O393" i="80"/>
  <c r="L393" i="80"/>
  <c r="G393" i="80"/>
  <c r="F393" i="80"/>
  <c r="E393" i="80"/>
  <c r="D393" i="80"/>
  <c r="C393" i="80"/>
  <c r="AS392" i="80"/>
  <c r="AR392" i="80"/>
  <c r="U392" i="80"/>
  <c r="T392" i="80"/>
  <c r="S392" i="80"/>
  <c r="R392" i="80"/>
  <c r="Q392" i="80"/>
  <c r="O392" i="80"/>
  <c r="L392" i="80"/>
  <c r="G392" i="80"/>
  <c r="F392" i="80"/>
  <c r="E392" i="80"/>
  <c r="D392" i="80"/>
  <c r="C392" i="80"/>
  <c r="AS391" i="80"/>
  <c r="AR391" i="80"/>
  <c r="U391" i="80"/>
  <c r="T391" i="80"/>
  <c r="S391" i="80"/>
  <c r="R391" i="80"/>
  <c r="Q391" i="80"/>
  <c r="O391" i="80"/>
  <c r="L391" i="80"/>
  <c r="G391" i="80"/>
  <c r="F391" i="80"/>
  <c r="E391" i="80"/>
  <c r="D391" i="80"/>
  <c r="C391" i="80"/>
  <c r="AS390" i="80"/>
  <c r="AR390" i="80"/>
  <c r="U390" i="80"/>
  <c r="T390" i="80"/>
  <c r="S390" i="80"/>
  <c r="R390" i="80"/>
  <c r="Q390" i="80"/>
  <c r="O390" i="80"/>
  <c r="L390" i="80"/>
  <c r="G390" i="80"/>
  <c r="F390" i="80"/>
  <c r="E390" i="80"/>
  <c r="D390" i="80"/>
  <c r="C390" i="80"/>
  <c r="AS389" i="80"/>
  <c r="AR389" i="80"/>
  <c r="U389" i="80"/>
  <c r="T389" i="80"/>
  <c r="S389" i="80"/>
  <c r="R389" i="80"/>
  <c r="Q389" i="80"/>
  <c r="O389" i="80"/>
  <c r="L389" i="80"/>
  <c r="G389" i="80"/>
  <c r="F389" i="80"/>
  <c r="E389" i="80"/>
  <c r="D389" i="80"/>
  <c r="C389" i="80"/>
  <c r="AS388" i="80"/>
  <c r="AR388" i="80"/>
  <c r="U388" i="80"/>
  <c r="T388" i="80"/>
  <c r="S388" i="80"/>
  <c r="R388" i="80"/>
  <c r="Q388" i="80"/>
  <c r="O388" i="80"/>
  <c r="L388" i="80"/>
  <c r="G388" i="80"/>
  <c r="F388" i="80"/>
  <c r="E388" i="80"/>
  <c r="D388" i="80"/>
  <c r="C388" i="80"/>
  <c r="AS387" i="80"/>
  <c r="AR387" i="80"/>
  <c r="U387" i="80"/>
  <c r="T387" i="80"/>
  <c r="S387" i="80"/>
  <c r="R387" i="80"/>
  <c r="Q387" i="80"/>
  <c r="O387" i="80"/>
  <c r="L387" i="80"/>
  <c r="G387" i="80"/>
  <c r="F387" i="80"/>
  <c r="E387" i="80"/>
  <c r="D387" i="80"/>
  <c r="C387" i="80"/>
  <c r="AS386" i="80"/>
  <c r="AR386" i="80"/>
  <c r="U386" i="80"/>
  <c r="T386" i="80"/>
  <c r="S386" i="80"/>
  <c r="R386" i="80"/>
  <c r="Q386" i="80"/>
  <c r="O386" i="80"/>
  <c r="L386" i="80"/>
  <c r="G386" i="80"/>
  <c r="F386" i="80"/>
  <c r="E386" i="80"/>
  <c r="D386" i="80"/>
  <c r="C386" i="80"/>
  <c r="AS385" i="80"/>
  <c r="AR385" i="80"/>
  <c r="U385" i="80"/>
  <c r="T385" i="80"/>
  <c r="S385" i="80"/>
  <c r="R385" i="80"/>
  <c r="Q385" i="80"/>
  <c r="O385" i="80"/>
  <c r="L385" i="80"/>
  <c r="G385" i="80"/>
  <c r="F385" i="80"/>
  <c r="E385" i="80"/>
  <c r="D385" i="80"/>
  <c r="C385" i="80"/>
  <c r="AS384" i="80"/>
  <c r="AR384" i="80"/>
  <c r="U384" i="80"/>
  <c r="T384" i="80"/>
  <c r="S384" i="80"/>
  <c r="R384" i="80"/>
  <c r="Q384" i="80"/>
  <c r="O384" i="80"/>
  <c r="L384" i="80"/>
  <c r="G384" i="80"/>
  <c r="F384" i="80"/>
  <c r="E384" i="80"/>
  <c r="D384" i="80"/>
  <c r="C384" i="80"/>
  <c r="AS383" i="80"/>
  <c r="AR383" i="80"/>
  <c r="U383" i="80"/>
  <c r="T383" i="80"/>
  <c r="S383" i="80"/>
  <c r="R383" i="80"/>
  <c r="Q383" i="80"/>
  <c r="O383" i="80"/>
  <c r="L383" i="80"/>
  <c r="G383" i="80"/>
  <c r="F383" i="80"/>
  <c r="E383" i="80"/>
  <c r="D383" i="80"/>
  <c r="C383" i="80"/>
  <c r="AS382" i="80"/>
  <c r="AR382" i="80"/>
  <c r="U382" i="80"/>
  <c r="T382" i="80"/>
  <c r="S382" i="80"/>
  <c r="R382" i="80"/>
  <c r="Q382" i="80"/>
  <c r="O382" i="80"/>
  <c r="L382" i="80"/>
  <c r="G382" i="80"/>
  <c r="F382" i="80"/>
  <c r="E382" i="80"/>
  <c r="D382" i="80"/>
  <c r="C382" i="80"/>
  <c r="AS381" i="80"/>
  <c r="AR381" i="80"/>
  <c r="U381" i="80"/>
  <c r="T381" i="80"/>
  <c r="S381" i="80"/>
  <c r="R381" i="80"/>
  <c r="Q381" i="80"/>
  <c r="O381" i="80"/>
  <c r="L381" i="80"/>
  <c r="G381" i="80"/>
  <c r="F381" i="80"/>
  <c r="E381" i="80"/>
  <c r="D381" i="80"/>
  <c r="C381" i="80"/>
  <c r="AS380" i="80"/>
  <c r="AR380" i="80"/>
  <c r="U380" i="80"/>
  <c r="T380" i="80"/>
  <c r="S380" i="80"/>
  <c r="R380" i="80"/>
  <c r="Q380" i="80"/>
  <c r="O380" i="80"/>
  <c r="L380" i="80"/>
  <c r="G380" i="80"/>
  <c r="F380" i="80"/>
  <c r="E380" i="80"/>
  <c r="D380" i="80"/>
  <c r="C380" i="80"/>
  <c r="AS379" i="80"/>
  <c r="AR379" i="80"/>
  <c r="U379" i="80"/>
  <c r="T379" i="80"/>
  <c r="S379" i="80"/>
  <c r="R379" i="80"/>
  <c r="Q379" i="80"/>
  <c r="O379" i="80"/>
  <c r="L379" i="80"/>
  <c r="G379" i="80"/>
  <c r="F379" i="80"/>
  <c r="E379" i="80"/>
  <c r="D379" i="80"/>
  <c r="C379" i="80"/>
  <c r="AS378" i="80"/>
  <c r="AR378" i="80"/>
  <c r="U378" i="80"/>
  <c r="T378" i="80"/>
  <c r="S378" i="80"/>
  <c r="R378" i="80"/>
  <c r="Q378" i="80"/>
  <c r="O378" i="80"/>
  <c r="L378" i="80"/>
  <c r="G378" i="80"/>
  <c r="F378" i="80"/>
  <c r="E378" i="80"/>
  <c r="D378" i="80"/>
  <c r="C378" i="80"/>
  <c r="AS377" i="80"/>
  <c r="AR377" i="80"/>
  <c r="U377" i="80"/>
  <c r="T377" i="80"/>
  <c r="S377" i="80"/>
  <c r="R377" i="80"/>
  <c r="Q377" i="80"/>
  <c r="O377" i="80"/>
  <c r="L377" i="80"/>
  <c r="G377" i="80"/>
  <c r="F377" i="80"/>
  <c r="E377" i="80"/>
  <c r="D377" i="80"/>
  <c r="C377" i="80"/>
  <c r="AS376" i="80"/>
  <c r="AR376" i="80"/>
  <c r="U376" i="80"/>
  <c r="T376" i="80"/>
  <c r="S376" i="80"/>
  <c r="R376" i="80"/>
  <c r="Q376" i="80"/>
  <c r="O376" i="80"/>
  <c r="L376" i="80"/>
  <c r="G376" i="80"/>
  <c r="F376" i="80"/>
  <c r="E376" i="80"/>
  <c r="D376" i="80"/>
  <c r="C376" i="80"/>
  <c r="AS375" i="80"/>
  <c r="AR375" i="80"/>
  <c r="U375" i="80"/>
  <c r="T375" i="80"/>
  <c r="S375" i="80"/>
  <c r="R375" i="80"/>
  <c r="Q375" i="80"/>
  <c r="O375" i="80"/>
  <c r="L375" i="80"/>
  <c r="G375" i="80"/>
  <c r="F375" i="80"/>
  <c r="E375" i="80"/>
  <c r="D375" i="80"/>
  <c r="C375" i="80"/>
  <c r="AS374" i="80"/>
  <c r="AR374" i="80"/>
  <c r="U374" i="80"/>
  <c r="T374" i="80"/>
  <c r="S374" i="80"/>
  <c r="R374" i="80"/>
  <c r="Q374" i="80"/>
  <c r="O374" i="80"/>
  <c r="L374" i="80"/>
  <c r="G374" i="80"/>
  <c r="F374" i="80"/>
  <c r="E374" i="80"/>
  <c r="D374" i="80"/>
  <c r="C374" i="80"/>
  <c r="AS373" i="80"/>
  <c r="AR373" i="80"/>
  <c r="U373" i="80"/>
  <c r="T373" i="80"/>
  <c r="S373" i="80"/>
  <c r="R373" i="80"/>
  <c r="Q373" i="80"/>
  <c r="O373" i="80"/>
  <c r="L373" i="80"/>
  <c r="G373" i="80"/>
  <c r="F373" i="80"/>
  <c r="E373" i="80"/>
  <c r="D373" i="80"/>
  <c r="C373" i="80"/>
  <c r="AS372" i="80"/>
  <c r="AR372" i="80"/>
  <c r="U372" i="80"/>
  <c r="T372" i="80"/>
  <c r="S372" i="80"/>
  <c r="R372" i="80"/>
  <c r="Q372" i="80"/>
  <c r="O372" i="80"/>
  <c r="L372" i="80"/>
  <c r="G372" i="80"/>
  <c r="F372" i="80"/>
  <c r="E372" i="80"/>
  <c r="D372" i="80"/>
  <c r="C372" i="80"/>
  <c r="AS371" i="80"/>
  <c r="AR371" i="80"/>
  <c r="U371" i="80"/>
  <c r="T371" i="80"/>
  <c r="S371" i="80"/>
  <c r="R371" i="80"/>
  <c r="Q371" i="80"/>
  <c r="O371" i="80"/>
  <c r="L371" i="80"/>
  <c r="G371" i="80"/>
  <c r="F371" i="80"/>
  <c r="E371" i="80"/>
  <c r="D371" i="80"/>
  <c r="C371" i="80"/>
  <c r="AS370" i="80"/>
  <c r="AR370" i="80"/>
  <c r="U370" i="80"/>
  <c r="T370" i="80"/>
  <c r="S370" i="80"/>
  <c r="R370" i="80"/>
  <c r="Q370" i="80"/>
  <c r="O370" i="80"/>
  <c r="L370" i="80"/>
  <c r="G370" i="80"/>
  <c r="F370" i="80"/>
  <c r="E370" i="80"/>
  <c r="D370" i="80"/>
  <c r="C370" i="80"/>
  <c r="AS369" i="80"/>
  <c r="AR369" i="80"/>
  <c r="U369" i="80"/>
  <c r="T369" i="80"/>
  <c r="S369" i="80"/>
  <c r="R369" i="80"/>
  <c r="Q369" i="80"/>
  <c r="O369" i="80"/>
  <c r="L369" i="80"/>
  <c r="G369" i="80"/>
  <c r="F369" i="80"/>
  <c r="E369" i="80"/>
  <c r="D369" i="80"/>
  <c r="C369" i="80"/>
  <c r="AS368" i="80"/>
  <c r="AR368" i="80"/>
  <c r="U368" i="80"/>
  <c r="T368" i="80"/>
  <c r="S368" i="80"/>
  <c r="R368" i="80"/>
  <c r="Q368" i="80"/>
  <c r="O368" i="80"/>
  <c r="L368" i="80"/>
  <c r="G368" i="80"/>
  <c r="F368" i="80"/>
  <c r="E368" i="80"/>
  <c r="D368" i="80"/>
  <c r="C368" i="80"/>
  <c r="AS367" i="80"/>
  <c r="AR367" i="80"/>
  <c r="U367" i="80"/>
  <c r="T367" i="80"/>
  <c r="S367" i="80"/>
  <c r="R367" i="80"/>
  <c r="Q367" i="80"/>
  <c r="O367" i="80"/>
  <c r="L367" i="80"/>
  <c r="G367" i="80"/>
  <c r="F367" i="80"/>
  <c r="E367" i="80"/>
  <c r="D367" i="80"/>
  <c r="C367" i="80"/>
  <c r="AS366" i="80"/>
  <c r="AR366" i="80"/>
  <c r="U366" i="80"/>
  <c r="T366" i="80"/>
  <c r="S366" i="80"/>
  <c r="R366" i="80"/>
  <c r="Q366" i="80"/>
  <c r="O366" i="80"/>
  <c r="L366" i="80"/>
  <c r="G366" i="80"/>
  <c r="F366" i="80"/>
  <c r="E366" i="80"/>
  <c r="D366" i="80"/>
  <c r="C366" i="80"/>
  <c r="AS365" i="80"/>
  <c r="AR365" i="80"/>
  <c r="U365" i="80"/>
  <c r="T365" i="80"/>
  <c r="S365" i="80"/>
  <c r="R365" i="80"/>
  <c r="Q365" i="80"/>
  <c r="O365" i="80"/>
  <c r="L365" i="80"/>
  <c r="G365" i="80"/>
  <c r="F365" i="80"/>
  <c r="E365" i="80"/>
  <c r="D365" i="80"/>
  <c r="C365" i="80"/>
  <c r="AS364" i="80"/>
  <c r="AR364" i="80"/>
  <c r="U364" i="80"/>
  <c r="T364" i="80"/>
  <c r="S364" i="80"/>
  <c r="R364" i="80"/>
  <c r="Q364" i="80"/>
  <c r="O364" i="80"/>
  <c r="L364" i="80"/>
  <c r="G364" i="80"/>
  <c r="F364" i="80"/>
  <c r="E364" i="80"/>
  <c r="D364" i="80"/>
  <c r="C364" i="80"/>
  <c r="AS363" i="80"/>
  <c r="AR363" i="80"/>
  <c r="U363" i="80"/>
  <c r="T363" i="80"/>
  <c r="S363" i="80"/>
  <c r="R363" i="80"/>
  <c r="Q363" i="80"/>
  <c r="O363" i="80"/>
  <c r="L363" i="80"/>
  <c r="G363" i="80"/>
  <c r="F363" i="80"/>
  <c r="E363" i="80"/>
  <c r="D363" i="80"/>
  <c r="C363" i="80"/>
  <c r="AS362" i="80"/>
  <c r="AR362" i="80"/>
  <c r="U362" i="80"/>
  <c r="T362" i="80"/>
  <c r="S362" i="80"/>
  <c r="R362" i="80"/>
  <c r="Q362" i="80"/>
  <c r="O362" i="80"/>
  <c r="L362" i="80"/>
  <c r="G362" i="80"/>
  <c r="F362" i="80"/>
  <c r="E362" i="80"/>
  <c r="D362" i="80"/>
  <c r="C362" i="80"/>
  <c r="AS361" i="80"/>
  <c r="AR361" i="80"/>
  <c r="U361" i="80"/>
  <c r="T361" i="80"/>
  <c r="S361" i="80"/>
  <c r="R361" i="80"/>
  <c r="Q361" i="80"/>
  <c r="O361" i="80"/>
  <c r="L361" i="80"/>
  <c r="G361" i="80"/>
  <c r="F361" i="80"/>
  <c r="E361" i="80"/>
  <c r="D361" i="80"/>
  <c r="C361" i="80"/>
  <c r="AS360" i="80"/>
  <c r="AR360" i="80"/>
  <c r="U360" i="80"/>
  <c r="T360" i="80"/>
  <c r="S360" i="80"/>
  <c r="R360" i="80"/>
  <c r="Q360" i="80"/>
  <c r="O360" i="80"/>
  <c r="L360" i="80"/>
  <c r="G360" i="80"/>
  <c r="F360" i="80"/>
  <c r="E360" i="80"/>
  <c r="D360" i="80"/>
  <c r="C360" i="80"/>
  <c r="AS359" i="80"/>
  <c r="AR359" i="80"/>
  <c r="U359" i="80"/>
  <c r="T359" i="80"/>
  <c r="S359" i="80"/>
  <c r="R359" i="80"/>
  <c r="Q359" i="80"/>
  <c r="O359" i="80"/>
  <c r="L359" i="80"/>
  <c r="G359" i="80"/>
  <c r="F359" i="80"/>
  <c r="E359" i="80"/>
  <c r="D359" i="80"/>
  <c r="C359" i="80"/>
  <c r="AS358" i="80"/>
  <c r="AR358" i="80"/>
  <c r="U358" i="80"/>
  <c r="T358" i="80"/>
  <c r="S358" i="80"/>
  <c r="R358" i="80"/>
  <c r="Q358" i="80"/>
  <c r="O358" i="80"/>
  <c r="L358" i="80"/>
  <c r="G358" i="80"/>
  <c r="F358" i="80"/>
  <c r="E358" i="80"/>
  <c r="D358" i="80"/>
  <c r="C358" i="80"/>
  <c r="AS357" i="80"/>
  <c r="AR357" i="80"/>
  <c r="U357" i="80"/>
  <c r="T357" i="80"/>
  <c r="S357" i="80"/>
  <c r="R357" i="80"/>
  <c r="Q357" i="80"/>
  <c r="O357" i="80"/>
  <c r="L357" i="80"/>
  <c r="G357" i="80"/>
  <c r="F357" i="80"/>
  <c r="E357" i="80"/>
  <c r="D357" i="80"/>
  <c r="C357" i="80"/>
  <c r="AS356" i="80"/>
  <c r="AR356" i="80"/>
  <c r="U356" i="80"/>
  <c r="T356" i="80"/>
  <c r="S356" i="80"/>
  <c r="R356" i="80"/>
  <c r="Q356" i="80"/>
  <c r="O356" i="80"/>
  <c r="L356" i="80"/>
  <c r="G356" i="80"/>
  <c r="F356" i="80"/>
  <c r="E356" i="80"/>
  <c r="D356" i="80"/>
  <c r="C356" i="80"/>
  <c r="AS355" i="80"/>
  <c r="AR355" i="80"/>
  <c r="U355" i="80"/>
  <c r="T355" i="80"/>
  <c r="S355" i="80"/>
  <c r="R355" i="80"/>
  <c r="Q355" i="80"/>
  <c r="O355" i="80"/>
  <c r="L355" i="80"/>
  <c r="G355" i="80"/>
  <c r="F355" i="80"/>
  <c r="E355" i="80"/>
  <c r="D355" i="80"/>
  <c r="C355" i="80"/>
  <c r="AS354" i="80"/>
  <c r="AR354" i="80"/>
  <c r="U354" i="80"/>
  <c r="T354" i="80"/>
  <c r="S354" i="80"/>
  <c r="R354" i="80"/>
  <c r="Q354" i="80"/>
  <c r="O354" i="80"/>
  <c r="L354" i="80"/>
  <c r="G354" i="80"/>
  <c r="F354" i="80"/>
  <c r="E354" i="80"/>
  <c r="D354" i="80"/>
  <c r="C354" i="80"/>
  <c r="AS353" i="80"/>
  <c r="AR353" i="80"/>
  <c r="U353" i="80"/>
  <c r="T353" i="80"/>
  <c r="S353" i="80"/>
  <c r="R353" i="80"/>
  <c r="Q353" i="80"/>
  <c r="O353" i="80"/>
  <c r="L353" i="80"/>
  <c r="G353" i="80"/>
  <c r="F353" i="80"/>
  <c r="E353" i="80"/>
  <c r="D353" i="80"/>
  <c r="C353" i="80"/>
  <c r="AS352" i="80"/>
  <c r="AR352" i="80"/>
  <c r="U352" i="80"/>
  <c r="T352" i="80"/>
  <c r="S352" i="80"/>
  <c r="R352" i="80"/>
  <c r="Q352" i="80"/>
  <c r="O352" i="80"/>
  <c r="L352" i="80"/>
  <c r="G352" i="80"/>
  <c r="F352" i="80"/>
  <c r="E352" i="80"/>
  <c r="D352" i="80"/>
  <c r="C352" i="80"/>
  <c r="AS351" i="80"/>
  <c r="AR351" i="80"/>
  <c r="U351" i="80"/>
  <c r="T351" i="80"/>
  <c r="S351" i="80"/>
  <c r="R351" i="80"/>
  <c r="Q351" i="80"/>
  <c r="O351" i="80"/>
  <c r="L351" i="80"/>
  <c r="G351" i="80"/>
  <c r="F351" i="80"/>
  <c r="E351" i="80"/>
  <c r="D351" i="80"/>
  <c r="C351" i="80"/>
  <c r="AS350" i="80"/>
  <c r="AR350" i="80"/>
  <c r="U350" i="80"/>
  <c r="T350" i="80"/>
  <c r="S350" i="80"/>
  <c r="R350" i="80"/>
  <c r="Q350" i="80"/>
  <c r="O350" i="80"/>
  <c r="L350" i="80"/>
  <c r="G350" i="80"/>
  <c r="F350" i="80"/>
  <c r="E350" i="80"/>
  <c r="D350" i="80"/>
  <c r="C350" i="80"/>
  <c r="AS349" i="80"/>
  <c r="AR349" i="80"/>
  <c r="U349" i="80"/>
  <c r="T349" i="80"/>
  <c r="S349" i="80"/>
  <c r="R349" i="80"/>
  <c r="Q349" i="80"/>
  <c r="O349" i="80"/>
  <c r="L349" i="80"/>
  <c r="G349" i="80"/>
  <c r="F349" i="80"/>
  <c r="E349" i="80"/>
  <c r="D349" i="80"/>
  <c r="C349" i="80"/>
  <c r="AS348" i="80"/>
  <c r="AR348" i="80"/>
  <c r="U348" i="80"/>
  <c r="T348" i="80"/>
  <c r="S348" i="80"/>
  <c r="R348" i="80"/>
  <c r="Q348" i="80"/>
  <c r="O348" i="80"/>
  <c r="L348" i="80"/>
  <c r="G348" i="80"/>
  <c r="F348" i="80"/>
  <c r="E348" i="80"/>
  <c r="D348" i="80"/>
  <c r="C348" i="80"/>
  <c r="AS347" i="80"/>
  <c r="AR347" i="80"/>
  <c r="U347" i="80"/>
  <c r="T347" i="80"/>
  <c r="S347" i="80"/>
  <c r="R347" i="80"/>
  <c r="Q347" i="80"/>
  <c r="O347" i="80"/>
  <c r="L347" i="80"/>
  <c r="G347" i="80"/>
  <c r="F347" i="80"/>
  <c r="E347" i="80"/>
  <c r="D347" i="80"/>
  <c r="C347" i="80"/>
  <c r="AS346" i="80"/>
  <c r="AR346" i="80"/>
  <c r="U346" i="80"/>
  <c r="T346" i="80"/>
  <c r="S346" i="80"/>
  <c r="R346" i="80"/>
  <c r="Q346" i="80"/>
  <c r="O346" i="80"/>
  <c r="L346" i="80"/>
  <c r="G346" i="80"/>
  <c r="F346" i="80"/>
  <c r="E346" i="80"/>
  <c r="D346" i="80"/>
  <c r="C346" i="80"/>
  <c r="AS345" i="80"/>
  <c r="AR345" i="80"/>
  <c r="U345" i="80"/>
  <c r="T345" i="80"/>
  <c r="S345" i="80"/>
  <c r="R345" i="80"/>
  <c r="Q345" i="80"/>
  <c r="O345" i="80"/>
  <c r="L345" i="80"/>
  <c r="G345" i="80"/>
  <c r="F345" i="80"/>
  <c r="E345" i="80"/>
  <c r="D345" i="80"/>
  <c r="C345" i="80"/>
  <c r="AS344" i="80"/>
  <c r="AR344" i="80"/>
  <c r="U344" i="80"/>
  <c r="T344" i="80"/>
  <c r="S344" i="80"/>
  <c r="R344" i="80"/>
  <c r="Q344" i="80"/>
  <c r="O344" i="80"/>
  <c r="L344" i="80"/>
  <c r="G344" i="80"/>
  <c r="F344" i="80"/>
  <c r="E344" i="80"/>
  <c r="D344" i="80"/>
  <c r="C344" i="80"/>
  <c r="AS343" i="80"/>
  <c r="AR343" i="80"/>
  <c r="U343" i="80"/>
  <c r="T343" i="80"/>
  <c r="S343" i="80"/>
  <c r="R343" i="80"/>
  <c r="Q343" i="80"/>
  <c r="O343" i="80"/>
  <c r="L343" i="80"/>
  <c r="G343" i="80"/>
  <c r="F343" i="80"/>
  <c r="E343" i="80"/>
  <c r="D343" i="80"/>
  <c r="C343" i="80"/>
  <c r="AS342" i="80"/>
  <c r="AR342" i="80"/>
  <c r="U342" i="80"/>
  <c r="T342" i="80"/>
  <c r="S342" i="80"/>
  <c r="R342" i="80"/>
  <c r="Q342" i="80"/>
  <c r="O342" i="80"/>
  <c r="L342" i="80"/>
  <c r="G342" i="80"/>
  <c r="F342" i="80"/>
  <c r="E342" i="80"/>
  <c r="D342" i="80"/>
  <c r="C342" i="80"/>
  <c r="AS341" i="80"/>
  <c r="AR341" i="80"/>
  <c r="U341" i="80"/>
  <c r="T341" i="80"/>
  <c r="S341" i="80"/>
  <c r="R341" i="80"/>
  <c r="Q341" i="80"/>
  <c r="O341" i="80"/>
  <c r="L341" i="80"/>
  <c r="G341" i="80"/>
  <c r="F341" i="80"/>
  <c r="E341" i="80"/>
  <c r="D341" i="80"/>
  <c r="C341" i="80"/>
  <c r="AS340" i="80"/>
  <c r="AR340" i="80"/>
  <c r="U340" i="80"/>
  <c r="T340" i="80"/>
  <c r="S340" i="80"/>
  <c r="R340" i="80"/>
  <c r="Q340" i="80"/>
  <c r="O340" i="80"/>
  <c r="L340" i="80"/>
  <c r="G340" i="80"/>
  <c r="F340" i="80"/>
  <c r="E340" i="80"/>
  <c r="D340" i="80"/>
  <c r="C340" i="80"/>
  <c r="AS339" i="80"/>
  <c r="AR339" i="80"/>
  <c r="U339" i="80"/>
  <c r="T339" i="80"/>
  <c r="S339" i="80"/>
  <c r="R339" i="80"/>
  <c r="Q339" i="80"/>
  <c r="O339" i="80"/>
  <c r="L339" i="80"/>
  <c r="G339" i="80"/>
  <c r="F339" i="80"/>
  <c r="E339" i="80"/>
  <c r="D339" i="80"/>
  <c r="C339" i="80"/>
  <c r="AS338" i="80"/>
  <c r="AR338" i="80"/>
  <c r="U338" i="80"/>
  <c r="T338" i="80"/>
  <c r="S338" i="80"/>
  <c r="R338" i="80"/>
  <c r="Q338" i="80"/>
  <c r="O338" i="80"/>
  <c r="L338" i="80"/>
  <c r="G338" i="80"/>
  <c r="F338" i="80"/>
  <c r="E338" i="80"/>
  <c r="D338" i="80"/>
  <c r="C338" i="80"/>
  <c r="AS337" i="80"/>
  <c r="AR337" i="80"/>
  <c r="U337" i="80"/>
  <c r="T337" i="80"/>
  <c r="S337" i="80"/>
  <c r="R337" i="80"/>
  <c r="Q337" i="80"/>
  <c r="O337" i="80"/>
  <c r="L337" i="80"/>
  <c r="G337" i="80"/>
  <c r="F337" i="80"/>
  <c r="E337" i="80"/>
  <c r="D337" i="80"/>
  <c r="C337" i="80"/>
  <c r="AS336" i="80"/>
  <c r="AR336" i="80"/>
  <c r="U336" i="80"/>
  <c r="T336" i="80"/>
  <c r="S336" i="80"/>
  <c r="R336" i="80"/>
  <c r="Q336" i="80"/>
  <c r="O336" i="80"/>
  <c r="L336" i="80"/>
  <c r="G336" i="80"/>
  <c r="F336" i="80"/>
  <c r="E336" i="80"/>
  <c r="D336" i="80"/>
  <c r="C336" i="80"/>
  <c r="AS335" i="80"/>
  <c r="AR335" i="80"/>
  <c r="U335" i="80"/>
  <c r="T335" i="80"/>
  <c r="S335" i="80"/>
  <c r="R335" i="80"/>
  <c r="Q335" i="80"/>
  <c r="O335" i="80"/>
  <c r="L335" i="80"/>
  <c r="G335" i="80"/>
  <c r="F335" i="80"/>
  <c r="E335" i="80"/>
  <c r="D335" i="80"/>
  <c r="C335" i="80"/>
  <c r="AS334" i="80"/>
  <c r="AR334" i="80"/>
  <c r="U334" i="80"/>
  <c r="T334" i="80"/>
  <c r="S334" i="80"/>
  <c r="R334" i="80"/>
  <c r="Q334" i="80"/>
  <c r="O334" i="80"/>
  <c r="L334" i="80"/>
  <c r="G334" i="80"/>
  <c r="F334" i="80"/>
  <c r="E334" i="80"/>
  <c r="D334" i="80"/>
  <c r="C334" i="80"/>
  <c r="AS333" i="80"/>
  <c r="AR333" i="80"/>
  <c r="U333" i="80"/>
  <c r="T333" i="80"/>
  <c r="S333" i="80"/>
  <c r="R333" i="80"/>
  <c r="Q333" i="80"/>
  <c r="O333" i="80"/>
  <c r="L333" i="80"/>
  <c r="G333" i="80"/>
  <c r="F333" i="80"/>
  <c r="E333" i="80"/>
  <c r="D333" i="80"/>
  <c r="C333" i="80"/>
  <c r="AS332" i="80"/>
  <c r="AR332" i="80"/>
  <c r="U332" i="80"/>
  <c r="T332" i="80"/>
  <c r="S332" i="80"/>
  <c r="R332" i="80"/>
  <c r="Q332" i="80"/>
  <c r="O332" i="80"/>
  <c r="L332" i="80"/>
  <c r="G332" i="80"/>
  <c r="F332" i="80"/>
  <c r="E332" i="80"/>
  <c r="D332" i="80"/>
  <c r="C332" i="80"/>
  <c r="AS331" i="80"/>
  <c r="AR331" i="80"/>
  <c r="U331" i="80"/>
  <c r="T331" i="80"/>
  <c r="S331" i="80"/>
  <c r="R331" i="80"/>
  <c r="Q331" i="80"/>
  <c r="O331" i="80"/>
  <c r="L331" i="80"/>
  <c r="G331" i="80"/>
  <c r="F331" i="80"/>
  <c r="E331" i="80"/>
  <c r="D331" i="80"/>
  <c r="C331" i="80"/>
  <c r="AS330" i="80"/>
  <c r="AR330" i="80"/>
  <c r="U330" i="80"/>
  <c r="T330" i="80"/>
  <c r="S330" i="80"/>
  <c r="R330" i="80"/>
  <c r="Q330" i="80"/>
  <c r="O330" i="80"/>
  <c r="L330" i="80"/>
  <c r="G330" i="80"/>
  <c r="F330" i="80"/>
  <c r="E330" i="80"/>
  <c r="D330" i="80"/>
  <c r="C330" i="80"/>
  <c r="AS329" i="80"/>
  <c r="AR329" i="80"/>
  <c r="U329" i="80"/>
  <c r="T329" i="80"/>
  <c r="S329" i="80"/>
  <c r="R329" i="80"/>
  <c r="Q329" i="80"/>
  <c r="O329" i="80"/>
  <c r="L329" i="80"/>
  <c r="G329" i="80"/>
  <c r="F329" i="80"/>
  <c r="E329" i="80"/>
  <c r="D329" i="80"/>
  <c r="C329" i="80"/>
  <c r="AS328" i="80"/>
  <c r="AR328" i="80"/>
  <c r="U328" i="80"/>
  <c r="T328" i="80"/>
  <c r="S328" i="80"/>
  <c r="R328" i="80"/>
  <c r="Q328" i="80"/>
  <c r="O328" i="80"/>
  <c r="L328" i="80"/>
  <c r="G328" i="80"/>
  <c r="F328" i="80"/>
  <c r="E328" i="80"/>
  <c r="D328" i="80"/>
  <c r="C328" i="80"/>
  <c r="AS327" i="80"/>
  <c r="AR327" i="80"/>
  <c r="U327" i="80"/>
  <c r="T327" i="80"/>
  <c r="S327" i="80"/>
  <c r="R327" i="80"/>
  <c r="Q327" i="80"/>
  <c r="O327" i="80"/>
  <c r="L327" i="80"/>
  <c r="G327" i="80"/>
  <c r="F327" i="80"/>
  <c r="E327" i="80"/>
  <c r="D327" i="80"/>
  <c r="C327" i="80"/>
  <c r="AS326" i="80"/>
  <c r="AR326" i="80"/>
  <c r="U326" i="80"/>
  <c r="T326" i="80"/>
  <c r="S326" i="80"/>
  <c r="R326" i="80"/>
  <c r="Q326" i="80"/>
  <c r="O326" i="80"/>
  <c r="L326" i="80"/>
  <c r="G326" i="80"/>
  <c r="F326" i="80"/>
  <c r="E326" i="80"/>
  <c r="D326" i="80"/>
  <c r="C326" i="80"/>
  <c r="AS325" i="80"/>
  <c r="AR325" i="80"/>
  <c r="U325" i="80"/>
  <c r="T325" i="80"/>
  <c r="S325" i="80"/>
  <c r="R325" i="80"/>
  <c r="Q325" i="80"/>
  <c r="O325" i="80"/>
  <c r="L325" i="80"/>
  <c r="G325" i="80"/>
  <c r="F325" i="80"/>
  <c r="E325" i="80"/>
  <c r="D325" i="80"/>
  <c r="C325" i="80"/>
  <c r="AS324" i="80"/>
  <c r="AR324" i="80"/>
  <c r="U324" i="80"/>
  <c r="T324" i="80"/>
  <c r="S324" i="80"/>
  <c r="R324" i="80"/>
  <c r="Q324" i="80"/>
  <c r="O324" i="80"/>
  <c r="L324" i="80"/>
  <c r="G324" i="80"/>
  <c r="F324" i="80"/>
  <c r="E324" i="80"/>
  <c r="D324" i="80"/>
  <c r="C324" i="80"/>
  <c r="AS323" i="80"/>
  <c r="AR323" i="80"/>
  <c r="U323" i="80"/>
  <c r="T323" i="80"/>
  <c r="S323" i="80"/>
  <c r="R323" i="80"/>
  <c r="Q323" i="80"/>
  <c r="O323" i="80"/>
  <c r="L323" i="80"/>
  <c r="G323" i="80"/>
  <c r="F323" i="80"/>
  <c r="E323" i="80"/>
  <c r="D323" i="80"/>
  <c r="C323" i="80"/>
  <c r="AS322" i="80"/>
  <c r="AR322" i="80"/>
  <c r="U322" i="80"/>
  <c r="T322" i="80"/>
  <c r="S322" i="80"/>
  <c r="R322" i="80"/>
  <c r="Q322" i="80"/>
  <c r="O322" i="80"/>
  <c r="L322" i="80"/>
  <c r="G322" i="80"/>
  <c r="F322" i="80"/>
  <c r="E322" i="80"/>
  <c r="D322" i="80"/>
  <c r="C322" i="80"/>
  <c r="AS321" i="80"/>
  <c r="AR321" i="80"/>
  <c r="U321" i="80"/>
  <c r="T321" i="80"/>
  <c r="S321" i="80"/>
  <c r="R321" i="80"/>
  <c r="Q321" i="80"/>
  <c r="O321" i="80"/>
  <c r="L321" i="80"/>
  <c r="G321" i="80"/>
  <c r="F321" i="80"/>
  <c r="E321" i="80"/>
  <c r="D321" i="80"/>
  <c r="C321" i="80"/>
  <c r="AS320" i="80"/>
  <c r="AR320" i="80"/>
  <c r="U320" i="80"/>
  <c r="T320" i="80"/>
  <c r="S320" i="80"/>
  <c r="R320" i="80"/>
  <c r="Q320" i="80"/>
  <c r="O320" i="80"/>
  <c r="L320" i="80"/>
  <c r="G320" i="80"/>
  <c r="F320" i="80"/>
  <c r="E320" i="80"/>
  <c r="D320" i="80"/>
  <c r="C320" i="80"/>
  <c r="AS319" i="80"/>
  <c r="AR319" i="80"/>
  <c r="U319" i="80"/>
  <c r="T319" i="80"/>
  <c r="S319" i="80"/>
  <c r="R319" i="80"/>
  <c r="Q319" i="80"/>
  <c r="O319" i="80"/>
  <c r="L319" i="80"/>
  <c r="G319" i="80"/>
  <c r="F319" i="80"/>
  <c r="E319" i="80"/>
  <c r="D319" i="80"/>
  <c r="C319" i="80"/>
  <c r="AS318" i="80"/>
  <c r="AR318" i="80"/>
  <c r="U318" i="80"/>
  <c r="T318" i="80"/>
  <c r="S318" i="80"/>
  <c r="R318" i="80"/>
  <c r="Q318" i="80"/>
  <c r="O318" i="80"/>
  <c r="L318" i="80"/>
  <c r="G318" i="80"/>
  <c r="F318" i="80"/>
  <c r="E318" i="80"/>
  <c r="D318" i="80"/>
  <c r="C318" i="80"/>
  <c r="AS317" i="80"/>
  <c r="AR317" i="80"/>
  <c r="U317" i="80"/>
  <c r="T317" i="80"/>
  <c r="S317" i="80"/>
  <c r="R317" i="80"/>
  <c r="Q317" i="80"/>
  <c r="O317" i="80"/>
  <c r="L317" i="80"/>
  <c r="G317" i="80"/>
  <c r="F317" i="80"/>
  <c r="E317" i="80"/>
  <c r="D317" i="80"/>
  <c r="C317" i="80"/>
  <c r="AS316" i="80"/>
  <c r="AR316" i="80"/>
  <c r="U316" i="80"/>
  <c r="T316" i="80"/>
  <c r="S316" i="80"/>
  <c r="R316" i="80"/>
  <c r="Q316" i="80"/>
  <c r="O316" i="80"/>
  <c r="L316" i="80"/>
  <c r="G316" i="80"/>
  <c r="F316" i="80"/>
  <c r="E316" i="80"/>
  <c r="D316" i="80"/>
  <c r="C316" i="80"/>
  <c r="AS315" i="80"/>
  <c r="AR315" i="80"/>
  <c r="U315" i="80"/>
  <c r="T315" i="80"/>
  <c r="S315" i="80"/>
  <c r="R315" i="80"/>
  <c r="Q315" i="80"/>
  <c r="O315" i="80"/>
  <c r="L315" i="80"/>
  <c r="G315" i="80"/>
  <c r="F315" i="80"/>
  <c r="E315" i="80"/>
  <c r="D315" i="80"/>
  <c r="C315" i="80"/>
  <c r="AS314" i="80"/>
  <c r="AR314" i="80"/>
  <c r="U314" i="80"/>
  <c r="T314" i="80"/>
  <c r="S314" i="80"/>
  <c r="R314" i="80"/>
  <c r="Q314" i="80"/>
  <c r="O314" i="80"/>
  <c r="L314" i="80"/>
  <c r="G314" i="80"/>
  <c r="F314" i="80"/>
  <c r="E314" i="80"/>
  <c r="D314" i="80"/>
  <c r="C314" i="80"/>
  <c r="AS313" i="80"/>
  <c r="AR313" i="80"/>
  <c r="U313" i="80"/>
  <c r="T313" i="80"/>
  <c r="S313" i="80"/>
  <c r="R313" i="80"/>
  <c r="Q313" i="80"/>
  <c r="O313" i="80"/>
  <c r="L313" i="80"/>
  <c r="G313" i="80"/>
  <c r="F313" i="80"/>
  <c r="E313" i="80"/>
  <c r="D313" i="80"/>
  <c r="C313" i="80"/>
  <c r="AS312" i="80"/>
  <c r="AR312" i="80"/>
  <c r="U312" i="80"/>
  <c r="T312" i="80"/>
  <c r="S312" i="80"/>
  <c r="R312" i="80"/>
  <c r="Q312" i="80"/>
  <c r="O312" i="80"/>
  <c r="L312" i="80"/>
  <c r="G312" i="80"/>
  <c r="F312" i="80"/>
  <c r="E312" i="80"/>
  <c r="D312" i="80"/>
  <c r="C312" i="80"/>
  <c r="AS311" i="80"/>
  <c r="AR311" i="80"/>
  <c r="U311" i="80"/>
  <c r="T311" i="80"/>
  <c r="S311" i="80"/>
  <c r="R311" i="80"/>
  <c r="Q311" i="80"/>
  <c r="O311" i="80"/>
  <c r="L311" i="80"/>
  <c r="G311" i="80"/>
  <c r="F311" i="80"/>
  <c r="E311" i="80"/>
  <c r="D311" i="80"/>
  <c r="C311" i="80"/>
  <c r="AS310" i="80"/>
  <c r="AR310" i="80"/>
  <c r="U310" i="80"/>
  <c r="T310" i="80"/>
  <c r="S310" i="80"/>
  <c r="R310" i="80"/>
  <c r="Q310" i="80"/>
  <c r="O310" i="80"/>
  <c r="L310" i="80"/>
  <c r="G310" i="80"/>
  <c r="F310" i="80"/>
  <c r="E310" i="80"/>
  <c r="D310" i="80"/>
  <c r="C310" i="80"/>
  <c r="AS309" i="80"/>
  <c r="AR309" i="80"/>
  <c r="U309" i="80"/>
  <c r="T309" i="80"/>
  <c r="S309" i="80"/>
  <c r="R309" i="80"/>
  <c r="Q309" i="80"/>
  <c r="O309" i="80"/>
  <c r="L309" i="80"/>
  <c r="G309" i="80"/>
  <c r="F309" i="80"/>
  <c r="E309" i="80"/>
  <c r="D309" i="80"/>
  <c r="C309" i="80"/>
  <c r="AS308" i="80"/>
  <c r="AR308" i="80"/>
  <c r="U308" i="80"/>
  <c r="T308" i="80"/>
  <c r="S308" i="80"/>
  <c r="R308" i="80"/>
  <c r="Q308" i="80"/>
  <c r="O308" i="80"/>
  <c r="L308" i="80"/>
  <c r="G308" i="80"/>
  <c r="F308" i="80"/>
  <c r="E308" i="80"/>
  <c r="D308" i="80"/>
  <c r="C308" i="80"/>
  <c r="AS307" i="80"/>
  <c r="AR307" i="80"/>
  <c r="U307" i="80"/>
  <c r="T307" i="80"/>
  <c r="S307" i="80"/>
  <c r="R307" i="80"/>
  <c r="Q307" i="80"/>
  <c r="O307" i="80"/>
  <c r="L307" i="80"/>
  <c r="G307" i="80"/>
  <c r="F307" i="80"/>
  <c r="E307" i="80"/>
  <c r="D307" i="80"/>
  <c r="C307" i="80"/>
  <c r="AS306" i="80"/>
  <c r="AR306" i="80"/>
  <c r="U306" i="80"/>
  <c r="T306" i="80"/>
  <c r="S306" i="80"/>
  <c r="R306" i="80"/>
  <c r="Q306" i="80"/>
  <c r="O306" i="80"/>
  <c r="L306" i="80"/>
  <c r="G306" i="80"/>
  <c r="F306" i="80"/>
  <c r="E306" i="80"/>
  <c r="D306" i="80"/>
  <c r="C306" i="80"/>
  <c r="AS305" i="80"/>
  <c r="AR305" i="80"/>
  <c r="U305" i="80"/>
  <c r="T305" i="80"/>
  <c r="S305" i="80"/>
  <c r="R305" i="80"/>
  <c r="Q305" i="80"/>
  <c r="O305" i="80"/>
  <c r="L305" i="80"/>
  <c r="G305" i="80"/>
  <c r="F305" i="80"/>
  <c r="E305" i="80"/>
  <c r="D305" i="80"/>
  <c r="C305" i="80"/>
  <c r="AS304" i="80"/>
  <c r="AR304" i="80"/>
  <c r="U304" i="80"/>
  <c r="T304" i="80"/>
  <c r="S304" i="80"/>
  <c r="R304" i="80"/>
  <c r="Q304" i="80"/>
  <c r="O304" i="80"/>
  <c r="L304" i="80"/>
  <c r="G304" i="80"/>
  <c r="F304" i="80"/>
  <c r="E304" i="80"/>
  <c r="D304" i="80"/>
  <c r="C304" i="80"/>
  <c r="AS303" i="80"/>
  <c r="AR303" i="80"/>
  <c r="U303" i="80"/>
  <c r="T303" i="80"/>
  <c r="S303" i="80"/>
  <c r="R303" i="80"/>
  <c r="Q303" i="80"/>
  <c r="O303" i="80"/>
  <c r="L303" i="80"/>
  <c r="G303" i="80"/>
  <c r="F303" i="80"/>
  <c r="E303" i="80"/>
  <c r="D303" i="80"/>
  <c r="C303" i="80"/>
  <c r="AS302" i="80"/>
  <c r="AR302" i="80"/>
  <c r="U302" i="80"/>
  <c r="T302" i="80"/>
  <c r="S302" i="80"/>
  <c r="R302" i="80"/>
  <c r="Q302" i="80"/>
  <c r="O302" i="80"/>
  <c r="L302" i="80"/>
  <c r="G302" i="80"/>
  <c r="F302" i="80"/>
  <c r="E302" i="80"/>
  <c r="D302" i="80"/>
  <c r="C302" i="80"/>
  <c r="AS301" i="80"/>
  <c r="AR301" i="80"/>
  <c r="U301" i="80"/>
  <c r="T301" i="80"/>
  <c r="S301" i="80"/>
  <c r="R301" i="80"/>
  <c r="Q301" i="80"/>
  <c r="O301" i="80"/>
  <c r="L301" i="80"/>
  <c r="G301" i="80"/>
  <c r="F301" i="80"/>
  <c r="E301" i="80"/>
  <c r="D301" i="80"/>
  <c r="C301" i="80"/>
  <c r="AS300" i="80"/>
  <c r="AR300" i="80"/>
  <c r="U300" i="80"/>
  <c r="T300" i="80"/>
  <c r="S300" i="80"/>
  <c r="R300" i="80"/>
  <c r="Q300" i="80"/>
  <c r="O300" i="80"/>
  <c r="L300" i="80"/>
  <c r="G300" i="80"/>
  <c r="F300" i="80"/>
  <c r="E300" i="80"/>
  <c r="D300" i="80"/>
  <c r="C300" i="80"/>
  <c r="AS299" i="80"/>
  <c r="AR299" i="80"/>
  <c r="U299" i="80"/>
  <c r="T299" i="80"/>
  <c r="S299" i="80"/>
  <c r="R299" i="80"/>
  <c r="Q299" i="80"/>
  <c r="O299" i="80"/>
  <c r="L299" i="80"/>
  <c r="G299" i="80"/>
  <c r="F299" i="80"/>
  <c r="E299" i="80"/>
  <c r="D299" i="80"/>
  <c r="C299" i="80"/>
  <c r="AS298" i="80"/>
  <c r="AR298" i="80"/>
  <c r="U298" i="80"/>
  <c r="T298" i="80"/>
  <c r="S298" i="80"/>
  <c r="R298" i="80"/>
  <c r="Q298" i="80"/>
  <c r="O298" i="80"/>
  <c r="L298" i="80"/>
  <c r="G298" i="80"/>
  <c r="F298" i="80"/>
  <c r="E298" i="80"/>
  <c r="D298" i="80"/>
  <c r="C298" i="80"/>
  <c r="AS297" i="80"/>
  <c r="AR297" i="80"/>
  <c r="U297" i="80"/>
  <c r="T297" i="80"/>
  <c r="S297" i="80"/>
  <c r="R297" i="80"/>
  <c r="Q297" i="80"/>
  <c r="O297" i="80"/>
  <c r="L297" i="80"/>
  <c r="G297" i="80"/>
  <c r="F297" i="80"/>
  <c r="E297" i="80"/>
  <c r="D297" i="80"/>
  <c r="C297" i="80"/>
  <c r="AS296" i="80"/>
  <c r="AR296" i="80"/>
  <c r="U296" i="80"/>
  <c r="T296" i="80"/>
  <c r="S296" i="80"/>
  <c r="R296" i="80"/>
  <c r="Q296" i="80"/>
  <c r="O296" i="80"/>
  <c r="L296" i="80"/>
  <c r="G296" i="80"/>
  <c r="F296" i="80"/>
  <c r="E296" i="80"/>
  <c r="D296" i="80"/>
  <c r="C296" i="80"/>
  <c r="AS295" i="80"/>
  <c r="AR295" i="80"/>
  <c r="U295" i="80"/>
  <c r="T295" i="80"/>
  <c r="S295" i="80"/>
  <c r="R295" i="80"/>
  <c r="Q295" i="80"/>
  <c r="O295" i="80"/>
  <c r="L295" i="80"/>
  <c r="G295" i="80"/>
  <c r="F295" i="80"/>
  <c r="E295" i="80"/>
  <c r="D295" i="80"/>
  <c r="C295" i="80"/>
  <c r="AS294" i="80"/>
  <c r="AR294" i="80"/>
  <c r="U294" i="80"/>
  <c r="T294" i="80"/>
  <c r="S294" i="80"/>
  <c r="R294" i="80"/>
  <c r="Q294" i="80"/>
  <c r="O294" i="80"/>
  <c r="L294" i="80"/>
  <c r="G294" i="80"/>
  <c r="F294" i="80"/>
  <c r="E294" i="80"/>
  <c r="D294" i="80"/>
  <c r="C294" i="80"/>
  <c r="AS293" i="80"/>
  <c r="AR293" i="80"/>
  <c r="U293" i="80"/>
  <c r="T293" i="80"/>
  <c r="S293" i="80"/>
  <c r="R293" i="80"/>
  <c r="Q293" i="80"/>
  <c r="O293" i="80"/>
  <c r="L293" i="80"/>
  <c r="G293" i="80"/>
  <c r="F293" i="80"/>
  <c r="E293" i="80"/>
  <c r="D293" i="80"/>
  <c r="C293" i="80"/>
  <c r="AS292" i="80"/>
  <c r="AR292" i="80"/>
  <c r="U292" i="80"/>
  <c r="T292" i="80"/>
  <c r="S292" i="80"/>
  <c r="R292" i="80"/>
  <c r="Q292" i="80"/>
  <c r="O292" i="80"/>
  <c r="L292" i="80"/>
  <c r="G292" i="80"/>
  <c r="F292" i="80"/>
  <c r="E292" i="80"/>
  <c r="D292" i="80"/>
  <c r="C292" i="80"/>
  <c r="AS291" i="80"/>
  <c r="AR291" i="80"/>
  <c r="U291" i="80"/>
  <c r="T291" i="80"/>
  <c r="S291" i="80"/>
  <c r="R291" i="80"/>
  <c r="Q291" i="80"/>
  <c r="O291" i="80"/>
  <c r="L291" i="80"/>
  <c r="G291" i="80"/>
  <c r="F291" i="80"/>
  <c r="E291" i="80"/>
  <c r="D291" i="80"/>
  <c r="C291" i="80"/>
  <c r="AS290" i="80"/>
  <c r="AR290" i="80"/>
  <c r="U290" i="80"/>
  <c r="T290" i="80"/>
  <c r="S290" i="80"/>
  <c r="R290" i="80"/>
  <c r="Q290" i="80"/>
  <c r="O290" i="80"/>
  <c r="L290" i="80"/>
  <c r="G290" i="80"/>
  <c r="F290" i="80"/>
  <c r="E290" i="80"/>
  <c r="D290" i="80"/>
  <c r="C290" i="80"/>
  <c r="AS289" i="80"/>
  <c r="AR289" i="80"/>
  <c r="U289" i="80"/>
  <c r="T289" i="80"/>
  <c r="S289" i="80"/>
  <c r="R289" i="80"/>
  <c r="Q289" i="80"/>
  <c r="O289" i="80"/>
  <c r="L289" i="80"/>
  <c r="G289" i="80"/>
  <c r="F289" i="80"/>
  <c r="E289" i="80"/>
  <c r="D289" i="80"/>
  <c r="C289" i="80"/>
  <c r="AS288" i="80"/>
  <c r="AR288" i="80"/>
  <c r="U288" i="80"/>
  <c r="T288" i="80"/>
  <c r="S288" i="80"/>
  <c r="R288" i="80"/>
  <c r="Q288" i="80"/>
  <c r="O288" i="80"/>
  <c r="L288" i="80"/>
  <c r="G288" i="80"/>
  <c r="F288" i="80"/>
  <c r="E288" i="80"/>
  <c r="D288" i="80"/>
  <c r="C288" i="80"/>
  <c r="AS287" i="80"/>
  <c r="AR287" i="80"/>
  <c r="U287" i="80"/>
  <c r="T287" i="80"/>
  <c r="S287" i="80"/>
  <c r="R287" i="80"/>
  <c r="Q287" i="80"/>
  <c r="O287" i="80"/>
  <c r="L287" i="80"/>
  <c r="G287" i="80"/>
  <c r="F287" i="80"/>
  <c r="E287" i="80"/>
  <c r="D287" i="80"/>
  <c r="C287" i="80"/>
  <c r="AS286" i="80"/>
  <c r="AR286" i="80"/>
  <c r="U286" i="80"/>
  <c r="T286" i="80"/>
  <c r="S286" i="80"/>
  <c r="R286" i="80"/>
  <c r="Q286" i="80"/>
  <c r="O286" i="80"/>
  <c r="L286" i="80"/>
  <c r="G286" i="80"/>
  <c r="F286" i="80"/>
  <c r="E286" i="80"/>
  <c r="D286" i="80"/>
  <c r="C286" i="80"/>
  <c r="AS285" i="80"/>
  <c r="AR285" i="80"/>
  <c r="U285" i="80"/>
  <c r="T285" i="80"/>
  <c r="S285" i="80"/>
  <c r="R285" i="80"/>
  <c r="Q285" i="80"/>
  <c r="O285" i="80"/>
  <c r="L285" i="80"/>
  <c r="G285" i="80"/>
  <c r="F285" i="80"/>
  <c r="E285" i="80"/>
  <c r="D285" i="80"/>
  <c r="C285" i="80"/>
  <c r="AS284" i="80"/>
  <c r="AR284" i="80"/>
  <c r="U284" i="80"/>
  <c r="T284" i="80"/>
  <c r="S284" i="80"/>
  <c r="R284" i="80"/>
  <c r="Q284" i="80"/>
  <c r="O284" i="80"/>
  <c r="L284" i="80"/>
  <c r="G284" i="80"/>
  <c r="F284" i="80"/>
  <c r="E284" i="80"/>
  <c r="D284" i="80"/>
  <c r="C284" i="80"/>
  <c r="AS283" i="80"/>
  <c r="AR283" i="80"/>
  <c r="U283" i="80"/>
  <c r="T283" i="80"/>
  <c r="S283" i="80"/>
  <c r="R283" i="80"/>
  <c r="Q283" i="80"/>
  <c r="O283" i="80"/>
  <c r="L283" i="80"/>
  <c r="G283" i="80"/>
  <c r="F283" i="80"/>
  <c r="E283" i="80"/>
  <c r="D283" i="80"/>
  <c r="C283" i="80"/>
  <c r="AS282" i="80"/>
  <c r="AR282" i="80"/>
  <c r="U282" i="80"/>
  <c r="T282" i="80"/>
  <c r="S282" i="80"/>
  <c r="R282" i="80"/>
  <c r="Q282" i="80"/>
  <c r="O282" i="80"/>
  <c r="L282" i="80"/>
  <c r="G282" i="80"/>
  <c r="F282" i="80"/>
  <c r="E282" i="80"/>
  <c r="D282" i="80"/>
  <c r="C282" i="80"/>
  <c r="AS281" i="80"/>
  <c r="AR281" i="80"/>
  <c r="U281" i="80"/>
  <c r="T281" i="80"/>
  <c r="S281" i="80"/>
  <c r="R281" i="80"/>
  <c r="Q281" i="80"/>
  <c r="O281" i="80"/>
  <c r="L281" i="80"/>
  <c r="G281" i="80"/>
  <c r="F281" i="80"/>
  <c r="E281" i="80"/>
  <c r="D281" i="80"/>
  <c r="C281" i="80"/>
  <c r="AS280" i="80"/>
  <c r="AR280" i="80"/>
  <c r="U280" i="80"/>
  <c r="T280" i="80"/>
  <c r="S280" i="80"/>
  <c r="R280" i="80"/>
  <c r="Q280" i="80"/>
  <c r="O280" i="80"/>
  <c r="L280" i="80"/>
  <c r="G280" i="80"/>
  <c r="F280" i="80"/>
  <c r="E280" i="80"/>
  <c r="D280" i="80"/>
  <c r="C280" i="80"/>
  <c r="AS279" i="80"/>
  <c r="AR279" i="80"/>
  <c r="U279" i="80"/>
  <c r="T279" i="80"/>
  <c r="S279" i="80"/>
  <c r="R279" i="80"/>
  <c r="Q279" i="80"/>
  <c r="O279" i="80"/>
  <c r="L279" i="80"/>
  <c r="G279" i="80"/>
  <c r="F279" i="80"/>
  <c r="E279" i="80"/>
  <c r="D279" i="80"/>
  <c r="C279" i="80"/>
  <c r="AS278" i="80"/>
  <c r="AR278" i="80"/>
  <c r="U278" i="80"/>
  <c r="T278" i="80"/>
  <c r="S278" i="80"/>
  <c r="R278" i="80"/>
  <c r="Q278" i="80"/>
  <c r="O278" i="80"/>
  <c r="L278" i="80"/>
  <c r="G278" i="80"/>
  <c r="F278" i="80"/>
  <c r="E278" i="80"/>
  <c r="D278" i="80"/>
  <c r="C278" i="80"/>
  <c r="AS277" i="80"/>
  <c r="AR277" i="80"/>
  <c r="U277" i="80"/>
  <c r="T277" i="80"/>
  <c r="S277" i="80"/>
  <c r="R277" i="80"/>
  <c r="Q277" i="80"/>
  <c r="O277" i="80"/>
  <c r="L277" i="80"/>
  <c r="G277" i="80"/>
  <c r="F277" i="80"/>
  <c r="E277" i="80"/>
  <c r="D277" i="80"/>
  <c r="C277" i="80"/>
  <c r="AS276" i="80"/>
  <c r="AR276" i="80"/>
  <c r="U276" i="80"/>
  <c r="T276" i="80"/>
  <c r="S276" i="80"/>
  <c r="R276" i="80"/>
  <c r="Q276" i="80"/>
  <c r="O276" i="80"/>
  <c r="L276" i="80"/>
  <c r="G276" i="80"/>
  <c r="F276" i="80"/>
  <c r="E276" i="80"/>
  <c r="D276" i="80"/>
  <c r="C276" i="80"/>
  <c r="AS275" i="80"/>
  <c r="AR275" i="80"/>
  <c r="U275" i="80"/>
  <c r="T275" i="80"/>
  <c r="S275" i="80"/>
  <c r="R275" i="80"/>
  <c r="Q275" i="80"/>
  <c r="O275" i="80"/>
  <c r="L275" i="80"/>
  <c r="G275" i="80"/>
  <c r="F275" i="80"/>
  <c r="E275" i="80"/>
  <c r="D275" i="80"/>
  <c r="C275" i="80"/>
  <c r="AS274" i="80"/>
  <c r="AR274" i="80"/>
  <c r="U274" i="80"/>
  <c r="T274" i="80"/>
  <c r="S274" i="80"/>
  <c r="R274" i="80"/>
  <c r="Q274" i="80"/>
  <c r="O274" i="80"/>
  <c r="L274" i="80"/>
  <c r="G274" i="80"/>
  <c r="F274" i="80"/>
  <c r="E274" i="80"/>
  <c r="D274" i="80"/>
  <c r="C274" i="80"/>
  <c r="AS273" i="80"/>
  <c r="AR273" i="80"/>
  <c r="U273" i="80"/>
  <c r="T273" i="80"/>
  <c r="S273" i="80"/>
  <c r="R273" i="80"/>
  <c r="Q273" i="80"/>
  <c r="O273" i="80"/>
  <c r="L273" i="80"/>
  <c r="G273" i="80"/>
  <c r="F273" i="80"/>
  <c r="E273" i="80"/>
  <c r="D273" i="80"/>
  <c r="C273" i="80"/>
  <c r="AS272" i="80"/>
  <c r="AR272" i="80"/>
  <c r="U272" i="80"/>
  <c r="T272" i="80"/>
  <c r="S272" i="80"/>
  <c r="R272" i="80"/>
  <c r="Q272" i="80"/>
  <c r="O272" i="80"/>
  <c r="L272" i="80"/>
  <c r="G272" i="80"/>
  <c r="F272" i="80"/>
  <c r="E272" i="80"/>
  <c r="D272" i="80"/>
  <c r="C272" i="80"/>
  <c r="AS271" i="80"/>
  <c r="AR271" i="80"/>
  <c r="U271" i="80"/>
  <c r="T271" i="80"/>
  <c r="S271" i="80"/>
  <c r="R271" i="80"/>
  <c r="Q271" i="80"/>
  <c r="O271" i="80"/>
  <c r="L271" i="80"/>
  <c r="G271" i="80"/>
  <c r="F271" i="80"/>
  <c r="E271" i="80"/>
  <c r="D271" i="80"/>
  <c r="C271" i="80"/>
  <c r="AS270" i="80"/>
  <c r="AR270" i="80"/>
  <c r="U270" i="80"/>
  <c r="T270" i="80"/>
  <c r="S270" i="80"/>
  <c r="R270" i="80"/>
  <c r="Q270" i="80"/>
  <c r="O270" i="80"/>
  <c r="L270" i="80"/>
  <c r="G270" i="80"/>
  <c r="F270" i="80"/>
  <c r="E270" i="80"/>
  <c r="D270" i="80"/>
  <c r="C270" i="80"/>
  <c r="AS269" i="80"/>
  <c r="AR269" i="80"/>
  <c r="U269" i="80"/>
  <c r="T269" i="80"/>
  <c r="S269" i="80"/>
  <c r="R269" i="80"/>
  <c r="Q269" i="80"/>
  <c r="O269" i="80"/>
  <c r="L269" i="80"/>
  <c r="G269" i="80"/>
  <c r="F269" i="80"/>
  <c r="E269" i="80"/>
  <c r="D269" i="80"/>
  <c r="C269" i="80"/>
  <c r="AS268" i="80"/>
  <c r="AR268" i="80"/>
  <c r="U268" i="80"/>
  <c r="T268" i="80"/>
  <c r="S268" i="80"/>
  <c r="R268" i="80"/>
  <c r="Q268" i="80"/>
  <c r="O268" i="80"/>
  <c r="L268" i="80"/>
  <c r="G268" i="80"/>
  <c r="F268" i="80"/>
  <c r="E268" i="80"/>
  <c r="D268" i="80"/>
  <c r="C268" i="80"/>
  <c r="AS267" i="80"/>
  <c r="AR267" i="80"/>
  <c r="U267" i="80"/>
  <c r="T267" i="80"/>
  <c r="S267" i="80"/>
  <c r="R267" i="80"/>
  <c r="Q267" i="80"/>
  <c r="O267" i="80"/>
  <c r="L267" i="80"/>
  <c r="G267" i="80"/>
  <c r="F267" i="80"/>
  <c r="E267" i="80"/>
  <c r="D267" i="80"/>
  <c r="C267" i="80"/>
  <c r="AS266" i="80"/>
  <c r="AR266" i="80"/>
  <c r="U266" i="80"/>
  <c r="T266" i="80"/>
  <c r="S266" i="80"/>
  <c r="R266" i="80"/>
  <c r="Q266" i="80"/>
  <c r="O266" i="80"/>
  <c r="L266" i="80"/>
  <c r="G266" i="80"/>
  <c r="F266" i="80"/>
  <c r="E266" i="80"/>
  <c r="D266" i="80"/>
  <c r="C266" i="80"/>
  <c r="AS265" i="80"/>
  <c r="AR265" i="80"/>
  <c r="U265" i="80"/>
  <c r="T265" i="80"/>
  <c r="S265" i="80"/>
  <c r="R265" i="80"/>
  <c r="Q265" i="80"/>
  <c r="O265" i="80"/>
  <c r="L265" i="80"/>
  <c r="G265" i="80"/>
  <c r="F265" i="80"/>
  <c r="E265" i="80"/>
  <c r="D265" i="80"/>
  <c r="C265" i="80"/>
  <c r="AS264" i="80"/>
  <c r="AR264" i="80"/>
  <c r="U264" i="80"/>
  <c r="T264" i="80"/>
  <c r="S264" i="80"/>
  <c r="R264" i="80"/>
  <c r="Q264" i="80"/>
  <c r="O264" i="80"/>
  <c r="L264" i="80"/>
  <c r="G264" i="80"/>
  <c r="F264" i="80"/>
  <c r="E264" i="80"/>
  <c r="D264" i="80"/>
  <c r="C264" i="80"/>
  <c r="AS263" i="80"/>
  <c r="AR263" i="80"/>
  <c r="U263" i="80"/>
  <c r="T263" i="80"/>
  <c r="S263" i="80"/>
  <c r="R263" i="80"/>
  <c r="Q263" i="80"/>
  <c r="O263" i="80"/>
  <c r="L263" i="80"/>
  <c r="G263" i="80"/>
  <c r="F263" i="80"/>
  <c r="E263" i="80"/>
  <c r="D263" i="80"/>
  <c r="C263" i="80"/>
  <c r="AS262" i="80"/>
  <c r="AR262" i="80"/>
  <c r="U262" i="80"/>
  <c r="T262" i="80"/>
  <c r="S262" i="80"/>
  <c r="R262" i="80"/>
  <c r="Q262" i="80"/>
  <c r="O262" i="80"/>
  <c r="L262" i="80"/>
  <c r="G262" i="80"/>
  <c r="F262" i="80"/>
  <c r="E262" i="80"/>
  <c r="D262" i="80"/>
  <c r="C262" i="80"/>
  <c r="AS261" i="80"/>
  <c r="AR261" i="80"/>
  <c r="U261" i="80"/>
  <c r="T261" i="80"/>
  <c r="S261" i="80"/>
  <c r="R261" i="80"/>
  <c r="Q261" i="80"/>
  <c r="O261" i="80"/>
  <c r="L261" i="80"/>
  <c r="G261" i="80"/>
  <c r="F261" i="80"/>
  <c r="E261" i="80"/>
  <c r="D261" i="80"/>
  <c r="C261" i="80"/>
  <c r="AS260" i="80"/>
  <c r="AR260" i="80"/>
  <c r="U260" i="80"/>
  <c r="T260" i="80"/>
  <c r="S260" i="80"/>
  <c r="R260" i="80"/>
  <c r="Q260" i="80"/>
  <c r="O260" i="80"/>
  <c r="L260" i="80"/>
  <c r="G260" i="80"/>
  <c r="F260" i="80"/>
  <c r="E260" i="80"/>
  <c r="D260" i="80"/>
  <c r="C260" i="80"/>
  <c r="AS259" i="80"/>
  <c r="AR259" i="80"/>
  <c r="U259" i="80"/>
  <c r="T259" i="80"/>
  <c r="S259" i="80"/>
  <c r="R259" i="80"/>
  <c r="Q259" i="80"/>
  <c r="O259" i="80"/>
  <c r="L259" i="80"/>
  <c r="G259" i="80"/>
  <c r="F259" i="80"/>
  <c r="E259" i="80"/>
  <c r="D259" i="80"/>
  <c r="C259" i="80"/>
  <c r="AS258" i="80"/>
  <c r="AR258" i="80"/>
  <c r="U258" i="80"/>
  <c r="T258" i="80"/>
  <c r="S258" i="80"/>
  <c r="R258" i="80"/>
  <c r="Q258" i="80"/>
  <c r="O258" i="80"/>
  <c r="L258" i="80"/>
  <c r="G258" i="80"/>
  <c r="F258" i="80"/>
  <c r="E258" i="80"/>
  <c r="D258" i="80"/>
  <c r="C258" i="80"/>
  <c r="AS257" i="80"/>
  <c r="AR257" i="80"/>
  <c r="U257" i="80"/>
  <c r="T257" i="80"/>
  <c r="S257" i="80"/>
  <c r="R257" i="80"/>
  <c r="Q257" i="80"/>
  <c r="O257" i="80"/>
  <c r="L257" i="80"/>
  <c r="G257" i="80"/>
  <c r="F257" i="80"/>
  <c r="E257" i="80"/>
  <c r="D257" i="80"/>
  <c r="C257" i="80"/>
  <c r="AS256" i="80"/>
  <c r="AR256" i="80"/>
  <c r="U256" i="80"/>
  <c r="T256" i="80"/>
  <c r="S256" i="80"/>
  <c r="R256" i="80"/>
  <c r="Q256" i="80"/>
  <c r="O256" i="80"/>
  <c r="L256" i="80"/>
  <c r="G256" i="80"/>
  <c r="F256" i="80"/>
  <c r="E256" i="80"/>
  <c r="D256" i="80"/>
  <c r="C256" i="80"/>
  <c r="AS255" i="80"/>
  <c r="AR255" i="80"/>
  <c r="U255" i="80"/>
  <c r="T255" i="80"/>
  <c r="S255" i="80"/>
  <c r="R255" i="80"/>
  <c r="Q255" i="80"/>
  <c r="O255" i="80"/>
  <c r="L255" i="80"/>
  <c r="G255" i="80"/>
  <c r="F255" i="80"/>
  <c r="E255" i="80"/>
  <c r="D255" i="80"/>
  <c r="C255" i="80"/>
  <c r="AS254" i="80"/>
  <c r="AR254" i="80"/>
  <c r="U254" i="80"/>
  <c r="T254" i="80"/>
  <c r="S254" i="80"/>
  <c r="R254" i="80"/>
  <c r="Q254" i="80"/>
  <c r="O254" i="80"/>
  <c r="L254" i="80"/>
  <c r="G254" i="80"/>
  <c r="F254" i="80"/>
  <c r="E254" i="80"/>
  <c r="D254" i="80"/>
  <c r="C254" i="80"/>
  <c r="AS253" i="80"/>
  <c r="AR253" i="80"/>
  <c r="U253" i="80"/>
  <c r="T253" i="80"/>
  <c r="S253" i="80"/>
  <c r="R253" i="80"/>
  <c r="Q253" i="80"/>
  <c r="O253" i="80"/>
  <c r="L253" i="80"/>
  <c r="G253" i="80"/>
  <c r="F253" i="80"/>
  <c r="E253" i="80"/>
  <c r="D253" i="80"/>
  <c r="C253" i="80"/>
  <c r="AS252" i="80"/>
  <c r="AR252" i="80"/>
  <c r="U252" i="80"/>
  <c r="T252" i="80"/>
  <c r="S252" i="80"/>
  <c r="R252" i="80"/>
  <c r="Q252" i="80"/>
  <c r="O252" i="80"/>
  <c r="L252" i="80"/>
  <c r="G252" i="80"/>
  <c r="F252" i="80"/>
  <c r="E252" i="80"/>
  <c r="D252" i="80"/>
  <c r="C252" i="80"/>
  <c r="AS251" i="80"/>
  <c r="AR251" i="80"/>
  <c r="U251" i="80"/>
  <c r="T251" i="80"/>
  <c r="S251" i="80"/>
  <c r="R251" i="80"/>
  <c r="Q251" i="80"/>
  <c r="O251" i="80"/>
  <c r="L251" i="80"/>
  <c r="G251" i="80"/>
  <c r="F251" i="80"/>
  <c r="E251" i="80"/>
  <c r="D251" i="80"/>
  <c r="C251" i="80"/>
  <c r="AS250" i="80"/>
  <c r="AR250" i="80"/>
  <c r="U250" i="80"/>
  <c r="T250" i="80"/>
  <c r="S250" i="80"/>
  <c r="R250" i="80"/>
  <c r="Q250" i="80"/>
  <c r="O250" i="80"/>
  <c r="L250" i="80"/>
  <c r="G250" i="80"/>
  <c r="F250" i="80"/>
  <c r="E250" i="80"/>
  <c r="D250" i="80"/>
  <c r="C250" i="80"/>
  <c r="AS249" i="80"/>
  <c r="AR249" i="80"/>
  <c r="U249" i="80"/>
  <c r="T249" i="80"/>
  <c r="S249" i="80"/>
  <c r="R249" i="80"/>
  <c r="Q249" i="80"/>
  <c r="O249" i="80"/>
  <c r="L249" i="80"/>
  <c r="G249" i="80"/>
  <c r="F249" i="80"/>
  <c r="E249" i="80"/>
  <c r="D249" i="80"/>
  <c r="C249" i="80"/>
  <c r="AS248" i="80"/>
  <c r="AR248" i="80"/>
  <c r="U248" i="80"/>
  <c r="T248" i="80"/>
  <c r="S248" i="80"/>
  <c r="R248" i="80"/>
  <c r="Q248" i="80"/>
  <c r="O248" i="80"/>
  <c r="L248" i="80"/>
  <c r="G248" i="80"/>
  <c r="F248" i="80"/>
  <c r="E248" i="80"/>
  <c r="D248" i="80"/>
  <c r="C248" i="80"/>
  <c r="AS247" i="80"/>
  <c r="AR247" i="80"/>
  <c r="U247" i="80"/>
  <c r="T247" i="80"/>
  <c r="S247" i="80"/>
  <c r="R247" i="80"/>
  <c r="Q247" i="80"/>
  <c r="O247" i="80"/>
  <c r="L247" i="80"/>
  <c r="G247" i="80"/>
  <c r="F247" i="80"/>
  <c r="E247" i="80"/>
  <c r="D247" i="80"/>
  <c r="C247" i="80"/>
  <c r="AS246" i="80"/>
  <c r="AR246" i="80"/>
  <c r="U246" i="80"/>
  <c r="T246" i="80"/>
  <c r="S246" i="80"/>
  <c r="R246" i="80"/>
  <c r="Q246" i="80"/>
  <c r="O246" i="80"/>
  <c r="L246" i="80"/>
  <c r="G246" i="80"/>
  <c r="F246" i="80"/>
  <c r="E246" i="80"/>
  <c r="D246" i="80"/>
  <c r="C246" i="80"/>
  <c r="AS245" i="80"/>
  <c r="AR245" i="80"/>
  <c r="U245" i="80"/>
  <c r="T245" i="80"/>
  <c r="S245" i="80"/>
  <c r="R245" i="80"/>
  <c r="Q245" i="80"/>
  <c r="O245" i="80"/>
  <c r="L245" i="80"/>
  <c r="G245" i="80"/>
  <c r="F245" i="80"/>
  <c r="E245" i="80"/>
  <c r="D245" i="80"/>
  <c r="C245" i="80"/>
  <c r="AS244" i="80"/>
  <c r="AR244" i="80"/>
  <c r="U244" i="80"/>
  <c r="T244" i="80"/>
  <c r="S244" i="80"/>
  <c r="R244" i="80"/>
  <c r="Q244" i="80"/>
  <c r="O244" i="80"/>
  <c r="L244" i="80"/>
  <c r="G244" i="80"/>
  <c r="F244" i="80"/>
  <c r="E244" i="80"/>
  <c r="D244" i="80"/>
  <c r="C244" i="80"/>
  <c r="AS243" i="80"/>
  <c r="AR243" i="80"/>
  <c r="U243" i="80"/>
  <c r="T243" i="80"/>
  <c r="S243" i="80"/>
  <c r="R243" i="80"/>
  <c r="Q243" i="80"/>
  <c r="O243" i="80"/>
  <c r="L243" i="80"/>
  <c r="G243" i="80"/>
  <c r="F243" i="80"/>
  <c r="E243" i="80"/>
  <c r="D243" i="80"/>
  <c r="C243" i="80"/>
  <c r="AS242" i="80"/>
  <c r="AR242" i="80"/>
  <c r="U242" i="80"/>
  <c r="T242" i="80"/>
  <c r="S242" i="80"/>
  <c r="R242" i="80"/>
  <c r="Q242" i="80"/>
  <c r="O242" i="80"/>
  <c r="L242" i="80"/>
  <c r="G242" i="80"/>
  <c r="F242" i="80"/>
  <c r="E242" i="80"/>
  <c r="D242" i="80"/>
  <c r="C242" i="80"/>
  <c r="AS241" i="80"/>
  <c r="AR241" i="80"/>
  <c r="U241" i="80"/>
  <c r="T241" i="80"/>
  <c r="S241" i="80"/>
  <c r="R241" i="80"/>
  <c r="Q241" i="80"/>
  <c r="O241" i="80"/>
  <c r="L241" i="80"/>
  <c r="G241" i="80"/>
  <c r="F241" i="80"/>
  <c r="E241" i="80"/>
  <c r="D241" i="80"/>
  <c r="C241" i="80"/>
  <c r="AS240" i="80"/>
  <c r="AR240" i="80"/>
  <c r="U240" i="80"/>
  <c r="T240" i="80"/>
  <c r="S240" i="80"/>
  <c r="R240" i="80"/>
  <c r="Q240" i="80"/>
  <c r="O240" i="80"/>
  <c r="L240" i="80"/>
  <c r="G240" i="80"/>
  <c r="F240" i="80"/>
  <c r="E240" i="80"/>
  <c r="D240" i="80"/>
  <c r="C240" i="80"/>
  <c r="AS239" i="80"/>
  <c r="AR239" i="80"/>
  <c r="U239" i="80"/>
  <c r="T239" i="80"/>
  <c r="S239" i="80"/>
  <c r="R239" i="80"/>
  <c r="Q239" i="80"/>
  <c r="O239" i="80"/>
  <c r="L239" i="80"/>
  <c r="G239" i="80"/>
  <c r="F239" i="80"/>
  <c r="E239" i="80"/>
  <c r="D239" i="80"/>
  <c r="C239" i="80"/>
  <c r="AS238" i="80"/>
  <c r="AR238" i="80"/>
  <c r="U238" i="80"/>
  <c r="T238" i="80"/>
  <c r="S238" i="80"/>
  <c r="R238" i="80"/>
  <c r="Q238" i="80"/>
  <c r="O238" i="80"/>
  <c r="L238" i="80"/>
  <c r="G238" i="80"/>
  <c r="F238" i="80"/>
  <c r="E238" i="80"/>
  <c r="D238" i="80"/>
  <c r="C238" i="80"/>
  <c r="AS237" i="80"/>
  <c r="AR237" i="80"/>
  <c r="U237" i="80"/>
  <c r="T237" i="80"/>
  <c r="S237" i="80"/>
  <c r="R237" i="80"/>
  <c r="Q237" i="80"/>
  <c r="O237" i="80"/>
  <c r="L237" i="80"/>
  <c r="G237" i="80"/>
  <c r="F237" i="80"/>
  <c r="E237" i="80"/>
  <c r="D237" i="80"/>
  <c r="C237" i="80"/>
  <c r="AS236" i="80"/>
  <c r="AR236" i="80"/>
  <c r="U236" i="80"/>
  <c r="T236" i="80"/>
  <c r="S236" i="80"/>
  <c r="R236" i="80"/>
  <c r="Q236" i="80"/>
  <c r="O236" i="80"/>
  <c r="L236" i="80"/>
  <c r="G236" i="80"/>
  <c r="F236" i="80"/>
  <c r="E236" i="80"/>
  <c r="D236" i="80"/>
  <c r="C236" i="80"/>
  <c r="AS235" i="80"/>
  <c r="AR235" i="80"/>
  <c r="U235" i="80"/>
  <c r="T235" i="80"/>
  <c r="S235" i="80"/>
  <c r="R235" i="80"/>
  <c r="Q235" i="80"/>
  <c r="O235" i="80"/>
  <c r="L235" i="80"/>
  <c r="G235" i="80"/>
  <c r="F235" i="80"/>
  <c r="E235" i="80"/>
  <c r="D235" i="80"/>
  <c r="C235" i="80"/>
  <c r="AS234" i="80"/>
  <c r="AR234" i="80"/>
  <c r="U234" i="80"/>
  <c r="T234" i="80"/>
  <c r="S234" i="80"/>
  <c r="R234" i="80"/>
  <c r="Q234" i="80"/>
  <c r="O234" i="80"/>
  <c r="L234" i="80"/>
  <c r="G234" i="80"/>
  <c r="F234" i="80"/>
  <c r="E234" i="80"/>
  <c r="D234" i="80"/>
  <c r="C234" i="80"/>
  <c r="AS233" i="80"/>
  <c r="AR233" i="80"/>
  <c r="U233" i="80"/>
  <c r="T233" i="80"/>
  <c r="S233" i="80"/>
  <c r="R233" i="80"/>
  <c r="Q233" i="80"/>
  <c r="O233" i="80"/>
  <c r="L233" i="80"/>
  <c r="G233" i="80"/>
  <c r="F233" i="80"/>
  <c r="E233" i="80"/>
  <c r="D233" i="80"/>
  <c r="C233" i="80"/>
  <c r="AS232" i="80"/>
  <c r="AR232" i="80"/>
  <c r="U232" i="80"/>
  <c r="T232" i="80"/>
  <c r="S232" i="80"/>
  <c r="R232" i="80"/>
  <c r="Q232" i="80"/>
  <c r="O232" i="80"/>
  <c r="L232" i="80"/>
  <c r="G232" i="80"/>
  <c r="F232" i="80"/>
  <c r="E232" i="80"/>
  <c r="D232" i="80"/>
  <c r="C232" i="80"/>
  <c r="AS231" i="80"/>
  <c r="AR231" i="80"/>
  <c r="U231" i="80"/>
  <c r="T231" i="80"/>
  <c r="S231" i="80"/>
  <c r="R231" i="80"/>
  <c r="Q231" i="80"/>
  <c r="O231" i="80"/>
  <c r="L231" i="80"/>
  <c r="G231" i="80"/>
  <c r="F231" i="80"/>
  <c r="E231" i="80"/>
  <c r="D231" i="80"/>
  <c r="C231" i="80"/>
  <c r="AS230" i="80"/>
  <c r="AR230" i="80"/>
  <c r="U230" i="80"/>
  <c r="T230" i="80"/>
  <c r="S230" i="80"/>
  <c r="R230" i="80"/>
  <c r="Q230" i="80"/>
  <c r="O230" i="80"/>
  <c r="L230" i="80"/>
  <c r="G230" i="80"/>
  <c r="F230" i="80"/>
  <c r="E230" i="80"/>
  <c r="D230" i="80"/>
  <c r="C230" i="80"/>
  <c r="AS229" i="80"/>
  <c r="AR229" i="80"/>
  <c r="U229" i="80"/>
  <c r="T229" i="80"/>
  <c r="S229" i="80"/>
  <c r="R229" i="80"/>
  <c r="Q229" i="80"/>
  <c r="O229" i="80"/>
  <c r="L229" i="80"/>
  <c r="G229" i="80"/>
  <c r="F229" i="80"/>
  <c r="E229" i="80"/>
  <c r="D229" i="80"/>
  <c r="C229" i="80"/>
  <c r="AS228" i="80"/>
  <c r="AR228" i="80"/>
  <c r="U228" i="80"/>
  <c r="T228" i="80"/>
  <c r="S228" i="80"/>
  <c r="R228" i="80"/>
  <c r="Q228" i="80"/>
  <c r="O228" i="80"/>
  <c r="L228" i="80"/>
  <c r="G228" i="80"/>
  <c r="F228" i="80"/>
  <c r="E228" i="80"/>
  <c r="D228" i="80"/>
  <c r="C228" i="80"/>
  <c r="AS227" i="80"/>
  <c r="AR227" i="80"/>
  <c r="U227" i="80"/>
  <c r="T227" i="80"/>
  <c r="S227" i="80"/>
  <c r="R227" i="80"/>
  <c r="Q227" i="80"/>
  <c r="O227" i="80"/>
  <c r="L227" i="80"/>
  <c r="G227" i="80"/>
  <c r="F227" i="80"/>
  <c r="E227" i="80"/>
  <c r="D227" i="80"/>
  <c r="C227" i="80"/>
  <c r="AS226" i="80"/>
  <c r="AR226" i="80"/>
  <c r="U226" i="80"/>
  <c r="T226" i="80"/>
  <c r="S226" i="80"/>
  <c r="R226" i="80"/>
  <c r="Q226" i="80"/>
  <c r="O226" i="80"/>
  <c r="L226" i="80"/>
  <c r="G226" i="80"/>
  <c r="F226" i="80"/>
  <c r="E226" i="80"/>
  <c r="D226" i="80"/>
  <c r="C226" i="80"/>
  <c r="AS225" i="80"/>
  <c r="AR225" i="80"/>
  <c r="U225" i="80"/>
  <c r="T225" i="80"/>
  <c r="S225" i="80"/>
  <c r="R225" i="80"/>
  <c r="Q225" i="80"/>
  <c r="O225" i="80"/>
  <c r="L225" i="80"/>
  <c r="G225" i="80"/>
  <c r="F225" i="80"/>
  <c r="E225" i="80"/>
  <c r="D225" i="80"/>
  <c r="C225" i="80"/>
  <c r="AS224" i="80"/>
  <c r="AR224" i="80"/>
  <c r="U224" i="80"/>
  <c r="T224" i="80"/>
  <c r="S224" i="80"/>
  <c r="R224" i="80"/>
  <c r="Q224" i="80"/>
  <c r="O224" i="80"/>
  <c r="L224" i="80"/>
  <c r="G224" i="80"/>
  <c r="F224" i="80"/>
  <c r="E224" i="80"/>
  <c r="D224" i="80"/>
  <c r="C224" i="80"/>
  <c r="AS223" i="80"/>
  <c r="AR223" i="80"/>
  <c r="U223" i="80"/>
  <c r="T223" i="80"/>
  <c r="S223" i="80"/>
  <c r="R223" i="80"/>
  <c r="Q223" i="80"/>
  <c r="O223" i="80"/>
  <c r="L223" i="80"/>
  <c r="G223" i="80"/>
  <c r="F223" i="80"/>
  <c r="E223" i="80"/>
  <c r="D223" i="80"/>
  <c r="C223" i="80"/>
  <c r="AS222" i="80"/>
  <c r="AR222" i="80"/>
  <c r="U222" i="80"/>
  <c r="T222" i="80"/>
  <c r="S222" i="80"/>
  <c r="R222" i="80"/>
  <c r="Q222" i="80"/>
  <c r="O222" i="80"/>
  <c r="L222" i="80"/>
  <c r="G222" i="80"/>
  <c r="F222" i="80"/>
  <c r="E222" i="80"/>
  <c r="D222" i="80"/>
  <c r="C222" i="80"/>
  <c r="AS221" i="80"/>
  <c r="AR221" i="80"/>
  <c r="U221" i="80"/>
  <c r="T221" i="80"/>
  <c r="S221" i="80"/>
  <c r="R221" i="80"/>
  <c r="Q221" i="80"/>
  <c r="O221" i="80"/>
  <c r="L221" i="80"/>
  <c r="G221" i="80"/>
  <c r="F221" i="80"/>
  <c r="E221" i="80"/>
  <c r="D221" i="80"/>
  <c r="C221" i="80"/>
  <c r="AS220" i="80"/>
  <c r="AR220" i="80"/>
  <c r="U220" i="80"/>
  <c r="T220" i="80"/>
  <c r="S220" i="80"/>
  <c r="R220" i="80"/>
  <c r="Q220" i="80"/>
  <c r="O220" i="80"/>
  <c r="L220" i="80"/>
  <c r="G220" i="80"/>
  <c r="F220" i="80"/>
  <c r="E220" i="80"/>
  <c r="D220" i="80"/>
  <c r="C220" i="80"/>
  <c r="AS219" i="80"/>
  <c r="AR219" i="80"/>
  <c r="U219" i="80"/>
  <c r="T219" i="80"/>
  <c r="S219" i="80"/>
  <c r="R219" i="80"/>
  <c r="Q219" i="80"/>
  <c r="O219" i="80"/>
  <c r="L219" i="80"/>
  <c r="G219" i="80"/>
  <c r="F219" i="80"/>
  <c r="E219" i="80"/>
  <c r="D219" i="80"/>
  <c r="C219" i="80"/>
  <c r="AS218" i="80"/>
  <c r="AR218" i="80"/>
  <c r="U218" i="80"/>
  <c r="T218" i="80"/>
  <c r="S218" i="80"/>
  <c r="R218" i="80"/>
  <c r="Q218" i="80"/>
  <c r="O218" i="80"/>
  <c r="L218" i="80"/>
  <c r="G218" i="80"/>
  <c r="F218" i="80"/>
  <c r="E218" i="80"/>
  <c r="D218" i="80"/>
  <c r="C218" i="80"/>
  <c r="AS217" i="80"/>
  <c r="AR217" i="80"/>
  <c r="U217" i="80"/>
  <c r="T217" i="80"/>
  <c r="S217" i="80"/>
  <c r="R217" i="80"/>
  <c r="Q217" i="80"/>
  <c r="O217" i="80"/>
  <c r="L217" i="80"/>
  <c r="G217" i="80"/>
  <c r="F217" i="80"/>
  <c r="E217" i="80"/>
  <c r="D217" i="80"/>
  <c r="C217" i="80"/>
  <c r="AS216" i="80"/>
  <c r="AR216" i="80"/>
  <c r="U216" i="80"/>
  <c r="T216" i="80"/>
  <c r="S216" i="80"/>
  <c r="R216" i="80"/>
  <c r="Q216" i="80"/>
  <c r="O216" i="80"/>
  <c r="L216" i="80"/>
  <c r="G216" i="80"/>
  <c r="F216" i="80"/>
  <c r="E216" i="80"/>
  <c r="D216" i="80"/>
  <c r="C216" i="80"/>
  <c r="AS215" i="80"/>
  <c r="AR215" i="80"/>
  <c r="U215" i="80"/>
  <c r="T215" i="80"/>
  <c r="S215" i="80"/>
  <c r="R215" i="80"/>
  <c r="Q215" i="80"/>
  <c r="O215" i="80"/>
  <c r="L215" i="80"/>
  <c r="G215" i="80"/>
  <c r="F215" i="80"/>
  <c r="E215" i="80"/>
  <c r="D215" i="80"/>
  <c r="C215" i="80"/>
  <c r="AS214" i="80"/>
  <c r="AR214" i="80"/>
  <c r="U214" i="80"/>
  <c r="T214" i="80"/>
  <c r="S214" i="80"/>
  <c r="R214" i="80"/>
  <c r="Q214" i="80"/>
  <c r="O214" i="80"/>
  <c r="L214" i="80"/>
  <c r="G214" i="80"/>
  <c r="F214" i="80"/>
  <c r="E214" i="80"/>
  <c r="D214" i="80"/>
  <c r="C214" i="80"/>
  <c r="AS213" i="80"/>
  <c r="AR213" i="80"/>
  <c r="U213" i="80"/>
  <c r="T213" i="80"/>
  <c r="S213" i="80"/>
  <c r="R213" i="80"/>
  <c r="Q213" i="80"/>
  <c r="O213" i="80"/>
  <c r="L213" i="80"/>
  <c r="G213" i="80"/>
  <c r="F213" i="80"/>
  <c r="E213" i="80"/>
  <c r="D213" i="80"/>
  <c r="C213" i="80"/>
  <c r="AS212" i="80"/>
  <c r="AR212" i="80"/>
  <c r="U212" i="80"/>
  <c r="T212" i="80"/>
  <c r="S212" i="80"/>
  <c r="R212" i="80"/>
  <c r="Q212" i="80"/>
  <c r="O212" i="80"/>
  <c r="L212" i="80"/>
  <c r="G212" i="80"/>
  <c r="F212" i="80"/>
  <c r="E212" i="80"/>
  <c r="D212" i="80"/>
  <c r="C212" i="80"/>
  <c r="AS211" i="80"/>
  <c r="AR211" i="80"/>
  <c r="U211" i="80"/>
  <c r="T211" i="80"/>
  <c r="S211" i="80"/>
  <c r="R211" i="80"/>
  <c r="Q211" i="80"/>
  <c r="O211" i="80"/>
  <c r="L211" i="80"/>
  <c r="G211" i="80"/>
  <c r="F211" i="80"/>
  <c r="E211" i="80"/>
  <c r="D211" i="80"/>
  <c r="C211" i="80"/>
  <c r="AS210" i="80"/>
  <c r="AR210" i="80"/>
  <c r="U210" i="80"/>
  <c r="T210" i="80"/>
  <c r="S210" i="80"/>
  <c r="R210" i="80"/>
  <c r="Q210" i="80"/>
  <c r="O210" i="80"/>
  <c r="L210" i="80"/>
  <c r="G210" i="80"/>
  <c r="F210" i="80"/>
  <c r="E210" i="80"/>
  <c r="D210" i="80"/>
  <c r="C210" i="80"/>
  <c r="AS209" i="80"/>
  <c r="AR209" i="80"/>
  <c r="U209" i="80"/>
  <c r="T209" i="80"/>
  <c r="S209" i="80"/>
  <c r="R209" i="80"/>
  <c r="Q209" i="80"/>
  <c r="O209" i="80"/>
  <c r="L209" i="80"/>
  <c r="G209" i="80"/>
  <c r="F209" i="80"/>
  <c r="E209" i="80"/>
  <c r="D209" i="80"/>
  <c r="C209" i="80"/>
  <c r="AS208" i="80"/>
  <c r="AR208" i="80"/>
  <c r="U208" i="80"/>
  <c r="T208" i="80"/>
  <c r="S208" i="80"/>
  <c r="R208" i="80"/>
  <c r="Q208" i="80"/>
  <c r="O208" i="80"/>
  <c r="L208" i="80"/>
  <c r="G208" i="80"/>
  <c r="F208" i="80"/>
  <c r="E208" i="80"/>
  <c r="D208" i="80"/>
  <c r="C208" i="80"/>
  <c r="AS207" i="80"/>
  <c r="AR207" i="80"/>
  <c r="U207" i="80"/>
  <c r="T207" i="80"/>
  <c r="S207" i="80"/>
  <c r="R207" i="80"/>
  <c r="Q207" i="80"/>
  <c r="O207" i="80"/>
  <c r="L207" i="80"/>
  <c r="G207" i="80"/>
  <c r="F207" i="80"/>
  <c r="E207" i="80"/>
  <c r="D207" i="80"/>
  <c r="C207" i="80"/>
  <c r="AS206" i="80"/>
  <c r="AR206" i="80"/>
  <c r="U206" i="80"/>
  <c r="T206" i="80"/>
  <c r="S206" i="80"/>
  <c r="R206" i="80"/>
  <c r="Q206" i="80"/>
  <c r="O206" i="80"/>
  <c r="L206" i="80"/>
  <c r="G206" i="80"/>
  <c r="F206" i="80"/>
  <c r="E206" i="80"/>
  <c r="D206" i="80"/>
  <c r="C206" i="80"/>
  <c r="AS205" i="80"/>
  <c r="AR205" i="80"/>
  <c r="U205" i="80"/>
  <c r="T205" i="80"/>
  <c r="S205" i="80"/>
  <c r="R205" i="80"/>
  <c r="Q205" i="80"/>
  <c r="O205" i="80"/>
  <c r="L205" i="80"/>
  <c r="G205" i="80"/>
  <c r="F205" i="80"/>
  <c r="E205" i="80"/>
  <c r="D205" i="80"/>
  <c r="C205" i="80"/>
  <c r="AS204" i="80"/>
  <c r="AR204" i="80"/>
  <c r="U204" i="80"/>
  <c r="T204" i="80"/>
  <c r="S204" i="80"/>
  <c r="R204" i="80"/>
  <c r="Q204" i="80"/>
  <c r="O204" i="80"/>
  <c r="L204" i="80"/>
  <c r="G204" i="80"/>
  <c r="F204" i="80"/>
  <c r="E204" i="80"/>
  <c r="D204" i="80"/>
  <c r="C204" i="80"/>
  <c r="AS203" i="80"/>
  <c r="AR203" i="80"/>
  <c r="U203" i="80"/>
  <c r="T203" i="80"/>
  <c r="S203" i="80"/>
  <c r="R203" i="80"/>
  <c r="Q203" i="80"/>
  <c r="O203" i="80"/>
  <c r="L203" i="80"/>
  <c r="G203" i="80"/>
  <c r="F203" i="80"/>
  <c r="E203" i="80"/>
  <c r="D203" i="80"/>
  <c r="C203" i="80"/>
  <c r="AS202" i="80"/>
  <c r="AR202" i="80"/>
  <c r="U202" i="80"/>
  <c r="T202" i="80"/>
  <c r="S202" i="80"/>
  <c r="R202" i="80"/>
  <c r="Q202" i="80"/>
  <c r="O202" i="80"/>
  <c r="L202" i="80"/>
  <c r="G202" i="80"/>
  <c r="F202" i="80"/>
  <c r="E202" i="80"/>
  <c r="D202" i="80"/>
  <c r="C202" i="80"/>
  <c r="AS201" i="80"/>
  <c r="AR201" i="80"/>
  <c r="U201" i="80"/>
  <c r="T201" i="80"/>
  <c r="S201" i="80"/>
  <c r="R201" i="80"/>
  <c r="Q201" i="80"/>
  <c r="O201" i="80"/>
  <c r="L201" i="80"/>
  <c r="G201" i="80"/>
  <c r="F201" i="80"/>
  <c r="E201" i="80"/>
  <c r="D201" i="80"/>
  <c r="C201" i="80"/>
  <c r="AS200" i="80"/>
  <c r="AR200" i="80"/>
  <c r="U200" i="80"/>
  <c r="T200" i="80"/>
  <c r="S200" i="80"/>
  <c r="R200" i="80"/>
  <c r="Q200" i="80"/>
  <c r="O200" i="80"/>
  <c r="L200" i="80"/>
  <c r="G200" i="80"/>
  <c r="F200" i="80"/>
  <c r="E200" i="80"/>
  <c r="D200" i="80"/>
  <c r="C200" i="80"/>
  <c r="AS199" i="80"/>
  <c r="AR199" i="80"/>
  <c r="U199" i="80"/>
  <c r="T199" i="80"/>
  <c r="S199" i="80"/>
  <c r="R199" i="80"/>
  <c r="Q199" i="80"/>
  <c r="O199" i="80"/>
  <c r="L199" i="80"/>
  <c r="G199" i="80"/>
  <c r="F199" i="80"/>
  <c r="E199" i="80"/>
  <c r="D199" i="80"/>
  <c r="C199" i="80"/>
  <c r="AS198" i="80"/>
  <c r="AR198" i="80"/>
  <c r="U198" i="80"/>
  <c r="T198" i="80"/>
  <c r="S198" i="80"/>
  <c r="R198" i="80"/>
  <c r="Q198" i="80"/>
  <c r="O198" i="80"/>
  <c r="L198" i="80"/>
  <c r="G198" i="80"/>
  <c r="F198" i="80"/>
  <c r="E198" i="80"/>
  <c r="D198" i="80"/>
  <c r="C198" i="80"/>
  <c r="AS197" i="80"/>
  <c r="AR197" i="80"/>
  <c r="U197" i="80"/>
  <c r="T197" i="80"/>
  <c r="S197" i="80"/>
  <c r="R197" i="80"/>
  <c r="Q197" i="80"/>
  <c r="O197" i="80"/>
  <c r="L197" i="80"/>
  <c r="G197" i="80"/>
  <c r="F197" i="80"/>
  <c r="E197" i="80"/>
  <c r="D197" i="80"/>
  <c r="C197" i="80"/>
  <c r="AS196" i="80"/>
  <c r="AR196" i="80"/>
  <c r="U196" i="80"/>
  <c r="T196" i="80"/>
  <c r="S196" i="80"/>
  <c r="R196" i="80"/>
  <c r="Q196" i="80"/>
  <c r="O196" i="80"/>
  <c r="L196" i="80"/>
  <c r="G196" i="80"/>
  <c r="F196" i="80"/>
  <c r="E196" i="80"/>
  <c r="D196" i="80"/>
  <c r="C196" i="80"/>
  <c r="AS195" i="80"/>
  <c r="AR195" i="80"/>
  <c r="U195" i="80"/>
  <c r="T195" i="80"/>
  <c r="S195" i="80"/>
  <c r="R195" i="80"/>
  <c r="Q195" i="80"/>
  <c r="O195" i="80"/>
  <c r="L195" i="80"/>
  <c r="G195" i="80"/>
  <c r="F195" i="80"/>
  <c r="E195" i="80"/>
  <c r="D195" i="80"/>
  <c r="C195" i="80"/>
  <c r="AS194" i="80"/>
  <c r="AR194" i="80"/>
  <c r="U194" i="80"/>
  <c r="T194" i="80"/>
  <c r="S194" i="80"/>
  <c r="R194" i="80"/>
  <c r="Q194" i="80"/>
  <c r="O194" i="80"/>
  <c r="L194" i="80"/>
  <c r="G194" i="80"/>
  <c r="F194" i="80"/>
  <c r="E194" i="80"/>
  <c r="D194" i="80"/>
  <c r="C194" i="80"/>
  <c r="AS193" i="80"/>
  <c r="AR193" i="80"/>
  <c r="U193" i="80"/>
  <c r="T193" i="80"/>
  <c r="S193" i="80"/>
  <c r="R193" i="80"/>
  <c r="Q193" i="80"/>
  <c r="O193" i="80"/>
  <c r="L193" i="80"/>
  <c r="G193" i="80"/>
  <c r="F193" i="80"/>
  <c r="E193" i="80"/>
  <c r="D193" i="80"/>
  <c r="C193" i="80"/>
  <c r="AS192" i="80"/>
  <c r="AR192" i="80"/>
  <c r="U192" i="80"/>
  <c r="T192" i="80"/>
  <c r="S192" i="80"/>
  <c r="R192" i="80"/>
  <c r="Q192" i="80"/>
  <c r="O192" i="80"/>
  <c r="L192" i="80"/>
  <c r="G192" i="80"/>
  <c r="F192" i="80"/>
  <c r="E192" i="80"/>
  <c r="D192" i="80"/>
  <c r="C192" i="80"/>
  <c r="AS191" i="80"/>
  <c r="AR191" i="80"/>
  <c r="U191" i="80"/>
  <c r="T191" i="80"/>
  <c r="S191" i="80"/>
  <c r="R191" i="80"/>
  <c r="Q191" i="80"/>
  <c r="O191" i="80"/>
  <c r="L191" i="80"/>
  <c r="G191" i="80"/>
  <c r="F191" i="80"/>
  <c r="E191" i="80"/>
  <c r="D191" i="80"/>
  <c r="C191" i="80"/>
  <c r="AS190" i="80"/>
  <c r="AR190" i="80"/>
  <c r="U190" i="80"/>
  <c r="T190" i="80"/>
  <c r="S190" i="80"/>
  <c r="R190" i="80"/>
  <c r="Q190" i="80"/>
  <c r="O190" i="80"/>
  <c r="L190" i="80"/>
  <c r="G190" i="80"/>
  <c r="F190" i="80"/>
  <c r="E190" i="80"/>
  <c r="D190" i="80"/>
  <c r="C190" i="80"/>
  <c r="AS189" i="80"/>
  <c r="AR189" i="80"/>
  <c r="U189" i="80"/>
  <c r="T189" i="80"/>
  <c r="S189" i="80"/>
  <c r="R189" i="80"/>
  <c r="Q189" i="80"/>
  <c r="O189" i="80"/>
  <c r="L189" i="80"/>
  <c r="G189" i="80"/>
  <c r="F189" i="80"/>
  <c r="E189" i="80"/>
  <c r="D189" i="80"/>
  <c r="C189" i="80"/>
  <c r="AS188" i="80"/>
  <c r="AR188" i="80"/>
  <c r="U188" i="80"/>
  <c r="T188" i="80"/>
  <c r="S188" i="80"/>
  <c r="R188" i="80"/>
  <c r="Q188" i="80"/>
  <c r="O188" i="80"/>
  <c r="L188" i="80"/>
  <c r="G188" i="80"/>
  <c r="F188" i="80"/>
  <c r="E188" i="80"/>
  <c r="D188" i="80"/>
  <c r="C188" i="80"/>
  <c r="AS187" i="80"/>
  <c r="AR187" i="80"/>
  <c r="U187" i="80"/>
  <c r="T187" i="80"/>
  <c r="S187" i="80"/>
  <c r="R187" i="80"/>
  <c r="Q187" i="80"/>
  <c r="O187" i="80"/>
  <c r="L187" i="80"/>
  <c r="G187" i="80"/>
  <c r="F187" i="80"/>
  <c r="E187" i="80"/>
  <c r="D187" i="80"/>
  <c r="C187" i="80"/>
  <c r="AS186" i="80"/>
  <c r="AR186" i="80"/>
  <c r="U186" i="80"/>
  <c r="T186" i="80"/>
  <c r="S186" i="80"/>
  <c r="R186" i="80"/>
  <c r="Q186" i="80"/>
  <c r="O186" i="80"/>
  <c r="L186" i="80"/>
  <c r="G186" i="80"/>
  <c r="F186" i="80"/>
  <c r="E186" i="80"/>
  <c r="D186" i="80"/>
  <c r="C186" i="80"/>
  <c r="AS185" i="80"/>
  <c r="AR185" i="80"/>
  <c r="U185" i="80"/>
  <c r="T185" i="80"/>
  <c r="S185" i="80"/>
  <c r="R185" i="80"/>
  <c r="Q185" i="80"/>
  <c r="O185" i="80"/>
  <c r="L185" i="80"/>
  <c r="G185" i="80"/>
  <c r="F185" i="80"/>
  <c r="E185" i="80"/>
  <c r="D185" i="80"/>
  <c r="C185" i="80"/>
  <c r="AS184" i="80"/>
  <c r="AR184" i="80"/>
  <c r="U184" i="80"/>
  <c r="T184" i="80"/>
  <c r="S184" i="80"/>
  <c r="R184" i="80"/>
  <c r="Q184" i="80"/>
  <c r="O184" i="80"/>
  <c r="L184" i="80"/>
  <c r="G184" i="80"/>
  <c r="F184" i="80"/>
  <c r="E184" i="80"/>
  <c r="D184" i="80"/>
  <c r="C184" i="80"/>
  <c r="AS183" i="80"/>
  <c r="AR183" i="80"/>
  <c r="U183" i="80"/>
  <c r="T183" i="80"/>
  <c r="S183" i="80"/>
  <c r="R183" i="80"/>
  <c r="Q183" i="80"/>
  <c r="O183" i="80"/>
  <c r="L183" i="80"/>
  <c r="G183" i="80"/>
  <c r="F183" i="80"/>
  <c r="E183" i="80"/>
  <c r="D183" i="80"/>
  <c r="C183" i="80"/>
  <c r="AS182" i="80"/>
  <c r="AR182" i="80"/>
  <c r="U182" i="80"/>
  <c r="T182" i="80"/>
  <c r="S182" i="80"/>
  <c r="R182" i="80"/>
  <c r="Q182" i="80"/>
  <c r="O182" i="80"/>
  <c r="L182" i="80"/>
  <c r="G182" i="80"/>
  <c r="F182" i="80"/>
  <c r="E182" i="80"/>
  <c r="D182" i="80"/>
  <c r="C182" i="80"/>
  <c r="AS181" i="80"/>
  <c r="AR181" i="80"/>
  <c r="U181" i="80"/>
  <c r="T181" i="80"/>
  <c r="S181" i="80"/>
  <c r="R181" i="80"/>
  <c r="Q181" i="80"/>
  <c r="O181" i="80"/>
  <c r="L181" i="80"/>
  <c r="G181" i="80"/>
  <c r="F181" i="80"/>
  <c r="E181" i="80"/>
  <c r="D181" i="80"/>
  <c r="C181" i="80"/>
  <c r="AS180" i="80"/>
  <c r="AR180" i="80"/>
  <c r="U180" i="80"/>
  <c r="T180" i="80"/>
  <c r="S180" i="80"/>
  <c r="R180" i="80"/>
  <c r="Q180" i="80"/>
  <c r="O180" i="80"/>
  <c r="L180" i="80"/>
  <c r="G180" i="80"/>
  <c r="F180" i="80"/>
  <c r="E180" i="80"/>
  <c r="D180" i="80"/>
  <c r="C180" i="80"/>
  <c r="AS179" i="80"/>
  <c r="AR179" i="80"/>
  <c r="U179" i="80"/>
  <c r="T179" i="80"/>
  <c r="S179" i="80"/>
  <c r="R179" i="80"/>
  <c r="Q179" i="80"/>
  <c r="O179" i="80"/>
  <c r="L179" i="80"/>
  <c r="G179" i="80"/>
  <c r="F179" i="80"/>
  <c r="E179" i="80"/>
  <c r="D179" i="80"/>
  <c r="C179" i="80"/>
  <c r="AS178" i="80"/>
  <c r="AR178" i="80"/>
  <c r="U178" i="80"/>
  <c r="T178" i="80"/>
  <c r="S178" i="80"/>
  <c r="R178" i="80"/>
  <c r="Q178" i="80"/>
  <c r="O178" i="80"/>
  <c r="L178" i="80"/>
  <c r="G178" i="80"/>
  <c r="F178" i="80"/>
  <c r="E178" i="80"/>
  <c r="D178" i="80"/>
  <c r="C178" i="80"/>
  <c r="AS177" i="80"/>
  <c r="AR177" i="80"/>
  <c r="U177" i="80"/>
  <c r="T177" i="80"/>
  <c r="S177" i="80"/>
  <c r="R177" i="80"/>
  <c r="Q177" i="80"/>
  <c r="O177" i="80"/>
  <c r="L177" i="80"/>
  <c r="G177" i="80"/>
  <c r="F177" i="80"/>
  <c r="E177" i="80"/>
  <c r="D177" i="80"/>
  <c r="C177" i="80"/>
  <c r="AS176" i="80"/>
  <c r="AR176" i="80"/>
  <c r="U176" i="80"/>
  <c r="T176" i="80"/>
  <c r="S176" i="80"/>
  <c r="R176" i="80"/>
  <c r="Q176" i="80"/>
  <c r="O176" i="80"/>
  <c r="L176" i="80"/>
  <c r="G176" i="80"/>
  <c r="F176" i="80"/>
  <c r="E176" i="80"/>
  <c r="D176" i="80"/>
  <c r="C176" i="80"/>
  <c r="AS175" i="80"/>
  <c r="AR175" i="80"/>
  <c r="U175" i="80"/>
  <c r="T175" i="80"/>
  <c r="S175" i="80"/>
  <c r="R175" i="80"/>
  <c r="Q175" i="80"/>
  <c r="O175" i="80"/>
  <c r="L175" i="80"/>
  <c r="G175" i="80"/>
  <c r="F175" i="80"/>
  <c r="E175" i="80"/>
  <c r="D175" i="80"/>
  <c r="C175" i="80"/>
  <c r="AS174" i="80"/>
  <c r="AR174" i="80"/>
  <c r="U174" i="80"/>
  <c r="T174" i="80"/>
  <c r="S174" i="80"/>
  <c r="R174" i="80"/>
  <c r="Q174" i="80"/>
  <c r="O174" i="80"/>
  <c r="L174" i="80"/>
  <c r="G174" i="80"/>
  <c r="F174" i="80"/>
  <c r="E174" i="80"/>
  <c r="D174" i="80"/>
  <c r="C174" i="80"/>
  <c r="AS173" i="80"/>
  <c r="AR173" i="80"/>
  <c r="U173" i="80"/>
  <c r="T173" i="80"/>
  <c r="S173" i="80"/>
  <c r="R173" i="80"/>
  <c r="Q173" i="80"/>
  <c r="O173" i="80"/>
  <c r="L173" i="80"/>
  <c r="G173" i="80"/>
  <c r="F173" i="80"/>
  <c r="E173" i="80"/>
  <c r="D173" i="80"/>
  <c r="C173" i="80"/>
  <c r="AS172" i="80"/>
  <c r="AR172" i="80"/>
  <c r="U172" i="80"/>
  <c r="T172" i="80"/>
  <c r="S172" i="80"/>
  <c r="R172" i="80"/>
  <c r="Q172" i="80"/>
  <c r="O172" i="80"/>
  <c r="L172" i="80"/>
  <c r="G172" i="80"/>
  <c r="F172" i="80"/>
  <c r="E172" i="80"/>
  <c r="D172" i="80"/>
  <c r="C172" i="80"/>
  <c r="AS171" i="80"/>
  <c r="AR171" i="80"/>
  <c r="U171" i="80"/>
  <c r="T171" i="80"/>
  <c r="S171" i="80"/>
  <c r="R171" i="80"/>
  <c r="Q171" i="80"/>
  <c r="O171" i="80"/>
  <c r="L171" i="80"/>
  <c r="G171" i="80"/>
  <c r="F171" i="80"/>
  <c r="E171" i="80"/>
  <c r="D171" i="80"/>
  <c r="C171" i="80"/>
  <c r="AS170" i="80"/>
  <c r="AR170" i="80"/>
  <c r="U170" i="80"/>
  <c r="T170" i="80"/>
  <c r="S170" i="80"/>
  <c r="R170" i="80"/>
  <c r="Q170" i="80"/>
  <c r="O170" i="80"/>
  <c r="L170" i="80"/>
  <c r="G170" i="80"/>
  <c r="F170" i="80"/>
  <c r="E170" i="80"/>
  <c r="D170" i="80"/>
  <c r="C170" i="80"/>
  <c r="AS169" i="80"/>
  <c r="AR169" i="80"/>
  <c r="U169" i="80"/>
  <c r="T169" i="80"/>
  <c r="S169" i="80"/>
  <c r="R169" i="80"/>
  <c r="Q169" i="80"/>
  <c r="O169" i="80"/>
  <c r="L169" i="80"/>
  <c r="G169" i="80"/>
  <c r="F169" i="80"/>
  <c r="E169" i="80"/>
  <c r="D169" i="80"/>
  <c r="C169" i="80"/>
  <c r="AS168" i="80"/>
  <c r="AR168" i="80"/>
  <c r="U168" i="80"/>
  <c r="T168" i="80"/>
  <c r="S168" i="80"/>
  <c r="R168" i="80"/>
  <c r="Q168" i="80"/>
  <c r="O168" i="80"/>
  <c r="L168" i="80"/>
  <c r="G168" i="80"/>
  <c r="F168" i="80"/>
  <c r="E168" i="80"/>
  <c r="D168" i="80"/>
  <c r="C168" i="80"/>
  <c r="AS167" i="80"/>
  <c r="AR167" i="80"/>
  <c r="U167" i="80"/>
  <c r="T167" i="80"/>
  <c r="S167" i="80"/>
  <c r="R167" i="80"/>
  <c r="Q167" i="80"/>
  <c r="O167" i="80"/>
  <c r="L167" i="80"/>
  <c r="G167" i="80"/>
  <c r="F167" i="80"/>
  <c r="E167" i="80"/>
  <c r="D167" i="80"/>
  <c r="C167" i="80"/>
  <c r="AS166" i="80"/>
  <c r="AR166" i="80"/>
  <c r="U166" i="80"/>
  <c r="T166" i="80"/>
  <c r="S166" i="80"/>
  <c r="R166" i="80"/>
  <c r="Q166" i="80"/>
  <c r="O166" i="80"/>
  <c r="L166" i="80"/>
  <c r="G166" i="80"/>
  <c r="F166" i="80"/>
  <c r="E166" i="80"/>
  <c r="D166" i="80"/>
  <c r="C166" i="80"/>
  <c r="AS165" i="80"/>
  <c r="AR165" i="80"/>
  <c r="U165" i="80"/>
  <c r="T165" i="80"/>
  <c r="S165" i="80"/>
  <c r="R165" i="80"/>
  <c r="Q165" i="80"/>
  <c r="O165" i="80"/>
  <c r="L165" i="80"/>
  <c r="G165" i="80"/>
  <c r="F165" i="80"/>
  <c r="E165" i="80"/>
  <c r="D165" i="80"/>
  <c r="C165" i="80"/>
  <c r="AS164" i="80"/>
  <c r="AR164" i="80"/>
  <c r="U164" i="80"/>
  <c r="T164" i="80"/>
  <c r="S164" i="80"/>
  <c r="R164" i="80"/>
  <c r="Q164" i="80"/>
  <c r="O164" i="80"/>
  <c r="L164" i="80"/>
  <c r="G164" i="80"/>
  <c r="F164" i="80"/>
  <c r="E164" i="80"/>
  <c r="D164" i="80"/>
  <c r="C164" i="80"/>
  <c r="AS163" i="80"/>
  <c r="AR163" i="80"/>
  <c r="U163" i="80"/>
  <c r="T163" i="80"/>
  <c r="S163" i="80"/>
  <c r="R163" i="80"/>
  <c r="Q163" i="80"/>
  <c r="O163" i="80"/>
  <c r="L163" i="80"/>
  <c r="G163" i="80"/>
  <c r="F163" i="80"/>
  <c r="E163" i="80"/>
  <c r="D163" i="80"/>
  <c r="C163" i="80"/>
  <c r="AS162" i="80"/>
  <c r="AR162" i="80"/>
  <c r="U162" i="80"/>
  <c r="T162" i="80"/>
  <c r="S162" i="80"/>
  <c r="R162" i="80"/>
  <c r="Q162" i="80"/>
  <c r="O162" i="80"/>
  <c r="L162" i="80"/>
  <c r="G162" i="80"/>
  <c r="F162" i="80"/>
  <c r="E162" i="80"/>
  <c r="D162" i="80"/>
  <c r="C162" i="80"/>
  <c r="AS161" i="80"/>
  <c r="AR161" i="80"/>
  <c r="U161" i="80"/>
  <c r="T161" i="80"/>
  <c r="S161" i="80"/>
  <c r="R161" i="80"/>
  <c r="Q161" i="80"/>
  <c r="O161" i="80"/>
  <c r="L161" i="80"/>
  <c r="G161" i="80"/>
  <c r="F161" i="80"/>
  <c r="E161" i="80"/>
  <c r="D161" i="80"/>
  <c r="C161" i="80"/>
  <c r="AS160" i="80"/>
  <c r="AR160" i="80"/>
  <c r="U160" i="80"/>
  <c r="T160" i="80"/>
  <c r="S160" i="80"/>
  <c r="R160" i="80"/>
  <c r="Q160" i="80"/>
  <c r="O160" i="80"/>
  <c r="L160" i="80"/>
  <c r="G160" i="80"/>
  <c r="F160" i="80"/>
  <c r="E160" i="80"/>
  <c r="D160" i="80"/>
  <c r="C160" i="80"/>
  <c r="AS159" i="80"/>
  <c r="AR159" i="80"/>
  <c r="U159" i="80"/>
  <c r="T159" i="80"/>
  <c r="S159" i="80"/>
  <c r="R159" i="80"/>
  <c r="Q159" i="80"/>
  <c r="O159" i="80"/>
  <c r="L159" i="80"/>
  <c r="G159" i="80"/>
  <c r="F159" i="80"/>
  <c r="E159" i="80"/>
  <c r="D159" i="80"/>
  <c r="C159" i="80"/>
  <c r="AS158" i="80"/>
  <c r="AR158" i="80"/>
  <c r="U158" i="80"/>
  <c r="T158" i="80"/>
  <c r="S158" i="80"/>
  <c r="R158" i="80"/>
  <c r="Q158" i="80"/>
  <c r="O158" i="80"/>
  <c r="L158" i="80"/>
  <c r="G158" i="80"/>
  <c r="F158" i="80"/>
  <c r="E158" i="80"/>
  <c r="D158" i="80"/>
  <c r="C158" i="80"/>
  <c r="AS157" i="80"/>
  <c r="AR157" i="80"/>
  <c r="U157" i="80"/>
  <c r="T157" i="80"/>
  <c r="S157" i="80"/>
  <c r="R157" i="80"/>
  <c r="Q157" i="80"/>
  <c r="O157" i="80"/>
  <c r="L157" i="80"/>
  <c r="G157" i="80"/>
  <c r="F157" i="80"/>
  <c r="E157" i="80"/>
  <c r="D157" i="80"/>
  <c r="C157" i="80"/>
  <c r="AS156" i="80"/>
  <c r="AR156" i="80"/>
  <c r="U156" i="80"/>
  <c r="T156" i="80"/>
  <c r="S156" i="80"/>
  <c r="R156" i="80"/>
  <c r="Q156" i="80"/>
  <c r="O156" i="80"/>
  <c r="L156" i="80"/>
  <c r="G156" i="80"/>
  <c r="F156" i="80"/>
  <c r="E156" i="80"/>
  <c r="D156" i="80"/>
  <c r="C156" i="80"/>
  <c r="AS155" i="80"/>
  <c r="AR155" i="80"/>
  <c r="U155" i="80"/>
  <c r="T155" i="80"/>
  <c r="S155" i="80"/>
  <c r="R155" i="80"/>
  <c r="Q155" i="80"/>
  <c r="O155" i="80"/>
  <c r="L155" i="80"/>
  <c r="G155" i="80"/>
  <c r="F155" i="80"/>
  <c r="E155" i="80"/>
  <c r="D155" i="80"/>
  <c r="C155" i="80"/>
  <c r="AS154" i="80"/>
  <c r="AR154" i="80"/>
  <c r="U154" i="80"/>
  <c r="T154" i="80"/>
  <c r="S154" i="80"/>
  <c r="R154" i="80"/>
  <c r="Q154" i="80"/>
  <c r="O154" i="80"/>
  <c r="L154" i="80"/>
  <c r="G154" i="80"/>
  <c r="F154" i="80"/>
  <c r="E154" i="80"/>
  <c r="D154" i="80"/>
  <c r="C154" i="80"/>
  <c r="AS153" i="80"/>
  <c r="AR153" i="80"/>
  <c r="U153" i="80"/>
  <c r="T153" i="80"/>
  <c r="S153" i="80"/>
  <c r="R153" i="80"/>
  <c r="Q153" i="80"/>
  <c r="O153" i="80"/>
  <c r="L153" i="80"/>
  <c r="G153" i="80"/>
  <c r="F153" i="80"/>
  <c r="E153" i="80"/>
  <c r="D153" i="80"/>
  <c r="C153" i="80"/>
  <c r="AS152" i="80"/>
  <c r="AR152" i="80"/>
  <c r="U152" i="80"/>
  <c r="T152" i="80"/>
  <c r="S152" i="80"/>
  <c r="R152" i="80"/>
  <c r="Q152" i="80"/>
  <c r="O152" i="80"/>
  <c r="L152" i="80"/>
  <c r="G152" i="80"/>
  <c r="F152" i="80"/>
  <c r="E152" i="80"/>
  <c r="D152" i="80"/>
  <c r="C152" i="80"/>
  <c r="AS151" i="80"/>
  <c r="AR151" i="80"/>
  <c r="U151" i="80"/>
  <c r="T151" i="80"/>
  <c r="S151" i="80"/>
  <c r="R151" i="80"/>
  <c r="Q151" i="80"/>
  <c r="O151" i="80"/>
  <c r="L151" i="80"/>
  <c r="G151" i="80"/>
  <c r="F151" i="80"/>
  <c r="E151" i="80"/>
  <c r="D151" i="80"/>
  <c r="C151" i="80"/>
  <c r="AS150" i="80"/>
  <c r="AR150" i="80"/>
  <c r="U150" i="80"/>
  <c r="T150" i="80"/>
  <c r="S150" i="80"/>
  <c r="R150" i="80"/>
  <c r="Q150" i="80"/>
  <c r="O150" i="80"/>
  <c r="L150" i="80"/>
  <c r="G150" i="80"/>
  <c r="F150" i="80"/>
  <c r="E150" i="80"/>
  <c r="D150" i="80"/>
  <c r="C150" i="80"/>
  <c r="AS149" i="80"/>
  <c r="AR149" i="80"/>
  <c r="U149" i="80"/>
  <c r="T149" i="80"/>
  <c r="S149" i="80"/>
  <c r="R149" i="80"/>
  <c r="Q149" i="80"/>
  <c r="O149" i="80"/>
  <c r="L149" i="80"/>
  <c r="G149" i="80"/>
  <c r="F149" i="80"/>
  <c r="E149" i="80"/>
  <c r="D149" i="80"/>
  <c r="C149" i="80"/>
  <c r="AS148" i="80"/>
  <c r="AR148" i="80"/>
  <c r="U148" i="80"/>
  <c r="T148" i="80"/>
  <c r="S148" i="80"/>
  <c r="R148" i="80"/>
  <c r="Q148" i="80"/>
  <c r="O148" i="80"/>
  <c r="L148" i="80"/>
  <c r="G148" i="80"/>
  <c r="F148" i="80"/>
  <c r="E148" i="80"/>
  <c r="D148" i="80"/>
  <c r="C148" i="80"/>
  <c r="AS147" i="80"/>
  <c r="AR147" i="80"/>
  <c r="U147" i="80"/>
  <c r="T147" i="80"/>
  <c r="S147" i="80"/>
  <c r="R147" i="80"/>
  <c r="Q147" i="80"/>
  <c r="O147" i="80"/>
  <c r="L147" i="80"/>
  <c r="G147" i="80"/>
  <c r="F147" i="80"/>
  <c r="E147" i="80"/>
  <c r="D147" i="80"/>
  <c r="C147" i="80"/>
  <c r="AS146" i="80"/>
  <c r="AR146" i="80"/>
  <c r="U146" i="80"/>
  <c r="T146" i="80"/>
  <c r="S146" i="80"/>
  <c r="R146" i="80"/>
  <c r="Q146" i="80"/>
  <c r="O146" i="80"/>
  <c r="L146" i="80"/>
  <c r="G146" i="80"/>
  <c r="F146" i="80"/>
  <c r="E146" i="80"/>
  <c r="D146" i="80"/>
  <c r="C146" i="80"/>
  <c r="AS145" i="80"/>
  <c r="AR145" i="80"/>
  <c r="U145" i="80"/>
  <c r="T145" i="80"/>
  <c r="S145" i="80"/>
  <c r="R145" i="80"/>
  <c r="Q145" i="80"/>
  <c r="O145" i="80"/>
  <c r="L145" i="80"/>
  <c r="G145" i="80"/>
  <c r="F145" i="80"/>
  <c r="E145" i="80"/>
  <c r="D145" i="80"/>
  <c r="C145" i="80"/>
  <c r="AS144" i="80"/>
  <c r="AR144" i="80"/>
  <c r="U144" i="80"/>
  <c r="T144" i="80"/>
  <c r="S144" i="80"/>
  <c r="R144" i="80"/>
  <c r="Q144" i="80"/>
  <c r="O144" i="80"/>
  <c r="L144" i="80"/>
  <c r="G144" i="80"/>
  <c r="F144" i="80"/>
  <c r="E144" i="80"/>
  <c r="D144" i="80"/>
  <c r="C144" i="80"/>
  <c r="AS143" i="80"/>
  <c r="AR143" i="80"/>
  <c r="U143" i="80"/>
  <c r="T143" i="80"/>
  <c r="S143" i="80"/>
  <c r="R143" i="80"/>
  <c r="Q143" i="80"/>
  <c r="O143" i="80"/>
  <c r="L143" i="80"/>
  <c r="G143" i="80"/>
  <c r="F143" i="80"/>
  <c r="E143" i="80"/>
  <c r="D143" i="80"/>
  <c r="C143" i="80"/>
  <c r="AS142" i="80"/>
  <c r="AR142" i="80"/>
  <c r="U142" i="80"/>
  <c r="T142" i="80"/>
  <c r="S142" i="80"/>
  <c r="R142" i="80"/>
  <c r="Q142" i="80"/>
  <c r="O142" i="80"/>
  <c r="L142" i="80"/>
  <c r="G142" i="80"/>
  <c r="F142" i="80"/>
  <c r="E142" i="80"/>
  <c r="D142" i="80"/>
  <c r="C142" i="80"/>
  <c r="AS141" i="80"/>
  <c r="AR141" i="80"/>
  <c r="U141" i="80"/>
  <c r="T141" i="80"/>
  <c r="S141" i="80"/>
  <c r="R141" i="80"/>
  <c r="Q141" i="80"/>
  <c r="O141" i="80"/>
  <c r="L141" i="80"/>
  <c r="G141" i="80"/>
  <c r="F141" i="80"/>
  <c r="E141" i="80"/>
  <c r="D141" i="80"/>
  <c r="C141" i="80"/>
  <c r="AS140" i="80"/>
  <c r="AR140" i="80"/>
  <c r="U140" i="80"/>
  <c r="T140" i="80"/>
  <c r="S140" i="80"/>
  <c r="R140" i="80"/>
  <c r="Q140" i="80"/>
  <c r="O140" i="80"/>
  <c r="L140" i="80"/>
  <c r="G140" i="80"/>
  <c r="F140" i="80"/>
  <c r="E140" i="80"/>
  <c r="D140" i="80"/>
  <c r="C140" i="80"/>
  <c r="AS139" i="80"/>
  <c r="AR139" i="80"/>
  <c r="U139" i="80"/>
  <c r="T139" i="80"/>
  <c r="S139" i="80"/>
  <c r="R139" i="80"/>
  <c r="Q139" i="80"/>
  <c r="O139" i="80"/>
  <c r="L139" i="80"/>
  <c r="G139" i="80"/>
  <c r="F139" i="80"/>
  <c r="E139" i="80"/>
  <c r="D139" i="80"/>
  <c r="C139" i="80"/>
  <c r="AS138" i="80"/>
  <c r="AR138" i="80"/>
  <c r="U138" i="80"/>
  <c r="T138" i="80"/>
  <c r="S138" i="80"/>
  <c r="R138" i="80"/>
  <c r="Q138" i="80"/>
  <c r="O138" i="80"/>
  <c r="L138" i="80"/>
  <c r="G138" i="80"/>
  <c r="F138" i="80"/>
  <c r="E138" i="80"/>
  <c r="D138" i="80"/>
  <c r="C138" i="80"/>
  <c r="AS137" i="80"/>
  <c r="AR137" i="80"/>
  <c r="U137" i="80"/>
  <c r="T137" i="80"/>
  <c r="S137" i="80"/>
  <c r="R137" i="80"/>
  <c r="Q137" i="80"/>
  <c r="O137" i="80"/>
  <c r="L137" i="80"/>
  <c r="G137" i="80"/>
  <c r="F137" i="80"/>
  <c r="E137" i="80"/>
  <c r="D137" i="80"/>
  <c r="C137" i="80"/>
  <c r="AS136" i="80"/>
  <c r="AR136" i="80"/>
  <c r="U136" i="80"/>
  <c r="T136" i="80"/>
  <c r="S136" i="80"/>
  <c r="R136" i="80"/>
  <c r="Q136" i="80"/>
  <c r="O136" i="80"/>
  <c r="L136" i="80"/>
  <c r="G136" i="80"/>
  <c r="F136" i="80"/>
  <c r="E136" i="80"/>
  <c r="D136" i="80"/>
  <c r="C136" i="80"/>
  <c r="AS135" i="80"/>
  <c r="AR135" i="80"/>
  <c r="U135" i="80"/>
  <c r="T135" i="80"/>
  <c r="S135" i="80"/>
  <c r="R135" i="80"/>
  <c r="Q135" i="80"/>
  <c r="O135" i="80"/>
  <c r="L135" i="80"/>
  <c r="G135" i="80"/>
  <c r="F135" i="80"/>
  <c r="E135" i="80"/>
  <c r="D135" i="80"/>
  <c r="C135" i="80"/>
  <c r="AS134" i="80"/>
  <c r="AR134" i="80"/>
  <c r="U134" i="80"/>
  <c r="T134" i="80"/>
  <c r="S134" i="80"/>
  <c r="R134" i="80"/>
  <c r="Q134" i="80"/>
  <c r="O134" i="80"/>
  <c r="L134" i="80"/>
  <c r="G134" i="80"/>
  <c r="F134" i="80"/>
  <c r="E134" i="80"/>
  <c r="D134" i="80"/>
  <c r="C134" i="80"/>
  <c r="AS133" i="80"/>
  <c r="AR133" i="80"/>
  <c r="U133" i="80"/>
  <c r="T133" i="80"/>
  <c r="S133" i="80"/>
  <c r="R133" i="80"/>
  <c r="Q133" i="80"/>
  <c r="O133" i="80"/>
  <c r="L133" i="80"/>
  <c r="G133" i="80"/>
  <c r="F133" i="80"/>
  <c r="E133" i="80"/>
  <c r="D133" i="80"/>
  <c r="C133" i="80"/>
  <c r="AS132" i="80"/>
  <c r="AR132" i="80"/>
  <c r="U132" i="80"/>
  <c r="T132" i="80"/>
  <c r="S132" i="80"/>
  <c r="R132" i="80"/>
  <c r="Q132" i="80"/>
  <c r="O132" i="80"/>
  <c r="L132" i="80"/>
  <c r="G132" i="80"/>
  <c r="F132" i="80"/>
  <c r="E132" i="80"/>
  <c r="D132" i="80"/>
  <c r="C132" i="80"/>
  <c r="AS131" i="80"/>
  <c r="AR131" i="80"/>
  <c r="U131" i="80"/>
  <c r="T131" i="80"/>
  <c r="S131" i="80"/>
  <c r="R131" i="80"/>
  <c r="Q131" i="80"/>
  <c r="O131" i="80"/>
  <c r="L131" i="80"/>
  <c r="G131" i="80"/>
  <c r="F131" i="80"/>
  <c r="E131" i="80"/>
  <c r="D131" i="80"/>
  <c r="C131" i="80"/>
  <c r="AS130" i="80"/>
  <c r="AR130" i="80"/>
  <c r="U130" i="80"/>
  <c r="T130" i="80"/>
  <c r="S130" i="80"/>
  <c r="R130" i="80"/>
  <c r="Q130" i="80"/>
  <c r="O130" i="80"/>
  <c r="L130" i="80"/>
  <c r="G130" i="80"/>
  <c r="F130" i="80"/>
  <c r="E130" i="80"/>
  <c r="D130" i="80"/>
  <c r="C130" i="80"/>
  <c r="AS129" i="80"/>
  <c r="AR129" i="80"/>
  <c r="U129" i="80"/>
  <c r="T129" i="80"/>
  <c r="S129" i="80"/>
  <c r="R129" i="80"/>
  <c r="Q129" i="80"/>
  <c r="O129" i="80"/>
  <c r="L129" i="80"/>
  <c r="G129" i="80"/>
  <c r="F129" i="80"/>
  <c r="E129" i="80"/>
  <c r="D129" i="80"/>
  <c r="C129" i="80"/>
  <c r="AS128" i="80"/>
  <c r="AR128" i="80"/>
  <c r="U128" i="80"/>
  <c r="T128" i="80"/>
  <c r="S128" i="80"/>
  <c r="R128" i="80"/>
  <c r="Q128" i="80"/>
  <c r="O128" i="80"/>
  <c r="L128" i="80"/>
  <c r="G128" i="80"/>
  <c r="F128" i="80"/>
  <c r="E128" i="80"/>
  <c r="D128" i="80"/>
  <c r="C128" i="80"/>
  <c r="AS127" i="80"/>
  <c r="AR127" i="80"/>
  <c r="U127" i="80"/>
  <c r="T127" i="80"/>
  <c r="S127" i="80"/>
  <c r="R127" i="80"/>
  <c r="Q127" i="80"/>
  <c r="O127" i="80"/>
  <c r="L127" i="80"/>
  <c r="G127" i="80"/>
  <c r="F127" i="80"/>
  <c r="E127" i="80"/>
  <c r="D127" i="80"/>
  <c r="C127" i="80"/>
  <c r="AS126" i="80"/>
  <c r="AR126" i="80"/>
  <c r="U126" i="80"/>
  <c r="T126" i="80"/>
  <c r="S126" i="80"/>
  <c r="R126" i="80"/>
  <c r="Q126" i="80"/>
  <c r="O126" i="80"/>
  <c r="L126" i="80"/>
  <c r="G126" i="80"/>
  <c r="F126" i="80"/>
  <c r="E126" i="80"/>
  <c r="D126" i="80"/>
  <c r="C126" i="80"/>
  <c r="AS125" i="80"/>
  <c r="AR125" i="80"/>
  <c r="U125" i="80"/>
  <c r="T125" i="80"/>
  <c r="S125" i="80"/>
  <c r="R125" i="80"/>
  <c r="Q125" i="80"/>
  <c r="O125" i="80"/>
  <c r="L125" i="80"/>
  <c r="G125" i="80"/>
  <c r="F125" i="80"/>
  <c r="E125" i="80"/>
  <c r="D125" i="80"/>
  <c r="C125" i="80"/>
  <c r="AS124" i="80"/>
  <c r="AR124" i="80"/>
  <c r="U124" i="80"/>
  <c r="T124" i="80"/>
  <c r="S124" i="80"/>
  <c r="R124" i="80"/>
  <c r="Q124" i="80"/>
  <c r="O124" i="80"/>
  <c r="L124" i="80"/>
  <c r="G124" i="80"/>
  <c r="F124" i="80"/>
  <c r="E124" i="80"/>
  <c r="D124" i="80"/>
  <c r="C124" i="80"/>
  <c r="AS123" i="80"/>
  <c r="AR123" i="80"/>
  <c r="U123" i="80"/>
  <c r="T123" i="80"/>
  <c r="S123" i="80"/>
  <c r="R123" i="80"/>
  <c r="Q123" i="80"/>
  <c r="O123" i="80"/>
  <c r="L123" i="80"/>
  <c r="G123" i="80"/>
  <c r="F123" i="80"/>
  <c r="E123" i="80"/>
  <c r="D123" i="80"/>
  <c r="C123" i="80"/>
  <c r="AS122" i="80"/>
  <c r="AR122" i="80"/>
  <c r="U122" i="80"/>
  <c r="T122" i="80"/>
  <c r="S122" i="80"/>
  <c r="R122" i="80"/>
  <c r="Q122" i="80"/>
  <c r="O122" i="80"/>
  <c r="L122" i="80"/>
  <c r="G122" i="80"/>
  <c r="F122" i="80"/>
  <c r="E122" i="80"/>
  <c r="D122" i="80"/>
  <c r="C122" i="80"/>
  <c r="AS121" i="80"/>
  <c r="AR121" i="80"/>
  <c r="U121" i="80"/>
  <c r="T121" i="80"/>
  <c r="S121" i="80"/>
  <c r="R121" i="80"/>
  <c r="Q121" i="80"/>
  <c r="O121" i="80"/>
  <c r="L121" i="80"/>
  <c r="G121" i="80"/>
  <c r="F121" i="80"/>
  <c r="E121" i="80"/>
  <c r="D121" i="80"/>
  <c r="C121" i="80"/>
  <c r="AS120" i="80"/>
  <c r="AR120" i="80"/>
  <c r="U120" i="80"/>
  <c r="T120" i="80"/>
  <c r="S120" i="80"/>
  <c r="R120" i="80"/>
  <c r="Q120" i="80"/>
  <c r="O120" i="80"/>
  <c r="L120" i="80"/>
  <c r="G120" i="80"/>
  <c r="F120" i="80"/>
  <c r="E120" i="80"/>
  <c r="D120" i="80"/>
  <c r="C120" i="80"/>
  <c r="AS119" i="80"/>
  <c r="AR119" i="80"/>
  <c r="U119" i="80"/>
  <c r="T119" i="80"/>
  <c r="S119" i="80"/>
  <c r="R119" i="80"/>
  <c r="Q119" i="80"/>
  <c r="O119" i="80"/>
  <c r="L119" i="80"/>
  <c r="G119" i="80"/>
  <c r="F119" i="80"/>
  <c r="E119" i="80"/>
  <c r="D119" i="80"/>
  <c r="C119" i="80"/>
  <c r="AS118" i="80"/>
  <c r="AR118" i="80"/>
  <c r="U118" i="80"/>
  <c r="T118" i="80"/>
  <c r="S118" i="80"/>
  <c r="R118" i="80"/>
  <c r="Q118" i="80"/>
  <c r="O118" i="80"/>
  <c r="L118" i="80"/>
  <c r="G118" i="80"/>
  <c r="F118" i="80"/>
  <c r="E118" i="80"/>
  <c r="D118" i="80"/>
  <c r="C118" i="80"/>
  <c r="AS117" i="80"/>
  <c r="AR117" i="80"/>
  <c r="U117" i="80"/>
  <c r="T117" i="80"/>
  <c r="S117" i="80"/>
  <c r="R117" i="80"/>
  <c r="Q117" i="80"/>
  <c r="O117" i="80"/>
  <c r="L117" i="80"/>
  <c r="G117" i="80"/>
  <c r="F117" i="80"/>
  <c r="E117" i="80"/>
  <c r="D117" i="80"/>
  <c r="C117" i="80"/>
  <c r="AS116" i="80"/>
  <c r="AR116" i="80"/>
  <c r="U116" i="80"/>
  <c r="T116" i="80"/>
  <c r="S116" i="80"/>
  <c r="R116" i="80"/>
  <c r="Q116" i="80"/>
  <c r="O116" i="80"/>
  <c r="L116" i="80"/>
  <c r="G116" i="80"/>
  <c r="F116" i="80"/>
  <c r="E116" i="80"/>
  <c r="D116" i="80"/>
  <c r="C116" i="80"/>
  <c r="AS115" i="80"/>
  <c r="AR115" i="80"/>
  <c r="U115" i="80"/>
  <c r="T115" i="80"/>
  <c r="S115" i="80"/>
  <c r="R115" i="80"/>
  <c r="Q115" i="80"/>
  <c r="O115" i="80"/>
  <c r="L115" i="80"/>
  <c r="G115" i="80"/>
  <c r="F115" i="80"/>
  <c r="E115" i="80"/>
  <c r="D115" i="80"/>
  <c r="C115" i="80"/>
  <c r="AS114" i="80"/>
  <c r="AR114" i="80"/>
  <c r="U114" i="80"/>
  <c r="T114" i="80"/>
  <c r="S114" i="80"/>
  <c r="R114" i="80"/>
  <c r="Q114" i="80"/>
  <c r="O114" i="80"/>
  <c r="L114" i="80"/>
  <c r="G114" i="80"/>
  <c r="F114" i="80"/>
  <c r="E114" i="80"/>
  <c r="D114" i="80"/>
  <c r="C114" i="80"/>
  <c r="AS113" i="80"/>
  <c r="AR113" i="80"/>
  <c r="U113" i="80"/>
  <c r="T113" i="80"/>
  <c r="S113" i="80"/>
  <c r="R113" i="80"/>
  <c r="Q113" i="80"/>
  <c r="O113" i="80"/>
  <c r="L113" i="80"/>
  <c r="G113" i="80"/>
  <c r="F113" i="80"/>
  <c r="E113" i="80"/>
  <c r="D113" i="80"/>
  <c r="C113" i="80"/>
  <c r="AS112" i="80"/>
  <c r="AR112" i="80"/>
  <c r="U112" i="80"/>
  <c r="T112" i="80"/>
  <c r="S112" i="80"/>
  <c r="R112" i="80"/>
  <c r="Q112" i="80"/>
  <c r="O112" i="80"/>
  <c r="L112" i="80"/>
  <c r="G112" i="80"/>
  <c r="F112" i="80"/>
  <c r="E112" i="80"/>
  <c r="D112" i="80"/>
  <c r="C112" i="80"/>
  <c r="AS111" i="80"/>
  <c r="AR111" i="80"/>
  <c r="U111" i="80"/>
  <c r="T111" i="80"/>
  <c r="S111" i="80"/>
  <c r="R111" i="80"/>
  <c r="Q111" i="80"/>
  <c r="O111" i="80"/>
  <c r="L111" i="80"/>
  <c r="G111" i="80"/>
  <c r="F111" i="80"/>
  <c r="E111" i="80"/>
  <c r="D111" i="80"/>
  <c r="C111" i="80"/>
  <c r="AS110" i="80"/>
  <c r="AR110" i="80"/>
  <c r="U110" i="80"/>
  <c r="T110" i="80"/>
  <c r="S110" i="80"/>
  <c r="R110" i="80"/>
  <c r="Q110" i="80"/>
  <c r="O110" i="80"/>
  <c r="L110" i="80"/>
  <c r="G110" i="80"/>
  <c r="F110" i="80"/>
  <c r="E110" i="80"/>
  <c r="D110" i="80"/>
  <c r="C110" i="80"/>
  <c r="AS109" i="80"/>
  <c r="AR109" i="80"/>
  <c r="U109" i="80"/>
  <c r="T109" i="80"/>
  <c r="S109" i="80"/>
  <c r="R109" i="80"/>
  <c r="Q109" i="80"/>
  <c r="O109" i="80"/>
  <c r="L109" i="80"/>
  <c r="G109" i="80"/>
  <c r="F109" i="80"/>
  <c r="E109" i="80"/>
  <c r="D109" i="80"/>
  <c r="C109" i="80"/>
  <c r="AS108" i="80"/>
  <c r="AR108" i="80"/>
  <c r="U108" i="80"/>
  <c r="T108" i="80"/>
  <c r="S108" i="80"/>
  <c r="R108" i="80"/>
  <c r="Q108" i="80"/>
  <c r="O108" i="80"/>
  <c r="L108" i="80"/>
  <c r="G108" i="80"/>
  <c r="F108" i="80"/>
  <c r="E108" i="80"/>
  <c r="D108" i="80"/>
  <c r="C108" i="80"/>
  <c r="AS107" i="80"/>
  <c r="AR107" i="80"/>
  <c r="U107" i="80"/>
  <c r="T107" i="80"/>
  <c r="S107" i="80"/>
  <c r="R107" i="80"/>
  <c r="Q107" i="80"/>
  <c r="O107" i="80"/>
  <c r="L107" i="80"/>
  <c r="G107" i="80"/>
  <c r="F107" i="80"/>
  <c r="E107" i="80"/>
  <c r="D107" i="80"/>
  <c r="C107" i="80"/>
  <c r="AS106" i="80"/>
  <c r="AR106" i="80"/>
  <c r="U106" i="80"/>
  <c r="T106" i="80"/>
  <c r="S106" i="80"/>
  <c r="R106" i="80"/>
  <c r="Q106" i="80"/>
  <c r="O106" i="80"/>
  <c r="L106" i="80"/>
  <c r="G106" i="80"/>
  <c r="F106" i="80"/>
  <c r="E106" i="80"/>
  <c r="D106" i="80"/>
  <c r="C106" i="80"/>
  <c r="AS105" i="80"/>
  <c r="AR105" i="80"/>
  <c r="U105" i="80"/>
  <c r="T105" i="80"/>
  <c r="S105" i="80"/>
  <c r="R105" i="80"/>
  <c r="Q105" i="80"/>
  <c r="O105" i="80"/>
  <c r="L105" i="80"/>
  <c r="G105" i="80"/>
  <c r="F105" i="80"/>
  <c r="E105" i="80"/>
  <c r="D105" i="80"/>
  <c r="C105" i="80"/>
  <c r="AS104" i="80"/>
  <c r="AR104" i="80"/>
  <c r="U104" i="80"/>
  <c r="T104" i="80"/>
  <c r="S104" i="80"/>
  <c r="R104" i="80"/>
  <c r="Q104" i="80"/>
  <c r="O104" i="80"/>
  <c r="L104" i="80"/>
  <c r="G104" i="80"/>
  <c r="F104" i="80"/>
  <c r="E104" i="80"/>
  <c r="D104" i="80"/>
  <c r="C104" i="80"/>
  <c r="AS103" i="80"/>
  <c r="AR103" i="80"/>
  <c r="U103" i="80"/>
  <c r="T103" i="80"/>
  <c r="S103" i="80"/>
  <c r="R103" i="80"/>
  <c r="Q103" i="80"/>
  <c r="O103" i="80"/>
  <c r="L103" i="80"/>
  <c r="G103" i="80"/>
  <c r="F103" i="80"/>
  <c r="E103" i="80"/>
  <c r="D103" i="80"/>
  <c r="C103" i="80"/>
  <c r="AS102" i="80"/>
  <c r="AR102" i="80"/>
  <c r="U102" i="80"/>
  <c r="T102" i="80"/>
  <c r="S102" i="80"/>
  <c r="R102" i="80"/>
  <c r="Q102" i="80"/>
  <c r="O102" i="80"/>
  <c r="L102" i="80"/>
  <c r="G102" i="80"/>
  <c r="F102" i="80"/>
  <c r="E102" i="80"/>
  <c r="D102" i="80"/>
  <c r="C102" i="80"/>
  <c r="AS101" i="80"/>
  <c r="AR101" i="80"/>
  <c r="U101" i="80"/>
  <c r="T101" i="80"/>
  <c r="S101" i="80"/>
  <c r="R101" i="80"/>
  <c r="Q101" i="80"/>
  <c r="O101" i="80"/>
  <c r="L101" i="80"/>
  <c r="G101" i="80"/>
  <c r="F101" i="80"/>
  <c r="E101" i="80"/>
  <c r="D101" i="80"/>
  <c r="C101" i="80"/>
  <c r="AS100" i="80"/>
  <c r="AR100" i="80"/>
  <c r="U100" i="80"/>
  <c r="T100" i="80"/>
  <c r="S100" i="80"/>
  <c r="R100" i="80"/>
  <c r="Q100" i="80"/>
  <c r="O100" i="80"/>
  <c r="L100" i="80"/>
  <c r="G100" i="80"/>
  <c r="F100" i="80"/>
  <c r="E100" i="80"/>
  <c r="D100" i="80"/>
  <c r="C100" i="80"/>
  <c r="AS99" i="80"/>
  <c r="AR99" i="80"/>
  <c r="U99" i="80"/>
  <c r="T99" i="80"/>
  <c r="S99" i="80"/>
  <c r="R99" i="80"/>
  <c r="Q99" i="80"/>
  <c r="O99" i="80"/>
  <c r="L99" i="80"/>
  <c r="G99" i="80"/>
  <c r="F99" i="80"/>
  <c r="E99" i="80"/>
  <c r="D99" i="80"/>
  <c r="C99" i="80"/>
  <c r="AS98" i="80"/>
  <c r="AR98" i="80"/>
  <c r="U98" i="80"/>
  <c r="T98" i="80"/>
  <c r="S98" i="80"/>
  <c r="R98" i="80"/>
  <c r="Q98" i="80"/>
  <c r="O98" i="80"/>
  <c r="L98" i="80"/>
  <c r="G98" i="80"/>
  <c r="F98" i="80"/>
  <c r="E98" i="80"/>
  <c r="D98" i="80"/>
  <c r="C98" i="80"/>
  <c r="AS97" i="80"/>
  <c r="AR97" i="80"/>
  <c r="U97" i="80"/>
  <c r="T97" i="80"/>
  <c r="S97" i="80"/>
  <c r="R97" i="80"/>
  <c r="Q97" i="80"/>
  <c r="O97" i="80"/>
  <c r="L97" i="80"/>
  <c r="G97" i="80"/>
  <c r="F97" i="80"/>
  <c r="E97" i="80"/>
  <c r="D97" i="80"/>
  <c r="C97" i="80"/>
  <c r="AS96" i="80"/>
  <c r="AR96" i="80"/>
  <c r="U96" i="80"/>
  <c r="T96" i="80"/>
  <c r="S96" i="80"/>
  <c r="R96" i="80"/>
  <c r="Q96" i="80"/>
  <c r="O96" i="80"/>
  <c r="L96" i="80"/>
  <c r="G96" i="80"/>
  <c r="F96" i="80"/>
  <c r="E96" i="80"/>
  <c r="D96" i="80"/>
  <c r="C96" i="80"/>
  <c r="AS95" i="80"/>
  <c r="AR95" i="80"/>
  <c r="U95" i="80"/>
  <c r="T95" i="80"/>
  <c r="S95" i="80"/>
  <c r="R95" i="80"/>
  <c r="Q95" i="80"/>
  <c r="O95" i="80"/>
  <c r="L95" i="80"/>
  <c r="G95" i="80"/>
  <c r="F95" i="80"/>
  <c r="E95" i="80"/>
  <c r="D95" i="80"/>
  <c r="C95" i="80"/>
  <c r="AS94" i="80"/>
  <c r="AR94" i="80"/>
  <c r="U94" i="80"/>
  <c r="T94" i="80"/>
  <c r="S94" i="80"/>
  <c r="R94" i="80"/>
  <c r="Q94" i="80"/>
  <c r="O94" i="80"/>
  <c r="L94" i="80"/>
  <c r="G94" i="80"/>
  <c r="F94" i="80"/>
  <c r="E94" i="80"/>
  <c r="D94" i="80"/>
  <c r="C94" i="80"/>
  <c r="AS93" i="80"/>
  <c r="AR93" i="80"/>
  <c r="U93" i="80"/>
  <c r="T93" i="80"/>
  <c r="S93" i="80"/>
  <c r="R93" i="80"/>
  <c r="Q93" i="80"/>
  <c r="O93" i="80"/>
  <c r="L93" i="80"/>
  <c r="G93" i="80"/>
  <c r="F93" i="80"/>
  <c r="E93" i="80"/>
  <c r="D93" i="80"/>
  <c r="C93" i="80"/>
  <c r="AS92" i="80"/>
  <c r="AR92" i="80"/>
  <c r="U92" i="80"/>
  <c r="T92" i="80"/>
  <c r="S92" i="80"/>
  <c r="R92" i="80"/>
  <c r="Q92" i="80"/>
  <c r="O92" i="80"/>
  <c r="L92" i="80"/>
  <c r="G92" i="80"/>
  <c r="F92" i="80"/>
  <c r="E92" i="80"/>
  <c r="D92" i="80"/>
  <c r="C92" i="80"/>
  <c r="AS91" i="80"/>
  <c r="AR91" i="80"/>
  <c r="U91" i="80"/>
  <c r="T91" i="80"/>
  <c r="S91" i="80"/>
  <c r="R91" i="80"/>
  <c r="Q91" i="80"/>
  <c r="O91" i="80"/>
  <c r="L91" i="80"/>
  <c r="G91" i="80"/>
  <c r="F91" i="80"/>
  <c r="E91" i="80"/>
  <c r="D91" i="80"/>
  <c r="C91" i="80"/>
  <c r="AS90" i="80"/>
  <c r="AR90" i="80"/>
  <c r="U90" i="80"/>
  <c r="T90" i="80"/>
  <c r="S90" i="80"/>
  <c r="R90" i="80"/>
  <c r="Q90" i="80"/>
  <c r="O90" i="80"/>
  <c r="L90" i="80"/>
  <c r="G90" i="80"/>
  <c r="F90" i="80"/>
  <c r="E90" i="80"/>
  <c r="D90" i="80"/>
  <c r="C90" i="80"/>
  <c r="AS89" i="80"/>
  <c r="AR89" i="80"/>
  <c r="U89" i="80"/>
  <c r="T89" i="80"/>
  <c r="S89" i="80"/>
  <c r="R89" i="80"/>
  <c r="Q89" i="80"/>
  <c r="O89" i="80"/>
  <c r="L89" i="80"/>
  <c r="G89" i="80"/>
  <c r="F89" i="80"/>
  <c r="E89" i="80"/>
  <c r="D89" i="80"/>
  <c r="C89" i="80"/>
  <c r="AS88" i="80"/>
  <c r="AR88" i="80"/>
  <c r="U88" i="80"/>
  <c r="T88" i="80"/>
  <c r="S88" i="80"/>
  <c r="R88" i="80"/>
  <c r="Q88" i="80"/>
  <c r="O88" i="80"/>
  <c r="L88" i="80"/>
  <c r="G88" i="80"/>
  <c r="F88" i="80"/>
  <c r="E88" i="80"/>
  <c r="D88" i="80"/>
  <c r="C88" i="80"/>
  <c r="AS87" i="80"/>
  <c r="AR87" i="80"/>
  <c r="U87" i="80"/>
  <c r="T87" i="80"/>
  <c r="S87" i="80"/>
  <c r="R87" i="80"/>
  <c r="Q87" i="80"/>
  <c r="O87" i="80"/>
  <c r="L87" i="80"/>
  <c r="G87" i="80"/>
  <c r="F87" i="80"/>
  <c r="E87" i="80"/>
  <c r="D87" i="80"/>
  <c r="C87" i="80"/>
  <c r="AS86" i="80"/>
  <c r="AR86" i="80"/>
  <c r="U86" i="80"/>
  <c r="T86" i="80"/>
  <c r="S86" i="80"/>
  <c r="R86" i="80"/>
  <c r="Q86" i="80"/>
  <c r="O86" i="80"/>
  <c r="L86" i="80"/>
  <c r="G86" i="80"/>
  <c r="F86" i="80"/>
  <c r="E86" i="80"/>
  <c r="D86" i="80"/>
  <c r="C86" i="80"/>
  <c r="AS85" i="80"/>
  <c r="AR85" i="80"/>
  <c r="U85" i="80"/>
  <c r="T85" i="80"/>
  <c r="S85" i="80"/>
  <c r="R85" i="80"/>
  <c r="Q85" i="80"/>
  <c r="O85" i="80"/>
  <c r="L85" i="80"/>
  <c r="G85" i="80"/>
  <c r="F85" i="80"/>
  <c r="E85" i="80"/>
  <c r="D85" i="80"/>
  <c r="C85" i="80"/>
  <c r="AS84" i="80"/>
  <c r="AR84" i="80"/>
  <c r="U84" i="80"/>
  <c r="T84" i="80"/>
  <c r="S84" i="80"/>
  <c r="R84" i="80"/>
  <c r="Q84" i="80"/>
  <c r="O84" i="80"/>
  <c r="L84" i="80"/>
  <c r="G84" i="80"/>
  <c r="F84" i="80"/>
  <c r="E84" i="80"/>
  <c r="D84" i="80"/>
  <c r="C84" i="80"/>
  <c r="AS83" i="80"/>
  <c r="AR83" i="80"/>
  <c r="U83" i="80"/>
  <c r="T83" i="80"/>
  <c r="S83" i="80"/>
  <c r="R83" i="80"/>
  <c r="Q83" i="80"/>
  <c r="O83" i="80"/>
  <c r="L83" i="80"/>
  <c r="G83" i="80"/>
  <c r="F83" i="80"/>
  <c r="E83" i="80"/>
  <c r="D83" i="80"/>
  <c r="C83" i="80"/>
  <c r="AS82" i="80"/>
  <c r="AR82" i="80"/>
  <c r="U82" i="80"/>
  <c r="T82" i="80"/>
  <c r="S82" i="80"/>
  <c r="R82" i="80"/>
  <c r="Q82" i="80"/>
  <c r="O82" i="80"/>
  <c r="L82" i="80"/>
  <c r="G82" i="80"/>
  <c r="F82" i="80"/>
  <c r="E82" i="80"/>
  <c r="D82" i="80"/>
  <c r="C82" i="80"/>
  <c r="AS81" i="80"/>
  <c r="AR81" i="80"/>
  <c r="U81" i="80"/>
  <c r="T81" i="80"/>
  <c r="S81" i="80"/>
  <c r="R81" i="80"/>
  <c r="Q81" i="80"/>
  <c r="O81" i="80"/>
  <c r="L81" i="80"/>
  <c r="G81" i="80"/>
  <c r="F81" i="80"/>
  <c r="E81" i="80"/>
  <c r="D81" i="80"/>
  <c r="C81" i="80"/>
  <c r="AS80" i="80"/>
  <c r="AR80" i="80"/>
  <c r="U80" i="80"/>
  <c r="T80" i="80"/>
  <c r="S80" i="80"/>
  <c r="R80" i="80"/>
  <c r="Q80" i="80"/>
  <c r="O80" i="80"/>
  <c r="L80" i="80"/>
  <c r="G80" i="80"/>
  <c r="F80" i="80"/>
  <c r="E80" i="80"/>
  <c r="D80" i="80"/>
  <c r="C80" i="80"/>
  <c r="AS79" i="80"/>
  <c r="AR79" i="80"/>
  <c r="U79" i="80"/>
  <c r="T79" i="80"/>
  <c r="S79" i="80"/>
  <c r="R79" i="80"/>
  <c r="Q79" i="80"/>
  <c r="O79" i="80"/>
  <c r="L79" i="80"/>
  <c r="G79" i="80"/>
  <c r="F79" i="80"/>
  <c r="E79" i="80"/>
  <c r="D79" i="80"/>
  <c r="C79" i="80"/>
  <c r="AS78" i="80"/>
  <c r="AR78" i="80"/>
  <c r="U78" i="80"/>
  <c r="T78" i="80"/>
  <c r="S78" i="80"/>
  <c r="R78" i="80"/>
  <c r="Q78" i="80"/>
  <c r="O78" i="80"/>
  <c r="L78" i="80"/>
  <c r="G78" i="80"/>
  <c r="F78" i="80"/>
  <c r="E78" i="80"/>
  <c r="D78" i="80"/>
  <c r="C78" i="80"/>
  <c r="AS77" i="80"/>
  <c r="AR77" i="80"/>
  <c r="U77" i="80"/>
  <c r="T77" i="80"/>
  <c r="S77" i="80"/>
  <c r="R77" i="80"/>
  <c r="Q77" i="80"/>
  <c r="O77" i="80"/>
  <c r="L77" i="80"/>
  <c r="G77" i="80"/>
  <c r="F77" i="80"/>
  <c r="E77" i="80"/>
  <c r="D77" i="80"/>
  <c r="C77" i="80"/>
  <c r="AS76" i="80"/>
  <c r="AR76" i="80"/>
  <c r="U76" i="80"/>
  <c r="T76" i="80"/>
  <c r="S76" i="80"/>
  <c r="R76" i="80"/>
  <c r="Q76" i="80"/>
  <c r="O76" i="80"/>
  <c r="L76" i="80"/>
  <c r="G76" i="80"/>
  <c r="F76" i="80"/>
  <c r="E76" i="80"/>
  <c r="D76" i="80"/>
  <c r="C76" i="80"/>
  <c r="AS75" i="80"/>
  <c r="AR75" i="80"/>
  <c r="U75" i="80"/>
  <c r="T75" i="80"/>
  <c r="S75" i="80"/>
  <c r="R75" i="80"/>
  <c r="Q75" i="80"/>
  <c r="O75" i="80"/>
  <c r="L75" i="80"/>
  <c r="G75" i="80"/>
  <c r="F75" i="80"/>
  <c r="E75" i="80"/>
  <c r="D75" i="80"/>
  <c r="C75" i="80"/>
  <c r="AS74" i="80"/>
  <c r="AR74" i="80"/>
  <c r="U74" i="80"/>
  <c r="T74" i="80"/>
  <c r="S74" i="80"/>
  <c r="R74" i="80"/>
  <c r="Q74" i="80"/>
  <c r="O74" i="80"/>
  <c r="L74" i="80"/>
  <c r="G74" i="80"/>
  <c r="F74" i="80"/>
  <c r="E74" i="80"/>
  <c r="D74" i="80"/>
  <c r="C74" i="80"/>
  <c r="AS73" i="80"/>
  <c r="AR73" i="80"/>
  <c r="U73" i="80"/>
  <c r="T73" i="80"/>
  <c r="S73" i="80"/>
  <c r="R73" i="80"/>
  <c r="Q73" i="80"/>
  <c r="O73" i="80"/>
  <c r="L73" i="80"/>
  <c r="G73" i="80"/>
  <c r="F73" i="80"/>
  <c r="E73" i="80"/>
  <c r="D73" i="80"/>
  <c r="C73" i="80"/>
  <c r="AS72" i="80"/>
  <c r="AR72" i="80"/>
  <c r="U72" i="80"/>
  <c r="T72" i="80"/>
  <c r="S72" i="80"/>
  <c r="R72" i="80"/>
  <c r="Q72" i="80"/>
  <c r="O72" i="80"/>
  <c r="L72" i="80"/>
  <c r="G72" i="80"/>
  <c r="F72" i="80"/>
  <c r="E72" i="80"/>
  <c r="D72" i="80"/>
  <c r="C72" i="80"/>
  <c r="AS71" i="80"/>
  <c r="AR71" i="80"/>
  <c r="U71" i="80"/>
  <c r="T71" i="80"/>
  <c r="S71" i="80"/>
  <c r="R71" i="80"/>
  <c r="Q71" i="80"/>
  <c r="O71" i="80"/>
  <c r="L71" i="80"/>
  <c r="G71" i="80"/>
  <c r="F71" i="80"/>
  <c r="E71" i="80"/>
  <c r="D71" i="80"/>
  <c r="C71" i="80"/>
  <c r="AS70" i="80"/>
  <c r="AR70" i="80"/>
  <c r="U70" i="80"/>
  <c r="T70" i="80"/>
  <c r="S70" i="80"/>
  <c r="R70" i="80"/>
  <c r="Q70" i="80"/>
  <c r="O70" i="80"/>
  <c r="L70" i="80"/>
  <c r="G70" i="80"/>
  <c r="F70" i="80"/>
  <c r="E70" i="80"/>
  <c r="D70" i="80"/>
  <c r="C70" i="80"/>
  <c r="AS69" i="80"/>
  <c r="AR69" i="80"/>
  <c r="U69" i="80"/>
  <c r="T69" i="80"/>
  <c r="S69" i="80"/>
  <c r="R69" i="80"/>
  <c r="Q69" i="80"/>
  <c r="O69" i="80"/>
  <c r="L69" i="80"/>
  <c r="G69" i="80"/>
  <c r="F69" i="80"/>
  <c r="E69" i="80"/>
  <c r="D69" i="80"/>
  <c r="C69" i="80"/>
  <c r="AS68" i="80"/>
  <c r="AR68" i="80"/>
  <c r="U68" i="80"/>
  <c r="T68" i="80"/>
  <c r="S68" i="80"/>
  <c r="R68" i="80"/>
  <c r="Q68" i="80"/>
  <c r="O68" i="80"/>
  <c r="L68" i="80"/>
  <c r="G68" i="80"/>
  <c r="F68" i="80"/>
  <c r="E68" i="80"/>
  <c r="D68" i="80"/>
  <c r="C68" i="80"/>
  <c r="AS67" i="80"/>
  <c r="AR67" i="80"/>
  <c r="U67" i="80"/>
  <c r="T67" i="80"/>
  <c r="S67" i="80"/>
  <c r="R67" i="80"/>
  <c r="Q67" i="80"/>
  <c r="O67" i="80"/>
  <c r="L67" i="80"/>
  <c r="G67" i="80"/>
  <c r="F67" i="80"/>
  <c r="E67" i="80"/>
  <c r="D67" i="80"/>
  <c r="C67" i="80"/>
  <c r="AS66" i="80"/>
  <c r="AR66" i="80"/>
  <c r="U66" i="80"/>
  <c r="T66" i="80"/>
  <c r="S66" i="80"/>
  <c r="R66" i="80"/>
  <c r="Q66" i="80"/>
  <c r="O66" i="80"/>
  <c r="L66" i="80"/>
  <c r="G66" i="80"/>
  <c r="F66" i="80"/>
  <c r="E66" i="80"/>
  <c r="D66" i="80"/>
  <c r="C66" i="80"/>
  <c r="AS65" i="80"/>
  <c r="AR65" i="80"/>
  <c r="U65" i="80"/>
  <c r="T65" i="80"/>
  <c r="S65" i="80"/>
  <c r="R65" i="80"/>
  <c r="Q65" i="80"/>
  <c r="O65" i="80"/>
  <c r="L65" i="80"/>
  <c r="G65" i="80"/>
  <c r="F65" i="80"/>
  <c r="E65" i="80"/>
  <c r="D65" i="80"/>
  <c r="C65" i="80"/>
  <c r="AS64" i="80"/>
  <c r="AR64" i="80"/>
  <c r="U64" i="80"/>
  <c r="T64" i="80"/>
  <c r="S64" i="80"/>
  <c r="R64" i="80"/>
  <c r="Q64" i="80"/>
  <c r="O64" i="80"/>
  <c r="L64" i="80"/>
  <c r="G64" i="80"/>
  <c r="F64" i="80"/>
  <c r="E64" i="80"/>
  <c r="D64" i="80"/>
  <c r="C64" i="80"/>
  <c r="AS63" i="80"/>
  <c r="AR63" i="80"/>
  <c r="U63" i="80"/>
  <c r="T63" i="80"/>
  <c r="S63" i="80"/>
  <c r="R63" i="80"/>
  <c r="Q63" i="80"/>
  <c r="O63" i="80"/>
  <c r="L63" i="80"/>
  <c r="G63" i="80"/>
  <c r="F63" i="80"/>
  <c r="E63" i="80"/>
  <c r="D63" i="80"/>
  <c r="C63" i="80"/>
  <c r="AS62" i="80"/>
  <c r="AR62" i="80"/>
  <c r="U62" i="80"/>
  <c r="T62" i="80"/>
  <c r="S62" i="80"/>
  <c r="R62" i="80"/>
  <c r="Q62" i="80"/>
  <c r="O62" i="80"/>
  <c r="L62" i="80"/>
  <c r="G62" i="80"/>
  <c r="F62" i="80"/>
  <c r="E62" i="80"/>
  <c r="D62" i="80"/>
  <c r="C62" i="80"/>
  <c r="AS61" i="80"/>
  <c r="AR61" i="80"/>
  <c r="U61" i="80"/>
  <c r="T61" i="80"/>
  <c r="S61" i="80"/>
  <c r="R61" i="80"/>
  <c r="Q61" i="80"/>
  <c r="O61" i="80"/>
  <c r="L61" i="80"/>
  <c r="G61" i="80"/>
  <c r="F61" i="80"/>
  <c r="E61" i="80"/>
  <c r="D61" i="80"/>
  <c r="C61" i="80"/>
  <c r="AS60" i="80"/>
  <c r="AR60" i="80"/>
  <c r="U60" i="80"/>
  <c r="T60" i="80"/>
  <c r="S60" i="80"/>
  <c r="R60" i="80"/>
  <c r="Q60" i="80"/>
  <c r="O60" i="80"/>
  <c r="L60" i="80"/>
  <c r="G60" i="80"/>
  <c r="F60" i="80"/>
  <c r="E60" i="80"/>
  <c r="D60" i="80"/>
  <c r="C60" i="80"/>
  <c r="AS59" i="80"/>
  <c r="AR59" i="80"/>
  <c r="U59" i="80"/>
  <c r="T59" i="80"/>
  <c r="S59" i="80"/>
  <c r="R59" i="80"/>
  <c r="Q59" i="80"/>
  <c r="O59" i="80"/>
  <c r="L59" i="80"/>
  <c r="G59" i="80"/>
  <c r="F59" i="80"/>
  <c r="E59" i="80"/>
  <c r="D59" i="80"/>
  <c r="C59" i="80"/>
  <c r="AS58" i="80"/>
  <c r="AR58" i="80"/>
  <c r="U58" i="80"/>
  <c r="T58" i="80"/>
  <c r="S58" i="80"/>
  <c r="R58" i="80"/>
  <c r="Q58" i="80"/>
  <c r="O58" i="80"/>
  <c r="L58" i="80"/>
  <c r="G58" i="80"/>
  <c r="F58" i="80"/>
  <c r="E58" i="80"/>
  <c r="D58" i="80"/>
  <c r="C58" i="80"/>
  <c r="AS57" i="80"/>
  <c r="AR57" i="80"/>
  <c r="U57" i="80"/>
  <c r="T57" i="80"/>
  <c r="S57" i="80"/>
  <c r="R57" i="80"/>
  <c r="Q57" i="80"/>
  <c r="O57" i="80"/>
  <c r="L57" i="80"/>
  <c r="G57" i="80"/>
  <c r="F57" i="80"/>
  <c r="E57" i="80"/>
  <c r="D57" i="80"/>
  <c r="C57" i="80"/>
  <c r="AS56" i="80"/>
  <c r="AR56" i="80"/>
  <c r="U56" i="80"/>
  <c r="T56" i="80"/>
  <c r="S56" i="80"/>
  <c r="R56" i="80"/>
  <c r="Q56" i="80"/>
  <c r="O56" i="80"/>
  <c r="L56" i="80"/>
  <c r="G56" i="80"/>
  <c r="F56" i="80"/>
  <c r="E56" i="80"/>
  <c r="D56" i="80"/>
  <c r="C56" i="80"/>
  <c r="AS55" i="80"/>
  <c r="AR55" i="80"/>
  <c r="U55" i="80"/>
  <c r="T55" i="80"/>
  <c r="S55" i="80"/>
  <c r="R55" i="80"/>
  <c r="Q55" i="80"/>
  <c r="O55" i="80"/>
  <c r="L55" i="80"/>
  <c r="G55" i="80"/>
  <c r="F55" i="80"/>
  <c r="E55" i="80"/>
  <c r="D55" i="80"/>
  <c r="C55" i="80"/>
  <c r="AS54" i="80"/>
  <c r="AR54" i="80"/>
  <c r="U54" i="80"/>
  <c r="T54" i="80"/>
  <c r="S54" i="80"/>
  <c r="R54" i="80"/>
  <c r="Q54" i="80"/>
  <c r="O54" i="80"/>
  <c r="L54" i="80"/>
  <c r="G54" i="80"/>
  <c r="F54" i="80"/>
  <c r="E54" i="80"/>
  <c r="D54" i="80"/>
  <c r="C54" i="80"/>
  <c r="AS53" i="80"/>
  <c r="AR53" i="80"/>
  <c r="U53" i="80"/>
  <c r="T53" i="80"/>
  <c r="S53" i="80"/>
  <c r="R53" i="80"/>
  <c r="Q53" i="80"/>
  <c r="O53" i="80"/>
  <c r="L53" i="80"/>
  <c r="G53" i="80"/>
  <c r="F53" i="80"/>
  <c r="E53" i="80"/>
  <c r="D53" i="80"/>
  <c r="C53" i="80"/>
  <c r="AS52" i="80"/>
  <c r="AR52" i="80"/>
  <c r="U52" i="80"/>
  <c r="T52" i="80"/>
  <c r="S52" i="80"/>
  <c r="R52" i="80"/>
  <c r="Q52" i="80"/>
  <c r="O52" i="80"/>
  <c r="L52" i="80"/>
  <c r="G52" i="80"/>
  <c r="F52" i="80"/>
  <c r="E52" i="80"/>
  <c r="D52" i="80"/>
  <c r="C52" i="80"/>
  <c r="AS51" i="80"/>
  <c r="AR51" i="80"/>
  <c r="U51" i="80"/>
  <c r="T51" i="80"/>
  <c r="S51" i="80"/>
  <c r="R51" i="80"/>
  <c r="Q51" i="80"/>
  <c r="O51" i="80"/>
  <c r="L51" i="80"/>
  <c r="G51" i="80"/>
  <c r="F51" i="80"/>
  <c r="E51" i="80"/>
  <c r="D51" i="80"/>
  <c r="C51" i="80"/>
  <c r="AS50" i="80"/>
  <c r="AR50" i="80"/>
  <c r="U50" i="80"/>
  <c r="T50" i="80"/>
  <c r="S50" i="80"/>
  <c r="R50" i="80"/>
  <c r="Q50" i="80"/>
  <c r="O50" i="80"/>
  <c r="L50" i="80"/>
  <c r="G50" i="80"/>
  <c r="F50" i="80"/>
  <c r="E50" i="80"/>
  <c r="D50" i="80"/>
  <c r="C50" i="80"/>
  <c r="AS49" i="80"/>
  <c r="AR49" i="80"/>
  <c r="U49" i="80"/>
  <c r="T49" i="80"/>
  <c r="S49" i="80"/>
  <c r="R49" i="80"/>
  <c r="Q49" i="80"/>
  <c r="O49" i="80"/>
  <c r="L49" i="80"/>
  <c r="G49" i="80"/>
  <c r="F49" i="80"/>
  <c r="E49" i="80"/>
  <c r="D49" i="80"/>
  <c r="C49" i="80"/>
  <c r="AS48" i="80"/>
  <c r="AR48" i="80"/>
  <c r="U48" i="80"/>
  <c r="T48" i="80"/>
  <c r="S48" i="80"/>
  <c r="R48" i="80"/>
  <c r="Q48" i="80"/>
  <c r="O48" i="80"/>
  <c r="L48" i="80"/>
  <c r="G48" i="80"/>
  <c r="F48" i="80"/>
  <c r="E48" i="80"/>
  <c r="D48" i="80"/>
  <c r="C48" i="80"/>
  <c r="AS47" i="80"/>
  <c r="AR47" i="80"/>
  <c r="U47" i="80"/>
  <c r="T47" i="80"/>
  <c r="S47" i="80"/>
  <c r="R47" i="80"/>
  <c r="Q47" i="80"/>
  <c r="O47" i="80"/>
  <c r="L47" i="80"/>
  <c r="G47" i="80"/>
  <c r="F47" i="80"/>
  <c r="E47" i="80"/>
  <c r="D47" i="80"/>
  <c r="C47" i="80"/>
  <c r="AS46" i="80"/>
  <c r="AR46" i="80"/>
  <c r="U46" i="80"/>
  <c r="T46" i="80"/>
  <c r="S46" i="80"/>
  <c r="R46" i="80"/>
  <c r="Q46" i="80"/>
  <c r="O46" i="80"/>
  <c r="L46" i="80"/>
  <c r="G46" i="80"/>
  <c r="F46" i="80"/>
  <c r="E46" i="80"/>
  <c r="D46" i="80"/>
  <c r="C46" i="80"/>
  <c r="AS45" i="80"/>
  <c r="AR45" i="80"/>
  <c r="U45" i="80"/>
  <c r="T45" i="80"/>
  <c r="S45" i="80"/>
  <c r="R45" i="80"/>
  <c r="Q45" i="80"/>
  <c r="O45" i="80"/>
  <c r="L45" i="80"/>
  <c r="G45" i="80"/>
  <c r="F45" i="80"/>
  <c r="E45" i="80"/>
  <c r="D45" i="80"/>
  <c r="C45" i="80"/>
  <c r="AS44" i="80"/>
  <c r="AR44" i="80"/>
  <c r="U44" i="80"/>
  <c r="T44" i="80"/>
  <c r="S44" i="80"/>
  <c r="R44" i="80"/>
  <c r="Q44" i="80"/>
  <c r="O44" i="80"/>
  <c r="L44" i="80"/>
  <c r="G44" i="80"/>
  <c r="F44" i="80"/>
  <c r="E44" i="80"/>
  <c r="D44" i="80"/>
  <c r="C44" i="80"/>
  <c r="AS43" i="80"/>
  <c r="AR43" i="80"/>
  <c r="U43" i="80"/>
  <c r="T43" i="80"/>
  <c r="S43" i="80"/>
  <c r="R43" i="80"/>
  <c r="Q43" i="80"/>
  <c r="O43" i="80"/>
  <c r="L43" i="80"/>
  <c r="G43" i="80"/>
  <c r="F43" i="80"/>
  <c r="E43" i="80"/>
  <c r="D43" i="80"/>
  <c r="C43" i="80"/>
  <c r="AS42" i="80"/>
  <c r="AR42" i="80"/>
  <c r="U42" i="80"/>
  <c r="T42" i="80"/>
  <c r="S42" i="80"/>
  <c r="R42" i="80"/>
  <c r="Q42" i="80"/>
  <c r="O42" i="80"/>
  <c r="L42" i="80"/>
  <c r="G42" i="80"/>
  <c r="F42" i="80"/>
  <c r="E42" i="80"/>
  <c r="D42" i="80"/>
  <c r="C42" i="80"/>
  <c r="AS41" i="80"/>
  <c r="AR41" i="80"/>
  <c r="U41" i="80"/>
  <c r="T41" i="80"/>
  <c r="S41" i="80"/>
  <c r="R41" i="80"/>
  <c r="Q41" i="80"/>
  <c r="O41" i="80"/>
  <c r="L41" i="80"/>
  <c r="G41" i="80"/>
  <c r="F41" i="80"/>
  <c r="E41" i="80"/>
  <c r="D41" i="80"/>
  <c r="C41" i="80"/>
  <c r="AS40" i="80"/>
  <c r="AR40" i="80"/>
  <c r="U40" i="80"/>
  <c r="T40" i="80"/>
  <c r="S40" i="80"/>
  <c r="R40" i="80"/>
  <c r="Q40" i="80"/>
  <c r="O40" i="80"/>
  <c r="L40" i="80"/>
  <c r="G40" i="80"/>
  <c r="F40" i="80"/>
  <c r="E40" i="80"/>
  <c r="D40" i="80"/>
  <c r="C40" i="80"/>
  <c r="AS39" i="80"/>
  <c r="AR39" i="80"/>
  <c r="U39" i="80"/>
  <c r="T39" i="80"/>
  <c r="S39" i="80"/>
  <c r="R39" i="80"/>
  <c r="Q39" i="80"/>
  <c r="O39" i="80"/>
  <c r="L39" i="80"/>
  <c r="G39" i="80"/>
  <c r="F39" i="80"/>
  <c r="E39" i="80"/>
  <c r="D39" i="80"/>
  <c r="C39" i="80"/>
  <c r="AS38" i="80"/>
  <c r="AR38" i="80"/>
  <c r="U38" i="80"/>
  <c r="T38" i="80"/>
  <c r="S38" i="80"/>
  <c r="R38" i="80"/>
  <c r="Q38" i="80"/>
  <c r="O38" i="80"/>
  <c r="L38" i="80"/>
  <c r="G38" i="80"/>
  <c r="F38" i="80"/>
  <c r="E38" i="80"/>
  <c r="D38" i="80"/>
  <c r="C38" i="80"/>
  <c r="AS37" i="80"/>
  <c r="AR37" i="80"/>
  <c r="U37" i="80"/>
  <c r="T37" i="80"/>
  <c r="S37" i="80"/>
  <c r="R37" i="80"/>
  <c r="Q37" i="80"/>
  <c r="O37" i="80"/>
  <c r="L37" i="80"/>
  <c r="G37" i="80"/>
  <c r="F37" i="80"/>
  <c r="E37" i="80"/>
  <c r="D37" i="80"/>
  <c r="C37" i="80"/>
  <c r="AS36" i="80"/>
  <c r="AR36" i="80"/>
  <c r="U36" i="80"/>
  <c r="T36" i="80"/>
  <c r="S36" i="80"/>
  <c r="R36" i="80"/>
  <c r="Q36" i="80"/>
  <c r="O36" i="80"/>
  <c r="L36" i="80"/>
  <c r="G36" i="80"/>
  <c r="F36" i="80"/>
  <c r="E36" i="80"/>
  <c r="D36" i="80"/>
  <c r="C36" i="80"/>
  <c r="AS35" i="80"/>
  <c r="AR35" i="80"/>
  <c r="U35" i="80"/>
  <c r="T35" i="80"/>
  <c r="S35" i="80"/>
  <c r="R35" i="80"/>
  <c r="Q35" i="80"/>
  <c r="O35" i="80"/>
  <c r="L35" i="80"/>
  <c r="G35" i="80"/>
  <c r="F35" i="80"/>
  <c r="E35" i="80"/>
  <c r="D35" i="80"/>
  <c r="C35" i="80"/>
  <c r="AS34" i="80"/>
  <c r="AR34" i="80"/>
  <c r="U34" i="80"/>
  <c r="T34" i="80"/>
  <c r="S34" i="80"/>
  <c r="R34" i="80"/>
  <c r="Q34" i="80"/>
  <c r="O34" i="80"/>
  <c r="L34" i="80"/>
  <c r="G34" i="80"/>
  <c r="F34" i="80"/>
  <c r="E34" i="80"/>
  <c r="D34" i="80"/>
  <c r="C34" i="80"/>
  <c r="AS33" i="80"/>
  <c r="AR33" i="80"/>
  <c r="U33" i="80"/>
  <c r="T33" i="80"/>
  <c r="S33" i="80"/>
  <c r="R33" i="80"/>
  <c r="Q33" i="80"/>
  <c r="O33" i="80"/>
  <c r="L33" i="80"/>
  <c r="G33" i="80"/>
  <c r="F33" i="80"/>
  <c r="E33" i="80"/>
  <c r="D33" i="80"/>
  <c r="C33" i="80"/>
  <c r="AS32" i="80"/>
  <c r="AR32" i="80"/>
  <c r="U32" i="80"/>
  <c r="T32" i="80"/>
  <c r="S32" i="80"/>
  <c r="R32" i="80"/>
  <c r="Q32" i="80"/>
  <c r="O32" i="80"/>
  <c r="L32" i="80"/>
  <c r="G32" i="80"/>
  <c r="F32" i="80"/>
  <c r="E32" i="80"/>
  <c r="D32" i="80"/>
  <c r="C32" i="80"/>
  <c r="AS31" i="80"/>
  <c r="AR31" i="80"/>
  <c r="U31" i="80"/>
  <c r="T31" i="80"/>
  <c r="S31" i="80"/>
  <c r="R31" i="80"/>
  <c r="Q31" i="80"/>
  <c r="O31" i="80"/>
  <c r="L31" i="80"/>
  <c r="G31" i="80"/>
  <c r="F31" i="80"/>
  <c r="E31" i="80"/>
  <c r="D31" i="80"/>
  <c r="C31" i="80"/>
  <c r="AS30" i="80"/>
  <c r="AR30" i="80"/>
  <c r="U30" i="80"/>
  <c r="T30" i="80"/>
  <c r="S30" i="80"/>
  <c r="R30" i="80"/>
  <c r="Q30" i="80"/>
  <c r="O30" i="80"/>
  <c r="L30" i="80"/>
  <c r="G30" i="80"/>
  <c r="F30" i="80"/>
  <c r="E30" i="80"/>
  <c r="D30" i="80"/>
  <c r="C30" i="80"/>
  <c r="AS29" i="80"/>
  <c r="AR29" i="80"/>
  <c r="U29" i="80"/>
  <c r="T29" i="80"/>
  <c r="S29" i="80"/>
  <c r="R29" i="80"/>
  <c r="Q29" i="80"/>
  <c r="O29" i="80"/>
  <c r="L29" i="80"/>
  <c r="G29" i="80"/>
  <c r="F29" i="80"/>
  <c r="E29" i="80"/>
  <c r="D29" i="80"/>
  <c r="C29" i="80"/>
  <c r="AS28" i="80"/>
  <c r="AR28" i="80"/>
  <c r="U28" i="80"/>
  <c r="T28" i="80"/>
  <c r="S28" i="80"/>
  <c r="R28" i="80"/>
  <c r="Q28" i="80"/>
  <c r="O28" i="80"/>
  <c r="L28" i="80"/>
  <c r="G28" i="80"/>
  <c r="F28" i="80"/>
  <c r="E28" i="80"/>
  <c r="D28" i="80"/>
  <c r="C28" i="80"/>
  <c r="AS27" i="80"/>
  <c r="AR27" i="80"/>
  <c r="U27" i="80"/>
  <c r="T27" i="80"/>
  <c r="S27" i="80"/>
  <c r="R27" i="80"/>
  <c r="Q27" i="80"/>
  <c r="O27" i="80"/>
  <c r="L27" i="80"/>
  <c r="G27" i="80"/>
  <c r="F27" i="80"/>
  <c r="E27" i="80"/>
  <c r="D27" i="80"/>
  <c r="C27" i="80"/>
  <c r="AS26" i="80"/>
  <c r="AR26" i="80"/>
  <c r="U26" i="80"/>
  <c r="T26" i="80"/>
  <c r="S26" i="80"/>
  <c r="R26" i="80"/>
  <c r="Q26" i="80"/>
  <c r="O26" i="80"/>
  <c r="L26" i="80"/>
  <c r="G26" i="80"/>
  <c r="F26" i="80"/>
  <c r="E26" i="80"/>
  <c r="D26" i="80"/>
  <c r="C26" i="80"/>
  <c r="AS25" i="80"/>
  <c r="AR25" i="80"/>
  <c r="U25" i="80"/>
  <c r="T25" i="80"/>
  <c r="S25" i="80"/>
  <c r="R25" i="80"/>
  <c r="Q25" i="80"/>
  <c r="O25" i="80"/>
  <c r="L25" i="80"/>
  <c r="G25" i="80"/>
  <c r="F25" i="80"/>
  <c r="E25" i="80"/>
  <c r="D25" i="80"/>
  <c r="C25" i="80"/>
  <c r="AS24" i="80"/>
  <c r="AR24" i="80"/>
  <c r="U24" i="80"/>
  <c r="T24" i="80"/>
  <c r="S24" i="80"/>
  <c r="R24" i="80"/>
  <c r="Q24" i="80"/>
  <c r="O24" i="80"/>
  <c r="L24" i="80"/>
  <c r="G24" i="80"/>
  <c r="F24" i="80"/>
  <c r="E24" i="80"/>
  <c r="D24" i="80"/>
  <c r="C24" i="80"/>
  <c r="AS23" i="80"/>
  <c r="AR23" i="80"/>
  <c r="U23" i="80"/>
  <c r="T23" i="80"/>
  <c r="S23" i="80"/>
  <c r="R23" i="80"/>
  <c r="Q23" i="80"/>
  <c r="O23" i="80"/>
  <c r="L23" i="80"/>
  <c r="G23" i="80"/>
  <c r="F23" i="80"/>
  <c r="E23" i="80"/>
  <c r="D23" i="80"/>
  <c r="C23" i="80"/>
  <c r="AS22" i="80"/>
  <c r="AR22" i="80"/>
  <c r="U22" i="80"/>
  <c r="T22" i="80"/>
  <c r="S22" i="80"/>
  <c r="R22" i="80"/>
  <c r="Q22" i="80"/>
  <c r="O22" i="80"/>
  <c r="L22" i="80"/>
  <c r="G22" i="80"/>
  <c r="F22" i="80"/>
  <c r="E22" i="80"/>
  <c r="D22" i="80"/>
  <c r="C22" i="80"/>
  <c r="AS21" i="80"/>
  <c r="AR21" i="80"/>
  <c r="U21" i="80"/>
  <c r="T21" i="80"/>
  <c r="S21" i="80"/>
  <c r="R21" i="80"/>
  <c r="Q21" i="80"/>
  <c r="O21" i="80"/>
  <c r="L21" i="80"/>
  <c r="G21" i="80"/>
  <c r="F21" i="80"/>
  <c r="E21" i="80"/>
  <c r="D21" i="80"/>
  <c r="C21" i="80"/>
  <c r="AS20" i="80"/>
  <c r="AR20" i="80"/>
  <c r="U20" i="80"/>
  <c r="T20" i="80"/>
  <c r="S20" i="80"/>
  <c r="R20" i="80"/>
  <c r="Q20" i="80"/>
  <c r="O20" i="80"/>
  <c r="L20" i="80"/>
  <c r="G20" i="80"/>
  <c r="F20" i="80"/>
  <c r="E20" i="80"/>
  <c r="D20" i="80"/>
  <c r="C20" i="80"/>
  <c r="AS19" i="80"/>
  <c r="AR19" i="80"/>
  <c r="U19" i="80"/>
  <c r="T19" i="80"/>
  <c r="S19" i="80"/>
  <c r="R19" i="80"/>
  <c r="Q19" i="80"/>
  <c r="O19" i="80"/>
  <c r="L19" i="80"/>
  <c r="G19" i="80"/>
  <c r="F19" i="80"/>
  <c r="E19" i="80"/>
  <c r="D19" i="80"/>
  <c r="C19" i="80"/>
  <c r="AS18" i="80"/>
  <c r="AR18" i="80"/>
  <c r="U18" i="80"/>
  <c r="T18" i="80"/>
  <c r="S18" i="80"/>
  <c r="R18" i="80"/>
  <c r="Q18" i="80"/>
  <c r="O18" i="80"/>
  <c r="L18" i="80"/>
  <c r="G18" i="80"/>
  <c r="F18" i="80"/>
  <c r="E18" i="80"/>
  <c r="D18" i="80"/>
  <c r="C18" i="80"/>
  <c r="AS17" i="80"/>
  <c r="AR17" i="80"/>
  <c r="U17" i="80"/>
  <c r="T17" i="80"/>
  <c r="S17" i="80"/>
  <c r="R17" i="80"/>
  <c r="Q17" i="80"/>
  <c r="O17" i="80"/>
  <c r="L17" i="80"/>
  <c r="G17" i="80"/>
  <c r="F17" i="80"/>
  <c r="E17" i="80"/>
  <c r="D17" i="80"/>
  <c r="C17" i="80"/>
  <c r="AS16" i="80"/>
  <c r="AR16" i="80"/>
  <c r="U16" i="80"/>
  <c r="T16" i="80"/>
  <c r="S16" i="80"/>
  <c r="R16" i="80"/>
  <c r="Q16" i="80"/>
  <c r="O16" i="80"/>
  <c r="L16" i="80"/>
  <c r="G16" i="80"/>
  <c r="F16" i="80"/>
  <c r="E16" i="80"/>
  <c r="D16" i="80"/>
  <c r="C16" i="80"/>
  <c r="AS15" i="80"/>
  <c r="AR15" i="80"/>
  <c r="U15" i="80"/>
  <c r="T15" i="80"/>
  <c r="S15" i="80"/>
  <c r="R15" i="80"/>
  <c r="Q15" i="80"/>
  <c r="O15" i="80"/>
  <c r="L15" i="80"/>
  <c r="G15" i="80"/>
  <c r="F15" i="80"/>
  <c r="E15" i="80"/>
  <c r="D15" i="80"/>
  <c r="C15" i="80"/>
  <c r="AS14" i="80"/>
  <c r="AR14" i="80"/>
  <c r="U14" i="80"/>
  <c r="T14" i="80"/>
  <c r="S14" i="80"/>
  <c r="R14" i="80"/>
  <c r="Q14" i="80"/>
  <c r="O14" i="80"/>
  <c r="L14" i="80"/>
  <c r="G14" i="80"/>
  <c r="F14" i="80"/>
  <c r="E14" i="80"/>
  <c r="D14" i="80"/>
  <c r="C14" i="80"/>
  <c r="AS13" i="80"/>
  <c r="AR13" i="80"/>
  <c r="U13" i="80"/>
  <c r="T13" i="80"/>
  <c r="S13" i="80"/>
  <c r="R13" i="80"/>
  <c r="Q13" i="80"/>
  <c r="O13" i="80"/>
  <c r="L13" i="80"/>
  <c r="G13" i="80"/>
  <c r="F13" i="80"/>
  <c r="E13" i="80"/>
  <c r="D13" i="80"/>
  <c r="C13" i="80"/>
  <c r="AS12" i="80"/>
  <c r="AR12" i="80"/>
  <c r="U12" i="80"/>
  <c r="T12" i="80"/>
  <c r="S12" i="80"/>
  <c r="R12" i="80"/>
  <c r="Q12" i="80"/>
  <c r="O12" i="80"/>
  <c r="L12" i="80"/>
  <c r="G12" i="80"/>
  <c r="F12" i="80"/>
  <c r="E12" i="80"/>
  <c r="D12" i="80"/>
  <c r="C12" i="80"/>
  <c r="AS11" i="80"/>
  <c r="AR11" i="80"/>
  <c r="U11" i="80"/>
  <c r="T11" i="80"/>
  <c r="S11" i="80"/>
  <c r="R11" i="80"/>
  <c r="Q11" i="80"/>
  <c r="O11" i="80"/>
  <c r="L11" i="80"/>
  <c r="G11" i="80"/>
  <c r="F11" i="80"/>
  <c r="E11" i="80"/>
  <c r="AS10" i="80"/>
  <c r="AR10" i="80"/>
  <c r="U10" i="80"/>
  <c r="T10" i="80"/>
  <c r="S10" i="80"/>
  <c r="R10" i="80"/>
  <c r="Q10" i="80"/>
  <c r="O10" i="80"/>
  <c r="L10" i="80"/>
  <c r="G10" i="80"/>
  <c r="F10" i="80"/>
  <c r="E10" i="80"/>
  <c r="AS9" i="80"/>
  <c r="AR9" i="80"/>
  <c r="U9" i="80"/>
  <c r="T9" i="80"/>
  <c r="S9" i="80"/>
  <c r="R9" i="80"/>
  <c r="Q9" i="80"/>
  <c r="O9" i="80"/>
  <c r="L9" i="80"/>
  <c r="G9" i="80"/>
  <c r="F9" i="80"/>
  <c r="E9" i="80"/>
  <c r="AS8" i="80"/>
  <c r="AR8" i="80"/>
  <c r="U8" i="80"/>
  <c r="T8" i="80"/>
  <c r="S8" i="80"/>
  <c r="R8" i="80"/>
  <c r="Q8" i="80"/>
  <c r="O8" i="80"/>
  <c r="L8" i="80"/>
  <c r="G8" i="80"/>
  <c r="F8" i="80"/>
  <c r="E8" i="80"/>
  <c r="AS7" i="80"/>
  <c r="AR7" i="80"/>
  <c r="U7" i="80"/>
  <c r="T7" i="80"/>
  <c r="S7" i="80"/>
  <c r="R7" i="80"/>
  <c r="Q7" i="80"/>
  <c r="O7" i="80"/>
  <c r="L7" i="80"/>
  <c r="G7" i="80"/>
  <c r="F7" i="80"/>
  <c r="E7" i="80"/>
  <c r="AS6" i="80"/>
  <c r="AR6" i="80"/>
  <c r="U6" i="80"/>
  <c r="T6" i="80"/>
  <c r="S6" i="80"/>
  <c r="R6" i="80"/>
  <c r="Q6" i="80"/>
  <c r="O6" i="80"/>
  <c r="L6" i="80"/>
  <c r="G6" i="80"/>
  <c r="F6" i="80"/>
  <c r="E6" i="80"/>
  <c r="AS5" i="80"/>
  <c r="AR5" i="80"/>
  <c r="U5" i="80"/>
  <c r="T5" i="80"/>
  <c r="S5" i="80"/>
  <c r="R5" i="80"/>
  <c r="Q5" i="80"/>
  <c r="O5" i="80"/>
  <c r="L5" i="80"/>
  <c r="G5" i="80"/>
  <c r="F5" i="80"/>
  <c r="E5" i="80"/>
  <c r="AT4" i="80"/>
  <c r="AS4" i="80"/>
  <c r="AR4" i="80"/>
  <c r="U4" i="80"/>
  <c r="T4" i="80"/>
  <c r="S4" i="80"/>
  <c r="R4" i="80"/>
  <c r="Q4" i="80"/>
  <c r="O4" i="80"/>
  <c r="L4" i="80"/>
  <c r="G4" i="80"/>
  <c r="F4" i="80"/>
  <c r="E4" i="80"/>
  <c r="BT1005" i="77"/>
  <c r="BS1005" i="77"/>
  <c r="BR1005" i="77"/>
  <c r="BQ1005" i="77"/>
  <c r="BP1005" i="77"/>
  <c r="BO1005" i="77"/>
  <c r="E338" i="79"/>
  <c r="BN1005" i="77"/>
  <c r="E337" i="79"/>
  <c r="BM1005" i="77"/>
  <c r="E336" i="79"/>
  <c r="BL1005" i="77"/>
  <c r="E335" i="79"/>
  <c r="BK1005" i="77"/>
  <c r="E334" i="79"/>
  <c r="BJ1005" i="77"/>
  <c r="E333" i="79"/>
  <c r="BI1005" i="77"/>
  <c r="E332" i="79"/>
  <c r="BH1005" i="77"/>
  <c r="E331" i="79"/>
  <c r="BG1005" i="77"/>
  <c r="BF1005" i="77"/>
  <c r="BE1005" i="77"/>
  <c r="E308" i="79"/>
  <c r="BD1005" i="77"/>
  <c r="E307" i="79"/>
  <c r="BC1005" i="77"/>
  <c r="E306" i="79"/>
  <c r="BB1005" i="77"/>
  <c r="E305" i="79"/>
  <c r="BA1005" i="77"/>
  <c r="AZ1005" i="77"/>
  <c r="AY1005" i="77"/>
  <c r="E282" i="79"/>
  <c r="AX1005" i="77"/>
  <c r="E281" i="79"/>
  <c r="AW1005" i="77"/>
  <c r="E280" i="79"/>
  <c r="AV1005" i="77"/>
  <c r="E279" i="79"/>
  <c r="AU1005" i="77"/>
  <c r="AT1005" i="77"/>
  <c r="AS1005" i="77"/>
  <c r="AR1005" i="77"/>
  <c r="AQ1005" i="77"/>
  <c r="F220" i="79"/>
  <c r="AP1005" i="77"/>
  <c r="F219" i="79"/>
  <c r="AO1005" i="77"/>
  <c r="F218" i="79"/>
  <c r="AN1005" i="77"/>
  <c r="F217" i="79"/>
  <c r="AM1005" i="77"/>
  <c r="F216" i="79"/>
  <c r="AL1005" i="77"/>
  <c r="F215" i="79"/>
  <c r="AK1005" i="77"/>
  <c r="F214" i="79"/>
  <c r="AJ1005" i="77"/>
  <c r="F213" i="79"/>
  <c r="AI1005" i="77"/>
  <c r="F189" i="79"/>
  <c r="AH1005" i="77"/>
  <c r="F188" i="79"/>
  <c r="AG1005" i="77"/>
  <c r="F187" i="79"/>
  <c r="AF1005" i="77"/>
  <c r="F186" i="79"/>
  <c r="AE1005" i="77"/>
  <c r="F185" i="79"/>
  <c r="AD1005" i="77"/>
  <c r="F184" i="79"/>
  <c r="AC1005" i="77"/>
  <c r="AB1005" i="77"/>
  <c r="F167" i="79" s="1"/>
  <c r="AA1005" i="77"/>
  <c r="F166" i="79" s="1"/>
  <c r="Z1005" i="77"/>
  <c r="F165" i="79" s="1"/>
  <c r="Y1005" i="77"/>
  <c r="F164" i="79" s="1"/>
  <c r="X1005" i="77"/>
  <c r="F163" i="79" s="1"/>
  <c r="W1005" i="77"/>
  <c r="V1005" i="77"/>
  <c r="U1005" i="77"/>
  <c r="T1005" i="77"/>
  <c r="S1005" i="77"/>
  <c r="R1005" i="77"/>
  <c r="Q1005" i="77"/>
  <c r="P1005" i="77"/>
  <c r="O1005" i="77"/>
  <c r="N1005" i="77"/>
  <c r="M1005" i="77"/>
  <c r="L1005" i="77"/>
  <c r="K1005" i="77"/>
  <c r="J1005" i="77"/>
  <c r="I1005" i="77"/>
  <c r="H1005" i="77"/>
  <c r="G1005" i="77"/>
  <c r="F1005" i="77"/>
  <c r="E1005" i="77"/>
  <c r="D1005" i="77"/>
  <c r="E339" i="79"/>
  <c r="C1003" i="77"/>
  <c r="C1002" i="77"/>
  <c r="C1001" i="77"/>
  <c r="C1000" i="77"/>
  <c r="C999" i="77"/>
  <c r="C998" i="77"/>
  <c r="C997" i="77"/>
  <c r="C996" i="77"/>
  <c r="C995" i="77"/>
  <c r="C994" i="77"/>
  <c r="C993" i="77"/>
  <c r="C992" i="77"/>
  <c r="C991" i="77"/>
  <c r="C990" i="77"/>
  <c r="C989" i="77"/>
  <c r="C988" i="77"/>
  <c r="C987" i="77"/>
  <c r="C986" i="77"/>
  <c r="C985" i="77"/>
  <c r="C984" i="77"/>
  <c r="C983" i="77"/>
  <c r="C982" i="77"/>
  <c r="C981" i="77"/>
  <c r="C980" i="77"/>
  <c r="C979" i="77"/>
  <c r="C978" i="77"/>
  <c r="C977" i="77"/>
  <c r="C976" i="77"/>
  <c r="C975" i="77"/>
  <c r="C974" i="77"/>
  <c r="C973" i="77"/>
  <c r="C972" i="77"/>
  <c r="C971" i="77"/>
  <c r="C970" i="77"/>
  <c r="C969" i="77"/>
  <c r="C968" i="77"/>
  <c r="C967" i="77"/>
  <c r="C966" i="77"/>
  <c r="C965" i="77"/>
  <c r="C964" i="77"/>
  <c r="C963" i="77"/>
  <c r="C962" i="77"/>
  <c r="C961" i="77"/>
  <c r="C960" i="77"/>
  <c r="C959" i="77"/>
  <c r="C958" i="77"/>
  <c r="C957" i="77"/>
  <c r="C956" i="77"/>
  <c r="C955" i="77"/>
  <c r="C954" i="77"/>
  <c r="C953" i="77"/>
  <c r="C952" i="77"/>
  <c r="C951" i="77"/>
  <c r="C950" i="77"/>
  <c r="C949" i="77"/>
  <c r="C948" i="77"/>
  <c r="C947" i="77"/>
  <c r="C946" i="77"/>
  <c r="C945" i="77"/>
  <c r="C944" i="77"/>
  <c r="C943" i="77"/>
  <c r="C942" i="77"/>
  <c r="C941" i="77"/>
  <c r="C940" i="77"/>
  <c r="C939" i="77"/>
  <c r="C938" i="77"/>
  <c r="C937" i="77"/>
  <c r="C936" i="77"/>
  <c r="C935" i="77"/>
  <c r="C934" i="77"/>
  <c r="C933" i="77"/>
  <c r="C932" i="77"/>
  <c r="C931" i="77"/>
  <c r="C930" i="77"/>
  <c r="C929" i="77"/>
  <c r="C928" i="77"/>
  <c r="C927" i="77"/>
  <c r="C926" i="77"/>
  <c r="C925" i="77"/>
  <c r="C924" i="77"/>
  <c r="C923" i="77"/>
  <c r="C922" i="77"/>
  <c r="C921" i="77"/>
  <c r="C920" i="77"/>
  <c r="C919" i="77"/>
  <c r="C918" i="77"/>
  <c r="C917" i="77"/>
  <c r="C916" i="77"/>
  <c r="C915" i="77"/>
  <c r="C914" i="77"/>
  <c r="C913" i="77"/>
  <c r="C912" i="77"/>
  <c r="C911" i="77"/>
  <c r="C910" i="77"/>
  <c r="C909" i="77"/>
  <c r="C908" i="77"/>
  <c r="C907" i="77"/>
  <c r="C906" i="77"/>
  <c r="C905" i="77"/>
  <c r="C904" i="77"/>
  <c r="C903" i="77"/>
  <c r="C902" i="77"/>
  <c r="C901" i="77"/>
  <c r="C900" i="77"/>
  <c r="C899" i="77"/>
  <c r="C898" i="77"/>
  <c r="C897" i="77"/>
  <c r="C896" i="77"/>
  <c r="C895" i="77"/>
  <c r="C894" i="77"/>
  <c r="C893" i="77"/>
  <c r="C892" i="77"/>
  <c r="C891" i="77"/>
  <c r="C890" i="77"/>
  <c r="C889" i="77"/>
  <c r="C888" i="77"/>
  <c r="C887" i="77"/>
  <c r="C886" i="77"/>
  <c r="C885" i="77"/>
  <c r="C884" i="77"/>
  <c r="C883" i="77"/>
  <c r="C882" i="77"/>
  <c r="C881" i="77"/>
  <c r="C880" i="77"/>
  <c r="C879" i="77"/>
  <c r="C878" i="77"/>
  <c r="C877" i="77"/>
  <c r="C876" i="77"/>
  <c r="C875" i="77"/>
  <c r="C874" i="77"/>
  <c r="C873" i="77"/>
  <c r="C872" i="77"/>
  <c r="C871" i="77"/>
  <c r="C870" i="77"/>
  <c r="C869" i="77"/>
  <c r="C868" i="77"/>
  <c r="C867" i="77"/>
  <c r="C866" i="77"/>
  <c r="C865" i="77"/>
  <c r="C864" i="77"/>
  <c r="C863" i="77"/>
  <c r="C862" i="77"/>
  <c r="C861" i="77"/>
  <c r="C860" i="77"/>
  <c r="C859" i="77"/>
  <c r="C858" i="77"/>
  <c r="C857" i="77"/>
  <c r="C856" i="77"/>
  <c r="C855" i="77"/>
  <c r="C854" i="77"/>
  <c r="C853" i="77"/>
  <c r="C852" i="77"/>
  <c r="C851" i="77"/>
  <c r="C850" i="77"/>
  <c r="C849" i="77"/>
  <c r="C848" i="77"/>
  <c r="C847" i="77"/>
  <c r="C846" i="77"/>
  <c r="C845" i="77"/>
  <c r="C844" i="77"/>
  <c r="C843" i="77"/>
  <c r="C842" i="77"/>
  <c r="C841" i="77"/>
  <c r="C840" i="77"/>
  <c r="C839" i="77"/>
  <c r="C838" i="77"/>
  <c r="C837" i="77"/>
  <c r="C836" i="77"/>
  <c r="C835" i="77"/>
  <c r="C834" i="77"/>
  <c r="C833" i="77"/>
  <c r="C832" i="77"/>
  <c r="C831" i="77"/>
  <c r="C830" i="77"/>
  <c r="C829" i="77"/>
  <c r="C828" i="77"/>
  <c r="C827" i="77"/>
  <c r="C826" i="77"/>
  <c r="C825" i="77"/>
  <c r="C824" i="77"/>
  <c r="C823" i="77"/>
  <c r="C822" i="77"/>
  <c r="C821" i="77"/>
  <c r="C820" i="77"/>
  <c r="C819" i="77"/>
  <c r="C818" i="77"/>
  <c r="C817" i="77"/>
  <c r="C816" i="77"/>
  <c r="C815" i="77"/>
  <c r="C814" i="77"/>
  <c r="C813" i="77"/>
  <c r="C812" i="77"/>
  <c r="C811" i="77"/>
  <c r="C810" i="77"/>
  <c r="C809" i="77"/>
  <c r="C808" i="77"/>
  <c r="C807" i="77"/>
  <c r="C806" i="77"/>
  <c r="C805" i="77"/>
  <c r="C804" i="77"/>
  <c r="C803" i="77"/>
  <c r="C802" i="77"/>
  <c r="C801" i="77"/>
  <c r="C800" i="77"/>
  <c r="C799" i="77"/>
  <c r="C798" i="77"/>
  <c r="C797" i="77"/>
  <c r="C796" i="77"/>
  <c r="C795" i="77"/>
  <c r="C794" i="77"/>
  <c r="C793" i="77"/>
  <c r="C792" i="77"/>
  <c r="C791" i="77"/>
  <c r="C790" i="77"/>
  <c r="C789" i="77"/>
  <c r="C788" i="77"/>
  <c r="C787" i="77"/>
  <c r="C786" i="77"/>
  <c r="C785" i="77"/>
  <c r="C784" i="77"/>
  <c r="C783" i="77"/>
  <c r="C782" i="77"/>
  <c r="C781" i="77"/>
  <c r="C780" i="77"/>
  <c r="C779" i="77"/>
  <c r="C778" i="77"/>
  <c r="C777" i="77"/>
  <c r="C776" i="77"/>
  <c r="C775" i="77"/>
  <c r="C774" i="77"/>
  <c r="C773" i="77"/>
  <c r="C772" i="77"/>
  <c r="C771" i="77"/>
  <c r="C770" i="77"/>
  <c r="C769" i="77"/>
  <c r="C768" i="77"/>
  <c r="C767" i="77"/>
  <c r="C766" i="77"/>
  <c r="C765" i="77"/>
  <c r="C764" i="77"/>
  <c r="C763" i="77"/>
  <c r="C762" i="77"/>
  <c r="C761" i="77"/>
  <c r="C760" i="77"/>
  <c r="C759" i="77"/>
  <c r="C758" i="77"/>
  <c r="C757" i="77"/>
  <c r="C756" i="77"/>
  <c r="C755" i="77"/>
  <c r="C754" i="77"/>
  <c r="C753" i="77"/>
  <c r="C752" i="77"/>
  <c r="C751" i="77"/>
  <c r="C750" i="77"/>
  <c r="C749" i="77"/>
  <c r="C748" i="77"/>
  <c r="C747" i="77"/>
  <c r="C746" i="77"/>
  <c r="C745" i="77"/>
  <c r="C744" i="77"/>
  <c r="C743" i="77"/>
  <c r="C742" i="77"/>
  <c r="C741" i="77"/>
  <c r="C740" i="77"/>
  <c r="C739" i="77"/>
  <c r="C738" i="77"/>
  <c r="C737" i="77"/>
  <c r="C736" i="77"/>
  <c r="C735" i="77"/>
  <c r="C734" i="77"/>
  <c r="C733" i="77"/>
  <c r="C732" i="77"/>
  <c r="C731" i="77"/>
  <c r="C730" i="77"/>
  <c r="C729" i="77"/>
  <c r="C728" i="77"/>
  <c r="C727" i="77"/>
  <c r="C726" i="77"/>
  <c r="C725" i="77"/>
  <c r="C724" i="77"/>
  <c r="C723" i="77"/>
  <c r="C722" i="77"/>
  <c r="C721" i="77"/>
  <c r="C720" i="77"/>
  <c r="C719" i="77"/>
  <c r="C718" i="77"/>
  <c r="C717" i="77"/>
  <c r="C716" i="77"/>
  <c r="C715" i="77"/>
  <c r="C714" i="77"/>
  <c r="C713" i="77"/>
  <c r="C712" i="77"/>
  <c r="C711" i="77"/>
  <c r="C710" i="77"/>
  <c r="C709" i="77"/>
  <c r="C708" i="77"/>
  <c r="C707" i="77"/>
  <c r="C706" i="77"/>
  <c r="C705" i="77"/>
  <c r="C704" i="77"/>
  <c r="C703" i="77"/>
  <c r="C702" i="77"/>
  <c r="C701" i="77"/>
  <c r="C700" i="77"/>
  <c r="C699" i="77"/>
  <c r="C698" i="77"/>
  <c r="C697" i="77"/>
  <c r="C696" i="77"/>
  <c r="C695" i="77"/>
  <c r="C694" i="77"/>
  <c r="C693" i="77"/>
  <c r="C692" i="77"/>
  <c r="C691" i="77"/>
  <c r="C690" i="77"/>
  <c r="C689" i="77"/>
  <c r="C688" i="77"/>
  <c r="C687" i="77"/>
  <c r="C686" i="77"/>
  <c r="C685" i="77"/>
  <c r="C684" i="77"/>
  <c r="C683" i="77"/>
  <c r="C682" i="77"/>
  <c r="C681" i="77"/>
  <c r="C680" i="77"/>
  <c r="C679" i="77"/>
  <c r="C678" i="77"/>
  <c r="C677" i="77"/>
  <c r="C676" i="77"/>
  <c r="C675" i="77"/>
  <c r="C674" i="77"/>
  <c r="C673" i="77"/>
  <c r="C672" i="77"/>
  <c r="C671" i="77"/>
  <c r="C670" i="77"/>
  <c r="C669" i="77"/>
  <c r="C668" i="77"/>
  <c r="C667" i="77"/>
  <c r="C666" i="77"/>
  <c r="C665" i="77"/>
  <c r="C664" i="77"/>
  <c r="C663" i="77"/>
  <c r="C662" i="77"/>
  <c r="C661" i="77"/>
  <c r="C660" i="77"/>
  <c r="C659" i="77"/>
  <c r="C658" i="77"/>
  <c r="C657" i="77"/>
  <c r="C656" i="77"/>
  <c r="C655" i="77"/>
  <c r="C654" i="77"/>
  <c r="C653" i="77"/>
  <c r="C652" i="77"/>
  <c r="C651" i="77"/>
  <c r="C650" i="77"/>
  <c r="C649" i="77"/>
  <c r="C648" i="77"/>
  <c r="C647" i="77"/>
  <c r="C646" i="77"/>
  <c r="C645" i="77"/>
  <c r="C644" i="77"/>
  <c r="C643" i="77"/>
  <c r="C642" i="77"/>
  <c r="C641" i="77"/>
  <c r="C640" i="77"/>
  <c r="C639" i="77"/>
  <c r="C638" i="77"/>
  <c r="C637" i="77"/>
  <c r="C636" i="77"/>
  <c r="C635" i="77"/>
  <c r="C634" i="77"/>
  <c r="C633" i="77"/>
  <c r="C632" i="77"/>
  <c r="C631" i="77"/>
  <c r="C630" i="77"/>
  <c r="C629" i="77"/>
  <c r="C628" i="77"/>
  <c r="C627" i="77"/>
  <c r="C626" i="77"/>
  <c r="C625" i="77"/>
  <c r="C624" i="77"/>
  <c r="C623" i="77"/>
  <c r="C622" i="77"/>
  <c r="C621" i="77"/>
  <c r="C620" i="77"/>
  <c r="C619" i="77"/>
  <c r="C618" i="77"/>
  <c r="C617" i="77"/>
  <c r="C616" i="77"/>
  <c r="C615" i="77"/>
  <c r="C614" i="77"/>
  <c r="C613" i="77"/>
  <c r="C612" i="77"/>
  <c r="C611" i="77"/>
  <c r="C610" i="77"/>
  <c r="C609" i="77"/>
  <c r="C608" i="77"/>
  <c r="C607" i="77"/>
  <c r="C606" i="77"/>
  <c r="C605" i="77"/>
  <c r="C604" i="77"/>
  <c r="C603" i="77"/>
  <c r="C602" i="77"/>
  <c r="C601" i="77"/>
  <c r="C600" i="77"/>
  <c r="C599" i="77"/>
  <c r="C598" i="77"/>
  <c r="C597" i="77"/>
  <c r="C596" i="77"/>
  <c r="C595" i="77"/>
  <c r="C594" i="77"/>
  <c r="C593" i="77"/>
  <c r="C592" i="77"/>
  <c r="C591" i="77"/>
  <c r="C590" i="77"/>
  <c r="C589" i="77"/>
  <c r="C588" i="77"/>
  <c r="C587" i="77"/>
  <c r="C586" i="77"/>
  <c r="C585" i="77"/>
  <c r="C584" i="77"/>
  <c r="C583" i="77"/>
  <c r="C582" i="77"/>
  <c r="C581" i="77"/>
  <c r="C580" i="77"/>
  <c r="C579" i="77"/>
  <c r="C578" i="77"/>
  <c r="C577" i="77"/>
  <c r="C576" i="77"/>
  <c r="C575" i="77"/>
  <c r="C574" i="77"/>
  <c r="C573" i="77"/>
  <c r="C572" i="77"/>
  <c r="C571" i="77"/>
  <c r="C570" i="77"/>
  <c r="C569" i="77"/>
  <c r="C568" i="77"/>
  <c r="C567" i="77"/>
  <c r="C566" i="77"/>
  <c r="C565" i="77"/>
  <c r="C564" i="77"/>
  <c r="C563" i="77"/>
  <c r="C562" i="77"/>
  <c r="C561" i="77"/>
  <c r="C560" i="77"/>
  <c r="C559" i="77"/>
  <c r="C558" i="77"/>
  <c r="C557" i="77"/>
  <c r="C556" i="77"/>
  <c r="C555" i="77"/>
  <c r="C554" i="77"/>
  <c r="C553" i="77"/>
  <c r="C552" i="77"/>
  <c r="C551" i="77"/>
  <c r="C550" i="77"/>
  <c r="C549" i="77"/>
  <c r="C548" i="77"/>
  <c r="C547" i="77"/>
  <c r="C546" i="77"/>
  <c r="C545" i="77"/>
  <c r="C544" i="77"/>
  <c r="C543" i="77"/>
  <c r="C542" i="77"/>
  <c r="C541" i="77"/>
  <c r="C540" i="77"/>
  <c r="C539" i="77"/>
  <c r="C538" i="77"/>
  <c r="C537" i="77"/>
  <c r="C536" i="77"/>
  <c r="C535" i="77"/>
  <c r="C534" i="77"/>
  <c r="C533" i="77"/>
  <c r="C532" i="77"/>
  <c r="C531" i="77"/>
  <c r="C530" i="77"/>
  <c r="C529" i="77"/>
  <c r="C528" i="77"/>
  <c r="C527" i="77"/>
  <c r="C526" i="77"/>
  <c r="C525" i="77"/>
  <c r="C524" i="77"/>
  <c r="C523" i="77"/>
  <c r="C522" i="77"/>
  <c r="C521" i="77"/>
  <c r="C520" i="77"/>
  <c r="C519" i="77"/>
  <c r="C518" i="77"/>
  <c r="C517" i="77"/>
  <c r="C516" i="77"/>
  <c r="C515" i="77"/>
  <c r="C514" i="77"/>
  <c r="C513" i="77"/>
  <c r="C512" i="77"/>
  <c r="C511" i="77"/>
  <c r="C510" i="77"/>
  <c r="C509" i="77"/>
  <c r="C508" i="77"/>
  <c r="C507" i="77"/>
  <c r="C506" i="77"/>
  <c r="C505" i="77"/>
  <c r="C504" i="77"/>
  <c r="C503" i="77"/>
  <c r="C502" i="77"/>
  <c r="C501" i="77"/>
  <c r="C500" i="77"/>
  <c r="C499" i="77"/>
  <c r="C498" i="77"/>
  <c r="C497" i="77"/>
  <c r="C496" i="77"/>
  <c r="C495" i="77"/>
  <c r="C494" i="77"/>
  <c r="C493" i="77"/>
  <c r="C492" i="77"/>
  <c r="C491" i="77"/>
  <c r="C490" i="77"/>
  <c r="C489" i="77"/>
  <c r="C488" i="77"/>
  <c r="C487" i="77"/>
  <c r="C486" i="77"/>
  <c r="C485" i="77"/>
  <c r="C484" i="77"/>
  <c r="C483" i="77"/>
  <c r="C482" i="77"/>
  <c r="C481" i="77"/>
  <c r="C480" i="77"/>
  <c r="C479" i="77"/>
  <c r="C478" i="77"/>
  <c r="C477" i="77"/>
  <c r="C476" i="77"/>
  <c r="C475" i="77"/>
  <c r="C474" i="77"/>
  <c r="C473" i="77"/>
  <c r="C472" i="77"/>
  <c r="C471" i="77"/>
  <c r="C470" i="77"/>
  <c r="C469" i="77"/>
  <c r="C468" i="77"/>
  <c r="C467" i="77"/>
  <c r="C466" i="77"/>
  <c r="C465" i="77"/>
  <c r="C464" i="77"/>
  <c r="C463" i="77"/>
  <c r="C462" i="77"/>
  <c r="C461" i="77"/>
  <c r="C460" i="77"/>
  <c r="C459" i="77"/>
  <c r="C458" i="77"/>
  <c r="C457" i="77"/>
  <c r="C456" i="77"/>
  <c r="C455" i="77"/>
  <c r="C454" i="77"/>
  <c r="C453" i="77"/>
  <c r="C452" i="77"/>
  <c r="C451" i="77"/>
  <c r="C450" i="77"/>
  <c r="C449" i="77"/>
  <c r="C448" i="77"/>
  <c r="C447" i="77"/>
  <c r="C446" i="77"/>
  <c r="C445" i="77"/>
  <c r="C444" i="77"/>
  <c r="C443" i="77"/>
  <c r="C442" i="77"/>
  <c r="C441" i="77"/>
  <c r="C440" i="77"/>
  <c r="C439" i="77"/>
  <c r="C438" i="77"/>
  <c r="C437" i="77"/>
  <c r="C436" i="77"/>
  <c r="C435" i="77"/>
  <c r="C434" i="77"/>
  <c r="C433" i="77"/>
  <c r="C432" i="77"/>
  <c r="C431" i="77"/>
  <c r="C430" i="77"/>
  <c r="C429" i="77"/>
  <c r="C428" i="77"/>
  <c r="C427" i="77"/>
  <c r="C426" i="77"/>
  <c r="C425" i="77"/>
  <c r="C424" i="77"/>
  <c r="C423" i="77"/>
  <c r="C422" i="77"/>
  <c r="C421" i="77"/>
  <c r="C420" i="77"/>
  <c r="C419" i="77"/>
  <c r="C418" i="77"/>
  <c r="C417" i="77"/>
  <c r="C416" i="77"/>
  <c r="C415" i="77"/>
  <c r="C414" i="77"/>
  <c r="C413" i="77"/>
  <c r="C412" i="77"/>
  <c r="C411" i="77"/>
  <c r="C410" i="77"/>
  <c r="C409" i="77"/>
  <c r="C408" i="77"/>
  <c r="C407" i="77"/>
  <c r="C406" i="77"/>
  <c r="C405" i="77"/>
  <c r="C404" i="77"/>
  <c r="C403" i="77"/>
  <c r="C402" i="77"/>
  <c r="C401" i="77"/>
  <c r="C400" i="77"/>
  <c r="C399" i="77"/>
  <c r="C398" i="77"/>
  <c r="C397" i="77"/>
  <c r="C396" i="77"/>
  <c r="C395" i="77"/>
  <c r="C394" i="77"/>
  <c r="C393" i="77"/>
  <c r="C392" i="77"/>
  <c r="C391" i="77"/>
  <c r="C390" i="77"/>
  <c r="C389" i="77"/>
  <c r="C388" i="77"/>
  <c r="C387" i="77"/>
  <c r="C386" i="77"/>
  <c r="C385" i="77"/>
  <c r="C384" i="77"/>
  <c r="C383" i="77"/>
  <c r="C382" i="77"/>
  <c r="C381" i="77"/>
  <c r="C380" i="77"/>
  <c r="C379" i="77"/>
  <c r="C378" i="77"/>
  <c r="C377" i="77"/>
  <c r="C376" i="77"/>
  <c r="C375" i="77"/>
  <c r="C374" i="77"/>
  <c r="C373" i="77"/>
  <c r="C372" i="77"/>
  <c r="C371" i="77"/>
  <c r="C370" i="77"/>
  <c r="C369" i="77"/>
  <c r="C368" i="77"/>
  <c r="C367" i="77"/>
  <c r="C366" i="77"/>
  <c r="C365" i="77"/>
  <c r="C364" i="77"/>
  <c r="C363" i="77"/>
  <c r="C362" i="77"/>
  <c r="C361" i="77"/>
  <c r="C360" i="77"/>
  <c r="C359" i="77"/>
  <c r="C358" i="77"/>
  <c r="C357" i="77"/>
  <c r="C356" i="77"/>
  <c r="C355" i="77"/>
  <c r="C354" i="77"/>
  <c r="C353" i="77"/>
  <c r="C352" i="77"/>
  <c r="C351" i="77"/>
  <c r="C350" i="77"/>
  <c r="C349" i="77"/>
  <c r="C348" i="77"/>
  <c r="C347" i="77"/>
  <c r="C346" i="77"/>
  <c r="C345" i="77"/>
  <c r="C344" i="77"/>
  <c r="C343" i="77"/>
  <c r="C342" i="77"/>
  <c r="C341" i="77"/>
  <c r="C340" i="77"/>
  <c r="C339" i="77"/>
  <c r="C338" i="77"/>
  <c r="C337" i="77"/>
  <c r="C336" i="77"/>
  <c r="C335" i="77"/>
  <c r="C334" i="77"/>
  <c r="C333" i="77"/>
  <c r="C332" i="77"/>
  <c r="C331" i="77"/>
  <c r="C330" i="77"/>
  <c r="C329" i="77"/>
  <c r="C328" i="77"/>
  <c r="C327" i="77"/>
  <c r="C326" i="77"/>
  <c r="C325" i="77"/>
  <c r="C324" i="77"/>
  <c r="C323" i="77"/>
  <c r="C322" i="77"/>
  <c r="C321" i="77"/>
  <c r="C320" i="77"/>
  <c r="C319" i="77"/>
  <c r="C318" i="77"/>
  <c r="C317" i="77"/>
  <c r="C316" i="77"/>
  <c r="C315" i="77"/>
  <c r="C314" i="77"/>
  <c r="C313" i="77"/>
  <c r="C312" i="77"/>
  <c r="C311" i="77"/>
  <c r="C310" i="77"/>
  <c r="C309" i="77"/>
  <c r="C308" i="77"/>
  <c r="C307" i="77"/>
  <c r="C306" i="77"/>
  <c r="C305" i="77"/>
  <c r="C304" i="77"/>
  <c r="C303" i="77"/>
  <c r="C302" i="77"/>
  <c r="C301" i="77"/>
  <c r="C300" i="77"/>
  <c r="C299" i="77"/>
  <c r="C298" i="77"/>
  <c r="C297" i="77"/>
  <c r="C296" i="77"/>
  <c r="C295" i="77"/>
  <c r="C294" i="77"/>
  <c r="C293" i="77"/>
  <c r="C292" i="77"/>
  <c r="C291" i="77"/>
  <c r="C290" i="77"/>
  <c r="C289" i="77"/>
  <c r="C288" i="77"/>
  <c r="C287" i="77"/>
  <c r="C286" i="77"/>
  <c r="C285" i="77"/>
  <c r="C284" i="77"/>
  <c r="C283" i="77"/>
  <c r="C282" i="77"/>
  <c r="C281" i="77"/>
  <c r="C280" i="77"/>
  <c r="C279" i="77"/>
  <c r="C278" i="77"/>
  <c r="C277" i="77"/>
  <c r="C276" i="77"/>
  <c r="C275" i="77"/>
  <c r="C274" i="77"/>
  <c r="C273" i="77"/>
  <c r="C272" i="77"/>
  <c r="C271" i="77"/>
  <c r="C270" i="77"/>
  <c r="C269" i="77"/>
  <c r="C268" i="77"/>
  <c r="C267" i="77"/>
  <c r="C266" i="77"/>
  <c r="C265" i="77"/>
  <c r="C264" i="77"/>
  <c r="C263" i="77"/>
  <c r="C262" i="77"/>
  <c r="C261" i="77"/>
  <c r="C260" i="77"/>
  <c r="C259" i="77"/>
  <c r="C258" i="77"/>
  <c r="C257" i="77"/>
  <c r="C256" i="77"/>
  <c r="C255" i="77"/>
  <c r="C254" i="77"/>
  <c r="C253" i="77"/>
  <c r="C252" i="77"/>
  <c r="C251" i="77"/>
  <c r="C250" i="77"/>
  <c r="C249" i="77"/>
  <c r="C248" i="77"/>
  <c r="C247" i="77"/>
  <c r="C246" i="77"/>
  <c r="C245" i="77"/>
  <c r="C244" i="77"/>
  <c r="C243" i="77"/>
  <c r="C242" i="77"/>
  <c r="C241" i="77"/>
  <c r="C240" i="77"/>
  <c r="C239" i="77"/>
  <c r="C238" i="77"/>
  <c r="C237" i="77"/>
  <c r="C236" i="77"/>
  <c r="C235" i="77"/>
  <c r="C234" i="77"/>
  <c r="C233" i="77"/>
  <c r="C232" i="77"/>
  <c r="C231" i="77"/>
  <c r="C230" i="77"/>
  <c r="C229" i="77"/>
  <c r="C228" i="77"/>
  <c r="C227" i="77"/>
  <c r="C226" i="77"/>
  <c r="C225" i="77"/>
  <c r="C224" i="77"/>
  <c r="C223" i="77"/>
  <c r="C222" i="77"/>
  <c r="C221" i="77"/>
  <c r="C220" i="77"/>
  <c r="C219" i="77"/>
  <c r="C218" i="77"/>
  <c r="C217" i="77"/>
  <c r="C216" i="77"/>
  <c r="C215" i="77"/>
  <c r="C214" i="77"/>
  <c r="C213" i="77"/>
  <c r="C212" i="77"/>
  <c r="C211" i="77"/>
  <c r="C210" i="77"/>
  <c r="C209" i="77"/>
  <c r="C208" i="77"/>
  <c r="C207" i="77"/>
  <c r="C206" i="77"/>
  <c r="C205" i="77"/>
  <c r="C204" i="77"/>
  <c r="C203" i="77"/>
  <c r="C202" i="77"/>
  <c r="C201" i="77"/>
  <c r="C200" i="77"/>
  <c r="C199" i="77"/>
  <c r="C198" i="77"/>
  <c r="C197" i="77"/>
  <c r="C196" i="77"/>
  <c r="C195" i="77"/>
  <c r="C194" i="77"/>
  <c r="C193" i="77"/>
  <c r="C192" i="77"/>
  <c r="C191" i="77"/>
  <c r="C190" i="77"/>
  <c r="C189" i="77"/>
  <c r="C188" i="77"/>
  <c r="C187" i="77"/>
  <c r="C186" i="77"/>
  <c r="C185" i="77"/>
  <c r="C184" i="77"/>
  <c r="C183" i="77"/>
  <c r="C182" i="77"/>
  <c r="C181" i="77"/>
  <c r="C180" i="77"/>
  <c r="C179" i="77"/>
  <c r="C178" i="77"/>
  <c r="C177" i="77"/>
  <c r="C176" i="77"/>
  <c r="C175" i="77"/>
  <c r="C174" i="77"/>
  <c r="C173" i="77"/>
  <c r="C172" i="77"/>
  <c r="C171" i="77"/>
  <c r="C170" i="77"/>
  <c r="C169" i="77"/>
  <c r="C168" i="77"/>
  <c r="C167" i="77"/>
  <c r="C166" i="77"/>
  <c r="C165" i="77"/>
  <c r="C164" i="77"/>
  <c r="C163" i="77"/>
  <c r="C162" i="77"/>
  <c r="C161" i="77"/>
  <c r="C160" i="77"/>
  <c r="C159" i="77"/>
  <c r="C158" i="77"/>
  <c r="C157" i="77"/>
  <c r="C156" i="77"/>
  <c r="C155" i="77"/>
  <c r="C154" i="77"/>
  <c r="C153" i="77"/>
  <c r="C152" i="77"/>
  <c r="C151" i="77"/>
  <c r="C150" i="77"/>
  <c r="C149" i="77"/>
  <c r="C148" i="77"/>
  <c r="C147" i="77"/>
  <c r="C146" i="77"/>
  <c r="C145" i="77"/>
  <c r="C144" i="77"/>
  <c r="C143" i="77"/>
  <c r="C142" i="77"/>
  <c r="C141" i="77"/>
  <c r="C140" i="77"/>
  <c r="C139" i="77"/>
  <c r="C138" i="77"/>
  <c r="C137" i="77"/>
  <c r="C136" i="77"/>
  <c r="C135" i="77"/>
  <c r="C134" i="77"/>
  <c r="C133" i="77"/>
  <c r="C132" i="77"/>
  <c r="C131" i="77"/>
  <c r="C130" i="77"/>
  <c r="C129" i="77"/>
  <c r="C128" i="77"/>
  <c r="C127" i="77"/>
  <c r="C126" i="77"/>
  <c r="C125" i="77"/>
  <c r="C124" i="77"/>
  <c r="C123" i="77"/>
  <c r="C122" i="77"/>
  <c r="C121" i="77"/>
  <c r="C120" i="77"/>
  <c r="C119" i="77"/>
  <c r="C118" i="77"/>
  <c r="C117" i="77"/>
  <c r="C116" i="77"/>
  <c r="C115" i="77"/>
  <c r="C114" i="77"/>
  <c r="C113" i="77"/>
  <c r="C112" i="77"/>
  <c r="C111" i="77"/>
  <c r="C110" i="77"/>
  <c r="C109" i="77"/>
  <c r="C108" i="77"/>
  <c r="C107" i="77"/>
  <c r="C106" i="77"/>
  <c r="C105" i="77"/>
  <c r="C104" i="77"/>
  <c r="C103" i="77"/>
  <c r="C102" i="77"/>
  <c r="C101" i="77"/>
  <c r="C100" i="77"/>
  <c r="C99" i="77"/>
  <c r="C98" i="77"/>
  <c r="C97" i="77"/>
  <c r="C96" i="77"/>
  <c r="C95" i="77"/>
  <c r="C94" i="77"/>
  <c r="C93" i="77"/>
  <c r="C92" i="77"/>
  <c r="C91" i="77"/>
  <c r="C90" i="77"/>
  <c r="C89" i="77"/>
  <c r="C88" i="77"/>
  <c r="C87" i="77"/>
  <c r="C86" i="77"/>
  <c r="C85" i="77"/>
  <c r="C84" i="77"/>
  <c r="C83" i="77"/>
  <c r="C82" i="77"/>
  <c r="C81" i="77"/>
  <c r="C80" i="77"/>
  <c r="C79" i="77"/>
  <c r="C78" i="77"/>
  <c r="C77" i="77"/>
  <c r="C76" i="77"/>
  <c r="C75" i="77"/>
  <c r="C74" i="77"/>
  <c r="C73" i="77"/>
  <c r="C72" i="77"/>
  <c r="C71" i="77"/>
  <c r="C70" i="77"/>
  <c r="C69" i="77"/>
  <c r="C68" i="77"/>
  <c r="C67" i="77"/>
  <c r="C66" i="77"/>
  <c r="C65" i="77"/>
  <c r="C64" i="77"/>
  <c r="C63" i="77"/>
  <c r="C62" i="77"/>
  <c r="C61" i="77"/>
  <c r="C60" i="77"/>
  <c r="C59" i="77"/>
  <c r="C58" i="77"/>
  <c r="C57" i="77"/>
  <c r="C56" i="77"/>
  <c r="C55" i="77"/>
  <c r="C54" i="77"/>
  <c r="C53" i="77"/>
  <c r="C52" i="77"/>
  <c r="C51" i="77"/>
  <c r="C50" i="77"/>
  <c r="C49" i="77"/>
  <c r="C48" i="77"/>
  <c r="C47" i="77"/>
  <c r="C46" i="77"/>
  <c r="C45" i="77"/>
  <c r="C44" i="77"/>
  <c r="C43" i="77"/>
  <c r="C42" i="77"/>
  <c r="C41" i="77"/>
  <c r="C40" i="77"/>
  <c r="C39" i="77"/>
  <c r="C38" i="77"/>
  <c r="C37" i="77"/>
  <c r="C36" i="77"/>
  <c r="C35" i="77"/>
  <c r="C34" i="77"/>
  <c r="C33" i="77"/>
  <c r="C32" i="77"/>
  <c r="C31" i="77"/>
  <c r="C30" i="77"/>
  <c r="C29" i="77"/>
  <c r="C28" i="77"/>
  <c r="C27" i="77"/>
  <c r="C26" i="77"/>
  <c r="C25" i="77"/>
  <c r="C24" i="77"/>
  <c r="C23" i="77"/>
  <c r="C22" i="77"/>
  <c r="C21" i="77"/>
  <c r="C20" i="77"/>
  <c r="C19" i="77"/>
  <c r="C18" i="77"/>
  <c r="C17" i="77"/>
  <c r="C16" i="77"/>
  <c r="C15" i="77"/>
  <c r="C14" i="77"/>
  <c r="C13" i="77"/>
  <c r="C12" i="77"/>
  <c r="C5" i="77"/>
  <c r="C6" i="77"/>
  <c r="C7" i="77"/>
  <c r="C8" i="77"/>
  <c r="C9" i="77"/>
  <c r="C10" i="77"/>
  <c r="C11" i="77"/>
  <c r="AY1005" i="78"/>
  <c r="AV1005" i="78"/>
  <c r="AU1005" i="78"/>
  <c r="AT1005" i="78"/>
  <c r="AS1005" i="78"/>
  <c r="AR1005" i="78"/>
  <c r="AQ1005" i="78"/>
  <c r="AP1005" i="78"/>
  <c r="AO1005" i="78"/>
  <c r="AN1005" i="78"/>
  <c r="AM1005" i="78"/>
  <c r="AL1005" i="78"/>
  <c r="AK1005" i="78"/>
  <c r="AJ1005" i="78"/>
  <c r="AI1005" i="78"/>
  <c r="AH1005" i="78"/>
  <c r="AG1005" i="78"/>
  <c r="AF1005" i="78"/>
  <c r="AE1005" i="78"/>
  <c r="AD1005" i="78"/>
  <c r="AC1005" i="78"/>
  <c r="AB1005" i="78"/>
  <c r="Y1005" i="78"/>
  <c r="X1005" i="78"/>
  <c r="W1005" i="78"/>
  <c r="V1005" i="78"/>
  <c r="U1005" i="78"/>
  <c r="T1005" i="78"/>
  <c r="O1005" i="78"/>
  <c r="J1005" i="78"/>
  <c r="H1005" i="78"/>
  <c r="AZ1003" i="78"/>
  <c r="AX1003" i="78"/>
  <c r="AW1003" i="78"/>
  <c r="Z1003" i="78"/>
  <c r="S1003" i="78"/>
  <c r="R1003" i="78"/>
  <c r="Q1003" i="78"/>
  <c r="P1003" i="78"/>
  <c r="N1003" i="78"/>
  <c r="K1003" i="78"/>
  <c r="F1003" i="78"/>
  <c r="E1003" i="78"/>
  <c r="AZ1002" i="78"/>
  <c r="AX1002" i="78"/>
  <c r="AW1002" i="78"/>
  <c r="Z1002" i="78"/>
  <c r="S1002" i="78"/>
  <c r="R1002" i="78"/>
  <c r="Q1002" i="78"/>
  <c r="P1002" i="78"/>
  <c r="N1002" i="78"/>
  <c r="K1002" i="78"/>
  <c r="F1002" i="78"/>
  <c r="E1002" i="78"/>
  <c r="AZ1001" i="78"/>
  <c r="AX1001" i="78"/>
  <c r="AW1001" i="78"/>
  <c r="Z1001" i="78"/>
  <c r="S1001" i="78"/>
  <c r="R1001" i="78"/>
  <c r="Q1001" i="78"/>
  <c r="P1001" i="78"/>
  <c r="N1001" i="78"/>
  <c r="K1001" i="78"/>
  <c r="F1001" i="78"/>
  <c r="E1001" i="78"/>
  <c r="AZ1000" i="78"/>
  <c r="AX1000" i="78"/>
  <c r="AW1000" i="78"/>
  <c r="Z1000" i="78"/>
  <c r="S1000" i="78"/>
  <c r="R1000" i="78"/>
  <c r="Q1000" i="78"/>
  <c r="P1000" i="78"/>
  <c r="N1000" i="78"/>
  <c r="K1000" i="78"/>
  <c r="F1000" i="78"/>
  <c r="E1000" i="78"/>
  <c r="AZ999" i="78"/>
  <c r="AX999" i="78"/>
  <c r="AW999" i="78"/>
  <c r="Z999" i="78"/>
  <c r="S999" i="78"/>
  <c r="R999" i="78"/>
  <c r="Q999" i="78"/>
  <c r="P999" i="78"/>
  <c r="N999" i="78"/>
  <c r="K999" i="78"/>
  <c r="F999" i="78"/>
  <c r="E999" i="78"/>
  <c r="AZ998" i="78"/>
  <c r="AX998" i="78"/>
  <c r="AW998" i="78"/>
  <c r="Z998" i="78"/>
  <c r="S998" i="78"/>
  <c r="R998" i="78"/>
  <c r="Q998" i="78"/>
  <c r="P998" i="78"/>
  <c r="N998" i="78"/>
  <c r="K998" i="78"/>
  <c r="F998" i="78"/>
  <c r="E998" i="78"/>
  <c r="AZ997" i="78"/>
  <c r="AX997" i="78"/>
  <c r="AW997" i="78"/>
  <c r="Z997" i="78"/>
  <c r="S997" i="78"/>
  <c r="R997" i="78"/>
  <c r="Q997" i="78"/>
  <c r="P997" i="78"/>
  <c r="N997" i="78"/>
  <c r="K997" i="78"/>
  <c r="F997" i="78"/>
  <c r="E997" i="78"/>
  <c r="AZ996" i="78"/>
  <c r="AX996" i="78"/>
  <c r="AW996" i="78"/>
  <c r="Z996" i="78"/>
  <c r="S996" i="78"/>
  <c r="R996" i="78"/>
  <c r="Q996" i="78"/>
  <c r="P996" i="78"/>
  <c r="N996" i="78"/>
  <c r="K996" i="78"/>
  <c r="F996" i="78"/>
  <c r="E996" i="78"/>
  <c r="AZ995" i="78"/>
  <c r="AX995" i="78"/>
  <c r="AW995" i="78"/>
  <c r="Z995" i="78"/>
  <c r="S995" i="78"/>
  <c r="R995" i="78"/>
  <c r="Q995" i="78"/>
  <c r="P995" i="78"/>
  <c r="N995" i="78"/>
  <c r="K995" i="78"/>
  <c r="F995" i="78"/>
  <c r="E995" i="78"/>
  <c r="AZ994" i="78"/>
  <c r="AX994" i="78"/>
  <c r="AW994" i="78"/>
  <c r="Z994" i="78"/>
  <c r="S994" i="78"/>
  <c r="R994" i="78"/>
  <c r="Q994" i="78"/>
  <c r="P994" i="78"/>
  <c r="N994" i="78"/>
  <c r="K994" i="78"/>
  <c r="F994" i="78"/>
  <c r="E994" i="78"/>
  <c r="AZ993" i="78"/>
  <c r="AX993" i="78"/>
  <c r="AW993" i="78"/>
  <c r="Z993" i="78"/>
  <c r="S993" i="78"/>
  <c r="R993" i="78"/>
  <c r="Q993" i="78"/>
  <c r="P993" i="78"/>
  <c r="N993" i="78"/>
  <c r="K993" i="78"/>
  <c r="F993" i="78"/>
  <c r="E993" i="78"/>
  <c r="AZ992" i="78"/>
  <c r="AX992" i="78"/>
  <c r="AW992" i="78"/>
  <c r="Z992" i="78"/>
  <c r="S992" i="78"/>
  <c r="R992" i="78"/>
  <c r="Q992" i="78"/>
  <c r="P992" i="78"/>
  <c r="N992" i="78"/>
  <c r="K992" i="78"/>
  <c r="F992" i="78"/>
  <c r="E992" i="78"/>
  <c r="AZ991" i="78"/>
  <c r="AX991" i="78"/>
  <c r="AW991" i="78"/>
  <c r="Z991" i="78"/>
  <c r="S991" i="78"/>
  <c r="R991" i="78"/>
  <c r="Q991" i="78"/>
  <c r="P991" i="78"/>
  <c r="N991" i="78"/>
  <c r="K991" i="78"/>
  <c r="F991" i="78"/>
  <c r="E991" i="78"/>
  <c r="AZ990" i="78"/>
  <c r="AX990" i="78"/>
  <c r="AW990" i="78"/>
  <c r="Z990" i="78"/>
  <c r="S990" i="78"/>
  <c r="R990" i="78"/>
  <c r="Q990" i="78"/>
  <c r="P990" i="78"/>
  <c r="N990" i="78"/>
  <c r="K990" i="78"/>
  <c r="F990" i="78"/>
  <c r="E990" i="78"/>
  <c r="AZ989" i="78"/>
  <c r="AX989" i="78"/>
  <c r="AW989" i="78"/>
  <c r="Z989" i="78"/>
  <c r="S989" i="78"/>
  <c r="R989" i="78"/>
  <c r="Q989" i="78"/>
  <c r="P989" i="78"/>
  <c r="N989" i="78"/>
  <c r="K989" i="78"/>
  <c r="F989" i="78"/>
  <c r="E989" i="78"/>
  <c r="AZ988" i="78"/>
  <c r="AX988" i="78"/>
  <c r="AW988" i="78"/>
  <c r="Z988" i="78"/>
  <c r="S988" i="78"/>
  <c r="R988" i="78"/>
  <c r="Q988" i="78"/>
  <c r="P988" i="78"/>
  <c r="N988" i="78"/>
  <c r="K988" i="78"/>
  <c r="F988" i="78"/>
  <c r="E988" i="78"/>
  <c r="AZ987" i="78"/>
  <c r="AX987" i="78"/>
  <c r="AW987" i="78"/>
  <c r="Z987" i="78"/>
  <c r="S987" i="78"/>
  <c r="R987" i="78"/>
  <c r="Q987" i="78"/>
  <c r="P987" i="78"/>
  <c r="N987" i="78"/>
  <c r="K987" i="78"/>
  <c r="F987" i="78"/>
  <c r="E987" i="78"/>
  <c r="AZ986" i="78"/>
  <c r="AX986" i="78"/>
  <c r="AW986" i="78"/>
  <c r="Z986" i="78"/>
  <c r="S986" i="78"/>
  <c r="R986" i="78"/>
  <c r="Q986" i="78"/>
  <c r="P986" i="78"/>
  <c r="N986" i="78"/>
  <c r="K986" i="78"/>
  <c r="F986" i="78"/>
  <c r="E986" i="78"/>
  <c r="AZ985" i="78"/>
  <c r="AX985" i="78"/>
  <c r="AW985" i="78"/>
  <c r="Z985" i="78"/>
  <c r="S985" i="78"/>
  <c r="R985" i="78"/>
  <c r="Q985" i="78"/>
  <c r="P985" i="78"/>
  <c r="N985" i="78"/>
  <c r="K985" i="78"/>
  <c r="F985" i="78"/>
  <c r="E985" i="78"/>
  <c r="AZ984" i="78"/>
  <c r="AX984" i="78"/>
  <c r="AW984" i="78"/>
  <c r="Z984" i="78"/>
  <c r="S984" i="78"/>
  <c r="R984" i="78"/>
  <c r="Q984" i="78"/>
  <c r="P984" i="78"/>
  <c r="N984" i="78"/>
  <c r="K984" i="78"/>
  <c r="F984" i="78"/>
  <c r="E984" i="78"/>
  <c r="AZ983" i="78"/>
  <c r="AX983" i="78"/>
  <c r="AW983" i="78"/>
  <c r="Z983" i="78"/>
  <c r="S983" i="78"/>
  <c r="R983" i="78"/>
  <c r="Q983" i="78"/>
  <c r="P983" i="78"/>
  <c r="N983" i="78"/>
  <c r="K983" i="78"/>
  <c r="F983" i="78"/>
  <c r="E983" i="78"/>
  <c r="AZ982" i="78"/>
  <c r="AX982" i="78"/>
  <c r="AW982" i="78"/>
  <c r="Z982" i="78"/>
  <c r="S982" i="78"/>
  <c r="R982" i="78"/>
  <c r="Q982" i="78"/>
  <c r="P982" i="78"/>
  <c r="N982" i="78"/>
  <c r="K982" i="78"/>
  <c r="F982" i="78"/>
  <c r="E982" i="78"/>
  <c r="AZ981" i="78"/>
  <c r="AX981" i="78"/>
  <c r="AW981" i="78"/>
  <c r="Z981" i="78"/>
  <c r="S981" i="78"/>
  <c r="R981" i="78"/>
  <c r="Q981" i="78"/>
  <c r="P981" i="78"/>
  <c r="N981" i="78"/>
  <c r="K981" i="78"/>
  <c r="F981" i="78"/>
  <c r="E981" i="78"/>
  <c r="AZ980" i="78"/>
  <c r="AX980" i="78"/>
  <c r="AW980" i="78"/>
  <c r="Z980" i="78"/>
  <c r="S980" i="78"/>
  <c r="R980" i="78"/>
  <c r="Q980" i="78"/>
  <c r="P980" i="78"/>
  <c r="N980" i="78"/>
  <c r="K980" i="78"/>
  <c r="F980" i="78"/>
  <c r="E980" i="78"/>
  <c r="AZ979" i="78"/>
  <c r="AX979" i="78"/>
  <c r="AW979" i="78"/>
  <c r="Z979" i="78"/>
  <c r="S979" i="78"/>
  <c r="R979" i="78"/>
  <c r="Q979" i="78"/>
  <c r="P979" i="78"/>
  <c r="N979" i="78"/>
  <c r="K979" i="78"/>
  <c r="F979" i="78"/>
  <c r="E979" i="78"/>
  <c r="AZ978" i="78"/>
  <c r="AX978" i="78"/>
  <c r="AW978" i="78"/>
  <c r="Z978" i="78"/>
  <c r="S978" i="78"/>
  <c r="R978" i="78"/>
  <c r="Q978" i="78"/>
  <c r="P978" i="78"/>
  <c r="N978" i="78"/>
  <c r="K978" i="78"/>
  <c r="F978" i="78"/>
  <c r="E978" i="78"/>
  <c r="AZ977" i="78"/>
  <c r="AX977" i="78"/>
  <c r="AW977" i="78"/>
  <c r="Z977" i="78"/>
  <c r="S977" i="78"/>
  <c r="R977" i="78"/>
  <c r="Q977" i="78"/>
  <c r="P977" i="78"/>
  <c r="N977" i="78"/>
  <c r="K977" i="78"/>
  <c r="F977" i="78"/>
  <c r="E977" i="78"/>
  <c r="AZ976" i="78"/>
  <c r="AX976" i="78"/>
  <c r="AW976" i="78"/>
  <c r="Z976" i="78"/>
  <c r="S976" i="78"/>
  <c r="R976" i="78"/>
  <c r="Q976" i="78"/>
  <c r="P976" i="78"/>
  <c r="N976" i="78"/>
  <c r="K976" i="78"/>
  <c r="F976" i="78"/>
  <c r="E976" i="78"/>
  <c r="AZ975" i="78"/>
  <c r="AX975" i="78"/>
  <c r="AW975" i="78"/>
  <c r="Z975" i="78"/>
  <c r="S975" i="78"/>
  <c r="R975" i="78"/>
  <c r="Q975" i="78"/>
  <c r="P975" i="78"/>
  <c r="N975" i="78"/>
  <c r="K975" i="78"/>
  <c r="F975" i="78"/>
  <c r="E975" i="78"/>
  <c r="AZ974" i="78"/>
  <c r="AX974" i="78"/>
  <c r="AW974" i="78"/>
  <c r="Z974" i="78"/>
  <c r="S974" i="78"/>
  <c r="R974" i="78"/>
  <c r="Q974" i="78"/>
  <c r="P974" i="78"/>
  <c r="N974" i="78"/>
  <c r="K974" i="78"/>
  <c r="F974" i="78"/>
  <c r="E974" i="78"/>
  <c r="AZ973" i="78"/>
  <c r="AX973" i="78"/>
  <c r="AW973" i="78"/>
  <c r="Z973" i="78"/>
  <c r="S973" i="78"/>
  <c r="R973" i="78"/>
  <c r="Q973" i="78"/>
  <c r="P973" i="78"/>
  <c r="N973" i="78"/>
  <c r="K973" i="78"/>
  <c r="F973" i="78"/>
  <c r="E973" i="78"/>
  <c r="AZ972" i="78"/>
  <c r="AX972" i="78"/>
  <c r="AW972" i="78"/>
  <c r="Z972" i="78"/>
  <c r="S972" i="78"/>
  <c r="R972" i="78"/>
  <c r="Q972" i="78"/>
  <c r="P972" i="78"/>
  <c r="N972" i="78"/>
  <c r="K972" i="78"/>
  <c r="F972" i="78"/>
  <c r="E972" i="78"/>
  <c r="AZ971" i="78"/>
  <c r="AX971" i="78"/>
  <c r="AW971" i="78"/>
  <c r="Z971" i="78"/>
  <c r="S971" i="78"/>
  <c r="R971" i="78"/>
  <c r="Q971" i="78"/>
  <c r="P971" i="78"/>
  <c r="N971" i="78"/>
  <c r="K971" i="78"/>
  <c r="F971" i="78"/>
  <c r="E971" i="78"/>
  <c r="AZ970" i="78"/>
  <c r="AX970" i="78"/>
  <c r="AW970" i="78"/>
  <c r="Z970" i="78"/>
  <c r="S970" i="78"/>
  <c r="R970" i="78"/>
  <c r="Q970" i="78"/>
  <c r="P970" i="78"/>
  <c r="N970" i="78"/>
  <c r="K970" i="78"/>
  <c r="F970" i="78"/>
  <c r="E970" i="78"/>
  <c r="AZ969" i="78"/>
  <c r="AX969" i="78"/>
  <c r="AW969" i="78"/>
  <c r="Z969" i="78"/>
  <c r="S969" i="78"/>
  <c r="R969" i="78"/>
  <c r="Q969" i="78"/>
  <c r="P969" i="78"/>
  <c r="N969" i="78"/>
  <c r="K969" i="78"/>
  <c r="F969" i="78"/>
  <c r="E969" i="78"/>
  <c r="AZ968" i="78"/>
  <c r="AX968" i="78"/>
  <c r="AW968" i="78"/>
  <c r="Z968" i="78"/>
  <c r="S968" i="78"/>
  <c r="R968" i="78"/>
  <c r="Q968" i="78"/>
  <c r="P968" i="78"/>
  <c r="N968" i="78"/>
  <c r="K968" i="78"/>
  <c r="F968" i="78"/>
  <c r="E968" i="78"/>
  <c r="AZ967" i="78"/>
  <c r="AX967" i="78"/>
  <c r="AW967" i="78"/>
  <c r="Z967" i="78"/>
  <c r="S967" i="78"/>
  <c r="R967" i="78"/>
  <c r="Q967" i="78"/>
  <c r="P967" i="78"/>
  <c r="N967" i="78"/>
  <c r="K967" i="78"/>
  <c r="F967" i="78"/>
  <c r="E967" i="78"/>
  <c r="AZ966" i="78"/>
  <c r="AX966" i="78"/>
  <c r="AW966" i="78"/>
  <c r="Z966" i="78"/>
  <c r="S966" i="78"/>
  <c r="R966" i="78"/>
  <c r="Q966" i="78"/>
  <c r="P966" i="78"/>
  <c r="N966" i="78"/>
  <c r="K966" i="78"/>
  <c r="F966" i="78"/>
  <c r="E966" i="78"/>
  <c r="AZ965" i="78"/>
  <c r="AX965" i="78"/>
  <c r="AW965" i="78"/>
  <c r="Z965" i="78"/>
  <c r="S965" i="78"/>
  <c r="R965" i="78"/>
  <c r="Q965" i="78"/>
  <c r="P965" i="78"/>
  <c r="N965" i="78"/>
  <c r="K965" i="78"/>
  <c r="F965" i="78"/>
  <c r="E965" i="78"/>
  <c r="AZ964" i="78"/>
  <c r="AX964" i="78"/>
  <c r="AW964" i="78"/>
  <c r="Z964" i="78"/>
  <c r="S964" i="78"/>
  <c r="R964" i="78"/>
  <c r="Q964" i="78"/>
  <c r="P964" i="78"/>
  <c r="N964" i="78"/>
  <c r="K964" i="78"/>
  <c r="F964" i="78"/>
  <c r="E964" i="78"/>
  <c r="AZ963" i="78"/>
  <c r="AX963" i="78"/>
  <c r="AW963" i="78"/>
  <c r="Z963" i="78"/>
  <c r="S963" i="78"/>
  <c r="R963" i="78"/>
  <c r="Q963" i="78"/>
  <c r="P963" i="78"/>
  <c r="N963" i="78"/>
  <c r="K963" i="78"/>
  <c r="F963" i="78"/>
  <c r="E963" i="78"/>
  <c r="AZ962" i="78"/>
  <c r="AX962" i="78"/>
  <c r="AW962" i="78"/>
  <c r="Z962" i="78"/>
  <c r="S962" i="78"/>
  <c r="R962" i="78"/>
  <c r="Q962" i="78"/>
  <c r="P962" i="78"/>
  <c r="N962" i="78"/>
  <c r="K962" i="78"/>
  <c r="F962" i="78"/>
  <c r="E962" i="78"/>
  <c r="AZ961" i="78"/>
  <c r="AX961" i="78"/>
  <c r="AW961" i="78"/>
  <c r="Z961" i="78"/>
  <c r="S961" i="78"/>
  <c r="R961" i="78"/>
  <c r="Q961" i="78"/>
  <c r="P961" i="78"/>
  <c r="N961" i="78"/>
  <c r="K961" i="78"/>
  <c r="F961" i="78"/>
  <c r="E961" i="78"/>
  <c r="AZ960" i="78"/>
  <c r="AX960" i="78"/>
  <c r="AW960" i="78"/>
  <c r="Z960" i="78"/>
  <c r="S960" i="78"/>
  <c r="R960" i="78"/>
  <c r="Q960" i="78"/>
  <c r="P960" i="78"/>
  <c r="N960" i="78"/>
  <c r="K960" i="78"/>
  <c r="F960" i="78"/>
  <c r="E960" i="78"/>
  <c r="AZ959" i="78"/>
  <c r="AX959" i="78"/>
  <c r="AW959" i="78"/>
  <c r="Z959" i="78"/>
  <c r="S959" i="78"/>
  <c r="R959" i="78"/>
  <c r="Q959" i="78"/>
  <c r="P959" i="78"/>
  <c r="N959" i="78"/>
  <c r="K959" i="78"/>
  <c r="F959" i="78"/>
  <c r="E959" i="78"/>
  <c r="AZ958" i="78"/>
  <c r="AX958" i="78"/>
  <c r="AW958" i="78"/>
  <c r="Z958" i="78"/>
  <c r="S958" i="78"/>
  <c r="R958" i="78"/>
  <c r="Q958" i="78"/>
  <c r="P958" i="78"/>
  <c r="N958" i="78"/>
  <c r="K958" i="78"/>
  <c r="F958" i="78"/>
  <c r="E958" i="78"/>
  <c r="AZ957" i="78"/>
  <c r="AX957" i="78"/>
  <c r="AW957" i="78"/>
  <c r="Z957" i="78"/>
  <c r="S957" i="78"/>
  <c r="R957" i="78"/>
  <c r="Q957" i="78"/>
  <c r="P957" i="78"/>
  <c r="N957" i="78"/>
  <c r="K957" i="78"/>
  <c r="F957" i="78"/>
  <c r="E957" i="78"/>
  <c r="AZ956" i="78"/>
  <c r="AX956" i="78"/>
  <c r="AW956" i="78"/>
  <c r="Z956" i="78"/>
  <c r="S956" i="78"/>
  <c r="R956" i="78"/>
  <c r="Q956" i="78"/>
  <c r="P956" i="78"/>
  <c r="N956" i="78"/>
  <c r="K956" i="78"/>
  <c r="F956" i="78"/>
  <c r="E956" i="78"/>
  <c r="AZ955" i="78"/>
  <c r="AX955" i="78"/>
  <c r="AW955" i="78"/>
  <c r="Z955" i="78"/>
  <c r="S955" i="78"/>
  <c r="R955" i="78"/>
  <c r="Q955" i="78"/>
  <c r="P955" i="78"/>
  <c r="N955" i="78"/>
  <c r="K955" i="78"/>
  <c r="F955" i="78"/>
  <c r="E955" i="78"/>
  <c r="AZ954" i="78"/>
  <c r="AX954" i="78"/>
  <c r="AW954" i="78"/>
  <c r="Z954" i="78"/>
  <c r="S954" i="78"/>
  <c r="R954" i="78"/>
  <c r="Q954" i="78"/>
  <c r="P954" i="78"/>
  <c r="N954" i="78"/>
  <c r="K954" i="78"/>
  <c r="F954" i="78"/>
  <c r="E954" i="78"/>
  <c r="AZ953" i="78"/>
  <c r="AX953" i="78"/>
  <c r="AW953" i="78"/>
  <c r="Z953" i="78"/>
  <c r="S953" i="78"/>
  <c r="R953" i="78"/>
  <c r="Q953" i="78"/>
  <c r="P953" i="78"/>
  <c r="N953" i="78"/>
  <c r="K953" i="78"/>
  <c r="F953" i="78"/>
  <c r="E953" i="78"/>
  <c r="AZ952" i="78"/>
  <c r="AX952" i="78"/>
  <c r="AW952" i="78"/>
  <c r="Z952" i="78"/>
  <c r="S952" i="78"/>
  <c r="R952" i="78"/>
  <c r="Q952" i="78"/>
  <c r="P952" i="78"/>
  <c r="N952" i="78"/>
  <c r="K952" i="78"/>
  <c r="F952" i="78"/>
  <c r="E952" i="78"/>
  <c r="AZ951" i="78"/>
  <c r="AX951" i="78"/>
  <c r="AW951" i="78"/>
  <c r="Z951" i="78"/>
  <c r="S951" i="78"/>
  <c r="R951" i="78"/>
  <c r="Q951" i="78"/>
  <c r="P951" i="78"/>
  <c r="N951" i="78"/>
  <c r="K951" i="78"/>
  <c r="F951" i="78"/>
  <c r="E951" i="78"/>
  <c r="AZ950" i="78"/>
  <c r="AX950" i="78"/>
  <c r="AW950" i="78"/>
  <c r="Z950" i="78"/>
  <c r="S950" i="78"/>
  <c r="R950" i="78"/>
  <c r="Q950" i="78"/>
  <c r="P950" i="78"/>
  <c r="N950" i="78"/>
  <c r="K950" i="78"/>
  <c r="F950" i="78"/>
  <c r="E950" i="78"/>
  <c r="AZ949" i="78"/>
  <c r="AX949" i="78"/>
  <c r="AW949" i="78"/>
  <c r="Z949" i="78"/>
  <c r="S949" i="78"/>
  <c r="R949" i="78"/>
  <c r="Q949" i="78"/>
  <c r="P949" i="78"/>
  <c r="N949" i="78"/>
  <c r="K949" i="78"/>
  <c r="F949" i="78"/>
  <c r="E949" i="78"/>
  <c r="AZ948" i="78"/>
  <c r="AX948" i="78"/>
  <c r="AW948" i="78"/>
  <c r="Z948" i="78"/>
  <c r="S948" i="78"/>
  <c r="R948" i="78"/>
  <c r="Q948" i="78"/>
  <c r="P948" i="78"/>
  <c r="N948" i="78"/>
  <c r="K948" i="78"/>
  <c r="F948" i="78"/>
  <c r="E948" i="78"/>
  <c r="AZ947" i="78"/>
  <c r="AX947" i="78"/>
  <c r="AW947" i="78"/>
  <c r="Z947" i="78"/>
  <c r="S947" i="78"/>
  <c r="R947" i="78"/>
  <c r="Q947" i="78"/>
  <c r="P947" i="78"/>
  <c r="N947" i="78"/>
  <c r="K947" i="78"/>
  <c r="F947" i="78"/>
  <c r="E947" i="78"/>
  <c r="AZ946" i="78"/>
  <c r="AX946" i="78"/>
  <c r="AW946" i="78"/>
  <c r="Z946" i="78"/>
  <c r="S946" i="78"/>
  <c r="R946" i="78"/>
  <c r="Q946" i="78"/>
  <c r="P946" i="78"/>
  <c r="N946" i="78"/>
  <c r="K946" i="78"/>
  <c r="F946" i="78"/>
  <c r="E946" i="78"/>
  <c r="AZ945" i="78"/>
  <c r="AX945" i="78"/>
  <c r="AW945" i="78"/>
  <c r="Z945" i="78"/>
  <c r="S945" i="78"/>
  <c r="R945" i="78"/>
  <c r="Q945" i="78"/>
  <c r="P945" i="78"/>
  <c r="N945" i="78"/>
  <c r="K945" i="78"/>
  <c r="F945" i="78"/>
  <c r="E945" i="78"/>
  <c r="AZ944" i="78"/>
  <c r="AX944" i="78"/>
  <c r="AW944" i="78"/>
  <c r="Z944" i="78"/>
  <c r="S944" i="78"/>
  <c r="R944" i="78"/>
  <c r="Q944" i="78"/>
  <c r="P944" i="78"/>
  <c r="N944" i="78"/>
  <c r="K944" i="78"/>
  <c r="F944" i="78"/>
  <c r="E944" i="78"/>
  <c r="AZ943" i="78"/>
  <c r="AX943" i="78"/>
  <c r="AW943" i="78"/>
  <c r="Z943" i="78"/>
  <c r="S943" i="78"/>
  <c r="R943" i="78"/>
  <c r="Q943" i="78"/>
  <c r="P943" i="78"/>
  <c r="N943" i="78"/>
  <c r="K943" i="78"/>
  <c r="F943" i="78"/>
  <c r="E943" i="78"/>
  <c r="AZ942" i="78"/>
  <c r="AX942" i="78"/>
  <c r="AW942" i="78"/>
  <c r="Z942" i="78"/>
  <c r="S942" i="78"/>
  <c r="R942" i="78"/>
  <c r="Q942" i="78"/>
  <c r="P942" i="78"/>
  <c r="N942" i="78"/>
  <c r="K942" i="78"/>
  <c r="F942" i="78"/>
  <c r="E942" i="78"/>
  <c r="AZ941" i="78"/>
  <c r="AX941" i="78"/>
  <c r="AW941" i="78"/>
  <c r="Z941" i="78"/>
  <c r="S941" i="78"/>
  <c r="R941" i="78"/>
  <c r="Q941" i="78"/>
  <c r="P941" i="78"/>
  <c r="N941" i="78"/>
  <c r="K941" i="78"/>
  <c r="F941" i="78"/>
  <c r="E941" i="78"/>
  <c r="AZ940" i="78"/>
  <c r="AX940" i="78"/>
  <c r="AW940" i="78"/>
  <c r="Z940" i="78"/>
  <c r="S940" i="78"/>
  <c r="R940" i="78"/>
  <c r="Q940" i="78"/>
  <c r="P940" i="78"/>
  <c r="N940" i="78"/>
  <c r="K940" i="78"/>
  <c r="F940" i="78"/>
  <c r="E940" i="78"/>
  <c r="AZ939" i="78"/>
  <c r="AX939" i="78"/>
  <c r="AW939" i="78"/>
  <c r="Z939" i="78"/>
  <c r="S939" i="78"/>
  <c r="R939" i="78"/>
  <c r="Q939" i="78"/>
  <c r="P939" i="78"/>
  <c r="N939" i="78"/>
  <c r="K939" i="78"/>
  <c r="F939" i="78"/>
  <c r="E939" i="78"/>
  <c r="AZ938" i="78"/>
  <c r="AX938" i="78"/>
  <c r="AW938" i="78"/>
  <c r="Z938" i="78"/>
  <c r="S938" i="78"/>
  <c r="R938" i="78"/>
  <c r="Q938" i="78"/>
  <c r="P938" i="78"/>
  <c r="N938" i="78"/>
  <c r="K938" i="78"/>
  <c r="F938" i="78"/>
  <c r="E938" i="78"/>
  <c r="AZ937" i="78"/>
  <c r="AX937" i="78"/>
  <c r="AW937" i="78"/>
  <c r="Z937" i="78"/>
  <c r="S937" i="78"/>
  <c r="R937" i="78"/>
  <c r="Q937" i="78"/>
  <c r="P937" i="78"/>
  <c r="N937" i="78"/>
  <c r="K937" i="78"/>
  <c r="F937" i="78"/>
  <c r="E937" i="78"/>
  <c r="AZ936" i="78"/>
  <c r="AX936" i="78"/>
  <c r="AW936" i="78"/>
  <c r="Z936" i="78"/>
  <c r="S936" i="78"/>
  <c r="R936" i="78"/>
  <c r="Q936" i="78"/>
  <c r="P936" i="78"/>
  <c r="N936" i="78"/>
  <c r="K936" i="78"/>
  <c r="F936" i="78"/>
  <c r="E936" i="78"/>
  <c r="AZ935" i="78"/>
  <c r="AX935" i="78"/>
  <c r="AW935" i="78"/>
  <c r="Z935" i="78"/>
  <c r="S935" i="78"/>
  <c r="R935" i="78"/>
  <c r="Q935" i="78"/>
  <c r="P935" i="78"/>
  <c r="N935" i="78"/>
  <c r="K935" i="78"/>
  <c r="F935" i="78"/>
  <c r="E935" i="78"/>
  <c r="AZ934" i="78"/>
  <c r="AX934" i="78"/>
  <c r="AW934" i="78"/>
  <c r="Z934" i="78"/>
  <c r="S934" i="78"/>
  <c r="R934" i="78"/>
  <c r="Q934" i="78"/>
  <c r="P934" i="78"/>
  <c r="N934" i="78"/>
  <c r="K934" i="78"/>
  <c r="F934" i="78"/>
  <c r="E934" i="78"/>
  <c r="AZ933" i="78"/>
  <c r="AX933" i="78"/>
  <c r="AW933" i="78"/>
  <c r="Z933" i="78"/>
  <c r="S933" i="78"/>
  <c r="R933" i="78"/>
  <c r="Q933" i="78"/>
  <c r="P933" i="78"/>
  <c r="N933" i="78"/>
  <c r="K933" i="78"/>
  <c r="F933" i="78"/>
  <c r="E933" i="78"/>
  <c r="AZ932" i="78"/>
  <c r="AX932" i="78"/>
  <c r="AW932" i="78"/>
  <c r="Z932" i="78"/>
  <c r="S932" i="78"/>
  <c r="R932" i="78"/>
  <c r="Q932" i="78"/>
  <c r="P932" i="78"/>
  <c r="N932" i="78"/>
  <c r="K932" i="78"/>
  <c r="F932" i="78"/>
  <c r="E932" i="78"/>
  <c r="AZ931" i="78"/>
  <c r="AX931" i="78"/>
  <c r="AW931" i="78"/>
  <c r="Z931" i="78"/>
  <c r="S931" i="78"/>
  <c r="R931" i="78"/>
  <c r="Q931" i="78"/>
  <c r="P931" i="78"/>
  <c r="N931" i="78"/>
  <c r="K931" i="78"/>
  <c r="F931" i="78"/>
  <c r="E931" i="78"/>
  <c r="AZ930" i="78"/>
  <c r="AX930" i="78"/>
  <c r="AW930" i="78"/>
  <c r="Z930" i="78"/>
  <c r="S930" i="78"/>
  <c r="R930" i="78"/>
  <c r="Q930" i="78"/>
  <c r="P930" i="78"/>
  <c r="N930" i="78"/>
  <c r="K930" i="78"/>
  <c r="F930" i="78"/>
  <c r="E930" i="78"/>
  <c r="AZ929" i="78"/>
  <c r="AX929" i="78"/>
  <c r="AW929" i="78"/>
  <c r="Z929" i="78"/>
  <c r="S929" i="78"/>
  <c r="R929" i="78"/>
  <c r="Q929" i="78"/>
  <c r="P929" i="78"/>
  <c r="N929" i="78"/>
  <c r="K929" i="78"/>
  <c r="F929" i="78"/>
  <c r="E929" i="78"/>
  <c r="AZ928" i="78"/>
  <c r="AX928" i="78"/>
  <c r="AW928" i="78"/>
  <c r="Z928" i="78"/>
  <c r="S928" i="78"/>
  <c r="R928" i="78"/>
  <c r="Q928" i="78"/>
  <c r="P928" i="78"/>
  <c r="N928" i="78"/>
  <c r="K928" i="78"/>
  <c r="F928" i="78"/>
  <c r="E928" i="78"/>
  <c r="AZ927" i="78"/>
  <c r="AX927" i="78"/>
  <c r="AW927" i="78"/>
  <c r="Z927" i="78"/>
  <c r="S927" i="78"/>
  <c r="R927" i="78"/>
  <c r="Q927" i="78"/>
  <c r="P927" i="78"/>
  <c r="N927" i="78"/>
  <c r="K927" i="78"/>
  <c r="F927" i="78"/>
  <c r="E927" i="78"/>
  <c r="AZ926" i="78"/>
  <c r="AX926" i="78"/>
  <c r="AW926" i="78"/>
  <c r="Z926" i="78"/>
  <c r="S926" i="78"/>
  <c r="R926" i="78"/>
  <c r="Q926" i="78"/>
  <c r="P926" i="78"/>
  <c r="N926" i="78"/>
  <c r="K926" i="78"/>
  <c r="F926" i="78"/>
  <c r="E926" i="78"/>
  <c r="AZ925" i="78"/>
  <c r="AX925" i="78"/>
  <c r="AW925" i="78"/>
  <c r="Z925" i="78"/>
  <c r="S925" i="78"/>
  <c r="R925" i="78"/>
  <c r="Q925" i="78"/>
  <c r="P925" i="78"/>
  <c r="N925" i="78"/>
  <c r="K925" i="78"/>
  <c r="F925" i="78"/>
  <c r="E925" i="78"/>
  <c r="AZ924" i="78"/>
  <c r="AX924" i="78"/>
  <c r="AW924" i="78"/>
  <c r="Z924" i="78"/>
  <c r="S924" i="78"/>
  <c r="R924" i="78"/>
  <c r="Q924" i="78"/>
  <c r="P924" i="78"/>
  <c r="N924" i="78"/>
  <c r="K924" i="78"/>
  <c r="F924" i="78"/>
  <c r="E924" i="78"/>
  <c r="AZ923" i="78"/>
  <c r="AX923" i="78"/>
  <c r="AW923" i="78"/>
  <c r="Z923" i="78"/>
  <c r="S923" i="78"/>
  <c r="R923" i="78"/>
  <c r="Q923" i="78"/>
  <c r="P923" i="78"/>
  <c r="N923" i="78"/>
  <c r="K923" i="78"/>
  <c r="F923" i="78"/>
  <c r="E923" i="78"/>
  <c r="AZ922" i="78"/>
  <c r="AX922" i="78"/>
  <c r="AW922" i="78"/>
  <c r="Z922" i="78"/>
  <c r="S922" i="78"/>
  <c r="R922" i="78"/>
  <c r="Q922" i="78"/>
  <c r="P922" i="78"/>
  <c r="N922" i="78"/>
  <c r="K922" i="78"/>
  <c r="F922" i="78"/>
  <c r="E922" i="78"/>
  <c r="AZ921" i="78"/>
  <c r="AX921" i="78"/>
  <c r="AW921" i="78"/>
  <c r="Z921" i="78"/>
  <c r="S921" i="78"/>
  <c r="R921" i="78"/>
  <c r="Q921" i="78"/>
  <c r="P921" i="78"/>
  <c r="N921" i="78"/>
  <c r="K921" i="78"/>
  <c r="F921" i="78"/>
  <c r="E921" i="78"/>
  <c r="AZ920" i="78"/>
  <c r="AX920" i="78"/>
  <c r="AW920" i="78"/>
  <c r="Z920" i="78"/>
  <c r="S920" i="78"/>
  <c r="R920" i="78"/>
  <c r="Q920" i="78"/>
  <c r="P920" i="78"/>
  <c r="N920" i="78"/>
  <c r="K920" i="78"/>
  <c r="F920" i="78"/>
  <c r="E920" i="78"/>
  <c r="AZ919" i="78"/>
  <c r="AX919" i="78"/>
  <c r="AW919" i="78"/>
  <c r="Z919" i="78"/>
  <c r="S919" i="78"/>
  <c r="R919" i="78"/>
  <c r="Q919" i="78"/>
  <c r="P919" i="78"/>
  <c r="N919" i="78"/>
  <c r="K919" i="78"/>
  <c r="F919" i="78"/>
  <c r="E919" i="78"/>
  <c r="AZ918" i="78"/>
  <c r="AX918" i="78"/>
  <c r="AW918" i="78"/>
  <c r="Z918" i="78"/>
  <c r="S918" i="78"/>
  <c r="R918" i="78"/>
  <c r="Q918" i="78"/>
  <c r="P918" i="78"/>
  <c r="N918" i="78"/>
  <c r="K918" i="78"/>
  <c r="F918" i="78"/>
  <c r="E918" i="78"/>
  <c r="AZ917" i="78"/>
  <c r="AX917" i="78"/>
  <c r="AW917" i="78"/>
  <c r="Z917" i="78"/>
  <c r="S917" i="78"/>
  <c r="R917" i="78"/>
  <c r="Q917" i="78"/>
  <c r="P917" i="78"/>
  <c r="N917" i="78"/>
  <c r="K917" i="78"/>
  <c r="F917" i="78"/>
  <c r="E917" i="78"/>
  <c r="AZ916" i="78"/>
  <c r="AX916" i="78"/>
  <c r="AW916" i="78"/>
  <c r="Z916" i="78"/>
  <c r="S916" i="78"/>
  <c r="R916" i="78"/>
  <c r="Q916" i="78"/>
  <c r="P916" i="78"/>
  <c r="N916" i="78"/>
  <c r="K916" i="78"/>
  <c r="F916" i="78"/>
  <c r="E916" i="78"/>
  <c r="AZ915" i="78"/>
  <c r="AX915" i="78"/>
  <c r="AW915" i="78"/>
  <c r="Z915" i="78"/>
  <c r="S915" i="78"/>
  <c r="R915" i="78"/>
  <c r="Q915" i="78"/>
  <c r="P915" i="78"/>
  <c r="N915" i="78"/>
  <c r="K915" i="78"/>
  <c r="F915" i="78"/>
  <c r="E915" i="78"/>
  <c r="AZ914" i="78"/>
  <c r="AX914" i="78"/>
  <c r="AW914" i="78"/>
  <c r="Z914" i="78"/>
  <c r="S914" i="78"/>
  <c r="R914" i="78"/>
  <c r="Q914" i="78"/>
  <c r="P914" i="78"/>
  <c r="N914" i="78"/>
  <c r="K914" i="78"/>
  <c r="F914" i="78"/>
  <c r="E914" i="78"/>
  <c r="AZ913" i="78"/>
  <c r="AX913" i="78"/>
  <c r="AW913" i="78"/>
  <c r="Z913" i="78"/>
  <c r="S913" i="78"/>
  <c r="R913" i="78"/>
  <c r="Q913" i="78"/>
  <c r="P913" i="78"/>
  <c r="N913" i="78"/>
  <c r="K913" i="78"/>
  <c r="F913" i="78"/>
  <c r="E913" i="78"/>
  <c r="AZ912" i="78"/>
  <c r="AX912" i="78"/>
  <c r="AW912" i="78"/>
  <c r="Z912" i="78"/>
  <c r="S912" i="78"/>
  <c r="R912" i="78"/>
  <c r="Q912" i="78"/>
  <c r="P912" i="78"/>
  <c r="N912" i="78"/>
  <c r="K912" i="78"/>
  <c r="F912" i="78"/>
  <c r="E912" i="78"/>
  <c r="AZ911" i="78"/>
  <c r="AX911" i="78"/>
  <c r="AW911" i="78"/>
  <c r="Z911" i="78"/>
  <c r="S911" i="78"/>
  <c r="R911" i="78"/>
  <c r="Q911" i="78"/>
  <c r="P911" i="78"/>
  <c r="N911" i="78"/>
  <c r="K911" i="78"/>
  <c r="F911" i="78"/>
  <c r="E911" i="78"/>
  <c r="AZ910" i="78"/>
  <c r="AX910" i="78"/>
  <c r="AW910" i="78"/>
  <c r="Z910" i="78"/>
  <c r="S910" i="78"/>
  <c r="R910" i="78"/>
  <c r="Q910" i="78"/>
  <c r="P910" i="78"/>
  <c r="N910" i="78"/>
  <c r="K910" i="78"/>
  <c r="F910" i="78"/>
  <c r="E910" i="78"/>
  <c r="AZ909" i="78"/>
  <c r="AX909" i="78"/>
  <c r="AW909" i="78"/>
  <c r="Z909" i="78"/>
  <c r="S909" i="78"/>
  <c r="R909" i="78"/>
  <c r="Q909" i="78"/>
  <c r="P909" i="78"/>
  <c r="N909" i="78"/>
  <c r="K909" i="78"/>
  <c r="F909" i="78"/>
  <c r="E909" i="78"/>
  <c r="AZ908" i="78"/>
  <c r="AX908" i="78"/>
  <c r="AW908" i="78"/>
  <c r="Z908" i="78"/>
  <c r="S908" i="78"/>
  <c r="R908" i="78"/>
  <c r="Q908" i="78"/>
  <c r="P908" i="78"/>
  <c r="N908" i="78"/>
  <c r="K908" i="78"/>
  <c r="F908" i="78"/>
  <c r="E908" i="78"/>
  <c r="AZ907" i="78"/>
  <c r="AX907" i="78"/>
  <c r="AW907" i="78"/>
  <c r="Z907" i="78"/>
  <c r="S907" i="78"/>
  <c r="R907" i="78"/>
  <c r="Q907" i="78"/>
  <c r="P907" i="78"/>
  <c r="N907" i="78"/>
  <c r="K907" i="78"/>
  <c r="F907" i="78"/>
  <c r="E907" i="78"/>
  <c r="AZ906" i="78"/>
  <c r="AX906" i="78"/>
  <c r="AW906" i="78"/>
  <c r="Z906" i="78"/>
  <c r="S906" i="78"/>
  <c r="R906" i="78"/>
  <c r="Q906" i="78"/>
  <c r="P906" i="78"/>
  <c r="N906" i="78"/>
  <c r="K906" i="78"/>
  <c r="F906" i="78"/>
  <c r="E906" i="78"/>
  <c r="AZ905" i="78"/>
  <c r="AX905" i="78"/>
  <c r="AW905" i="78"/>
  <c r="Z905" i="78"/>
  <c r="S905" i="78"/>
  <c r="R905" i="78"/>
  <c r="Q905" i="78"/>
  <c r="P905" i="78"/>
  <c r="N905" i="78"/>
  <c r="K905" i="78"/>
  <c r="F905" i="78"/>
  <c r="E905" i="78"/>
  <c r="AZ904" i="78"/>
  <c r="AX904" i="78"/>
  <c r="AW904" i="78"/>
  <c r="Z904" i="78"/>
  <c r="S904" i="78"/>
  <c r="R904" i="78"/>
  <c r="Q904" i="78"/>
  <c r="P904" i="78"/>
  <c r="N904" i="78"/>
  <c r="K904" i="78"/>
  <c r="F904" i="78"/>
  <c r="E904" i="78"/>
  <c r="AZ903" i="78"/>
  <c r="AX903" i="78"/>
  <c r="AW903" i="78"/>
  <c r="Z903" i="78"/>
  <c r="S903" i="78"/>
  <c r="R903" i="78"/>
  <c r="Q903" i="78"/>
  <c r="P903" i="78"/>
  <c r="N903" i="78"/>
  <c r="K903" i="78"/>
  <c r="F903" i="78"/>
  <c r="E903" i="78"/>
  <c r="AZ902" i="78"/>
  <c r="AX902" i="78"/>
  <c r="AW902" i="78"/>
  <c r="Z902" i="78"/>
  <c r="S902" i="78"/>
  <c r="R902" i="78"/>
  <c r="Q902" i="78"/>
  <c r="P902" i="78"/>
  <c r="N902" i="78"/>
  <c r="K902" i="78"/>
  <c r="F902" i="78"/>
  <c r="E902" i="78"/>
  <c r="AZ901" i="78"/>
  <c r="AX901" i="78"/>
  <c r="AW901" i="78"/>
  <c r="Z901" i="78"/>
  <c r="S901" i="78"/>
  <c r="R901" i="78"/>
  <c r="Q901" i="78"/>
  <c r="P901" i="78"/>
  <c r="N901" i="78"/>
  <c r="K901" i="78"/>
  <c r="F901" i="78"/>
  <c r="E901" i="78"/>
  <c r="AZ900" i="78"/>
  <c r="AX900" i="78"/>
  <c r="AW900" i="78"/>
  <c r="Z900" i="78"/>
  <c r="S900" i="78"/>
  <c r="R900" i="78"/>
  <c r="Q900" i="78"/>
  <c r="P900" i="78"/>
  <c r="N900" i="78"/>
  <c r="K900" i="78"/>
  <c r="F900" i="78"/>
  <c r="E900" i="78"/>
  <c r="AZ899" i="78"/>
  <c r="AX899" i="78"/>
  <c r="AW899" i="78"/>
  <c r="Z899" i="78"/>
  <c r="S899" i="78"/>
  <c r="R899" i="78"/>
  <c r="Q899" i="78"/>
  <c r="P899" i="78"/>
  <c r="N899" i="78"/>
  <c r="K899" i="78"/>
  <c r="F899" i="78"/>
  <c r="E899" i="78"/>
  <c r="AZ898" i="78"/>
  <c r="AX898" i="78"/>
  <c r="AW898" i="78"/>
  <c r="Z898" i="78"/>
  <c r="S898" i="78"/>
  <c r="R898" i="78"/>
  <c r="Q898" i="78"/>
  <c r="P898" i="78"/>
  <c r="N898" i="78"/>
  <c r="K898" i="78"/>
  <c r="F898" i="78"/>
  <c r="E898" i="78"/>
  <c r="AZ897" i="78"/>
  <c r="AX897" i="78"/>
  <c r="AW897" i="78"/>
  <c r="Z897" i="78"/>
  <c r="S897" i="78"/>
  <c r="R897" i="78"/>
  <c r="Q897" i="78"/>
  <c r="P897" i="78"/>
  <c r="N897" i="78"/>
  <c r="K897" i="78"/>
  <c r="F897" i="78"/>
  <c r="E897" i="78"/>
  <c r="AZ896" i="78"/>
  <c r="AX896" i="78"/>
  <c r="AW896" i="78"/>
  <c r="Z896" i="78"/>
  <c r="S896" i="78"/>
  <c r="R896" i="78"/>
  <c r="Q896" i="78"/>
  <c r="P896" i="78"/>
  <c r="N896" i="78"/>
  <c r="K896" i="78"/>
  <c r="F896" i="78"/>
  <c r="E896" i="78"/>
  <c r="AZ895" i="78"/>
  <c r="AX895" i="78"/>
  <c r="AW895" i="78"/>
  <c r="Z895" i="78"/>
  <c r="S895" i="78"/>
  <c r="R895" i="78"/>
  <c r="Q895" i="78"/>
  <c r="P895" i="78"/>
  <c r="N895" i="78"/>
  <c r="K895" i="78"/>
  <c r="F895" i="78"/>
  <c r="E895" i="78"/>
  <c r="AZ894" i="78"/>
  <c r="AX894" i="78"/>
  <c r="AW894" i="78"/>
  <c r="Z894" i="78"/>
  <c r="S894" i="78"/>
  <c r="R894" i="78"/>
  <c r="Q894" i="78"/>
  <c r="P894" i="78"/>
  <c r="N894" i="78"/>
  <c r="K894" i="78"/>
  <c r="F894" i="78"/>
  <c r="E894" i="78"/>
  <c r="AZ893" i="78"/>
  <c r="AX893" i="78"/>
  <c r="AW893" i="78"/>
  <c r="Z893" i="78"/>
  <c r="S893" i="78"/>
  <c r="R893" i="78"/>
  <c r="Q893" i="78"/>
  <c r="P893" i="78"/>
  <c r="N893" i="78"/>
  <c r="K893" i="78"/>
  <c r="F893" i="78"/>
  <c r="E893" i="78"/>
  <c r="AZ892" i="78"/>
  <c r="AX892" i="78"/>
  <c r="AW892" i="78"/>
  <c r="Z892" i="78"/>
  <c r="S892" i="78"/>
  <c r="R892" i="78"/>
  <c r="Q892" i="78"/>
  <c r="P892" i="78"/>
  <c r="N892" i="78"/>
  <c r="K892" i="78"/>
  <c r="F892" i="78"/>
  <c r="E892" i="78"/>
  <c r="AZ891" i="78"/>
  <c r="AX891" i="78"/>
  <c r="AW891" i="78"/>
  <c r="Z891" i="78"/>
  <c r="S891" i="78"/>
  <c r="R891" i="78"/>
  <c r="Q891" i="78"/>
  <c r="P891" i="78"/>
  <c r="N891" i="78"/>
  <c r="K891" i="78"/>
  <c r="F891" i="78"/>
  <c r="E891" i="78"/>
  <c r="AZ890" i="78"/>
  <c r="AX890" i="78"/>
  <c r="AW890" i="78"/>
  <c r="Z890" i="78"/>
  <c r="S890" i="78"/>
  <c r="R890" i="78"/>
  <c r="Q890" i="78"/>
  <c r="P890" i="78"/>
  <c r="N890" i="78"/>
  <c r="K890" i="78"/>
  <c r="F890" i="78"/>
  <c r="E890" i="78"/>
  <c r="AZ889" i="78"/>
  <c r="AX889" i="78"/>
  <c r="AW889" i="78"/>
  <c r="Z889" i="78"/>
  <c r="S889" i="78"/>
  <c r="R889" i="78"/>
  <c r="Q889" i="78"/>
  <c r="P889" i="78"/>
  <c r="N889" i="78"/>
  <c r="K889" i="78"/>
  <c r="F889" i="78"/>
  <c r="E889" i="78"/>
  <c r="AZ888" i="78"/>
  <c r="AX888" i="78"/>
  <c r="AW888" i="78"/>
  <c r="Z888" i="78"/>
  <c r="S888" i="78"/>
  <c r="R888" i="78"/>
  <c r="Q888" i="78"/>
  <c r="P888" i="78"/>
  <c r="N888" i="78"/>
  <c r="K888" i="78"/>
  <c r="F888" i="78"/>
  <c r="E888" i="78"/>
  <c r="AZ887" i="78"/>
  <c r="AX887" i="78"/>
  <c r="AW887" i="78"/>
  <c r="Z887" i="78"/>
  <c r="S887" i="78"/>
  <c r="R887" i="78"/>
  <c r="Q887" i="78"/>
  <c r="P887" i="78"/>
  <c r="N887" i="78"/>
  <c r="K887" i="78"/>
  <c r="F887" i="78"/>
  <c r="E887" i="78"/>
  <c r="AZ886" i="78"/>
  <c r="AX886" i="78"/>
  <c r="AW886" i="78"/>
  <c r="Z886" i="78"/>
  <c r="S886" i="78"/>
  <c r="R886" i="78"/>
  <c r="Q886" i="78"/>
  <c r="P886" i="78"/>
  <c r="N886" i="78"/>
  <c r="K886" i="78"/>
  <c r="F886" i="78"/>
  <c r="E886" i="78"/>
  <c r="AZ885" i="78"/>
  <c r="AX885" i="78"/>
  <c r="AW885" i="78"/>
  <c r="Z885" i="78"/>
  <c r="S885" i="78"/>
  <c r="R885" i="78"/>
  <c r="Q885" i="78"/>
  <c r="P885" i="78"/>
  <c r="N885" i="78"/>
  <c r="K885" i="78"/>
  <c r="F885" i="78"/>
  <c r="E885" i="78"/>
  <c r="AZ884" i="78"/>
  <c r="AX884" i="78"/>
  <c r="AW884" i="78"/>
  <c r="Z884" i="78"/>
  <c r="S884" i="78"/>
  <c r="R884" i="78"/>
  <c r="Q884" i="78"/>
  <c r="P884" i="78"/>
  <c r="N884" i="78"/>
  <c r="K884" i="78"/>
  <c r="F884" i="78"/>
  <c r="E884" i="78"/>
  <c r="AZ883" i="78"/>
  <c r="AX883" i="78"/>
  <c r="AW883" i="78"/>
  <c r="Z883" i="78"/>
  <c r="S883" i="78"/>
  <c r="R883" i="78"/>
  <c r="Q883" i="78"/>
  <c r="P883" i="78"/>
  <c r="N883" i="78"/>
  <c r="K883" i="78"/>
  <c r="F883" i="78"/>
  <c r="E883" i="78"/>
  <c r="AZ882" i="78"/>
  <c r="AX882" i="78"/>
  <c r="AW882" i="78"/>
  <c r="Z882" i="78"/>
  <c r="S882" i="78"/>
  <c r="R882" i="78"/>
  <c r="Q882" i="78"/>
  <c r="P882" i="78"/>
  <c r="N882" i="78"/>
  <c r="K882" i="78"/>
  <c r="F882" i="78"/>
  <c r="E882" i="78"/>
  <c r="AZ881" i="78"/>
  <c r="AX881" i="78"/>
  <c r="AW881" i="78"/>
  <c r="Z881" i="78"/>
  <c r="S881" i="78"/>
  <c r="R881" i="78"/>
  <c r="Q881" i="78"/>
  <c r="P881" i="78"/>
  <c r="N881" i="78"/>
  <c r="K881" i="78"/>
  <c r="F881" i="78"/>
  <c r="E881" i="78"/>
  <c r="AZ880" i="78"/>
  <c r="AX880" i="78"/>
  <c r="AW880" i="78"/>
  <c r="Z880" i="78"/>
  <c r="S880" i="78"/>
  <c r="R880" i="78"/>
  <c r="Q880" i="78"/>
  <c r="P880" i="78"/>
  <c r="N880" i="78"/>
  <c r="K880" i="78"/>
  <c r="F880" i="78"/>
  <c r="E880" i="78"/>
  <c r="AZ879" i="78"/>
  <c r="AX879" i="78"/>
  <c r="AW879" i="78"/>
  <c r="Z879" i="78"/>
  <c r="S879" i="78"/>
  <c r="R879" i="78"/>
  <c r="Q879" i="78"/>
  <c r="P879" i="78"/>
  <c r="N879" i="78"/>
  <c r="K879" i="78"/>
  <c r="F879" i="78"/>
  <c r="E879" i="78"/>
  <c r="AZ878" i="78"/>
  <c r="AX878" i="78"/>
  <c r="AW878" i="78"/>
  <c r="Z878" i="78"/>
  <c r="S878" i="78"/>
  <c r="R878" i="78"/>
  <c r="Q878" i="78"/>
  <c r="P878" i="78"/>
  <c r="N878" i="78"/>
  <c r="K878" i="78"/>
  <c r="F878" i="78"/>
  <c r="E878" i="78"/>
  <c r="AZ877" i="78"/>
  <c r="AX877" i="78"/>
  <c r="AW877" i="78"/>
  <c r="Z877" i="78"/>
  <c r="S877" i="78"/>
  <c r="R877" i="78"/>
  <c r="Q877" i="78"/>
  <c r="P877" i="78"/>
  <c r="N877" i="78"/>
  <c r="K877" i="78"/>
  <c r="F877" i="78"/>
  <c r="E877" i="78"/>
  <c r="AZ876" i="78"/>
  <c r="AX876" i="78"/>
  <c r="AW876" i="78"/>
  <c r="Z876" i="78"/>
  <c r="S876" i="78"/>
  <c r="R876" i="78"/>
  <c r="Q876" i="78"/>
  <c r="P876" i="78"/>
  <c r="N876" i="78"/>
  <c r="K876" i="78"/>
  <c r="F876" i="78"/>
  <c r="E876" i="78"/>
  <c r="AZ875" i="78"/>
  <c r="AX875" i="78"/>
  <c r="AW875" i="78"/>
  <c r="Z875" i="78"/>
  <c r="S875" i="78"/>
  <c r="R875" i="78"/>
  <c r="Q875" i="78"/>
  <c r="P875" i="78"/>
  <c r="N875" i="78"/>
  <c r="K875" i="78"/>
  <c r="F875" i="78"/>
  <c r="E875" i="78"/>
  <c r="AZ874" i="78"/>
  <c r="AX874" i="78"/>
  <c r="AW874" i="78"/>
  <c r="Z874" i="78"/>
  <c r="S874" i="78"/>
  <c r="R874" i="78"/>
  <c r="Q874" i="78"/>
  <c r="P874" i="78"/>
  <c r="N874" i="78"/>
  <c r="K874" i="78"/>
  <c r="F874" i="78"/>
  <c r="E874" i="78"/>
  <c r="AZ873" i="78"/>
  <c r="AX873" i="78"/>
  <c r="AW873" i="78"/>
  <c r="Z873" i="78"/>
  <c r="S873" i="78"/>
  <c r="R873" i="78"/>
  <c r="Q873" i="78"/>
  <c r="P873" i="78"/>
  <c r="N873" i="78"/>
  <c r="K873" i="78"/>
  <c r="F873" i="78"/>
  <c r="E873" i="78"/>
  <c r="AZ872" i="78"/>
  <c r="AX872" i="78"/>
  <c r="AW872" i="78"/>
  <c r="Z872" i="78"/>
  <c r="S872" i="78"/>
  <c r="R872" i="78"/>
  <c r="Q872" i="78"/>
  <c r="P872" i="78"/>
  <c r="N872" i="78"/>
  <c r="K872" i="78"/>
  <c r="F872" i="78"/>
  <c r="E872" i="78"/>
  <c r="AZ871" i="78"/>
  <c r="AX871" i="78"/>
  <c r="AW871" i="78"/>
  <c r="Z871" i="78"/>
  <c r="S871" i="78"/>
  <c r="R871" i="78"/>
  <c r="Q871" i="78"/>
  <c r="P871" i="78"/>
  <c r="N871" i="78"/>
  <c r="K871" i="78"/>
  <c r="F871" i="78"/>
  <c r="E871" i="78"/>
  <c r="AZ870" i="78"/>
  <c r="AX870" i="78"/>
  <c r="AW870" i="78"/>
  <c r="Z870" i="78"/>
  <c r="S870" i="78"/>
  <c r="R870" i="78"/>
  <c r="Q870" i="78"/>
  <c r="P870" i="78"/>
  <c r="N870" i="78"/>
  <c r="K870" i="78"/>
  <c r="F870" i="78"/>
  <c r="E870" i="78"/>
  <c r="AZ869" i="78"/>
  <c r="AX869" i="78"/>
  <c r="AW869" i="78"/>
  <c r="Z869" i="78"/>
  <c r="S869" i="78"/>
  <c r="R869" i="78"/>
  <c r="Q869" i="78"/>
  <c r="P869" i="78"/>
  <c r="N869" i="78"/>
  <c r="K869" i="78"/>
  <c r="F869" i="78"/>
  <c r="E869" i="78"/>
  <c r="AZ868" i="78"/>
  <c r="AX868" i="78"/>
  <c r="AW868" i="78"/>
  <c r="Z868" i="78"/>
  <c r="S868" i="78"/>
  <c r="R868" i="78"/>
  <c r="Q868" i="78"/>
  <c r="P868" i="78"/>
  <c r="N868" i="78"/>
  <c r="K868" i="78"/>
  <c r="F868" i="78"/>
  <c r="E868" i="78"/>
  <c r="AZ867" i="78"/>
  <c r="AX867" i="78"/>
  <c r="AW867" i="78"/>
  <c r="Z867" i="78"/>
  <c r="S867" i="78"/>
  <c r="R867" i="78"/>
  <c r="Q867" i="78"/>
  <c r="P867" i="78"/>
  <c r="N867" i="78"/>
  <c r="K867" i="78"/>
  <c r="F867" i="78"/>
  <c r="E867" i="78"/>
  <c r="AZ866" i="78"/>
  <c r="AX866" i="78"/>
  <c r="AW866" i="78"/>
  <c r="Z866" i="78"/>
  <c r="S866" i="78"/>
  <c r="R866" i="78"/>
  <c r="Q866" i="78"/>
  <c r="P866" i="78"/>
  <c r="N866" i="78"/>
  <c r="K866" i="78"/>
  <c r="F866" i="78"/>
  <c r="E866" i="78"/>
  <c r="AZ865" i="78"/>
  <c r="AX865" i="78"/>
  <c r="AW865" i="78"/>
  <c r="Z865" i="78"/>
  <c r="S865" i="78"/>
  <c r="R865" i="78"/>
  <c r="Q865" i="78"/>
  <c r="P865" i="78"/>
  <c r="N865" i="78"/>
  <c r="K865" i="78"/>
  <c r="F865" i="78"/>
  <c r="E865" i="78"/>
  <c r="AZ864" i="78"/>
  <c r="AX864" i="78"/>
  <c r="AW864" i="78"/>
  <c r="Z864" i="78"/>
  <c r="S864" i="78"/>
  <c r="R864" i="78"/>
  <c r="Q864" i="78"/>
  <c r="P864" i="78"/>
  <c r="N864" i="78"/>
  <c r="K864" i="78"/>
  <c r="F864" i="78"/>
  <c r="E864" i="78"/>
  <c r="AZ863" i="78"/>
  <c r="AX863" i="78"/>
  <c r="AW863" i="78"/>
  <c r="Z863" i="78"/>
  <c r="S863" i="78"/>
  <c r="R863" i="78"/>
  <c r="Q863" i="78"/>
  <c r="P863" i="78"/>
  <c r="N863" i="78"/>
  <c r="K863" i="78"/>
  <c r="F863" i="78"/>
  <c r="E863" i="78"/>
  <c r="AZ862" i="78"/>
  <c r="AX862" i="78"/>
  <c r="AW862" i="78"/>
  <c r="Z862" i="78"/>
  <c r="S862" i="78"/>
  <c r="R862" i="78"/>
  <c r="Q862" i="78"/>
  <c r="P862" i="78"/>
  <c r="N862" i="78"/>
  <c r="K862" i="78"/>
  <c r="F862" i="78"/>
  <c r="E862" i="78"/>
  <c r="AZ861" i="78"/>
  <c r="AX861" i="78"/>
  <c r="AW861" i="78"/>
  <c r="Z861" i="78"/>
  <c r="S861" i="78"/>
  <c r="R861" i="78"/>
  <c r="Q861" i="78"/>
  <c r="P861" i="78"/>
  <c r="N861" i="78"/>
  <c r="K861" i="78"/>
  <c r="F861" i="78"/>
  <c r="E861" i="78"/>
  <c r="AZ860" i="78"/>
  <c r="AX860" i="78"/>
  <c r="AW860" i="78"/>
  <c r="Z860" i="78"/>
  <c r="S860" i="78"/>
  <c r="R860" i="78"/>
  <c r="Q860" i="78"/>
  <c r="P860" i="78"/>
  <c r="N860" i="78"/>
  <c r="K860" i="78"/>
  <c r="F860" i="78"/>
  <c r="E860" i="78"/>
  <c r="AZ859" i="78"/>
  <c r="AX859" i="78"/>
  <c r="AW859" i="78"/>
  <c r="Z859" i="78"/>
  <c r="S859" i="78"/>
  <c r="R859" i="78"/>
  <c r="Q859" i="78"/>
  <c r="P859" i="78"/>
  <c r="N859" i="78"/>
  <c r="K859" i="78"/>
  <c r="F859" i="78"/>
  <c r="E859" i="78"/>
  <c r="AZ858" i="78"/>
  <c r="AX858" i="78"/>
  <c r="AW858" i="78"/>
  <c r="Z858" i="78"/>
  <c r="S858" i="78"/>
  <c r="R858" i="78"/>
  <c r="Q858" i="78"/>
  <c r="P858" i="78"/>
  <c r="N858" i="78"/>
  <c r="K858" i="78"/>
  <c r="F858" i="78"/>
  <c r="E858" i="78"/>
  <c r="AZ857" i="78"/>
  <c r="AX857" i="78"/>
  <c r="AW857" i="78"/>
  <c r="Z857" i="78"/>
  <c r="S857" i="78"/>
  <c r="R857" i="78"/>
  <c r="Q857" i="78"/>
  <c r="P857" i="78"/>
  <c r="N857" i="78"/>
  <c r="K857" i="78"/>
  <c r="F857" i="78"/>
  <c r="E857" i="78"/>
  <c r="AZ856" i="78"/>
  <c r="AX856" i="78"/>
  <c r="AW856" i="78"/>
  <c r="Z856" i="78"/>
  <c r="S856" i="78"/>
  <c r="R856" i="78"/>
  <c r="Q856" i="78"/>
  <c r="P856" i="78"/>
  <c r="N856" i="78"/>
  <c r="K856" i="78"/>
  <c r="F856" i="78"/>
  <c r="E856" i="78"/>
  <c r="AZ855" i="78"/>
  <c r="AX855" i="78"/>
  <c r="AW855" i="78"/>
  <c r="Z855" i="78"/>
  <c r="S855" i="78"/>
  <c r="R855" i="78"/>
  <c r="Q855" i="78"/>
  <c r="P855" i="78"/>
  <c r="N855" i="78"/>
  <c r="K855" i="78"/>
  <c r="F855" i="78"/>
  <c r="E855" i="78"/>
  <c r="AZ854" i="78"/>
  <c r="AX854" i="78"/>
  <c r="AW854" i="78"/>
  <c r="Z854" i="78"/>
  <c r="S854" i="78"/>
  <c r="R854" i="78"/>
  <c r="Q854" i="78"/>
  <c r="P854" i="78"/>
  <c r="N854" i="78"/>
  <c r="K854" i="78"/>
  <c r="F854" i="78"/>
  <c r="E854" i="78"/>
  <c r="AZ853" i="78"/>
  <c r="AX853" i="78"/>
  <c r="AW853" i="78"/>
  <c r="Z853" i="78"/>
  <c r="S853" i="78"/>
  <c r="R853" i="78"/>
  <c r="Q853" i="78"/>
  <c r="P853" i="78"/>
  <c r="N853" i="78"/>
  <c r="K853" i="78"/>
  <c r="F853" i="78"/>
  <c r="E853" i="78"/>
  <c r="AZ852" i="78"/>
  <c r="AX852" i="78"/>
  <c r="AW852" i="78"/>
  <c r="Z852" i="78"/>
  <c r="S852" i="78"/>
  <c r="R852" i="78"/>
  <c r="Q852" i="78"/>
  <c r="P852" i="78"/>
  <c r="N852" i="78"/>
  <c r="K852" i="78"/>
  <c r="F852" i="78"/>
  <c r="E852" i="78"/>
  <c r="AZ851" i="78"/>
  <c r="AX851" i="78"/>
  <c r="AW851" i="78"/>
  <c r="Z851" i="78"/>
  <c r="S851" i="78"/>
  <c r="R851" i="78"/>
  <c r="Q851" i="78"/>
  <c r="P851" i="78"/>
  <c r="N851" i="78"/>
  <c r="K851" i="78"/>
  <c r="F851" i="78"/>
  <c r="E851" i="78"/>
  <c r="AZ850" i="78"/>
  <c r="AX850" i="78"/>
  <c r="AW850" i="78"/>
  <c r="Z850" i="78"/>
  <c r="S850" i="78"/>
  <c r="R850" i="78"/>
  <c r="Q850" i="78"/>
  <c r="P850" i="78"/>
  <c r="N850" i="78"/>
  <c r="K850" i="78"/>
  <c r="F850" i="78"/>
  <c r="E850" i="78"/>
  <c r="AZ849" i="78"/>
  <c r="AX849" i="78"/>
  <c r="AW849" i="78"/>
  <c r="Z849" i="78"/>
  <c r="S849" i="78"/>
  <c r="R849" i="78"/>
  <c r="Q849" i="78"/>
  <c r="P849" i="78"/>
  <c r="N849" i="78"/>
  <c r="K849" i="78"/>
  <c r="F849" i="78"/>
  <c r="E849" i="78"/>
  <c r="AZ848" i="78"/>
  <c r="AX848" i="78"/>
  <c r="AW848" i="78"/>
  <c r="Z848" i="78"/>
  <c r="S848" i="78"/>
  <c r="R848" i="78"/>
  <c r="Q848" i="78"/>
  <c r="P848" i="78"/>
  <c r="N848" i="78"/>
  <c r="K848" i="78"/>
  <c r="F848" i="78"/>
  <c r="E848" i="78"/>
  <c r="AZ847" i="78"/>
  <c r="AX847" i="78"/>
  <c r="AW847" i="78"/>
  <c r="Z847" i="78"/>
  <c r="S847" i="78"/>
  <c r="R847" i="78"/>
  <c r="Q847" i="78"/>
  <c r="P847" i="78"/>
  <c r="N847" i="78"/>
  <c r="K847" i="78"/>
  <c r="F847" i="78"/>
  <c r="E847" i="78"/>
  <c r="AZ846" i="78"/>
  <c r="AX846" i="78"/>
  <c r="AW846" i="78"/>
  <c r="Z846" i="78"/>
  <c r="S846" i="78"/>
  <c r="R846" i="78"/>
  <c r="Q846" i="78"/>
  <c r="P846" i="78"/>
  <c r="N846" i="78"/>
  <c r="K846" i="78"/>
  <c r="F846" i="78"/>
  <c r="E846" i="78"/>
  <c r="AZ845" i="78"/>
  <c r="AX845" i="78"/>
  <c r="AW845" i="78"/>
  <c r="Z845" i="78"/>
  <c r="S845" i="78"/>
  <c r="R845" i="78"/>
  <c r="Q845" i="78"/>
  <c r="P845" i="78"/>
  <c r="N845" i="78"/>
  <c r="K845" i="78"/>
  <c r="F845" i="78"/>
  <c r="E845" i="78"/>
  <c r="AZ844" i="78"/>
  <c r="AX844" i="78"/>
  <c r="AW844" i="78"/>
  <c r="Z844" i="78"/>
  <c r="S844" i="78"/>
  <c r="R844" i="78"/>
  <c r="Q844" i="78"/>
  <c r="P844" i="78"/>
  <c r="N844" i="78"/>
  <c r="K844" i="78"/>
  <c r="F844" i="78"/>
  <c r="E844" i="78"/>
  <c r="AZ843" i="78"/>
  <c r="AX843" i="78"/>
  <c r="AW843" i="78"/>
  <c r="Z843" i="78"/>
  <c r="S843" i="78"/>
  <c r="R843" i="78"/>
  <c r="Q843" i="78"/>
  <c r="P843" i="78"/>
  <c r="N843" i="78"/>
  <c r="K843" i="78"/>
  <c r="F843" i="78"/>
  <c r="E843" i="78"/>
  <c r="AZ842" i="78"/>
  <c r="AX842" i="78"/>
  <c r="AW842" i="78"/>
  <c r="Z842" i="78"/>
  <c r="S842" i="78"/>
  <c r="R842" i="78"/>
  <c r="Q842" i="78"/>
  <c r="P842" i="78"/>
  <c r="N842" i="78"/>
  <c r="K842" i="78"/>
  <c r="F842" i="78"/>
  <c r="E842" i="78"/>
  <c r="AZ841" i="78"/>
  <c r="AX841" i="78"/>
  <c r="AW841" i="78"/>
  <c r="Z841" i="78"/>
  <c r="S841" i="78"/>
  <c r="R841" i="78"/>
  <c r="Q841" i="78"/>
  <c r="P841" i="78"/>
  <c r="N841" i="78"/>
  <c r="K841" i="78"/>
  <c r="F841" i="78"/>
  <c r="E841" i="78"/>
  <c r="AZ840" i="78"/>
  <c r="AX840" i="78"/>
  <c r="AW840" i="78"/>
  <c r="Z840" i="78"/>
  <c r="S840" i="78"/>
  <c r="R840" i="78"/>
  <c r="Q840" i="78"/>
  <c r="P840" i="78"/>
  <c r="N840" i="78"/>
  <c r="K840" i="78"/>
  <c r="F840" i="78"/>
  <c r="E840" i="78"/>
  <c r="AZ839" i="78"/>
  <c r="AX839" i="78"/>
  <c r="AW839" i="78"/>
  <c r="Z839" i="78"/>
  <c r="S839" i="78"/>
  <c r="R839" i="78"/>
  <c r="Q839" i="78"/>
  <c r="P839" i="78"/>
  <c r="N839" i="78"/>
  <c r="K839" i="78"/>
  <c r="F839" i="78"/>
  <c r="E839" i="78"/>
  <c r="AZ838" i="78"/>
  <c r="AX838" i="78"/>
  <c r="AW838" i="78"/>
  <c r="Z838" i="78"/>
  <c r="S838" i="78"/>
  <c r="R838" i="78"/>
  <c r="Q838" i="78"/>
  <c r="P838" i="78"/>
  <c r="N838" i="78"/>
  <c r="K838" i="78"/>
  <c r="F838" i="78"/>
  <c r="E838" i="78"/>
  <c r="AZ837" i="78"/>
  <c r="AX837" i="78"/>
  <c r="AW837" i="78"/>
  <c r="Z837" i="78"/>
  <c r="S837" i="78"/>
  <c r="R837" i="78"/>
  <c r="Q837" i="78"/>
  <c r="P837" i="78"/>
  <c r="N837" i="78"/>
  <c r="K837" i="78"/>
  <c r="F837" i="78"/>
  <c r="E837" i="78"/>
  <c r="AZ836" i="78"/>
  <c r="AX836" i="78"/>
  <c r="AW836" i="78"/>
  <c r="Z836" i="78"/>
  <c r="S836" i="78"/>
  <c r="R836" i="78"/>
  <c r="Q836" i="78"/>
  <c r="P836" i="78"/>
  <c r="N836" i="78"/>
  <c r="K836" i="78"/>
  <c r="F836" i="78"/>
  <c r="E836" i="78"/>
  <c r="AZ835" i="78"/>
  <c r="AX835" i="78"/>
  <c r="AW835" i="78"/>
  <c r="Z835" i="78"/>
  <c r="S835" i="78"/>
  <c r="R835" i="78"/>
  <c r="Q835" i="78"/>
  <c r="P835" i="78"/>
  <c r="N835" i="78"/>
  <c r="K835" i="78"/>
  <c r="F835" i="78"/>
  <c r="E835" i="78"/>
  <c r="AZ834" i="78"/>
  <c r="AX834" i="78"/>
  <c r="AW834" i="78"/>
  <c r="Z834" i="78"/>
  <c r="S834" i="78"/>
  <c r="R834" i="78"/>
  <c r="Q834" i="78"/>
  <c r="P834" i="78"/>
  <c r="N834" i="78"/>
  <c r="K834" i="78"/>
  <c r="F834" i="78"/>
  <c r="E834" i="78"/>
  <c r="AZ833" i="78"/>
  <c r="AX833" i="78"/>
  <c r="AW833" i="78"/>
  <c r="Z833" i="78"/>
  <c r="S833" i="78"/>
  <c r="R833" i="78"/>
  <c r="Q833" i="78"/>
  <c r="P833" i="78"/>
  <c r="N833" i="78"/>
  <c r="K833" i="78"/>
  <c r="F833" i="78"/>
  <c r="E833" i="78"/>
  <c r="AZ832" i="78"/>
  <c r="AX832" i="78"/>
  <c r="AW832" i="78"/>
  <c r="Z832" i="78"/>
  <c r="S832" i="78"/>
  <c r="R832" i="78"/>
  <c r="Q832" i="78"/>
  <c r="P832" i="78"/>
  <c r="N832" i="78"/>
  <c r="K832" i="78"/>
  <c r="F832" i="78"/>
  <c r="E832" i="78"/>
  <c r="AZ831" i="78"/>
  <c r="AX831" i="78"/>
  <c r="AW831" i="78"/>
  <c r="Z831" i="78"/>
  <c r="S831" i="78"/>
  <c r="R831" i="78"/>
  <c r="Q831" i="78"/>
  <c r="P831" i="78"/>
  <c r="N831" i="78"/>
  <c r="K831" i="78"/>
  <c r="F831" i="78"/>
  <c r="E831" i="78"/>
  <c r="AZ830" i="78"/>
  <c r="AX830" i="78"/>
  <c r="AW830" i="78"/>
  <c r="Z830" i="78"/>
  <c r="S830" i="78"/>
  <c r="R830" i="78"/>
  <c r="Q830" i="78"/>
  <c r="P830" i="78"/>
  <c r="N830" i="78"/>
  <c r="K830" i="78"/>
  <c r="F830" i="78"/>
  <c r="E830" i="78"/>
  <c r="AZ829" i="78"/>
  <c r="AX829" i="78"/>
  <c r="AW829" i="78"/>
  <c r="Z829" i="78"/>
  <c r="S829" i="78"/>
  <c r="R829" i="78"/>
  <c r="Q829" i="78"/>
  <c r="P829" i="78"/>
  <c r="N829" i="78"/>
  <c r="K829" i="78"/>
  <c r="F829" i="78"/>
  <c r="E829" i="78"/>
  <c r="AZ828" i="78"/>
  <c r="AX828" i="78"/>
  <c r="AW828" i="78"/>
  <c r="Z828" i="78"/>
  <c r="S828" i="78"/>
  <c r="R828" i="78"/>
  <c r="Q828" i="78"/>
  <c r="P828" i="78"/>
  <c r="N828" i="78"/>
  <c r="K828" i="78"/>
  <c r="F828" i="78"/>
  <c r="E828" i="78"/>
  <c r="AZ827" i="78"/>
  <c r="AX827" i="78"/>
  <c r="AW827" i="78"/>
  <c r="Z827" i="78"/>
  <c r="S827" i="78"/>
  <c r="R827" i="78"/>
  <c r="Q827" i="78"/>
  <c r="P827" i="78"/>
  <c r="N827" i="78"/>
  <c r="K827" i="78"/>
  <c r="F827" i="78"/>
  <c r="E827" i="78"/>
  <c r="AZ826" i="78"/>
  <c r="AX826" i="78"/>
  <c r="AW826" i="78"/>
  <c r="Z826" i="78"/>
  <c r="S826" i="78"/>
  <c r="R826" i="78"/>
  <c r="Q826" i="78"/>
  <c r="P826" i="78"/>
  <c r="N826" i="78"/>
  <c r="K826" i="78"/>
  <c r="F826" i="78"/>
  <c r="E826" i="78"/>
  <c r="AZ825" i="78"/>
  <c r="AX825" i="78"/>
  <c r="AW825" i="78"/>
  <c r="Z825" i="78"/>
  <c r="S825" i="78"/>
  <c r="R825" i="78"/>
  <c r="Q825" i="78"/>
  <c r="P825" i="78"/>
  <c r="N825" i="78"/>
  <c r="K825" i="78"/>
  <c r="F825" i="78"/>
  <c r="E825" i="78"/>
  <c r="AZ824" i="78"/>
  <c r="AX824" i="78"/>
  <c r="AW824" i="78"/>
  <c r="Z824" i="78"/>
  <c r="S824" i="78"/>
  <c r="R824" i="78"/>
  <c r="Q824" i="78"/>
  <c r="P824" i="78"/>
  <c r="N824" i="78"/>
  <c r="K824" i="78"/>
  <c r="F824" i="78"/>
  <c r="E824" i="78"/>
  <c r="AZ823" i="78"/>
  <c r="AX823" i="78"/>
  <c r="AW823" i="78"/>
  <c r="Z823" i="78"/>
  <c r="S823" i="78"/>
  <c r="R823" i="78"/>
  <c r="Q823" i="78"/>
  <c r="P823" i="78"/>
  <c r="N823" i="78"/>
  <c r="K823" i="78"/>
  <c r="F823" i="78"/>
  <c r="E823" i="78"/>
  <c r="AZ822" i="78"/>
  <c r="AX822" i="78"/>
  <c r="AW822" i="78"/>
  <c r="Z822" i="78"/>
  <c r="S822" i="78"/>
  <c r="R822" i="78"/>
  <c r="Q822" i="78"/>
  <c r="P822" i="78"/>
  <c r="N822" i="78"/>
  <c r="K822" i="78"/>
  <c r="F822" i="78"/>
  <c r="E822" i="78"/>
  <c r="AZ821" i="78"/>
  <c r="AX821" i="78"/>
  <c r="AW821" i="78"/>
  <c r="Z821" i="78"/>
  <c r="S821" i="78"/>
  <c r="R821" i="78"/>
  <c r="Q821" i="78"/>
  <c r="P821" i="78"/>
  <c r="N821" i="78"/>
  <c r="K821" i="78"/>
  <c r="F821" i="78"/>
  <c r="E821" i="78"/>
  <c r="AZ820" i="78"/>
  <c r="AX820" i="78"/>
  <c r="AW820" i="78"/>
  <c r="Z820" i="78"/>
  <c r="S820" i="78"/>
  <c r="R820" i="78"/>
  <c r="Q820" i="78"/>
  <c r="P820" i="78"/>
  <c r="N820" i="78"/>
  <c r="K820" i="78"/>
  <c r="F820" i="78"/>
  <c r="E820" i="78"/>
  <c r="AZ819" i="78"/>
  <c r="AX819" i="78"/>
  <c r="AW819" i="78"/>
  <c r="Z819" i="78"/>
  <c r="S819" i="78"/>
  <c r="R819" i="78"/>
  <c r="Q819" i="78"/>
  <c r="P819" i="78"/>
  <c r="N819" i="78"/>
  <c r="K819" i="78"/>
  <c r="F819" i="78"/>
  <c r="E819" i="78"/>
  <c r="AZ818" i="78"/>
  <c r="AX818" i="78"/>
  <c r="AW818" i="78"/>
  <c r="Z818" i="78"/>
  <c r="S818" i="78"/>
  <c r="R818" i="78"/>
  <c r="Q818" i="78"/>
  <c r="P818" i="78"/>
  <c r="N818" i="78"/>
  <c r="K818" i="78"/>
  <c r="F818" i="78"/>
  <c r="E818" i="78"/>
  <c r="AZ817" i="78"/>
  <c r="AX817" i="78"/>
  <c r="AW817" i="78"/>
  <c r="Z817" i="78"/>
  <c r="S817" i="78"/>
  <c r="R817" i="78"/>
  <c r="Q817" i="78"/>
  <c r="P817" i="78"/>
  <c r="N817" i="78"/>
  <c r="K817" i="78"/>
  <c r="F817" i="78"/>
  <c r="E817" i="78"/>
  <c r="AZ816" i="78"/>
  <c r="AX816" i="78"/>
  <c r="AW816" i="78"/>
  <c r="Z816" i="78"/>
  <c r="S816" i="78"/>
  <c r="R816" i="78"/>
  <c r="Q816" i="78"/>
  <c r="P816" i="78"/>
  <c r="N816" i="78"/>
  <c r="K816" i="78"/>
  <c r="F816" i="78"/>
  <c r="E816" i="78"/>
  <c r="AZ815" i="78"/>
  <c r="AX815" i="78"/>
  <c r="AW815" i="78"/>
  <c r="Z815" i="78"/>
  <c r="S815" i="78"/>
  <c r="R815" i="78"/>
  <c r="Q815" i="78"/>
  <c r="P815" i="78"/>
  <c r="N815" i="78"/>
  <c r="K815" i="78"/>
  <c r="F815" i="78"/>
  <c r="E815" i="78"/>
  <c r="AZ814" i="78"/>
  <c r="AX814" i="78"/>
  <c r="AW814" i="78"/>
  <c r="Z814" i="78"/>
  <c r="S814" i="78"/>
  <c r="R814" i="78"/>
  <c r="Q814" i="78"/>
  <c r="P814" i="78"/>
  <c r="N814" i="78"/>
  <c r="K814" i="78"/>
  <c r="F814" i="78"/>
  <c r="E814" i="78"/>
  <c r="AZ813" i="78"/>
  <c r="AX813" i="78"/>
  <c r="AW813" i="78"/>
  <c r="Z813" i="78"/>
  <c r="S813" i="78"/>
  <c r="R813" i="78"/>
  <c r="Q813" i="78"/>
  <c r="P813" i="78"/>
  <c r="N813" i="78"/>
  <c r="K813" i="78"/>
  <c r="F813" i="78"/>
  <c r="E813" i="78"/>
  <c r="AZ812" i="78"/>
  <c r="AX812" i="78"/>
  <c r="AW812" i="78"/>
  <c r="Z812" i="78"/>
  <c r="S812" i="78"/>
  <c r="R812" i="78"/>
  <c r="Q812" i="78"/>
  <c r="P812" i="78"/>
  <c r="N812" i="78"/>
  <c r="K812" i="78"/>
  <c r="F812" i="78"/>
  <c r="E812" i="78"/>
  <c r="AZ811" i="78"/>
  <c r="AX811" i="78"/>
  <c r="AW811" i="78"/>
  <c r="Z811" i="78"/>
  <c r="S811" i="78"/>
  <c r="R811" i="78"/>
  <c r="Q811" i="78"/>
  <c r="P811" i="78"/>
  <c r="N811" i="78"/>
  <c r="K811" i="78"/>
  <c r="F811" i="78"/>
  <c r="E811" i="78"/>
  <c r="AZ810" i="78"/>
  <c r="AX810" i="78"/>
  <c r="AW810" i="78"/>
  <c r="Z810" i="78"/>
  <c r="S810" i="78"/>
  <c r="R810" i="78"/>
  <c r="Q810" i="78"/>
  <c r="P810" i="78"/>
  <c r="N810" i="78"/>
  <c r="K810" i="78"/>
  <c r="F810" i="78"/>
  <c r="E810" i="78"/>
  <c r="AZ809" i="78"/>
  <c r="AX809" i="78"/>
  <c r="AW809" i="78"/>
  <c r="Z809" i="78"/>
  <c r="S809" i="78"/>
  <c r="R809" i="78"/>
  <c r="Q809" i="78"/>
  <c r="P809" i="78"/>
  <c r="N809" i="78"/>
  <c r="K809" i="78"/>
  <c r="F809" i="78"/>
  <c r="E809" i="78"/>
  <c r="AZ808" i="78"/>
  <c r="AX808" i="78"/>
  <c r="AW808" i="78"/>
  <c r="Z808" i="78"/>
  <c r="S808" i="78"/>
  <c r="R808" i="78"/>
  <c r="Q808" i="78"/>
  <c r="P808" i="78"/>
  <c r="N808" i="78"/>
  <c r="K808" i="78"/>
  <c r="F808" i="78"/>
  <c r="E808" i="78"/>
  <c r="AZ807" i="78"/>
  <c r="AX807" i="78"/>
  <c r="AW807" i="78"/>
  <c r="Z807" i="78"/>
  <c r="S807" i="78"/>
  <c r="R807" i="78"/>
  <c r="Q807" i="78"/>
  <c r="P807" i="78"/>
  <c r="N807" i="78"/>
  <c r="K807" i="78"/>
  <c r="F807" i="78"/>
  <c r="E807" i="78"/>
  <c r="AZ806" i="78"/>
  <c r="AX806" i="78"/>
  <c r="AW806" i="78"/>
  <c r="Z806" i="78"/>
  <c r="S806" i="78"/>
  <c r="R806" i="78"/>
  <c r="Q806" i="78"/>
  <c r="P806" i="78"/>
  <c r="N806" i="78"/>
  <c r="K806" i="78"/>
  <c r="F806" i="78"/>
  <c r="E806" i="78"/>
  <c r="AZ805" i="78"/>
  <c r="AX805" i="78"/>
  <c r="AW805" i="78"/>
  <c r="Z805" i="78"/>
  <c r="S805" i="78"/>
  <c r="R805" i="78"/>
  <c r="Q805" i="78"/>
  <c r="P805" i="78"/>
  <c r="N805" i="78"/>
  <c r="K805" i="78"/>
  <c r="F805" i="78"/>
  <c r="E805" i="78"/>
  <c r="AZ804" i="78"/>
  <c r="AX804" i="78"/>
  <c r="AW804" i="78"/>
  <c r="Z804" i="78"/>
  <c r="S804" i="78"/>
  <c r="R804" i="78"/>
  <c r="Q804" i="78"/>
  <c r="P804" i="78"/>
  <c r="N804" i="78"/>
  <c r="K804" i="78"/>
  <c r="F804" i="78"/>
  <c r="E804" i="78"/>
  <c r="AZ803" i="78"/>
  <c r="AX803" i="78"/>
  <c r="AW803" i="78"/>
  <c r="Z803" i="78"/>
  <c r="S803" i="78"/>
  <c r="R803" i="78"/>
  <c r="Q803" i="78"/>
  <c r="P803" i="78"/>
  <c r="N803" i="78"/>
  <c r="K803" i="78"/>
  <c r="F803" i="78"/>
  <c r="E803" i="78"/>
  <c r="AZ802" i="78"/>
  <c r="AX802" i="78"/>
  <c r="AW802" i="78"/>
  <c r="Z802" i="78"/>
  <c r="S802" i="78"/>
  <c r="R802" i="78"/>
  <c r="Q802" i="78"/>
  <c r="P802" i="78"/>
  <c r="N802" i="78"/>
  <c r="K802" i="78"/>
  <c r="F802" i="78"/>
  <c r="E802" i="78"/>
  <c r="AZ801" i="78"/>
  <c r="AX801" i="78"/>
  <c r="AW801" i="78"/>
  <c r="Z801" i="78"/>
  <c r="S801" i="78"/>
  <c r="R801" i="78"/>
  <c r="Q801" i="78"/>
  <c r="P801" i="78"/>
  <c r="N801" i="78"/>
  <c r="K801" i="78"/>
  <c r="F801" i="78"/>
  <c r="E801" i="78"/>
  <c r="AZ800" i="78"/>
  <c r="AX800" i="78"/>
  <c r="AW800" i="78"/>
  <c r="Z800" i="78"/>
  <c r="S800" i="78"/>
  <c r="R800" i="78"/>
  <c r="Q800" i="78"/>
  <c r="P800" i="78"/>
  <c r="N800" i="78"/>
  <c r="K800" i="78"/>
  <c r="F800" i="78"/>
  <c r="E800" i="78"/>
  <c r="AZ799" i="78"/>
  <c r="AX799" i="78"/>
  <c r="AW799" i="78"/>
  <c r="Z799" i="78"/>
  <c r="S799" i="78"/>
  <c r="R799" i="78"/>
  <c r="Q799" i="78"/>
  <c r="P799" i="78"/>
  <c r="N799" i="78"/>
  <c r="K799" i="78"/>
  <c r="F799" i="78"/>
  <c r="E799" i="78"/>
  <c r="AZ798" i="78"/>
  <c r="AX798" i="78"/>
  <c r="AW798" i="78"/>
  <c r="Z798" i="78"/>
  <c r="S798" i="78"/>
  <c r="R798" i="78"/>
  <c r="Q798" i="78"/>
  <c r="P798" i="78"/>
  <c r="N798" i="78"/>
  <c r="K798" i="78"/>
  <c r="F798" i="78"/>
  <c r="E798" i="78"/>
  <c r="AZ797" i="78"/>
  <c r="AX797" i="78"/>
  <c r="AW797" i="78"/>
  <c r="Z797" i="78"/>
  <c r="S797" i="78"/>
  <c r="R797" i="78"/>
  <c r="Q797" i="78"/>
  <c r="P797" i="78"/>
  <c r="N797" i="78"/>
  <c r="K797" i="78"/>
  <c r="F797" i="78"/>
  <c r="E797" i="78"/>
  <c r="AZ796" i="78"/>
  <c r="AX796" i="78"/>
  <c r="AW796" i="78"/>
  <c r="Z796" i="78"/>
  <c r="S796" i="78"/>
  <c r="R796" i="78"/>
  <c r="Q796" i="78"/>
  <c r="P796" i="78"/>
  <c r="N796" i="78"/>
  <c r="K796" i="78"/>
  <c r="F796" i="78"/>
  <c r="E796" i="78"/>
  <c r="AZ795" i="78"/>
  <c r="AX795" i="78"/>
  <c r="AW795" i="78"/>
  <c r="Z795" i="78"/>
  <c r="S795" i="78"/>
  <c r="R795" i="78"/>
  <c r="Q795" i="78"/>
  <c r="P795" i="78"/>
  <c r="N795" i="78"/>
  <c r="K795" i="78"/>
  <c r="F795" i="78"/>
  <c r="E795" i="78"/>
  <c r="AZ794" i="78"/>
  <c r="AX794" i="78"/>
  <c r="AW794" i="78"/>
  <c r="Z794" i="78"/>
  <c r="S794" i="78"/>
  <c r="R794" i="78"/>
  <c r="Q794" i="78"/>
  <c r="P794" i="78"/>
  <c r="N794" i="78"/>
  <c r="K794" i="78"/>
  <c r="F794" i="78"/>
  <c r="E794" i="78"/>
  <c r="AZ793" i="78"/>
  <c r="AX793" i="78"/>
  <c r="AW793" i="78"/>
  <c r="Z793" i="78"/>
  <c r="S793" i="78"/>
  <c r="R793" i="78"/>
  <c r="Q793" i="78"/>
  <c r="P793" i="78"/>
  <c r="N793" i="78"/>
  <c r="K793" i="78"/>
  <c r="F793" i="78"/>
  <c r="E793" i="78"/>
  <c r="AZ792" i="78"/>
  <c r="AX792" i="78"/>
  <c r="AW792" i="78"/>
  <c r="Z792" i="78"/>
  <c r="S792" i="78"/>
  <c r="R792" i="78"/>
  <c r="Q792" i="78"/>
  <c r="P792" i="78"/>
  <c r="N792" i="78"/>
  <c r="K792" i="78"/>
  <c r="F792" i="78"/>
  <c r="E792" i="78"/>
  <c r="AZ791" i="78"/>
  <c r="AX791" i="78"/>
  <c r="AW791" i="78"/>
  <c r="Z791" i="78"/>
  <c r="S791" i="78"/>
  <c r="R791" i="78"/>
  <c r="Q791" i="78"/>
  <c r="P791" i="78"/>
  <c r="N791" i="78"/>
  <c r="K791" i="78"/>
  <c r="F791" i="78"/>
  <c r="E791" i="78"/>
  <c r="AZ790" i="78"/>
  <c r="AX790" i="78"/>
  <c r="AW790" i="78"/>
  <c r="Z790" i="78"/>
  <c r="S790" i="78"/>
  <c r="R790" i="78"/>
  <c r="Q790" i="78"/>
  <c r="P790" i="78"/>
  <c r="N790" i="78"/>
  <c r="K790" i="78"/>
  <c r="F790" i="78"/>
  <c r="E790" i="78"/>
  <c r="AZ789" i="78"/>
  <c r="AX789" i="78"/>
  <c r="AW789" i="78"/>
  <c r="Z789" i="78"/>
  <c r="S789" i="78"/>
  <c r="R789" i="78"/>
  <c r="Q789" i="78"/>
  <c r="P789" i="78"/>
  <c r="N789" i="78"/>
  <c r="K789" i="78"/>
  <c r="F789" i="78"/>
  <c r="E789" i="78"/>
  <c r="AZ788" i="78"/>
  <c r="AX788" i="78"/>
  <c r="AW788" i="78"/>
  <c r="Z788" i="78"/>
  <c r="S788" i="78"/>
  <c r="R788" i="78"/>
  <c r="Q788" i="78"/>
  <c r="P788" i="78"/>
  <c r="N788" i="78"/>
  <c r="K788" i="78"/>
  <c r="F788" i="78"/>
  <c r="E788" i="78"/>
  <c r="AZ787" i="78"/>
  <c r="AX787" i="78"/>
  <c r="AW787" i="78"/>
  <c r="Z787" i="78"/>
  <c r="S787" i="78"/>
  <c r="R787" i="78"/>
  <c r="Q787" i="78"/>
  <c r="P787" i="78"/>
  <c r="N787" i="78"/>
  <c r="K787" i="78"/>
  <c r="F787" i="78"/>
  <c r="E787" i="78"/>
  <c r="AZ786" i="78"/>
  <c r="AX786" i="78"/>
  <c r="AW786" i="78"/>
  <c r="Z786" i="78"/>
  <c r="S786" i="78"/>
  <c r="R786" i="78"/>
  <c r="Q786" i="78"/>
  <c r="P786" i="78"/>
  <c r="N786" i="78"/>
  <c r="K786" i="78"/>
  <c r="F786" i="78"/>
  <c r="E786" i="78"/>
  <c r="AZ785" i="78"/>
  <c r="AX785" i="78"/>
  <c r="AW785" i="78"/>
  <c r="Z785" i="78"/>
  <c r="S785" i="78"/>
  <c r="R785" i="78"/>
  <c r="Q785" i="78"/>
  <c r="P785" i="78"/>
  <c r="N785" i="78"/>
  <c r="K785" i="78"/>
  <c r="F785" i="78"/>
  <c r="E785" i="78"/>
  <c r="AZ784" i="78"/>
  <c r="AX784" i="78"/>
  <c r="AW784" i="78"/>
  <c r="Z784" i="78"/>
  <c r="S784" i="78"/>
  <c r="R784" i="78"/>
  <c r="Q784" i="78"/>
  <c r="P784" i="78"/>
  <c r="N784" i="78"/>
  <c r="K784" i="78"/>
  <c r="F784" i="78"/>
  <c r="E784" i="78"/>
  <c r="AZ783" i="78"/>
  <c r="AX783" i="78"/>
  <c r="AW783" i="78"/>
  <c r="Z783" i="78"/>
  <c r="S783" i="78"/>
  <c r="R783" i="78"/>
  <c r="Q783" i="78"/>
  <c r="P783" i="78"/>
  <c r="N783" i="78"/>
  <c r="K783" i="78"/>
  <c r="F783" i="78"/>
  <c r="E783" i="78"/>
  <c r="AZ782" i="78"/>
  <c r="AX782" i="78"/>
  <c r="AW782" i="78"/>
  <c r="Z782" i="78"/>
  <c r="S782" i="78"/>
  <c r="R782" i="78"/>
  <c r="Q782" i="78"/>
  <c r="P782" i="78"/>
  <c r="N782" i="78"/>
  <c r="K782" i="78"/>
  <c r="F782" i="78"/>
  <c r="E782" i="78"/>
  <c r="AZ781" i="78"/>
  <c r="AX781" i="78"/>
  <c r="AW781" i="78"/>
  <c r="Z781" i="78"/>
  <c r="S781" i="78"/>
  <c r="R781" i="78"/>
  <c r="Q781" i="78"/>
  <c r="P781" i="78"/>
  <c r="N781" i="78"/>
  <c r="K781" i="78"/>
  <c r="F781" i="78"/>
  <c r="E781" i="78"/>
  <c r="AZ780" i="78"/>
  <c r="AX780" i="78"/>
  <c r="AW780" i="78"/>
  <c r="Z780" i="78"/>
  <c r="S780" i="78"/>
  <c r="R780" i="78"/>
  <c r="Q780" i="78"/>
  <c r="P780" i="78"/>
  <c r="N780" i="78"/>
  <c r="K780" i="78"/>
  <c r="F780" i="78"/>
  <c r="E780" i="78"/>
  <c r="AZ779" i="78"/>
  <c r="AX779" i="78"/>
  <c r="AW779" i="78"/>
  <c r="Z779" i="78"/>
  <c r="S779" i="78"/>
  <c r="R779" i="78"/>
  <c r="Q779" i="78"/>
  <c r="P779" i="78"/>
  <c r="N779" i="78"/>
  <c r="K779" i="78"/>
  <c r="F779" i="78"/>
  <c r="E779" i="78"/>
  <c r="AZ778" i="78"/>
  <c r="AX778" i="78"/>
  <c r="AW778" i="78"/>
  <c r="Z778" i="78"/>
  <c r="S778" i="78"/>
  <c r="R778" i="78"/>
  <c r="Q778" i="78"/>
  <c r="P778" i="78"/>
  <c r="N778" i="78"/>
  <c r="K778" i="78"/>
  <c r="F778" i="78"/>
  <c r="E778" i="78"/>
  <c r="AZ777" i="78"/>
  <c r="AX777" i="78"/>
  <c r="AW777" i="78"/>
  <c r="Z777" i="78"/>
  <c r="S777" i="78"/>
  <c r="R777" i="78"/>
  <c r="Q777" i="78"/>
  <c r="P777" i="78"/>
  <c r="N777" i="78"/>
  <c r="K777" i="78"/>
  <c r="F777" i="78"/>
  <c r="E777" i="78"/>
  <c r="AZ776" i="78"/>
  <c r="AX776" i="78"/>
  <c r="AW776" i="78"/>
  <c r="Z776" i="78"/>
  <c r="S776" i="78"/>
  <c r="R776" i="78"/>
  <c r="Q776" i="78"/>
  <c r="P776" i="78"/>
  <c r="N776" i="78"/>
  <c r="K776" i="78"/>
  <c r="F776" i="78"/>
  <c r="E776" i="78"/>
  <c r="AZ775" i="78"/>
  <c r="AX775" i="78"/>
  <c r="AW775" i="78"/>
  <c r="Z775" i="78"/>
  <c r="S775" i="78"/>
  <c r="R775" i="78"/>
  <c r="Q775" i="78"/>
  <c r="P775" i="78"/>
  <c r="N775" i="78"/>
  <c r="K775" i="78"/>
  <c r="F775" i="78"/>
  <c r="E775" i="78"/>
  <c r="AZ774" i="78"/>
  <c r="AX774" i="78"/>
  <c r="AW774" i="78"/>
  <c r="Z774" i="78"/>
  <c r="S774" i="78"/>
  <c r="R774" i="78"/>
  <c r="Q774" i="78"/>
  <c r="P774" i="78"/>
  <c r="N774" i="78"/>
  <c r="K774" i="78"/>
  <c r="F774" i="78"/>
  <c r="E774" i="78"/>
  <c r="AZ773" i="78"/>
  <c r="AX773" i="78"/>
  <c r="AW773" i="78"/>
  <c r="Z773" i="78"/>
  <c r="S773" i="78"/>
  <c r="R773" i="78"/>
  <c r="Q773" i="78"/>
  <c r="P773" i="78"/>
  <c r="N773" i="78"/>
  <c r="K773" i="78"/>
  <c r="F773" i="78"/>
  <c r="E773" i="78"/>
  <c r="AZ772" i="78"/>
  <c r="AX772" i="78"/>
  <c r="AW772" i="78"/>
  <c r="Z772" i="78"/>
  <c r="S772" i="78"/>
  <c r="R772" i="78"/>
  <c r="Q772" i="78"/>
  <c r="P772" i="78"/>
  <c r="N772" i="78"/>
  <c r="K772" i="78"/>
  <c r="F772" i="78"/>
  <c r="E772" i="78"/>
  <c r="AZ771" i="78"/>
  <c r="AX771" i="78"/>
  <c r="AW771" i="78"/>
  <c r="Z771" i="78"/>
  <c r="S771" i="78"/>
  <c r="R771" i="78"/>
  <c r="Q771" i="78"/>
  <c r="P771" i="78"/>
  <c r="N771" i="78"/>
  <c r="K771" i="78"/>
  <c r="F771" i="78"/>
  <c r="E771" i="78"/>
  <c r="AZ770" i="78"/>
  <c r="AX770" i="78"/>
  <c r="AW770" i="78"/>
  <c r="Z770" i="78"/>
  <c r="S770" i="78"/>
  <c r="R770" i="78"/>
  <c r="Q770" i="78"/>
  <c r="P770" i="78"/>
  <c r="N770" i="78"/>
  <c r="K770" i="78"/>
  <c r="F770" i="78"/>
  <c r="E770" i="78"/>
  <c r="AZ769" i="78"/>
  <c r="AX769" i="78"/>
  <c r="AW769" i="78"/>
  <c r="Z769" i="78"/>
  <c r="S769" i="78"/>
  <c r="R769" i="78"/>
  <c r="Q769" i="78"/>
  <c r="P769" i="78"/>
  <c r="N769" i="78"/>
  <c r="K769" i="78"/>
  <c r="F769" i="78"/>
  <c r="E769" i="78"/>
  <c r="AZ768" i="78"/>
  <c r="AX768" i="78"/>
  <c r="AW768" i="78"/>
  <c r="Z768" i="78"/>
  <c r="S768" i="78"/>
  <c r="R768" i="78"/>
  <c r="Q768" i="78"/>
  <c r="P768" i="78"/>
  <c r="N768" i="78"/>
  <c r="K768" i="78"/>
  <c r="F768" i="78"/>
  <c r="E768" i="78"/>
  <c r="AZ767" i="78"/>
  <c r="AX767" i="78"/>
  <c r="AW767" i="78"/>
  <c r="Z767" i="78"/>
  <c r="S767" i="78"/>
  <c r="R767" i="78"/>
  <c r="Q767" i="78"/>
  <c r="P767" i="78"/>
  <c r="N767" i="78"/>
  <c r="K767" i="78"/>
  <c r="F767" i="78"/>
  <c r="E767" i="78"/>
  <c r="AZ766" i="78"/>
  <c r="AX766" i="78"/>
  <c r="AW766" i="78"/>
  <c r="Z766" i="78"/>
  <c r="S766" i="78"/>
  <c r="R766" i="78"/>
  <c r="Q766" i="78"/>
  <c r="P766" i="78"/>
  <c r="N766" i="78"/>
  <c r="K766" i="78"/>
  <c r="F766" i="78"/>
  <c r="E766" i="78"/>
  <c r="AZ765" i="78"/>
  <c r="AX765" i="78"/>
  <c r="AW765" i="78"/>
  <c r="Z765" i="78"/>
  <c r="S765" i="78"/>
  <c r="R765" i="78"/>
  <c r="Q765" i="78"/>
  <c r="P765" i="78"/>
  <c r="N765" i="78"/>
  <c r="K765" i="78"/>
  <c r="F765" i="78"/>
  <c r="E765" i="78"/>
  <c r="AZ764" i="78"/>
  <c r="AX764" i="78"/>
  <c r="AW764" i="78"/>
  <c r="Z764" i="78"/>
  <c r="S764" i="78"/>
  <c r="R764" i="78"/>
  <c r="Q764" i="78"/>
  <c r="P764" i="78"/>
  <c r="N764" i="78"/>
  <c r="K764" i="78"/>
  <c r="F764" i="78"/>
  <c r="E764" i="78"/>
  <c r="AZ763" i="78"/>
  <c r="AX763" i="78"/>
  <c r="AW763" i="78"/>
  <c r="Z763" i="78"/>
  <c r="S763" i="78"/>
  <c r="R763" i="78"/>
  <c r="Q763" i="78"/>
  <c r="P763" i="78"/>
  <c r="N763" i="78"/>
  <c r="K763" i="78"/>
  <c r="F763" i="78"/>
  <c r="E763" i="78"/>
  <c r="AZ762" i="78"/>
  <c r="AX762" i="78"/>
  <c r="AW762" i="78"/>
  <c r="Z762" i="78"/>
  <c r="S762" i="78"/>
  <c r="R762" i="78"/>
  <c r="Q762" i="78"/>
  <c r="P762" i="78"/>
  <c r="N762" i="78"/>
  <c r="K762" i="78"/>
  <c r="F762" i="78"/>
  <c r="E762" i="78"/>
  <c r="AZ761" i="78"/>
  <c r="AX761" i="78"/>
  <c r="AW761" i="78"/>
  <c r="Z761" i="78"/>
  <c r="S761" i="78"/>
  <c r="R761" i="78"/>
  <c r="Q761" i="78"/>
  <c r="P761" i="78"/>
  <c r="N761" i="78"/>
  <c r="K761" i="78"/>
  <c r="F761" i="78"/>
  <c r="E761" i="78"/>
  <c r="AZ760" i="78"/>
  <c r="AX760" i="78"/>
  <c r="AW760" i="78"/>
  <c r="Z760" i="78"/>
  <c r="S760" i="78"/>
  <c r="R760" i="78"/>
  <c r="Q760" i="78"/>
  <c r="P760" i="78"/>
  <c r="N760" i="78"/>
  <c r="K760" i="78"/>
  <c r="F760" i="78"/>
  <c r="E760" i="78"/>
  <c r="AZ759" i="78"/>
  <c r="AX759" i="78"/>
  <c r="AW759" i="78"/>
  <c r="Z759" i="78"/>
  <c r="S759" i="78"/>
  <c r="R759" i="78"/>
  <c r="Q759" i="78"/>
  <c r="P759" i="78"/>
  <c r="N759" i="78"/>
  <c r="K759" i="78"/>
  <c r="F759" i="78"/>
  <c r="E759" i="78"/>
  <c r="AZ758" i="78"/>
  <c r="AX758" i="78"/>
  <c r="AW758" i="78"/>
  <c r="Z758" i="78"/>
  <c r="S758" i="78"/>
  <c r="R758" i="78"/>
  <c r="Q758" i="78"/>
  <c r="P758" i="78"/>
  <c r="N758" i="78"/>
  <c r="K758" i="78"/>
  <c r="F758" i="78"/>
  <c r="E758" i="78"/>
  <c r="AZ757" i="78"/>
  <c r="AX757" i="78"/>
  <c r="AW757" i="78"/>
  <c r="Z757" i="78"/>
  <c r="S757" i="78"/>
  <c r="R757" i="78"/>
  <c r="Q757" i="78"/>
  <c r="P757" i="78"/>
  <c r="N757" i="78"/>
  <c r="K757" i="78"/>
  <c r="F757" i="78"/>
  <c r="E757" i="78"/>
  <c r="AZ756" i="78"/>
  <c r="AX756" i="78"/>
  <c r="AW756" i="78"/>
  <c r="Z756" i="78"/>
  <c r="S756" i="78"/>
  <c r="R756" i="78"/>
  <c r="Q756" i="78"/>
  <c r="P756" i="78"/>
  <c r="N756" i="78"/>
  <c r="K756" i="78"/>
  <c r="F756" i="78"/>
  <c r="E756" i="78"/>
  <c r="AZ755" i="78"/>
  <c r="AX755" i="78"/>
  <c r="AW755" i="78"/>
  <c r="Z755" i="78"/>
  <c r="S755" i="78"/>
  <c r="R755" i="78"/>
  <c r="Q755" i="78"/>
  <c r="P755" i="78"/>
  <c r="N755" i="78"/>
  <c r="K755" i="78"/>
  <c r="F755" i="78"/>
  <c r="E755" i="78"/>
  <c r="AZ754" i="78"/>
  <c r="AX754" i="78"/>
  <c r="AW754" i="78"/>
  <c r="Z754" i="78"/>
  <c r="S754" i="78"/>
  <c r="R754" i="78"/>
  <c r="Q754" i="78"/>
  <c r="P754" i="78"/>
  <c r="N754" i="78"/>
  <c r="K754" i="78"/>
  <c r="F754" i="78"/>
  <c r="E754" i="78"/>
  <c r="AZ753" i="78"/>
  <c r="AX753" i="78"/>
  <c r="AW753" i="78"/>
  <c r="Z753" i="78"/>
  <c r="S753" i="78"/>
  <c r="R753" i="78"/>
  <c r="Q753" i="78"/>
  <c r="P753" i="78"/>
  <c r="N753" i="78"/>
  <c r="K753" i="78"/>
  <c r="F753" i="78"/>
  <c r="E753" i="78"/>
  <c r="AZ752" i="78"/>
  <c r="AX752" i="78"/>
  <c r="AW752" i="78"/>
  <c r="Z752" i="78"/>
  <c r="S752" i="78"/>
  <c r="R752" i="78"/>
  <c r="Q752" i="78"/>
  <c r="P752" i="78"/>
  <c r="N752" i="78"/>
  <c r="K752" i="78"/>
  <c r="F752" i="78"/>
  <c r="E752" i="78"/>
  <c r="AZ751" i="78"/>
  <c r="AX751" i="78"/>
  <c r="AW751" i="78"/>
  <c r="Z751" i="78"/>
  <c r="S751" i="78"/>
  <c r="R751" i="78"/>
  <c r="Q751" i="78"/>
  <c r="P751" i="78"/>
  <c r="N751" i="78"/>
  <c r="K751" i="78"/>
  <c r="F751" i="78"/>
  <c r="E751" i="78"/>
  <c r="AZ750" i="78"/>
  <c r="AX750" i="78"/>
  <c r="AW750" i="78"/>
  <c r="Z750" i="78"/>
  <c r="S750" i="78"/>
  <c r="R750" i="78"/>
  <c r="Q750" i="78"/>
  <c r="P750" i="78"/>
  <c r="N750" i="78"/>
  <c r="K750" i="78"/>
  <c r="F750" i="78"/>
  <c r="E750" i="78"/>
  <c r="AZ749" i="78"/>
  <c r="AX749" i="78"/>
  <c r="AW749" i="78"/>
  <c r="Z749" i="78"/>
  <c r="S749" i="78"/>
  <c r="R749" i="78"/>
  <c r="Q749" i="78"/>
  <c r="P749" i="78"/>
  <c r="N749" i="78"/>
  <c r="K749" i="78"/>
  <c r="F749" i="78"/>
  <c r="E749" i="78"/>
  <c r="AZ748" i="78"/>
  <c r="AX748" i="78"/>
  <c r="AW748" i="78"/>
  <c r="Z748" i="78"/>
  <c r="S748" i="78"/>
  <c r="R748" i="78"/>
  <c r="Q748" i="78"/>
  <c r="P748" i="78"/>
  <c r="N748" i="78"/>
  <c r="K748" i="78"/>
  <c r="F748" i="78"/>
  <c r="E748" i="78"/>
  <c r="AZ747" i="78"/>
  <c r="AX747" i="78"/>
  <c r="AW747" i="78"/>
  <c r="Z747" i="78"/>
  <c r="S747" i="78"/>
  <c r="R747" i="78"/>
  <c r="Q747" i="78"/>
  <c r="P747" i="78"/>
  <c r="N747" i="78"/>
  <c r="K747" i="78"/>
  <c r="F747" i="78"/>
  <c r="E747" i="78"/>
  <c r="AZ746" i="78"/>
  <c r="AX746" i="78"/>
  <c r="AW746" i="78"/>
  <c r="Z746" i="78"/>
  <c r="S746" i="78"/>
  <c r="R746" i="78"/>
  <c r="Q746" i="78"/>
  <c r="P746" i="78"/>
  <c r="N746" i="78"/>
  <c r="K746" i="78"/>
  <c r="F746" i="78"/>
  <c r="E746" i="78"/>
  <c r="AZ745" i="78"/>
  <c r="AX745" i="78"/>
  <c r="AW745" i="78"/>
  <c r="Z745" i="78"/>
  <c r="S745" i="78"/>
  <c r="R745" i="78"/>
  <c r="Q745" i="78"/>
  <c r="P745" i="78"/>
  <c r="N745" i="78"/>
  <c r="K745" i="78"/>
  <c r="F745" i="78"/>
  <c r="E745" i="78"/>
  <c r="AZ744" i="78"/>
  <c r="AX744" i="78"/>
  <c r="AW744" i="78"/>
  <c r="Z744" i="78"/>
  <c r="S744" i="78"/>
  <c r="R744" i="78"/>
  <c r="Q744" i="78"/>
  <c r="P744" i="78"/>
  <c r="N744" i="78"/>
  <c r="K744" i="78"/>
  <c r="F744" i="78"/>
  <c r="E744" i="78"/>
  <c r="AZ743" i="78"/>
  <c r="AX743" i="78"/>
  <c r="AW743" i="78"/>
  <c r="Z743" i="78"/>
  <c r="S743" i="78"/>
  <c r="R743" i="78"/>
  <c r="Q743" i="78"/>
  <c r="P743" i="78"/>
  <c r="N743" i="78"/>
  <c r="K743" i="78"/>
  <c r="F743" i="78"/>
  <c r="E743" i="78"/>
  <c r="AZ742" i="78"/>
  <c r="AX742" i="78"/>
  <c r="AW742" i="78"/>
  <c r="Z742" i="78"/>
  <c r="S742" i="78"/>
  <c r="R742" i="78"/>
  <c r="Q742" i="78"/>
  <c r="P742" i="78"/>
  <c r="N742" i="78"/>
  <c r="K742" i="78"/>
  <c r="F742" i="78"/>
  <c r="E742" i="78"/>
  <c r="AZ741" i="78"/>
  <c r="AX741" i="78"/>
  <c r="AW741" i="78"/>
  <c r="Z741" i="78"/>
  <c r="S741" i="78"/>
  <c r="R741" i="78"/>
  <c r="Q741" i="78"/>
  <c r="P741" i="78"/>
  <c r="N741" i="78"/>
  <c r="K741" i="78"/>
  <c r="F741" i="78"/>
  <c r="E741" i="78"/>
  <c r="AZ740" i="78"/>
  <c r="AX740" i="78"/>
  <c r="AW740" i="78"/>
  <c r="Z740" i="78"/>
  <c r="S740" i="78"/>
  <c r="R740" i="78"/>
  <c r="Q740" i="78"/>
  <c r="P740" i="78"/>
  <c r="N740" i="78"/>
  <c r="K740" i="78"/>
  <c r="F740" i="78"/>
  <c r="E740" i="78"/>
  <c r="AZ739" i="78"/>
  <c r="AX739" i="78"/>
  <c r="AW739" i="78"/>
  <c r="Z739" i="78"/>
  <c r="S739" i="78"/>
  <c r="R739" i="78"/>
  <c r="Q739" i="78"/>
  <c r="P739" i="78"/>
  <c r="N739" i="78"/>
  <c r="K739" i="78"/>
  <c r="F739" i="78"/>
  <c r="E739" i="78"/>
  <c r="AZ738" i="78"/>
  <c r="AX738" i="78"/>
  <c r="AW738" i="78"/>
  <c r="Z738" i="78"/>
  <c r="S738" i="78"/>
  <c r="R738" i="78"/>
  <c r="Q738" i="78"/>
  <c r="P738" i="78"/>
  <c r="N738" i="78"/>
  <c r="K738" i="78"/>
  <c r="F738" i="78"/>
  <c r="E738" i="78"/>
  <c r="AZ737" i="78"/>
  <c r="AX737" i="78"/>
  <c r="AW737" i="78"/>
  <c r="Z737" i="78"/>
  <c r="S737" i="78"/>
  <c r="R737" i="78"/>
  <c r="Q737" i="78"/>
  <c r="P737" i="78"/>
  <c r="N737" i="78"/>
  <c r="K737" i="78"/>
  <c r="F737" i="78"/>
  <c r="E737" i="78"/>
  <c r="AZ736" i="78"/>
  <c r="AX736" i="78"/>
  <c r="AW736" i="78"/>
  <c r="Z736" i="78"/>
  <c r="S736" i="78"/>
  <c r="R736" i="78"/>
  <c r="Q736" i="78"/>
  <c r="P736" i="78"/>
  <c r="N736" i="78"/>
  <c r="K736" i="78"/>
  <c r="F736" i="78"/>
  <c r="E736" i="78"/>
  <c r="AZ735" i="78"/>
  <c r="AX735" i="78"/>
  <c r="AW735" i="78"/>
  <c r="Z735" i="78"/>
  <c r="S735" i="78"/>
  <c r="R735" i="78"/>
  <c r="Q735" i="78"/>
  <c r="P735" i="78"/>
  <c r="N735" i="78"/>
  <c r="K735" i="78"/>
  <c r="F735" i="78"/>
  <c r="E735" i="78"/>
  <c r="AZ734" i="78"/>
  <c r="AX734" i="78"/>
  <c r="AW734" i="78"/>
  <c r="Z734" i="78"/>
  <c r="S734" i="78"/>
  <c r="R734" i="78"/>
  <c r="Q734" i="78"/>
  <c r="P734" i="78"/>
  <c r="N734" i="78"/>
  <c r="K734" i="78"/>
  <c r="F734" i="78"/>
  <c r="E734" i="78"/>
  <c r="AZ733" i="78"/>
  <c r="AX733" i="78"/>
  <c r="AW733" i="78"/>
  <c r="Z733" i="78"/>
  <c r="S733" i="78"/>
  <c r="R733" i="78"/>
  <c r="Q733" i="78"/>
  <c r="P733" i="78"/>
  <c r="N733" i="78"/>
  <c r="K733" i="78"/>
  <c r="F733" i="78"/>
  <c r="E733" i="78"/>
  <c r="AZ732" i="78"/>
  <c r="AX732" i="78"/>
  <c r="AW732" i="78"/>
  <c r="Z732" i="78"/>
  <c r="S732" i="78"/>
  <c r="R732" i="78"/>
  <c r="Q732" i="78"/>
  <c r="P732" i="78"/>
  <c r="N732" i="78"/>
  <c r="K732" i="78"/>
  <c r="F732" i="78"/>
  <c r="E732" i="78"/>
  <c r="AZ731" i="78"/>
  <c r="AX731" i="78"/>
  <c r="AW731" i="78"/>
  <c r="Z731" i="78"/>
  <c r="S731" i="78"/>
  <c r="R731" i="78"/>
  <c r="Q731" i="78"/>
  <c r="P731" i="78"/>
  <c r="N731" i="78"/>
  <c r="K731" i="78"/>
  <c r="F731" i="78"/>
  <c r="E731" i="78"/>
  <c r="AZ730" i="78"/>
  <c r="AX730" i="78"/>
  <c r="AW730" i="78"/>
  <c r="Z730" i="78"/>
  <c r="S730" i="78"/>
  <c r="R730" i="78"/>
  <c r="Q730" i="78"/>
  <c r="P730" i="78"/>
  <c r="N730" i="78"/>
  <c r="K730" i="78"/>
  <c r="F730" i="78"/>
  <c r="E730" i="78"/>
  <c r="AZ729" i="78"/>
  <c r="AX729" i="78"/>
  <c r="AW729" i="78"/>
  <c r="Z729" i="78"/>
  <c r="S729" i="78"/>
  <c r="R729" i="78"/>
  <c r="Q729" i="78"/>
  <c r="P729" i="78"/>
  <c r="N729" i="78"/>
  <c r="K729" i="78"/>
  <c r="F729" i="78"/>
  <c r="E729" i="78"/>
  <c r="AZ728" i="78"/>
  <c r="AX728" i="78"/>
  <c r="AW728" i="78"/>
  <c r="Z728" i="78"/>
  <c r="S728" i="78"/>
  <c r="R728" i="78"/>
  <c r="Q728" i="78"/>
  <c r="P728" i="78"/>
  <c r="N728" i="78"/>
  <c r="K728" i="78"/>
  <c r="F728" i="78"/>
  <c r="E728" i="78"/>
  <c r="AZ727" i="78"/>
  <c r="AX727" i="78"/>
  <c r="AW727" i="78"/>
  <c r="Z727" i="78"/>
  <c r="S727" i="78"/>
  <c r="R727" i="78"/>
  <c r="Q727" i="78"/>
  <c r="P727" i="78"/>
  <c r="N727" i="78"/>
  <c r="K727" i="78"/>
  <c r="F727" i="78"/>
  <c r="E727" i="78"/>
  <c r="AZ726" i="78"/>
  <c r="AX726" i="78"/>
  <c r="AW726" i="78"/>
  <c r="Z726" i="78"/>
  <c r="S726" i="78"/>
  <c r="R726" i="78"/>
  <c r="Q726" i="78"/>
  <c r="P726" i="78"/>
  <c r="N726" i="78"/>
  <c r="K726" i="78"/>
  <c r="F726" i="78"/>
  <c r="E726" i="78"/>
  <c r="AZ725" i="78"/>
  <c r="AX725" i="78"/>
  <c r="AW725" i="78"/>
  <c r="Z725" i="78"/>
  <c r="S725" i="78"/>
  <c r="R725" i="78"/>
  <c r="Q725" i="78"/>
  <c r="P725" i="78"/>
  <c r="N725" i="78"/>
  <c r="K725" i="78"/>
  <c r="F725" i="78"/>
  <c r="E725" i="78"/>
  <c r="AZ724" i="78"/>
  <c r="AX724" i="78"/>
  <c r="AW724" i="78"/>
  <c r="Z724" i="78"/>
  <c r="S724" i="78"/>
  <c r="R724" i="78"/>
  <c r="Q724" i="78"/>
  <c r="P724" i="78"/>
  <c r="N724" i="78"/>
  <c r="K724" i="78"/>
  <c r="F724" i="78"/>
  <c r="E724" i="78"/>
  <c r="AZ723" i="78"/>
  <c r="AX723" i="78"/>
  <c r="AW723" i="78"/>
  <c r="Z723" i="78"/>
  <c r="S723" i="78"/>
  <c r="R723" i="78"/>
  <c r="Q723" i="78"/>
  <c r="P723" i="78"/>
  <c r="N723" i="78"/>
  <c r="K723" i="78"/>
  <c r="F723" i="78"/>
  <c r="E723" i="78"/>
  <c r="AZ722" i="78"/>
  <c r="AX722" i="78"/>
  <c r="AW722" i="78"/>
  <c r="Z722" i="78"/>
  <c r="S722" i="78"/>
  <c r="R722" i="78"/>
  <c r="Q722" i="78"/>
  <c r="P722" i="78"/>
  <c r="N722" i="78"/>
  <c r="K722" i="78"/>
  <c r="F722" i="78"/>
  <c r="E722" i="78"/>
  <c r="AZ721" i="78"/>
  <c r="AX721" i="78"/>
  <c r="AW721" i="78"/>
  <c r="Z721" i="78"/>
  <c r="S721" i="78"/>
  <c r="R721" i="78"/>
  <c r="Q721" i="78"/>
  <c r="P721" i="78"/>
  <c r="N721" i="78"/>
  <c r="K721" i="78"/>
  <c r="F721" i="78"/>
  <c r="E721" i="78"/>
  <c r="AZ720" i="78"/>
  <c r="AX720" i="78"/>
  <c r="AW720" i="78"/>
  <c r="Z720" i="78"/>
  <c r="S720" i="78"/>
  <c r="R720" i="78"/>
  <c r="Q720" i="78"/>
  <c r="P720" i="78"/>
  <c r="N720" i="78"/>
  <c r="K720" i="78"/>
  <c r="F720" i="78"/>
  <c r="E720" i="78"/>
  <c r="AZ719" i="78"/>
  <c r="AX719" i="78"/>
  <c r="AW719" i="78"/>
  <c r="Z719" i="78"/>
  <c r="S719" i="78"/>
  <c r="R719" i="78"/>
  <c r="Q719" i="78"/>
  <c r="P719" i="78"/>
  <c r="N719" i="78"/>
  <c r="K719" i="78"/>
  <c r="F719" i="78"/>
  <c r="E719" i="78"/>
  <c r="AZ718" i="78"/>
  <c r="AX718" i="78"/>
  <c r="AW718" i="78"/>
  <c r="Z718" i="78"/>
  <c r="S718" i="78"/>
  <c r="R718" i="78"/>
  <c r="Q718" i="78"/>
  <c r="P718" i="78"/>
  <c r="N718" i="78"/>
  <c r="K718" i="78"/>
  <c r="F718" i="78"/>
  <c r="E718" i="78"/>
  <c r="AZ717" i="78"/>
  <c r="AX717" i="78"/>
  <c r="AW717" i="78"/>
  <c r="Z717" i="78"/>
  <c r="S717" i="78"/>
  <c r="R717" i="78"/>
  <c r="Q717" i="78"/>
  <c r="P717" i="78"/>
  <c r="N717" i="78"/>
  <c r="K717" i="78"/>
  <c r="F717" i="78"/>
  <c r="E717" i="78"/>
  <c r="AZ716" i="78"/>
  <c r="AX716" i="78"/>
  <c r="AW716" i="78"/>
  <c r="Z716" i="78"/>
  <c r="S716" i="78"/>
  <c r="R716" i="78"/>
  <c r="Q716" i="78"/>
  <c r="P716" i="78"/>
  <c r="N716" i="78"/>
  <c r="K716" i="78"/>
  <c r="F716" i="78"/>
  <c r="E716" i="78"/>
  <c r="AZ715" i="78"/>
  <c r="AX715" i="78"/>
  <c r="AW715" i="78"/>
  <c r="Z715" i="78"/>
  <c r="S715" i="78"/>
  <c r="R715" i="78"/>
  <c r="Q715" i="78"/>
  <c r="P715" i="78"/>
  <c r="N715" i="78"/>
  <c r="K715" i="78"/>
  <c r="F715" i="78"/>
  <c r="E715" i="78"/>
  <c r="AZ714" i="78"/>
  <c r="AX714" i="78"/>
  <c r="AW714" i="78"/>
  <c r="Z714" i="78"/>
  <c r="S714" i="78"/>
  <c r="R714" i="78"/>
  <c r="Q714" i="78"/>
  <c r="P714" i="78"/>
  <c r="N714" i="78"/>
  <c r="K714" i="78"/>
  <c r="F714" i="78"/>
  <c r="E714" i="78"/>
  <c r="AZ713" i="78"/>
  <c r="AX713" i="78"/>
  <c r="AW713" i="78"/>
  <c r="Z713" i="78"/>
  <c r="S713" i="78"/>
  <c r="R713" i="78"/>
  <c r="Q713" i="78"/>
  <c r="P713" i="78"/>
  <c r="N713" i="78"/>
  <c r="K713" i="78"/>
  <c r="F713" i="78"/>
  <c r="E713" i="78"/>
  <c r="AZ712" i="78"/>
  <c r="AX712" i="78"/>
  <c r="AW712" i="78"/>
  <c r="Z712" i="78"/>
  <c r="S712" i="78"/>
  <c r="R712" i="78"/>
  <c r="Q712" i="78"/>
  <c r="P712" i="78"/>
  <c r="N712" i="78"/>
  <c r="K712" i="78"/>
  <c r="F712" i="78"/>
  <c r="E712" i="78"/>
  <c r="AZ711" i="78"/>
  <c r="AX711" i="78"/>
  <c r="AW711" i="78"/>
  <c r="Z711" i="78"/>
  <c r="S711" i="78"/>
  <c r="R711" i="78"/>
  <c r="Q711" i="78"/>
  <c r="P711" i="78"/>
  <c r="N711" i="78"/>
  <c r="K711" i="78"/>
  <c r="F711" i="78"/>
  <c r="E711" i="78"/>
  <c r="AZ710" i="78"/>
  <c r="AX710" i="78"/>
  <c r="AW710" i="78"/>
  <c r="Z710" i="78"/>
  <c r="S710" i="78"/>
  <c r="R710" i="78"/>
  <c r="Q710" i="78"/>
  <c r="P710" i="78"/>
  <c r="N710" i="78"/>
  <c r="K710" i="78"/>
  <c r="F710" i="78"/>
  <c r="E710" i="78"/>
  <c r="AZ709" i="78"/>
  <c r="AX709" i="78"/>
  <c r="AW709" i="78"/>
  <c r="Z709" i="78"/>
  <c r="S709" i="78"/>
  <c r="R709" i="78"/>
  <c r="Q709" i="78"/>
  <c r="P709" i="78"/>
  <c r="N709" i="78"/>
  <c r="K709" i="78"/>
  <c r="F709" i="78"/>
  <c r="E709" i="78"/>
  <c r="AZ708" i="78"/>
  <c r="AX708" i="78"/>
  <c r="AW708" i="78"/>
  <c r="Z708" i="78"/>
  <c r="S708" i="78"/>
  <c r="R708" i="78"/>
  <c r="Q708" i="78"/>
  <c r="P708" i="78"/>
  <c r="N708" i="78"/>
  <c r="K708" i="78"/>
  <c r="F708" i="78"/>
  <c r="E708" i="78"/>
  <c r="AZ707" i="78"/>
  <c r="AX707" i="78"/>
  <c r="AW707" i="78"/>
  <c r="Z707" i="78"/>
  <c r="S707" i="78"/>
  <c r="R707" i="78"/>
  <c r="Q707" i="78"/>
  <c r="P707" i="78"/>
  <c r="N707" i="78"/>
  <c r="K707" i="78"/>
  <c r="F707" i="78"/>
  <c r="E707" i="78"/>
  <c r="AZ706" i="78"/>
  <c r="AX706" i="78"/>
  <c r="AW706" i="78"/>
  <c r="Z706" i="78"/>
  <c r="S706" i="78"/>
  <c r="R706" i="78"/>
  <c r="Q706" i="78"/>
  <c r="P706" i="78"/>
  <c r="N706" i="78"/>
  <c r="K706" i="78"/>
  <c r="F706" i="78"/>
  <c r="E706" i="78"/>
  <c r="AZ705" i="78"/>
  <c r="AX705" i="78"/>
  <c r="AW705" i="78"/>
  <c r="Z705" i="78"/>
  <c r="S705" i="78"/>
  <c r="R705" i="78"/>
  <c r="Q705" i="78"/>
  <c r="P705" i="78"/>
  <c r="N705" i="78"/>
  <c r="K705" i="78"/>
  <c r="F705" i="78"/>
  <c r="E705" i="78"/>
  <c r="AZ704" i="78"/>
  <c r="AX704" i="78"/>
  <c r="AW704" i="78"/>
  <c r="Z704" i="78"/>
  <c r="S704" i="78"/>
  <c r="R704" i="78"/>
  <c r="Q704" i="78"/>
  <c r="P704" i="78"/>
  <c r="N704" i="78"/>
  <c r="K704" i="78"/>
  <c r="F704" i="78"/>
  <c r="E704" i="78"/>
  <c r="AZ703" i="78"/>
  <c r="AX703" i="78"/>
  <c r="AW703" i="78"/>
  <c r="Z703" i="78"/>
  <c r="S703" i="78"/>
  <c r="R703" i="78"/>
  <c r="Q703" i="78"/>
  <c r="P703" i="78"/>
  <c r="N703" i="78"/>
  <c r="K703" i="78"/>
  <c r="F703" i="78"/>
  <c r="E703" i="78"/>
  <c r="AZ702" i="78"/>
  <c r="AX702" i="78"/>
  <c r="AW702" i="78"/>
  <c r="Z702" i="78"/>
  <c r="S702" i="78"/>
  <c r="R702" i="78"/>
  <c r="Q702" i="78"/>
  <c r="P702" i="78"/>
  <c r="N702" i="78"/>
  <c r="K702" i="78"/>
  <c r="F702" i="78"/>
  <c r="E702" i="78"/>
  <c r="AZ701" i="78"/>
  <c r="AX701" i="78"/>
  <c r="AW701" i="78"/>
  <c r="Z701" i="78"/>
  <c r="S701" i="78"/>
  <c r="R701" i="78"/>
  <c r="Q701" i="78"/>
  <c r="P701" i="78"/>
  <c r="N701" i="78"/>
  <c r="K701" i="78"/>
  <c r="F701" i="78"/>
  <c r="E701" i="78"/>
  <c r="AZ700" i="78"/>
  <c r="AX700" i="78"/>
  <c r="AW700" i="78"/>
  <c r="Z700" i="78"/>
  <c r="S700" i="78"/>
  <c r="R700" i="78"/>
  <c r="Q700" i="78"/>
  <c r="P700" i="78"/>
  <c r="N700" i="78"/>
  <c r="K700" i="78"/>
  <c r="F700" i="78"/>
  <c r="E700" i="78"/>
  <c r="AZ699" i="78"/>
  <c r="AX699" i="78"/>
  <c r="AW699" i="78"/>
  <c r="Z699" i="78"/>
  <c r="S699" i="78"/>
  <c r="R699" i="78"/>
  <c r="Q699" i="78"/>
  <c r="P699" i="78"/>
  <c r="N699" i="78"/>
  <c r="K699" i="78"/>
  <c r="F699" i="78"/>
  <c r="E699" i="78"/>
  <c r="AZ698" i="78"/>
  <c r="AX698" i="78"/>
  <c r="AW698" i="78"/>
  <c r="Z698" i="78"/>
  <c r="S698" i="78"/>
  <c r="R698" i="78"/>
  <c r="Q698" i="78"/>
  <c r="P698" i="78"/>
  <c r="N698" i="78"/>
  <c r="K698" i="78"/>
  <c r="F698" i="78"/>
  <c r="E698" i="78"/>
  <c r="AZ697" i="78"/>
  <c r="AX697" i="78"/>
  <c r="AW697" i="78"/>
  <c r="Z697" i="78"/>
  <c r="S697" i="78"/>
  <c r="R697" i="78"/>
  <c r="Q697" i="78"/>
  <c r="P697" i="78"/>
  <c r="N697" i="78"/>
  <c r="K697" i="78"/>
  <c r="F697" i="78"/>
  <c r="E697" i="78"/>
  <c r="AZ696" i="78"/>
  <c r="AX696" i="78"/>
  <c r="AW696" i="78"/>
  <c r="Z696" i="78"/>
  <c r="S696" i="78"/>
  <c r="R696" i="78"/>
  <c r="Q696" i="78"/>
  <c r="P696" i="78"/>
  <c r="N696" i="78"/>
  <c r="K696" i="78"/>
  <c r="F696" i="78"/>
  <c r="E696" i="78"/>
  <c r="AZ695" i="78"/>
  <c r="AX695" i="78"/>
  <c r="AW695" i="78"/>
  <c r="Z695" i="78"/>
  <c r="S695" i="78"/>
  <c r="R695" i="78"/>
  <c r="Q695" i="78"/>
  <c r="P695" i="78"/>
  <c r="N695" i="78"/>
  <c r="K695" i="78"/>
  <c r="F695" i="78"/>
  <c r="E695" i="78"/>
  <c r="AZ694" i="78"/>
  <c r="AX694" i="78"/>
  <c r="AW694" i="78"/>
  <c r="Z694" i="78"/>
  <c r="S694" i="78"/>
  <c r="R694" i="78"/>
  <c r="Q694" i="78"/>
  <c r="P694" i="78"/>
  <c r="N694" i="78"/>
  <c r="K694" i="78"/>
  <c r="F694" i="78"/>
  <c r="E694" i="78"/>
  <c r="AZ693" i="78"/>
  <c r="AX693" i="78"/>
  <c r="AW693" i="78"/>
  <c r="Z693" i="78"/>
  <c r="S693" i="78"/>
  <c r="R693" i="78"/>
  <c r="Q693" i="78"/>
  <c r="P693" i="78"/>
  <c r="N693" i="78"/>
  <c r="K693" i="78"/>
  <c r="F693" i="78"/>
  <c r="E693" i="78"/>
  <c r="AZ692" i="78"/>
  <c r="AX692" i="78"/>
  <c r="AW692" i="78"/>
  <c r="Z692" i="78"/>
  <c r="S692" i="78"/>
  <c r="R692" i="78"/>
  <c r="Q692" i="78"/>
  <c r="P692" i="78"/>
  <c r="N692" i="78"/>
  <c r="K692" i="78"/>
  <c r="F692" i="78"/>
  <c r="E692" i="78"/>
  <c r="AZ691" i="78"/>
  <c r="AX691" i="78"/>
  <c r="AW691" i="78"/>
  <c r="Z691" i="78"/>
  <c r="S691" i="78"/>
  <c r="R691" i="78"/>
  <c r="Q691" i="78"/>
  <c r="P691" i="78"/>
  <c r="N691" i="78"/>
  <c r="K691" i="78"/>
  <c r="F691" i="78"/>
  <c r="E691" i="78"/>
  <c r="AZ690" i="78"/>
  <c r="AX690" i="78"/>
  <c r="AW690" i="78"/>
  <c r="Z690" i="78"/>
  <c r="S690" i="78"/>
  <c r="R690" i="78"/>
  <c r="Q690" i="78"/>
  <c r="P690" i="78"/>
  <c r="N690" i="78"/>
  <c r="K690" i="78"/>
  <c r="F690" i="78"/>
  <c r="E690" i="78"/>
  <c r="AZ689" i="78"/>
  <c r="AX689" i="78"/>
  <c r="AW689" i="78"/>
  <c r="Z689" i="78"/>
  <c r="S689" i="78"/>
  <c r="R689" i="78"/>
  <c r="Q689" i="78"/>
  <c r="P689" i="78"/>
  <c r="N689" i="78"/>
  <c r="K689" i="78"/>
  <c r="F689" i="78"/>
  <c r="E689" i="78"/>
  <c r="AZ688" i="78"/>
  <c r="AX688" i="78"/>
  <c r="AW688" i="78"/>
  <c r="Z688" i="78"/>
  <c r="S688" i="78"/>
  <c r="R688" i="78"/>
  <c r="Q688" i="78"/>
  <c r="P688" i="78"/>
  <c r="N688" i="78"/>
  <c r="K688" i="78"/>
  <c r="F688" i="78"/>
  <c r="E688" i="78"/>
  <c r="AZ687" i="78"/>
  <c r="AX687" i="78"/>
  <c r="AW687" i="78"/>
  <c r="Z687" i="78"/>
  <c r="S687" i="78"/>
  <c r="R687" i="78"/>
  <c r="Q687" i="78"/>
  <c r="P687" i="78"/>
  <c r="N687" i="78"/>
  <c r="K687" i="78"/>
  <c r="F687" i="78"/>
  <c r="E687" i="78"/>
  <c r="AZ686" i="78"/>
  <c r="AX686" i="78"/>
  <c r="AW686" i="78"/>
  <c r="Z686" i="78"/>
  <c r="S686" i="78"/>
  <c r="R686" i="78"/>
  <c r="Q686" i="78"/>
  <c r="P686" i="78"/>
  <c r="N686" i="78"/>
  <c r="K686" i="78"/>
  <c r="F686" i="78"/>
  <c r="E686" i="78"/>
  <c r="AZ685" i="78"/>
  <c r="AX685" i="78"/>
  <c r="AW685" i="78"/>
  <c r="Z685" i="78"/>
  <c r="S685" i="78"/>
  <c r="R685" i="78"/>
  <c r="Q685" i="78"/>
  <c r="P685" i="78"/>
  <c r="N685" i="78"/>
  <c r="K685" i="78"/>
  <c r="F685" i="78"/>
  <c r="E685" i="78"/>
  <c r="AZ684" i="78"/>
  <c r="AX684" i="78"/>
  <c r="AW684" i="78"/>
  <c r="Z684" i="78"/>
  <c r="S684" i="78"/>
  <c r="R684" i="78"/>
  <c r="Q684" i="78"/>
  <c r="P684" i="78"/>
  <c r="N684" i="78"/>
  <c r="K684" i="78"/>
  <c r="F684" i="78"/>
  <c r="E684" i="78"/>
  <c r="AZ683" i="78"/>
  <c r="AX683" i="78"/>
  <c r="AW683" i="78"/>
  <c r="Z683" i="78"/>
  <c r="S683" i="78"/>
  <c r="R683" i="78"/>
  <c r="Q683" i="78"/>
  <c r="P683" i="78"/>
  <c r="N683" i="78"/>
  <c r="K683" i="78"/>
  <c r="F683" i="78"/>
  <c r="E683" i="78"/>
  <c r="AZ682" i="78"/>
  <c r="AX682" i="78"/>
  <c r="AW682" i="78"/>
  <c r="Z682" i="78"/>
  <c r="S682" i="78"/>
  <c r="R682" i="78"/>
  <c r="Q682" i="78"/>
  <c r="P682" i="78"/>
  <c r="N682" i="78"/>
  <c r="K682" i="78"/>
  <c r="F682" i="78"/>
  <c r="E682" i="78"/>
  <c r="AZ681" i="78"/>
  <c r="AX681" i="78"/>
  <c r="AW681" i="78"/>
  <c r="Z681" i="78"/>
  <c r="S681" i="78"/>
  <c r="R681" i="78"/>
  <c r="Q681" i="78"/>
  <c r="P681" i="78"/>
  <c r="N681" i="78"/>
  <c r="K681" i="78"/>
  <c r="F681" i="78"/>
  <c r="E681" i="78"/>
  <c r="AZ680" i="78"/>
  <c r="AX680" i="78"/>
  <c r="AW680" i="78"/>
  <c r="Z680" i="78"/>
  <c r="S680" i="78"/>
  <c r="R680" i="78"/>
  <c r="Q680" i="78"/>
  <c r="P680" i="78"/>
  <c r="N680" i="78"/>
  <c r="K680" i="78"/>
  <c r="F680" i="78"/>
  <c r="E680" i="78"/>
  <c r="AZ679" i="78"/>
  <c r="AX679" i="78"/>
  <c r="AW679" i="78"/>
  <c r="Z679" i="78"/>
  <c r="S679" i="78"/>
  <c r="R679" i="78"/>
  <c r="Q679" i="78"/>
  <c r="P679" i="78"/>
  <c r="N679" i="78"/>
  <c r="K679" i="78"/>
  <c r="F679" i="78"/>
  <c r="E679" i="78"/>
  <c r="AZ678" i="78"/>
  <c r="AX678" i="78"/>
  <c r="AW678" i="78"/>
  <c r="Z678" i="78"/>
  <c r="S678" i="78"/>
  <c r="R678" i="78"/>
  <c r="Q678" i="78"/>
  <c r="P678" i="78"/>
  <c r="N678" i="78"/>
  <c r="K678" i="78"/>
  <c r="F678" i="78"/>
  <c r="E678" i="78"/>
  <c r="AZ677" i="78"/>
  <c r="AX677" i="78"/>
  <c r="AW677" i="78"/>
  <c r="Z677" i="78"/>
  <c r="S677" i="78"/>
  <c r="R677" i="78"/>
  <c r="Q677" i="78"/>
  <c r="P677" i="78"/>
  <c r="N677" i="78"/>
  <c r="K677" i="78"/>
  <c r="F677" i="78"/>
  <c r="E677" i="78"/>
  <c r="AZ676" i="78"/>
  <c r="AX676" i="78"/>
  <c r="AW676" i="78"/>
  <c r="Z676" i="78"/>
  <c r="S676" i="78"/>
  <c r="R676" i="78"/>
  <c r="Q676" i="78"/>
  <c r="P676" i="78"/>
  <c r="N676" i="78"/>
  <c r="K676" i="78"/>
  <c r="F676" i="78"/>
  <c r="E676" i="78"/>
  <c r="AZ675" i="78"/>
  <c r="AX675" i="78"/>
  <c r="AW675" i="78"/>
  <c r="Z675" i="78"/>
  <c r="S675" i="78"/>
  <c r="R675" i="78"/>
  <c r="Q675" i="78"/>
  <c r="P675" i="78"/>
  <c r="N675" i="78"/>
  <c r="K675" i="78"/>
  <c r="F675" i="78"/>
  <c r="E675" i="78"/>
  <c r="AZ674" i="78"/>
  <c r="AX674" i="78"/>
  <c r="AW674" i="78"/>
  <c r="Z674" i="78"/>
  <c r="S674" i="78"/>
  <c r="R674" i="78"/>
  <c r="Q674" i="78"/>
  <c r="P674" i="78"/>
  <c r="N674" i="78"/>
  <c r="K674" i="78"/>
  <c r="F674" i="78"/>
  <c r="E674" i="78"/>
  <c r="AZ673" i="78"/>
  <c r="AX673" i="78"/>
  <c r="AW673" i="78"/>
  <c r="Z673" i="78"/>
  <c r="S673" i="78"/>
  <c r="R673" i="78"/>
  <c r="Q673" i="78"/>
  <c r="P673" i="78"/>
  <c r="N673" i="78"/>
  <c r="K673" i="78"/>
  <c r="F673" i="78"/>
  <c r="E673" i="78"/>
  <c r="AZ672" i="78"/>
  <c r="AX672" i="78"/>
  <c r="AW672" i="78"/>
  <c r="Z672" i="78"/>
  <c r="S672" i="78"/>
  <c r="R672" i="78"/>
  <c r="Q672" i="78"/>
  <c r="P672" i="78"/>
  <c r="N672" i="78"/>
  <c r="K672" i="78"/>
  <c r="F672" i="78"/>
  <c r="E672" i="78"/>
  <c r="AZ671" i="78"/>
  <c r="AX671" i="78"/>
  <c r="AW671" i="78"/>
  <c r="Z671" i="78"/>
  <c r="S671" i="78"/>
  <c r="R671" i="78"/>
  <c r="Q671" i="78"/>
  <c r="P671" i="78"/>
  <c r="N671" i="78"/>
  <c r="K671" i="78"/>
  <c r="F671" i="78"/>
  <c r="E671" i="78"/>
  <c r="AZ670" i="78"/>
  <c r="AX670" i="78"/>
  <c r="AW670" i="78"/>
  <c r="Z670" i="78"/>
  <c r="S670" i="78"/>
  <c r="R670" i="78"/>
  <c r="Q670" i="78"/>
  <c r="P670" i="78"/>
  <c r="N670" i="78"/>
  <c r="K670" i="78"/>
  <c r="F670" i="78"/>
  <c r="E670" i="78"/>
  <c r="AZ669" i="78"/>
  <c r="AX669" i="78"/>
  <c r="AW669" i="78"/>
  <c r="Z669" i="78"/>
  <c r="S669" i="78"/>
  <c r="R669" i="78"/>
  <c r="Q669" i="78"/>
  <c r="P669" i="78"/>
  <c r="N669" i="78"/>
  <c r="K669" i="78"/>
  <c r="F669" i="78"/>
  <c r="E669" i="78"/>
  <c r="AZ668" i="78"/>
  <c r="AX668" i="78"/>
  <c r="AW668" i="78"/>
  <c r="Z668" i="78"/>
  <c r="S668" i="78"/>
  <c r="R668" i="78"/>
  <c r="Q668" i="78"/>
  <c r="P668" i="78"/>
  <c r="N668" i="78"/>
  <c r="K668" i="78"/>
  <c r="F668" i="78"/>
  <c r="E668" i="78"/>
  <c r="AZ667" i="78"/>
  <c r="AX667" i="78"/>
  <c r="AW667" i="78"/>
  <c r="Z667" i="78"/>
  <c r="S667" i="78"/>
  <c r="R667" i="78"/>
  <c r="Q667" i="78"/>
  <c r="P667" i="78"/>
  <c r="N667" i="78"/>
  <c r="K667" i="78"/>
  <c r="F667" i="78"/>
  <c r="E667" i="78"/>
  <c r="AZ666" i="78"/>
  <c r="AX666" i="78"/>
  <c r="AW666" i="78"/>
  <c r="Z666" i="78"/>
  <c r="S666" i="78"/>
  <c r="R666" i="78"/>
  <c r="Q666" i="78"/>
  <c r="P666" i="78"/>
  <c r="N666" i="78"/>
  <c r="K666" i="78"/>
  <c r="F666" i="78"/>
  <c r="E666" i="78"/>
  <c r="AZ665" i="78"/>
  <c r="AX665" i="78"/>
  <c r="AW665" i="78"/>
  <c r="Z665" i="78"/>
  <c r="S665" i="78"/>
  <c r="R665" i="78"/>
  <c r="Q665" i="78"/>
  <c r="P665" i="78"/>
  <c r="N665" i="78"/>
  <c r="K665" i="78"/>
  <c r="F665" i="78"/>
  <c r="E665" i="78"/>
  <c r="AZ664" i="78"/>
  <c r="AX664" i="78"/>
  <c r="AW664" i="78"/>
  <c r="Z664" i="78"/>
  <c r="S664" i="78"/>
  <c r="R664" i="78"/>
  <c r="Q664" i="78"/>
  <c r="P664" i="78"/>
  <c r="N664" i="78"/>
  <c r="K664" i="78"/>
  <c r="F664" i="78"/>
  <c r="E664" i="78"/>
  <c r="AZ663" i="78"/>
  <c r="AX663" i="78"/>
  <c r="AW663" i="78"/>
  <c r="Z663" i="78"/>
  <c r="S663" i="78"/>
  <c r="R663" i="78"/>
  <c r="Q663" i="78"/>
  <c r="P663" i="78"/>
  <c r="N663" i="78"/>
  <c r="K663" i="78"/>
  <c r="F663" i="78"/>
  <c r="E663" i="78"/>
  <c r="AZ662" i="78"/>
  <c r="AX662" i="78"/>
  <c r="AW662" i="78"/>
  <c r="Z662" i="78"/>
  <c r="S662" i="78"/>
  <c r="R662" i="78"/>
  <c r="Q662" i="78"/>
  <c r="P662" i="78"/>
  <c r="N662" i="78"/>
  <c r="K662" i="78"/>
  <c r="F662" i="78"/>
  <c r="E662" i="78"/>
  <c r="AZ661" i="78"/>
  <c r="AX661" i="78"/>
  <c r="AW661" i="78"/>
  <c r="Z661" i="78"/>
  <c r="S661" i="78"/>
  <c r="R661" i="78"/>
  <c r="Q661" i="78"/>
  <c r="P661" i="78"/>
  <c r="N661" i="78"/>
  <c r="K661" i="78"/>
  <c r="F661" i="78"/>
  <c r="E661" i="78"/>
  <c r="AZ660" i="78"/>
  <c r="AX660" i="78"/>
  <c r="AW660" i="78"/>
  <c r="Z660" i="78"/>
  <c r="S660" i="78"/>
  <c r="R660" i="78"/>
  <c r="Q660" i="78"/>
  <c r="P660" i="78"/>
  <c r="N660" i="78"/>
  <c r="K660" i="78"/>
  <c r="F660" i="78"/>
  <c r="E660" i="78"/>
  <c r="AZ659" i="78"/>
  <c r="AX659" i="78"/>
  <c r="AW659" i="78"/>
  <c r="Z659" i="78"/>
  <c r="S659" i="78"/>
  <c r="R659" i="78"/>
  <c r="Q659" i="78"/>
  <c r="P659" i="78"/>
  <c r="N659" i="78"/>
  <c r="K659" i="78"/>
  <c r="F659" i="78"/>
  <c r="E659" i="78"/>
  <c r="AZ658" i="78"/>
  <c r="AX658" i="78"/>
  <c r="AW658" i="78"/>
  <c r="Z658" i="78"/>
  <c r="S658" i="78"/>
  <c r="R658" i="78"/>
  <c r="Q658" i="78"/>
  <c r="P658" i="78"/>
  <c r="N658" i="78"/>
  <c r="K658" i="78"/>
  <c r="F658" i="78"/>
  <c r="E658" i="78"/>
  <c r="AZ657" i="78"/>
  <c r="AX657" i="78"/>
  <c r="AW657" i="78"/>
  <c r="Z657" i="78"/>
  <c r="S657" i="78"/>
  <c r="R657" i="78"/>
  <c r="Q657" i="78"/>
  <c r="P657" i="78"/>
  <c r="N657" i="78"/>
  <c r="K657" i="78"/>
  <c r="F657" i="78"/>
  <c r="E657" i="78"/>
  <c r="AZ656" i="78"/>
  <c r="AX656" i="78"/>
  <c r="AW656" i="78"/>
  <c r="Z656" i="78"/>
  <c r="S656" i="78"/>
  <c r="R656" i="78"/>
  <c r="Q656" i="78"/>
  <c r="P656" i="78"/>
  <c r="N656" i="78"/>
  <c r="K656" i="78"/>
  <c r="F656" i="78"/>
  <c r="E656" i="78"/>
  <c r="AZ655" i="78"/>
  <c r="AX655" i="78"/>
  <c r="AW655" i="78"/>
  <c r="Z655" i="78"/>
  <c r="S655" i="78"/>
  <c r="R655" i="78"/>
  <c r="Q655" i="78"/>
  <c r="P655" i="78"/>
  <c r="N655" i="78"/>
  <c r="K655" i="78"/>
  <c r="F655" i="78"/>
  <c r="E655" i="78"/>
  <c r="AZ654" i="78"/>
  <c r="AX654" i="78"/>
  <c r="AW654" i="78"/>
  <c r="Z654" i="78"/>
  <c r="S654" i="78"/>
  <c r="R654" i="78"/>
  <c r="Q654" i="78"/>
  <c r="P654" i="78"/>
  <c r="N654" i="78"/>
  <c r="K654" i="78"/>
  <c r="F654" i="78"/>
  <c r="E654" i="78"/>
  <c r="AZ653" i="78"/>
  <c r="AX653" i="78"/>
  <c r="AW653" i="78"/>
  <c r="Z653" i="78"/>
  <c r="S653" i="78"/>
  <c r="R653" i="78"/>
  <c r="Q653" i="78"/>
  <c r="P653" i="78"/>
  <c r="N653" i="78"/>
  <c r="K653" i="78"/>
  <c r="F653" i="78"/>
  <c r="E653" i="78"/>
  <c r="AZ652" i="78"/>
  <c r="AX652" i="78"/>
  <c r="AW652" i="78"/>
  <c r="Z652" i="78"/>
  <c r="S652" i="78"/>
  <c r="R652" i="78"/>
  <c r="Q652" i="78"/>
  <c r="P652" i="78"/>
  <c r="N652" i="78"/>
  <c r="K652" i="78"/>
  <c r="F652" i="78"/>
  <c r="E652" i="78"/>
  <c r="AZ651" i="78"/>
  <c r="AX651" i="78"/>
  <c r="AW651" i="78"/>
  <c r="Z651" i="78"/>
  <c r="S651" i="78"/>
  <c r="R651" i="78"/>
  <c r="Q651" i="78"/>
  <c r="P651" i="78"/>
  <c r="N651" i="78"/>
  <c r="K651" i="78"/>
  <c r="F651" i="78"/>
  <c r="E651" i="78"/>
  <c r="AZ650" i="78"/>
  <c r="AX650" i="78"/>
  <c r="AW650" i="78"/>
  <c r="Z650" i="78"/>
  <c r="S650" i="78"/>
  <c r="R650" i="78"/>
  <c r="Q650" i="78"/>
  <c r="P650" i="78"/>
  <c r="N650" i="78"/>
  <c r="K650" i="78"/>
  <c r="F650" i="78"/>
  <c r="E650" i="78"/>
  <c r="AZ649" i="78"/>
  <c r="AX649" i="78"/>
  <c r="AW649" i="78"/>
  <c r="Z649" i="78"/>
  <c r="S649" i="78"/>
  <c r="R649" i="78"/>
  <c r="Q649" i="78"/>
  <c r="P649" i="78"/>
  <c r="N649" i="78"/>
  <c r="K649" i="78"/>
  <c r="F649" i="78"/>
  <c r="E649" i="78"/>
  <c r="AZ648" i="78"/>
  <c r="AX648" i="78"/>
  <c r="AW648" i="78"/>
  <c r="Z648" i="78"/>
  <c r="S648" i="78"/>
  <c r="R648" i="78"/>
  <c r="Q648" i="78"/>
  <c r="P648" i="78"/>
  <c r="N648" i="78"/>
  <c r="K648" i="78"/>
  <c r="F648" i="78"/>
  <c r="E648" i="78"/>
  <c r="AZ647" i="78"/>
  <c r="AX647" i="78"/>
  <c r="AW647" i="78"/>
  <c r="Z647" i="78"/>
  <c r="S647" i="78"/>
  <c r="R647" i="78"/>
  <c r="Q647" i="78"/>
  <c r="P647" i="78"/>
  <c r="N647" i="78"/>
  <c r="K647" i="78"/>
  <c r="F647" i="78"/>
  <c r="E647" i="78"/>
  <c r="AZ646" i="78"/>
  <c r="AX646" i="78"/>
  <c r="AW646" i="78"/>
  <c r="Z646" i="78"/>
  <c r="S646" i="78"/>
  <c r="R646" i="78"/>
  <c r="Q646" i="78"/>
  <c r="P646" i="78"/>
  <c r="N646" i="78"/>
  <c r="K646" i="78"/>
  <c r="F646" i="78"/>
  <c r="E646" i="78"/>
  <c r="AZ645" i="78"/>
  <c r="AX645" i="78"/>
  <c r="AW645" i="78"/>
  <c r="Z645" i="78"/>
  <c r="S645" i="78"/>
  <c r="R645" i="78"/>
  <c r="Q645" i="78"/>
  <c r="P645" i="78"/>
  <c r="N645" i="78"/>
  <c r="K645" i="78"/>
  <c r="F645" i="78"/>
  <c r="E645" i="78"/>
  <c r="AZ644" i="78"/>
  <c r="AX644" i="78"/>
  <c r="AW644" i="78"/>
  <c r="Z644" i="78"/>
  <c r="S644" i="78"/>
  <c r="R644" i="78"/>
  <c r="Q644" i="78"/>
  <c r="P644" i="78"/>
  <c r="N644" i="78"/>
  <c r="K644" i="78"/>
  <c r="F644" i="78"/>
  <c r="E644" i="78"/>
  <c r="AZ643" i="78"/>
  <c r="AX643" i="78"/>
  <c r="AW643" i="78"/>
  <c r="Z643" i="78"/>
  <c r="S643" i="78"/>
  <c r="R643" i="78"/>
  <c r="Q643" i="78"/>
  <c r="P643" i="78"/>
  <c r="N643" i="78"/>
  <c r="K643" i="78"/>
  <c r="F643" i="78"/>
  <c r="E643" i="78"/>
  <c r="AZ642" i="78"/>
  <c r="AX642" i="78"/>
  <c r="AW642" i="78"/>
  <c r="Z642" i="78"/>
  <c r="S642" i="78"/>
  <c r="R642" i="78"/>
  <c r="Q642" i="78"/>
  <c r="P642" i="78"/>
  <c r="N642" i="78"/>
  <c r="K642" i="78"/>
  <c r="F642" i="78"/>
  <c r="E642" i="78"/>
  <c r="AZ641" i="78"/>
  <c r="AX641" i="78"/>
  <c r="AW641" i="78"/>
  <c r="Z641" i="78"/>
  <c r="S641" i="78"/>
  <c r="R641" i="78"/>
  <c r="Q641" i="78"/>
  <c r="P641" i="78"/>
  <c r="N641" i="78"/>
  <c r="K641" i="78"/>
  <c r="F641" i="78"/>
  <c r="E641" i="78"/>
  <c r="AZ640" i="78"/>
  <c r="AX640" i="78"/>
  <c r="AW640" i="78"/>
  <c r="Z640" i="78"/>
  <c r="S640" i="78"/>
  <c r="R640" i="78"/>
  <c r="Q640" i="78"/>
  <c r="P640" i="78"/>
  <c r="N640" i="78"/>
  <c r="K640" i="78"/>
  <c r="F640" i="78"/>
  <c r="E640" i="78"/>
  <c r="AZ639" i="78"/>
  <c r="AX639" i="78"/>
  <c r="AW639" i="78"/>
  <c r="Z639" i="78"/>
  <c r="S639" i="78"/>
  <c r="R639" i="78"/>
  <c r="Q639" i="78"/>
  <c r="P639" i="78"/>
  <c r="N639" i="78"/>
  <c r="K639" i="78"/>
  <c r="F639" i="78"/>
  <c r="E639" i="78"/>
  <c r="AZ638" i="78"/>
  <c r="AX638" i="78"/>
  <c r="AW638" i="78"/>
  <c r="Z638" i="78"/>
  <c r="S638" i="78"/>
  <c r="R638" i="78"/>
  <c r="Q638" i="78"/>
  <c r="P638" i="78"/>
  <c r="N638" i="78"/>
  <c r="K638" i="78"/>
  <c r="F638" i="78"/>
  <c r="E638" i="78"/>
  <c r="AZ637" i="78"/>
  <c r="AX637" i="78"/>
  <c r="AW637" i="78"/>
  <c r="Z637" i="78"/>
  <c r="S637" i="78"/>
  <c r="R637" i="78"/>
  <c r="Q637" i="78"/>
  <c r="P637" i="78"/>
  <c r="N637" i="78"/>
  <c r="K637" i="78"/>
  <c r="F637" i="78"/>
  <c r="E637" i="78"/>
  <c r="AZ636" i="78"/>
  <c r="AX636" i="78"/>
  <c r="AW636" i="78"/>
  <c r="Z636" i="78"/>
  <c r="S636" i="78"/>
  <c r="R636" i="78"/>
  <c r="Q636" i="78"/>
  <c r="P636" i="78"/>
  <c r="N636" i="78"/>
  <c r="K636" i="78"/>
  <c r="F636" i="78"/>
  <c r="E636" i="78"/>
  <c r="AZ635" i="78"/>
  <c r="AX635" i="78"/>
  <c r="AW635" i="78"/>
  <c r="Z635" i="78"/>
  <c r="S635" i="78"/>
  <c r="R635" i="78"/>
  <c r="Q635" i="78"/>
  <c r="P635" i="78"/>
  <c r="N635" i="78"/>
  <c r="K635" i="78"/>
  <c r="F635" i="78"/>
  <c r="E635" i="78"/>
  <c r="AZ634" i="78"/>
  <c r="AX634" i="78"/>
  <c r="AW634" i="78"/>
  <c r="Z634" i="78"/>
  <c r="S634" i="78"/>
  <c r="R634" i="78"/>
  <c r="Q634" i="78"/>
  <c r="P634" i="78"/>
  <c r="N634" i="78"/>
  <c r="K634" i="78"/>
  <c r="F634" i="78"/>
  <c r="E634" i="78"/>
  <c r="AZ633" i="78"/>
  <c r="AX633" i="78"/>
  <c r="AW633" i="78"/>
  <c r="Z633" i="78"/>
  <c r="S633" i="78"/>
  <c r="R633" i="78"/>
  <c r="Q633" i="78"/>
  <c r="P633" i="78"/>
  <c r="N633" i="78"/>
  <c r="K633" i="78"/>
  <c r="F633" i="78"/>
  <c r="E633" i="78"/>
  <c r="AZ632" i="78"/>
  <c r="AX632" i="78"/>
  <c r="AW632" i="78"/>
  <c r="Z632" i="78"/>
  <c r="S632" i="78"/>
  <c r="R632" i="78"/>
  <c r="Q632" i="78"/>
  <c r="P632" i="78"/>
  <c r="N632" i="78"/>
  <c r="K632" i="78"/>
  <c r="F632" i="78"/>
  <c r="E632" i="78"/>
  <c r="AZ631" i="78"/>
  <c r="AX631" i="78"/>
  <c r="AW631" i="78"/>
  <c r="Z631" i="78"/>
  <c r="S631" i="78"/>
  <c r="R631" i="78"/>
  <c r="Q631" i="78"/>
  <c r="P631" i="78"/>
  <c r="N631" i="78"/>
  <c r="K631" i="78"/>
  <c r="F631" i="78"/>
  <c r="E631" i="78"/>
  <c r="AZ630" i="78"/>
  <c r="AX630" i="78"/>
  <c r="AW630" i="78"/>
  <c r="Z630" i="78"/>
  <c r="S630" i="78"/>
  <c r="R630" i="78"/>
  <c r="Q630" i="78"/>
  <c r="P630" i="78"/>
  <c r="N630" i="78"/>
  <c r="K630" i="78"/>
  <c r="F630" i="78"/>
  <c r="E630" i="78"/>
  <c r="AZ629" i="78"/>
  <c r="AX629" i="78"/>
  <c r="AW629" i="78"/>
  <c r="Z629" i="78"/>
  <c r="S629" i="78"/>
  <c r="R629" i="78"/>
  <c r="Q629" i="78"/>
  <c r="P629" i="78"/>
  <c r="N629" i="78"/>
  <c r="K629" i="78"/>
  <c r="F629" i="78"/>
  <c r="E629" i="78"/>
  <c r="AZ628" i="78"/>
  <c r="AX628" i="78"/>
  <c r="AW628" i="78"/>
  <c r="Z628" i="78"/>
  <c r="S628" i="78"/>
  <c r="R628" i="78"/>
  <c r="Q628" i="78"/>
  <c r="P628" i="78"/>
  <c r="N628" i="78"/>
  <c r="K628" i="78"/>
  <c r="F628" i="78"/>
  <c r="E628" i="78"/>
  <c r="AZ627" i="78"/>
  <c r="AX627" i="78"/>
  <c r="AW627" i="78"/>
  <c r="Z627" i="78"/>
  <c r="S627" i="78"/>
  <c r="R627" i="78"/>
  <c r="Q627" i="78"/>
  <c r="P627" i="78"/>
  <c r="N627" i="78"/>
  <c r="K627" i="78"/>
  <c r="F627" i="78"/>
  <c r="E627" i="78"/>
  <c r="AZ626" i="78"/>
  <c r="AX626" i="78"/>
  <c r="AW626" i="78"/>
  <c r="Z626" i="78"/>
  <c r="S626" i="78"/>
  <c r="R626" i="78"/>
  <c r="Q626" i="78"/>
  <c r="P626" i="78"/>
  <c r="N626" i="78"/>
  <c r="K626" i="78"/>
  <c r="F626" i="78"/>
  <c r="E626" i="78"/>
  <c r="AZ625" i="78"/>
  <c r="AX625" i="78"/>
  <c r="AW625" i="78"/>
  <c r="Z625" i="78"/>
  <c r="S625" i="78"/>
  <c r="R625" i="78"/>
  <c r="Q625" i="78"/>
  <c r="P625" i="78"/>
  <c r="N625" i="78"/>
  <c r="K625" i="78"/>
  <c r="F625" i="78"/>
  <c r="E625" i="78"/>
  <c r="AZ624" i="78"/>
  <c r="AX624" i="78"/>
  <c r="AW624" i="78"/>
  <c r="Z624" i="78"/>
  <c r="S624" i="78"/>
  <c r="R624" i="78"/>
  <c r="Q624" i="78"/>
  <c r="P624" i="78"/>
  <c r="N624" i="78"/>
  <c r="K624" i="78"/>
  <c r="F624" i="78"/>
  <c r="E624" i="78"/>
  <c r="AZ623" i="78"/>
  <c r="AX623" i="78"/>
  <c r="AW623" i="78"/>
  <c r="Z623" i="78"/>
  <c r="S623" i="78"/>
  <c r="R623" i="78"/>
  <c r="Q623" i="78"/>
  <c r="P623" i="78"/>
  <c r="N623" i="78"/>
  <c r="K623" i="78"/>
  <c r="F623" i="78"/>
  <c r="E623" i="78"/>
  <c r="AZ622" i="78"/>
  <c r="AX622" i="78"/>
  <c r="AW622" i="78"/>
  <c r="Z622" i="78"/>
  <c r="S622" i="78"/>
  <c r="R622" i="78"/>
  <c r="Q622" i="78"/>
  <c r="P622" i="78"/>
  <c r="N622" i="78"/>
  <c r="K622" i="78"/>
  <c r="F622" i="78"/>
  <c r="E622" i="78"/>
  <c r="AZ621" i="78"/>
  <c r="AX621" i="78"/>
  <c r="AW621" i="78"/>
  <c r="Z621" i="78"/>
  <c r="S621" i="78"/>
  <c r="R621" i="78"/>
  <c r="Q621" i="78"/>
  <c r="P621" i="78"/>
  <c r="N621" i="78"/>
  <c r="K621" i="78"/>
  <c r="F621" i="78"/>
  <c r="E621" i="78"/>
  <c r="AZ620" i="78"/>
  <c r="AX620" i="78"/>
  <c r="AW620" i="78"/>
  <c r="Z620" i="78"/>
  <c r="S620" i="78"/>
  <c r="R620" i="78"/>
  <c r="Q620" i="78"/>
  <c r="P620" i="78"/>
  <c r="N620" i="78"/>
  <c r="K620" i="78"/>
  <c r="F620" i="78"/>
  <c r="E620" i="78"/>
  <c r="AZ619" i="78"/>
  <c r="AX619" i="78"/>
  <c r="AW619" i="78"/>
  <c r="Z619" i="78"/>
  <c r="S619" i="78"/>
  <c r="R619" i="78"/>
  <c r="Q619" i="78"/>
  <c r="P619" i="78"/>
  <c r="N619" i="78"/>
  <c r="K619" i="78"/>
  <c r="F619" i="78"/>
  <c r="E619" i="78"/>
  <c r="AZ618" i="78"/>
  <c r="AX618" i="78"/>
  <c r="AW618" i="78"/>
  <c r="Z618" i="78"/>
  <c r="S618" i="78"/>
  <c r="R618" i="78"/>
  <c r="Q618" i="78"/>
  <c r="P618" i="78"/>
  <c r="N618" i="78"/>
  <c r="K618" i="78"/>
  <c r="F618" i="78"/>
  <c r="E618" i="78"/>
  <c r="AZ617" i="78"/>
  <c r="AX617" i="78"/>
  <c r="AW617" i="78"/>
  <c r="Z617" i="78"/>
  <c r="S617" i="78"/>
  <c r="R617" i="78"/>
  <c r="Q617" i="78"/>
  <c r="P617" i="78"/>
  <c r="N617" i="78"/>
  <c r="K617" i="78"/>
  <c r="F617" i="78"/>
  <c r="E617" i="78"/>
  <c r="AZ616" i="78"/>
  <c r="AX616" i="78"/>
  <c r="AW616" i="78"/>
  <c r="Z616" i="78"/>
  <c r="S616" i="78"/>
  <c r="R616" i="78"/>
  <c r="Q616" i="78"/>
  <c r="P616" i="78"/>
  <c r="N616" i="78"/>
  <c r="K616" i="78"/>
  <c r="F616" i="78"/>
  <c r="E616" i="78"/>
  <c r="AZ615" i="78"/>
  <c r="AX615" i="78"/>
  <c r="AW615" i="78"/>
  <c r="Z615" i="78"/>
  <c r="S615" i="78"/>
  <c r="R615" i="78"/>
  <c r="Q615" i="78"/>
  <c r="P615" i="78"/>
  <c r="N615" i="78"/>
  <c r="K615" i="78"/>
  <c r="F615" i="78"/>
  <c r="E615" i="78"/>
  <c r="AZ614" i="78"/>
  <c r="AX614" i="78"/>
  <c r="AW614" i="78"/>
  <c r="Z614" i="78"/>
  <c r="S614" i="78"/>
  <c r="R614" i="78"/>
  <c r="Q614" i="78"/>
  <c r="P614" i="78"/>
  <c r="N614" i="78"/>
  <c r="K614" i="78"/>
  <c r="F614" i="78"/>
  <c r="E614" i="78"/>
  <c r="AZ613" i="78"/>
  <c r="AX613" i="78"/>
  <c r="AW613" i="78"/>
  <c r="Z613" i="78"/>
  <c r="S613" i="78"/>
  <c r="R613" i="78"/>
  <c r="Q613" i="78"/>
  <c r="P613" i="78"/>
  <c r="N613" i="78"/>
  <c r="K613" i="78"/>
  <c r="F613" i="78"/>
  <c r="E613" i="78"/>
  <c r="AZ612" i="78"/>
  <c r="AX612" i="78"/>
  <c r="AW612" i="78"/>
  <c r="Z612" i="78"/>
  <c r="S612" i="78"/>
  <c r="R612" i="78"/>
  <c r="Q612" i="78"/>
  <c r="P612" i="78"/>
  <c r="N612" i="78"/>
  <c r="K612" i="78"/>
  <c r="F612" i="78"/>
  <c r="E612" i="78"/>
  <c r="AZ611" i="78"/>
  <c r="AX611" i="78"/>
  <c r="AW611" i="78"/>
  <c r="Z611" i="78"/>
  <c r="S611" i="78"/>
  <c r="R611" i="78"/>
  <c r="Q611" i="78"/>
  <c r="P611" i="78"/>
  <c r="N611" i="78"/>
  <c r="K611" i="78"/>
  <c r="F611" i="78"/>
  <c r="E611" i="78"/>
  <c r="AZ610" i="78"/>
  <c r="AX610" i="78"/>
  <c r="AW610" i="78"/>
  <c r="Z610" i="78"/>
  <c r="S610" i="78"/>
  <c r="R610" i="78"/>
  <c r="Q610" i="78"/>
  <c r="P610" i="78"/>
  <c r="N610" i="78"/>
  <c r="K610" i="78"/>
  <c r="F610" i="78"/>
  <c r="E610" i="78"/>
  <c r="AZ609" i="78"/>
  <c r="AX609" i="78"/>
  <c r="AW609" i="78"/>
  <c r="Z609" i="78"/>
  <c r="S609" i="78"/>
  <c r="R609" i="78"/>
  <c r="Q609" i="78"/>
  <c r="P609" i="78"/>
  <c r="N609" i="78"/>
  <c r="K609" i="78"/>
  <c r="F609" i="78"/>
  <c r="E609" i="78"/>
  <c r="AZ608" i="78"/>
  <c r="AX608" i="78"/>
  <c r="AW608" i="78"/>
  <c r="Z608" i="78"/>
  <c r="S608" i="78"/>
  <c r="R608" i="78"/>
  <c r="Q608" i="78"/>
  <c r="P608" i="78"/>
  <c r="N608" i="78"/>
  <c r="K608" i="78"/>
  <c r="F608" i="78"/>
  <c r="E608" i="78"/>
  <c r="AZ607" i="78"/>
  <c r="AX607" i="78"/>
  <c r="AW607" i="78"/>
  <c r="Z607" i="78"/>
  <c r="S607" i="78"/>
  <c r="R607" i="78"/>
  <c r="Q607" i="78"/>
  <c r="P607" i="78"/>
  <c r="N607" i="78"/>
  <c r="K607" i="78"/>
  <c r="F607" i="78"/>
  <c r="E607" i="78"/>
  <c r="AZ606" i="78"/>
  <c r="AX606" i="78"/>
  <c r="AW606" i="78"/>
  <c r="Z606" i="78"/>
  <c r="S606" i="78"/>
  <c r="R606" i="78"/>
  <c r="Q606" i="78"/>
  <c r="P606" i="78"/>
  <c r="N606" i="78"/>
  <c r="K606" i="78"/>
  <c r="F606" i="78"/>
  <c r="E606" i="78"/>
  <c r="AZ605" i="78"/>
  <c r="AX605" i="78"/>
  <c r="AW605" i="78"/>
  <c r="Z605" i="78"/>
  <c r="S605" i="78"/>
  <c r="R605" i="78"/>
  <c r="Q605" i="78"/>
  <c r="P605" i="78"/>
  <c r="N605" i="78"/>
  <c r="K605" i="78"/>
  <c r="F605" i="78"/>
  <c r="E605" i="78"/>
  <c r="AZ604" i="78"/>
  <c r="AX604" i="78"/>
  <c r="AW604" i="78"/>
  <c r="Z604" i="78"/>
  <c r="S604" i="78"/>
  <c r="R604" i="78"/>
  <c r="Q604" i="78"/>
  <c r="P604" i="78"/>
  <c r="N604" i="78"/>
  <c r="K604" i="78"/>
  <c r="F604" i="78"/>
  <c r="E604" i="78"/>
  <c r="AZ603" i="78"/>
  <c r="AX603" i="78"/>
  <c r="AW603" i="78"/>
  <c r="Z603" i="78"/>
  <c r="S603" i="78"/>
  <c r="R603" i="78"/>
  <c r="Q603" i="78"/>
  <c r="P603" i="78"/>
  <c r="N603" i="78"/>
  <c r="K603" i="78"/>
  <c r="F603" i="78"/>
  <c r="E603" i="78"/>
  <c r="AZ602" i="78"/>
  <c r="AX602" i="78"/>
  <c r="AW602" i="78"/>
  <c r="Z602" i="78"/>
  <c r="S602" i="78"/>
  <c r="R602" i="78"/>
  <c r="Q602" i="78"/>
  <c r="P602" i="78"/>
  <c r="N602" i="78"/>
  <c r="K602" i="78"/>
  <c r="F602" i="78"/>
  <c r="E602" i="78"/>
  <c r="AZ601" i="78"/>
  <c r="AX601" i="78"/>
  <c r="AW601" i="78"/>
  <c r="Z601" i="78"/>
  <c r="S601" i="78"/>
  <c r="R601" i="78"/>
  <c r="Q601" i="78"/>
  <c r="P601" i="78"/>
  <c r="N601" i="78"/>
  <c r="K601" i="78"/>
  <c r="F601" i="78"/>
  <c r="E601" i="78"/>
  <c r="AZ600" i="78"/>
  <c r="AX600" i="78"/>
  <c r="AW600" i="78"/>
  <c r="Z600" i="78"/>
  <c r="S600" i="78"/>
  <c r="R600" i="78"/>
  <c r="Q600" i="78"/>
  <c r="P600" i="78"/>
  <c r="N600" i="78"/>
  <c r="K600" i="78"/>
  <c r="F600" i="78"/>
  <c r="E600" i="78"/>
  <c r="AZ599" i="78"/>
  <c r="AX599" i="78"/>
  <c r="AW599" i="78"/>
  <c r="Z599" i="78"/>
  <c r="S599" i="78"/>
  <c r="R599" i="78"/>
  <c r="Q599" i="78"/>
  <c r="P599" i="78"/>
  <c r="N599" i="78"/>
  <c r="K599" i="78"/>
  <c r="F599" i="78"/>
  <c r="E599" i="78"/>
  <c r="AZ598" i="78"/>
  <c r="AX598" i="78"/>
  <c r="AW598" i="78"/>
  <c r="Z598" i="78"/>
  <c r="S598" i="78"/>
  <c r="R598" i="78"/>
  <c r="Q598" i="78"/>
  <c r="P598" i="78"/>
  <c r="N598" i="78"/>
  <c r="K598" i="78"/>
  <c r="F598" i="78"/>
  <c r="E598" i="78"/>
  <c r="AZ597" i="78"/>
  <c r="AX597" i="78"/>
  <c r="AW597" i="78"/>
  <c r="Z597" i="78"/>
  <c r="S597" i="78"/>
  <c r="R597" i="78"/>
  <c r="Q597" i="78"/>
  <c r="P597" i="78"/>
  <c r="N597" i="78"/>
  <c r="K597" i="78"/>
  <c r="F597" i="78"/>
  <c r="E597" i="78"/>
  <c r="AZ596" i="78"/>
  <c r="AX596" i="78"/>
  <c r="AW596" i="78"/>
  <c r="Z596" i="78"/>
  <c r="S596" i="78"/>
  <c r="R596" i="78"/>
  <c r="Q596" i="78"/>
  <c r="P596" i="78"/>
  <c r="N596" i="78"/>
  <c r="K596" i="78"/>
  <c r="F596" i="78"/>
  <c r="E596" i="78"/>
  <c r="AZ595" i="78"/>
  <c r="AX595" i="78"/>
  <c r="AW595" i="78"/>
  <c r="Z595" i="78"/>
  <c r="S595" i="78"/>
  <c r="R595" i="78"/>
  <c r="Q595" i="78"/>
  <c r="P595" i="78"/>
  <c r="N595" i="78"/>
  <c r="K595" i="78"/>
  <c r="F595" i="78"/>
  <c r="E595" i="78"/>
  <c r="AZ594" i="78"/>
  <c r="AX594" i="78"/>
  <c r="AW594" i="78"/>
  <c r="Z594" i="78"/>
  <c r="S594" i="78"/>
  <c r="R594" i="78"/>
  <c r="Q594" i="78"/>
  <c r="P594" i="78"/>
  <c r="N594" i="78"/>
  <c r="K594" i="78"/>
  <c r="F594" i="78"/>
  <c r="E594" i="78"/>
  <c r="AZ593" i="78"/>
  <c r="AX593" i="78"/>
  <c r="AW593" i="78"/>
  <c r="Z593" i="78"/>
  <c r="S593" i="78"/>
  <c r="R593" i="78"/>
  <c r="Q593" i="78"/>
  <c r="P593" i="78"/>
  <c r="N593" i="78"/>
  <c r="K593" i="78"/>
  <c r="F593" i="78"/>
  <c r="E593" i="78"/>
  <c r="AZ592" i="78"/>
  <c r="AX592" i="78"/>
  <c r="AW592" i="78"/>
  <c r="Z592" i="78"/>
  <c r="S592" i="78"/>
  <c r="R592" i="78"/>
  <c r="Q592" i="78"/>
  <c r="P592" i="78"/>
  <c r="N592" i="78"/>
  <c r="K592" i="78"/>
  <c r="F592" i="78"/>
  <c r="E592" i="78"/>
  <c r="AZ591" i="78"/>
  <c r="AX591" i="78"/>
  <c r="AW591" i="78"/>
  <c r="Z591" i="78"/>
  <c r="S591" i="78"/>
  <c r="R591" i="78"/>
  <c r="Q591" i="78"/>
  <c r="P591" i="78"/>
  <c r="N591" i="78"/>
  <c r="K591" i="78"/>
  <c r="F591" i="78"/>
  <c r="E591" i="78"/>
  <c r="AZ590" i="78"/>
  <c r="AX590" i="78"/>
  <c r="AW590" i="78"/>
  <c r="Z590" i="78"/>
  <c r="S590" i="78"/>
  <c r="R590" i="78"/>
  <c r="Q590" i="78"/>
  <c r="P590" i="78"/>
  <c r="N590" i="78"/>
  <c r="K590" i="78"/>
  <c r="F590" i="78"/>
  <c r="E590" i="78"/>
  <c r="AZ589" i="78"/>
  <c r="AX589" i="78"/>
  <c r="AW589" i="78"/>
  <c r="Z589" i="78"/>
  <c r="S589" i="78"/>
  <c r="R589" i="78"/>
  <c r="Q589" i="78"/>
  <c r="P589" i="78"/>
  <c r="N589" i="78"/>
  <c r="K589" i="78"/>
  <c r="F589" i="78"/>
  <c r="E589" i="78"/>
  <c r="AZ588" i="78"/>
  <c r="AX588" i="78"/>
  <c r="AW588" i="78"/>
  <c r="Z588" i="78"/>
  <c r="S588" i="78"/>
  <c r="R588" i="78"/>
  <c r="Q588" i="78"/>
  <c r="P588" i="78"/>
  <c r="N588" i="78"/>
  <c r="K588" i="78"/>
  <c r="F588" i="78"/>
  <c r="E588" i="78"/>
  <c r="AZ587" i="78"/>
  <c r="AX587" i="78"/>
  <c r="AW587" i="78"/>
  <c r="Z587" i="78"/>
  <c r="S587" i="78"/>
  <c r="R587" i="78"/>
  <c r="Q587" i="78"/>
  <c r="P587" i="78"/>
  <c r="N587" i="78"/>
  <c r="K587" i="78"/>
  <c r="F587" i="78"/>
  <c r="E587" i="78"/>
  <c r="AZ586" i="78"/>
  <c r="AX586" i="78"/>
  <c r="AW586" i="78"/>
  <c r="Z586" i="78"/>
  <c r="S586" i="78"/>
  <c r="R586" i="78"/>
  <c r="Q586" i="78"/>
  <c r="P586" i="78"/>
  <c r="N586" i="78"/>
  <c r="K586" i="78"/>
  <c r="F586" i="78"/>
  <c r="E586" i="78"/>
  <c r="AZ585" i="78"/>
  <c r="AX585" i="78"/>
  <c r="AW585" i="78"/>
  <c r="Z585" i="78"/>
  <c r="S585" i="78"/>
  <c r="R585" i="78"/>
  <c r="Q585" i="78"/>
  <c r="P585" i="78"/>
  <c r="N585" i="78"/>
  <c r="K585" i="78"/>
  <c r="F585" i="78"/>
  <c r="E585" i="78"/>
  <c r="AZ584" i="78"/>
  <c r="AX584" i="78"/>
  <c r="AW584" i="78"/>
  <c r="Z584" i="78"/>
  <c r="S584" i="78"/>
  <c r="R584" i="78"/>
  <c r="Q584" i="78"/>
  <c r="P584" i="78"/>
  <c r="N584" i="78"/>
  <c r="K584" i="78"/>
  <c r="F584" i="78"/>
  <c r="E584" i="78"/>
  <c r="AZ583" i="78"/>
  <c r="AX583" i="78"/>
  <c r="AW583" i="78"/>
  <c r="Z583" i="78"/>
  <c r="S583" i="78"/>
  <c r="R583" i="78"/>
  <c r="Q583" i="78"/>
  <c r="P583" i="78"/>
  <c r="N583" i="78"/>
  <c r="K583" i="78"/>
  <c r="F583" i="78"/>
  <c r="E583" i="78"/>
  <c r="AZ582" i="78"/>
  <c r="AX582" i="78"/>
  <c r="AW582" i="78"/>
  <c r="Z582" i="78"/>
  <c r="S582" i="78"/>
  <c r="R582" i="78"/>
  <c r="Q582" i="78"/>
  <c r="P582" i="78"/>
  <c r="N582" i="78"/>
  <c r="K582" i="78"/>
  <c r="F582" i="78"/>
  <c r="E582" i="78"/>
  <c r="AZ581" i="78"/>
  <c r="AX581" i="78"/>
  <c r="AW581" i="78"/>
  <c r="Z581" i="78"/>
  <c r="S581" i="78"/>
  <c r="R581" i="78"/>
  <c r="Q581" i="78"/>
  <c r="P581" i="78"/>
  <c r="N581" i="78"/>
  <c r="K581" i="78"/>
  <c r="F581" i="78"/>
  <c r="E581" i="78"/>
  <c r="AZ580" i="78"/>
  <c r="AX580" i="78"/>
  <c r="AW580" i="78"/>
  <c r="Z580" i="78"/>
  <c r="S580" i="78"/>
  <c r="R580" i="78"/>
  <c r="Q580" i="78"/>
  <c r="P580" i="78"/>
  <c r="N580" i="78"/>
  <c r="K580" i="78"/>
  <c r="F580" i="78"/>
  <c r="E580" i="78"/>
  <c r="AZ579" i="78"/>
  <c r="AX579" i="78"/>
  <c r="AW579" i="78"/>
  <c r="Z579" i="78"/>
  <c r="S579" i="78"/>
  <c r="R579" i="78"/>
  <c r="Q579" i="78"/>
  <c r="P579" i="78"/>
  <c r="N579" i="78"/>
  <c r="K579" i="78"/>
  <c r="F579" i="78"/>
  <c r="E579" i="78"/>
  <c r="AZ578" i="78"/>
  <c r="AX578" i="78"/>
  <c r="AW578" i="78"/>
  <c r="Z578" i="78"/>
  <c r="S578" i="78"/>
  <c r="R578" i="78"/>
  <c r="Q578" i="78"/>
  <c r="P578" i="78"/>
  <c r="N578" i="78"/>
  <c r="K578" i="78"/>
  <c r="F578" i="78"/>
  <c r="E578" i="78"/>
  <c r="AZ577" i="78"/>
  <c r="AX577" i="78"/>
  <c r="AW577" i="78"/>
  <c r="Z577" i="78"/>
  <c r="S577" i="78"/>
  <c r="R577" i="78"/>
  <c r="Q577" i="78"/>
  <c r="P577" i="78"/>
  <c r="N577" i="78"/>
  <c r="K577" i="78"/>
  <c r="F577" i="78"/>
  <c r="E577" i="78"/>
  <c r="AZ576" i="78"/>
  <c r="AX576" i="78"/>
  <c r="AW576" i="78"/>
  <c r="Z576" i="78"/>
  <c r="S576" i="78"/>
  <c r="R576" i="78"/>
  <c r="Q576" i="78"/>
  <c r="P576" i="78"/>
  <c r="N576" i="78"/>
  <c r="K576" i="78"/>
  <c r="F576" i="78"/>
  <c r="E576" i="78"/>
  <c r="AZ575" i="78"/>
  <c r="AX575" i="78"/>
  <c r="AW575" i="78"/>
  <c r="Z575" i="78"/>
  <c r="S575" i="78"/>
  <c r="R575" i="78"/>
  <c r="Q575" i="78"/>
  <c r="P575" i="78"/>
  <c r="N575" i="78"/>
  <c r="K575" i="78"/>
  <c r="F575" i="78"/>
  <c r="E575" i="78"/>
  <c r="AZ574" i="78"/>
  <c r="AX574" i="78"/>
  <c r="AW574" i="78"/>
  <c r="Z574" i="78"/>
  <c r="S574" i="78"/>
  <c r="R574" i="78"/>
  <c r="Q574" i="78"/>
  <c r="P574" i="78"/>
  <c r="N574" i="78"/>
  <c r="K574" i="78"/>
  <c r="F574" i="78"/>
  <c r="E574" i="78"/>
  <c r="AZ573" i="78"/>
  <c r="AX573" i="78"/>
  <c r="AW573" i="78"/>
  <c r="Z573" i="78"/>
  <c r="S573" i="78"/>
  <c r="R573" i="78"/>
  <c r="Q573" i="78"/>
  <c r="P573" i="78"/>
  <c r="N573" i="78"/>
  <c r="K573" i="78"/>
  <c r="F573" i="78"/>
  <c r="E573" i="78"/>
  <c r="AZ572" i="78"/>
  <c r="AX572" i="78"/>
  <c r="AW572" i="78"/>
  <c r="Z572" i="78"/>
  <c r="S572" i="78"/>
  <c r="R572" i="78"/>
  <c r="Q572" i="78"/>
  <c r="P572" i="78"/>
  <c r="N572" i="78"/>
  <c r="K572" i="78"/>
  <c r="F572" i="78"/>
  <c r="E572" i="78"/>
  <c r="AZ571" i="78"/>
  <c r="AX571" i="78"/>
  <c r="AW571" i="78"/>
  <c r="Z571" i="78"/>
  <c r="S571" i="78"/>
  <c r="R571" i="78"/>
  <c r="Q571" i="78"/>
  <c r="P571" i="78"/>
  <c r="N571" i="78"/>
  <c r="K571" i="78"/>
  <c r="F571" i="78"/>
  <c r="E571" i="78"/>
  <c r="AZ570" i="78"/>
  <c r="AX570" i="78"/>
  <c r="AW570" i="78"/>
  <c r="Z570" i="78"/>
  <c r="S570" i="78"/>
  <c r="R570" i="78"/>
  <c r="Q570" i="78"/>
  <c r="P570" i="78"/>
  <c r="N570" i="78"/>
  <c r="K570" i="78"/>
  <c r="F570" i="78"/>
  <c r="E570" i="78"/>
  <c r="AZ569" i="78"/>
  <c r="AX569" i="78"/>
  <c r="AW569" i="78"/>
  <c r="Z569" i="78"/>
  <c r="S569" i="78"/>
  <c r="R569" i="78"/>
  <c r="Q569" i="78"/>
  <c r="P569" i="78"/>
  <c r="N569" i="78"/>
  <c r="K569" i="78"/>
  <c r="F569" i="78"/>
  <c r="E569" i="78"/>
  <c r="AZ568" i="78"/>
  <c r="AX568" i="78"/>
  <c r="AW568" i="78"/>
  <c r="Z568" i="78"/>
  <c r="S568" i="78"/>
  <c r="R568" i="78"/>
  <c r="Q568" i="78"/>
  <c r="P568" i="78"/>
  <c r="N568" i="78"/>
  <c r="K568" i="78"/>
  <c r="F568" i="78"/>
  <c r="E568" i="78"/>
  <c r="AZ567" i="78"/>
  <c r="AX567" i="78"/>
  <c r="AW567" i="78"/>
  <c r="Z567" i="78"/>
  <c r="S567" i="78"/>
  <c r="R567" i="78"/>
  <c r="Q567" i="78"/>
  <c r="P567" i="78"/>
  <c r="N567" i="78"/>
  <c r="K567" i="78"/>
  <c r="F567" i="78"/>
  <c r="E567" i="78"/>
  <c r="AZ566" i="78"/>
  <c r="AX566" i="78"/>
  <c r="AW566" i="78"/>
  <c r="Z566" i="78"/>
  <c r="S566" i="78"/>
  <c r="R566" i="78"/>
  <c r="Q566" i="78"/>
  <c r="P566" i="78"/>
  <c r="N566" i="78"/>
  <c r="K566" i="78"/>
  <c r="F566" i="78"/>
  <c r="E566" i="78"/>
  <c r="AZ565" i="78"/>
  <c r="AX565" i="78"/>
  <c r="AW565" i="78"/>
  <c r="Z565" i="78"/>
  <c r="S565" i="78"/>
  <c r="R565" i="78"/>
  <c r="Q565" i="78"/>
  <c r="P565" i="78"/>
  <c r="N565" i="78"/>
  <c r="K565" i="78"/>
  <c r="F565" i="78"/>
  <c r="E565" i="78"/>
  <c r="AZ564" i="78"/>
  <c r="AX564" i="78"/>
  <c r="AW564" i="78"/>
  <c r="Z564" i="78"/>
  <c r="S564" i="78"/>
  <c r="R564" i="78"/>
  <c r="Q564" i="78"/>
  <c r="P564" i="78"/>
  <c r="N564" i="78"/>
  <c r="K564" i="78"/>
  <c r="F564" i="78"/>
  <c r="E564" i="78"/>
  <c r="AZ563" i="78"/>
  <c r="AX563" i="78"/>
  <c r="AW563" i="78"/>
  <c r="Z563" i="78"/>
  <c r="S563" i="78"/>
  <c r="R563" i="78"/>
  <c r="Q563" i="78"/>
  <c r="P563" i="78"/>
  <c r="N563" i="78"/>
  <c r="K563" i="78"/>
  <c r="F563" i="78"/>
  <c r="E563" i="78"/>
  <c r="AZ562" i="78"/>
  <c r="AX562" i="78"/>
  <c r="AW562" i="78"/>
  <c r="Z562" i="78"/>
  <c r="S562" i="78"/>
  <c r="R562" i="78"/>
  <c r="Q562" i="78"/>
  <c r="P562" i="78"/>
  <c r="N562" i="78"/>
  <c r="K562" i="78"/>
  <c r="F562" i="78"/>
  <c r="E562" i="78"/>
  <c r="AZ561" i="78"/>
  <c r="AX561" i="78"/>
  <c r="AW561" i="78"/>
  <c r="Z561" i="78"/>
  <c r="S561" i="78"/>
  <c r="R561" i="78"/>
  <c r="Q561" i="78"/>
  <c r="P561" i="78"/>
  <c r="N561" i="78"/>
  <c r="K561" i="78"/>
  <c r="F561" i="78"/>
  <c r="E561" i="78"/>
  <c r="AZ560" i="78"/>
  <c r="AX560" i="78"/>
  <c r="AW560" i="78"/>
  <c r="Z560" i="78"/>
  <c r="S560" i="78"/>
  <c r="R560" i="78"/>
  <c r="Q560" i="78"/>
  <c r="P560" i="78"/>
  <c r="N560" i="78"/>
  <c r="K560" i="78"/>
  <c r="F560" i="78"/>
  <c r="E560" i="78"/>
  <c r="AZ559" i="78"/>
  <c r="AX559" i="78"/>
  <c r="AW559" i="78"/>
  <c r="Z559" i="78"/>
  <c r="S559" i="78"/>
  <c r="R559" i="78"/>
  <c r="Q559" i="78"/>
  <c r="P559" i="78"/>
  <c r="N559" i="78"/>
  <c r="K559" i="78"/>
  <c r="F559" i="78"/>
  <c r="E559" i="78"/>
  <c r="AZ558" i="78"/>
  <c r="AX558" i="78"/>
  <c r="AW558" i="78"/>
  <c r="Z558" i="78"/>
  <c r="S558" i="78"/>
  <c r="R558" i="78"/>
  <c r="Q558" i="78"/>
  <c r="P558" i="78"/>
  <c r="N558" i="78"/>
  <c r="K558" i="78"/>
  <c r="F558" i="78"/>
  <c r="E558" i="78"/>
  <c r="AZ557" i="78"/>
  <c r="AX557" i="78"/>
  <c r="AW557" i="78"/>
  <c r="Z557" i="78"/>
  <c r="S557" i="78"/>
  <c r="R557" i="78"/>
  <c r="Q557" i="78"/>
  <c r="P557" i="78"/>
  <c r="N557" i="78"/>
  <c r="K557" i="78"/>
  <c r="F557" i="78"/>
  <c r="E557" i="78"/>
  <c r="AZ556" i="78"/>
  <c r="AX556" i="78"/>
  <c r="AW556" i="78"/>
  <c r="Z556" i="78"/>
  <c r="S556" i="78"/>
  <c r="R556" i="78"/>
  <c r="Q556" i="78"/>
  <c r="P556" i="78"/>
  <c r="N556" i="78"/>
  <c r="K556" i="78"/>
  <c r="F556" i="78"/>
  <c r="E556" i="78"/>
  <c r="AZ555" i="78"/>
  <c r="AX555" i="78"/>
  <c r="AW555" i="78"/>
  <c r="Z555" i="78"/>
  <c r="S555" i="78"/>
  <c r="R555" i="78"/>
  <c r="Q555" i="78"/>
  <c r="P555" i="78"/>
  <c r="N555" i="78"/>
  <c r="K555" i="78"/>
  <c r="F555" i="78"/>
  <c r="E555" i="78"/>
  <c r="AZ554" i="78"/>
  <c r="AX554" i="78"/>
  <c r="AW554" i="78"/>
  <c r="Z554" i="78"/>
  <c r="S554" i="78"/>
  <c r="R554" i="78"/>
  <c r="Q554" i="78"/>
  <c r="P554" i="78"/>
  <c r="N554" i="78"/>
  <c r="K554" i="78"/>
  <c r="F554" i="78"/>
  <c r="E554" i="78"/>
  <c r="AZ553" i="78"/>
  <c r="AX553" i="78"/>
  <c r="AW553" i="78"/>
  <c r="Z553" i="78"/>
  <c r="S553" i="78"/>
  <c r="R553" i="78"/>
  <c r="Q553" i="78"/>
  <c r="P553" i="78"/>
  <c r="N553" i="78"/>
  <c r="K553" i="78"/>
  <c r="F553" i="78"/>
  <c r="E553" i="78"/>
  <c r="AZ552" i="78"/>
  <c r="AX552" i="78"/>
  <c r="AW552" i="78"/>
  <c r="Z552" i="78"/>
  <c r="S552" i="78"/>
  <c r="R552" i="78"/>
  <c r="Q552" i="78"/>
  <c r="P552" i="78"/>
  <c r="N552" i="78"/>
  <c r="K552" i="78"/>
  <c r="F552" i="78"/>
  <c r="E552" i="78"/>
  <c r="AZ551" i="78"/>
  <c r="AX551" i="78"/>
  <c r="AW551" i="78"/>
  <c r="Z551" i="78"/>
  <c r="S551" i="78"/>
  <c r="R551" i="78"/>
  <c r="Q551" i="78"/>
  <c r="P551" i="78"/>
  <c r="N551" i="78"/>
  <c r="K551" i="78"/>
  <c r="F551" i="78"/>
  <c r="E551" i="78"/>
  <c r="AZ550" i="78"/>
  <c r="AX550" i="78"/>
  <c r="AW550" i="78"/>
  <c r="Z550" i="78"/>
  <c r="S550" i="78"/>
  <c r="R550" i="78"/>
  <c r="Q550" i="78"/>
  <c r="P550" i="78"/>
  <c r="N550" i="78"/>
  <c r="K550" i="78"/>
  <c r="F550" i="78"/>
  <c r="E550" i="78"/>
  <c r="AZ549" i="78"/>
  <c r="AX549" i="78"/>
  <c r="AW549" i="78"/>
  <c r="Z549" i="78"/>
  <c r="S549" i="78"/>
  <c r="R549" i="78"/>
  <c r="Q549" i="78"/>
  <c r="P549" i="78"/>
  <c r="N549" i="78"/>
  <c r="K549" i="78"/>
  <c r="F549" i="78"/>
  <c r="E549" i="78"/>
  <c r="AZ548" i="78"/>
  <c r="AX548" i="78"/>
  <c r="AW548" i="78"/>
  <c r="Z548" i="78"/>
  <c r="S548" i="78"/>
  <c r="R548" i="78"/>
  <c r="Q548" i="78"/>
  <c r="P548" i="78"/>
  <c r="N548" i="78"/>
  <c r="K548" i="78"/>
  <c r="F548" i="78"/>
  <c r="E548" i="78"/>
  <c r="AZ547" i="78"/>
  <c r="AX547" i="78"/>
  <c r="AW547" i="78"/>
  <c r="Z547" i="78"/>
  <c r="S547" i="78"/>
  <c r="R547" i="78"/>
  <c r="Q547" i="78"/>
  <c r="P547" i="78"/>
  <c r="N547" i="78"/>
  <c r="K547" i="78"/>
  <c r="F547" i="78"/>
  <c r="E547" i="78"/>
  <c r="AZ546" i="78"/>
  <c r="AX546" i="78"/>
  <c r="AW546" i="78"/>
  <c r="Z546" i="78"/>
  <c r="S546" i="78"/>
  <c r="R546" i="78"/>
  <c r="Q546" i="78"/>
  <c r="P546" i="78"/>
  <c r="N546" i="78"/>
  <c r="K546" i="78"/>
  <c r="F546" i="78"/>
  <c r="E546" i="78"/>
  <c r="AZ545" i="78"/>
  <c r="AX545" i="78"/>
  <c r="AW545" i="78"/>
  <c r="Z545" i="78"/>
  <c r="S545" i="78"/>
  <c r="R545" i="78"/>
  <c r="Q545" i="78"/>
  <c r="P545" i="78"/>
  <c r="N545" i="78"/>
  <c r="K545" i="78"/>
  <c r="F545" i="78"/>
  <c r="E545" i="78"/>
  <c r="AZ544" i="78"/>
  <c r="AX544" i="78"/>
  <c r="AW544" i="78"/>
  <c r="Z544" i="78"/>
  <c r="S544" i="78"/>
  <c r="R544" i="78"/>
  <c r="Q544" i="78"/>
  <c r="P544" i="78"/>
  <c r="N544" i="78"/>
  <c r="K544" i="78"/>
  <c r="F544" i="78"/>
  <c r="E544" i="78"/>
  <c r="AZ543" i="78"/>
  <c r="AX543" i="78"/>
  <c r="AW543" i="78"/>
  <c r="Z543" i="78"/>
  <c r="S543" i="78"/>
  <c r="R543" i="78"/>
  <c r="Q543" i="78"/>
  <c r="P543" i="78"/>
  <c r="N543" i="78"/>
  <c r="K543" i="78"/>
  <c r="F543" i="78"/>
  <c r="E543" i="78"/>
  <c r="AZ542" i="78"/>
  <c r="AX542" i="78"/>
  <c r="AW542" i="78"/>
  <c r="Z542" i="78"/>
  <c r="S542" i="78"/>
  <c r="R542" i="78"/>
  <c r="Q542" i="78"/>
  <c r="P542" i="78"/>
  <c r="N542" i="78"/>
  <c r="K542" i="78"/>
  <c r="F542" i="78"/>
  <c r="E542" i="78"/>
  <c r="AZ541" i="78"/>
  <c r="AX541" i="78"/>
  <c r="AW541" i="78"/>
  <c r="Z541" i="78"/>
  <c r="S541" i="78"/>
  <c r="R541" i="78"/>
  <c r="Q541" i="78"/>
  <c r="P541" i="78"/>
  <c r="N541" i="78"/>
  <c r="K541" i="78"/>
  <c r="F541" i="78"/>
  <c r="E541" i="78"/>
  <c r="AZ540" i="78"/>
  <c r="AX540" i="78"/>
  <c r="AW540" i="78"/>
  <c r="Z540" i="78"/>
  <c r="S540" i="78"/>
  <c r="R540" i="78"/>
  <c r="Q540" i="78"/>
  <c r="P540" i="78"/>
  <c r="N540" i="78"/>
  <c r="K540" i="78"/>
  <c r="F540" i="78"/>
  <c r="E540" i="78"/>
  <c r="AZ539" i="78"/>
  <c r="AX539" i="78"/>
  <c r="AW539" i="78"/>
  <c r="Z539" i="78"/>
  <c r="S539" i="78"/>
  <c r="R539" i="78"/>
  <c r="Q539" i="78"/>
  <c r="P539" i="78"/>
  <c r="N539" i="78"/>
  <c r="K539" i="78"/>
  <c r="F539" i="78"/>
  <c r="E539" i="78"/>
  <c r="AZ538" i="78"/>
  <c r="AX538" i="78"/>
  <c r="AW538" i="78"/>
  <c r="Z538" i="78"/>
  <c r="S538" i="78"/>
  <c r="R538" i="78"/>
  <c r="Q538" i="78"/>
  <c r="P538" i="78"/>
  <c r="N538" i="78"/>
  <c r="K538" i="78"/>
  <c r="F538" i="78"/>
  <c r="E538" i="78"/>
  <c r="AZ537" i="78"/>
  <c r="AX537" i="78"/>
  <c r="AW537" i="78"/>
  <c r="Z537" i="78"/>
  <c r="S537" i="78"/>
  <c r="R537" i="78"/>
  <c r="Q537" i="78"/>
  <c r="P537" i="78"/>
  <c r="N537" i="78"/>
  <c r="K537" i="78"/>
  <c r="F537" i="78"/>
  <c r="E537" i="78"/>
  <c r="AZ536" i="78"/>
  <c r="AX536" i="78"/>
  <c r="AW536" i="78"/>
  <c r="Z536" i="78"/>
  <c r="S536" i="78"/>
  <c r="R536" i="78"/>
  <c r="Q536" i="78"/>
  <c r="P536" i="78"/>
  <c r="N536" i="78"/>
  <c r="K536" i="78"/>
  <c r="F536" i="78"/>
  <c r="E536" i="78"/>
  <c r="AZ535" i="78"/>
  <c r="AX535" i="78"/>
  <c r="AW535" i="78"/>
  <c r="Z535" i="78"/>
  <c r="S535" i="78"/>
  <c r="R535" i="78"/>
  <c r="Q535" i="78"/>
  <c r="P535" i="78"/>
  <c r="N535" i="78"/>
  <c r="K535" i="78"/>
  <c r="F535" i="78"/>
  <c r="E535" i="78"/>
  <c r="AZ534" i="78"/>
  <c r="AX534" i="78"/>
  <c r="AW534" i="78"/>
  <c r="Z534" i="78"/>
  <c r="S534" i="78"/>
  <c r="R534" i="78"/>
  <c r="Q534" i="78"/>
  <c r="P534" i="78"/>
  <c r="N534" i="78"/>
  <c r="K534" i="78"/>
  <c r="F534" i="78"/>
  <c r="E534" i="78"/>
  <c r="AZ533" i="78"/>
  <c r="AX533" i="78"/>
  <c r="AW533" i="78"/>
  <c r="Z533" i="78"/>
  <c r="S533" i="78"/>
  <c r="R533" i="78"/>
  <c r="Q533" i="78"/>
  <c r="P533" i="78"/>
  <c r="N533" i="78"/>
  <c r="K533" i="78"/>
  <c r="F533" i="78"/>
  <c r="E533" i="78"/>
  <c r="AZ532" i="78"/>
  <c r="AX532" i="78"/>
  <c r="AW532" i="78"/>
  <c r="Z532" i="78"/>
  <c r="S532" i="78"/>
  <c r="R532" i="78"/>
  <c r="Q532" i="78"/>
  <c r="P532" i="78"/>
  <c r="N532" i="78"/>
  <c r="K532" i="78"/>
  <c r="F532" i="78"/>
  <c r="E532" i="78"/>
  <c r="AZ531" i="78"/>
  <c r="AX531" i="78"/>
  <c r="AW531" i="78"/>
  <c r="Z531" i="78"/>
  <c r="S531" i="78"/>
  <c r="R531" i="78"/>
  <c r="Q531" i="78"/>
  <c r="P531" i="78"/>
  <c r="N531" i="78"/>
  <c r="K531" i="78"/>
  <c r="F531" i="78"/>
  <c r="E531" i="78"/>
  <c r="AZ530" i="78"/>
  <c r="AX530" i="78"/>
  <c r="AW530" i="78"/>
  <c r="Z530" i="78"/>
  <c r="S530" i="78"/>
  <c r="R530" i="78"/>
  <c r="Q530" i="78"/>
  <c r="P530" i="78"/>
  <c r="N530" i="78"/>
  <c r="K530" i="78"/>
  <c r="F530" i="78"/>
  <c r="E530" i="78"/>
  <c r="AZ529" i="78"/>
  <c r="AX529" i="78"/>
  <c r="AW529" i="78"/>
  <c r="Z529" i="78"/>
  <c r="S529" i="78"/>
  <c r="R529" i="78"/>
  <c r="Q529" i="78"/>
  <c r="P529" i="78"/>
  <c r="N529" i="78"/>
  <c r="K529" i="78"/>
  <c r="F529" i="78"/>
  <c r="E529" i="78"/>
  <c r="AZ528" i="78"/>
  <c r="AX528" i="78"/>
  <c r="AW528" i="78"/>
  <c r="Z528" i="78"/>
  <c r="S528" i="78"/>
  <c r="R528" i="78"/>
  <c r="Q528" i="78"/>
  <c r="P528" i="78"/>
  <c r="N528" i="78"/>
  <c r="K528" i="78"/>
  <c r="F528" i="78"/>
  <c r="E528" i="78"/>
  <c r="AZ527" i="78"/>
  <c r="AX527" i="78"/>
  <c r="AW527" i="78"/>
  <c r="Z527" i="78"/>
  <c r="S527" i="78"/>
  <c r="R527" i="78"/>
  <c r="Q527" i="78"/>
  <c r="P527" i="78"/>
  <c r="N527" i="78"/>
  <c r="K527" i="78"/>
  <c r="F527" i="78"/>
  <c r="E527" i="78"/>
  <c r="AZ526" i="78"/>
  <c r="AX526" i="78"/>
  <c r="AW526" i="78"/>
  <c r="Z526" i="78"/>
  <c r="S526" i="78"/>
  <c r="R526" i="78"/>
  <c r="Q526" i="78"/>
  <c r="P526" i="78"/>
  <c r="N526" i="78"/>
  <c r="K526" i="78"/>
  <c r="F526" i="78"/>
  <c r="E526" i="78"/>
  <c r="AZ525" i="78"/>
  <c r="AX525" i="78"/>
  <c r="AW525" i="78"/>
  <c r="Z525" i="78"/>
  <c r="S525" i="78"/>
  <c r="R525" i="78"/>
  <c r="Q525" i="78"/>
  <c r="P525" i="78"/>
  <c r="N525" i="78"/>
  <c r="K525" i="78"/>
  <c r="F525" i="78"/>
  <c r="E525" i="78"/>
  <c r="AZ524" i="78"/>
  <c r="AX524" i="78"/>
  <c r="AW524" i="78"/>
  <c r="Z524" i="78"/>
  <c r="S524" i="78"/>
  <c r="R524" i="78"/>
  <c r="Q524" i="78"/>
  <c r="P524" i="78"/>
  <c r="N524" i="78"/>
  <c r="K524" i="78"/>
  <c r="F524" i="78"/>
  <c r="E524" i="78"/>
  <c r="AZ523" i="78"/>
  <c r="AX523" i="78"/>
  <c r="AW523" i="78"/>
  <c r="Z523" i="78"/>
  <c r="S523" i="78"/>
  <c r="R523" i="78"/>
  <c r="Q523" i="78"/>
  <c r="P523" i="78"/>
  <c r="N523" i="78"/>
  <c r="K523" i="78"/>
  <c r="F523" i="78"/>
  <c r="E523" i="78"/>
  <c r="AZ522" i="78"/>
  <c r="AX522" i="78"/>
  <c r="AW522" i="78"/>
  <c r="Z522" i="78"/>
  <c r="S522" i="78"/>
  <c r="R522" i="78"/>
  <c r="Q522" i="78"/>
  <c r="P522" i="78"/>
  <c r="N522" i="78"/>
  <c r="K522" i="78"/>
  <c r="F522" i="78"/>
  <c r="E522" i="78"/>
  <c r="AZ521" i="78"/>
  <c r="AX521" i="78"/>
  <c r="AW521" i="78"/>
  <c r="Z521" i="78"/>
  <c r="S521" i="78"/>
  <c r="R521" i="78"/>
  <c r="Q521" i="78"/>
  <c r="P521" i="78"/>
  <c r="N521" i="78"/>
  <c r="K521" i="78"/>
  <c r="F521" i="78"/>
  <c r="E521" i="78"/>
  <c r="AZ520" i="78"/>
  <c r="AX520" i="78"/>
  <c r="AW520" i="78"/>
  <c r="Z520" i="78"/>
  <c r="S520" i="78"/>
  <c r="R520" i="78"/>
  <c r="Q520" i="78"/>
  <c r="P520" i="78"/>
  <c r="N520" i="78"/>
  <c r="K520" i="78"/>
  <c r="F520" i="78"/>
  <c r="E520" i="78"/>
  <c r="AZ519" i="78"/>
  <c r="AX519" i="78"/>
  <c r="AW519" i="78"/>
  <c r="Z519" i="78"/>
  <c r="S519" i="78"/>
  <c r="R519" i="78"/>
  <c r="Q519" i="78"/>
  <c r="P519" i="78"/>
  <c r="N519" i="78"/>
  <c r="K519" i="78"/>
  <c r="F519" i="78"/>
  <c r="E519" i="78"/>
  <c r="AZ518" i="78"/>
  <c r="AX518" i="78"/>
  <c r="AW518" i="78"/>
  <c r="Z518" i="78"/>
  <c r="S518" i="78"/>
  <c r="R518" i="78"/>
  <c r="Q518" i="78"/>
  <c r="P518" i="78"/>
  <c r="N518" i="78"/>
  <c r="K518" i="78"/>
  <c r="F518" i="78"/>
  <c r="E518" i="78"/>
  <c r="AZ517" i="78"/>
  <c r="AX517" i="78"/>
  <c r="AW517" i="78"/>
  <c r="Z517" i="78"/>
  <c r="S517" i="78"/>
  <c r="R517" i="78"/>
  <c r="Q517" i="78"/>
  <c r="P517" i="78"/>
  <c r="N517" i="78"/>
  <c r="K517" i="78"/>
  <c r="F517" i="78"/>
  <c r="E517" i="78"/>
  <c r="AZ516" i="78"/>
  <c r="AX516" i="78"/>
  <c r="AW516" i="78"/>
  <c r="Z516" i="78"/>
  <c r="S516" i="78"/>
  <c r="R516" i="78"/>
  <c r="Q516" i="78"/>
  <c r="P516" i="78"/>
  <c r="N516" i="78"/>
  <c r="K516" i="78"/>
  <c r="F516" i="78"/>
  <c r="E516" i="78"/>
  <c r="AZ515" i="78"/>
  <c r="AX515" i="78"/>
  <c r="AW515" i="78"/>
  <c r="Z515" i="78"/>
  <c r="S515" i="78"/>
  <c r="R515" i="78"/>
  <c r="Q515" i="78"/>
  <c r="P515" i="78"/>
  <c r="N515" i="78"/>
  <c r="K515" i="78"/>
  <c r="F515" i="78"/>
  <c r="E515" i="78"/>
  <c r="AZ514" i="78"/>
  <c r="AX514" i="78"/>
  <c r="AW514" i="78"/>
  <c r="Z514" i="78"/>
  <c r="S514" i="78"/>
  <c r="R514" i="78"/>
  <c r="Q514" i="78"/>
  <c r="P514" i="78"/>
  <c r="N514" i="78"/>
  <c r="K514" i="78"/>
  <c r="F514" i="78"/>
  <c r="E514" i="78"/>
  <c r="AZ513" i="78"/>
  <c r="AX513" i="78"/>
  <c r="AW513" i="78"/>
  <c r="Z513" i="78"/>
  <c r="S513" i="78"/>
  <c r="R513" i="78"/>
  <c r="Q513" i="78"/>
  <c r="P513" i="78"/>
  <c r="N513" i="78"/>
  <c r="K513" i="78"/>
  <c r="F513" i="78"/>
  <c r="E513" i="78"/>
  <c r="AZ512" i="78"/>
  <c r="AX512" i="78"/>
  <c r="AW512" i="78"/>
  <c r="Z512" i="78"/>
  <c r="S512" i="78"/>
  <c r="R512" i="78"/>
  <c r="Q512" i="78"/>
  <c r="P512" i="78"/>
  <c r="N512" i="78"/>
  <c r="K512" i="78"/>
  <c r="F512" i="78"/>
  <c r="E512" i="78"/>
  <c r="AZ511" i="78"/>
  <c r="AX511" i="78"/>
  <c r="AW511" i="78"/>
  <c r="Z511" i="78"/>
  <c r="S511" i="78"/>
  <c r="R511" i="78"/>
  <c r="Q511" i="78"/>
  <c r="P511" i="78"/>
  <c r="N511" i="78"/>
  <c r="K511" i="78"/>
  <c r="F511" i="78"/>
  <c r="E511" i="78"/>
  <c r="AZ510" i="78"/>
  <c r="AX510" i="78"/>
  <c r="AW510" i="78"/>
  <c r="Z510" i="78"/>
  <c r="S510" i="78"/>
  <c r="R510" i="78"/>
  <c r="Q510" i="78"/>
  <c r="P510" i="78"/>
  <c r="N510" i="78"/>
  <c r="K510" i="78"/>
  <c r="F510" i="78"/>
  <c r="E510" i="78"/>
  <c r="AZ509" i="78"/>
  <c r="AX509" i="78"/>
  <c r="AW509" i="78"/>
  <c r="Z509" i="78"/>
  <c r="S509" i="78"/>
  <c r="R509" i="78"/>
  <c r="Q509" i="78"/>
  <c r="P509" i="78"/>
  <c r="N509" i="78"/>
  <c r="K509" i="78"/>
  <c r="F509" i="78"/>
  <c r="E509" i="78"/>
  <c r="AZ508" i="78"/>
  <c r="AX508" i="78"/>
  <c r="AW508" i="78"/>
  <c r="Z508" i="78"/>
  <c r="S508" i="78"/>
  <c r="R508" i="78"/>
  <c r="Q508" i="78"/>
  <c r="P508" i="78"/>
  <c r="N508" i="78"/>
  <c r="K508" i="78"/>
  <c r="F508" i="78"/>
  <c r="E508" i="78"/>
  <c r="AZ507" i="78"/>
  <c r="AX507" i="78"/>
  <c r="AW507" i="78"/>
  <c r="Z507" i="78"/>
  <c r="S507" i="78"/>
  <c r="R507" i="78"/>
  <c r="Q507" i="78"/>
  <c r="P507" i="78"/>
  <c r="N507" i="78"/>
  <c r="K507" i="78"/>
  <c r="F507" i="78"/>
  <c r="E507" i="78"/>
  <c r="AZ506" i="78"/>
  <c r="AX506" i="78"/>
  <c r="AW506" i="78"/>
  <c r="Z506" i="78"/>
  <c r="S506" i="78"/>
  <c r="R506" i="78"/>
  <c r="Q506" i="78"/>
  <c r="P506" i="78"/>
  <c r="N506" i="78"/>
  <c r="K506" i="78"/>
  <c r="F506" i="78"/>
  <c r="E506" i="78"/>
  <c r="AZ505" i="78"/>
  <c r="AX505" i="78"/>
  <c r="AW505" i="78"/>
  <c r="Z505" i="78"/>
  <c r="S505" i="78"/>
  <c r="R505" i="78"/>
  <c r="Q505" i="78"/>
  <c r="P505" i="78"/>
  <c r="N505" i="78"/>
  <c r="K505" i="78"/>
  <c r="F505" i="78"/>
  <c r="E505" i="78"/>
  <c r="AZ504" i="78"/>
  <c r="AX504" i="78"/>
  <c r="AW504" i="78"/>
  <c r="Z504" i="78"/>
  <c r="S504" i="78"/>
  <c r="R504" i="78"/>
  <c r="Q504" i="78"/>
  <c r="P504" i="78"/>
  <c r="N504" i="78"/>
  <c r="K504" i="78"/>
  <c r="F504" i="78"/>
  <c r="E504" i="78"/>
  <c r="AZ503" i="78"/>
  <c r="AX503" i="78"/>
  <c r="AW503" i="78"/>
  <c r="Z503" i="78"/>
  <c r="S503" i="78"/>
  <c r="R503" i="78"/>
  <c r="Q503" i="78"/>
  <c r="P503" i="78"/>
  <c r="N503" i="78"/>
  <c r="K503" i="78"/>
  <c r="F503" i="78"/>
  <c r="E503" i="78"/>
  <c r="AZ502" i="78"/>
  <c r="AX502" i="78"/>
  <c r="AW502" i="78"/>
  <c r="Z502" i="78"/>
  <c r="S502" i="78"/>
  <c r="R502" i="78"/>
  <c r="Q502" i="78"/>
  <c r="P502" i="78"/>
  <c r="N502" i="78"/>
  <c r="K502" i="78"/>
  <c r="F502" i="78"/>
  <c r="E502" i="78"/>
  <c r="AZ501" i="78"/>
  <c r="AX501" i="78"/>
  <c r="AW501" i="78"/>
  <c r="Z501" i="78"/>
  <c r="S501" i="78"/>
  <c r="R501" i="78"/>
  <c r="Q501" i="78"/>
  <c r="P501" i="78"/>
  <c r="N501" i="78"/>
  <c r="K501" i="78"/>
  <c r="F501" i="78"/>
  <c r="E501" i="78"/>
  <c r="AZ500" i="78"/>
  <c r="AX500" i="78"/>
  <c r="AW500" i="78"/>
  <c r="Z500" i="78"/>
  <c r="S500" i="78"/>
  <c r="R500" i="78"/>
  <c r="Q500" i="78"/>
  <c r="P500" i="78"/>
  <c r="N500" i="78"/>
  <c r="K500" i="78"/>
  <c r="F500" i="78"/>
  <c r="E500" i="78"/>
  <c r="AZ499" i="78"/>
  <c r="AX499" i="78"/>
  <c r="AW499" i="78"/>
  <c r="Z499" i="78"/>
  <c r="S499" i="78"/>
  <c r="R499" i="78"/>
  <c r="Q499" i="78"/>
  <c r="P499" i="78"/>
  <c r="N499" i="78"/>
  <c r="K499" i="78"/>
  <c r="F499" i="78"/>
  <c r="E499" i="78"/>
  <c r="AZ498" i="78"/>
  <c r="AX498" i="78"/>
  <c r="AW498" i="78"/>
  <c r="Z498" i="78"/>
  <c r="S498" i="78"/>
  <c r="R498" i="78"/>
  <c r="Q498" i="78"/>
  <c r="P498" i="78"/>
  <c r="N498" i="78"/>
  <c r="K498" i="78"/>
  <c r="F498" i="78"/>
  <c r="E498" i="78"/>
  <c r="AZ497" i="78"/>
  <c r="AX497" i="78"/>
  <c r="AW497" i="78"/>
  <c r="Z497" i="78"/>
  <c r="S497" i="78"/>
  <c r="R497" i="78"/>
  <c r="Q497" i="78"/>
  <c r="P497" i="78"/>
  <c r="N497" i="78"/>
  <c r="K497" i="78"/>
  <c r="F497" i="78"/>
  <c r="E497" i="78"/>
  <c r="AZ496" i="78"/>
  <c r="AX496" i="78"/>
  <c r="AW496" i="78"/>
  <c r="Z496" i="78"/>
  <c r="S496" i="78"/>
  <c r="R496" i="78"/>
  <c r="Q496" i="78"/>
  <c r="P496" i="78"/>
  <c r="N496" i="78"/>
  <c r="K496" i="78"/>
  <c r="F496" i="78"/>
  <c r="E496" i="78"/>
  <c r="AZ495" i="78"/>
  <c r="AX495" i="78"/>
  <c r="AW495" i="78"/>
  <c r="Z495" i="78"/>
  <c r="S495" i="78"/>
  <c r="R495" i="78"/>
  <c r="Q495" i="78"/>
  <c r="P495" i="78"/>
  <c r="N495" i="78"/>
  <c r="K495" i="78"/>
  <c r="F495" i="78"/>
  <c r="E495" i="78"/>
  <c r="AZ494" i="78"/>
  <c r="AX494" i="78"/>
  <c r="AW494" i="78"/>
  <c r="Z494" i="78"/>
  <c r="S494" i="78"/>
  <c r="R494" i="78"/>
  <c r="Q494" i="78"/>
  <c r="P494" i="78"/>
  <c r="N494" i="78"/>
  <c r="K494" i="78"/>
  <c r="F494" i="78"/>
  <c r="E494" i="78"/>
  <c r="AZ493" i="78"/>
  <c r="AX493" i="78"/>
  <c r="AW493" i="78"/>
  <c r="Z493" i="78"/>
  <c r="S493" i="78"/>
  <c r="R493" i="78"/>
  <c r="Q493" i="78"/>
  <c r="P493" i="78"/>
  <c r="N493" i="78"/>
  <c r="K493" i="78"/>
  <c r="F493" i="78"/>
  <c r="E493" i="78"/>
  <c r="AZ492" i="78"/>
  <c r="AX492" i="78"/>
  <c r="AW492" i="78"/>
  <c r="Z492" i="78"/>
  <c r="S492" i="78"/>
  <c r="R492" i="78"/>
  <c r="Q492" i="78"/>
  <c r="P492" i="78"/>
  <c r="N492" i="78"/>
  <c r="K492" i="78"/>
  <c r="F492" i="78"/>
  <c r="E492" i="78"/>
  <c r="AZ491" i="78"/>
  <c r="AX491" i="78"/>
  <c r="AW491" i="78"/>
  <c r="Z491" i="78"/>
  <c r="S491" i="78"/>
  <c r="R491" i="78"/>
  <c r="Q491" i="78"/>
  <c r="P491" i="78"/>
  <c r="N491" i="78"/>
  <c r="K491" i="78"/>
  <c r="F491" i="78"/>
  <c r="E491" i="78"/>
  <c r="AZ490" i="78"/>
  <c r="AX490" i="78"/>
  <c r="AW490" i="78"/>
  <c r="Z490" i="78"/>
  <c r="S490" i="78"/>
  <c r="R490" i="78"/>
  <c r="Q490" i="78"/>
  <c r="P490" i="78"/>
  <c r="N490" i="78"/>
  <c r="K490" i="78"/>
  <c r="F490" i="78"/>
  <c r="E490" i="78"/>
  <c r="AZ489" i="78"/>
  <c r="AX489" i="78"/>
  <c r="AW489" i="78"/>
  <c r="Z489" i="78"/>
  <c r="S489" i="78"/>
  <c r="R489" i="78"/>
  <c r="Q489" i="78"/>
  <c r="P489" i="78"/>
  <c r="N489" i="78"/>
  <c r="K489" i="78"/>
  <c r="F489" i="78"/>
  <c r="E489" i="78"/>
  <c r="AZ488" i="78"/>
  <c r="AX488" i="78"/>
  <c r="AW488" i="78"/>
  <c r="Z488" i="78"/>
  <c r="S488" i="78"/>
  <c r="R488" i="78"/>
  <c r="Q488" i="78"/>
  <c r="P488" i="78"/>
  <c r="N488" i="78"/>
  <c r="K488" i="78"/>
  <c r="F488" i="78"/>
  <c r="E488" i="78"/>
  <c r="AZ487" i="78"/>
  <c r="AX487" i="78"/>
  <c r="AW487" i="78"/>
  <c r="Z487" i="78"/>
  <c r="S487" i="78"/>
  <c r="R487" i="78"/>
  <c r="Q487" i="78"/>
  <c r="P487" i="78"/>
  <c r="N487" i="78"/>
  <c r="K487" i="78"/>
  <c r="F487" i="78"/>
  <c r="E487" i="78"/>
  <c r="AZ486" i="78"/>
  <c r="AX486" i="78"/>
  <c r="AW486" i="78"/>
  <c r="Z486" i="78"/>
  <c r="S486" i="78"/>
  <c r="R486" i="78"/>
  <c r="Q486" i="78"/>
  <c r="P486" i="78"/>
  <c r="N486" i="78"/>
  <c r="K486" i="78"/>
  <c r="F486" i="78"/>
  <c r="E486" i="78"/>
  <c r="AZ485" i="78"/>
  <c r="AX485" i="78"/>
  <c r="AW485" i="78"/>
  <c r="Z485" i="78"/>
  <c r="S485" i="78"/>
  <c r="R485" i="78"/>
  <c r="Q485" i="78"/>
  <c r="P485" i="78"/>
  <c r="N485" i="78"/>
  <c r="K485" i="78"/>
  <c r="F485" i="78"/>
  <c r="E485" i="78"/>
  <c r="AZ484" i="78"/>
  <c r="AX484" i="78"/>
  <c r="AW484" i="78"/>
  <c r="Z484" i="78"/>
  <c r="S484" i="78"/>
  <c r="R484" i="78"/>
  <c r="Q484" i="78"/>
  <c r="P484" i="78"/>
  <c r="N484" i="78"/>
  <c r="K484" i="78"/>
  <c r="F484" i="78"/>
  <c r="E484" i="78"/>
  <c r="AZ483" i="78"/>
  <c r="AX483" i="78"/>
  <c r="AW483" i="78"/>
  <c r="Z483" i="78"/>
  <c r="S483" i="78"/>
  <c r="R483" i="78"/>
  <c r="Q483" i="78"/>
  <c r="P483" i="78"/>
  <c r="N483" i="78"/>
  <c r="K483" i="78"/>
  <c r="F483" i="78"/>
  <c r="E483" i="78"/>
  <c r="AZ482" i="78"/>
  <c r="AX482" i="78"/>
  <c r="AW482" i="78"/>
  <c r="Z482" i="78"/>
  <c r="S482" i="78"/>
  <c r="R482" i="78"/>
  <c r="Q482" i="78"/>
  <c r="P482" i="78"/>
  <c r="N482" i="78"/>
  <c r="K482" i="78"/>
  <c r="F482" i="78"/>
  <c r="E482" i="78"/>
  <c r="AZ481" i="78"/>
  <c r="AX481" i="78"/>
  <c r="AW481" i="78"/>
  <c r="Z481" i="78"/>
  <c r="S481" i="78"/>
  <c r="R481" i="78"/>
  <c r="Q481" i="78"/>
  <c r="P481" i="78"/>
  <c r="N481" i="78"/>
  <c r="K481" i="78"/>
  <c r="F481" i="78"/>
  <c r="E481" i="78"/>
  <c r="AZ480" i="78"/>
  <c r="AX480" i="78"/>
  <c r="AW480" i="78"/>
  <c r="Z480" i="78"/>
  <c r="S480" i="78"/>
  <c r="R480" i="78"/>
  <c r="Q480" i="78"/>
  <c r="P480" i="78"/>
  <c r="N480" i="78"/>
  <c r="K480" i="78"/>
  <c r="F480" i="78"/>
  <c r="E480" i="78"/>
  <c r="AZ479" i="78"/>
  <c r="AX479" i="78"/>
  <c r="AW479" i="78"/>
  <c r="Z479" i="78"/>
  <c r="S479" i="78"/>
  <c r="R479" i="78"/>
  <c r="Q479" i="78"/>
  <c r="P479" i="78"/>
  <c r="N479" i="78"/>
  <c r="K479" i="78"/>
  <c r="F479" i="78"/>
  <c r="E479" i="78"/>
  <c r="AZ478" i="78"/>
  <c r="AX478" i="78"/>
  <c r="AW478" i="78"/>
  <c r="Z478" i="78"/>
  <c r="S478" i="78"/>
  <c r="R478" i="78"/>
  <c r="Q478" i="78"/>
  <c r="P478" i="78"/>
  <c r="N478" i="78"/>
  <c r="K478" i="78"/>
  <c r="F478" i="78"/>
  <c r="E478" i="78"/>
  <c r="AZ477" i="78"/>
  <c r="AX477" i="78"/>
  <c r="AW477" i="78"/>
  <c r="Z477" i="78"/>
  <c r="S477" i="78"/>
  <c r="R477" i="78"/>
  <c r="Q477" i="78"/>
  <c r="P477" i="78"/>
  <c r="N477" i="78"/>
  <c r="K477" i="78"/>
  <c r="F477" i="78"/>
  <c r="E477" i="78"/>
  <c r="AZ476" i="78"/>
  <c r="AX476" i="78"/>
  <c r="AW476" i="78"/>
  <c r="Z476" i="78"/>
  <c r="S476" i="78"/>
  <c r="R476" i="78"/>
  <c r="Q476" i="78"/>
  <c r="P476" i="78"/>
  <c r="N476" i="78"/>
  <c r="K476" i="78"/>
  <c r="F476" i="78"/>
  <c r="E476" i="78"/>
  <c r="AZ475" i="78"/>
  <c r="AX475" i="78"/>
  <c r="AW475" i="78"/>
  <c r="Z475" i="78"/>
  <c r="S475" i="78"/>
  <c r="R475" i="78"/>
  <c r="Q475" i="78"/>
  <c r="P475" i="78"/>
  <c r="N475" i="78"/>
  <c r="K475" i="78"/>
  <c r="F475" i="78"/>
  <c r="E475" i="78"/>
  <c r="AZ474" i="78"/>
  <c r="AX474" i="78"/>
  <c r="AW474" i="78"/>
  <c r="Z474" i="78"/>
  <c r="S474" i="78"/>
  <c r="R474" i="78"/>
  <c r="Q474" i="78"/>
  <c r="P474" i="78"/>
  <c r="N474" i="78"/>
  <c r="K474" i="78"/>
  <c r="F474" i="78"/>
  <c r="E474" i="78"/>
  <c r="AZ473" i="78"/>
  <c r="AX473" i="78"/>
  <c r="AW473" i="78"/>
  <c r="Z473" i="78"/>
  <c r="S473" i="78"/>
  <c r="R473" i="78"/>
  <c r="Q473" i="78"/>
  <c r="P473" i="78"/>
  <c r="N473" i="78"/>
  <c r="K473" i="78"/>
  <c r="F473" i="78"/>
  <c r="E473" i="78"/>
  <c r="AZ472" i="78"/>
  <c r="AX472" i="78"/>
  <c r="AW472" i="78"/>
  <c r="Z472" i="78"/>
  <c r="S472" i="78"/>
  <c r="R472" i="78"/>
  <c r="Q472" i="78"/>
  <c r="P472" i="78"/>
  <c r="N472" i="78"/>
  <c r="K472" i="78"/>
  <c r="F472" i="78"/>
  <c r="E472" i="78"/>
  <c r="AZ471" i="78"/>
  <c r="AX471" i="78"/>
  <c r="AW471" i="78"/>
  <c r="Z471" i="78"/>
  <c r="S471" i="78"/>
  <c r="R471" i="78"/>
  <c r="Q471" i="78"/>
  <c r="P471" i="78"/>
  <c r="N471" i="78"/>
  <c r="K471" i="78"/>
  <c r="F471" i="78"/>
  <c r="E471" i="78"/>
  <c r="AZ470" i="78"/>
  <c r="AX470" i="78"/>
  <c r="AW470" i="78"/>
  <c r="Z470" i="78"/>
  <c r="S470" i="78"/>
  <c r="R470" i="78"/>
  <c r="Q470" i="78"/>
  <c r="P470" i="78"/>
  <c r="N470" i="78"/>
  <c r="K470" i="78"/>
  <c r="F470" i="78"/>
  <c r="E470" i="78"/>
  <c r="AZ469" i="78"/>
  <c r="AX469" i="78"/>
  <c r="AW469" i="78"/>
  <c r="Z469" i="78"/>
  <c r="S469" i="78"/>
  <c r="R469" i="78"/>
  <c r="Q469" i="78"/>
  <c r="P469" i="78"/>
  <c r="N469" i="78"/>
  <c r="K469" i="78"/>
  <c r="F469" i="78"/>
  <c r="E469" i="78"/>
  <c r="AZ468" i="78"/>
  <c r="AX468" i="78"/>
  <c r="AW468" i="78"/>
  <c r="Z468" i="78"/>
  <c r="S468" i="78"/>
  <c r="R468" i="78"/>
  <c r="Q468" i="78"/>
  <c r="P468" i="78"/>
  <c r="N468" i="78"/>
  <c r="K468" i="78"/>
  <c r="F468" i="78"/>
  <c r="E468" i="78"/>
  <c r="AZ467" i="78"/>
  <c r="AX467" i="78"/>
  <c r="AW467" i="78"/>
  <c r="Z467" i="78"/>
  <c r="S467" i="78"/>
  <c r="R467" i="78"/>
  <c r="Q467" i="78"/>
  <c r="P467" i="78"/>
  <c r="N467" i="78"/>
  <c r="K467" i="78"/>
  <c r="F467" i="78"/>
  <c r="E467" i="78"/>
  <c r="AZ466" i="78"/>
  <c r="AX466" i="78"/>
  <c r="AW466" i="78"/>
  <c r="Z466" i="78"/>
  <c r="S466" i="78"/>
  <c r="R466" i="78"/>
  <c r="Q466" i="78"/>
  <c r="P466" i="78"/>
  <c r="N466" i="78"/>
  <c r="K466" i="78"/>
  <c r="F466" i="78"/>
  <c r="E466" i="78"/>
  <c r="AZ465" i="78"/>
  <c r="AX465" i="78"/>
  <c r="AW465" i="78"/>
  <c r="Z465" i="78"/>
  <c r="S465" i="78"/>
  <c r="R465" i="78"/>
  <c r="Q465" i="78"/>
  <c r="P465" i="78"/>
  <c r="N465" i="78"/>
  <c r="K465" i="78"/>
  <c r="F465" i="78"/>
  <c r="E465" i="78"/>
  <c r="AZ464" i="78"/>
  <c r="AX464" i="78"/>
  <c r="AW464" i="78"/>
  <c r="Z464" i="78"/>
  <c r="S464" i="78"/>
  <c r="R464" i="78"/>
  <c r="Q464" i="78"/>
  <c r="P464" i="78"/>
  <c r="N464" i="78"/>
  <c r="K464" i="78"/>
  <c r="F464" i="78"/>
  <c r="E464" i="78"/>
  <c r="AZ463" i="78"/>
  <c r="AX463" i="78"/>
  <c r="AW463" i="78"/>
  <c r="Z463" i="78"/>
  <c r="S463" i="78"/>
  <c r="R463" i="78"/>
  <c r="Q463" i="78"/>
  <c r="P463" i="78"/>
  <c r="N463" i="78"/>
  <c r="K463" i="78"/>
  <c r="F463" i="78"/>
  <c r="E463" i="78"/>
  <c r="AZ462" i="78"/>
  <c r="AX462" i="78"/>
  <c r="AW462" i="78"/>
  <c r="Z462" i="78"/>
  <c r="S462" i="78"/>
  <c r="R462" i="78"/>
  <c r="Q462" i="78"/>
  <c r="P462" i="78"/>
  <c r="N462" i="78"/>
  <c r="K462" i="78"/>
  <c r="F462" i="78"/>
  <c r="E462" i="78"/>
  <c r="AZ461" i="78"/>
  <c r="AX461" i="78"/>
  <c r="AW461" i="78"/>
  <c r="Z461" i="78"/>
  <c r="S461" i="78"/>
  <c r="R461" i="78"/>
  <c r="Q461" i="78"/>
  <c r="P461" i="78"/>
  <c r="N461" i="78"/>
  <c r="K461" i="78"/>
  <c r="F461" i="78"/>
  <c r="E461" i="78"/>
  <c r="AZ460" i="78"/>
  <c r="AX460" i="78"/>
  <c r="AW460" i="78"/>
  <c r="Z460" i="78"/>
  <c r="S460" i="78"/>
  <c r="R460" i="78"/>
  <c r="Q460" i="78"/>
  <c r="P460" i="78"/>
  <c r="N460" i="78"/>
  <c r="K460" i="78"/>
  <c r="F460" i="78"/>
  <c r="E460" i="78"/>
  <c r="AZ459" i="78"/>
  <c r="AX459" i="78"/>
  <c r="AW459" i="78"/>
  <c r="Z459" i="78"/>
  <c r="S459" i="78"/>
  <c r="R459" i="78"/>
  <c r="Q459" i="78"/>
  <c r="P459" i="78"/>
  <c r="N459" i="78"/>
  <c r="K459" i="78"/>
  <c r="F459" i="78"/>
  <c r="E459" i="78"/>
  <c r="AZ458" i="78"/>
  <c r="AX458" i="78"/>
  <c r="AW458" i="78"/>
  <c r="Z458" i="78"/>
  <c r="S458" i="78"/>
  <c r="R458" i="78"/>
  <c r="Q458" i="78"/>
  <c r="P458" i="78"/>
  <c r="N458" i="78"/>
  <c r="K458" i="78"/>
  <c r="F458" i="78"/>
  <c r="E458" i="78"/>
  <c r="AZ457" i="78"/>
  <c r="AX457" i="78"/>
  <c r="AW457" i="78"/>
  <c r="Z457" i="78"/>
  <c r="S457" i="78"/>
  <c r="R457" i="78"/>
  <c r="Q457" i="78"/>
  <c r="P457" i="78"/>
  <c r="N457" i="78"/>
  <c r="K457" i="78"/>
  <c r="F457" i="78"/>
  <c r="E457" i="78"/>
  <c r="AZ456" i="78"/>
  <c r="AX456" i="78"/>
  <c r="AW456" i="78"/>
  <c r="Z456" i="78"/>
  <c r="S456" i="78"/>
  <c r="R456" i="78"/>
  <c r="Q456" i="78"/>
  <c r="P456" i="78"/>
  <c r="N456" i="78"/>
  <c r="K456" i="78"/>
  <c r="F456" i="78"/>
  <c r="E456" i="78"/>
  <c r="AZ455" i="78"/>
  <c r="AX455" i="78"/>
  <c r="AW455" i="78"/>
  <c r="Z455" i="78"/>
  <c r="S455" i="78"/>
  <c r="R455" i="78"/>
  <c r="Q455" i="78"/>
  <c r="P455" i="78"/>
  <c r="N455" i="78"/>
  <c r="K455" i="78"/>
  <c r="F455" i="78"/>
  <c r="E455" i="78"/>
  <c r="AZ454" i="78"/>
  <c r="AX454" i="78"/>
  <c r="AW454" i="78"/>
  <c r="Z454" i="78"/>
  <c r="S454" i="78"/>
  <c r="R454" i="78"/>
  <c r="Q454" i="78"/>
  <c r="P454" i="78"/>
  <c r="N454" i="78"/>
  <c r="K454" i="78"/>
  <c r="F454" i="78"/>
  <c r="E454" i="78"/>
  <c r="AZ453" i="78"/>
  <c r="AX453" i="78"/>
  <c r="AW453" i="78"/>
  <c r="Z453" i="78"/>
  <c r="S453" i="78"/>
  <c r="R453" i="78"/>
  <c r="Q453" i="78"/>
  <c r="P453" i="78"/>
  <c r="N453" i="78"/>
  <c r="K453" i="78"/>
  <c r="F453" i="78"/>
  <c r="E453" i="78"/>
  <c r="AZ452" i="78"/>
  <c r="AX452" i="78"/>
  <c r="AW452" i="78"/>
  <c r="Z452" i="78"/>
  <c r="S452" i="78"/>
  <c r="R452" i="78"/>
  <c r="Q452" i="78"/>
  <c r="P452" i="78"/>
  <c r="N452" i="78"/>
  <c r="K452" i="78"/>
  <c r="F452" i="78"/>
  <c r="E452" i="78"/>
  <c r="AZ451" i="78"/>
  <c r="AX451" i="78"/>
  <c r="AW451" i="78"/>
  <c r="Z451" i="78"/>
  <c r="S451" i="78"/>
  <c r="R451" i="78"/>
  <c r="Q451" i="78"/>
  <c r="P451" i="78"/>
  <c r="N451" i="78"/>
  <c r="K451" i="78"/>
  <c r="F451" i="78"/>
  <c r="E451" i="78"/>
  <c r="AZ450" i="78"/>
  <c r="AX450" i="78"/>
  <c r="AW450" i="78"/>
  <c r="Z450" i="78"/>
  <c r="S450" i="78"/>
  <c r="R450" i="78"/>
  <c r="Q450" i="78"/>
  <c r="P450" i="78"/>
  <c r="N450" i="78"/>
  <c r="K450" i="78"/>
  <c r="F450" i="78"/>
  <c r="E450" i="78"/>
  <c r="AZ449" i="78"/>
  <c r="AX449" i="78"/>
  <c r="AW449" i="78"/>
  <c r="Z449" i="78"/>
  <c r="S449" i="78"/>
  <c r="R449" i="78"/>
  <c r="Q449" i="78"/>
  <c r="P449" i="78"/>
  <c r="N449" i="78"/>
  <c r="K449" i="78"/>
  <c r="F449" i="78"/>
  <c r="E449" i="78"/>
  <c r="AZ448" i="78"/>
  <c r="AX448" i="78"/>
  <c r="AW448" i="78"/>
  <c r="Z448" i="78"/>
  <c r="S448" i="78"/>
  <c r="R448" i="78"/>
  <c r="Q448" i="78"/>
  <c r="P448" i="78"/>
  <c r="N448" i="78"/>
  <c r="K448" i="78"/>
  <c r="F448" i="78"/>
  <c r="E448" i="78"/>
  <c r="AZ447" i="78"/>
  <c r="AX447" i="78"/>
  <c r="AW447" i="78"/>
  <c r="Z447" i="78"/>
  <c r="S447" i="78"/>
  <c r="R447" i="78"/>
  <c r="Q447" i="78"/>
  <c r="P447" i="78"/>
  <c r="N447" i="78"/>
  <c r="K447" i="78"/>
  <c r="F447" i="78"/>
  <c r="E447" i="78"/>
  <c r="AZ446" i="78"/>
  <c r="AX446" i="78"/>
  <c r="AW446" i="78"/>
  <c r="Z446" i="78"/>
  <c r="S446" i="78"/>
  <c r="R446" i="78"/>
  <c r="Q446" i="78"/>
  <c r="P446" i="78"/>
  <c r="N446" i="78"/>
  <c r="K446" i="78"/>
  <c r="F446" i="78"/>
  <c r="E446" i="78"/>
  <c r="AZ445" i="78"/>
  <c r="AX445" i="78"/>
  <c r="AW445" i="78"/>
  <c r="Z445" i="78"/>
  <c r="S445" i="78"/>
  <c r="R445" i="78"/>
  <c r="Q445" i="78"/>
  <c r="P445" i="78"/>
  <c r="N445" i="78"/>
  <c r="K445" i="78"/>
  <c r="F445" i="78"/>
  <c r="E445" i="78"/>
  <c r="AZ444" i="78"/>
  <c r="AX444" i="78"/>
  <c r="AW444" i="78"/>
  <c r="Z444" i="78"/>
  <c r="S444" i="78"/>
  <c r="R444" i="78"/>
  <c r="Q444" i="78"/>
  <c r="P444" i="78"/>
  <c r="N444" i="78"/>
  <c r="K444" i="78"/>
  <c r="F444" i="78"/>
  <c r="E444" i="78"/>
  <c r="AZ443" i="78"/>
  <c r="AX443" i="78"/>
  <c r="AW443" i="78"/>
  <c r="Z443" i="78"/>
  <c r="S443" i="78"/>
  <c r="R443" i="78"/>
  <c r="Q443" i="78"/>
  <c r="P443" i="78"/>
  <c r="N443" i="78"/>
  <c r="K443" i="78"/>
  <c r="F443" i="78"/>
  <c r="E443" i="78"/>
  <c r="AZ442" i="78"/>
  <c r="AX442" i="78"/>
  <c r="AW442" i="78"/>
  <c r="Z442" i="78"/>
  <c r="S442" i="78"/>
  <c r="R442" i="78"/>
  <c r="Q442" i="78"/>
  <c r="P442" i="78"/>
  <c r="N442" i="78"/>
  <c r="K442" i="78"/>
  <c r="F442" i="78"/>
  <c r="E442" i="78"/>
  <c r="AZ441" i="78"/>
  <c r="AX441" i="78"/>
  <c r="AW441" i="78"/>
  <c r="Z441" i="78"/>
  <c r="S441" i="78"/>
  <c r="R441" i="78"/>
  <c r="Q441" i="78"/>
  <c r="P441" i="78"/>
  <c r="N441" i="78"/>
  <c r="K441" i="78"/>
  <c r="F441" i="78"/>
  <c r="E441" i="78"/>
  <c r="AZ440" i="78"/>
  <c r="AX440" i="78"/>
  <c r="AW440" i="78"/>
  <c r="Z440" i="78"/>
  <c r="S440" i="78"/>
  <c r="R440" i="78"/>
  <c r="Q440" i="78"/>
  <c r="P440" i="78"/>
  <c r="N440" i="78"/>
  <c r="K440" i="78"/>
  <c r="F440" i="78"/>
  <c r="E440" i="78"/>
  <c r="AZ439" i="78"/>
  <c r="AX439" i="78"/>
  <c r="AW439" i="78"/>
  <c r="Z439" i="78"/>
  <c r="S439" i="78"/>
  <c r="R439" i="78"/>
  <c r="Q439" i="78"/>
  <c r="P439" i="78"/>
  <c r="N439" i="78"/>
  <c r="K439" i="78"/>
  <c r="F439" i="78"/>
  <c r="E439" i="78"/>
  <c r="AZ438" i="78"/>
  <c r="AX438" i="78"/>
  <c r="AW438" i="78"/>
  <c r="Z438" i="78"/>
  <c r="S438" i="78"/>
  <c r="R438" i="78"/>
  <c r="Q438" i="78"/>
  <c r="P438" i="78"/>
  <c r="N438" i="78"/>
  <c r="K438" i="78"/>
  <c r="F438" i="78"/>
  <c r="E438" i="78"/>
  <c r="AZ437" i="78"/>
  <c r="AX437" i="78"/>
  <c r="AW437" i="78"/>
  <c r="Z437" i="78"/>
  <c r="S437" i="78"/>
  <c r="R437" i="78"/>
  <c r="Q437" i="78"/>
  <c r="P437" i="78"/>
  <c r="N437" i="78"/>
  <c r="K437" i="78"/>
  <c r="F437" i="78"/>
  <c r="E437" i="78"/>
  <c r="AZ436" i="78"/>
  <c r="AX436" i="78"/>
  <c r="AW436" i="78"/>
  <c r="Z436" i="78"/>
  <c r="S436" i="78"/>
  <c r="R436" i="78"/>
  <c r="Q436" i="78"/>
  <c r="P436" i="78"/>
  <c r="N436" i="78"/>
  <c r="K436" i="78"/>
  <c r="F436" i="78"/>
  <c r="E436" i="78"/>
  <c r="AZ435" i="78"/>
  <c r="AX435" i="78"/>
  <c r="AW435" i="78"/>
  <c r="Z435" i="78"/>
  <c r="S435" i="78"/>
  <c r="R435" i="78"/>
  <c r="Q435" i="78"/>
  <c r="P435" i="78"/>
  <c r="N435" i="78"/>
  <c r="K435" i="78"/>
  <c r="F435" i="78"/>
  <c r="E435" i="78"/>
  <c r="AZ434" i="78"/>
  <c r="AX434" i="78"/>
  <c r="AW434" i="78"/>
  <c r="Z434" i="78"/>
  <c r="S434" i="78"/>
  <c r="R434" i="78"/>
  <c r="Q434" i="78"/>
  <c r="P434" i="78"/>
  <c r="N434" i="78"/>
  <c r="K434" i="78"/>
  <c r="F434" i="78"/>
  <c r="E434" i="78"/>
  <c r="AZ433" i="78"/>
  <c r="AX433" i="78"/>
  <c r="AW433" i="78"/>
  <c r="Z433" i="78"/>
  <c r="S433" i="78"/>
  <c r="R433" i="78"/>
  <c r="Q433" i="78"/>
  <c r="P433" i="78"/>
  <c r="N433" i="78"/>
  <c r="K433" i="78"/>
  <c r="F433" i="78"/>
  <c r="E433" i="78"/>
  <c r="AZ432" i="78"/>
  <c r="AX432" i="78"/>
  <c r="AW432" i="78"/>
  <c r="Z432" i="78"/>
  <c r="S432" i="78"/>
  <c r="R432" i="78"/>
  <c r="Q432" i="78"/>
  <c r="P432" i="78"/>
  <c r="N432" i="78"/>
  <c r="K432" i="78"/>
  <c r="F432" i="78"/>
  <c r="E432" i="78"/>
  <c r="AZ431" i="78"/>
  <c r="AX431" i="78"/>
  <c r="AW431" i="78"/>
  <c r="Z431" i="78"/>
  <c r="S431" i="78"/>
  <c r="R431" i="78"/>
  <c r="Q431" i="78"/>
  <c r="P431" i="78"/>
  <c r="N431" i="78"/>
  <c r="K431" i="78"/>
  <c r="F431" i="78"/>
  <c r="E431" i="78"/>
  <c r="AZ430" i="78"/>
  <c r="AX430" i="78"/>
  <c r="AW430" i="78"/>
  <c r="Z430" i="78"/>
  <c r="S430" i="78"/>
  <c r="R430" i="78"/>
  <c r="Q430" i="78"/>
  <c r="P430" i="78"/>
  <c r="N430" i="78"/>
  <c r="K430" i="78"/>
  <c r="F430" i="78"/>
  <c r="E430" i="78"/>
  <c r="AZ429" i="78"/>
  <c r="AX429" i="78"/>
  <c r="AW429" i="78"/>
  <c r="Z429" i="78"/>
  <c r="S429" i="78"/>
  <c r="R429" i="78"/>
  <c r="Q429" i="78"/>
  <c r="P429" i="78"/>
  <c r="N429" i="78"/>
  <c r="K429" i="78"/>
  <c r="F429" i="78"/>
  <c r="E429" i="78"/>
  <c r="AZ428" i="78"/>
  <c r="AX428" i="78"/>
  <c r="AW428" i="78"/>
  <c r="Z428" i="78"/>
  <c r="S428" i="78"/>
  <c r="R428" i="78"/>
  <c r="Q428" i="78"/>
  <c r="P428" i="78"/>
  <c r="N428" i="78"/>
  <c r="K428" i="78"/>
  <c r="F428" i="78"/>
  <c r="E428" i="78"/>
  <c r="AZ427" i="78"/>
  <c r="AX427" i="78"/>
  <c r="AW427" i="78"/>
  <c r="Z427" i="78"/>
  <c r="S427" i="78"/>
  <c r="R427" i="78"/>
  <c r="Q427" i="78"/>
  <c r="P427" i="78"/>
  <c r="N427" i="78"/>
  <c r="K427" i="78"/>
  <c r="F427" i="78"/>
  <c r="E427" i="78"/>
  <c r="AZ426" i="78"/>
  <c r="AX426" i="78"/>
  <c r="AW426" i="78"/>
  <c r="Z426" i="78"/>
  <c r="S426" i="78"/>
  <c r="R426" i="78"/>
  <c r="Q426" i="78"/>
  <c r="P426" i="78"/>
  <c r="N426" i="78"/>
  <c r="K426" i="78"/>
  <c r="F426" i="78"/>
  <c r="E426" i="78"/>
  <c r="AZ425" i="78"/>
  <c r="AX425" i="78"/>
  <c r="AW425" i="78"/>
  <c r="Z425" i="78"/>
  <c r="S425" i="78"/>
  <c r="R425" i="78"/>
  <c r="Q425" i="78"/>
  <c r="P425" i="78"/>
  <c r="N425" i="78"/>
  <c r="K425" i="78"/>
  <c r="F425" i="78"/>
  <c r="E425" i="78"/>
  <c r="AZ424" i="78"/>
  <c r="AX424" i="78"/>
  <c r="AW424" i="78"/>
  <c r="Z424" i="78"/>
  <c r="S424" i="78"/>
  <c r="R424" i="78"/>
  <c r="Q424" i="78"/>
  <c r="P424" i="78"/>
  <c r="N424" i="78"/>
  <c r="K424" i="78"/>
  <c r="F424" i="78"/>
  <c r="E424" i="78"/>
  <c r="AZ423" i="78"/>
  <c r="AX423" i="78"/>
  <c r="AW423" i="78"/>
  <c r="Z423" i="78"/>
  <c r="S423" i="78"/>
  <c r="R423" i="78"/>
  <c r="Q423" i="78"/>
  <c r="P423" i="78"/>
  <c r="N423" i="78"/>
  <c r="K423" i="78"/>
  <c r="F423" i="78"/>
  <c r="E423" i="78"/>
  <c r="AZ422" i="78"/>
  <c r="AX422" i="78"/>
  <c r="AW422" i="78"/>
  <c r="Z422" i="78"/>
  <c r="S422" i="78"/>
  <c r="R422" i="78"/>
  <c r="Q422" i="78"/>
  <c r="P422" i="78"/>
  <c r="N422" i="78"/>
  <c r="K422" i="78"/>
  <c r="F422" i="78"/>
  <c r="E422" i="78"/>
  <c r="AZ421" i="78"/>
  <c r="AX421" i="78"/>
  <c r="AW421" i="78"/>
  <c r="Z421" i="78"/>
  <c r="S421" i="78"/>
  <c r="R421" i="78"/>
  <c r="Q421" i="78"/>
  <c r="P421" i="78"/>
  <c r="N421" i="78"/>
  <c r="K421" i="78"/>
  <c r="F421" i="78"/>
  <c r="E421" i="78"/>
  <c r="AZ420" i="78"/>
  <c r="AX420" i="78"/>
  <c r="AW420" i="78"/>
  <c r="Z420" i="78"/>
  <c r="S420" i="78"/>
  <c r="R420" i="78"/>
  <c r="Q420" i="78"/>
  <c r="P420" i="78"/>
  <c r="N420" i="78"/>
  <c r="K420" i="78"/>
  <c r="F420" i="78"/>
  <c r="E420" i="78"/>
  <c r="AZ419" i="78"/>
  <c r="AX419" i="78"/>
  <c r="AW419" i="78"/>
  <c r="Z419" i="78"/>
  <c r="S419" i="78"/>
  <c r="R419" i="78"/>
  <c r="Q419" i="78"/>
  <c r="P419" i="78"/>
  <c r="N419" i="78"/>
  <c r="K419" i="78"/>
  <c r="F419" i="78"/>
  <c r="E419" i="78"/>
  <c r="AZ418" i="78"/>
  <c r="AX418" i="78"/>
  <c r="AW418" i="78"/>
  <c r="Z418" i="78"/>
  <c r="S418" i="78"/>
  <c r="R418" i="78"/>
  <c r="Q418" i="78"/>
  <c r="P418" i="78"/>
  <c r="N418" i="78"/>
  <c r="K418" i="78"/>
  <c r="F418" i="78"/>
  <c r="E418" i="78"/>
  <c r="AZ417" i="78"/>
  <c r="AX417" i="78"/>
  <c r="AW417" i="78"/>
  <c r="Z417" i="78"/>
  <c r="S417" i="78"/>
  <c r="R417" i="78"/>
  <c r="Q417" i="78"/>
  <c r="P417" i="78"/>
  <c r="N417" i="78"/>
  <c r="K417" i="78"/>
  <c r="F417" i="78"/>
  <c r="E417" i="78"/>
  <c r="AZ416" i="78"/>
  <c r="AX416" i="78"/>
  <c r="AW416" i="78"/>
  <c r="Z416" i="78"/>
  <c r="S416" i="78"/>
  <c r="R416" i="78"/>
  <c r="Q416" i="78"/>
  <c r="P416" i="78"/>
  <c r="N416" i="78"/>
  <c r="K416" i="78"/>
  <c r="F416" i="78"/>
  <c r="E416" i="78"/>
  <c r="AZ415" i="78"/>
  <c r="AX415" i="78"/>
  <c r="AW415" i="78"/>
  <c r="Z415" i="78"/>
  <c r="S415" i="78"/>
  <c r="R415" i="78"/>
  <c r="Q415" i="78"/>
  <c r="P415" i="78"/>
  <c r="N415" i="78"/>
  <c r="K415" i="78"/>
  <c r="F415" i="78"/>
  <c r="E415" i="78"/>
  <c r="AZ414" i="78"/>
  <c r="AX414" i="78"/>
  <c r="AW414" i="78"/>
  <c r="Z414" i="78"/>
  <c r="S414" i="78"/>
  <c r="R414" i="78"/>
  <c r="Q414" i="78"/>
  <c r="P414" i="78"/>
  <c r="N414" i="78"/>
  <c r="K414" i="78"/>
  <c r="F414" i="78"/>
  <c r="E414" i="78"/>
  <c r="AZ413" i="78"/>
  <c r="AX413" i="78"/>
  <c r="AW413" i="78"/>
  <c r="Z413" i="78"/>
  <c r="S413" i="78"/>
  <c r="R413" i="78"/>
  <c r="Q413" i="78"/>
  <c r="P413" i="78"/>
  <c r="N413" i="78"/>
  <c r="K413" i="78"/>
  <c r="F413" i="78"/>
  <c r="E413" i="78"/>
  <c r="AZ412" i="78"/>
  <c r="AX412" i="78"/>
  <c r="AW412" i="78"/>
  <c r="Z412" i="78"/>
  <c r="S412" i="78"/>
  <c r="R412" i="78"/>
  <c r="Q412" i="78"/>
  <c r="P412" i="78"/>
  <c r="N412" i="78"/>
  <c r="K412" i="78"/>
  <c r="F412" i="78"/>
  <c r="E412" i="78"/>
  <c r="AZ411" i="78"/>
  <c r="AX411" i="78"/>
  <c r="AW411" i="78"/>
  <c r="Z411" i="78"/>
  <c r="S411" i="78"/>
  <c r="R411" i="78"/>
  <c r="Q411" i="78"/>
  <c r="P411" i="78"/>
  <c r="N411" i="78"/>
  <c r="K411" i="78"/>
  <c r="F411" i="78"/>
  <c r="E411" i="78"/>
  <c r="AZ410" i="78"/>
  <c r="AX410" i="78"/>
  <c r="AW410" i="78"/>
  <c r="Z410" i="78"/>
  <c r="S410" i="78"/>
  <c r="R410" i="78"/>
  <c r="Q410" i="78"/>
  <c r="P410" i="78"/>
  <c r="N410" i="78"/>
  <c r="K410" i="78"/>
  <c r="F410" i="78"/>
  <c r="E410" i="78"/>
  <c r="AZ409" i="78"/>
  <c r="AX409" i="78"/>
  <c r="AW409" i="78"/>
  <c r="Z409" i="78"/>
  <c r="S409" i="78"/>
  <c r="R409" i="78"/>
  <c r="Q409" i="78"/>
  <c r="P409" i="78"/>
  <c r="N409" i="78"/>
  <c r="K409" i="78"/>
  <c r="F409" i="78"/>
  <c r="E409" i="78"/>
  <c r="AZ408" i="78"/>
  <c r="AX408" i="78"/>
  <c r="AW408" i="78"/>
  <c r="Z408" i="78"/>
  <c r="S408" i="78"/>
  <c r="R408" i="78"/>
  <c r="Q408" i="78"/>
  <c r="P408" i="78"/>
  <c r="N408" i="78"/>
  <c r="K408" i="78"/>
  <c r="F408" i="78"/>
  <c r="E408" i="78"/>
  <c r="AZ407" i="78"/>
  <c r="AX407" i="78"/>
  <c r="AW407" i="78"/>
  <c r="Z407" i="78"/>
  <c r="S407" i="78"/>
  <c r="R407" i="78"/>
  <c r="Q407" i="78"/>
  <c r="P407" i="78"/>
  <c r="N407" i="78"/>
  <c r="K407" i="78"/>
  <c r="F407" i="78"/>
  <c r="E407" i="78"/>
  <c r="AZ406" i="78"/>
  <c r="AX406" i="78"/>
  <c r="AW406" i="78"/>
  <c r="Z406" i="78"/>
  <c r="S406" i="78"/>
  <c r="R406" i="78"/>
  <c r="Q406" i="78"/>
  <c r="P406" i="78"/>
  <c r="N406" i="78"/>
  <c r="K406" i="78"/>
  <c r="F406" i="78"/>
  <c r="E406" i="78"/>
  <c r="AZ405" i="78"/>
  <c r="AX405" i="78"/>
  <c r="AW405" i="78"/>
  <c r="Z405" i="78"/>
  <c r="S405" i="78"/>
  <c r="R405" i="78"/>
  <c r="Q405" i="78"/>
  <c r="P405" i="78"/>
  <c r="N405" i="78"/>
  <c r="K405" i="78"/>
  <c r="F405" i="78"/>
  <c r="E405" i="78"/>
  <c r="AZ404" i="78"/>
  <c r="AX404" i="78"/>
  <c r="AW404" i="78"/>
  <c r="Z404" i="78"/>
  <c r="S404" i="78"/>
  <c r="R404" i="78"/>
  <c r="Q404" i="78"/>
  <c r="P404" i="78"/>
  <c r="N404" i="78"/>
  <c r="K404" i="78"/>
  <c r="F404" i="78"/>
  <c r="E404" i="78"/>
  <c r="AZ403" i="78"/>
  <c r="AX403" i="78"/>
  <c r="AW403" i="78"/>
  <c r="Z403" i="78"/>
  <c r="S403" i="78"/>
  <c r="R403" i="78"/>
  <c r="Q403" i="78"/>
  <c r="P403" i="78"/>
  <c r="N403" i="78"/>
  <c r="K403" i="78"/>
  <c r="F403" i="78"/>
  <c r="E403" i="78"/>
  <c r="AZ402" i="78"/>
  <c r="AX402" i="78"/>
  <c r="AW402" i="78"/>
  <c r="Z402" i="78"/>
  <c r="S402" i="78"/>
  <c r="R402" i="78"/>
  <c r="Q402" i="78"/>
  <c r="P402" i="78"/>
  <c r="N402" i="78"/>
  <c r="K402" i="78"/>
  <c r="F402" i="78"/>
  <c r="E402" i="78"/>
  <c r="AZ401" i="78"/>
  <c r="AX401" i="78"/>
  <c r="AW401" i="78"/>
  <c r="Z401" i="78"/>
  <c r="S401" i="78"/>
  <c r="R401" i="78"/>
  <c r="Q401" i="78"/>
  <c r="P401" i="78"/>
  <c r="N401" i="78"/>
  <c r="K401" i="78"/>
  <c r="F401" i="78"/>
  <c r="E401" i="78"/>
  <c r="AZ400" i="78"/>
  <c r="AX400" i="78"/>
  <c r="AW400" i="78"/>
  <c r="Z400" i="78"/>
  <c r="S400" i="78"/>
  <c r="R400" i="78"/>
  <c r="Q400" i="78"/>
  <c r="P400" i="78"/>
  <c r="N400" i="78"/>
  <c r="K400" i="78"/>
  <c r="F400" i="78"/>
  <c r="E400" i="78"/>
  <c r="AZ399" i="78"/>
  <c r="AX399" i="78"/>
  <c r="AW399" i="78"/>
  <c r="Z399" i="78"/>
  <c r="S399" i="78"/>
  <c r="R399" i="78"/>
  <c r="Q399" i="78"/>
  <c r="P399" i="78"/>
  <c r="N399" i="78"/>
  <c r="K399" i="78"/>
  <c r="F399" i="78"/>
  <c r="E399" i="78"/>
  <c r="AZ398" i="78"/>
  <c r="AX398" i="78"/>
  <c r="AW398" i="78"/>
  <c r="Z398" i="78"/>
  <c r="S398" i="78"/>
  <c r="R398" i="78"/>
  <c r="Q398" i="78"/>
  <c r="P398" i="78"/>
  <c r="N398" i="78"/>
  <c r="K398" i="78"/>
  <c r="F398" i="78"/>
  <c r="E398" i="78"/>
  <c r="AZ397" i="78"/>
  <c r="AX397" i="78"/>
  <c r="AW397" i="78"/>
  <c r="Z397" i="78"/>
  <c r="S397" i="78"/>
  <c r="R397" i="78"/>
  <c r="Q397" i="78"/>
  <c r="P397" i="78"/>
  <c r="N397" i="78"/>
  <c r="K397" i="78"/>
  <c r="F397" i="78"/>
  <c r="E397" i="78"/>
  <c r="AZ396" i="78"/>
  <c r="AX396" i="78"/>
  <c r="AW396" i="78"/>
  <c r="Z396" i="78"/>
  <c r="S396" i="78"/>
  <c r="R396" i="78"/>
  <c r="Q396" i="78"/>
  <c r="P396" i="78"/>
  <c r="N396" i="78"/>
  <c r="K396" i="78"/>
  <c r="F396" i="78"/>
  <c r="E396" i="78"/>
  <c r="AZ395" i="78"/>
  <c r="AX395" i="78"/>
  <c r="AW395" i="78"/>
  <c r="Z395" i="78"/>
  <c r="S395" i="78"/>
  <c r="R395" i="78"/>
  <c r="Q395" i="78"/>
  <c r="P395" i="78"/>
  <c r="N395" i="78"/>
  <c r="K395" i="78"/>
  <c r="F395" i="78"/>
  <c r="E395" i="78"/>
  <c r="AZ394" i="78"/>
  <c r="AX394" i="78"/>
  <c r="AW394" i="78"/>
  <c r="Z394" i="78"/>
  <c r="S394" i="78"/>
  <c r="R394" i="78"/>
  <c r="Q394" i="78"/>
  <c r="P394" i="78"/>
  <c r="N394" i="78"/>
  <c r="K394" i="78"/>
  <c r="F394" i="78"/>
  <c r="E394" i="78"/>
  <c r="AZ393" i="78"/>
  <c r="AX393" i="78"/>
  <c r="AW393" i="78"/>
  <c r="Z393" i="78"/>
  <c r="S393" i="78"/>
  <c r="R393" i="78"/>
  <c r="Q393" i="78"/>
  <c r="P393" i="78"/>
  <c r="N393" i="78"/>
  <c r="K393" i="78"/>
  <c r="F393" i="78"/>
  <c r="E393" i="78"/>
  <c r="AZ392" i="78"/>
  <c r="AX392" i="78"/>
  <c r="AW392" i="78"/>
  <c r="Z392" i="78"/>
  <c r="S392" i="78"/>
  <c r="R392" i="78"/>
  <c r="Q392" i="78"/>
  <c r="P392" i="78"/>
  <c r="N392" i="78"/>
  <c r="K392" i="78"/>
  <c r="F392" i="78"/>
  <c r="E392" i="78"/>
  <c r="AZ391" i="78"/>
  <c r="AX391" i="78"/>
  <c r="AW391" i="78"/>
  <c r="Z391" i="78"/>
  <c r="S391" i="78"/>
  <c r="R391" i="78"/>
  <c r="Q391" i="78"/>
  <c r="P391" i="78"/>
  <c r="N391" i="78"/>
  <c r="K391" i="78"/>
  <c r="F391" i="78"/>
  <c r="E391" i="78"/>
  <c r="AZ390" i="78"/>
  <c r="AX390" i="78"/>
  <c r="AW390" i="78"/>
  <c r="Z390" i="78"/>
  <c r="S390" i="78"/>
  <c r="R390" i="78"/>
  <c r="Q390" i="78"/>
  <c r="P390" i="78"/>
  <c r="N390" i="78"/>
  <c r="K390" i="78"/>
  <c r="F390" i="78"/>
  <c r="E390" i="78"/>
  <c r="AZ389" i="78"/>
  <c r="AX389" i="78"/>
  <c r="AW389" i="78"/>
  <c r="Z389" i="78"/>
  <c r="S389" i="78"/>
  <c r="R389" i="78"/>
  <c r="Q389" i="78"/>
  <c r="P389" i="78"/>
  <c r="N389" i="78"/>
  <c r="K389" i="78"/>
  <c r="F389" i="78"/>
  <c r="E389" i="78"/>
  <c r="AZ388" i="78"/>
  <c r="AX388" i="78"/>
  <c r="AW388" i="78"/>
  <c r="Z388" i="78"/>
  <c r="S388" i="78"/>
  <c r="R388" i="78"/>
  <c r="Q388" i="78"/>
  <c r="P388" i="78"/>
  <c r="N388" i="78"/>
  <c r="K388" i="78"/>
  <c r="F388" i="78"/>
  <c r="E388" i="78"/>
  <c r="AZ387" i="78"/>
  <c r="AX387" i="78"/>
  <c r="AW387" i="78"/>
  <c r="Z387" i="78"/>
  <c r="S387" i="78"/>
  <c r="R387" i="78"/>
  <c r="Q387" i="78"/>
  <c r="P387" i="78"/>
  <c r="N387" i="78"/>
  <c r="K387" i="78"/>
  <c r="F387" i="78"/>
  <c r="E387" i="78"/>
  <c r="AZ386" i="78"/>
  <c r="AX386" i="78"/>
  <c r="AW386" i="78"/>
  <c r="Z386" i="78"/>
  <c r="S386" i="78"/>
  <c r="R386" i="78"/>
  <c r="Q386" i="78"/>
  <c r="P386" i="78"/>
  <c r="N386" i="78"/>
  <c r="K386" i="78"/>
  <c r="F386" i="78"/>
  <c r="E386" i="78"/>
  <c r="AZ385" i="78"/>
  <c r="AX385" i="78"/>
  <c r="AW385" i="78"/>
  <c r="Z385" i="78"/>
  <c r="S385" i="78"/>
  <c r="R385" i="78"/>
  <c r="Q385" i="78"/>
  <c r="P385" i="78"/>
  <c r="N385" i="78"/>
  <c r="K385" i="78"/>
  <c r="F385" i="78"/>
  <c r="E385" i="78"/>
  <c r="AZ384" i="78"/>
  <c r="AX384" i="78"/>
  <c r="AW384" i="78"/>
  <c r="Z384" i="78"/>
  <c r="S384" i="78"/>
  <c r="R384" i="78"/>
  <c r="Q384" i="78"/>
  <c r="P384" i="78"/>
  <c r="N384" i="78"/>
  <c r="K384" i="78"/>
  <c r="F384" i="78"/>
  <c r="E384" i="78"/>
  <c r="AZ383" i="78"/>
  <c r="AX383" i="78"/>
  <c r="AW383" i="78"/>
  <c r="Z383" i="78"/>
  <c r="S383" i="78"/>
  <c r="R383" i="78"/>
  <c r="Q383" i="78"/>
  <c r="P383" i="78"/>
  <c r="N383" i="78"/>
  <c r="K383" i="78"/>
  <c r="F383" i="78"/>
  <c r="E383" i="78"/>
  <c r="AZ382" i="78"/>
  <c r="AX382" i="78"/>
  <c r="AW382" i="78"/>
  <c r="Z382" i="78"/>
  <c r="S382" i="78"/>
  <c r="R382" i="78"/>
  <c r="Q382" i="78"/>
  <c r="P382" i="78"/>
  <c r="N382" i="78"/>
  <c r="K382" i="78"/>
  <c r="F382" i="78"/>
  <c r="E382" i="78"/>
  <c r="AZ381" i="78"/>
  <c r="AX381" i="78"/>
  <c r="AW381" i="78"/>
  <c r="Z381" i="78"/>
  <c r="S381" i="78"/>
  <c r="R381" i="78"/>
  <c r="Q381" i="78"/>
  <c r="P381" i="78"/>
  <c r="N381" i="78"/>
  <c r="K381" i="78"/>
  <c r="F381" i="78"/>
  <c r="E381" i="78"/>
  <c r="AZ380" i="78"/>
  <c r="AX380" i="78"/>
  <c r="AW380" i="78"/>
  <c r="Z380" i="78"/>
  <c r="S380" i="78"/>
  <c r="R380" i="78"/>
  <c r="Q380" i="78"/>
  <c r="P380" i="78"/>
  <c r="N380" i="78"/>
  <c r="K380" i="78"/>
  <c r="F380" i="78"/>
  <c r="E380" i="78"/>
  <c r="AZ379" i="78"/>
  <c r="AX379" i="78"/>
  <c r="AW379" i="78"/>
  <c r="Z379" i="78"/>
  <c r="S379" i="78"/>
  <c r="R379" i="78"/>
  <c r="Q379" i="78"/>
  <c r="P379" i="78"/>
  <c r="N379" i="78"/>
  <c r="K379" i="78"/>
  <c r="F379" i="78"/>
  <c r="E379" i="78"/>
  <c r="AZ378" i="78"/>
  <c r="AX378" i="78"/>
  <c r="AW378" i="78"/>
  <c r="Z378" i="78"/>
  <c r="S378" i="78"/>
  <c r="R378" i="78"/>
  <c r="Q378" i="78"/>
  <c r="P378" i="78"/>
  <c r="N378" i="78"/>
  <c r="K378" i="78"/>
  <c r="F378" i="78"/>
  <c r="E378" i="78"/>
  <c r="AZ377" i="78"/>
  <c r="AX377" i="78"/>
  <c r="AW377" i="78"/>
  <c r="Z377" i="78"/>
  <c r="S377" i="78"/>
  <c r="R377" i="78"/>
  <c r="Q377" i="78"/>
  <c r="P377" i="78"/>
  <c r="N377" i="78"/>
  <c r="K377" i="78"/>
  <c r="F377" i="78"/>
  <c r="E377" i="78"/>
  <c r="AZ376" i="78"/>
  <c r="AX376" i="78"/>
  <c r="AW376" i="78"/>
  <c r="Z376" i="78"/>
  <c r="S376" i="78"/>
  <c r="R376" i="78"/>
  <c r="Q376" i="78"/>
  <c r="P376" i="78"/>
  <c r="N376" i="78"/>
  <c r="K376" i="78"/>
  <c r="F376" i="78"/>
  <c r="E376" i="78"/>
  <c r="AZ375" i="78"/>
  <c r="AX375" i="78"/>
  <c r="AW375" i="78"/>
  <c r="Z375" i="78"/>
  <c r="S375" i="78"/>
  <c r="R375" i="78"/>
  <c r="Q375" i="78"/>
  <c r="P375" i="78"/>
  <c r="N375" i="78"/>
  <c r="K375" i="78"/>
  <c r="F375" i="78"/>
  <c r="E375" i="78"/>
  <c r="AZ374" i="78"/>
  <c r="AX374" i="78"/>
  <c r="AW374" i="78"/>
  <c r="Z374" i="78"/>
  <c r="S374" i="78"/>
  <c r="R374" i="78"/>
  <c r="Q374" i="78"/>
  <c r="P374" i="78"/>
  <c r="N374" i="78"/>
  <c r="K374" i="78"/>
  <c r="F374" i="78"/>
  <c r="E374" i="78"/>
  <c r="AZ373" i="78"/>
  <c r="AX373" i="78"/>
  <c r="AW373" i="78"/>
  <c r="Z373" i="78"/>
  <c r="S373" i="78"/>
  <c r="R373" i="78"/>
  <c r="Q373" i="78"/>
  <c r="P373" i="78"/>
  <c r="N373" i="78"/>
  <c r="K373" i="78"/>
  <c r="F373" i="78"/>
  <c r="E373" i="78"/>
  <c r="AZ372" i="78"/>
  <c r="AX372" i="78"/>
  <c r="AW372" i="78"/>
  <c r="Z372" i="78"/>
  <c r="S372" i="78"/>
  <c r="R372" i="78"/>
  <c r="Q372" i="78"/>
  <c r="P372" i="78"/>
  <c r="N372" i="78"/>
  <c r="K372" i="78"/>
  <c r="F372" i="78"/>
  <c r="E372" i="78"/>
  <c r="AZ371" i="78"/>
  <c r="AX371" i="78"/>
  <c r="AW371" i="78"/>
  <c r="Z371" i="78"/>
  <c r="S371" i="78"/>
  <c r="R371" i="78"/>
  <c r="Q371" i="78"/>
  <c r="P371" i="78"/>
  <c r="N371" i="78"/>
  <c r="K371" i="78"/>
  <c r="F371" i="78"/>
  <c r="E371" i="78"/>
  <c r="AZ370" i="78"/>
  <c r="AX370" i="78"/>
  <c r="AW370" i="78"/>
  <c r="Z370" i="78"/>
  <c r="S370" i="78"/>
  <c r="R370" i="78"/>
  <c r="Q370" i="78"/>
  <c r="P370" i="78"/>
  <c r="N370" i="78"/>
  <c r="K370" i="78"/>
  <c r="F370" i="78"/>
  <c r="E370" i="78"/>
  <c r="AZ369" i="78"/>
  <c r="AX369" i="78"/>
  <c r="AW369" i="78"/>
  <c r="Z369" i="78"/>
  <c r="S369" i="78"/>
  <c r="R369" i="78"/>
  <c r="Q369" i="78"/>
  <c r="P369" i="78"/>
  <c r="N369" i="78"/>
  <c r="K369" i="78"/>
  <c r="F369" i="78"/>
  <c r="E369" i="78"/>
  <c r="AZ368" i="78"/>
  <c r="AX368" i="78"/>
  <c r="AW368" i="78"/>
  <c r="Z368" i="78"/>
  <c r="S368" i="78"/>
  <c r="R368" i="78"/>
  <c r="Q368" i="78"/>
  <c r="P368" i="78"/>
  <c r="N368" i="78"/>
  <c r="K368" i="78"/>
  <c r="F368" i="78"/>
  <c r="E368" i="78"/>
  <c r="AZ367" i="78"/>
  <c r="AX367" i="78"/>
  <c r="AW367" i="78"/>
  <c r="Z367" i="78"/>
  <c r="S367" i="78"/>
  <c r="R367" i="78"/>
  <c r="Q367" i="78"/>
  <c r="P367" i="78"/>
  <c r="N367" i="78"/>
  <c r="K367" i="78"/>
  <c r="F367" i="78"/>
  <c r="E367" i="78"/>
  <c r="AZ366" i="78"/>
  <c r="AX366" i="78"/>
  <c r="AW366" i="78"/>
  <c r="Z366" i="78"/>
  <c r="S366" i="78"/>
  <c r="R366" i="78"/>
  <c r="Q366" i="78"/>
  <c r="P366" i="78"/>
  <c r="N366" i="78"/>
  <c r="K366" i="78"/>
  <c r="F366" i="78"/>
  <c r="E366" i="78"/>
  <c r="AZ365" i="78"/>
  <c r="AX365" i="78"/>
  <c r="AW365" i="78"/>
  <c r="Z365" i="78"/>
  <c r="S365" i="78"/>
  <c r="R365" i="78"/>
  <c r="Q365" i="78"/>
  <c r="P365" i="78"/>
  <c r="N365" i="78"/>
  <c r="K365" i="78"/>
  <c r="F365" i="78"/>
  <c r="E365" i="78"/>
  <c r="AZ364" i="78"/>
  <c r="AX364" i="78"/>
  <c r="AW364" i="78"/>
  <c r="Z364" i="78"/>
  <c r="S364" i="78"/>
  <c r="R364" i="78"/>
  <c r="Q364" i="78"/>
  <c r="P364" i="78"/>
  <c r="N364" i="78"/>
  <c r="K364" i="78"/>
  <c r="F364" i="78"/>
  <c r="E364" i="78"/>
  <c r="AZ363" i="78"/>
  <c r="AX363" i="78"/>
  <c r="AW363" i="78"/>
  <c r="Z363" i="78"/>
  <c r="S363" i="78"/>
  <c r="R363" i="78"/>
  <c r="Q363" i="78"/>
  <c r="P363" i="78"/>
  <c r="N363" i="78"/>
  <c r="K363" i="78"/>
  <c r="F363" i="78"/>
  <c r="E363" i="78"/>
  <c r="AZ362" i="78"/>
  <c r="AX362" i="78"/>
  <c r="AW362" i="78"/>
  <c r="Z362" i="78"/>
  <c r="S362" i="78"/>
  <c r="R362" i="78"/>
  <c r="Q362" i="78"/>
  <c r="P362" i="78"/>
  <c r="N362" i="78"/>
  <c r="K362" i="78"/>
  <c r="F362" i="78"/>
  <c r="E362" i="78"/>
  <c r="AZ361" i="78"/>
  <c r="AX361" i="78"/>
  <c r="AW361" i="78"/>
  <c r="Z361" i="78"/>
  <c r="S361" i="78"/>
  <c r="R361" i="78"/>
  <c r="Q361" i="78"/>
  <c r="P361" i="78"/>
  <c r="N361" i="78"/>
  <c r="K361" i="78"/>
  <c r="F361" i="78"/>
  <c r="E361" i="78"/>
  <c r="AZ360" i="78"/>
  <c r="AX360" i="78"/>
  <c r="AW360" i="78"/>
  <c r="Z360" i="78"/>
  <c r="S360" i="78"/>
  <c r="R360" i="78"/>
  <c r="Q360" i="78"/>
  <c r="P360" i="78"/>
  <c r="N360" i="78"/>
  <c r="K360" i="78"/>
  <c r="F360" i="78"/>
  <c r="E360" i="78"/>
  <c r="AZ359" i="78"/>
  <c r="AX359" i="78"/>
  <c r="AW359" i="78"/>
  <c r="Z359" i="78"/>
  <c r="S359" i="78"/>
  <c r="R359" i="78"/>
  <c r="Q359" i="78"/>
  <c r="P359" i="78"/>
  <c r="N359" i="78"/>
  <c r="K359" i="78"/>
  <c r="F359" i="78"/>
  <c r="E359" i="78"/>
  <c r="AZ358" i="78"/>
  <c r="AX358" i="78"/>
  <c r="AW358" i="78"/>
  <c r="Z358" i="78"/>
  <c r="S358" i="78"/>
  <c r="R358" i="78"/>
  <c r="Q358" i="78"/>
  <c r="P358" i="78"/>
  <c r="N358" i="78"/>
  <c r="K358" i="78"/>
  <c r="F358" i="78"/>
  <c r="E358" i="78"/>
  <c r="AZ357" i="78"/>
  <c r="AX357" i="78"/>
  <c r="AW357" i="78"/>
  <c r="Z357" i="78"/>
  <c r="S357" i="78"/>
  <c r="R357" i="78"/>
  <c r="Q357" i="78"/>
  <c r="P357" i="78"/>
  <c r="N357" i="78"/>
  <c r="K357" i="78"/>
  <c r="F357" i="78"/>
  <c r="E357" i="78"/>
  <c r="AZ356" i="78"/>
  <c r="AX356" i="78"/>
  <c r="AW356" i="78"/>
  <c r="Z356" i="78"/>
  <c r="S356" i="78"/>
  <c r="R356" i="78"/>
  <c r="Q356" i="78"/>
  <c r="P356" i="78"/>
  <c r="N356" i="78"/>
  <c r="K356" i="78"/>
  <c r="F356" i="78"/>
  <c r="E356" i="78"/>
  <c r="AZ355" i="78"/>
  <c r="AX355" i="78"/>
  <c r="AW355" i="78"/>
  <c r="Z355" i="78"/>
  <c r="S355" i="78"/>
  <c r="R355" i="78"/>
  <c r="Q355" i="78"/>
  <c r="P355" i="78"/>
  <c r="N355" i="78"/>
  <c r="K355" i="78"/>
  <c r="F355" i="78"/>
  <c r="E355" i="78"/>
  <c r="AZ354" i="78"/>
  <c r="AX354" i="78"/>
  <c r="AW354" i="78"/>
  <c r="Z354" i="78"/>
  <c r="S354" i="78"/>
  <c r="R354" i="78"/>
  <c r="Q354" i="78"/>
  <c r="P354" i="78"/>
  <c r="N354" i="78"/>
  <c r="K354" i="78"/>
  <c r="F354" i="78"/>
  <c r="E354" i="78"/>
  <c r="AZ353" i="78"/>
  <c r="AX353" i="78"/>
  <c r="AW353" i="78"/>
  <c r="Z353" i="78"/>
  <c r="S353" i="78"/>
  <c r="R353" i="78"/>
  <c r="Q353" i="78"/>
  <c r="P353" i="78"/>
  <c r="N353" i="78"/>
  <c r="K353" i="78"/>
  <c r="F353" i="78"/>
  <c r="E353" i="78"/>
  <c r="AZ352" i="78"/>
  <c r="AX352" i="78"/>
  <c r="AW352" i="78"/>
  <c r="Z352" i="78"/>
  <c r="S352" i="78"/>
  <c r="R352" i="78"/>
  <c r="Q352" i="78"/>
  <c r="P352" i="78"/>
  <c r="N352" i="78"/>
  <c r="K352" i="78"/>
  <c r="F352" i="78"/>
  <c r="E352" i="78"/>
  <c r="AZ351" i="78"/>
  <c r="AX351" i="78"/>
  <c r="AW351" i="78"/>
  <c r="Z351" i="78"/>
  <c r="S351" i="78"/>
  <c r="R351" i="78"/>
  <c r="Q351" i="78"/>
  <c r="P351" i="78"/>
  <c r="N351" i="78"/>
  <c r="K351" i="78"/>
  <c r="F351" i="78"/>
  <c r="E351" i="78"/>
  <c r="AZ350" i="78"/>
  <c r="AX350" i="78"/>
  <c r="AW350" i="78"/>
  <c r="Z350" i="78"/>
  <c r="S350" i="78"/>
  <c r="R350" i="78"/>
  <c r="Q350" i="78"/>
  <c r="P350" i="78"/>
  <c r="N350" i="78"/>
  <c r="K350" i="78"/>
  <c r="F350" i="78"/>
  <c r="E350" i="78"/>
  <c r="AZ349" i="78"/>
  <c r="AX349" i="78"/>
  <c r="AW349" i="78"/>
  <c r="Z349" i="78"/>
  <c r="S349" i="78"/>
  <c r="R349" i="78"/>
  <c r="Q349" i="78"/>
  <c r="P349" i="78"/>
  <c r="N349" i="78"/>
  <c r="K349" i="78"/>
  <c r="F349" i="78"/>
  <c r="E349" i="78"/>
  <c r="AZ348" i="78"/>
  <c r="AX348" i="78"/>
  <c r="AW348" i="78"/>
  <c r="Z348" i="78"/>
  <c r="S348" i="78"/>
  <c r="R348" i="78"/>
  <c r="Q348" i="78"/>
  <c r="P348" i="78"/>
  <c r="N348" i="78"/>
  <c r="K348" i="78"/>
  <c r="F348" i="78"/>
  <c r="E348" i="78"/>
  <c r="AZ347" i="78"/>
  <c r="AX347" i="78"/>
  <c r="AW347" i="78"/>
  <c r="Z347" i="78"/>
  <c r="S347" i="78"/>
  <c r="R347" i="78"/>
  <c r="Q347" i="78"/>
  <c r="P347" i="78"/>
  <c r="N347" i="78"/>
  <c r="K347" i="78"/>
  <c r="F347" i="78"/>
  <c r="E347" i="78"/>
  <c r="AZ346" i="78"/>
  <c r="AX346" i="78"/>
  <c r="AW346" i="78"/>
  <c r="Z346" i="78"/>
  <c r="S346" i="78"/>
  <c r="R346" i="78"/>
  <c r="Q346" i="78"/>
  <c r="P346" i="78"/>
  <c r="N346" i="78"/>
  <c r="K346" i="78"/>
  <c r="F346" i="78"/>
  <c r="E346" i="78"/>
  <c r="AZ345" i="78"/>
  <c r="AX345" i="78"/>
  <c r="AW345" i="78"/>
  <c r="Z345" i="78"/>
  <c r="S345" i="78"/>
  <c r="R345" i="78"/>
  <c r="Q345" i="78"/>
  <c r="P345" i="78"/>
  <c r="N345" i="78"/>
  <c r="K345" i="78"/>
  <c r="F345" i="78"/>
  <c r="E345" i="78"/>
  <c r="AZ344" i="78"/>
  <c r="AX344" i="78"/>
  <c r="AW344" i="78"/>
  <c r="Z344" i="78"/>
  <c r="S344" i="78"/>
  <c r="R344" i="78"/>
  <c r="Q344" i="78"/>
  <c r="P344" i="78"/>
  <c r="N344" i="78"/>
  <c r="K344" i="78"/>
  <c r="F344" i="78"/>
  <c r="E344" i="78"/>
  <c r="AZ343" i="78"/>
  <c r="AX343" i="78"/>
  <c r="AW343" i="78"/>
  <c r="Z343" i="78"/>
  <c r="S343" i="78"/>
  <c r="R343" i="78"/>
  <c r="Q343" i="78"/>
  <c r="P343" i="78"/>
  <c r="N343" i="78"/>
  <c r="K343" i="78"/>
  <c r="F343" i="78"/>
  <c r="E343" i="78"/>
  <c r="AZ342" i="78"/>
  <c r="AX342" i="78"/>
  <c r="AW342" i="78"/>
  <c r="Z342" i="78"/>
  <c r="S342" i="78"/>
  <c r="R342" i="78"/>
  <c r="Q342" i="78"/>
  <c r="P342" i="78"/>
  <c r="N342" i="78"/>
  <c r="K342" i="78"/>
  <c r="F342" i="78"/>
  <c r="E342" i="78"/>
  <c r="AZ341" i="78"/>
  <c r="AX341" i="78"/>
  <c r="AW341" i="78"/>
  <c r="Z341" i="78"/>
  <c r="S341" i="78"/>
  <c r="R341" i="78"/>
  <c r="Q341" i="78"/>
  <c r="P341" i="78"/>
  <c r="N341" i="78"/>
  <c r="K341" i="78"/>
  <c r="F341" i="78"/>
  <c r="E341" i="78"/>
  <c r="AZ340" i="78"/>
  <c r="AX340" i="78"/>
  <c r="AW340" i="78"/>
  <c r="Z340" i="78"/>
  <c r="S340" i="78"/>
  <c r="R340" i="78"/>
  <c r="Q340" i="78"/>
  <c r="P340" i="78"/>
  <c r="N340" i="78"/>
  <c r="K340" i="78"/>
  <c r="F340" i="78"/>
  <c r="E340" i="78"/>
  <c r="AZ339" i="78"/>
  <c r="AX339" i="78"/>
  <c r="AW339" i="78"/>
  <c r="Z339" i="78"/>
  <c r="S339" i="78"/>
  <c r="R339" i="78"/>
  <c r="Q339" i="78"/>
  <c r="P339" i="78"/>
  <c r="N339" i="78"/>
  <c r="K339" i="78"/>
  <c r="F339" i="78"/>
  <c r="E339" i="78"/>
  <c r="AZ338" i="78"/>
  <c r="AX338" i="78"/>
  <c r="AW338" i="78"/>
  <c r="Z338" i="78"/>
  <c r="S338" i="78"/>
  <c r="R338" i="78"/>
  <c r="Q338" i="78"/>
  <c r="P338" i="78"/>
  <c r="N338" i="78"/>
  <c r="K338" i="78"/>
  <c r="F338" i="78"/>
  <c r="E338" i="78"/>
  <c r="AZ337" i="78"/>
  <c r="AX337" i="78"/>
  <c r="AW337" i="78"/>
  <c r="Z337" i="78"/>
  <c r="S337" i="78"/>
  <c r="R337" i="78"/>
  <c r="Q337" i="78"/>
  <c r="P337" i="78"/>
  <c r="N337" i="78"/>
  <c r="K337" i="78"/>
  <c r="F337" i="78"/>
  <c r="E337" i="78"/>
  <c r="AZ336" i="78"/>
  <c r="AX336" i="78"/>
  <c r="AW336" i="78"/>
  <c r="Z336" i="78"/>
  <c r="S336" i="78"/>
  <c r="R336" i="78"/>
  <c r="Q336" i="78"/>
  <c r="P336" i="78"/>
  <c r="N336" i="78"/>
  <c r="K336" i="78"/>
  <c r="F336" i="78"/>
  <c r="E336" i="78"/>
  <c r="AZ335" i="78"/>
  <c r="AX335" i="78"/>
  <c r="AW335" i="78"/>
  <c r="Z335" i="78"/>
  <c r="S335" i="78"/>
  <c r="R335" i="78"/>
  <c r="Q335" i="78"/>
  <c r="P335" i="78"/>
  <c r="N335" i="78"/>
  <c r="K335" i="78"/>
  <c r="F335" i="78"/>
  <c r="E335" i="78"/>
  <c r="AZ334" i="78"/>
  <c r="AX334" i="78"/>
  <c r="AW334" i="78"/>
  <c r="Z334" i="78"/>
  <c r="S334" i="78"/>
  <c r="R334" i="78"/>
  <c r="Q334" i="78"/>
  <c r="P334" i="78"/>
  <c r="N334" i="78"/>
  <c r="K334" i="78"/>
  <c r="F334" i="78"/>
  <c r="E334" i="78"/>
  <c r="AZ333" i="78"/>
  <c r="AX333" i="78"/>
  <c r="AW333" i="78"/>
  <c r="Z333" i="78"/>
  <c r="S333" i="78"/>
  <c r="R333" i="78"/>
  <c r="Q333" i="78"/>
  <c r="P333" i="78"/>
  <c r="N333" i="78"/>
  <c r="K333" i="78"/>
  <c r="F333" i="78"/>
  <c r="E333" i="78"/>
  <c r="AZ332" i="78"/>
  <c r="AX332" i="78"/>
  <c r="AW332" i="78"/>
  <c r="Z332" i="78"/>
  <c r="S332" i="78"/>
  <c r="R332" i="78"/>
  <c r="Q332" i="78"/>
  <c r="P332" i="78"/>
  <c r="N332" i="78"/>
  <c r="K332" i="78"/>
  <c r="F332" i="78"/>
  <c r="E332" i="78"/>
  <c r="AZ331" i="78"/>
  <c r="AX331" i="78"/>
  <c r="AW331" i="78"/>
  <c r="Z331" i="78"/>
  <c r="S331" i="78"/>
  <c r="R331" i="78"/>
  <c r="Q331" i="78"/>
  <c r="P331" i="78"/>
  <c r="N331" i="78"/>
  <c r="K331" i="78"/>
  <c r="F331" i="78"/>
  <c r="E331" i="78"/>
  <c r="AZ330" i="78"/>
  <c r="AX330" i="78"/>
  <c r="AW330" i="78"/>
  <c r="Z330" i="78"/>
  <c r="S330" i="78"/>
  <c r="R330" i="78"/>
  <c r="Q330" i="78"/>
  <c r="P330" i="78"/>
  <c r="N330" i="78"/>
  <c r="K330" i="78"/>
  <c r="F330" i="78"/>
  <c r="E330" i="78"/>
  <c r="AZ329" i="78"/>
  <c r="AX329" i="78"/>
  <c r="AW329" i="78"/>
  <c r="Z329" i="78"/>
  <c r="S329" i="78"/>
  <c r="R329" i="78"/>
  <c r="Q329" i="78"/>
  <c r="P329" i="78"/>
  <c r="N329" i="78"/>
  <c r="K329" i="78"/>
  <c r="F329" i="78"/>
  <c r="E329" i="78"/>
  <c r="AZ328" i="78"/>
  <c r="AX328" i="78"/>
  <c r="AW328" i="78"/>
  <c r="Z328" i="78"/>
  <c r="S328" i="78"/>
  <c r="R328" i="78"/>
  <c r="Q328" i="78"/>
  <c r="P328" i="78"/>
  <c r="N328" i="78"/>
  <c r="K328" i="78"/>
  <c r="F328" i="78"/>
  <c r="E328" i="78"/>
  <c r="AZ327" i="78"/>
  <c r="AX327" i="78"/>
  <c r="AW327" i="78"/>
  <c r="Z327" i="78"/>
  <c r="S327" i="78"/>
  <c r="R327" i="78"/>
  <c r="Q327" i="78"/>
  <c r="P327" i="78"/>
  <c r="N327" i="78"/>
  <c r="K327" i="78"/>
  <c r="F327" i="78"/>
  <c r="E327" i="78"/>
  <c r="AZ326" i="78"/>
  <c r="AX326" i="78"/>
  <c r="AW326" i="78"/>
  <c r="Z326" i="78"/>
  <c r="S326" i="78"/>
  <c r="R326" i="78"/>
  <c r="Q326" i="78"/>
  <c r="P326" i="78"/>
  <c r="N326" i="78"/>
  <c r="K326" i="78"/>
  <c r="F326" i="78"/>
  <c r="E326" i="78"/>
  <c r="AZ325" i="78"/>
  <c r="AX325" i="78"/>
  <c r="AW325" i="78"/>
  <c r="Z325" i="78"/>
  <c r="S325" i="78"/>
  <c r="R325" i="78"/>
  <c r="Q325" i="78"/>
  <c r="P325" i="78"/>
  <c r="N325" i="78"/>
  <c r="K325" i="78"/>
  <c r="F325" i="78"/>
  <c r="E325" i="78"/>
  <c r="AZ324" i="78"/>
  <c r="AX324" i="78"/>
  <c r="AW324" i="78"/>
  <c r="Z324" i="78"/>
  <c r="S324" i="78"/>
  <c r="R324" i="78"/>
  <c r="Q324" i="78"/>
  <c r="P324" i="78"/>
  <c r="N324" i="78"/>
  <c r="K324" i="78"/>
  <c r="F324" i="78"/>
  <c r="E324" i="78"/>
  <c r="AZ323" i="78"/>
  <c r="AX323" i="78"/>
  <c r="AW323" i="78"/>
  <c r="Z323" i="78"/>
  <c r="S323" i="78"/>
  <c r="R323" i="78"/>
  <c r="Q323" i="78"/>
  <c r="P323" i="78"/>
  <c r="N323" i="78"/>
  <c r="K323" i="78"/>
  <c r="F323" i="78"/>
  <c r="E323" i="78"/>
  <c r="AZ322" i="78"/>
  <c r="AX322" i="78"/>
  <c r="AW322" i="78"/>
  <c r="Z322" i="78"/>
  <c r="S322" i="78"/>
  <c r="R322" i="78"/>
  <c r="Q322" i="78"/>
  <c r="P322" i="78"/>
  <c r="N322" i="78"/>
  <c r="K322" i="78"/>
  <c r="F322" i="78"/>
  <c r="E322" i="78"/>
  <c r="AZ321" i="78"/>
  <c r="AX321" i="78"/>
  <c r="AW321" i="78"/>
  <c r="Z321" i="78"/>
  <c r="S321" i="78"/>
  <c r="R321" i="78"/>
  <c r="Q321" i="78"/>
  <c r="P321" i="78"/>
  <c r="N321" i="78"/>
  <c r="K321" i="78"/>
  <c r="F321" i="78"/>
  <c r="E321" i="78"/>
  <c r="AZ320" i="78"/>
  <c r="AX320" i="78"/>
  <c r="AW320" i="78"/>
  <c r="Z320" i="78"/>
  <c r="S320" i="78"/>
  <c r="R320" i="78"/>
  <c r="Q320" i="78"/>
  <c r="P320" i="78"/>
  <c r="N320" i="78"/>
  <c r="K320" i="78"/>
  <c r="F320" i="78"/>
  <c r="E320" i="78"/>
  <c r="AZ319" i="78"/>
  <c r="AX319" i="78"/>
  <c r="AW319" i="78"/>
  <c r="Z319" i="78"/>
  <c r="S319" i="78"/>
  <c r="R319" i="78"/>
  <c r="Q319" i="78"/>
  <c r="P319" i="78"/>
  <c r="N319" i="78"/>
  <c r="K319" i="78"/>
  <c r="F319" i="78"/>
  <c r="E319" i="78"/>
  <c r="AZ318" i="78"/>
  <c r="AX318" i="78"/>
  <c r="AW318" i="78"/>
  <c r="Z318" i="78"/>
  <c r="S318" i="78"/>
  <c r="R318" i="78"/>
  <c r="Q318" i="78"/>
  <c r="P318" i="78"/>
  <c r="N318" i="78"/>
  <c r="K318" i="78"/>
  <c r="F318" i="78"/>
  <c r="E318" i="78"/>
  <c r="AZ317" i="78"/>
  <c r="AX317" i="78"/>
  <c r="AW317" i="78"/>
  <c r="Z317" i="78"/>
  <c r="S317" i="78"/>
  <c r="R317" i="78"/>
  <c r="Q317" i="78"/>
  <c r="P317" i="78"/>
  <c r="N317" i="78"/>
  <c r="K317" i="78"/>
  <c r="F317" i="78"/>
  <c r="E317" i="78"/>
  <c r="AZ316" i="78"/>
  <c r="AX316" i="78"/>
  <c r="AW316" i="78"/>
  <c r="Z316" i="78"/>
  <c r="S316" i="78"/>
  <c r="R316" i="78"/>
  <c r="Q316" i="78"/>
  <c r="P316" i="78"/>
  <c r="N316" i="78"/>
  <c r="K316" i="78"/>
  <c r="F316" i="78"/>
  <c r="E316" i="78"/>
  <c r="AZ315" i="78"/>
  <c r="AX315" i="78"/>
  <c r="AW315" i="78"/>
  <c r="Z315" i="78"/>
  <c r="S315" i="78"/>
  <c r="R315" i="78"/>
  <c r="Q315" i="78"/>
  <c r="P315" i="78"/>
  <c r="N315" i="78"/>
  <c r="K315" i="78"/>
  <c r="F315" i="78"/>
  <c r="E315" i="78"/>
  <c r="AZ314" i="78"/>
  <c r="AX314" i="78"/>
  <c r="AW314" i="78"/>
  <c r="Z314" i="78"/>
  <c r="S314" i="78"/>
  <c r="R314" i="78"/>
  <c r="Q314" i="78"/>
  <c r="P314" i="78"/>
  <c r="N314" i="78"/>
  <c r="K314" i="78"/>
  <c r="F314" i="78"/>
  <c r="E314" i="78"/>
  <c r="AZ313" i="78"/>
  <c r="AX313" i="78"/>
  <c r="AW313" i="78"/>
  <c r="Z313" i="78"/>
  <c r="S313" i="78"/>
  <c r="R313" i="78"/>
  <c r="Q313" i="78"/>
  <c r="P313" i="78"/>
  <c r="N313" i="78"/>
  <c r="K313" i="78"/>
  <c r="F313" i="78"/>
  <c r="E313" i="78"/>
  <c r="AZ312" i="78"/>
  <c r="AX312" i="78"/>
  <c r="AW312" i="78"/>
  <c r="Z312" i="78"/>
  <c r="S312" i="78"/>
  <c r="R312" i="78"/>
  <c r="Q312" i="78"/>
  <c r="P312" i="78"/>
  <c r="N312" i="78"/>
  <c r="K312" i="78"/>
  <c r="F312" i="78"/>
  <c r="E312" i="78"/>
  <c r="AZ311" i="78"/>
  <c r="AX311" i="78"/>
  <c r="AW311" i="78"/>
  <c r="Z311" i="78"/>
  <c r="S311" i="78"/>
  <c r="R311" i="78"/>
  <c r="Q311" i="78"/>
  <c r="P311" i="78"/>
  <c r="N311" i="78"/>
  <c r="K311" i="78"/>
  <c r="F311" i="78"/>
  <c r="E311" i="78"/>
  <c r="AZ310" i="78"/>
  <c r="AX310" i="78"/>
  <c r="AW310" i="78"/>
  <c r="Z310" i="78"/>
  <c r="S310" i="78"/>
  <c r="R310" i="78"/>
  <c r="Q310" i="78"/>
  <c r="P310" i="78"/>
  <c r="N310" i="78"/>
  <c r="K310" i="78"/>
  <c r="F310" i="78"/>
  <c r="E310" i="78"/>
  <c r="AZ309" i="78"/>
  <c r="AX309" i="78"/>
  <c r="AW309" i="78"/>
  <c r="Z309" i="78"/>
  <c r="S309" i="78"/>
  <c r="R309" i="78"/>
  <c r="Q309" i="78"/>
  <c r="P309" i="78"/>
  <c r="N309" i="78"/>
  <c r="K309" i="78"/>
  <c r="F309" i="78"/>
  <c r="E309" i="78"/>
  <c r="AZ308" i="78"/>
  <c r="AX308" i="78"/>
  <c r="AW308" i="78"/>
  <c r="Z308" i="78"/>
  <c r="S308" i="78"/>
  <c r="R308" i="78"/>
  <c r="Q308" i="78"/>
  <c r="P308" i="78"/>
  <c r="N308" i="78"/>
  <c r="K308" i="78"/>
  <c r="F308" i="78"/>
  <c r="E308" i="78"/>
  <c r="AZ307" i="78"/>
  <c r="AX307" i="78"/>
  <c r="AW307" i="78"/>
  <c r="Z307" i="78"/>
  <c r="S307" i="78"/>
  <c r="R307" i="78"/>
  <c r="Q307" i="78"/>
  <c r="P307" i="78"/>
  <c r="N307" i="78"/>
  <c r="K307" i="78"/>
  <c r="F307" i="78"/>
  <c r="E307" i="78"/>
  <c r="AZ306" i="78"/>
  <c r="AX306" i="78"/>
  <c r="AW306" i="78"/>
  <c r="Z306" i="78"/>
  <c r="S306" i="78"/>
  <c r="R306" i="78"/>
  <c r="Q306" i="78"/>
  <c r="P306" i="78"/>
  <c r="N306" i="78"/>
  <c r="K306" i="78"/>
  <c r="F306" i="78"/>
  <c r="E306" i="78"/>
  <c r="AZ305" i="78"/>
  <c r="AX305" i="78"/>
  <c r="AW305" i="78"/>
  <c r="Z305" i="78"/>
  <c r="S305" i="78"/>
  <c r="R305" i="78"/>
  <c r="Q305" i="78"/>
  <c r="P305" i="78"/>
  <c r="N305" i="78"/>
  <c r="K305" i="78"/>
  <c r="F305" i="78"/>
  <c r="E305" i="78"/>
  <c r="AZ304" i="78"/>
  <c r="AX304" i="78"/>
  <c r="AW304" i="78"/>
  <c r="Z304" i="78"/>
  <c r="S304" i="78"/>
  <c r="R304" i="78"/>
  <c r="Q304" i="78"/>
  <c r="P304" i="78"/>
  <c r="N304" i="78"/>
  <c r="K304" i="78"/>
  <c r="F304" i="78"/>
  <c r="E304" i="78"/>
  <c r="AZ303" i="78"/>
  <c r="AX303" i="78"/>
  <c r="AW303" i="78"/>
  <c r="Z303" i="78"/>
  <c r="S303" i="78"/>
  <c r="R303" i="78"/>
  <c r="Q303" i="78"/>
  <c r="P303" i="78"/>
  <c r="N303" i="78"/>
  <c r="K303" i="78"/>
  <c r="F303" i="78"/>
  <c r="E303" i="78"/>
  <c r="AZ302" i="78"/>
  <c r="AX302" i="78"/>
  <c r="AW302" i="78"/>
  <c r="Z302" i="78"/>
  <c r="S302" i="78"/>
  <c r="R302" i="78"/>
  <c r="Q302" i="78"/>
  <c r="P302" i="78"/>
  <c r="N302" i="78"/>
  <c r="K302" i="78"/>
  <c r="F302" i="78"/>
  <c r="E302" i="78"/>
  <c r="AZ301" i="78"/>
  <c r="AX301" i="78"/>
  <c r="AW301" i="78"/>
  <c r="Z301" i="78"/>
  <c r="S301" i="78"/>
  <c r="R301" i="78"/>
  <c r="Q301" i="78"/>
  <c r="P301" i="78"/>
  <c r="N301" i="78"/>
  <c r="K301" i="78"/>
  <c r="F301" i="78"/>
  <c r="E301" i="78"/>
  <c r="AZ300" i="78"/>
  <c r="AX300" i="78"/>
  <c r="AW300" i="78"/>
  <c r="Z300" i="78"/>
  <c r="S300" i="78"/>
  <c r="R300" i="78"/>
  <c r="Q300" i="78"/>
  <c r="P300" i="78"/>
  <c r="N300" i="78"/>
  <c r="K300" i="78"/>
  <c r="F300" i="78"/>
  <c r="E300" i="78"/>
  <c r="AZ299" i="78"/>
  <c r="AX299" i="78"/>
  <c r="AW299" i="78"/>
  <c r="Z299" i="78"/>
  <c r="S299" i="78"/>
  <c r="R299" i="78"/>
  <c r="Q299" i="78"/>
  <c r="P299" i="78"/>
  <c r="N299" i="78"/>
  <c r="K299" i="78"/>
  <c r="F299" i="78"/>
  <c r="E299" i="78"/>
  <c r="AZ298" i="78"/>
  <c r="AX298" i="78"/>
  <c r="AW298" i="78"/>
  <c r="Z298" i="78"/>
  <c r="S298" i="78"/>
  <c r="R298" i="78"/>
  <c r="Q298" i="78"/>
  <c r="P298" i="78"/>
  <c r="N298" i="78"/>
  <c r="K298" i="78"/>
  <c r="F298" i="78"/>
  <c r="E298" i="78"/>
  <c r="AZ297" i="78"/>
  <c r="AX297" i="78"/>
  <c r="AW297" i="78"/>
  <c r="Z297" i="78"/>
  <c r="S297" i="78"/>
  <c r="R297" i="78"/>
  <c r="Q297" i="78"/>
  <c r="P297" i="78"/>
  <c r="N297" i="78"/>
  <c r="K297" i="78"/>
  <c r="F297" i="78"/>
  <c r="E297" i="78"/>
  <c r="AZ296" i="78"/>
  <c r="AX296" i="78"/>
  <c r="AW296" i="78"/>
  <c r="Z296" i="78"/>
  <c r="S296" i="78"/>
  <c r="R296" i="78"/>
  <c r="Q296" i="78"/>
  <c r="P296" i="78"/>
  <c r="N296" i="78"/>
  <c r="K296" i="78"/>
  <c r="F296" i="78"/>
  <c r="E296" i="78"/>
  <c r="AZ295" i="78"/>
  <c r="AX295" i="78"/>
  <c r="AW295" i="78"/>
  <c r="Z295" i="78"/>
  <c r="S295" i="78"/>
  <c r="R295" i="78"/>
  <c r="Q295" i="78"/>
  <c r="P295" i="78"/>
  <c r="N295" i="78"/>
  <c r="K295" i="78"/>
  <c r="F295" i="78"/>
  <c r="E295" i="78"/>
  <c r="AZ294" i="78"/>
  <c r="AX294" i="78"/>
  <c r="AW294" i="78"/>
  <c r="Z294" i="78"/>
  <c r="S294" i="78"/>
  <c r="R294" i="78"/>
  <c r="Q294" i="78"/>
  <c r="P294" i="78"/>
  <c r="N294" i="78"/>
  <c r="K294" i="78"/>
  <c r="F294" i="78"/>
  <c r="E294" i="78"/>
  <c r="AZ293" i="78"/>
  <c r="AX293" i="78"/>
  <c r="AW293" i="78"/>
  <c r="Z293" i="78"/>
  <c r="S293" i="78"/>
  <c r="R293" i="78"/>
  <c r="Q293" i="78"/>
  <c r="P293" i="78"/>
  <c r="N293" i="78"/>
  <c r="K293" i="78"/>
  <c r="F293" i="78"/>
  <c r="E293" i="78"/>
  <c r="AZ292" i="78"/>
  <c r="AX292" i="78"/>
  <c r="AW292" i="78"/>
  <c r="Z292" i="78"/>
  <c r="S292" i="78"/>
  <c r="R292" i="78"/>
  <c r="Q292" i="78"/>
  <c r="P292" i="78"/>
  <c r="N292" i="78"/>
  <c r="K292" i="78"/>
  <c r="F292" i="78"/>
  <c r="E292" i="78"/>
  <c r="AZ291" i="78"/>
  <c r="AX291" i="78"/>
  <c r="AW291" i="78"/>
  <c r="Z291" i="78"/>
  <c r="S291" i="78"/>
  <c r="R291" i="78"/>
  <c r="Q291" i="78"/>
  <c r="P291" i="78"/>
  <c r="N291" i="78"/>
  <c r="K291" i="78"/>
  <c r="F291" i="78"/>
  <c r="E291" i="78"/>
  <c r="AZ290" i="78"/>
  <c r="AX290" i="78"/>
  <c r="AW290" i="78"/>
  <c r="Z290" i="78"/>
  <c r="S290" i="78"/>
  <c r="R290" i="78"/>
  <c r="Q290" i="78"/>
  <c r="P290" i="78"/>
  <c r="N290" i="78"/>
  <c r="K290" i="78"/>
  <c r="F290" i="78"/>
  <c r="E290" i="78"/>
  <c r="AZ289" i="78"/>
  <c r="AX289" i="78"/>
  <c r="AW289" i="78"/>
  <c r="Z289" i="78"/>
  <c r="S289" i="78"/>
  <c r="R289" i="78"/>
  <c r="Q289" i="78"/>
  <c r="P289" i="78"/>
  <c r="N289" i="78"/>
  <c r="K289" i="78"/>
  <c r="F289" i="78"/>
  <c r="E289" i="78"/>
  <c r="AZ288" i="78"/>
  <c r="AX288" i="78"/>
  <c r="AW288" i="78"/>
  <c r="Z288" i="78"/>
  <c r="S288" i="78"/>
  <c r="R288" i="78"/>
  <c r="Q288" i="78"/>
  <c r="P288" i="78"/>
  <c r="N288" i="78"/>
  <c r="K288" i="78"/>
  <c r="F288" i="78"/>
  <c r="E288" i="78"/>
  <c r="AZ287" i="78"/>
  <c r="AX287" i="78"/>
  <c r="AW287" i="78"/>
  <c r="Z287" i="78"/>
  <c r="S287" i="78"/>
  <c r="R287" i="78"/>
  <c r="Q287" i="78"/>
  <c r="P287" i="78"/>
  <c r="N287" i="78"/>
  <c r="K287" i="78"/>
  <c r="F287" i="78"/>
  <c r="E287" i="78"/>
  <c r="AZ286" i="78"/>
  <c r="AX286" i="78"/>
  <c r="AW286" i="78"/>
  <c r="Z286" i="78"/>
  <c r="S286" i="78"/>
  <c r="R286" i="78"/>
  <c r="Q286" i="78"/>
  <c r="P286" i="78"/>
  <c r="N286" i="78"/>
  <c r="K286" i="78"/>
  <c r="F286" i="78"/>
  <c r="E286" i="78"/>
  <c r="AZ285" i="78"/>
  <c r="AX285" i="78"/>
  <c r="AW285" i="78"/>
  <c r="Z285" i="78"/>
  <c r="S285" i="78"/>
  <c r="R285" i="78"/>
  <c r="Q285" i="78"/>
  <c r="P285" i="78"/>
  <c r="N285" i="78"/>
  <c r="K285" i="78"/>
  <c r="F285" i="78"/>
  <c r="E285" i="78"/>
  <c r="AZ284" i="78"/>
  <c r="AX284" i="78"/>
  <c r="AW284" i="78"/>
  <c r="Z284" i="78"/>
  <c r="S284" i="78"/>
  <c r="R284" i="78"/>
  <c r="Q284" i="78"/>
  <c r="P284" i="78"/>
  <c r="N284" i="78"/>
  <c r="K284" i="78"/>
  <c r="F284" i="78"/>
  <c r="E284" i="78"/>
  <c r="AZ283" i="78"/>
  <c r="AX283" i="78"/>
  <c r="AW283" i="78"/>
  <c r="Z283" i="78"/>
  <c r="S283" i="78"/>
  <c r="R283" i="78"/>
  <c r="Q283" i="78"/>
  <c r="P283" i="78"/>
  <c r="N283" i="78"/>
  <c r="K283" i="78"/>
  <c r="F283" i="78"/>
  <c r="E283" i="78"/>
  <c r="AZ282" i="78"/>
  <c r="AX282" i="78"/>
  <c r="AW282" i="78"/>
  <c r="Z282" i="78"/>
  <c r="S282" i="78"/>
  <c r="R282" i="78"/>
  <c r="Q282" i="78"/>
  <c r="P282" i="78"/>
  <c r="N282" i="78"/>
  <c r="K282" i="78"/>
  <c r="F282" i="78"/>
  <c r="E282" i="78"/>
  <c r="AZ281" i="78"/>
  <c r="AX281" i="78"/>
  <c r="AW281" i="78"/>
  <c r="Z281" i="78"/>
  <c r="S281" i="78"/>
  <c r="R281" i="78"/>
  <c r="Q281" i="78"/>
  <c r="P281" i="78"/>
  <c r="N281" i="78"/>
  <c r="K281" i="78"/>
  <c r="F281" i="78"/>
  <c r="E281" i="78"/>
  <c r="AZ280" i="78"/>
  <c r="AX280" i="78"/>
  <c r="AW280" i="78"/>
  <c r="Z280" i="78"/>
  <c r="S280" i="78"/>
  <c r="R280" i="78"/>
  <c r="Q280" i="78"/>
  <c r="P280" i="78"/>
  <c r="N280" i="78"/>
  <c r="K280" i="78"/>
  <c r="F280" i="78"/>
  <c r="E280" i="78"/>
  <c r="AZ279" i="78"/>
  <c r="AX279" i="78"/>
  <c r="AW279" i="78"/>
  <c r="Z279" i="78"/>
  <c r="S279" i="78"/>
  <c r="R279" i="78"/>
  <c r="Q279" i="78"/>
  <c r="P279" i="78"/>
  <c r="N279" i="78"/>
  <c r="K279" i="78"/>
  <c r="F279" i="78"/>
  <c r="E279" i="78"/>
  <c r="AZ278" i="78"/>
  <c r="AX278" i="78"/>
  <c r="AW278" i="78"/>
  <c r="Z278" i="78"/>
  <c r="S278" i="78"/>
  <c r="R278" i="78"/>
  <c r="Q278" i="78"/>
  <c r="P278" i="78"/>
  <c r="N278" i="78"/>
  <c r="K278" i="78"/>
  <c r="F278" i="78"/>
  <c r="E278" i="78"/>
  <c r="AZ277" i="78"/>
  <c r="AX277" i="78"/>
  <c r="AW277" i="78"/>
  <c r="Z277" i="78"/>
  <c r="S277" i="78"/>
  <c r="R277" i="78"/>
  <c r="Q277" i="78"/>
  <c r="P277" i="78"/>
  <c r="N277" i="78"/>
  <c r="K277" i="78"/>
  <c r="F277" i="78"/>
  <c r="E277" i="78"/>
  <c r="AZ276" i="78"/>
  <c r="AX276" i="78"/>
  <c r="AW276" i="78"/>
  <c r="Z276" i="78"/>
  <c r="S276" i="78"/>
  <c r="R276" i="78"/>
  <c r="Q276" i="78"/>
  <c r="P276" i="78"/>
  <c r="N276" i="78"/>
  <c r="K276" i="78"/>
  <c r="F276" i="78"/>
  <c r="E276" i="78"/>
  <c r="AZ275" i="78"/>
  <c r="AX275" i="78"/>
  <c r="AW275" i="78"/>
  <c r="Z275" i="78"/>
  <c r="S275" i="78"/>
  <c r="R275" i="78"/>
  <c r="Q275" i="78"/>
  <c r="P275" i="78"/>
  <c r="N275" i="78"/>
  <c r="K275" i="78"/>
  <c r="F275" i="78"/>
  <c r="E275" i="78"/>
  <c r="AZ274" i="78"/>
  <c r="AX274" i="78"/>
  <c r="AW274" i="78"/>
  <c r="Z274" i="78"/>
  <c r="S274" i="78"/>
  <c r="R274" i="78"/>
  <c r="Q274" i="78"/>
  <c r="P274" i="78"/>
  <c r="N274" i="78"/>
  <c r="K274" i="78"/>
  <c r="F274" i="78"/>
  <c r="E274" i="78"/>
  <c r="AZ273" i="78"/>
  <c r="AX273" i="78"/>
  <c r="AW273" i="78"/>
  <c r="Z273" i="78"/>
  <c r="S273" i="78"/>
  <c r="R273" i="78"/>
  <c r="Q273" i="78"/>
  <c r="P273" i="78"/>
  <c r="N273" i="78"/>
  <c r="K273" i="78"/>
  <c r="F273" i="78"/>
  <c r="E273" i="78"/>
  <c r="AZ272" i="78"/>
  <c r="AX272" i="78"/>
  <c r="AW272" i="78"/>
  <c r="Z272" i="78"/>
  <c r="S272" i="78"/>
  <c r="R272" i="78"/>
  <c r="Q272" i="78"/>
  <c r="P272" i="78"/>
  <c r="N272" i="78"/>
  <c r="K272" i="78"/>
  <c r="F272" i="78"/>
  <c r="E272" i="78"/>
  <c r="AZ271" i="78"/>
  <c r="AX271" i="78"/>
  <c r="AW271" i="78"/>
  <c r="Z271" i="78"/>
  <c r="S271" i="78"/>
  <c r="R271" i="78"/>
  <c r="Q271" i="78"/>
  <c r="P271" i="78"/>
  <c r="N271" i="78"/>
  <c r="K271" i="78"/>
  <c r="F271" i="78"/>
  <c r="E271" i="78"/>
  <c r="AZ270" i="78"/>
  <c r="AX270" i="78"/>
  <c r="AW270" i="78"/>
  <c r="Z270" i="78"/>
  <c r="S270" i="78"/>
  <c r="R270" i="78"/>
  <c r="Q270" i="78"/>
  <c r="P270" i="78"/>
  <c r="N270" i="78"/>
  <c r="K270" i="78"/>
  <c r="F270" i="78"/>
  <c r="E270" i="78"/>
  <c r="AZ269" i="78"/>
  <c r="AX269" i="78"/>
  <c r="AW269" i="78"/>
  <c r="Z269" i="78"/>
  <c r="S269" i="78"/>
  <c r="R269" i="78"/>
  <c r="Q269" i="78"/>
  <c r="P269" i="78"/>
  <c r="N269" i="78"/>
  <c r="K269" i="78"/>
  <c r="F269" i="78"/>
  <c r="E269" i="78"/>
  <c r="AZ268" i="78"/>
  <c r="AX268" i="78"/>
  <c r="AW268" i="78"/>
  <c r="Z268" i="78"/>
  <c r="S268" i="78"/>
  <c r="R268" i="78"/>
  <c r="Q268" i="78"/>
  <c r="P268" i="78"/>
  <c r="N268" i="78"/>
  <c r="K268" i="78"/>
  <c r="F268" i="78"/>
  <c r="E268" i="78"/>
  <c r="AZ267" i="78"/>
  <c r="AX267" i="78"/>
  <c r="AW267" i="78"/>
  <c r="Z267" i="78"/>
  <c r="S267" i="78"/>
  <c r="R267" i="78"/>
  <c r="Q267" i="78"/>
  <c r="P267" i="78"/>
  <c r="N267" i="78"/>
  <c r="K267" i="78"/>
  <c r="F267" i="78"/>
  <c r="E267" i="78"/>
  <c r="AZ266" i="78"/>
  <c r="AX266" i="78"/>
  <c r="AW266" i="78"/>
  <c r="Z266" i="78"/>
  <c r="S266" i="78"/>
  <c r="R266" i="78"/>
  <c r="Q266" i="78"/>
  <c r="P266" i="78"/>
  <c r="N266" i="78"/>
  <c r="K266" i="78"/>
  <c r="F266" i="78"/>
  <c r="E266" i="78"/>
  <c r="AZ265" i="78"/>
  <c r="AX265" i="78"/>
  <c r="AW265" i="78"/>
  <c r="Z265" i="78"/>
  <c r="S265" i="78"/>
  <c r="R265" i="78"/>
  <c r="Q265" i="78"/>
  <c r="P265" i="78"/>
  <c r="N265" i="78"/>
  <c r="K265" i="78"/>
  <c r="F265" i="78"/>
  <c r="E265" i="78"/>
  <c r="AZ264" i="78"/>
  <c r="AX264" i="78"/>
  <c r="AW264" i="78"/>
  <c r="Z264" i="78"/>
  <c r="S264" i="78"/>
  <c r="R264" i="78"/>
  <c r="Q264" i="78"/>
  <c r="P264" i="78"/>
  <c r="N264" i="78"/>
  <c r="K264" i="78"/>
  <c r="F264" i="78"/>
  <c r="E264" i="78"/>
  <c r="AZ263" i="78"/>
  <c r="AX263" i="78"/>
  <c r="AW263" i="78"/>
  <c r="Z263" i="78"/>
  <c r="S263" i="78"/>
  <c r="R263" i="78"/>
  <c r="Q263" i="78"/>
  <c r="P263" i="78"/>
  <c r="N263" i="78"/>
  <c r="K263" i="78"/>
  <c r="F263" i="78"/>
  <c r="E263" i="78"/>
  <c r="AZ262" i="78"/>
  <c r="AX262" i="78"/>
  <c r="AW262" i="78"/>
  <c r="Z262" i="78"/>
  <c r="S262" i="78"/>
  <c r="R262" i="78"/>
  <c r="Q262" i="78"/>
  <c r="P262" i="78"/>
  <c r="N262" i="78"/>
  <c r="K262" i="78"/>
  <c r="F262" i="78"/>
  <c r="E262" i="78"/>
  <c r="AZ261" i="78"/>
  <c r="AX261" i="78"/>
  <c r="AW261" i="78"/>
  <c r="Z261" i="78"/>
  <c r="S261" i="78"/>
  <c r="R261" i="78"/>
  <c r="Q261" i="78"/>
  <c r="P261" i="78"/>
  <c r="N261" i="78"/>
  <c r="K261" i="78"/>
  <c r="F261" i="78"/>
  <c r="E261" i="78"/>
  <c r="AZ260" i="78"/>
  <c r="AX260" i="78"/>
  <c r="AW260" i="78"/>
  <c r="Z260" i="78"/>
  <c r="S260" i="78"/>
  <c r="R260" i="78"/>
  <c r="Q260" i="78"/>
  <c r="P260" i="78"/>
  <c r="N260" i="78"/>
  <c r="K260" i="78"/>
  <c r="F260" i="78"/>
  <c r="E260" i="78"/>
  <c r="AZ259" i="78"/>
  <c r="AX259" i="78"/>
  <c r="AW259" i="78"/>
  <c r="Z259" i="78"/>
  <c r="S259" i="78"/>
  <c r="R259" i="78"/>
  <c r="Q259" i="78"/>
  <c r="P259" i="78"/>
  <c r="N259" i="78"/>
  <c r="K259" i="78"/>
  <c r="F259" i="78"/>
  <c r="E259" i="78"/>
  <c r="AZ258" i="78"/>
  <c r="AX258" i="78"/>
  <c r="AW258" i="78"/>
  <c r="Z258" i="78"/>
  <c r="S258" i="78"/>
  <c r="R258" i="78"/>
  <c r="Q258" i="78"/>
  <c r="P258" i="78"/>
  <c r="N258" i="78"/>
  <c r="K258" i="78"/>
  <c r="F258" i="78"/>
  <c r="E258" i="78"/>
  <c r="AZ257" i="78"/>
  <c r="AX257" i="78"/>
  <c r="AW257" i="78"/>
  <c r="Z257" i="78"/>
  <c r="S257" i="78"/>
  <c r="R257" i="78"/>
  <c r="Q257" i="78"/>
  <c r="P257" i="78"/>
  <c r="N257" i="78"/>
  <c r="K257" i="78"/>
  <c r="F257" i="78"/>
  <c r="E257" i="78"/>
  <c r="AZ256" i="78"/>
  <c r="AX256" i="78"/>
  <c r="AW256" i="78"/>
  <c r="Z256" i="78"/>
  <c r="S256" i="78"/>
  <c r="R256" i="78"/>
  <c r="Q256" i="78"/>
  <c r="P256" i="78"/>
  <c r="N256" i="78"/>
  <c r="K256" i="78"/>
  <c r="F256" i="78"/>
  <c r="E256" i="78"/>
  <c r="AZ255" i="78"/>
  <c r="AX255" i="78"/>
  <c r="AW255" i="78"/>
  <c r="Z255" i="78"/>
  <c r="S255" i="78"/>
  <c r="R255" i="78"/>
  <c r="Q255" i="78"/>
  <c r="P255" i="78"/>
  <c r="N255" i="78"/>
  <c r="K255" i="78"/>
  <c r="F255" i="78"/>
  <c r="E255" i="78"/>
  <c r="AZ254" i="78"/>
  <c r="AX254" i="78"/>
  <c r="AW254" i="78"/>
  <c r="Z254" i="78"/>
  <c r="S254" i="78"/>
  <c r="R254" i="78"/>
  <c r="Q254" i="78"/>
  <c r="P254" i="78"/>
  <c r="N254" i="78"/>
  <c r="K254" i="78"/>
  <c r="F254" i="78"/>
  <c r="E254" i="78"/>
  <c r="AZ253" i="78"/>
  <c r="AX253" i="78"/>
  <c r="AW253" i="78"/>
  <c r="Z253" i="78"/>
  <c r="S253" i="78"/>
  <c r="R253" i="78"/>
  <c r="Q253" i="78"/>
  <c r="P253" i="78"/>
  <c r="N253" i="78"/>
  <c r="K253" i="78"/>
  <c r="F253" i="78"/>
  <c r="E253" i="78"/>
  <c r="AZ252" i="78"/>
  <c r="AX252" i="78"/>
  <c r="AW252" i="78"/>
  <c r="Z252" i="78"/>
  <c r="S252" i="78"/>
  <c r="R252" i="78"/>
  <c r="Q252" i="78"/>
  <c r="P252" i="78"/>
  <c r="N252" i="78"/>
  <c r="K252" i="78"/>
  <c r="F252" i="78"/>
  <c r="E252" i="78"/>
  <c r="AZ251" i="78"/>
  <c r="AX251" i="78"/>
  <c r="AW251" i="78"/>
  <c r="Z251" i="78"/>
  <c r="S251" i="78"/>
  <c r="R251" i="78"/>
  <c r="Q251" i="78"/>
  <c r="P251" i="78"/>
  <c r="N251" i="78"/>
  <c r="K251" i="78"/>
  <c r="F251" i="78"/>
  <c r="E251" i="78"/>
  <c r="AZ250" i="78"/>
  <c r="AX250" i="78"/>
  <c r="AW250" i="78"/>
  <c r="Z250" i="78"/>
  <c r="S250" i="78"/>
  <c r="R250" i="78"/>
  <c r="Q250" i="78"/>
  <c r="P250" i="78"/>
  <c r="N250" i="78"/>
  <c r="K250" i="78"/>
  <c r="F250" i="78"/>
  <c r="E250" i="78"/>
  <c r="AZ249" i="78"/>
  <c r="AX249" i="78"/>
  <c r="AW249" i="78"/>
  <c r="Z249" i="78"/>
  <c r="S249" i="78"/>
  <c r="R249" i="78"/>
  <c r="Q249" i="78"/>
  <c r="P249" i="78"/>
  <c r="N249" i="78"/>
  <c r="K249" i="78"/>
  <c r="F249" i="78"/>
  <c r="E249" i="78"/>
  <c r="AZ248" i="78"/>
  <c r="AX248" i="78"/>
  <c r="AW248" i="78"/>
  <c r="Z248" i="78"/>
  <c r="S248" i="78"/>
  <c r="R248" i="78"/>
  <c r="Q248" i="78"/>
  <c r="P248" i="78"/>
  <c r="N248" i="78"/>
  <c r="K248" i="78"/>
  <c r="F248" i="78"/>
  <c r="E248" i="78"/>
  <c r="AZ247" i="78"/>
  <c r="AX247" i="78"/>
  <c r="AW247" i="78"/>
  <c r="Z247" i="78"/>
  <c r="S247" i="78"/>
  <c r="R247" i="78"/>
  <c r="Q247" i="78"/>
  <c r="P247" i="78"/>
  <c r="N247" i="78"/>
  <c r="K247" i="78"/>
  <c r="F247" i="78"/>
  <c r="E247" i="78"/>
  <c r="AZ246" i="78"/>
  <c r="AX246" i="78"/>
  <c r="AW246" i="78"/>
  <c r="Z246" i="78"/>
  <c r="S246" i="78"/>
  <c r="R246" i="78"/>
  <c r="Q246" i="78"/>
  <c r="P246" i="78"/>
  <c r="N246" i="78"/>
  <c r="K246" i="78"/>
  <c r="F246" i="78"/>
  <c r="E246" i="78"/>
  <c r="AZ245" i="78"/>
  <c r="AX245" i="78"/>
  <c r="AW245" i="78"/>
  <c r="Z245" i="78"/>
  <c r="S245" i="78"/>
  <c r="R245" i="78"/>
  <c r="Q245" i="78"/>
  <c r="P245" i="78"/>
  <c r="N245" i="78"/>
  <c r="K245" i="78"/>
  <c r="F245" i="78"/>
  <c r="E245" i="78"/>
  <c r="AZ244" i="78"/>
  <c r="AX244" i="78"/>
  <c r="AW244" i="78"/>
  <c r="Z244" i="78"/>
  <c r="S244" i="78"/>
  <c r="R244" i="78"/>
  <c r="Q244" i="78"/>
  <c r="P244" i="78"/>
  <c r="N244" i="78"/>
  <c r="K244" i="78"/>
  <c r="F244" i="78"/>
  <c r="E244" i="78"/>
  <c r="AZ243" i="78"/>
  <c r="AX243" i="78"/>
  <c r="AW243" i="78"/>
  <c r="Z243" i="78"/>
  <c r="S243" i="78"/>
  <c r="R243" i="78"/>
  <c r="Q243" i="78"/>
  <c r="P243" i="78"/>
  <c r="N243" i="78"/>
  <c r="K243" i="78"/>
  <c r="F243" i="78"/>
  <c r="E243" i="78"/>
  <c r="AZ242" i="78"/>
  <c r="AX242" i="78"/>
  <c r="AW242" i="78"/>
  <c r="Z242" i="78"/>
  <c r="S242" i="78"/>
  <c r="R242" i="78"/>
  <c r="Q242" i="78"/>
  <c r="P242" i="78"/>
  <c r="N242" i="78"/>
  <c r="K242" i="78"/>
  <c r="F242" i="78"/>
  <c r="E242" i="78"/>
  <c r="AZ241" i="78"/>
  <c r="AX241" i="78"/>
  <c r="AW241" i="78"/>
  <c r="Z241" i="78"/>
  <c r="S241" i="78"/>
  <c r="R241" i="78"/>
  <c r="Q241" i="78"/>
  <c r="P241" i="78"/>
  <c r="N241" i="78"/>
  <c r="K241" i="78"/>
  <c r="F241" i="78"/>
  <c r="E241" i="78"/>
  <c r="AZ240" i="78"/>
  <c r="AX240" i="78"/>
  <c r="AW240" i="78"/>
  <c r="Z240" i="78"/>
  <c r="S240" i="78"/>
  <c r="R240" i="78"/>
  <c r="Q240" i="78"/>
  <c r="P240" i="78"/>
  <c r="N240" i="78"/>
  <c r="K240" i="78"/>
  <c r="F240" i="78"/>
  <c r="E240" i="78"/>
  <c r="AZ239" i="78"/>
  <c r="AX239" i="78"/>
  <c r="AW239" i="78"/>
  <c r="Z239" i="78"/>
  <c r="S239" i="78"/>
  <c r="R239" i="78"/>
  <c r="Q239" i="78"/>
  <c r="P239" i="78"/>
  <c r="N239" i="78"/>
  <c r="K239" i="78"/>
  <c r="F239" i="78"/>
  <c r="E239" i="78"/>
  <c r="AZ238" i="78"/>
  <c r="AX238" i="78"/>
  <c r="AW238" i="78"/>
  <c r="Z238" i="78"/>
  <c r="S238" i="78"/>
  <c r="R238" i="78"/>
  <c r="Q238" i="78"/>
  <c r="P238" i="78"/>
  <c r="N238" i="78"/>
  <c r="K238" i="78"/>
  <c r="F238" i="78"/>
  <c r="E238" i="78"/>
  <c r="AZ237" i="78"/>
  <c r="AX237" i="78"/>
  <c r="AW237" i="78"/>
  <c r="Z237" i="78"/>
  <c r="S237" i="78"/>
  <c r="R237" i="78"/>
  <c r="Q237" i="78"/>
  <c r="P237" i="78"/>
  <c r="N237" i="78"/>
  <c r="K237" i="78"/>
  <c r="F237" i="78"/>
  <c r="E237" i="78"/>
  <c r="AZ236" i="78"/>
  <c r="AX236" i="78"/>
  <c r="AW236" i="78"/>
  <c r="Z236" i="78"/>
  <c r="S236" i="78"/>
  <c r="R236" i="78"/>
  <c r="Q236" i="78"/>
  <c r="P236" i="78"/>
  <c r="N236" i="78"/>
  <c r="K236" i="78"/>
  <c r="F236" i="78"/>
  <c r="E236" i="78"/>
  <c r="AZ235" i="78"/>
  <c r="AX235" i="78"/>
  <c r="AW235" i="78"/>
  <c r="Z235" i="78"/>
  <c r="S235" i="78"/>
  <c r="R235" i="78"/>
  <c r="Q235" i="78"/>
  <c r="P235" i="78"/>
  <c r="N235" i="78"/>
  <c r="K235" i="78"/>
  <c r="F235" i="78"/>
  <c r="E235" i="78"/>
  <c r="AZ234" i="78"/>
  <c r="AX234" i="78"/>
  <c r="AW234" i="78"/>
  <c r="Z234" i="78"/>
  <c r="S234" i="78"/>
  <c r="R234" i="78"/>
  <c r="Q234" i="78"/>
  <c r="P234" i="78"/>
  <c r="N234" i="78"/>
  <c r="K234" i="78"/>
  <c r="F234" i="78"/>
  <c r="E234" i="78"/>
  <c r="AZ233" i="78"/>
  <c r="AX233" i="78"/>
  <c r="AW233" i="78"/>
  <c r="Z233" i="78"/>
  <c r="S233" i="78"/>
  <c r="R233" i="78"/>
  <c r="Q233" i="78"/>
  <c r="P233" i="78"/>
  <c r="N233" i="78"/>
  <c r="K233" i="78"/>
  <c r="F233" i="78"/>
  <c r="E233" i="78"/>
  <c r="AZ232" i="78"/>
  <c r="AX232" i="78"/>
  <c r="AW232" i="78"/>
  <c r="Z232" i="78"/>
  <c r="S232" i="78"/>
  <c r="R232" i="78"/>
  <c r="Q232" i="78"/>
  <c r="P232" i="78"/>
  <c r="N232" i="78"/>
  <c r="K232" i="78"/>
  <c r="F232" i="78"/>
  <c r="E232" i="78"/>
  <c r="AZ231" i="78"/>
  <c r="AX231" i="78"/>
  <c r="AW231" i="78"/>
  <c r="Z231" i="78"/>
  <c r="S231" i="78"/>
  <c r="R231" i="78"/>
  <c r="Q231" i="78"/>
  <c r="P231" i="78"/>
  <c r="N231" i="78"/>
  <c r="K231" i="78"/>
  <c r="F231" i="78"/>
  <c r="E231" i="78"/>
  <c r="AZ230" i="78"/>
  <c r="AX230" i="78"/>
  <c r="AW230" i="78"/>
  <c r="Z230" i="78"/>
  <c r="S230" i="78"/>
  <c r="R230" i="78"/>
  <c r="Q230" i="78"/>
  <c r="P230" i="78"/>
  <c r="N230" i="78"/>
  <c r="K230" i="78"/>
  <c r="F230" i="78"/>
  <c r="E230" i="78"/>
  <c r="AZ229" i="78"/>
  <c r="AX229" i="78"/>
  <c r="AW229" i="78"/>
  <c r="Z229" i="78"/>
  <c r="S229" i="78"/>
  <c r="R229" i="78"/>
  <c r="Q229" i="78"/>
  <c r="P229" i="78"/>
  <c r="N229" i="78"/>
  <c r="K229" i="78"/>
  <c r="F229" i="78"/>
  <c r="E229" i="78"/>
  <c r="AZ228" i="78"/>
  <c r="AX228" i="78"/>
  <c r="AW228" i="78"/>
  <c r="Z228" i="78"/>
  <c r="S228" i="78"/>
  <c r="R228" i="78"/>
  <c r="Q228" i="78"/>
  <c r="P228" i="78"/>
  <c r="N228" i="78"/>
  <c r="K228" i="78"/>
  <c r="F228" i="78"/>
  <c r="E228" i="78"/>
  <c r="AZ227" i="78"/>
  <c r="AX227" i="78"/>
  <c r="AW227" i="78"/>
  <c r="Z227" i="78"/>
  <c r="S227" i="78"/>
  <c r="R227" i="78"/>
  <c r="Q227" i="78"/>
  <c r="P227" i="78"/>
  <c r="N227" i="78"/>
  <c r="K227" i="78"/>
  <c r="F227" i="78"/>
  <c r="E227" i="78"/>
  <c r="AZ226" i="78"/>
  <c r="AX226" i="78"/>
  <c r="AW226" i="78"/>
  <c r="Z226" i="78"/>
  <c r="S226" i="78"/>
  <c r="R226" i="78"/>
  <c r="Q226" i="78"/>
  <c r="P226" i="78"/>
  <c r="N226" i="78"/>
  <c r="K226" i="78"/>
  <c r="F226" i="78"/>
  <c r="E226" i="78"/>
  <c r="AZ225" i="78"/>
  <c r="AX225" i="78"/>
  <c r="AW225" i="78"/>
  <c r="Z225" i="78"/>
  <c r="S225" i="78"/>
  <c r="R225" i="78"/>
  <c r="Q225" i="78"/>
  <c r="P225" i="78"/>
  <c r="N225" i="78"/>
  <c r="K225" i="78"/>
  <c r="F225" i="78"/>
  <c r="E225" i="78"/>
  <c r="AZ224" i="78"/>
  <c r="AX224" i="78"/>
  <c r="AW224" i="78"/>
  <c r="Z224" i="78"/>
  <c r="S224" i="78"/>
  <c r="R224" i="78"/>
  <c r="Q224" i="78"/>
  <c r="P224" i="78"/>
  <c r="N224" i="78"/>
  <c r="K224" i="78"/>
  <c r="F224" i="78"/>
  <c r="E224" i="78"/>
  <c r="AZ223" i="78"/>
  <c r="AX223" i="78"/>
  <c r="AW223" i="78"/>
  <c r="Z223" i="78"/>
  <c r="S223" i="78"/>
  <c r="R223" i="78"/>
  <c r="Q223" i="78"/>
  <c r="P223" i="78"/>
  <c r="N223" i="78"/>
  <c r="K223" i="78"/>
  <c r="F223" i="78"/>
  <c r="E223" i="78"/>
  <c r="AZ222" i="78"/>
  <c r="AX222" i="78"/>
  <c r="AW222" i="78"/>
  <c r="Z222" i="78"/>
  <c r="S222" i="78"/>
  <c r="R222" i="78"/>
  <c r="Q222" i="78"/>
  <c r="P222" i="78"/>
  <c r="N222" i="78"/>
  <c r="K222" i="78"/>
  <c r="F222" i="78"/>
  <c r="E222" i="78"/>
  <c r="AZ221" i="78"/>
  <c r="AX221" i="78"/>
  <c r="AW221" i="78"/>
  <c r="Z221" i="78"/>
  <c r="S221" i="78"/>
  <c r="R221" i="78"/>
  <c r="Q221" i="78"/>
  <c r="P221" i="78"/>
  <c r="N221" i="78"/>
  <c r="K221" i="78"/>
  <c r="F221" i="78"/>
  <c r="E221" i="78"/>
  <c r="AZ220" i="78"/>
  <c r="AX220" i="78"/>
  <c r="AW220" i="78"/>
  <c r="Z220" i="78"/>
  <c r="S220" i="78"/>
  <c r="R220" i="78"/>
  <c r="Q220" i="78"/>
  <c r="P220" i="78"/>
  <c r="N220" i="78"/>
  <c r="K220" i="78"/>
  <c r="F220" i="78"/>
  <c r="E220" i="78"/>
  <c r="AZ219" i="78"/>
  <c r="AX219" i="78"/>
  <c r="AW219" i="78"/>
  <c r="Z219" i="78"/>
  <c r="S219" i="78"/>
  <c r="R219" i="78"/>
  <c r="Q219" i="78"/>
  <c r="P219" i="78"/>
  <c r="N219" i="78"/>
  <c r="K219" i="78"/>
  <c r="F219" i="78"/>
  <c r="E219" i="78"/>
  <c r="AZ218" i="78"/>
  <c r="AX218" i="78"/>
  <c r="AW218" i="78"/>
  <c r="Z218" i="78"/>
  <c r="S218" i="78"/>
  <c r="R218" i="78"/>
  <c r="Q218" i="78"/>
  <c r="P218" i="78"/>
  <c r="N218" i="78"/>
  <c r="K218" i="78"/>
  <c r="F218" i="78"/>
  <c r="E218" i="78"/>
  <c r="AZ217" i="78"/>
  <c r="AX217" i="78"/>
  <c r="AW217" i="78"/>
  <c r="Z217" i="78"/>
  <c r="S217" i="78"/>
  <c r="R217" i="78"/>
  <c r="Q217" i="78"/>
  <c r="P217" i="78"/>
  <c r="N217" i="78"/>
  <c r="K217" i="78"/>
  <c r="F217" i="78"/>
  <c r="E217" i="78"/>
  <c r="AZ216" i="78"/>
  <c r="AX216" i="78"/>
  <c r="AW216" i="78"/>
  <c r="Z216" i="78"/>
  <c r="S216" i="78"/>
  <c r="R216" i="78"/>
  <c r="Q216" i="78"/>
  <c r="P216" i="78"/>
  <c r="N216" i="78"/>
  <c r="K216" i="78"/>
  <c r="F216" i="78"/>
  <c r="E216" i="78"/>
  <c r="AZ215" i="78"/>
  <c r="AX215" i="78"/>
  <c r="AW215" i="78"/>
  <c r="Z215" i="78"/>
  <c r="S215" i="78"/>
  <c r="R215" i="78"/>
  <c r="Q215" i="78"/>
  <c r="P215" i="78"/>
  <c r="N215" i="78"/>
  <c r="K215" i="78"/>
  <c r="F215" i="78"/>
  <c r="E215" i="78"/>
  <c r="AZ214" i="78"/>
  <c r="AX214" i="78"/>
  <c r="AW214" i="78"/>
  <c r="Z214" i="78"/>
  <c r="S214" i="78"/>
  <c r="R214" i="78"/>
  <c r="Q214" i="78"/>
  <c r="P214" i="78"/>
  <c r="N214" i="78"/>
  <c r="K214" i="78"/>
  <c r="F214" i="78"/>
  <c r="E214" i="78"/>
  <c r="AZ213" i="78"/>
  <c r="AX213" i="78"/>
  <c r="AW213" i="78"/>
  <c r="Z213" i="78"/>
  <c r="S213" i="78"/>
  <c r="R213" i="78"/>
  <c r="Q213" i="78"/>
  <c r="P213" i="78"/>
  <c r="N213" i="78"/>
  <c r="K213" i="78"/>
  <c r="F213" i="78"/>
  <c r="E213" i="78"/>
  <c r="AZ212" i="78"/>
  <c r="AX212" i="78"/>
  <c r="AW212" i="78"/>
  <c r="Z212" i="78"/>
  <c r="S212" i="78"/>
  <c r="R212" i="78"/>
  <c r="Q212" i="78"/>
  <c r="P212" i="78"/>
  <c r="N212" i="78"/>
  <c r="K212" i="78"/>
  <c r="F212" i="78"/>
  <c r="E212" i="78"/>
  <c r="AZ211" i="78"/>
  <c r="AX211" i="78"/>
  <c r="AW211" i="78"/>
  <c r="Z211" i="78"/>
  <c r="S211" i="78"/>
  <c r="R211" i="78"/>
  <c r="Q211" i="78"/>
  <c r="P211" i="78"/>
  <c r="N211" i="78"/>
  <c r="K211" i="78"/>
  <c r="F211" i="78"/>
  <c r="E211" i="78"/>
  <c r="AZ210" i="78"/>
  <c r="AX210" i="78"/>
  <c r="AW210" i="78"/>
  <c r="Z210" i="78"/>
  <c r="S210" i="78"/>
  <c r="R210" i="78"/>
  <c r="Q210" i="78"/>
  <c r="P210" i="78"/>
  <c r="N210" i="78"/>
  <c r="K210" i="78"/>
  <c r="F210" i="78"/>
  <c r="E210" i="78"/>
  <c r="AZ209" i="78"/>
  <c r="AX209" i="78"/>
  <c r="AW209" i="78"/>
  <c r="Z209" i="78"/>
  <c r="S209" i="78"/>
  <c r="R209" i="78"/>
  <c r="Q209" i="78"/>
  <c r="P209" i="78"/>
  <c r="N209" i="78"/>
  <c r="K209" i="78"/>
  <c r="F209" i="78"/>
  <c r="E209" i="78"/>
  <c r="AZ208" i="78"/>
  <c r="AX208" i="78"/>
  <c r="AW208" i="78"/>
  <c r="Z208" i="78"/>
  <c r="S208" i="78"/>
  <c r="R208" i="78"/>
  <c r="Q208" i="78"/>
  <c r="P208" i="78"/>
  <c r="N208" i="78"/>
  <c r="K208" i="78"/>
  <c r="F208" i="78"/>
  <c r="E208" i="78"/>
  <c r="AZ207" i="78"/>
  <c r="AX207" i="78"/>
  <c r="AW207" i="78"/>
  <c r="Z207" i="78"/>
  <c r="S207" i="78"/>
  <c r="R207" i="78"/>
  <c r="Q207" i="78"/>
  <c r="P207" i="78"/>
  <c r="N207" i="78"/>
  <c r="K207" i="78"/>
  <c r="F207" i="78"/>
  <c r="E207" i="78"/>
  <c r="AZ206" i="78"/>
  <c r="AX206" i="78"/>
  <c r="AW206" i="78"/>
  <c r="Z206" i="78"/>
  <c r="S206" i="78"/>
  <c r="R206" i="78"/>
  <c r="Q206" i="78"/>
  <c r="P206" i="78"/>
  <c r="N206" i="78"/>
  <c r="K206" i="78"/>
  <c r="F206" i="78"/>
  <c r="E206" i="78"/>
  <c r="AZ205" i="78"/>
  <c r="AX205" i="78"/>
  <c r="AW205" i="78"/>
  <c r="Z205" i="78"/>
  <c r="S205" i="78"/>
  <c r="R205" i="78"/>
  <c r="Q205" i="78"/>
  <c r="P205" i="78"/>
  <c r="N205" i="78"/>
  <c r="K205" i="78"/>
  <c r="F205" i="78"/>
  <c r="E205" i="78"/>
  <c r="AZ204" i="78"/>
  <c r="AX204" i="78"/>
  <c r="AW204" i="78"/>
  <c r="Z204" i="78"/>
  <c r="S204" i="78"/>
  <c r="R204" i="78"/>
  <c r="Q204" i="78"/>
  <c r="P204" i="78"/>
  <c r="N204" i="78"/>
  <c r="K204" i="78"/>
  <c r="F204" i="78"/>
  <c r="E204" i="78"/>
  <c r="AZ203" i="78"/>
  <c r="AX203" i="78"/>
  <c r="AW203" i="78"/>
  <c r="Z203" i="78"/>
  <c r="S203" i="78"/>
  <c r="R203" i="78"/>
  <c r="Q203" i="78"/>
  <c r="P203" i="78"/>
  <c r="N203" i="78"/>
  <c r="K203" i="78"/>
  <c r="F203" i="78"/>
  <c r="E203" i="78"/>
  <c r="AZ202" i="78"/>
  <c r="AX202" i="78"/>
  <c r="AW202" i="78"/>
  <c r="Z202" i="78"/>
  <c r="S202" i="78"/>
  <c r="R202" i="78"/>
  <c r="Q202" i="78"/>
  <c r="P202" i="78"/>
  <c r="N202" i="78"/>
  <c r="K202" i="78"/>
  <c r="F202" i="78"/>
  <c r="E202" i="78"/>
  <c r="AZ201" i="78"/>
  <c r="AX201" i="78"/>
  <c r="AW201" i="78"/>
  <c r="Z201" i="78"/>
  <c r="S201" i="78"/>
  <c r="R201" i="78"/>
  <c r="Q201" i="78"/>
  <c r="P201" i="78"/>
  <c r="N201" i="78"/>
  <c r="K201" i="78"/>
  <c r="F201" i="78"/>
  <c r="E201" i="78"/>
  <c r="AZ200" i="78"/>
  <c r="AX200" i="78"/>
  <c r="AW200" i="78"/>
  <c r="Z200" i="78"/>
  <c r="S200" i="78"/>
  <c r="R200" i="78"/>
  <c r="Q200" i="78"/>
  <c r="P200" i="78"/>
  <c r="N200" i="78"/>
  <c r="K200" i="78"/>
  <c r="F200" i="78"/>
  <c r="E200" i="78"/>
  <c r="AZ199" i="78"/>
  <c r="AX199" i="78"/>
  <c r="AW199" i="78"/>
  <c r="Z199" i="78"/>
  <c r="S199" i="78"/>
  <c r="R199" i="78"/>
  <c r="Q199" i="78"/>
  <c r="P199" i="78"/>
  <c r="N199" i="78"/>
  <c r="K199" i="78"/>
  <c r="F199" i="78"/>
  <c r="E199" i="78"/>
  <c r="AZ198" i="78"/>
  <c r="AX198" i="78"/>
  <c r="AW198" i="78"/>
  <c r="Z198" i="78"/>
  <c r="S198" i="78"/>
  <c r="R198" i="78"/>
  <c r="Q198" i="78"/>
  <c r="P198" i="78"/>
  <c r="N198" i="78"/>
  <c r="K198" i="78"/>
  <c r="F198" i="78"/>
  <c r="E198" i="78"/>
  <c r="AZ197" i="78"/>
  <c r="AX197" i="78"/>
  <c r="AW197" i="78"/>
  <c r="Z197" i="78"/>
  <c r="S197" i="78"/>
  <c r="R197" i="78"/>
  <c r="Q197" i="78"/>
  <c r="P197" i="78"/>
  <c r="N197" i="78"/>
  <c r="K197" i="78"/>
  <c r="F197" i="78"/>
  <c r="E197" i="78"/>
  <c r="AZ196" i="78"/>
  <c r="AX196" i="78"/>
  <c r="AW196" i="78"/>
  <c r="Z196" i="78"/>
  <c r="S196" i="78"/>
  <c r="R196" i="78"/>
  <c r="Q196" i="78"/>
  <c r="P196" i="78"/>
  <c r="N196" i="78"/>
  <c r="K196" i="78"/>
  <c r="F196" i="78"/>
  <c r="E196" i="78"/>
  <c r="AZ195" i="78"/>
  <c r="AX195" i="78"/>
  <c r="AW195" i="78"/>
  <c r="Z195" i="78"/>
  <c r="S195" i="78"/>
  <c r="R195" i="78"/>
  <c r="Q195" i="78"/>
  <c r="P195" i="78"/>
  <c r="N195" i="78"/>
  <c r="K195" i="78"/>
  <c r="F195" i="78"/>
  <c r="E195" i="78"/>
  <c r="AZ194" i="78"/>
  <c r="AX194" i="78"/>
  <c r="AW194" i="78"/>
  <c r="Z194" i="78"/>
  <c r="S194" i="78"/>
  <c r="R194" i="78"/>
  <c r="Q194" i="78"/>
  <c r="P194" i="78"/>
  <c r="N194" i="78"/>
  <c r="K194" i="78"/>
  <c r="F194" i="78"/>
  <c r="E194" i="78"/>
  <c r="AZ193" i="78"/>
  <c r="AX193" i="78"/>
  <c r="AW193" i="78"/>
  <c r="Z193" i="78"/>
  <c r="S193" i="78"/>
  <c r="R193" i="78"/>
  <c r="Q193" i="78"/>
  <c r="P193" i="78"/>
  <c r="N193" i="78"/>
  <c r="K193" i="78"/>
  <c r="F193" i="78"/>
  <c r="E193" i="78"/>
  <c r="AZ192" i="78"/>
  <c r="AX192" i="78"/>
  <c r="AW192" i="78"/>
  <c r="Z192" i="78"/>
  <c r="S192" i="78"/>
  <c r="R192" i="78"/>
  <c r="Q192" i="78"/>
  <c r="P192" i="78"/>
  <c r="N192" i="78"/>
  <c r="K192" i="78"/>
  <c r="F192" i="78"/>
  <c r="E192" i="78"/>
  <c r="AZ191" i="78"/>
  <c r="AX191" i="78"/>
  <c r="AW191" i="78"/>
  <c r="Z191" i="78"/>
  <c r="S191" i="78"/>
  <c r="R191" i="78"/>
  <c r="Q191" i="78"/>
  <c r="P191" i="78"/>
  <c r="N191" i="78"/>
  <c r="K191" i="78"/>
  <c r="F191" i="78"/>
  <c r="E191" i="78"/>
  <c r="AZ190" i="78"/>
  <c r="AX190" i="78"/>
  <c r="AW190" i="78"/>
  <c r="Z190" i="78"/>
  <c r="S190" i="78"/>
  <c r="R190" i="78"/>
  <c r="Q190" i="78"/>
  <c r="P190" i="78"/>
  <c r="N190" i="78"/>
  <c r="K190" i="78"/>
  <c r="F190" i="78"/>
  <c r="E190" i="78"/>
  <c r="AZ189" i="78"/>
  <c r="AX189" i="78"/>
  <c r="AW189" i="78"/>
  <c r="Z189" i="78"/>
  <c r="S189" i="78"/>
  <c r="R189" i="78"/>
  <c r="Q189" i="78"/>
  <c r="P189" i="78"/>
  <c r="N189" i="78"/>
  <c r="K189" i="78"/>
  <c r="F189" i="78"/>
  <c r="E189" i="78"/>
  <c r="AZ188" i="78"/>
  <c r="AX188" i="78"/>
  <c r="AW188" i="78"/>
  <c r="Z188" i="78"/>
  <c r="S188" i="78"/>
  <c r="R188" i="78"/>
  <c r="Q188" i="78"/>
  <c r="P188" i="78"/>
  <c r="N188" i="78"/>
  <c r="K188" i="78"/>
  <c r="F188" i="78"/>
  <c r="E188" i="78"/>
  <c r="AZ187" i="78"/>
  <c r="AX187" i="78"/>
  <c r="AW187" i="78"/>
  <c r="Z187" i="78"/>
  <c r="S187" i="78"/>
  <c r="R187" i="78"/>
  <c r="Q187" i="78"/>
  <c r="P187" i="78"/>
  <c r="N187" i="78"/>
  <c r="K187" i="78"/>
  <c r="F187" i="78"/>
  <c r="E187" i="78"/>
  <c r="AZ186" i="78"/>
  <c r="AX186" i="78"/>
  <c r="AW186" i="78"/>
  <c r="Z186" i="78"/>
  <c r="S186" i="78"/>
  <c r="R186" i="78"/>
  <c r="Q186" i="78"/>
  <c r="P186" i="78"/>
  <c r="N186" i="78"/>
  <c r="K186" i="78"/>
  <c r="F186" i="78"/>
  <c r="E186" i="78"/>
  <c r="AZ185" i="78"/>
  <c r="AX185" i="78"/>
  <c r="AW185" i="78"/>
  <c r="Z185" i="78"/>
  <c r="S185" i="78"/>
  <c r="R185" i="78"/>
  <c r="Q185" i="78"/>
  <c r="P185" i="78"/>
  <c r="N185" i="78"/>
  <c r="K185" i="78"/>
  <c r="F185" i="78"/>
  <c r="E185" i="78"/>
  <c r="AZ184" i="78"/>
  <c r="AX184" i="78"/>
  <c r="AW184" i="78"/>
  <c r="Z184" i="78"/>
  <c r="S184" i="78"/>
  <c r="R184" i="78"/>
  <c r="Q184" i="78"/>
  <c r="P184" i="78"/>
  <c r="N184" i="78"/>
  <c r="K184" i="78"/>
  <c r="F184" i="78"/>
  <c r="E184" i="78"/>
  <c r="AZ183" i="78"/>
  <c r="AX183" i="78"/>
  <c r="AW183" i="78"/>
  <c r="Z183" i="78"/>
  <c r="S183" i="78"/>
  <c r="R183" i="78"/>
  <c r="Q183" i="78"/>
  <c r="P183" i="78"/>
  <c r="N183" i="78"/>
  <c r="K183" i="78"/>
  <c r="F183" i="78"/>
  <c r="E183" i="78"/>
  <c r="AZ182" i="78"/>
  <c r="AX182" i="78"/>
  <c r="AW182" i="78"/>
  <c r="Z182" i="78"/>
  <c r="S182" i="78"/>
  <c r="R182" i="78"/>
  <c r="Q182" i="78"/>
  <c r="P182" i="78"/>
  <c r="N182" i="78"/>
  <c r="K182" i="78"/>
  <c r="F182" i="78"/>
  <c r="E182" i="78"/>
  <c r="AZ181" i="78"/>
  <c r="AX181" i="78"/>
  <c r="AW181" i="78"/>
  <c r="Z181" i="78"/>
  <c r="S181" i="78"/>
  <c r="R181" i="78"/>
  <c r="Q181" i="78"/>
  <c r="P181" i="78"/>
  <c r="N181" i="78"/>
  <c r="K181" i="78"/>
  <c r="F181" i="78"/>
  <c r="E181" i="78"/>
  <c r="AZ180" i="78"/>
  <c r="AX180" i="78"/>
  <c r="AW180" i="78"/>
  <c r="Z180" i="78"/>
  <c r="S180" i="78"/>
  <c r="R180" i="78"/>
  <c r="Q180" i="78"/>
  <c r="P180" i="78"/>
  <c r="N180" i="78"/>
  <c r="K180" i="78"/>
  <c r="F180" i="78"/>
  <c r="E180" i="78"/>
  <c r="AZ179" i="78"/>
  <c r="AX179" i="78"/>
  <c r="AW179" i="78"/>
  <c r="Z179" i="78"/>
  <c r="S179" i="78"/>
  <c r="R179" i="78"/>
  <c r="Q179" i="78"/>
  <c r="P179" i="78"/>
  <c r="N179" i="78"/>
  <c r="K179" i="78"/>
  <c r="F179" i="78"/>
  <c r="E179" i="78"/>
  <c r="AZ178" i="78"/>
  <c r="AX178" i="78"/>
  <c r="AW178" i="78"/>
  <c r="Z178" i="78"/>
  <c r="S178" i="78"/>
  <c r="R178" i="78"/>
  <c r="Q178" i="78"/>
  <c r="P178" i="78"/>
  <c r="N178" i="78"/>
  <c r="K178" i="78"/>
  <c r="F178" i="78"/>
  <c r="E178" i="78"/>
  <c r="AZ177" i="78"/>
  <c r="AX177" i="78"/>
  <c r="AW177" i="78"/>
  <c r="Z177" i="78"/>
  <c r="S177" i="78"/>
  <c r="R177" i="78"/>
  <c r="Q177" i="78"/>
  <c r="P177" i="78"/>
  <c r="N177" i="78"/>
  <c r="K177" i="78"/>
  <c r="F177" i="78"/>
  <c r="E177" i="78"/>
  <c r="AZ176" i="78"/>
  <c r="AX176" i="78"/>
  <c r="AW176" i="78"/>
  <c r="Z176" i="78"/>
  <c r="S176" i="78"/>
  <c r="R176" i="78"/>
  <c r="Q176" i="78"/>
  <c r="P176" i="78"/>
  <c r="N176" i="78"/>
  <c r="K176" i="78"/>
  <c r="F176" i="78"/>
  <c r="E176" i="78"/>
  <c r="AZ175" i="78"/>
  <c r="AX175" i="78"/>
  <c r="AW175" i="78"/>
  <c r="Z175" i="78"/>
  <c r="S175" i="78"/>
  <c r="R175" i="78"/>
  <c r="Q175" i="78"/>
  <c r="P175" i="78"/>
  <c r="N175" i="78"/>
  <c r="K175" i="78"/>
  <c r="F175" i="78"/>
  <c r="E175" i="78"/>
  <c r="AZ174" i="78"/>
  <c r="AX174" i="78"/>
  <c r="AW174" i="78"/>
  <c r="Z174" i="78"/>
  <c r="S174" i="78"/>
  <c r="R174" i="78"/>
  <c r="Q174" i="78"/>
  <c r="P174" i="78"/>
  <c r="N174" i="78"/>
  <c r="K174" i="78"/>
  <c r="F174" i="78"/>
  <c r="E174" i="78"/>
  <c r="AZ173" i="78"/>
  <c r="AX173" i="78"/>
  <c r="AW173" i="78"/>
  <c r="Z173" i="78"/>
  <c r="S173" i="78"/>
  <c r="R173" i="78"/>
  <c r="Q173" i="78"/>
  <c r="P173" i="78"/>
  <c r="N173" i="78"/>
  <c r="K173" i="78"/>
  <c r="F173" i="78"/>
  <c r="E173" i="78"/>
  <c r="AZ172" i="78"/>
  <c r="AX172" i="78"/>
  <c r="AW172" i="78"/>
  <c r="Z172" i="78"/>
  <c r="S172" i="78"/>
  <c r="R172" i="78"/>
  <c r="Q172" i="78"/>
  <c r="P172" i="78"/>
  <c r="N172" i="78"/>
  <c r="K172" i="78"/>
  <c r="F172" i="78"/>
  <c r="E172" i="78"/>
  <c r="AZ171" i="78"/>
  <c r="AX171" i="78"/>
  <c r="AW171" i="78"/>
  <c r="Z171" i="78"/>
  <c r="S171" i="78"/>
  <c r="R171" i="78"/>
  <c r="Q171" i="78"/>
  <c r="P171" i="78"/>
  <c r="N171" i="78"/>
  <c r="K171" i="78"/>
  <c r="F171" i="78"/>
  <c r="E171" i="78"/>
  <c r="AZ170" i="78"/>
  <c r="AX170" i="78"/>
  <c r="AW170" i="78"/>
  <c r="Z170" i="78"/>
  <c r="S170" i="78"/>
  <c r="R170" i="78"/>
  <c r="Q170" i="78"/>
  <c r="P170" i="78"/>
  <c r="N170" i="78"/>
  <c r="K170" i="78"/>
  <c r="F170" i="78"/>
  <c r="E170" i="78"/>
  <c r="AZ169" i="78"/>
  <c r="AX169" i="78"/>
  <c r="AW169" i="78"/>
  <c r="Z169" i="78"/>
  <c r="S169" i="78"/>
  <c r="R169" i="78"/>
  <c r="Q169" i="78"/>
  <c r="P169" i="78"/>
  <c r="N169" i="78"/>
  <c r="K169" i="78"/>
  <c r="F169" i="78"/>
  <c r="E169" i="78"/>
  <c r="AZ168" i="78"/>
  <c r="AX168" i="78"/>
  <c r="AW168" i="78"/>
  <c r="Z168" i="78"/>
  <c r="S168" i="78"/>
  <c r="R168" i="78"/>
  <c r="Q168" i="78"/>
  <c r="P168" i="78"/>
  <c r="N168" i="78"/>
  <c r="K168" i="78"/>
  <c r="F168" i="78"/>
  <c r="E168" i="78"/>
  <c r="AZ167" i="78"/>
  <c r="AX167" i="78"/>
  <c r="AW167" i="78"/>
  <c r="Z167" i="78"/>
  <c r="S167" i="78"/>
  <c r="R167" i="78"/>
  <c r="Q167" i="78"/>
  <c r="P167" i="78"/>
  <c r="N167" i="78"/>
  <c r="K167" i="78"/>
  <c r="F167" i="78"/>
  <c r="E167" i="78"/>
  <c r="AZ166" i="78"/>
  <c r="AX166" i="78"/>
  <c r="AW166" i="78"/>
  <c r="Z166" i="78"/>
  <c r="S166" i="78"/>
  <c r="R166" i="78"/>
  <c r="Q166" i="78"/>
  <c r="P166" i="78"/>
  <c r="N166" i="78"/>
  <c r="K166" i="78"/>
  <c r="F166" i="78"/>
  <c r="E166" i="78"/>
  <c r="AZ165" i="78"/>
  <c r="AX165" i="78"/>
  <c r="AW165" i="78"/>
  <c r="Z165" i="78"/>
  <c r="S165" i="78"/>
  <c r="R165" i="78"/>
  <c r="Q165" i="78"/>
  <c r="P165" i="78"/>
  <c r="N165" i="78"/>
  <c r="K165" i="78"/>
  <c r="F165" i="78"/>
  <c r="E165" i="78"/>
  <c r="AZ164" i="78"/>
  <c r="AX164" i="78"/>
  <c r="AW164" i="78"/>
  <c r="Z164" i="78"/>
  <c r="S164" i="78"/>
  <c r="R164" i="78"/>
  <c r="Q164" i="78"/>
  <c r="P164" i="78"/>
  <c r="N164" i="78"/>
  <c r="K164" i="78"/>
  <c r="F164" i="78"/>
  <c r="E164" i="78"/>
  <c r="AZ163" i="78"/>
  <c r="AX163" i="78"/>
  <c r="AW163" i="78"/>
  <c r="Z163" i="78"/>
  <c r="S163" i="78"/>
  <c r="R163" i="78"/>
  <c r="Q163" i="78"/>
  <c r="P163" i="78"/>
  <c r="N163" i="78"/>
  <c r="K163" i="78"/>
  <c r="F163" i="78"/>
  <c r="E163" i="78"/>
  <c r="AZ162" i="78"/>
  <c r="AX162" i="78"/>
  <c r="AW162" i="78"/>
  <c r="Z162" i="78"/>
  <c r="S162" i="78"/>
  <c r="R162" i="78"/>
  <c r="Q162" i="78"/>
  <c r="P162" i="78"/>
  <c r="N162" i="78"/>
  <c r="K162" i="78"/>
  <c r="F162" i="78"/>
  <c r="E162" i="78"/>
  <c r="AZ161" i="78"/>
  <c r="AX161" i="78"/>
  <c r="AW161" i="78"/>
  <c r="Z161" i="78"/>
  <c r="S161" i="78"/>
  <c r="R161" i="78"/>
  <c r="Q161" i="78"/>
  <c r="P161" i="78"/>
  <c r="N161" i="78"/>
  <c r="K161" i="78"/>
  <c r="F161" i="78"/>
  <c r="E161" i="78"/>
  <c r="AZ160" i="78"/>
  <c r="AX160" i="78"/>
  <c r="AW160" i="78"/>
  <c r="Z160" i="78"/>
  <c r="S160" i="78"/>
  <c r="R160" i="78"/>
  <c r="Q160" i="78"/>
  <c r="P160" i="78"/>
  <c r="N160" i="78"/>
  <c r="K160" i="78"/>
  <c r="F160" i="78"/>
  <c r="E160" i="78"/>
  <c r="AZ159" i="78"/>
  <c r="AX159" i="78"/>
  <c r="AW159" i="78"/>
  <c r="Z159" i="78"/>
  <c r="S159" i="78"/>
  <c r="R159" i="78"/>
  <c r="Q159" i="78"/>
  <c r="P159" i="78"/>
  <c r="N159" i="78"/>
  <c r="K159" i="78"/>
  <c r="F159" i="78"/>
  <c r="E159" i="78"/>
  <c r="AZ158" i="78"/>
  <c r="AX158" i="78"/>
  <c r="AW158" i="78"/>
  <c r="Z158" i="78"/>
  <c r="S158" i="78"/>
  <c r="R158" i="78"/>
  <c r="Q158" i="78"/>
  <c r="P158" i="78"/>
  <c r="N158" i="78"/>
  <c r="K158" i="78"/>
  <c r="F158" i="78"/>
  <c r="E158" i="78"/>
  <c r="AZ157" i="78"/>
  <c r="AX157" i="78"/>
  <c r="AW157" i="78"/>
  <c r="Z157" i="78"/>
  <c r="S157" i="78"/>
  <c r="R157" i="78"/>
  <c r="Q157" i="78"/>
  <c r="P157" i="78"/>
  <c r="N157" i="78"/>
  <c r="K157" i="78"/>
  <c r="F157" i="78"/>
  <c r="E157" i="78"/>
  <c r="AZ156" i="78"/>
  <c r="AX156" i="78"/>
  <c r="AW156" i="78"/>
  <c r="Z156" i="78"/>
  <c r="S156" i="78"/>
  <c r="R156" i="78"/>
  <c r="Q156" i="78"/>
  <c r="P156" i="78"/>
  <c r="N156" i="78"/>
  <c r="K156" i="78"/>
  <c r="F156" i="78"/>
  <c r="E156" i="78"/>
  <c r="AZ155" i="78"/>
  <c r="AX155" i="78"/>
  <c r="AW155" i="78"/>
  <c r="Z155" i="78"/>
  <c r="S155" i="78"/>
  <c r="R155" i="78"/>
  <c r="Q155" i="78"/>
  <c r="P155" i="78"/>
  <c r="N155" i="78"/>
  <c r="K155" i="78"/>
  <c r="F155" i="78"/>
  <c r="E155" i="78"/>
  <c r="AZ154" i="78"/>
  <c r="AX154" i="78"/>
  <c r="AW154" i="78"/>
  <c r="Z154" i="78"/>
  <c r="S154" i="78"/>
  <c r="R154" i="78"/>
  <c r="Q154" i="78"/>
  <c r="P154" i="78"/>
  <c r="N154" i="78"/>
  <c r="K154" i="78"/>
  <c r="F154" i="78"/>
  <c r="E154" i="78"/>
  <c r="AZ153" i="78"/>
  <c r="AX153" i="78"/>
  <c r="AW153" i="78"/>
  <c r="Z153" i="78"/>
  <c r="S153" i="78"/>
  <c r="R153" i="78"/>
  <c r="Q153" i="78"/>
  <c r="P153" i="78"/>
  <c r="N153" i="78"/>
  <c r="K153" i="78"/>
  <c r="F153" i="78"/>
  <c r="E153" i="78"/>
  <c r="AZ152" i="78"/>
  <c r="AX152" i="78"/>
  <c r="AW152" i="78"/>
  <c r="Z152" i="78"/>
  <c r="S152" i="78"/>
  <c r="R152" i="78"/>
  <c r="Q152" i="78"/>
  <c r="P152" i="78"/>
  <c r="N152" i="78"/>
  <c r="K152" i="78"/>
  <c r="F152" i="78"/>
  <c r="E152" i="78"/>
  <c r="AZ151" i="78"/>
  <c r="AX151" i="78"/>
  <c r="AW151" i="78"/>
  <c r="Z151" i="78"/>
  <c r="S151" i="78"/>
  <c r="R151" i="78"/>
  <c r="Q151" i="78"/>
  <c r="P151" i="78"/>
  <c r="N151" i="78"/>
  <c r="K151" i="78"/>
  <c r="F151" i="78"/>
  <c r="E151" i="78"/>
  <c r="AZ150" i="78"/>
  <c r="AX150" i="78"/>
  <c r="AW150" i="78"/>
  <c r="Z150" i="78"/>
  <c r="S150" i="78"/>
  <c r="R150" i="78"/>
  <c r="Q150" i="78"/>
  <c r="P150" i="78"/>
  <c r="N150" i="78"/>
  <c r="K150" i="78"/>
  <c r="F150" i="78"/>
  <c r="E150" i="78"/>
  <c r="AZ149" i="78"/>
  <c r="AX149" i="78"/>
  <c r="AW149" i="78"/>
  <c r="Z149" i="78"/>
  <c r="S149" i="78"/>
  <c r="R149" i="78"/>
  <c r="Q149" i="78"/>
  <c r="P149" i="78"/>
  <c r="N149" i="78"/>
  <c r="K149" i="78"/>
  <c r="F149" i="78"/>
  <c r="E149" i="78"/>
  <c r="AZ148" i="78"/>
  <c r="AX148" i="78"/>
  <c r="AW148" i="78"/>
  <c r="Z148" i="78"/>
  <c r="S148" i="78"/>
  <c r="R148" i="78"/>
  <c r="Q148" i="78"/>
  <c r="P148" i="78"/>
  <c r="N148" i="78"/>
  <c r="K148" i="78"/>
  <c r="F148" i="78"/>
  <c r="E148" i="78"/>
  <c r="AZ147" i="78"/>
  <c r="AX147" i="78"/>
  <c r="AW147" i="78"/>
  <c r="Z147" i="78"/>
  <c r="S147" i="78"/>
  <c r="R147" i="78"/>
  <c r="Q147" i="78"/>
  <c r="P147" i="78"/>
  <c r="N147" i="78"/>
  <c r="K147" i="78"/>
  <c r="F147" i="78"/>
  <c r="E147" i="78"/>
  <c r="AZ146" i="78"/>
  <c r="AX146" i="78"/>
  <c r="AW146" i="78"/>
  <c r="Z146" i="78"/>
  <c r="S146" i="78"/>
  <c r="R146" i="78"/>
  <c r="Q146" i="78"/>
  <c r="P146" i="78"/>
  <c r="N146" i="78"/>
  <c r="K146" i="78"/>
  <c r="F146" i="78"/>
  <c r="E146" i="78"/>
  <c r="AZ145" i="78"/>
  <c r="AX145" i="78"/>
  <c r="AW145" i="78"/>
  <c r="Z145" i="78"/>
  <c r="S145" i="78"/>
  <c r="R145" i="78"/>
  <c r="Q145" i="78"/>
  <c r="P145" i="78"/>
  <c r="N145" i="78"/>
  <c r="K145" i="78"/>
  <c r="F145" i="78"/>
  <c r="E145" i="78"/>
  <c r="AZ144" i="78"/>
  <c r="AX144" i="78"/>
  <c r="AW144" i="78"/>
  <c r="Z144" i="78"/>
  <c r="S144" i="78"/>
  <c r="R144" i="78"/>
  <c r="Q144" i="78"/>
  <c r="P144" i="78"/>
  <c r="N144" i="78"/>
  <c r="K144" i="78"/>
  <c r="F144" i="78"/>
  <c r="E144" i="78"/>
  <c r="AZ143" i="78"/>
  <c r="AX143" i="78"/>
  <c r="AW143" i="78"/>
  <c r="Z143" i="78"/>
  <c r="S143" i="78"/>
  <c r="R143" i="78"/>
  <c r="Q143" i="78"/>
  <c r="P143" i="78"/>
  <c r="N143" i="78"/>
  <c r="K143" i="78"/>
  <c r="F143" i="78"/>
  <c r="E143" i="78"/>
  <c r="AZ142" i="78"/>
  <c r="AX142" i="78"/>
  <c r="AW142" i="78"/>
  <c r="Z142" i="78"/>
  <c r="S142" i="78"/>
  <c r="R142" i="78"/>
  <c r="Q142" i="78"/>
  <c r="P142" i="78"/>
  <c r="N142" i="78"/>
  <c r="K142" i="78"/>
  <c r="F142" i="78"/>
  <c r="E142" i="78"/>
  <c r="AZ141" i="78"/>
  <c r="AX141" i="78"/>
  <c r="AW141" i="78"/>
  <c r="Z141" i="78"/>
  <c r="S141" i="78"/>
  <c r="R141" i="78"/>
  <c r="Q141" i="78"/>
  <c r="P141" i="78"/>
  <c r="N141" i="78"/>
  <c r="K141" i="78"/>
  <c r="F141" i="78"/>
  <c r="E141" i="78"/>
  <c r="AZ140" i="78"/>
  <c r="AX140" i="78"/>
  <c r="AW140" i="78"/>
  <c r="Z140" i="78"/>
  <c r="S140" i="78"/>
  <c r="R140" i="78"/>
  <c r="Q140" i="78"/>
  <c r="P140" i="78"/>
  <c r="N140" i="78"/>
  <c r="K140" i="78"/>
  <c r="F140" i="78"/>
  <c r="E140" i="78"/>
  <c r="AZ139" i="78"/>
  <c r="AX139" i="78"/>
  <c r="AW139" i="78"/>
  <c r="Z139" i="78"/>
  <c r="S139" i="78"/>
  <c r="R139" i="78"/>
  <c r="Q139" i="78"/>
  <c r="P139" i="78"/>
  <c r="N139" i="78"/>
  <c r="K139" i="78"/>
  <c r="F139" i="78"/>
  <c r="E139" i="78"/>
  <c r="AZ138" i="78"/>
  <c r="AX138" i="78"/>
  <c r="AW138" i="78"/>
  <c r="Z138" i="78"/>
  <c r="S138" i="78"/>
  <c r="R138" i="78"/>
  <c r="Q138" i="78"/>
  <c r="P138" i="78"/>
  <c r="N138" i="78"/>
  <c r="K138" i="78"/>
  <c r="F138" i="78"/>
  <c r="E138" i="78"/>
  <c r="AZ137" i="78"/>
  <c r="AX137" i="78"/>
  <c r="AW137" i="78"/>
  <c r="Z137" i="78"/>
  <c r="S137" i="78"/>
  <c r="R137" i="78"/>
  <c r="Q137" i="78"/>
  <c r="P137" i="78"/>
  <c r="N137" i="78"/>
  <c r="K137" i="78"/>
  <c r="F137" i="78"/>
  <c r="E137" i="78"/>
  <c r="AZ136" i="78"/>
  <c r="AX136" i="78"/>
  <c r="AW136" i="78"/>
  <c r="Z136" i="78"/>
  <c r="S136" i="78"/>
  <c r="R136" i="78"/>
  <c r="Q136" i="78"/>
  <c r="P136" i="78"/>
  <c r="N136" i="78"/>
  <c r="K136" i="78"/>
  <c r="F136" i="78"/>
  <c r="E136" i="78"/>
  <c r="AZ135" i="78"/>
  <c r="AX135" i="78"/>
  <c r="AW135" i="78"/>
  <c r="Z135" i="78"/>
  <c r="S135" i="78"/>
  <c r="R135" i="78"/>
  <c r="Q135" i="78"/>
  <c r="P135" i="78"/>
  <c r="N135" i="78"/>
  <c r="K135" i="78"/>
  <c r="F135" i="78"/>
  <c r="E135" i="78"/>
  <c r="AZ134" i="78"/>
  <c r="AX134" i="78"/>
  <c r="AW134" i="78"/>
  <c r="Z134" i="78"/>
  <c r="S134" i="78"/>
  <c r="R134" i="78"/>
  <c r="Q134" i="78"/>
  <c r="P134" i="78"/>
  <c r="N134" i="78"/>
  <c r="K134" i="78"/>
  <c r="F134" i="78"/>
  <c r="E134" i="78"/>
  <c r="AZ133" i="78"/>
  <c r="AX133" i="78"/>
  <c r="AW133" i="78"/>
  <c r="Z133" i="78"/>
  <c r="S133" i="78"/>
  <c r="R133" i="78"/>
  <c r="Q133" i="78"/>
  <c r="P133" i="78"/>
  <c r="N133" i="78"/>
  <c r="K133" i="78"/>
  <c r="F133" i="78"/>
  <c r="E133" i="78"/>
  <c r="AZ132" i="78"/>
  <c r="AX132" i="78"/>
  <c r="AW132" i="78"/>
  <c r="Z132" i="78"/>
  <c r="S132" i="78"/>
  <c r="R132" i="78"/>
  <c r="Q132" i="78"/>
  <c r="P132" i="78"/>
  <c r="N132" i="78"/>
  <c r="K132" i="78"/>
  <c r="F132" i="78"/>
  <c r="E132" i="78"/>
  <c r="AZ131" i="78"/>
  <c r="AX131" i="78"/>
  <c r="AW131" i="78"/>
  <c r="Z131" i="78"/>
  <c r="S131" i="78"/>
  <c r="R131" i="78"/>
  <c r="Q131" i="78"/>
  <c r="P131" i="78"/>
  <c r="N131" i="78"/>
  <c r="K131" i="78"/>
  <c r="F131" i="78"/>
  <c r="E131" i="78"/>
  <c r="AZ130" i="78"/>
  <c r="AX130" i="78"/>
  <c r="AW130" i="78"/>
  <c r="Z130" i="78"/>
  <c r="S130" i="78"/>
  <c r="R130" i="78"/>
  <c r="Q130" i="78"/>
  <c r="P130" i="78"/>
  <c r="N130" i="78"/>
  <c r="K130" i="78"/>
  <c r="F130" i="78"/>
  <c r="E130" i="78"/>
  <c r="AZ129" i="78"/>
  <c r="AX129" i="78"/>
  <c r="AW129" i="78"/>
  <c r="Z129" i="78"/>
  <c r="S129" i="78"/>
  <c r="R129" i="78"/>
  <c r="Q129" i="78"/>
  <c r="P129" i="78"/>
  <c r="N129" i="78"/>
  <c r="K129" i="78"/>
  <c r="F129" i="78"/>
  <c r="E129" i="78"/>
  <c r="AZ128" i="78"/>
  <c r="AX128" i="78"/>
  <c r="AW128" i="78"/>
  <c r="Z128" i="78"/>
  <c r="S128" i="78"/>
  <c r="R128" i="78"/>
  <c r="Q128" i="78"/>
  <c r="P128" i="78"/>
  <c r="N128" i="78"/>
  <c r="K128" i="78"/>
  <c r="F128" i="78"/>
  <c r="E128" i="78"/>
  <c r="AZ127" i="78"/>
  <c r="AX127" i="78"/>
  <c r="AW127" i="78"/>
  <c r="Z127" i="78"/>
  <c r="S127" i="78"/>
  <c r="R127" i="78"/>
  <c r="Q127" i="78"/>
  <c r="P127" i="78"/>
  <c r="N127" i="78"/>
  <c r="K127" i="78"/>
  <c r="F127" i="78"/>
  <c r="E127" i="78"/>
  <c r="AZ126" i="78"/>
  <c r="AX126" i="78"/>
  <c r="AW126" i="78"/>
  <c r="Z126" i="78"/>
  <c r="S126" i="78"/>
  <c r="R126" i="78"/>
  <c r="Q126" i="78"/>
  <c r="P126" i="78"/>
  <c r="N126" i="78"/>
  <c r="K126" i="78"/>
  <c r="F126" i="78"/>
  <c r="E126" i="78"/>
  <c r="AZ125" i="78"/>
  <c r="AX125" i="78"/>
  <c r="AW125" i="78"/>
  <c r="Z125" i="78"/>
  <c r="S125" i="78"/>
  <c r="R125" i="78"/>
  <c r="Q125" i="78"/>
  <c r="P125" i="78"/>
  <c r="N125" i="78"/>
  <c r="K125" i="78"/>
  <c r="F125" i="78"/>
  <c r="E125" i="78"/>
  <c r="AZ124" i="78"/>
  <c r="AX124" i="78"/>
  <c r="AW124" i="78"/>
  <c r="Z124" i="78"/>
  <c r="S124" i="78"/>
  <c r="R124" i="78"/>
  <c r="Q124" i="78"/>
  <c r="P124" i="78"/>
  <c r="N124" i="78"/>
  <c r="K124" i="78"/>
  <c r="F124" i="78"/>
  <c r="E124" i="78"/>
  <c r="AZ123" i="78"/>
  <c r="AX123" i="78"/>
  <c r="AW123" i="78"/>
  <c r="Z123" i="78"/>
  <c r="S123" i="78"/>
  <c r="R123" i="78"/>
  <c r="Q123" i="78"/>
  <c r="P123" i="78"/>
  <c r="N123" i="78"/>
  <c r="K123" i="78"/>
  <c r="F123" i="78"/>
  <c r="E123" i="78"/>
  <c r="AZ122" i="78"/>
  <c r="AX122" i="78"/>
  <c r="AW122" i="78"/>
  <c r="Z122" i="78"/>
  <c r="S122" i="78"/>
  <c r="R122" i="78"/>
  <c r="Q122" i="78"/>
  <c r="P122" i="78"/>
  <c r="N122" i="78"/>
  <c r="K122" i="78"/>
  <c r="F122" i="78"/>
  <c r="E122" i="78"/>
  <c r="AZ121" i="78"/>
  <c r="AX121" i="78"/>
  <c r="AW121" i="78"/>
  <c r="Z121" i="78"/>
  <c r="S121" i="78"/>
  <c r="R121" i="78"/>
  <c r="Q121" i="78"/>
  <c r="P121" i="78"/>
  <c r="N121" i="78"/>
  <c r="K121" i="78"/>
  <c r="F121" i="78"/>
  <c r="E121" i="78"/>
  <c r="AZ120" i="78"/>
  <c r="AX120" i="78"/>
  <c r="AW120" i="78"/>
  <c r="Z120" i="78"/>
  <c r="S120" i="78"/>
  <c r="R120" i="78"/>
  <c r="Q120" i="78"/>
  <c r="P120" i="78"/>
  <c r="N120" i="78"/>
  <c r="K120" i="78"/>
  <c r="F120" i="78"/>
  <c r="E120" i="78"/>
  <c r="AZ119" i="78"/>
  <c r="AX119" i="78"/>
  <c r="AW119" i="78"/>
  <c r="Z119" i="78"/>
  <c r="S119" i="78"/>
  <c r="R119" i="78"/>
  <c r="Q119" i="78"/>
  <c r="P119" i="78"/>
  <c r="N119" i="78"/>
  <c r="K119" i="78"/>
  <c r="F119" i="78"/>
  <c r="E119" i="78"/>
  <c r="AZ118" i="78"/>
  <c r="AX118" i="78"/>
  <c r="AW118" i="78"/>
  <c r="Z118" i="78"/>
  <c r="S118" i="78"/>
  <c r="R118" i="78"/>
  <c r="Q118" i="78"/>
  <c r="P118" i="78"/>
  <c r="N118" i="78"/>
  <c r="K118" i="78"/>
  <c r="F118" i="78"/>
  <c r="E118" i="78"/>
  <c r="AZ117" i="78"/>
  <c r="AX117" i="78"/>
  <c r="AW117" i="78"/>
  <c r="Z117" i="78"/>
  <c r="S117" i="78"/>
  <c r="R117" i="78"/>
  <c r="Q117" i="78"/>
  <c r="P117" i="78"/>
  <c r="N117" i="78"/>
  <c r="K117" i="78"/>
  <c r="F117" i="78"/>
  <c r="E117" i="78"/>
  <c r="AZ116" i="78"/>
  <c r="AX116" i="78"/>
  <c r="AW116" i="78"/>
  <c r="Z116" i="78"/>
  <c r="S116" i="78"/>
  <c r="R116" i="78"/>
  <c r="Q116" i="78"/>
  <c r="P116" i="78"/>
  <c r="N116" i="78"/>
  <c r="K116" i="78"/>
  <c r="F116" i="78"/>
  <c r="E116" i="78"/>
  <c r="AZ115" i="78"/>
  <c r="AX115" i="78"/>
  <c r="AW115" i="78"/>
  <c r="Z115" i="78"/>
  <c r="S115" i="78"/>
  <c r="R115" i="78"/>
  <c r="Q115" i="78"/>
  <c r="P115" i="78"/>
  <c r="N115" i="78"/>
  <c r="K115" i="78"/>
  <c r="F115" i="78"/>
  <c r="E115" i="78"/>
  <c r="AZ114" i="78"/>
  <c r="AX114" i="78"/>
  <c r="AW114" i="78"/>
  <c r="Z114" i="78"/>
  <c r="S114" i="78"/>
  <c r="R114" i="78"/>
  <c r="Q114" i="78"/>
  <c r="P114" i="78"/>
  <c r="N114" i="78"/>
  <c r="K114" i="78"/>
  <c r="F114" i="78"/>
  <c r="E114" i="78"/>
  <c r="AZ113" i="78"/>
  <c r="AX113" i="78"/>
  <c r="AW113" i="78"/>
  <c r="Z113" i="78"/>
  <c r="S113" i="78"/>
  <c r="R113" i="78"/>
  <c r="Q113" i="78"/>
  <c r="P113" i="78"/>
  <c r="N113" i="78"/>
  <c r="K113" i="78"/>
  <c r="F113" i="78"/>
  <c r="E113" i="78"/>
  <c r="AZ112" i="78"/>
  <c r="AX112" i="78"/>
  <c r="AW112" i="78"/>
  <c r="Z112" i="78"/>
  <c r="S112" i="78"/>
  <c r="R112" i="78"/>
  <c r="Q112" i="78"/>
  <c r="P112" i="78"/>
  <c r="N112" i="78"/>
  <c r="K112" i="78"/>
  <c r="F112" i="78"/>
  <c r="E112" i="78"/>
  <c r="AZ111" i="78"/>
  <c r="AX111" i="78"/>
  <c r="AW111" i="78"/>
  <c r="Z111" i="78"/>
  <c r="S111" i="78"/>
  <c r="R111" i="78"/>
  <c r="Q111" i="78"/>
  <c r="P111" i="78"/>
  <c r="N111" i="78"/>
  <c r="K111" i="78"/>
  <c r="F111" i="78"/>
  <c r="E111" i="78"/>
  <c r="AZ110" i="78"/>
  <c r="AX110" i="78"/>
  <c r="AW110" i="78"/>
  <c r="Z110" i="78"/>
  <c r="S110" i="78"/>
  <c r="R110" i="78"/>
  <c r="Q110" i="78"/>
  <c r="P110" i="78"/>
  <c r="N110" i="78"/>
  <c r="K110" i="78"/>
  <c r="F110" i="78"/>
  <c r="E110" i="78"/>
  <c r="AZ109" i="78"/>
  <c r="AX109" i="78"/>
  <c r="AW109" i="78"/>
  <c r="Z109" i="78"/>
  <c r="S109" i="78"/>
  <c r="R109" i="78"/>
  <c r="Q109" i="78"/>
  <c r="P109" i="78"/>
  <c r="N109" i="78"/>
  <c r="K109" i="78"/>
  <c r="F109" i="78"/>
  <c r="E109" i="78"/>
  <c r="AZ108" i="78"/>
  <c r="AX108" i="78"/>
  <c r="AW108" i="78"/>
  <c r="Z108" i="78"/>
  <c r="S108" i="78"/>
  <c r="R108" i="78"/>
  <c r="Q108" i="78"/>
  <c r="P108" i="78"/>
  <c r="N108" i="78"/>
  <c r="K108" i="78"/>
  <c r="F108" i="78"/>
  <c r="E108" i="78"/>
  <c r="AZ107" i="78"/>
  <c r="AX107" i="78"/>
  <c r="AW107" i="78"/>
  <c r="Z107" i="78"/>
  <c r="S107" i="78"/>
  <c r="R107" i="78"/>
  <c r="Q107" i="78"/>
  <c r="P107" i="78"/>
  <c r="N107" i="78"/>
  <c r="K107" i="78"/>
  <c r="F107" i="78"/>
  <c r="E107" i="78"/>
  <c r="AZ106" i="78"/>
  <c r="AX106" i="78"/>
  <c r="AW106" i="78"/>
  <c r="Z106" i="78"/>
  <c r="S106" i="78"/>
  <c r="R106" i="78"/>
  <c r="Q106" i="78"/>
  <c r="P106" i="78"/>
  <c r="N106" i="78"/>
  <c r="K106" i="78"/>
  <c r="F106" i="78"/>
  <c r="E106" i="78"/>
  <c r="AZ105" i="78"/>
  <c r="AX105" i="78"/>
  <c r="AW105" i="78"/>
  <c r="Z105" i="78"/>
  <c r="S105" i="78"/>
  <c r="R105" i="78"/>
  <c r="Q105" i="78"/>
  <c r="P105" i="78"/>
  <c r="N105" i="78"/>
  <c r="K105" i="78"/>
  <c r="F105" i="78"/>
  <c r="E105" i="78"/>
  <c r="AZ104" i="78"/>
  <c r="AX104" i="78"/>
  <c r="AW104" i="78"/>
  <c r="Z104" i="78"/>
  <c r="S104" i="78"/>
  <c r="R104" i="78"/>
  <c r="Q104" i="78"/>
  <c r="P104" i="78"/>
  <c r="N104" i="78"/>
  <c r="K104" i="78"/>
  <c r="F104" i="78"/>
  <c r="E104" i="78"/>
  <c r="AZ103" i="78"/>
  <c r="AX103" i="78"/>
  <c r="AW103" i="78"/>
  <c r="Z103" i="78"/>
  <c r="S103" i="78"/>
  <c r="R103" i="78"/>
  <c r="Q103" i="78"/>
  <c r="P103" i="78"/>
  <c r="N103" i="78"/>
  <c r="K103" i="78"/>
  <c r="F103" i="78"/>
  <c r="E103" i="78"/>
  <c r="AZ102" i="78"/>
  <c r="AX102" i="78"/>
  <c r="AW102" i="78"/>
  <c r="Z102" i="78"/>
  <c r="S102" i="78"/>
  <c r="R102" i="78"/>
  <c r="Q102" i="78"/>
  <c r="P102" i="78"/>
  <c r="N102" i="78"/>
  <c r="K102" i="78"/>
  <c r="F102" i="78"/>
  <c r="E102" i="78"/>
  <c r="AZ101" i="78"/>
  <c r="AX101" i="78"/>
  <c r="AW101" i="78"/>
  <c r="Z101" i="78"/>
  <c r="S101" i="78"/>
  <c r="R101" i="78"/>
  <c r="Q101" i="78"/>
  <c r="P101" i="78"/>
  <c r="N101" i="78"/>
  <c r="K101" i="78"/>
  <c r="F101" i="78"/>
  <c r="E101" i="78"/>
  <c r="AZ100" i="78"/>
  <c r="AX100" i="78"/>
  <c r="AW100" i="78"/>
  <c r="Z100" i="78"/>
  <c r="S100" i="78"/>
  <c r="R100" i="78"/>
  <c r="Q100" i="78"/>
  <c r="P100" i="78"/>
  <c r="N100" i="78"/>
  <c r="K100" i="78"/>
  <c r="F100" i="78"/>
  <c r="E100" i="78"/>
  <c r="AZ99" i="78"/>
  <c r="AX99" i="78"/>
  <c r="AW99" i="78"/>
  <c r="Z99" i="78"/>
  <c r="S99" i="78"/>
  <c r="R99" i="78"/>
  <c r="Q99" i="78"/>
  <c r="P99" i="78"/>
  <c r="N99" i="78"/>
  <c r="K99" i="78"/>
  <c r="F99" i="78"/>
  <c r="E99" i="78"/>
  <c r="AZ98" i="78"/>
  <c r="AX98" i="78"/>
  <c r="AW98" i="78"/>
  <c r="Z98" i="78"/>
  <c r="S98" i="78"/>
  <c r="R98" i="78"/>
  <c r="Q98" i="78"/>
  <c r="P98" i="78"/>
  <c r="N98" i="78"/>
  <c r="K98" i="78"/>
  <c r="F98" i="78"/>
  <c r="E98" i="78"/>
  <c r="AZ97" i="78"/>
  <c r="AX97" i="78"/>
  <c r="AW97" i="78"/>
  <c r="Z97" i="78"/>
  <c r="S97" i="78"/>
  <c r="R97" i="78"/>
  <c r="Q97" i="78"/>
  <c r="P97" i="78"/>
  <c r="N97" i="78"/>
  <c r="K97" i="78"/>
  <c r="F97" i="78"/>
  <c r="E97" i="78"/>
  <c r="AZ96" i="78"/>
  <c r="AX96" i="78"/>
  <c r="AW96" i="78"/>
  <c r="Z96" i="78"/>
  <c r="S96" i="78"/>
  <c r="R96" i="78"/>
  <c r="Q96" i="78"/>
  <c r="P96" i="78"/>
  <c r="N96" i="78"/>
  <c r="K96" i="78"/>
  <c r="F96" i="78"/>
  <c r="E96" i="78"/>
  <c r="AZ95" i="78"/>
  <c r="AX95" i="78"/>
  <c r="AW95" i="78"/>
  <c r="Z95" i="78"/>
  <c r="S95" i="78"/>
  <c r="R95" i="78"/>
  <c r="Q95" i="78"/>
  <c r="P95" i="78"/>
  <c r="N95" i="78"/>
  <c r="K95" i="78"/>
  <c r="F95" i="78"/>
  <c r="E95" i="78"/>
  <c r="AZ94" i="78"/>
  <c r="AX94" i="78"/>
  <c r="AW94" i="78"/>
  <c r="Z94" i="78"/>
  <c r="S94" i="78"/>
  <c r="R94" i="78"/>
  <c r="Q94" i="78"/>
  <c r="P94" i="78"/>
  <c r="N94" i="78"/>
  <c r="K94" i="78"/>
  <c r="F94" i="78"/>
  <c r="E94" i="78"/>
  <c r="AZ93" i="78"/>
  <c r="AX93" i="78"/>
  <c r="AW93" i="78"/>
  <c r="Z93" i="78"/>
  <c r="S93" i="78"/>
  <c r="R93" i="78"/>
  <c r="Q93" i="78"/>
  <c r="P93" i="78"/>
  <c r="N93" i="78"/>
  <c r="K93" i="78"/>
  <c r="F93" i="78"/>
  <c r="E93" i="78"/>
  <c r="AZ92" i="78"/>
  <c r="AX92" i="78"/>
  <c r="AW92" i="78"/>
  <c r="Z92" i="78"/>
  <c r="S92" i="78"/>
  <c r="R92" i="78"/>
  <c r="Q92" i="78"/>
  <c r="P92" i="78"/>
  <c r="N92" i="78"/>
  <c r="K92" i="78"/>
  <c r="F92" i="78"/>
  <c r="E92" i="78"/>
  <c r="AZ91" i="78"/>
  <c r="AX91" i="78"/>
  <c r="AW91" i="78"/>
  <c r="Z91" i="78"/>
  <c r="S91" i="78"/>
  <c r="R91" i="78"/>
  <c r="Q91" i="78"/>
  <c r="P91" i="78"/>
  <c r="N91" i="78"/>
  <c r="K91" i="78"/>
  <c r="F91" i="78"/>
  <c r="E91" i="78"/>
  <c r="AZ90" i="78"/>
  <c r="AX90" i="78"/>
  <c r="AW90" i="78"/>
  <c r="Z90" i="78"/>
  <c r="S90" i="78"/>
  <c r="R90" i="78"/>
  <c r="Q90" i="78"/>
  <c r="P90" i="78"/>
  <c r="N90" i="78"/>
  <c r="K90" i="78"/>
  <c r="F90" i="78"/>
  <c r="E90" i="78"/>
  <c r="AZ89" i="78"/>
  <c r="AX89" i="78"/>
  <c r="AW89" i="78"/>
  <c r="Z89" i="78"/>
  <c r="S89" i="78"/>
  <c r="R89" i="78"/>
  <c r="Q89" i="78"/>
  <c r="P89" i="78"/>
  <c r="N89" i="78"/>
  <c r="K89" i="78"/>
  <c r="F89" i="78"/>
  <c r="E89" i="78"/>
  <c r="AZ88" i="78"/>
  <c r="AX88" i="78"/>
  <c r="AW88" i="78"/>
  <c r="Z88" i="78"/>
  <c r="S88" i="78"/>
  <c r="R88" i="78"/>
  <c r="Q88" i="78"/>
  <c r="P88" i="78"/>
  <c r="N88" i="78"/>
  <c r="K88" i="78"/>
  <c r="F88" i="78"/>
  <c r="E88" i="78"/>
  <c r="AZ87" i="78"/>
  <c r="AX87" i="78"/>
  <c r="AW87" i="78"/>
  <c r="Z87" i="78"/>
  <c r="S87" i="78"/>
  <c r="R87" i="78"/>
  <c r="Q87" i="78"/>
  <c r="P87" i="78"/>
  <c r="N87" i="78"/>
  <c r="K87" i="78"/>
  <c r="F87" i="78"/>
  <c r="E87" i="78"/>
  <c r="AZ86" i="78"/>
  <c r="AX86" i="78"/>
  <c r="AW86" i="78"/>
  <c r="Z86" i="78"/>
  <c r="S86" i="78"/>
  <c r="R86" i="78"/>
  <c r="Q86" i="78"/>
  <c r="P86" i="78"/>
  <c r="N86" i="78"/>
  <c r="K86" i="78"/>
  <c r="F86" i="78"/>
  <c r="E86" i="78"/>
  <c r="AZ85" i="78"/>
  <c r="AX85" i="78"/>
  <c r="AW85" i="78"/>
  <c r="Z85" i="78"/>
  <c r="S85" i="78"/>
  <c r="R85" i="78"/>
  <c r="Q85" i="78"/>
  <c r="P85" i="78"/>
  <c r="N85" i="78"/>
  <c r="K85" i="78"/>
  <c r="F85" i="78"/>
  <c r="E85" i="78"/>
  <c r="AZ84" i="78"/>
  <c r="AX84" i="78"/>
  <c r="AW84" i="78"/>
  <c r="Z84" i="78"/>
  <c r="S84" i="78"/>
  <c r="R84" i="78"/>
  <c r="Q84" i="78"/>
  <c r="P84" i="78"/>
  <c r="N84" i="78"/>
  <c r="K84" i="78"/>
  <c r="F84" i="78"/>
  <c r="E84" i="78"/>
  <c r="AZ83" i="78"/>
  <c r="AX83" i="78"/>
  <c r="AW83" i="78"/>
  <c r="Z83" i="78"/>
  <c r="S83" i="78"/>
  <c r="R83" i="78"/>
  <c r="Q83" i="78"/>
  <c r="P83" i="78"/>
  <c r="N83" i="78"/>
  <c r="K83" i="78"/>
  <c r="F83" i="78"/>
  <c r="E83" i="78"/>
  <c r="AZ82" i="78"/>
  <c r="AX82" i="78"/>
  <c r="AW82" i="78"/>
  <c r="Z82" i="78"/>
  <c r="S82" i="78"/>
  <c r="R82" i="78"/>
  <c r="Q82" i="78"/>
  <c r="P82" i="78"/>
  <c r="N82" i="78"/>
  <c r="K82" i="78"/>
  <c r="F82" i="78"/>
  <c r="E82" i="78"/>
  <c r="AZ81" i="78"/>
  <c r="AX81" i="78"/>
  <c r="AW81" i="78"/>
  <c r="Z81" i="78"/>
  <c r="S81" i="78"/>
  <c r="R81" i="78"/>
  <c r="Q81" i="78"/>
  <c r="P81" i="78"/>
  <c r="N81" i="78"/>
  <c r="K81" i="78"/>
  <c r="F81" i="78"/>
  <c r="E81" i="78"/>
  <c r="AZ80" i="78"/>
  <c r="AX80" i="78"/>
  <c r="AW80" i="78"/>
  <c r="Z80" i="78"/>
  <c r="S80" i="78"/>
  <c r="R80" i="78"/>
  <c r="Q80" i="78"/>
  <c r="P80" i="78"/>
  <c r="N80" i="78"/>
  <c r="K80" i="78"/>
  <c r="F80" i="78"/>
  <c r="E80" i="78"/>
  <c r="AZ79" i="78"/>
  <c r="AX79" i="78"/>
  <c r="AW79" i="78"/>
  <c r="Z79" i="78"/>
  <c r="S79" i="78"/>
  <c r="R79" i="78"/>
  <c r="Q79" i="78"/>
  <c r="P79" i="78"/>
  <c r="N79" i="78"/>
  <c r="K79" i="78"/>
  <c r="F79" i="78"/>
  <c r="E79" i="78"/>
  <c r="AZ78" i="78"/>
  <c r="AX78" i="78"/>
  <c r="AW78" i="78"/>
  <c r="Z78" i="78"/>
  <c r="S78" i="78"/>
  <c r="R78" i="78"/>
  <c r="Q78" i="78"/>
  <c r="P78" i="78"/>
  <c r="N78" i="78"/>
  <c r="K78" i="78"/>
  <c r="F78" i="78"/>
  <c r="E78" i="78"/>
  <c r="AZ77" i="78"/>
  <c r="AX77" i="78"/>
  <c r="AW77" i="78"/>
  <c r="Z77" i="78"/>
  <c r="S77" i="78"/>
  <c r="R77" i="78"/>
  <c r="Q77" i="78"/>
  <c r="P77" i="78"/>
  <c r="N77" i="78"/>
  <c r="K77" i="78"/>
  <c r="F77" i="78"/>
  <c r="E77" i="78"/>
  <c r="AZ76" i="78"/>
  <c r="AX76" i="78"/>
  <c r="AW76" i="78"/>
  <c r="Z76" i="78"/>
  <c r="S76" i="78"/>
  <c r="R76" i="78"/>
  <c r="Q76" i="78"/>
  <c r="P76" i="78"/>
  <c r="N76" i="78"/>
  <c r="K76" i="78"/>
  <c r="F76" i="78"/>
  <c r="E76" i="78"/>
  <c r="AZ75" i="78"/>
  <c r="AX75" i="78"/>
  <c r="AW75" i="78"/>
  <c r="Z75" i="78"/>
  <c r="S75" i="78"/>
  <c r="R75" i="78"/>
  <c r="Q75" i="78"/>
  <c r="P75" i="78"/>
  <c r="N75" i="78"/>
  <c r="K75" i="78"/>
  <c r="F75" i="78"/>
  <c r="E75" i="78"/>
  <c r="AZ74" i="78"/>
  <c r="AX74" i="78"/>
  <c r="AW74" i="78"/>
  <c r="Z74" i="78"/>
  <c r="S74" i="78"/>
  <c r="R74" i="78"/>
  <c r="Q74" i="78"/>
  <c r="P74" i="78"/>
  <c r="N74" i="78"/>
  <c r="K74" i="78"/>
  <c r="F74" i="78"/>
  <c r="E74" i="78"/>
  <c r="AZ73" i="78"/>
  <c r="AX73" i="78"/>
  <c r="AW73" i="78"/>
  <c r="Z73" i="78"/>
  <c r="S73" i="78"/>
  <c r="R73" i="78"/>
  <c r="Q73" i="78"/>
  <c r="P73" i="78"/>
  <c r="N73" i="78"/>
  <c r="K73" i="78"/>
  <c r="F73" i="78"/>
  <c r="E73" i="78"/>
  <c r="AZ72" i="78"/>
  <c r="AX72" i="78"/>
  <c r="AW72" i="78"/>
  <c r="Z72" i="78"/>
  <c r="S72" i="78"/>
  <c r="R72" i="78"/>
  <c r="Q72" i="78"/>
  <c r="P72" i="78"/>
  <c r="N72" i="78"/>
  <c r="K72" i="78"/>
  <c r="F72" i="78"/>
  <c r="E72" i="78"/>
  <c r="AZ71" i="78"/>
  <c r="AX71" i="78"/>
  <c r="AW71" i="78"/>
  <c r="Z71" i="78"/>
  <c r="S71" i="78"/>
  <c r="R71" i="78"/>
  <c r="Q71" i="78"/>
  <c r="P71" i="78"/>
  <c r="N71" i="78"/>
  <c r="K71" i="78"/>
  <c r="F71" i="78"/>
  <c r="E71" i="78"/>
  <c r="AZ70" i="78"/>
  <c r="AX70" i="78"/>
  <c r="AW70" i="78"/>
  <c r="Z70" i="78"/>
  <c r="S70" i="78"/>
  <c r="R70" i="78"/>
  <c r="Q70" i="78"/>
  <c r="P70" i="78"/>
  <c r="N70" i="78"/>
  <c r="K70" i="78"/>
  <c r="F70" i="78"/>
  <c r="E70" i="78"/>
  <c r="AZ69" i="78"/>
  <c r="AX69" i="78"/>
  <c r="AW69" i="78"/>
  <c r="Z69" i="78"/>
  <c r="S69" i="78"/>
  <c r="R69" i="78"/>
  <c r="Q69" i="78"/>
  <c r="P69" i="78"/>
  <c r="N69" i="78"/>
  <c r="K69" i="78"/>
  <c r="F69" i="78"/>
  <c r="E69" i="78"/>
  <c r="AZ68" i="78"/>
  <c r="AX68" i="78"/>
  <c r="AW68" i="78"/>
  <c r="Z68" i="78"/>
  <c r="S68" i="78"/>
  <c r="R68" i="78"/>
  <c r="Q68" i="78"/>
  <c r="P68" i="78"/>
  <c r="N68" i="78"/>
  <c r="K68" i="78"/>
  <c r="F68" i="78"/>
  <c r="E68" i="78"/>
  <c r="AZ67" i="78"/>
  <c r="AX67" i="78"/>
  <c r="AW67" i="78"/>
  <c r="Z67" i="78"/>
  <c r="S67" i="78"/>
  <c r="R67" i="78"/>
  <c r="Q67" i="78"/>
  <c r="P67" i="78"/>
  <c r="N67" i="78"/>
  <c r="K67" i="78"/>
  <c r="F67" i="78"/>
  <c r="E67" i="78"/>
  <c r="AZ66" i="78"/>
  <c r="AX66" i="78"/>
  <c r="AW66" i="78"/>
  <c r="Z66" i="78"/>
  <c r="S66" i="78"/>
  <c r="R66" i="78"/>
  <c r="Q66" i="78"/>
  <c r="P66" i="78"/>
  <c r="N66" i="78"/>
  <c r="K66" i="78"/>
  <c r="F66" i="78"/>
  <c r="E66" i="78"/>
  <c r="AZ65" i="78"/>
  <c r="AX65" i="78"/>
  <c r="AW65" i="78"/>
  <c r="Z65" i="78"/>
  <c r="S65" i="78"/>
  <c r="R65" i="78"/>
  <c r="Q65" i="78"/>
  <c r="P65" i="78"/>
  <c r="N65" i="78"/>
  <c r="K65" i="78"/>
  <c r="F65" i="78"/>
  <c r="E65" i="78"/>
  <c r="AZ64" i="78"/>
  <c r="AX64" i="78"/>
  <c r="AW64" i="78"/>
  <c r="Z64" i="78"/>
  <c r="S64" i="78"/>
  <c r="R64" i="78"/>
  <c r="Q64" i="78"/>
  <c r="P64" i="78"/>
  <c r="N64" i="78"/>
  <c r="K64" i="78"/>
  <c r="F64" i="78"/>
  <c r="E64" i="78"/>
  <c r="AZ63" i="78"/>
  <c r="AX63" i="78"/>
  <c r="AW63" i="78"/>
  <c r="Z63" i="78"/>
  <c r="S63" i="78"/>
  <c r="R63" i="78"/>
  <c r="Q63" i="78"/>
  <c r="P63" i="78"/>
  <c r="N63" i="78"/>
  <c r="K63" i="78"/>
  <c r="F63" i="78"/>
  <c r="E63" i="78"/>
  <c r="AZ62" i="78"/>
  <c r="AX62" i="78"/>
  <c r="AW62" i="78"/>
  <c r="Z62" i="78"/>
  <c r="S62" i="78"/>
  <c r="R62" i="78"/>
  <c r="Q62" i="78"/>
  <c r="P62" i="78"/>
  <c r="N62" i="78"/>
  <c r="K62" i="78"/>
  <c r="F62" i="78"/>
  <c r="E62" i="78"/>
  <c r="AZ61" i="78"/>
  <c r="AX61" i="78"/>
  <c r="AW61" i="78"/>
  <c r="Z61" i="78"/>
  <c r="S61" i="78"/>
  <c r="R61" i="78"/>
  <c r="Q61" i="78"/>
  <c r="P61" i="78"/>
  <c r="N61" i="78"/>
  <c r="K61" i="78"/>
  <c r="F61" i="78"/>
  <c r="E61" i="78"/>
  <c r="AZ60" i="78"/>
  <c r="AX60" i="78"/>
  <c r="AW60" i="78"/>
  <c r="Z60" i="78"/>
  <c r="S60" i="78"/>
  <c r="R60" i="78"/>
  <c r="Q60" i="78"/>
  <c r="P60" i="78"/>
  <c r="N60" i="78"/>
  <c r="K60" i="78"/>
  <c r="F60" i="78"/>
  <c r="E60" i="78"/>
  <c r="AZ59" i="78"/>
  <c r="AX59" i="78"/>
  <c r="AW59" i="78"/>
  <c r="Z59" i="78"/>
  <c r="S59" i="78"/>
  <c r="R59" i="78"/>
  <c r="Q59" i="78"/>
  <c r="P59" i="78"/>
  <c r="N59" i="78"/>
  <c r="K59" i="78"/>
  <c r="F59" i="78"/>
  <c r="E59" i="78"/>
  <c r="AZ58" i="78"/>
  <c r="AX58" i="78"/>
  <c r="AW58" i="78"/>
  <c r="Z58" i="78"/>
  <c r="S58" i="78"/>
  <c r="R58" i="78"/>
  <c r="Q58" i="78"/>
  <c r="P58" i="78"/>
  <c r="N58" i="78"/>
  <c r="K58" i="78"/>
  <c r="F58" i="78"/>
  <c r="E58" i="78"/>
  <c r="AZ57" i="78"/>
  <c r="AX57" i="78"/>
  <c r="AW57" i="78"/>
  <c r="Z57" i="78"/>
  <c r="S57" i="78"/>
  <c r="R57" i="78"/>
  <c r="Q57" i="78"/>
  <c r="P57" i="78"/>
  <c r="N57" i="78"/>
  <c r="K57" i="78"/>
  <c r="F57" i="78"/>
  <c r="E57" i="78"/>
  <c r="AZ56" i="78"/>
  <c r="AX56" i="78"/>
  <c r="AW56" i="78"/>
  <c r="Z56" i="78"/>
  <c r="S56" i="78"/>
  <c r="R56" i="78"/>
  <c r="Q56" i="78"/>
  <c r="P56" i="78"/>
  <c r="N56" i="78"/>
  <c r="K56" i="78"/>
  <c r="F56" i="78"/>
  <c r="E56" i="78"/>
  <c r="AZ55" i="78"/>
  <c r="AX55" i="78"/>
  <c r="AW55" i="78"/>
  <c r="Z55" i="78"/>
  <c r="S55" i="78"/>
  <c r="R55" i="78"/>
  <c r="Q55" i="78"/>
  <c r="P55" i="78"/>
  <c r="N55" i="78"/>
  <c r="K55" i="78"/>
  <c r="F55" i="78"/>
  <c r="E55" i="78"/>
  <c r="AZ54" i="78"/>
  <c r="AX54" i="78"/>
  <c r="AW54" i="78"/>
  <c r="Z54" i="78"/>
  <c r="S54" i="78"/>
  <c r="R54" i="78"/>
  <c r="Q54" i="78"/>
  <c r="P54" i="78"/>
  <c r="N54" i="78"/>
  <c r="K54" i="78"/>
  <c r="F54" i="78"/>
  <c r="E54" i="78"/>
  <c r="AZ53" i="78"/>
  <c r="AX53" i="78"/>
  <c r="AW53" i="78"/>
  <c r="Z53" i="78"/>
  <c r="S53" i="78"/>
  <c r="R53" i="78"/>
  <c r="Q53" i="78"/>
  <c r="P53" i="78"/>
  <c r="N53" i="78"/>
  <c r="K53" i="78"/>
  <c r="F53" i="78"/>
  <c r="E53" i="78"/>
  <c r="AZ52" i="78"/>
  <c r="AX52" i="78"/>
  <c r="AW52" i="78"/>
  <c r="Z52" i="78"/>
  <c r="S52" i="78"/>
  <c r="R52" i="78"/>
  <c r="Q52" i="78"/>
  <c r="P52" i="78"/>
  <c r="N52" i="78"/>
  <c r="K52" i="78"/>
  <c r="F52" i="78"/>
  <c r="E52" i="78"/>
  <c r="AZ51" i="78"/>
  <c r="AX51" i="78"/>
  <c r="AW51" i="78"/>
  <c r="Z51" i="78"/>
  <c r="S51" i="78"/>
  <c r="R51" i="78"/>
  <c r="Q51" i="78"/>
  <c r="P51" i="78"/>
  <c r="N51" i="78"/>
  <c r="K51" i="78"/>
  <c r="F51" i="78"/>
  <c r="E51" i="78"/>
  <c r="AZ50" i="78"/>
  <c r="AX50" i="78"/>
  <c r="AW50" i="78"/>
  <c r="Z50" i="78"/>
  <c r="S50" i="78"/>
  <c r="R50" i="78"/>
  <c r="Q50" i="78"/>
  <c r="P50" i="78"/>
  <c r="N50" i="78"/>
  <c r="K50" i="78"/>
  <c r="F50" i="78"/>
  <c r="E50" i="78"/>
  <c r="AZ49" i="78"/>
  <c r="AX49" i="78"/>
  <c r="AW49" i="78"/>
  <c r="Z49" i="78"/>
  <c r="S49" i="78"/>
  <c r="R49" i="78"/>
  <c r="Q49" i="78"/>
  <c r="P49" i="78"/>
  <c r="N49" i="78"/>
  <c r="K49" i="78"/>
  <c r="F49" i="78"/>
  <c r="E49" i="78"/>
  <c r="AZ48" i="78"/>
  <c r="AX48" i="78"/>
  <c r="AW48" i="78"/>
  <c r="Z48" i="78"/>
  <c r="S48" i="78"/>
  <c r="R48" i="78"/>
  <c r="Q48" i="78"/>
  <c r="P48" i="78"/>
  <c r="N48" i="78"/>
  <c r="K48" i="78"/>
  <c r="F48" i="78"/>
  <c r="E48" i="78"/>
  <c r="AZ47" i="78"/>
  <c r="AX47" i="78"/>
  <c r="AW47" i="78"/>
  <c r="Z47" i="78"/>
  <c r="S47" i="78"/>
  <c r="R47" i="78"/>
  <c r="Q47" i="78"/>
  <c r="P47" i="78"/>
  <c r="N47" i="78"/>
  <c r="K47" i="78"/>
  <c r="F47" i="78"/>
  <c r="E47" i="78"/>
  <c r="AZ46" i="78"/>
  <c r="AX46" i="78"/>
  <c r="AW46" i="78"/>
  <c r="Z46" i="78"/>
  <c r="S46" i="78"/>
  <c r="R46" i="78"/>
  <c r="Q46" i="78"/>
  <c r="P46" i="78"/>
  <c r="N46" i="78"/>
  <c r="K46" i="78"/>
  <c r="F46" i="78"/>
  <c r="E46" i="78"/>
  <c r="AZ45" i="78"/>
  <c r="AX45" i="78"/>
  <c r="AW45" i="78"/>
  <c r="Z45" i="78"/>
  <c r="S45" i="78"/>
  <c r="R45" i="78"/>
  <c r="Q45" i="78"/>
  <c r="P45" i="78"/>
  <c r="N45" i="78"/>
  <c r="K45" i="78"/>
  <c r="F45" i="78"/>
  <c r="E45" i="78"/>
  <c r="AZ44" i="78"/>
  <c r="AX44" i="78"/>
  <c r="AW44" i="78"/>
  <c r="Z44" i="78"/>
  <c r="S44" i="78"/>
  <c r="R44" i="78"/>
  <c r="Q44" i="78"/>
  <c r="P44" i="78"/>
  <c r="N44" i="78"/>
  <c r="K44" i="78"/>
  <c r="F44" i="78"/>
  <c r="E44" i="78"/>
  <c r="AZ43" i="78"/>
  <c r="AX43" i="78"/>
  <c r="AW43" i="78"/>
  <c r="Z43" i="78"/>
  <c r="S43" i="78"/>
  <c r="R43" i="78"/>
  <c r="Q43" i="78"/>
  <c r="P43" i="78"/>
  <c r="N43" i="78"/>
  <c r="K43" i="78"/>
  <c r="F43" i="78"/>
  <c r="E43" i="78"/>
  <c r="AZ42" i="78"/>
  <c r="AX42" i="78"/>
  <c r="AW42" i="78"/>
  <c r="Z42" i="78"/>
  <c r="S42" i="78"/>
  <c r="R42" i="78"/>
  <c r="Q42" i="78"/>
  <c r="P42" i="78"/>
  <c r="N42" i="78"/>
  <c r="K42" i="78"/>
  <c r="F42" i="78"/>
  <c r="E42" i="78"/>
  <c r="AZ41" i="78"/>
  <c r="AX41" i="78"/>
  <c r="AW41" i="78"/>
  <c r="Z41" i="78"/>
  <c r="S41" i="78"/>
  <c r="R41" i="78"/>
  <c r="Q41" i="78"/>
  <c r="P41" i="78"/>
  <c r="N41" i="78"/>
  <c r="K41" i="78"/>
  <c r="F41" i="78"/>
  <c r="E41" i="78"/>
  <c r="AZ40" i="78"/>
  <c r="AX40" i="78"/>
  <c r="AW40" i="78"/>
  <c r="Z40" i="78"/>
  <c r="S40" i="78"/>
  <c r="R40" i="78"/>
  <c r="Q40" i="78"/>
  <c r="P40" i="78"/>
  <c r="N40" i="78"/>
  <c r="K40" i="78"/>
  <c r="F40" i="78"/>
  <c r="E40" i="78"/>
  <c r="AZ39" i="78"/>
  <c r="AX39" i="78"/>
  <c r="AW39" i="78"/>
  <c r="Z39" i="78"/>
  <c r="S39" i="78"/>
  <c r="R39" i="78"/>
  <c r="Q39" i="78"/>
  <c r="P39" i="78"/>
  <c r="N39" i="78"/>
  <c r="K39" i="78"/>
  <c r="F39" i="78"/>
  <c r="E39" i="78"/>
  <c r="AZ38" i="78"/>
  <c r="AX38" i="78"/>
  <c r="AW38" i="78"/>
  <c r="Z38" i="78"/>
  <c r="S38" i="78"/>
  <c r="R38" i="78"/>
  <c r="Q38" i="78"/>
  <c r="P38" i="78"/>
  <c r="N38" i="78"/>
  <c r="K38" i="78"/>
  <c r="F38" i="78"/>
  <c r="E38" i="78"/>
  <c r="AZ37" i="78"/>
  <c r="AX37" i="78"/>
  <c r="AW37" i="78"/>
  <c r="Z37" i="78"/>
  <c r="S37" i="78"/>
  <c r="R37" i="78"/>
  <c r="Q37" i="78"/>
  <c r="P37" i="78"/>
  <c r="N37" i="78"/>
  <c r="K37" i="78"/>
  <c r="F37" i="78"/>
  <c r="E37" i="78"/>
  <c r="AZ36" i="78"/>
  <c r="AX36" i="78"/>
  <c r="AW36" i="78"/>
  <c r="Z36" i="78"/>
  <c r="S36" i="78"/>
  <c r="R36" i="78"/>
  <c r="Q36" i="78"/>
  <c r="P36" i="78"/>
  <c r="N36" i="78"/>
  <c r="K36" i="78"/>
  <c r="F36" i="78"/>
  <c r="E36" i="78"/>
  <c r="AZ35" i="78"/>
  <c r="AX35" i="78"/>
  <c r="AW35" i="78"/>
  <c r="Z35" i="78"/>
  <c r="S35" i="78"/>
  <c r="R35" i="78"/>
  <c r="Q35" i="78"/>
  <c r="P35" i="78"/>
  <c r="N35" i="78"/>
  <c r="K35" i="78"/>
  <c r="F35" i="78"/>
  <c r="E35" i="78"/>
  <c r="AZ34" i="78"/>
  <c r="AX34" i="78"/>
  <c r="AW34" i="78"/>
  <c r="Z34" i="78"/>
  <c r="S34" i="78"/>
  <c r="R34" i="78"/>
  <c r="Q34" i="78"/>
  <c r="P34" i="78"/>
  <c r="N34" i="78"/>
  <c r="K34" i="78"/>
  <c r="F34" i="78"/>
  <c r="E34" i="78"/>
  <c r="AZ33" i="78"/>
  <c r="AX33" i="78"/>
  <c r="AW33" i="78"/>
  <c r="Z33" i="78"/>
  <c r="S33" i="78"/>
  <c r="R33" i="78"/>
  <c r="Q33" i="78"/>
  <c r="P33" i="78"/>
  <c r="N33" i="78"/>
  <c r="K33" i="78"/>
  <c r="F33" i="78"/>
  <c r="E33" i="78"/>
  <c r="AZ32" i="78"/>
  <c r="AX32" i="78"/>
  <c r="AW32" i="78"/>
  <c r="Z32" i="78"/>
  <c r="S32" i="78"/>
  <c r="R32" i="78"/>
  <c r="Q32" i="78"/>
  <c r="P32" i="78"/>
  <c r="N32" i="78"/>
  <c r="K32" i="78"/>
  <c r="F32" i="78"/>
  <c r="E32" i="78"/>
  <c r="AZ31" i="78"/>
  <c r="AX31" i="78"/>
  <c r="AW31" i="78"/>
  <c r="Z31" i="78"/>
  <c r="S31" i="78"/>
  <c r="R31" i="78"/>
  <c r="Q31" i="78"/>
  <c r="P31" i="78"/>
  <c r="N31" i="78"/>
  <c r="K31" i="78"/>
  <c r="F31" i="78"/>
  <c r="E31" i="78"/>
  <c r="AZ30" i="78"/>
  <c r="AX30" i="78"/>
  <c r="AW30" i="78"/>
  <c r="Z30" i="78"/>
  <c r="S30" i="78"/>
  <c r="R30" i="78"/>
  <c r="Q30" i="78"/>
  <c r="P30" i="78"/>
  <c r="N30" i="78"/>
  <c r="K30" i="78"/>
  <c r="F30" i="78"/>
  <c r="E30" i="78"/>
  <c r="AZ29" i="78"/>
  <c r="AX29" i="78"/>
  <c r="AW29" i="78"/>
  <c r="Z29" i="78"/>
  <c r="S29" i="78"/>
  <c r="R29" i="78"/>
  <c r="Q29" i="78"/>
  <c r="P29" i="78"/>
  <c r="N29" i="78"/>
  <c r="K29" i="78"/>
  <c r="F29" i="78"/>
  <c r="E29" i="78"/>
  <c r="AZ28" i="78"/>
  <c r="AX28" i="78"/>
  <c r="AW28" i="78"/>
  <c r="Z28" i="78"/>
  <c r="S28" i="78"/>
  <c r="R28" i="78"/>
  <c r="Q28" i="78"/>
  <c r="P28" i="78"/>
  <c r="N28" i="78"/>
  <c r="K28" i="78"/>
  <c r="F28" i="78"/>
  <c r="E28" i="78"/>
  <c r="AZ27" i="78"/>
  <c r="AX27" i="78"/>
  <c r="AW27" i="78"/>
  <c r="Z27" i="78"/>
  <c r="S27" i="78"/>
  <c r="R27" i="78"/>
  <c r="Q27" i="78"/>
  <c r="P27" i="78"/>
  <c r="N27" i="78"/>
  <c r="K27" i="78"/>
  <c r="F27" i="78"/>
  <c r="E27" i="78"/>
  <c r="AZ26" i="78"/>
  <c r="AX26" i="78"/>
  <c r="AW26" i="78"/>
  <c r="Z26" i="78"/>
  <c r="S26" i="78"/>
  <c r="R26" i="78"/>
  <c r="Q26" i="78"/>
  <c r="P26" i="78"/>
  <c r="N26" i="78"/>
  <c r="K26" i="78"/>
  <c r="F26" i="78"/>
  <c r="E26" i="78"/>
  <c r="AZ25" i="78"/>
  <c r="AX25" i="78"/>
  <c r="AW25" i="78"/>
  <c r="Z25" i="78"/>
  <c r="S25" i="78"/>
  <c r="R25" i="78"/>
  <c r="Q25" i="78"/>
  <c r="P25" i="78"/>
  <c r="N25" i="78"/>
  <c r="K25" i="78"/>
  <c r="F25" i="78"/>
  <c r="E25" i="78"/>
  <c r="AZ24" i="78"/>
  <c r="AX24" i="78"/>
  <c r="AW24" i="78"/>
  <c r="Z24" i="78"/>
  <c r="S24" i="78"/>
  <c r="R24" i="78"/>
  <c r="Q24" i="78"/>
  <c r="P24" i="78"/>
  <c r="N24" i="78"/>
  <c r="K24" i="78"/>
  <c r="F24" i="78"/>
  <c r="E24" i="78"/>
  <c r="AZ23" i="78"/>
  <c r="AX23" i="78"/>
  <c r="AW23" i="78"/>
  <c r="Z23" i="78"/>
  <c r="S23" i="78"/>
  <c r="R23" i="78"/>
  <c r="Q23" i="78"/>
  <c r="P23" i="78"/>
  <c r="N23" i="78"/>
  <c r="K23" i="78"/>
  <c r="F23" i="78"/>
  <c r="E23" i="78"/>
  <c r="AZ22" i="78"/>
  <c r="AX22" i="78"/>
  <c r="AW22" i="78"/>
  <c r="Z22" i="78"/>
  <c r="S22" i="78"/>
  <c r="R22" i="78"/>
  <c r="Q22" i="78"/>
  <c r="P22" i="78"/>
  <c r="N22" i="78"/>
  <c r="K22" i="78"/>
  <c r="F22" i="78"/>
  <c r="E22" i="78"/>
  <c r="AZ21" i="78"/>
  <c r="AX21" i="78"/>
  <c r="AW21" i="78"/>
  <c r="Z21" i="78"/>
  <c r="S21" i="78"/>
  <c r="R21" i="78"/>
  <c r="Q21" i="78"/>
  <c r="P21" i="78"/>
  <c r="N21" i="78"/>
  <c r="K21" i="78"/>
  <c r="F21" i="78"/>
  <c r="E21" i="78"/>
  <c r="AZ20" i="78"/>
  <c r="AX20" i="78"/>
  <c r="AW20" i="78"/>
  <c r="Z20" i="78"/>
  <c r="S20" i="78"/>
  <c r="R20" i="78"/>
  <c r="Q20" i="78"/>
  <c r="P20" i="78"/>
  <c r="N20" i="78"/>
  <c r="K20" i="78"/>
  <c r="F20" i="78"/>
  <c r="E20" i="78"/>
  <c r="AZ19" i="78"/>
  <c r="AX19" i="78"/>
  <c r="AW19" i="78"/>
  <c r="Z19" i="78"/>
  <c r="S19" i="78"/>
  <c r="R19" i="78"/>
  <c r="Q19" i="78"/>
  <c r="P19" i="78"/>
  <c r="N19" i="78"/>
  <c r="K19" i="78"/>
  <c r="F19" i="78"/>
  <c r="E19" i="78"/>
  <c r="AZ18" i="78"/>
  <c r="AX18" i="78"/>
  <c r="AW18" i="78"/>
  <c r="Z18" i="78"/>
  <c r="S18" i="78"/>
  <c r="R18" i="78"/>
  <c r="Q18" i="78"/>
  <c r="P18" i="78"/>
  <c r="N18" i="78"/>
  <c r="K18" i="78"/>
  <c r="F18" i="78"/>
  <c r="E18" i="78"/>
  <c r="AZ17" i="78"/>
  <c r="AX17" i="78"/>
  <c r="AW17" i="78"/>
  <c r="Z17" i="78"/>
  <c r="S17" i="78"/>
  <c r="R17" i="78"/>
  <c r="Q17" i="78"/>
  <c r="P17" i="78"/>
  <c r="N17" i="78"/>
  <c r="K17" i="78"/>
  <c r="F17" i="78"/>
  <c r="E17" i="78"/>
  <c r="AZ16" i="78"/>
  <c r="AX16" i="78"/>
  <c r="AW16" i="78"/>
  <c r="Z16" i="78"/>
  <c r="S16" i="78"/>
  <c r="R16" i="78"/>
  <c r="Q16" i="78"/>
  <c r="P16" i="78"/>
  <c r="N16" i="78"/>
  <c r="K16" i="78"/>
  <c r="F16" i="78"/>
  <c r="E16" i="78"/>
  <c r="AZ15" i="78"/>
  <c r="AX15" i="78"/>
  <c r="AW15" i="78"/>
  <c r="Z15" i="78"/>
  <c r="S15" i="78"/>
  <c r="R15" i="78"/>
  <c r="Q15" i="78"/>
  <c r="P15" i="78"/>
  <c r="N15" i="78"/>
  <c r="K15" i="78"/>
  <c r="F15" i="78"/>
  <c r="E15" i="78"/>
  <c r="AZ14" i="78"/>
  <c r="AX14" i="78"/>
  <c r="AW14" i="78"/>
  <c r="Z14" i="78"/>
  <c r="S14" i="78"/>
  <c r="R14" i="78"/>
  <c r="Q14" i="78"/>
  <c r="P14" i="78"/>
  <c r="N14" i="78"/>
  <c r="E46" i="79"/>
  <c r="K14" i="78"/>
  <c r="F14" i="78"/>
  <c r="E14" i="78"/>
  <c r="AZ13" i="78"/>
  <c r="AX13" i="78"/>
  <c r="AW13" i="78"/>
  <c r="Z13" i="78"/>
  <c r="S13" i="78"/>
  <c r="R13" i="78"/>
  <c r="Q13" i="78"/>
  <c r="P13" i="78"/>
  <c r="K13" i="78"/>
  <c r="F13" i="78"/>
  <c r="E13" i="78"/>
  <c r="AZ12" i="78"/>
  <c r="AX12" i="78"/>
  <c r="AW12" i="78"/>
  <c r="Z12" i="78"/>
  <c r="S12" i="78"/>
  <c r="R12" i="78"/>
  <c r="Q12" i="78"/>
  <c r="P12" i="78"/>
  <c r="K12" i="78"/>
  <c r="F12" i="78"/>
  <c r="E12" i="78"/>
  <c r="AZ11" i="78"/>
  <c r="AX11" i="78"/>
  <c r="AW11" i="78"/>
  <c r="Z11" i="78"/>
  <c r="S11" i="78"/>
  <c r="R11" i="78"/>
  <c r="Q11" i="78"/>
  <c r="P11" i="78"/>
  <c r="K11" i="78"/>
  <c r="F11" i="78"/>
  <c r="E11" i="78"/>
  <c r="AZ10" i="78"/>
  <c r="AX10" i="78"/>
  <c r="AW10" i="78"/>
  <c r="Z10" i="78"/>
  <c r="S10" i="78"/>
  <c r="R10" i="78"/>
  <c r="Q10" i="78"/>
  <c r="P10" i="78"/>
  <c r="K10" i="78"/>
  <c r="F10" i="78"/>
  <c r="E10" i="78"/>
  <c r="AZ9" i="78"/>
  <c r="AX9" i="78"/>
  <c r="AW9" i="78"/>
  <c r="Z9" i="78"/>
  <c r="S9" i="78"/>
  <c r="R9" i="78"/>
  <c r="Q9" i="78"/>
  <c r="P9" i="78"/>
  <c r="K9" i="78"/>
  <c r="F9" i="78"/>
  <c r="E9" i="78"/>
  <c r="AZ8" i="78"/>
  <c r="AX8" i="78"/>
  <c r="AW8" i="78"/>
  <c r="Z8" i="78"/>
  <c r="S8" i="78"/>
  <c r="R8" i="78"/>
  <c r="F53" i="79" s="1"/>
  <c r="D4" i="81" s="1"/>
  <c r="Q8" i="78"/>
  <c r="P8" i="78"/>
  <c r="K8" i="78"/>
  <c r="F8" i="78"/>
  <c r="F1005" i="78" s="1"/>
  <c r="E8" i="78"/>
  <c r="AZ7" i="78"/>
  <c r="AX7" i="78"/>
  <c r="AW7" i="78"/>
  <c r="Z7" i="78"/>
  <c r="S7" i="78"/>
  <c r="R7" i="78"/>
  <c r="Q7" i="78"/>
  <c r="P7" i="78"/>
  <c r="K7" i="78"/>
  <c r="F7" i="78"/>
  <c r="E7" i="78"/>
  <c r="AZ6" i="78"/>
  <c r="AX6" i="78"/>
  <c r="AW6" i="78"/>
  <c r="Z6" i="78"/>
  <c r="S6" i="78"/>
  <c r="R6" i="78"/>
  <c r="Q6" i="78"/>
  <c r="P6" i="78"/>
  <c r="K6" i="78"/>
  <c r="F6" i="78"/>
  <c r="E6" i="78"/>
  <c r="AZ5" i="78"/>
  <c r="AZ4" i="78"/>
  <c r="AX5" i="78"/>
  <c r="AW5" i="78"/>
  <c r="AW4" i="78"/>
  <c r="Z5" i="78"/>
  <c r="S5" i="78"/>
  <c r="S4" i="78"/>
  <c r="R5" i="78"/>
  <c r="Q5" i="78"/>
  <c r="Q4" i="78"/>
  <c r="P5" i="78"/>
  <c r="K5" i="78"/>
  <c r="F5" i="78"/>
  <c r="E5" i="78"/>
  <c r="E4" i="78"/>
  <c r="E1005" i="78"/>
  <c r="AX4" i="78"/>
  <c r="Z4" i="78"/>
  <c r="R4" i="78"/>
  <c r="P4" i="78"/>
  <c r="K4" i="78"/>
  <c r="F4" i="78"/>
  <c r="BC1005" i="76"/>
  <c r="BB1005" i="76"/>
  <c r="BA1005" i="76"/>
  <c r="AZ1005" i="76"/>
  <c r="AY1005" i="76"/>
  <c r="AX1005" i="76"/>
  <c r="AW1005" i="76"/>
  <c r="AV1005" i="76"/>
  <c r="E220" i="79"/>
  <c r="AU1005" i="76"/>
  <c r="E219" i="79"/>
  <c r="AT1005" i="76"/>
  <c r="E218" i="79"/>
  <c r="AS1005" i="76"/>
  <c r="E217" i="79"/>
  <c r="AR1005" i="76"/>
  <c r="E216" i="79"/>
  <c r="AQ1005" i="76"/>
  <c r="E215" i="79"/>
  <c r="AP1005" i="76"/>
  <c r="E214" i="79"/>
  <c r="AO1005" i="76"/>
  <c r="E213" i="79"/>
  <c r="E221" i="79" s="1"/>
  <c r="AN1005" i="76"/>
  <c r="AM1005" i="76"/>
  <c r="E188" i="79" s="1"/>
  <c r="AL1005" i="76"/>
  <c r="E187" i="79"/>
  <c r="AK1005" i="76"/>
  <c r="E186" i="79"/>
  <c r="AJ1005" i="76"/>
  <c r="E185" i="79"/>
  <c r="AI1005" i="76"/>
  <c r="E184" i="79"/>
  <c r="AH1005" i="76"/>
  <c r="E168" i="79"/>
  <c r="AG1005" i="76"/>
  <c r="E167" i="79"/>
  <c r="AF1005" i="76"/>
  <c r="E166" i="79"/>
  <c r="AE1005" i="76"/>
  <c r="E165" i="79"/>
  <c r="AD1005" i="76"/>
  <c r="E164" i="79"/>
  <c r="AC1005" i="76"/>
  <c r="E163" i="79"/>
  <c r="AB1005" i="76"/>
  <c r="E162" i="79"/>
  <c r="AA1005" i="76"/>
  <c r="Z1005" i="76"/>
  <c r="Y1005" i="76"/>
  <c r="X1005" i="76"/>
  <c r="W1005" i="76"/>
  <c r="V1005" i="76"/>
  <c r="U1005" i="76"/>
  <c r="T1005" i="76"/>
  <c r="S1005" i="76"/>
  <c r="R1005" i="76"/>
  <c r="Q1005" i="76"/>
  <c r="P1005" i="76"/>
  <c r="O1005" i="76"/>
  <c r="N1005" i="76"/>
  <c r="M1005" i="76"/>
  <c r="L1005" i="76"/>
  <c r="K1005" i="76"/>
  <c r="J1005" i="76"/>
  <c r="I1005" i="76"/>
  <c r="H1005" i="76"/>
  <c r="G1004" i="76"/>
  <c r="E1005" i="76"/>
  <c r="D1005" i="76"/>
  <c r="C1003" i="76"/>
  <c r="C1002" i="76"/>
  <c r="C1001" i="76"/>
  <c r="C1000" i="76"/>
  <c r="C999" i="76"/>
  <c r="C998" i="76"/>
  <c r="C997" i="76"/>
  <c r="C996" i="76"/>
  <c r="C995" i="76"/>
  <c r="C994" i="76"/>
  <c r="C993" i="76"/>
  <c r="C992" i="76"/>
  <c r="C991" i="76"/>
  <c r="C990" i="76"/>
  <c r="C989" i="76"/>
  <c r="C988" i="76"/>
  <c r="C987" i="76"/>
  <c r="C986" i="76"/>
  <c r="C985" i="76"/>
  <c r="C984" i="76"/>
  <c r="C983" i="76"/>
  <c r="C982" i="76"/>
  <c r="C981" i="76"/>
  <c r="C980" i="76"/>
  <c r="C979" i="76"/>
  <c r="C978" i="76"/>
  <c r="C977" i="76"/>
  <c r="C976" i="76"/>
  <c r="C975" i="76"/>
  <c r="C974" i="76"/>
  <c r="C973" i="76"/>
  <c r="C972" i="76"/>
  <c r="C971" i="76"/>
  <c r="C970" i="76"/>
  <c r="C969" i="76"/>
  <c r="C968" i="76"/>
  <c r="C967" i="76"/>
  <c r="C966" i="76"/>
  <c r="C965" i="76"/>
  <c r="C964" i="76"/>
  <c r="C963" i="76"/>
  <c r="C962" i="76"/>
  <c r="C961" i="76"/>
  <c r="C960" i="76"/>
  <c r="C959" i="76"/>
  <c r="C958" i="76"/>
  <c r="C957" i="76"/>
  <c r="C956" i="76"/>
  <c r="C955" i="76"/>
  <c r="C954" i="76"/>
  <c r="C953" i="76"/>
  <c r="C952" i="76"/>
  <c r="C951" i="76"/>
  <c r="C950" i="76"/>
  <c r="C949" i="76"/>
  <c r="C948" i="76"/>
  <c r="C947" i="76"/>
  <c r="C946" i="76"/>
  <c r="C945" i="76"/>
  <c r="C944" i="76"/>
  <c r="C943" i="76"/>
  <c r="C942" i="76"/>
  <c r="C941" i="76"/>
  <c r="C940" i="76"/>
  <c r="C939" i="76"/>
  <c r="C938" i="76"/>
  <c r="C937" i="76"/>
  <c r="C936" i="76"/>
  <c r="C935" i="76"/>
  <c r="C934" i="76"/>
  <c r="C933" i="76"/>
  <c r="C932" i="76"/>
  <c r="C931" i="76"/>
  <c r="C930" i="76"/>
  <c r="C929" i="76"/>
  <c r="C928" i="76"/>
  <c r="C927" i="76"/>
  <c r="C926" i="76"/>
  <c r="C925" i="76"/>
  <c r="C924" i="76"/>
  <c r="C923" i="76"/>
  <c r="C922" i="76"/>
  <c r="C921" i="76"/>
  <c r="C920" i="76"/>
  <c r="C919" i="76"/>
  <c r="C918" i="76"/>
  <c r="C917" i="76"/>
  <c r="C916" i="76"/>
  <c r="C915" i="76"/>
  <c r="C914" i="76"/>
  <c r="C913" i="76"/>
  <c r="C912" i="76"/>
  <c r="C911" i="76"/>
  <c r="C910" i="76"/>
  <c r="C909" i="76"/>
  <c r="C908" i="76"/>
  <c r="C907" i="76"/>
  <c r="C906" i="76"/>
  <c r="C905" i="76"/>
  <c r="C904" i="76"/>
  <c r="C903" i="76"/>
  <c r="C902" i="76"/>
  <c r="C901" i="76"/>
  <c r="C900" i="76"/>
  <c r="C899" i="76"/>
  <c r="C898" i="76"/>
  <c r="C897" i="76"/>
  <c r="C896" i="76"/>
  <c r="C895" i="76"/>
  <c r="C894" i="76"/>
  <c r="C893" i="76"/>
  <c r="C892" i="76"/>
  <c r="C891" i="76"/>
  <c r="C890" i="76"/>
  <c r="C889" i="76"/>
  <c r="C888" i="76"/>
  <c r="C887" i="76"/>
  <c r="C886" i="76"/>
  <c r="C885" i="76"/>
  <c r="C884" i="76"/>
  <c r="C883" i="76"/>
  <c r="C882" i="76"/>
  <c r="C881" i="76"/>
  <c r="C880" i="76"/>
  <c r="C879" i="76"/>
  <c r="C878" i="76"/>
  <c r="C877" i="76"/>
  <c r="C876" i="76"/>
  <c r="C875" i="76"/>
  <c r="C874" i="76"/>
  <c r="C873" i="76"/>
  <c r="C872" i="76"/>
  <c r="C871" i="76"/>
  <c r="C870" i="76"/>
  <c r="C869" i="76"/>
  <c r="C868" i="76"/>
  <c r="C867" i="76"/>
  <c r="C866" i="76"/>
  <c r="C865" i="76"/>
  <c r="C864" i="76"/>
  <c r="C863" i="76"/>
  <c r="C862" i="76"/>
  <c r="C861" i="76"/>
  <c r="C860" i="76"/>
  <c r="C859" i="76"/>
  <c r="C858" i="76"/>
  <c r="C857" i="76"/>
  <c r="C856" i="76"/>
  <c r="C855" i="76"/>
  <c r="C854" i="76"/>
  <c r="C853" i="76"/>
  <c r="C852" i="76"/>
  <c r="C851" i="76"/>
  <c r="C850" i="76"/>
  <c r="C849" i="76"/>
  <c r="C848" i="76"/>
  <c r="C847" i="76"/>
  <c r="C846" i="76"/>
  <c r="C845" i="76"/>
  <c r="C844" i="76"/>
  <c r="C843" i="76"/>
  <c r="C842" i="76"/>
  <c r="C841" i="76"/>
  <c r="C840" i="76"/>
  <c r="C839" i="76"/>
  <c r="C838" i="76"/>
  <c r="C837" i="76"/>
  <c r="C836" i="76"/>
  <c r="C835" i="76"/>
  <c r="C834" i="76"/>
  <c r="C833" i="76"/>
  <c r="C832" i="76"/>
  <c r="C831" i="76"/>
  <c r="C830" i="76"/>
  <c r="C829" i="76"/>
  <c r="C828" i="76"/>
  <c r="C827" i="76"/>
  <c r="C826" i="76"/>
  <c r="C825" i="76"/>
  <c r="C824" i="76"/>
  <c r="C823" i="76"/>
  <c r="C822" i="76"/>
  <c r="C821" i="76"/>
  <c r="C820" i="76"/>
  <c r="C819" i="76"/>
  <c r="C818" i="76"/>
  <c r="C817" i="76"/>
  <c r="C816" i="76"/>
  <c r="C815" i="76"/>
  <c r="C814" i="76"/>
  <c r="C813" i="76"/>
  <c r="C812" i="76"/>
  <c r="C811" i="76"/>
  <c r="C810" i="76"/>
  <c r="C809" i="76"/>
  <c r="C808" i="76"/>
  <c r="C807" i="76"/>
  <c r="C806" i="76"/>
  <c r="C805" i="76"/>
  <c r="C804" i="76"/>
  <c r="C803" i="76"/>
  <c r="C802" i="76"/>
  <c r="C801" i="76"/>
  <c r="C800" i="76"/>
  <c r="C799" i="76"/>
  <c r="C798" i="76"/>
  <c r="C797" i="76"/>
  <c r="C796" i="76"/>
  <c r="C795" i="76"/>
  <c r="C794" i="76"/>
  <c r="C793" i="76"/>
  <c r="C792" i="76"/>
  <c r="C791" i="76"/>
  <c r="C790" i="76"/>
  <c r="C789" i="76"/>
  <c r="C788" i="76"/>
  <c r="C787" i="76"/>
  <c r="C786" i="76"/>
  <c r="C785" i="76"/>
  <c r="C784" i="76"/>
  <c r="C783" i="76"/>
  <c r="C782" i="76"/>
  <c r="C781" i="76"/>
  <c r="C780" i="76"/>
  <c r="C779" i="76"/>
  <c r="C778" i="76"/>
  <c r="C777" i="76"/>
  <c r="C776" i="76"/>
  <c r="C775" i="76"/>
  <c r="C774" i="76"/>
  <c r="C773" i="76"/>
  <c r="C772" i="76"/>
  <c r="C771" i="76"/>
  <c r="C770" i="76"/>
  <c r="C769" i="76"/>
  <c r="C768" i="76"/>
  <c r="C767" i="76"/>
  <c r="C766" i="76"/>
  <c r="C765" i="76"/>
  <c r="C764" i="76"/>
  <c r="C763" i="76"/>
  <c r="C762" i="76"/>
  <c r="C761" i="76"/>
  <c r="C760" i="76"/>
  <c r="C759" i="76"/>
  <c r="C758" i="76"/>
  <c r="C757" i="76"/>
  <c r="C756" i="76"/>
  <c r="C755" i="76"/>
  <c r="C754" i="76"/>
  <c r="C753" i="76"/>
  <c r="C752" i="76"/>
  <c r="C751" i="76"/>
  <c r="C750" i="76"/>
  <c r="C749" i="76"/>
  <c r="C748" i="76"/>
  <c r="C747" i="76"/>
  <c r="C746" i="76"/>
  <c r="C745" i="76"/>
  <c r="C744" i="76"/>
  <c r="C743" i="76"/>
  <c r="C742" i="76"/>
  <c r="C741" i="76"/>
  <c r="C740" i="76"/>
  <c r="C739" i="76"/>
  <c r="C738" i="76"/>
  <c r="C737" i="76"/>
  <c r="C736" i="76"/>
  <c r="C735" i="76"/>
  <c r="C734" i="76"/>
  <c r="C733" i="76"/>
  <c r="C732" i="76"/>
  <c r="C731" i="76"/>
  <c r="C730" i="76"/>
  <c r="C729" i="76"/>
  <c r="C728" i="76"/>
  <c r="C727" i="76"/>
  <c r="C726" i="76"/>
  <c r="C725" i="76"/>
  <c r="C724" i="76"/>
  <c r="C723" i="76"/>
  <c r="C722" i="76"/>
  <c r="C721" i="76"/>
  <c r="C720" i="76"/>
  <c r="C719" i="76"/>
  <c r="C718" i="76"/>
  <c r="C717" i="76"/>
  <c r="C716" i="76"/>
  <c r="C715" i="76"/>
  <c r="C714" i="76"/>
  <c r="C713" i="76"/>
  <c r="C712" i="76"/>
  <c r="C711" i="76"/>
  <c r="C710" i="76"/>
  <c r="C709" i="76"/>
  <c r="C708" i="76"/>
  <c r="C707" i="76"/>
  <c r="C706" i="76"/>
  <c r="C705" i="76"/>
  <c r="C704" i="76"/>
  <c r="C703" i="76"/>
  <c r="C702" i="76"/>
  <c r="C701" i="76"/>
  <c r="C700" i="76"/>
  <c r="C699" i="76"/>
  <c r="C698" i="76"/>
  <c r="C697" i="76"/>
  <c r="C696" i="76"/>
  <c r="C695" i="76"/>
  <c r="C694" i="76"/>
  <c r="C693" i="76"/>
  <c r="C692" i="76"/>
  <c r="C691" i="76"/>
  <c r="C690" i="76"/>
  <c r="C689" i="76"/>
  <c r="C688" i="76"/>
  <c r="C687" i="76"/>
  <c r="C686" i="76"/>
  <c r="C685" i="76"/>
  <c r="C684" i="76"/>
  <c r="C683" i="76"/>
  <c r="C682" i="76"/>
  <c r="C681" i="76"/>
  <c r="C680" i="76"/>
  <c r="C679" i="76"/>
  <c r="C678" i="76"/>
  <c r="C677" i="76"/>
  <c r="C676" i="76"/>
  <c r="C675" i="76"/>
  <c r="C674" i="76"/>
  <c r="C673" i="76"/>
  <c r="C672" i="76"/>
  <c r="C671" i="76"/>
  <c r="C670" i="76"/>
  <c r="C669" i="76"/>
  <c r="C668" i="76"/>
  <c r="C667" i="76"/>
  <c r="C666" i="76"/>
  <c r="C665" i="76"/>
  <c r="C664" i="76"/>
  <c r="C663" i="76"/>
  <c r="C662" i="76"/>
  <c r="C661" i="76"/>
  <c r="C660" i="76"/>
  <c r="C659" i="76"/>
  <c r="C658" i="76"/>
  <c r="C657" i="76"/>
  <c r="C656" i="76"/>
  <c r="C655" i="76"/>
  <c r="C654" i="76"/>
  <c r="C653" i="76"/>
  <c r="C652" i="76"/>
  <c r="C651" i="76"/>
  <c r="C650" i="76"/>
  <c r="C649" i="76"/>
  <c r="C648" i="76"/>
  <c r="C647" i="76"/>
  <c r="C646" i="76"/>
  <c r="C645" i="76"/>
  <c r="C644" i="76"/>
  <c r="C643" i="76"/>
  <c r="C642" i="76"/>
  <c r="C641" i="76"/>
  <c r="C640" i="76"/>
  <c r="C639" i="76"/>
  <c r="C638" i="76"/>
  <c r="C637" i="76"/>
  <c r="C636" i="76"/>
  <c r="C635" i="76"/>
  <c r="C634" i="76"/>
  <c r="C633" i="76"/>
  <c r="C632" i="76"/>
  <c r="C631" i="76"/>
  <c r="C630" i="76"/>
  <c r="C629" i="76"/>
  <c r="C628" i="76"/>
  <c r="C627" i="76"/>
  <c r="C626" i="76"/>
  <c r="C625" i="76"/>
  <c r="C624" i="76"/>
  <c r="C623" i="76"/>
  <c r="C622" i="76"/>
  <c r="C621" i="76"/>
  <c r="C620" i="76"/>
  <c r="C619" i="76"/>
  <c r="C618" i="76"/>
  <c r="C617" i="76"/>
  <c r="C616" i="76"/>
  <c r="C615" i="76"/>
  <c r="C614" i="76"/>
  <c r="C613" i="76"/>
  <c r="C612" i="76"/>
  <c r="C611" i="76"/>
  <c r="C610" i="76"/>
  <c r="C609" i="76"/>
  <c r="C608" i="76"/>
  <c r="C607" i="76"/>
  <c r="C606" i="76"/>
  <c r="C605" i="76"/>
  <c r="C604" i="76"/>
  <c r="C603" i="76"/>
  <c r="C602" i="76"/>
  <c r="C601" i="76"/>
  <c r="C600" i="76"/>
  <c r="C599" i="76"/>
  <c r="C598" i="76"/>
  <c r="C597" i="76"/>
  <c r="C596" i="76"/>
  <c r="C595" i="76"/>
  <c r="C594" i="76"/>
  <c r="C593" i="76"/>
  <c r="C592" i="76"/>
  <c r="C591" i="76"/>
  <c r="C590" i="76"/>
  <c r="C589" i="76"/>
  <c r="C588" i="76"/>
  <c r="C587" i="76"/>
  <c r="C586" i="76"/>
  <c r="C585" i="76"/>
  <c r="C584" i="76"/>
  <c r="C583" i="76"/>
  <c r="C582" i="76"/>
  <c r="C581" i="76"/>
  <c r="C580" i="76"/>
  <c r="C579" i="76"/>
  <c r="C578" i="76"/>
  <c r="C577" i="76"/>
  <c r="C576" i="76"/>
  <c r="C575" i="76"/>
  <c r="C574" i="76"/>
  <c r="C573" i="76"/>
  <c r="C572" i="76"/>
  <c r="C571" i="76"/>
  <c r="C570" i="76"/>
  <c r="C569" i="76"/>
  <c r="C568" i="76"/>
  <c r="C567" i="76"/>
  <c r="C566" i="76"/>
  <c r="C565" i="76"/>
  <c r="C564" i="76"/>
  <c r="C563" i="76"/>
  <c r="C562" i="76"/>
  <c r="C561" i="76"/>
  <c r="C560" i="76"/>
  <c r="C559" i="76"/>
  <c r="C558" i="76"/>
  <c r="C557" i="76"/>
  <c r="C556" i="76"/>
  <c r="C555" i="76"/>
  <c r="C554" i="76"/>
  <c r="C553" i="76"/>
  <c r="C552" i="76"/>
  <c r="C551" i="76"/>
  <c r="C550" i="76"/>
  <c r="C549" i="76"/>
  <c r="C548" i="76"/>
  <c r="C547" i="76"/>
  <c r="C546" i="76"/>
  <c r="C545" i="76"/>
  <c r="C544" i="76"/>
  <c r="C543" i="76"/>
  <c r="C542" i="76"/>
  <c r="C541" i="76"/>
  <c r="C540" i="76"/>
  <c r="C539" i="76"/>
  <c r="C538" i="76"/>
  <c r="C537" i="76"/>
  <c r="C536" i="76"/>
  <c r="C535" i="76"/>
  <c r="C534" i="76"/>
  <c r="C533" i="76"/>
  <c r="C532" i="76"/>
  <c r="C531" i="76"/>
  <c r="C530" i="76"/>
  <c r="C529" i="76"/>
  <c r="C528" i="76"/>
  <c r="C527" i="76"/>
  <c r="C526" i="76"/>
  <c r="C525" i="76"/>
  <c r="C524" i="76"/>
  <c r="C523" i="76"/>
  <c r="C522" i="76"/>
  <c r="C521" i="76"/>
  <c r="C520" i="76"/>
  <c r="C519" i="76"/>
  <c r="C518" i="76"/>
  <c r="C517" i="76"/>
  <c r="C516" i="76"/>
  <c r="C515" i="76"/>
  <c r="C514" i="76"/>
  <c r="C513" i="76"/>
  <c r="C512" i="76"/>
  <c r="C511" i="76"/>
  <c r="C510" i="76"/>
  <c r="C509" i="76"/>
  <c r="C508" i="76"/>
  <c r="C507" i="76"/>
  <c r="C506" i="76"/>
  <c r="C505" i="76"/>
  <c r="C504" i="76"/>
  <c r="C503" i="76"/>
  <c r="C502" i="76"/>
  <c r="C501" i="76"/>
  <c r="C500" i="76"/>
  <c r="C499" i="76"/>
  <c r="C498" i="76"/>
  <c r="C497" i="76"/>
  <c r="C496" i="76"/>
  <c r="C495" i="76"/>
  <c r="C494" i="76"/>
  <c r="C493" i="76"/>
  <c r="C492" i="76"/>
  <c r="C491" i="76"/>
  <c r="C490" i="76"/>
  <c r="C489" i="76"/>
  <c r="C488" i="76"/>
  <c r="C487" i="76"/>
  <c r="C486" i="76"/>
  <c r="C485" i="76"/>
  <c r="C484" i="76"/>
  <c r="C483" i="76"/>
  <c r="C482" i="76"/>
  <c r="C481" i="76"/>
  <c r="C480" i="76"/>
  <c r="C479" i="76"/>
  <c r="C478" i="76"/>
  <c r="C477" i="76"/>
  <c r="C476" i="76"/>
  <c r="C475" i="76"/>
  <c r="C474" i="76"/>
  <c r="C473" i="76"/>
  <c r="C472" i="76"/>
  <c r="C471" i="76"/>
  <c r="C470" i="76"/>
  <c r="C469" i="76"/>
  <c r="C468" i="76"/>
  <c r="C467" i="76"/>
  <c r="C466" i="76"/>
  <c r="C465" i="76"/>
  <c r="C464" i="76"/>
  <c r="C463" i="76"/>
  <c r="C462" i="76"/>
  <c r="C461" i="76"/>
  <c r="C460" i="76"/>
  <c r="C459" i="76"/>
  <c r="C458" i="76"/>
  <c r="C457" i="76"/>
  <c r="C456" i="76"/>
  <c r="C455" i="76"/>
  <c r="C454" i="76"/>
  <c r="C453" i="76"/>
  <c r="C452" i="76"/>
  <c r="C451" i="76"/>
  <c r="C450" i="76"/>
  <c r="C449" i="76"/>
  <c r="C448" i="76"/>
  <c r="C447" i="76"/>
  <c r="C446" i="76"/>
  <c r="C445" i="76"/>
  <c r="C444" i="76"/>
  <c r="C443" i="76"/>
  <c r="C442" i="76"/>
  <c r="C441" i="76"/>
  <c r="C440" i="76"/>
  <c r="C439" i="76"/>
  <c r="C438" i="76"/>
  <c r="C437" i="76"/>
  <c r="C436" i="76"/>
  <c r="C435" i="76"/>
  <c r="C434" i="76"/>
  <c r="C433" i="76"/>
  <c r="C432" i="76"/>
  <c r="C431" i="76"/>
  <c r="C430" i="76"/>
  <c r="C429" i="76"/>
  <c r="C428" i="76"/>
  <c r="C427" i="76"/>
  <c r="C426" i="76"/>
  <c r="C425" i="76"/>
  <c r="C424" i="76"/>
  <c r="C423" i="76"/>
  <c r="C422" i="76"/>
  <c r="C421" i="76"/>
  <c r="C420" i="76"/>
  <c r="C419" i="76"/>
  <c r="C418" i="76"/>
  <c r="C417" i="76"/>
  <c r="C416" i="76"/>
  <c r="C415" i="76"/>
  <c r="C414" i="76"/>
  <c r="C413" i="76"/>
  <c r="C412" i="76"/>
  <c r="C411" i="76"/>
  <c r="C410" i="76"/>
  <c r="C409" i="76"/>
  <c r="C408" i="76"/>
  <c r="C407" i="76"/>
  <c r="C406" i="76"/>
  <c r="C405" i="76"/>
  <c r="C404" i="76"/>
  <c r="C403" i="76"/>
  <c r="C402" i="76"/>
  <c r="C401" i="76"/>
  <c r="C400" i="76"/>
  <c r="C399" i="76"/>
  <c r="C398" i="76"/>
  <c r="C397" i="76"/>
  <c r="C396" i="76"/>
  <c r="C395" i="76"/>
  <c r="C394" i="76"/>
  <c r="C393" i="76"/>
  <c r="C392" i="76"/>
  <c r="C391" i="76"/>
  <c r="C390" i="76"/>
  <c r="C389" i="76"/>
  <c r="C388" i="76"/>
  <c r="C387" i="76"/>
  <c r="C386" i="76"/>
  <c r="C385" i="76"/>
  <c r="C384" i="76"/>
  <c r="C383" i="76"/>
  <c r="C382" i="76"/>
  <c r="C381" i="76"/>
  <c r="C380" i="76"/>
  <c r="C379" i="76"/>
  <c r="C378" i="76"/>
  <c r="C377" i="76"/>
  <c r="C376" i="76"/>
  <c r="C375" i="76"/>
  <c r="C374" i="76"/>
  <c r="C373" i="76"/>
  <c r="C372" i="76"/>
  <c r="C371" i="76"/>
  <c r="C370" i="76"/>
  <c r="C369" i="76"/>
  <c r="C368" i="76"/>
  <c r="C367" i="76"/>
  <c r="C366" i="76"/>
  <c r="C365" i="76"/>
  <c r="C364" i="76"/>
  <c r="C363" i="76"/>
  <c r="C362" i="76"/>
  <c r="C361" i="76"/>
  <c r="C360" i="76"/>
  <c r="C359" i="76"/>
  <c r="C358" i="76"/>
  <c r="C357" i="76"/>
  <c r="C356" i="76"/>
  <c r="C355" i="76"/>
  <c r="C354" i="76"/>
  <c r="C353" i="76"/>
  <c r="C352" i="76"/>
  <c r="C351" i="76"/>
  <c r="C350" i="76"/>
  <c r="C349" i="76"/>
  <c r="C348" i="76"/>
  <c r="C347" i="76"/>
  <c r="C346" i="76"/>
  <c r="C345" i="76"/>
  <c r="C344" i="76"/>
  <c r="C343" i="76"/>
  <c r="C342" i="76"/>
  <c r="C341" i="76"/>
  <c r="C340" i="76"/>
  <c r="C339" i="76"/>
  <c r="C338" i="76"/>
  <c r="C337" i="76"/>
  <c r="C336" i="76"/>
  <c r="C335" i="76"/>
  <c r="C334" i="76"/>
  <c r="C333" i="76"/>
  <c r="C332" i="76"/>
  <c r="C331" i="76"/>
  <c r="C330" i="76"/>
  <c r="C329" i="76"/>
  <c r="C328" i="76"/>
  <c r="C327" i="76"/>
  <c r="C326" i="76"/>
  <c r="C325" i="76"/>
  <c r="C324" i="76"/>
  <c r="C323" i="76"/>
  <c r="C322" i="76"/>
  <c r="C321" i="76"/>
  <c r="C320" i="76"/>
  <c r="C319" i="76"/>
  <c r="C318" i="76"/>
  <c r="C317" i="76"/>
  <c r="C316" i="76"/>
  <c r="C315" i="76"/>
  <c r="C314" i="76"/>
  <c r="C313" i="76"/>
  <c r="C312" i="76"/>
  <c r="C311" i="76"/>
  <c r="C310" i="76"/>
  <c r="C309" i="76"/>
  <c r="C308" i="76"/>
  <c r="C307" i="76"/>
  <c r="C306" i="76"/>
  <c r="C305" i="76"/>
  <c r="C304" i="76"/>
  <c r="C303" i="76"/>
  <c r="C302" i="76"/>
  <c r="C301" i="76"/>
  <c r="C300" i="76"/>
  <c r="C299" i="76"/>
  <c r="C298" i="76"/>
  <c r="C297" i="76"/>
  <c r="C296" i="76"/>
  <c r="C295" i="76"/>
  <c r="C294" i="76"/>
  <c r="C293" i="76"/>
  <c r="C292" i="76"/>
  <c r="C291" i="76"/>
  <c r="C290" i="76"/>
  <c r="C289" i="76"/>
  <c r="C288" i="76"/>
  <c r="C287" i="76"/>
  <c r="C286" i="76"/>
  <c r="C285" i="76"/>
  <c r="C284" i="76"/>
  <c r="C283" i="76"/>
  <c r="C282" i="76"/>
  <c r="C281" i="76"/>
  <c r="C280" i="76"/>
  <c r="C279" i="76"/>
  <c r="C278" i="76"/>
  <c r="C277" i="76"/>
  <c r="C276" i="76"/>
  <c r="C275" i="76"/>
  <c r="C274" i="76"/>
  <c r="C273" i="76"/>
  <c r="C272" i="76"/>
  <c r="C271" i="76"/>
  <c r="C270" i="76"/>
  <c r="C269" i="76"/>
  <c r="C268" i="76"/>
  <c r="C267" i="76"/>
  <c r="C266" i="76"/>
  <c r="C265" i="76"/>
  <c r="C264" i="76"/>
  <c r="C263" i="76"/>
  <c r="C262" i="76"/>
  <c r="C261" i="76"/>
  <c r="C260" i="76"/>
  <c r="C259" i="76"/>
  <c r="C258" i="76"/>
  <c r="C257" i="76"/>
  <c r="C256" i="76"/>
  <c r="C255" i="76"/>
  <c r="C254" i="76"/>
  <c r="C253" i="76"/>
  <c r="C252" i="76"/>
  <c r="C251" i="76"/>
  <c r="C250" i="76"/>
  <c r="C249" i="76"/>
  <c r="C248" i="76"/>
  <c r="C247" i="76"/>
  <c r="C246" i="76"/>
  <c r="C245" i="76"/>
  <c r="C244" i="76"/>
  <c r="C243" i="76"/>
  <c r="C242" i="76"/>
  <c r="C241" i="76"/>
  <c r="C240" i="76"/>
  <c r="C239" i="76"/>
  <c r="C238" i="76"/>
  <c r="C237" i="76"/>
  <c r="C236" i="76"/>
  <c r="C235" i="76"/>
  <c r="C234" i="76"/>
  <c r="C233" i="76"/>
  <c r="C232" i="76"/>
  <c r="C231" i="76"/>
  <c r="C230" i="76"/>
  <c r="C229" i="76"/>
  <c r="C228" i="76"/>
  <c r="C227" i="76"/>
  <c r="C226" i="76"/>
  <c r="C225" i="76"/>
  <c r="C224" i="76"/>
  <c r="C223" i="76"/>
  <c r="C222" i="76"/>
  <c r="C221" i="76"/>
  <c r="C220" i="76"/>
  <c r="C219" i="76"/>
  <c r="C218" i="76"/>
  <c r="C217" i="76"/>
  <c r="C216" i="76"/>
  <c r="C215" i="76"/>
  <c r="C214" i="76"/>
  <c r="C213" i="76"/>
  <c r="C212" i="76"/>
  <c r="C211" i="76"/>
  <c r="C210" i="76"/>
  <c r="C209" i="76"/>
  <c r="C208" i="76"/>
  <c r="C207" i="76"/>
  <c r="C206" i="76"/>
  <c r="C205" i="76"/>
  <c r="C204" i="76"/>
  <c r="C203" i="76"/>
  <c r="C202" i="76"/>
  <c r="C201" i="76"/>
  <c r="C200" i="76"/>
  <c r="C199" i="76"/>
  <c r="C198" i="76"/>
  <c r="C197" i="76"/>
  <c r="C196" i="76"/>
  <c r="C195" i="76"/>
  <c r="C194" i="76"/>
  <c r="C193" i="76"/>
  <c r="C192" i="76"/>
  <c r="C191" i="76"/>
  <c r="C190" i="76"/>
  <c r="C189" i="76"/>
  <c r="C188" i="76"/>
  <c r="C187" i="76"/>
  <c r="C186" i="76"/>
  <c r="C185" i="76"/>
  <c r="C184" i="76"/>
  <c r="C183" i="76"/>
  <c r="C182" i="76"/>
  <c r="C181" i="76"/>
  <c r="C180" i="76"/>
  <c r="C179" i="76"/>
  <c r="C178" i="76"/>
  <c r="C177" i="76"/>
  <c r="C176" i="76"/>
  <c r="C175" i="76"/>
  <c r="C174" i="76"/>
  <c r="C173" i="76"/>
  <c r="C172" i="76"/>
  <c r="C171" i="76"/>
  <c r="C170" i="76"/>
  <c r="C169" i="76"/>
  <c r="C168" i="76"/>
  <c r="C167" i="76"/>
  <c r="C166" i="76"/>
  <c r="C165" i="76"/>
  <c r="C164" i="76"/>
  <c r="C163" i="76"/>
  <c r="C162" i="76"/>
  <c r="C161" i="76"/>
  <c r="C160" i="76"/>
  <c r="C159" i="76"/>
  <c r="C158" i="76"/>
  <c r="C157" i="76"/>
  <c r="C156" i="76"/>
  <c r="C155" i="76"/>
  <c r="C154" i="76"/>
  <c r="C153" i="76"/>
  <c r="C152" i="76"/>
  <c r="C151" i="76"/>
  <c r="C150" i="76"/>
  <c r="C149" i="76"/>
  <c r="C148" i="76"/>
  <c r="C147" i="76"/>
  <c r="C146" i="76"/>
  <c r="C145" i="76"/>
  <c r="C144" i="76"/>
  <c r="C143" i="76"/>
  <c r="C142" i="76"/>
  <c r="C141" i="76"/>
  <c r="C140" i="76"/>
  <c r="C139" i="76"/>
  <c r="C138" i="76"/>
  <c r="C137" i="76"/>
  <c r="C136" i="76"/>
  <c r="C135" i="76"/>
  <c r="C134" i="76"/>
  <c r="C133" i="76"/>
  <c r="C132" i="76"/>
  <c r="C131" i="76"/>
  <c r="C130" i="76"/>
  <c r="C129" i="76"/>
  <c r="C128" i="76"/>
  <c r="C127" i="76"/>
  <c r="C126" i="76"/>
  <c r="C125" i="76"/>
  <c r="C124" i="76"/>
  <c r="C123" i="76"/>
  <c r="C122" i="76"/>
  <c r="C121" i="76"/>
  <c r="C120" i="76"/>
  <c r="C119" i="76"/>
  <c r="C118" i="76"/>
  <c r="C117" i="76"/>
  <c r="C116" i="76"/>
  <c r="C115" i="76"/>
  <c r="C114" i="76"/>
  <c r="C113" i="76"/>
  <c r="C112" i="76"/>
  <c r="C111" i="76"/>
  <c r="C110" i="76"/>
  <c r="C109" i="76"/>
  <c r="C108" i="76"/>
  <c r="C107" i="76"/>
  <c r="C106" i="76"/>
  <c r="C105" i="76"/>
  <c r="C104" i="76"/>
  <c r="C103" i="76"/>
  <c r="C102" i="76"/>
  <c r="C101" i="76"/>
  <c r="C100" i="76"/>
  <c r="C99" i="76"/>
  <c r="C98" i="76"/>
  <c r="C97" i="76"/>
  <c r="C96" i="76"/>
  <c r="C95" i="76"/>
  <c r="C94" i="76"/>
  <c r="C93" i="76"/>
  <c r="C92" i="76"/>
  <c r="C91" i="76"/>
  <c r="C90" i="76"/>
  <c r="C89" i="76"/>
  <c r="C88" i="76"/>
  <c r="C87" i="76"/>
  <c r="C86" i="76"/>
  <c r="C85" i="76"/>
  <c r="C84" i="76"/>
  <c r="C83" i="76"/>
  <c r="C82" i="76"/>
  <c r="C81" i="76"/>
  <c r="C80" i="76"/>
  <c r="C79" i="76"/>
  <c r="C78" i="76"/>
  <c r="C77" i="76"/>
  <c r="C76" i="76"/>
  <c r="C75" i="76"/>
  <c r="C74" i="76"/>
  <c r="C73" i="76"/>
  <c r="C72" i="76"/>
  <c r="C71" i="76"/>
  <c r="C70" i="76"/>
  <c r="C69" i="76"/>
  <c r="C68" i="76"/>
  <c r="C67" i="76"/>
  <c r="C66" i="76"/>
  <c r="C65" i="76"/>
  <c r="C64" i="76"/>
  <c r="C63" i="76"/>
  <c r="C62" i="76"/>
  <c r="C61" i="76"/>
  <c r="C60" i="76"/>
  <c r="C59" i="76"/>
  <c r="C58" i="76"/>
  <c r="C57" i="76"/>
  <c r="C56" i="76"/>
  <c r="C55" i="76"/>
  <c r="C54" i="76"/>
  <c r="C53" i="76"/>
  <c r="C52" i="76"/>
  <c r="C51" i="76"/>
  <c r="C50" i="76"/>
  <c r="C49" i="76"/>
  <c r="C48" i="76"/>
  <c r="C47" i="76"/>
  <c r="C46" i="76"/>
  <c r="C45" i="76"/>
  <c r="C44" i="76"/>
  <c r="C43" i="76"/>
  <c r="C42" i="76"/>
  <c r="C41" i="76"/>
  <c r="C40" i="76"/>
  <c r="C39" i="76"/>
  <c r="C38" i="76"/>
  <c r="C37" i="76"/>
  <c r="C36" i="76"/>
  <c r="C35" i="76"/>
  <c r="C34" i="76"/>
  <c r="C33" i="76"/>
  <c r="C32" i="76"/>
  <c r="C31" i="76"/>
  <c r="C30" i="76"/>
  <c r="C29" i="76"/>
  <c r="C28" i="76"/>
  <c r="C27" i="76"/>
  <c r="C26" i="76"/>
  <c r="C25" i="76"/>
  <c r="C24" i="76"/>
  <c r="C23" i="76"/>
  <c r="C22" i="76"/>
  <c r="C21" i="76"/>
  <c r="C20" i="76"/>
  <c r="C19" i="76"/>
  <c r="C18" i="76"/>
  <c r="C17" i="76"/>
  <c r="C16" i="76"/>
  <c r="C15" i="76"/>
  <c r="C14" i="76"/>
  <c r="C13" i="76"/>
  <c r="C5" i="76"/>
  <c r="C6" i="76"/>
  <c r="C7" i="76"/>
  <c r="C8" i="76"/>
  <c r="C9" i="76"/>
  <c r="C10" i="76"/>
  <c r="C11" i="76"/>
  <c r="C12" i="76"/>
  <c r="E189" i="79"/>
  <c r="F1005" i="80"/>
  <c r="F8" i="79"/>
  <c r="F6" i="79"/>
  <c r="F7" i="79"/>
  <c r="F9" i="79"/>
  <c r="F10" i="79"/>
  <c r="F11" i="79"/>
  <c r="F12" i="79"/>
  <c r="F13" i="79"/>
  <c r="E283" i="79"/>
  <c r="E309" i="79"/>
  <c r="E1005" i="80"/>
  <c r="H8" i="79"/>
  <c r="M1005" i="80"/>
  <c r="R1005" i="80"/>
  <c r="T1005" i="80"/>
  <c r="AR1005" i="80"/>
  <c r="AT1005" i="80"/>
  <c r="BF1005" i="80"/>
  <c r="D1005" i="80"/>
  <c r="G13" i="79"/>
  <c r="L1005" i="78"/>
  <c r="E45" i="79"/>
  <c r="E47" i="79"/>
  <c r="G69" i="79"/>
  <c r="G68" i="79"/>
  <c r="G67" i="79"/>
  <c r="G66" i="79"/>
  <c r="G65" i="79"/>
  <c r="G64" i="79"/>
  <c r="G63" i="79"/>
  <c r="G62" i="79"/>
  <c r="G61" i="79"/>
  <c r="G54" i="79"/>
  <c r="G60" i="79"/>
  <c r="G59" i="79"/>
  <c r="G58" i="79"/>
  <c r="G57" i="79"/>
  <c r="G56" i="79"/>
  <c r="G55" i="79"/>
  <c r="F148" i="79"/>
  <c r="F147" i="79"/>
  <c r="F146" i="79"/>
  <c r="F149" i="79" s="1"/>
  <c r="N148" i="79" s="1"/>
  <c r="F145" i="79"/>
  <c r="H248" i="79"/>
  <c r="P248" i="79" s="1"/>
  <c r="H247" i="79"/>
  <c r="H245" i="79"/>
  <c r="H246" i="79"/>
  <c r="H249" i="79"/>
  <c r="P246" i="79" s="1"/>
  <c r="E297" i="79"/>
  <c r="M305" i="79" s="1"/>
  <c r="M309" i="79" s="1"/>
  <c r="E299" i="79"/>
  <c r="E298" i="79"/>
  <c r="F255" i="79"/>
  <c r="D1005" i="78"/>
  <c r="R1005" i="78"/>
  <c r="F20" i="79"/>
  <c r="G53" i="79"/>
  <c r="H1005" i="80"/>
  <c r="L1005" i="80"/>
  <c r="F21" i="79" s="1"/>
  <c r="F22" i="79" s="1"/>
  <c r="N1005" i="80"/>
  <c r="AZ1005" i="80"/>
  <c r="G6" i="79"/>
  <c r="G7" i="79"/>
  <c r="G8" i="79"/>
  <c r="G9" i="79"/>
  <c r="G10" i="79"/>
  <c r="G11" i="79"/>
  <c r="G12" i="79"/>
  <c r="H9" i="79"/>
  <c r="H10" i="79"/>
  <c r="H11" i="79"/>
  <c r="H12" i="79"/>
  <c r="H13" i="79"/>
  <c r="F62" i="79"/>
  <c r="F54" i="79"/>
  <c r="E265" i="79"/>
  <c r="E264" i="79"/>
  <c r="E263" i="79"/>
  <c r="E266" i="79"/>
  <c r="M264" i="79" s="1"/>
  <c r="F47" i="79"/>
  <c r="F43" i="79"/>
  <c r="F44" i="79"/>
  <c r="F48" i="79" s="1"/>
  <c r="F45" i="79"/>
  <c r="F46" i="79"/>
  <c r="G73" i="79"/>
  <c r="E7" i="81" s="1"/>
  <c r="G72" i="79"/>
  <c r="G74" i="79" s="1"/>
  <c r="O72" i="79" s="1"/>
  <c r="O74" i="79" s="1"/>
  <c r="F82" i="79"/>
  <c r="F81" i="79"/>
  <c r="F80" i="79"/>
  <c r="F79" i="79"/>
  <c r="F248" i="79"/>
  <c r="F247" i="79"/>
  <c r="F245" i="79"/>
  <c r="F246" i="79"/>
  <c r="F249" i="79"/>
  <c r="E273" i="79"/>
  <c r="E272" i="79"/>
  <c r="E271" i="79"/>
  <c r="E274" i="79"/>
  <c r="E325" i="79"/>
  <c r="E324" i="79"/>
  <c r="E323" i="79"/>
  <c r="I1005" i="78"/>
  <c r="M1005" i="78"/>
  <c r="G1005" i="80"/>
  <c r="J1005" i="80"/>
  <c r="O1005" i="80"/>
  <c r="Q1005" i="80"/>
  <c r="S1005" i="80"/>
  <c r="U1005" i="80"/>
  <c r="AS1005" i="80"/>
  <c r="BQ1005" i="80"/>
  <c r="H6" i="79"/>
  <c r="H7" i="79"/>
  <c r="M281" i="79"/>
  <c r="M279" i="79"/>
  <c r="M280" i="79"/>
  <c r="M282" i="79"/>
  <c r="M307" i="79"/>
  <c r="M308" i="79"/>
  <c r="N45" i="79"/>
  <c r="E326" i="79"/>
  <c r="M323" i="79" s="1"/>
  <c r="M326" i="79" s="1"/>
  <c r="F256" i="79"/>
  <c r="M283" i="79"/>
  <c r="F168" i="79"/>
  <c r="F162" i="79"/>
  <c r="E4" i="81"/>
  <c r="E140" i="79"/>
  <c r="M123" i="79"/>
  <c r="M140" i="79"/>
  <c r="F239" i="79"/>
  <c r="N226" i="79" s="1"/>
  <c r="N239" i="79" s="1"/>
  <c r="E318" i="79"/>
  <c r="M314" i="79" s="1"/>
  <c r="M318" i="79" s="1"/>
  <c r="E292" i="79"/>
  <c r="M290" i="79" s="1"/>
  <c r="F208" i="79"/>
  <c r="N206" i="79" s="1"/>
  <c r="N195" i="79"/>
  <c r="N208" i="79" s="1"/>
  <c r="E118" i="79"/>
  <c r="M88" i="79"/>
  <c r="M118" i="79"/>
  <c r="N238" i="79"/>
  <c r="N234" i="79"/>
  <c r="N232" i="79"/>
  <c r="N230" i="79"/>
  <c r="N237" i="79"/>
  <c r="N235" i="79"/>
  <c r="N233" i="79"/>
  <c r="N229" i="79"/>
  <c r="N227" i="79"/>
  <c r="N202" i="79"/>
  <c r="N200" i="79"/>
  <c r="N205" i="79"/>
  <c r="N203" i="79"/>
  <c r="N196" i="79"/>
  <c r="N199" i="79"/>
  <c r="M136" i="79"/>
  <c r="M128" i="79"/>
  <c r="M137" i="79"/>
  <c r="M127" i="79"/>
  <c r="M138" i="79"/>
  <c r="M130" i="79"/>
  <c r="M139" i="79"/>
  <c r="M129" i="79"/>
  <c r="M89" i="79"/>
  <c r="M101" i="79"/>
  <c r="M97" i="79"/>
  <c r="M93" i="79"/>
  <c r="M98" i="79"/>
  <c r="M90" i="79"/>
  <c r="M100" i="79"/>
  <c r="M92" i="79"/>
  <c r="M103" i="79"/>
  <c r="M99" i="79"/>
  <c r="M95" i="79"/>
  <c r="M91" i="79"/>
  <c r="M102" i="79"/>
  <c r="M94" i="79"/>
  <c r="M96" i="79"/>
  <c r="M104" i="79"/>
  <c r="M105" i="79"/>
  <c r="M106" i="79"/>
  <c r="M107" i="79"/>
  <c r="M108" i="79"/>
  <c r="M109" i="79"/>
  <c r="M110" i="79"/>
  <c r="M111" i="79"/>
  <c r="M112" i="79"/>
  <c r="M113" i="79"/>
  <c r="M114" i="79"/>
  <c r="M115" i="79"/>
  <c r="M116" i="79"/>
  <c r="M117" i="79"/>
  <c r="M315" i="79"/>
  <c r="M317" i="79"/>
  <c r="G1005" i="78"/>
  <c r="E12" i="79"/>
  <c r="E8" i="79"/>
  <c r="E11" i="79"/>
  <c r="E7" i="79"/>
  <c r="E10" i="79"/>
  <c r="E9" i="79"/>
  <c r="E13" i="79"/>
  <c r="E6" i="79"/>
  <c r="N248" i="79"/>
  <c r="O73" i="79"/>
  <c r="M263" i="79"/>
  <c r="M266" i="79" s="1"/>
  <c r="M265" i="79"/>
  <c r="P247" i="79"/>
  <c r="N145" i="79"/>
  <c r="N149" i="79" s="1"/>
  <c r="M271" i="79"/>
  <c r="M274" i="79" s="1"/>
  <c r="N247" i="79"/>
  <c r="E6" i="81"/>
  <c r="N146" i="79"/>
  <c r="M306" i="79"/>
  <c r="S1005" i="78"/>
  <c r="F55" i="79"/>
  <c r="F57" i="79"/>
  <c r="F63" i="79"/>
  <c r="F65" i="79"/>
  <c r="AX1005" i="78"/>
  <c r="N1005" i="78"/>
  <c r="E43" i="79"/>
  <c r="E44" i="79"/>
  <c r="E48" i="79" s="1"/>
  <c r="E36" i="79"/>
  <c r="E28" i="79"/>
  <c r="E190" i="79"/>
  <c r="M338" i="79"/>
  <c r="M332" i="79"/>
  <c r="M334" i="79"/>
  <c r="M331" i="79"/>
  <c r="M339" i="79"/>
  <c r="M337" i="79"/>
  <c r="M336" i="79"/>
  <c r="M335" i="79"/>
  <c r="M333" i="79"/>
  <c r="F169" i="79"/>
  <c r="F190" i="79"/>
  <c r="M178" i="79"/>
  <c r="M176" i="79"/>
  <c r="M175" i="79"/>
  <c r="M196" i="79"/>
  <c r="M198" i="79"/>
  <c r="M202" i="79"/>
  <c r="M204" i="79"/>
  <c r="M206" i="79"/>
  <c r="M197" i="79"/>
  <c r="M199" i="79"/>
  <c r="M201" i="79"/>
  <c r="M205" i="79"/>
  <c r="M207" i="79"/>
  <c r="F221" i="79"/>
  <c r="N175" i="79"/>
  <c r="N177" i="79"/>
  <c r="N174" i="79"/>
  <c r="N179" i="79" s="1"/>
  <c r="H38" i="79"/>
  <c r="H37" i="79"/>
  <c r="H29" i="79"/>
  <c r="H28" i="79"/>
  <c r="H30" i="79" s="1"/>
  <c r="F154" i="79"/>
  <c r="V1005" i="80"/>
  <c r="E155" i="79"/>
  <c r="E154" i="79"/>
  <c r="E156" i="79"/>
  <c r="N176" i="79"/>
  <c r="N178" i="79"/>
  <c r="M125" i="79"/>
  <c r="M135" i="79"/>
  <c r="M126" i="79"/>
  <c r="M134" i="79"/>
  <c r="M131" i="79"/>
  <c r="M133" i="79"/>
  <c r="M124" i="79"/>
  <c r="M132" i="79"/>
  <c r="M195" i="79"/>
  <c r="M208" i="79" s="1"/>
  <c r="M238" i="79"/>
  <c r="M234" i="79"/>
  <c r="M232" i="79"/>
  <c r="M230" i="79"/>
  <c r="E37" i="79"/>
  <c r="M215" i="79"/>
  <c r="M186" i="79"/>
  <c r="M167" i="79"/>
  <c r="M216" i="79"/>
  <c r="M168" i="79"/>
  <c r="M164" i="79"/>
  <c r="M213" i="79"/>
  <c r="M221" i="79" s="1"/>
  <c r="M184" i="79"/>
  <c r="M190" i="79" s="1"/>
  <c r="M218" i="79"/>
  <c r="M214" i="79"/>
  <c r="M185" i="79"/>
  <c r="M188" i="79"/>
  <c r="M217" i="79"/>
  <c r="M187" i="79"/>
  <c r="M189" i="79"/>
  <c r="E38" i="79"/>
  <c r="G36" i="79"/>
  <c r="G38" i="79" s="1"/>
  <c r="M163" i="79"/>
  <c r="G37" i="79"/>
  <c r="G28" i="79" l="1"/>
  <c r="G30" i="79" s="1"/>
  <c r="M45" i="79"/>
  <c r="M46" i="79"/>
  <c r="M43" i="79"/>
  <c r="M48" i="79" s="1"/>
  <c r="M47" i="79"/>
  <c r="N216" i="79"/>
  <c r="N219" i="79"/>
  <c r="N168" i="79"/>
  <c r="E30" i="79"/>
  <c r="N214" i="79"/>
  <c r="N215" i="79"/>
  <c r="N220" i="79"/>
  <c r="N185" i="79"/>
  <c r="E254" i="79"/>
  <c r="E255" i="79"/>
  <c r="F64" i="79"/>
  <c r="F56" i="79"/>
  <c r="F68" i="79"/>
  <c r="F60" i="79"/>
  <c r="F59" i="79"/>
  <c r="F67" i="79"/>
  <c r="F66" i="79"/>
  <c r="F58" i="79"/>
  <c r="F61" i="79"/>
  <c r="F69" i="79"/>
  <c r="E147" i="79"/>
  <c r="E146" i="79"/>
  <c r="E145" i="79"/>
  <c r="E148" i="79"/>
  <c r="G247" i="79"/>
  <c r="G245" i="79"/>
  <c r="G248" i="79"/>
  <c r="N166" i="79"/>
  <c r="M200" i="79"/>
  <c r="M203" i="79"/>
  <c r="F155" i="79"/>
  <c r="N167" i="79"/>
  <c r="N213" i="79"/>
  <c r="N221" i="79" s="1"/>
  <c r="N189" i="79"/>
  <c r="N254" i="79"/>
  <c r="N256" i="79" s="1"/>
  <c r="N255" i="79"/>
  <c r="N184" i="79"/>
  <c r="N190" i="79" s="1"/>
  <c r="N218" i="79"/>
  <c r="N162" i="79"/>
  <c r="N169" i="79" s="1"/>
  <c r="M44" i="79"/>
  <c r="N217" i="79"/>
  <c r="N164" i="79"/>
  <c r="E14" i="79"/>
  <c r="M272" i="79"/>
  <c r="M273" i="79"/>
  <c r="N246" i="79"/>
  <c r="N245" i="79"/>
  <c r="N249" i="79" s="1"/>
  <c r="G70" i="79"/>
  <c r="G246" i="79"/>
  <c r="Z1005" i="78"/>
  <c r="E248" i="79"/>
  <c r="E247" i="79"/>
  <c r="E246" i="79"/>
  <c r="E245" i="79"/>
  <c r="AW1005" i="78"/>
  <c r="M174" i="79"/>
  <c r="M179" i="79" s="1"/>
  <c r="M177" i="79"/>
  <c r="G29" i="79"/>
  <c r="M7" i="79"/>
  <c r="M288" i="79"/>
  <c r="M292" i="79" s="1"/>
  <c r="M289" i="79"/>
  <c r="M291" i="79"/>
  <c r="N47" i="79"/>
  <c r="N46" i="79"/>
  <c r="N43" i="79"/>
  <c r="N48" i="79" s="1"/>
  <c r="E300" i="79"/>
  <c r="M299" i="79"/>
  <c r="O56" i="79"/>
  <c r="O63" i="79"/>
  <c r="F14" i="79"/>
  <c r="AZ1005" i="78"/>
  <c r="E169" i="79"/>
  <c r="M162" i="79"/>
  <c r="M169" i="79" s="1"/>
  <c r="M166" i="79"/>
  <c r="M219" i="79"/>
  <c r="E20" i="79"/>
  <c r="K1005" i="78"/>
  <c r="E21" i="79" s="1"/>
  <c r="G21" i="79" s="1"/>
  <c r="E80" i="79"/>
  <c r="E81" i="79"/>
  <c r="E82" i="79"/>
  <c r="E79" i="79"/>
  <c r="M233" i="79"/>
  <c r="M227" i="79"/>
  <c r="M235" i="79"/>
  <c r="M228" i="79"/>
  <c r="M229" i="79"/>
  <c r="M237" i="79"/>
  <c r="M236" i="79"/>
  <c r="M231" i="79"/>
  <c r="M226" i="79"/>
  <c r="M239" i="79" s="1"/>
  <c r="N163" i="79"/>
  <c r="N187" i="79"/>
  <c r="N188" i="79"/>
  <c r="F156" i="79"/>
  <c r="N186" i="79"/>
  <c r="M220" i="79"/>
  <c r="M165" i="79"/>
  <c r="P245" i="79"/>
  <c r="P249" i="79" s="1"/>
  <c r="N44" i="79"/>
  <c r="H14" i="79"/>
  <c r="F83" i="79"/>
  <c r="G14" i="79"/>
  <c r="N147" i="79"/>
  <c r="P1005" i="78"/>
  <c r="F73" i="79"/>
  <c r="Q1005" i="78"/>
  <c r="F72" i="79"/>
  <c r="N165" i="79"/>
  <c r="M316" i="79"/>
  <c r="N198" i="79"/>
  <c r="N207" i="79"/>
  <c r="N204" i="79"/>
  <c r="N231" i="79"/>
  <c r="N228" i="79"/>
  <c r="N236" i="79"/>
  <c r="M325" i="79"/>
  <c r="M324" i="79"/>
  <c r="N201" i="79"/>
  <c r="N197" i="79"/>
  <c r="P11" i="79" l="1"/>
  <c r="P12" i="79"/>
  <c r="P8" i="79"/>
  <c r="P10" i="79"/>
  <c r="P6" i="79"/>
  <c r="P14" i="79" s="1"/>
  <c r="P9" i="79"/>
  <c r="M79" i="79"/>
  <c r="M83" i="79" s="1"/>
  <c r="E83" i="79"/>
  <c r="F74" i="79"/>
  <c r="N72" i="79" s="1"/>
  <c r="N74" i="79" s="1"/>
  <c r="D6" i="81"/>
  <c r="M82" i="79"/>
  <c r="E22" i="79"/>
  <c r="E256" i="79"/>
  <c r="M254" i="79"/>
  <c r="M256" i="79" s="1"/>
  <c r="O8" i="79"/>
  <c r="O12" i="79"/>
  <c r="O10" i="79"/>
  <c r="O13" i="79"/>
  <c r="O6" i="79"/>
  <c r="O14" i="79" s="1"/>
  <c r="O9" i="79"/>
  <c r="O11" i="79"/>
  <c r="O7" i="79"/>
  <c r="M81" i="79"/>
  <c r="M247" i="79"/>
  <c r="O55" i="79"/>
  <c r="O66" i="79"/>
  <c r="G71" i="79"/>
  <c r="E5" i="81" s="1"/>
  <c r="O59" i="79"/>
  <c r="O68" i="79"/>
  <c r="O57" i="79"/>
  <c r="O54" i="79"/>
  <c r="O70" i="79" s="1"/>
  <c r="O60" i="79"/>
  <c r="O62" i="79"/>
  <c r="O69" i="79"/>
  <c r="O64" i="79"/>
  <c r="O61" i="79"/>
  <c r="O58" i="79"/>
  <c r="O67" i="79"/>
  <c r="O65" i="79"/>
  <c r="N56" i="79"/>
  <c r="F70" i="79"/>
  <c r="N69" i="79" s="1"/>
  <c r="P13" i="79"/>
  <c r="N73" i="79"/>
  <c r="D7" i="81"/>
  <c r="N82" i="79"/>
  <c r="N79" i="79"/>
  <c r="N83" i="79" s="1"/>
  <c r="N80" i="79"/>
  <c r="M80" i="79"/>
  <c r="N10" i="79"/>
  <c r="N9" i="79"/>
  <c r="N8" i="79"/>
  <c r="N6" i="79"/>
  <c r="N14" i="79" s="1"/>
  <c r="N12" i="79"/>
  <c r="N11" i="79"/>
  <c r="N13" i="79"/>
  <c r="H21" i="79"/>
  <c r="M248" i="79"/>
  <c r="M9" i="79"/>
  <c r="M11" i="79"/>
  <c r="M10" i="79"/>
  <c r="M12" i="79"/>
  <c r="M8" i="79"/>
  <c r="M13" i="79"/>
  <c r="E149" i="79"/>
  <c r="M147" i="79" s="1"/>
  <c r="N59" i="79"/>
  <c r="N64" i="79"/>
  <c r="M6" i="79"/>
  <c r="M14" i="79" s="1"/>
  <c r="N7" i="79"/>
  <c r="M298" i="79"/>
  <c r="M297" i="79"/>
  <c r="M300" i="79" s="1"/>
  <c r="E249" i="79"/>
  <c r="M246" i="79" s="1"/>
  <c r="M245" i="79"/>
  <c r="M249" i="79" s="1"/>
  <c r="G249" i="79"/>
  <c r="O245" i="79" s="1"/>
  <c r="O249" i="79" s="1"/>
  <c r="N60" i="79"/>
  <c r="M255" i="79"/>
  <c r="P7" i="79"/>
  <c r="N81" i="79"/>
  <c r="O248" i="79" l="1"/>
  <c r="N58" i="79"/>
  <c r="N67" i="79"/>
  <c r="M146" i="79"/>
  <c r="M145" i="79"/>
  <c r="M149" i="79" s="1"/>
  <c r="O247" i="79"/>
  <c r="N55" i="79"/>
  <c r="F71" i="79"/>
  <c r="D5" i="81" s="1"/>
  <c r="N63" i="79"/>
  <c r="N65" i="79"/>
  <c r="N62" i="79"/>
  <c r="N57" i="79"/>
  <c r="N54" i="79"/>
  <c r="N70" i="79" s="1"/>
  <c r="M148" i="79"/>
  <c r="N68" i="79"/>
  <c r="O246" i="79"/>
  <c r="N66" i="79"/>
  <c r="N61" i="79"/>
</calcChain>
</file>

<file path=xl/sharedStrings.xml><?xml version="1.0" encoding="utf-8"?>
<sst xmlns="http://schemas.openxmlformats.org/spreadsheetml/2006/main" count="1019" uniqueCount="314">
  <si>
    <t>Survey #</t>
  </si>
  <si>
    <t>Province</t>
  </si>
  <si>
    <t>School</t>
  </si>
  <si>
    <t>Questions</t>
  </si>
  <si>
    <t>Location 1</t>
  </si>
  <si>
    <t>Description 1</t>
  </si>
  <si>
    <t>Location 2</t>
  </si>
  <si>
    <t>Description 2</t>
  </si>
  <si>
    <t>Location 3</t>
  </si>
  <si>
    <t>Description 3</t>
  </si>
  <si>
    <t>&gt;3km</t>
  </si>
  <si>
    <t>Number of Responses/Column</t>
  </si>
  <si>
    <t>less driving</t>
  </si>
  <si>
    <t>more driving</t>
  </si>
  <si>
    <t>not changed</t>
  </si>
  <si>
    <t>Baseline</t>
  </si>
  <si>
    <t>Follow-up</t>
  </si>
  <si>
    <t>School bus</t>
  </si>
  <si>
    <t>Other</t>
  </si>
  <si>
    <t>To School</t>
  </si>
  <si>
    <t>From School</t>
  </si>
  <si>
    <t>Walking</t>
  </si>
  <si>
    <t>Bicycling</t>
  </si>
  <si>
    <t>Totals</t>
  </si>
  <si>
    <t>Yes</t>
  </si>
  <si>
    <t>No</t>
  </si>
  <si>
    <t>Not Sure</t>
  </si>
  <si>
    <t># Children</t>
  </si>
  <si>
    <t>Distance</t>
  </si>
  <si>
    <t>Disagree</t>
  </si>
  <si>
    <t>Agree</t>
  </si>
  <si>
    <t>Reasons for Driving</t>
  </si>
  <si>
    <t>Distance from home too far</t>
  </si>
  <si>
    <t>Convenience/time pressures</t>
  </si>
  <si>
    <t>Traffic danger</t>
  </si>
  <si>
    <t>Personal safety issues</t>
  </si>
  <si>
    <t>I'm on my way somewhere else</t>
  </si>
  <si>
    <t>Reasons</t>
  </si>
  <si>
    <t>They did not walk alone</t>
  </si>
  <si>
    <t>They did not cycle alone</t>
  </si>
  <si>
    <t>Questions from Follow-up Only (regarding changes)</t>
  </si>
  <si>
    <t>Change in Habits</t>
  </si>
  <si>
    <t>Change in Volume</t>
  </si>
  <si>
    <t>Decreased</t>
  </si>
  <si>
    <t>Not changed</t>
  </si>
  <si>
    <t>Increased</t>
  </si>
  <si>
    <t>Activities</t>
  </si>
  <si>
    <t>Infrastructure improvements</t>
  </si>
  <si>
    <t>Safety education</t>
  </si>
  <si>
    <t>Special events</t>
  </si>
  <si>
    <t>Special weekly or monthly</t>
  </si>
  <si>
    <t>Identification of best routes</t>
  </si>
  <si>
    <t>Walking buddies</t>
  </si>
  <si>
    <t>FREQUENCIES</t>
  </si>
  <si>
    <t>PERCENTAGES</t>
  </si>
  <si>
    <t>Total percentage of children represented</t>
  </si>
  <si>
    <t>Modes of Transportation</t>
  </si>
  <si>
    <t>Responses</t>
  </si>
  <si>
    <t>Average number of children per household attending school</t>
  </si>
  <si>
    <t>Average age of children attending school</t>
  </si>
  <si>
    <t>Items</t>
  </si>
  <si>
    <t>Codes</t>
  </si>
  <si>
    <t>Q1 - PREVIOUS COMPLETION OF SURVEY</t>
  </si>
  <si>
    <t>Change in Mode</t>
  </si>
  <si>
    <t>Cycling</t>
  </si>
  <si>
    <t>Transit</t>
  </si>
  <si>
    <t>Newsletter</t>
  </si>
  <si>
    <t>Q1 - PREVIOUS COMPLETION OF SURVEY (in %)</t>
  </si>
  <si>
    <t>Feeling</t>
  </si>
  <si>
    <t>Relaxed</t>
  </si>
  <si>
    <t>Rushed</t>
  </si>
  <si>
    <t>Happy</t>
  </si>
  <si>
    <t>Tired</t>
  </si>
  <si>
    <t>Frustrated</t>
  </si>
  <si>
    <t>Neighbouhood Safety</t>
  </si>
  <si>
    <t>Strongly Agree</t>
  </si>
  <si>
    <t>Strongly Disagree</t>
  </si>
  <si>
    <t>Time</t>
  </si>
  <si>
    <t>Traffic</t>
  </si>
  <si>
    <t>Safety</t>
  </si>
  <si>
    <t>En Route</t>
  </si>
  <si>
    <t>Weather</t>
  </si>
  <si>
    <t>Not Alone</t>
  </si>
  <si>
    <t>Safer Route</t>
  </si>
  <si>
    <t>Less Traffic</t>
  </si>
  <si>
    <t>Older</t>
  </si>
  <si>
    <t>Closer</t>
  </si>
  <si>
    <t>Training</t>
  </si>
  <si>
    <t>Bike Lock</t>
  </si>
  <si>
    <t>Additional Comments</t>
  </si>
  <si>
    <t>Feeling (TO)</t>
  </si>
  <si>
    <t>Feeling (FROM)</t>
  </si>
  <si>
    <t>Baseline?</t>
  </si>
  <si>
    <t>Support?</t>
  </si>
  <si>
    <t>Comments</t>
  </si>
  <si>
    <t>Δ Habit (TO)</t>
  </si>
  <si>
    <t>Δ Habit (FROM)</t>
  </si>
  <si>
    <t>Q21 - Traffic Change</t>
  </si>
  <si>
    <t>Δ Traffic</t>
  </si>
  <si>
    <t>Infrastructure</t>
  </si>
  <si>
    <t>Education</t>
  </si>
  <si>
    <t>Walking Buddies</t>
  </si>
  <si>
    <t>Route ID</t>
  </si>
  <si>
    <t>Feelings</t>
  </si>
  <si>
    <t>Q3/Q4 - DEMOGRAPHICS OF CHILDREN</t>
  </si>
  <si>
    <t>Q3/Q4 - DEMOGRAPHICS OF CHILDREN (in %)</t>
  </si>
  <si>
    <t>Q4/Q5 - DISTANCE FROM SCHOOL</t>
  </si>
  <si>
    <t>Q4/Q5 - DISTANCE FROM SCHOOL (in %)</t>
  </si>
  <si>
    <t>17 - Other</t>
  </si>
  <si>
    <t>1 - Traffic issue</t>
  </si>
  <si>
    <t>2 - Sidewalk issue</t>
  </si>
  <si>
    <t>3 - Signage issue</t>
  </si>
  <si>
    <t>4 - Weather issue</t>
  </si>
  <si>
    <t>5 - Visibility issue</t>
  </si>
  <si>
    <t>6 - Crosswalk issue</t>
  </si>
  <si>
    <t>7 - Crossing guard issue</t>
  </si>
  <si>
    <t>8 - Stranger danger issue</t>
  </si>
  <si>
    <t>9 - Dangerous animals</t>
  </si>
  <si>
    <t>10 - Unsafe features</t>
  </si>
  <si>
    <t>11 - Unsafe drivers</t>
  </si>
  <si>
    <t>12 - Inconvenient/unpleasant features</t>
  </si>
  <si>
    <t>13 - Steep hill(s) along route</t>
  </si>
  <si>
    <t>14 - Route is too indirect</t>
  </si>
  <si>
    <t>15 - Too secluded</t>
  </si>
  <si>
    <t>16 - Risk of falling trees/tree limbs</t>
  </si>
  <si>
    <t>Age Distribution                                                 Age</t>
  </si>
  <si>
    <t xml:space="preserve">                                                                                  Age</t>
  </si>
  <si>
    <t>3 - Child has special needs</t>
  </si>
  <si>
    <t>2 - Before or after school activities</t>
  </si>
  <si>
    <t>1 - Day home/day cares</t>
  </si>
  <si>
    <t>4 - Parents do not allow</t>
  </si>
  <si>
    <t>5 - Other</t>
  </si>
  <si>
    <t>They were older</t>
  </si>
  <si>
    <t>They did not live so far from school</t>
  </si>
  <si>
    <t>There was a safer/improved walking route</t>
  </si>
  <si>
    <t>There were reduced traffic dangers</t>
  </si>
  <si>
    <t>1 - Weather</t>
  </si>
  <si>
    <t>2 - Traffic concern</t>
  </si>
  <si>
    <t>3 - Lack of time</t>
  </si>
  <si>
    <t>4 - Crime concern</t>
  </si>
  <si>
    <t>5 - Route features</t>
  </si>
  <si>
    <t>6 - School policies do not allow</t>
  </si>
  <si>
    <t>7 - Safety concerns or adult supervision</t>
  </si>
  <si>
    <t>8 - Accompanied by other children</t>
  </si>
  <si>
    <t>9 - Condition/availability of sidewalks &amp; paths</t>
  </si>
  <si>
    <t>10 - Parents will not allow</t>
  </si>
  <si>
    <t>11 - Child not interested</t>
  </si>
  <si>
    <t>12 - Unable</t>
  </si>
  <si>
    <t>13 - Other</t>
  </si>
  <si>
    <t>There was a safer/improved cycling route</t>
  </si>
  <si>
    <t>There was a bicycle riding safety training for child</t>
  </si>
  <si>
    <t>They could lock their bicycle in a safe place</t>
  </si>
  <si>
    <t>Response</t>
  </si>
  <si>
    <t>Average age of children</t>
  </si>
  <si>
    <t>Less driving</t>
  </si>
  <si>
    <t>More Driving</t>
  </si>
  <si>
    <t>1 - Carpooling</t>
  </si>
  <si>
    <t>2 - Skating or rollerblading, etc.</t>
  </si>
  <si>
    <t>3 - Active mode part-way</t>
  </si>
  <si>
    <t>4 - Other</t>
  </si>
  <si>
    <t>Average # of children/family attending school</t>
  </si>
  <si>
    <t>Number of boys</t>
  </si>
  <si>
    <t>Number of girls</t>
  </si>
  <si>
    <t>Girls</t>
  </si>
  <si>
    <t>Number of boys in sample attending school</t>
  </si>
  <si>
    <t>Number of girls in sample attending school</t>
  </si>
  <si>
    <t>Boys</t>
  </si>
  <si>
    <t>Date</t>
  </si>
  <si>
    <t>Month</t>
  </si>
  <si>
    <t>Day</t>
  </si>
  <si>
    <t>Year</t>
  </si>
  <si>
    <t>1a</t>
  </si>
  <si>
    <t>1b</t>
  </si>
  <si>
    <t>1c</t>
  </si>
  <si>
    <t># minutes</t>
  </si>
  <si>
    <t>After school program?</t>
  </si>
  <si>
    <t>2a</t>
  </si>
  <si>
    <t>Do you accompany?</t>
  </si>
  <si>
    <t>2b</t>
  </si>
  <si>
    <t>3a</t>
  </si>
  <si>
    <t>Age</t>
  </si>
  <si>
    <t>Sex</t>
  </si>
  <si>
    <t>3b</t>
  </si>
  <si>
    <t>Over 3km</t>
  </si>
  <si>
    <t>Less than 0.5km</t>
  </si>
  <si>
    <t>0.51 to 1.59km</t>
  </si>
  <si>
    <t>1.6 to 3km</t>
  </si>
  <si>
    <t>Our neighbour hood is safe</t>
  </si>
  <si>
    <t>STRONGLY AGREE</t>
  </si>
  <si>
    <t>AGREE</t>
  </si>
  <si>
    <t>DISAGREE</t>
  </si>
  <si>
    <t>Placeholder</t>
  </si>
  <si>
    <t>Usually driven?</t>
  </si>
  <si>
    <t>Convenience/Time</t>
  </si>
  <si>
    <t>On my way somewhere else</t>
  </si>
  <si>
    <t>Didn't live so far</t>
  </si>
  <si>
    <t>didn't live so far</t>
  </si>
  <si>
    <t>Safety Training</t>
  </si>
  <si>
    <t>10a</t>
  </si>
  <si>
    <t>10b</t>
  </si>
  <si>
    <t>Name</t>
  </si>
  <si>
    <t>Telephone</t>
  </si>
  <si>
    <t>Email</t>
  </si>
  <si>
    <t>2c</t>
  </si>
  <si>
    <t>4a</t>
  </si>
  <si>
    <t>4b</t>
  </si>
  <si>
    <t>Usually Driven</t>
  </si>
  <si>
    <t>11a</t>
  </si>
  <si>
    <t>12a</t>
  </si>
  <si>
    <t>12b</t>
  </si>
  <si>
    <t>11b</t>
  </si>
  <si>
    <t>Annual events</t>
  </si>
  <si>
    <t>Weekly/Monthly Events</t>
  </si>
  <si>
    <t>Girl</t>
  </si>
  <si>
    <t>less driving (e.g. more carpooling, walking, cycling, taking public transit, etc.)</t>
  </si>
  <si>
    <t>Car (just your family)</t>
  </si>
  <si>
    <t>Boy</t>
  </si>
  <si>
    <t>Public transit (bus, subway, streetcar)</t>
  </si>
  <si>
    <t>Carpool (2 or more families)</t>
  </si>
  <si>
    <t>Walking part-way (at least one entire block)</t>
  </si>
  <si>
    <t>Average Age of Children</t>
  </si>
  <si>
    <t>Annual Community events</t>
  </si>
  <si>
    <t>School weekly or monthly events</t>
  </si>
  <si>
    <t>Total number of children represented by age</t>
  </si>
  <si>
    <t>Total number of children represented by gender</t>
  </si>
  <si>
    <t>Date of Completion</t>
  </si>
  <si>
    <t>Minutes Walked Total</t>
  </si>
  <si>
    <t>Number of Responses</t>
  </si>
  <si>
    <t>% Respondents</t>
  </si>
  <si>
    <t>Average Minutes Walked</t>
  </si>
  <si>
    <t>Q1a/Q2a - HOW DOES YOUR CHILD GET TO/FROM SCHOOL?</t>
  </si>
  <si>
    <t>Q1b/Q2b - NUMBER OF MINUTES WALKED TO/FROM TRANSIT</t>
  </si>
  <si>
    <t>Q2b/Q3b- HOW DO YOU (ADULTS) FEEL ON THE TRIP?</t>
  </si>
  <si>
    <t>Q2a/Q3a - PROPORTION OF PARENTS WHO ACCOMPANY THEIR CHILDREN TO SCHOOL</t>
  </si>
  <si>
    <t>Accompany</t>
  </si>
  <si>
    <t>Do not accompany</t>
  </si>
  <si>
    <t>Total</t>
  </si>
  <si>
    <t>Q5 - LOCATIONS OF CONCERN</t>
  </si>
  <si>
    <t>Q5 - AREAS OF CONCERN</t>
  </si>
  <si>
    <t>Q6 - SAFETY OF NEIGHBOURHOOD</t>
  </si>
  <si>
    <t>Q6 - SAFETY OF NEIGHBOURHOOD (in %)</t>
  </si>
  <si>
    <t>Q7 - REASONS FOR DRIVING</t>
  </si>
  <si>
    <t>Q7 - REASONS FOR DRIVING (in %)</t>
  </si>
  <si>
    <t>Q8 - WOULD ALLOW MY CHILD TO WALK TO SCHOOL IF…</t>
  </si>
  <si>
    <t>Q8 - WOULD ALLOW MY CHILD TO WALK TO SCHOOL IF… (%)</t>
  </si>
  <si>
    <t>Q9 - OTHER REASONS (in %)</t>
  </si>
  <si>
    <t>Q9 - OTHER REASONS</t>
  </si>
  <si>
    <t>Q7 - OTHER REASONS FOR DRIVING</t>
  </si>
  <si>
    <t>Q7 - OTHER REASONS FOR DRIVING (in %)</t>
  </si>
  <si>
    <t>Q8 - OTHER REASONS</t>
  </si>
  <si>
    <t>Q8 - OTHER REASONS (in %)</t>
  </si>
  <si>
    <t>Q9 - WOULD ALLOW MY CHILD TO CYCLE TO SCHOOL IF…</t>
  </si>
  <si>
    <t>Q9 - WOULD ALLOW MY CHILD TO CYCLE TO SCHOOL IF (%)</t>
  </si>
  <si>
    <t>Q10 - HOW DO YOU (CHILD) FEEL ON THE TRIP?</t>
  </si>
  <si>
    <t>Q10 - HOW DO YOU (CHILD) FEEL ON THE TRIP? (in %)</t>
  </si>
  <si>
    <t>Q5 - LOCATIONS OF CONCERN (in %)</t>
  </si>
  <si>
    <t>Q5 - AREAS OF CONCERN (in %)</t>
  </si>
  <si>
    <t>Q12/16 - ARE YOU SUPPORTIVE?</t>
  </si>
  <si>
    <t>Q12/16 - ARE YOU SUPPORTIVE? (in %)</t>
  </si>
  <si>
    <t>Q11a - CHANGE IN HABITS (TRIP TO SCHOOL)</t>
  </si>
  <si>
    <t>Q11a - CHANGE IN HABITS (TRIP TO SCHOOL) (%)</t>
  </si>
  <si>
    <t>Q12a - CHANGE IN HABITS (TRIP FROM SCHOOL)</t>
  </si>
  <si>
    <t>Q12a - CHANGE IN HABITS (FROM SCHOOL) (%)</t>
  </si>
  <si>
    <t>Q11b - INSTEAD OF DRIVING TO SCHOOL…</t>
  </si>
  <si>
    <t>Q11b - INSTEAD OF DRIVING TO SCHOOL… (in %)</t>
  </si>
  <si>
    <t>Q12b - INSTEAD OF DRIVING FROM SCHOOL…</t>
  </si>
  <si>
    <t>Q12b - INSTEAD OF DRIVING FROM SCHOOL… (%)</t>
  </si>
  <si>
    <t>Q11b - OTHER METHODS</t>
  </si>
  <si>
    <t>Q11b - OTHER METHODS (in %)</t>
  </si>
  <si>
    <t>Q12b - OTHER METHODS</t>
  </si>
  <si>
    <t>Q12b - OTHER METHODS (in %)</t>
  </si>
  <si>
    <t>Q13 - CHANGE IN VOLUME OF TRAFFIC (in %)</t>
  </si>
  <si>
    <t>Q13- CHANGE IN VOLUME OF TRAFFIC</t>
  </si>
  <si>
    <t>Q14 MOST EFFECTIVE STP ACTIVITIES</t>
  </si>
  <si>
    <t>Q14 MOST EFFECTIVE STP ACTIVITIES (in %)</t>
  </si>
  <si>
    <t>Q2 - modes</t>
  </si>
  <si>
    <t>Q3 - feelings</t>
  </si>
  <si>
    <t>Q4 - age and gender</t>
  </si>
  <si>
    <t>Q5 - distance</t>
  </si>
  <si>
    <t>Q6 - safety</t>
  </si>
  <si>
    <t>Q10 - Feelings (CHILD)</t>
  </si>
  <si>
    <t>Yes/No Questions</t>
  </si>
  <si>
    <t>Q11a  and 12a - Habit Change</t>
  </si>
  <si>
    <t>Q11b and 12b - Mode Change</t>
  </si>
  <si>
    <t>Date - Year</t>
  </si>
  <si>
    <t>Public Transit</t>
  </si>
  <si>
    <t>Carpool</t>
  </si>
  <si>
    <t>Car</t>
  </si>
  <si>
    <t>Placeholder - Usually driven to school</t>
  </si>
  <si>
    <t>Not usually driven</t>
  </si>
  <si>
    <t>Walk</t>
  </si>
  <si>
    <t>Walk part-way</t>
  </si>
  <si>
    <t>Bicycle</t>
  </si>
  <si>
    <t>Walk part-way (at least one entire block)</t>
  </si>
  <si>
    <t>Other (explain)</t>
  </si>
  <si>
    <t>Other (please describe)</t>
  </si>
  <si>
    <t>Other (please dexcribe)</t>
  </si>
  <si>
    <t>Not Changed</t>
  </si>
  <si>
    <t>Q1 - modes</t>
  </si>
  <si>
    <t>Q2 - feelings</t>
  </si>
  <si>
    <t>Q3 - Sex</t>
  </si>
  <si>
    <t>Q4 - distance</t>
  </si>
  <si>
    <t>Modes</t>
  </si>
  <si>
    <t>Q1c/Q2c - PROPORTION OF CHILDREN WHO TRAVEL FROM SCHOL TO AFTER SCHOOL PROGRAM</t>
  </si>
  <si>
    <t>Go to an after school program</t>
  </si>
  <si>
    <t>Do not go to an after school program</t>
  </si>
  <si>
    <t>&lt;0.5km</t>
  </si>
  <si>
    <t>0.51-1.59km</t>
  </si>
  <si>
    <t>1.6-3km</t>
  </si>
  <si>
    <t>STRONGLY DISAGREE</t>
  </si>
  <si>
    <t>Date of Completion (MANDATORY)</t>
  </si>
  <si>
    <r>
      <t>Walk</t>
    </r>
    <r>
      <rPr>
        <sz val="10"/>
        <rFont val="Bookman Old Style"/>
      </rPr>
      <t>ing</t>
    </r>
  </si>
  <si>
    <r>
      <t>Walk</t>
    </r>
    <r>
      <rPr>
        <sz val="10"/>
        <rFont val="Bookman Old Style"/>
      </rPr>
      <t>ing</t>
    </r>
    <r>
      <rPr>
        <sz val="10"/>
        <rFont val="Bookman Old Style"/>
      </rPr>
      <t xml:space="preserve"> part-way</t>
    </r>
  </si>
  <si>
    <r>
      <t>Walk</t>
    </r>
    <r>
      <rPr>
        <sz val="10"/>
        <rFont val="Bookman Old Style"/>
      </rPr>
      <t>ing</t>
    </r>
    <r>
      <rPr>
        <sz val="10"/>
        <rFont val="Bookman Old Style"/>
      </rPr>
      <t xml:space="preserve"> part-way (at least one entire block)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</si>
</sst>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%"/>
    <numFmt numFmtId="166" formatCode="000"/>
  </numFmts>
  <fonts count="17" x14ac:knownFonts="1">
    <font>
      <sz val="10"/>
      <name val="Arial"/>
    </font>
    <font>
      <sz val="10"/>
      <name val="Arial"/>
    </font>
    <font>
      <sz val="10"/>
      <name val="Bookman Old Style"/>
    </font>
    <font>
      <sz val="8"/>
      <name val="Arial"/>
    </font>
    <font>
      <sz val="12"/>
      <name val="Bookman Old Style"/>
      <family val="1"/>
    </font>
    <font>
      <b/>
      <sz val="12"/>
      <name val="Bookman Old Style"/>
      <family val="1"/>
    </font>
    <font>
      <sz val="10"/>
      <name val="Bookman Old Style"/>
      <family val="1"/>
    </font>
    <font>
      <sz val="10"/>
      <name val="Verdana"/>
      <family val="2"/>
    </font>
    <font>
      <b/>
      <sz val="10"/>
      <name val="Verdana"/>
      <family val="2"/>
    </font>
    <font>
      <b/>
      <sz val="14"/>
      <name val="Verdana"/>
      <family val="2"/>
    </font>
    <font>
      <sz val="14"/>
      <name val="Verdana"/>
      <family val="2"/>
    </font>
    <font>
      <b/>
      <sz val="10"/>
      <name val="Arial"/>
    </font>
    <font>
      <sz val="12"/>
      <name val="Arial"/>
    </font>
    <font>
      <sz val="10"/>
      <name val="Arial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b/>
      <sz val="12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</fills>
  <borders count="7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 style="thick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/>
      <right style="thick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ck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thick">
        <color auto="1"/>
      </right>
      <top/>
      <bottom/>
      <diagonal/>
    </border>
    <border>
      <left style="double">
        <color auto="1"/>
      </left>
      <right style="thick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double">
        <color auto="1"/>
      </right>
      <top/>
      <bottom style="medium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ck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thick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/>
      <diagonal/>
    </border>
  </borders>
  <cellStyleXfs count="1">
    <xf numFmtId="0" fontId="0" fillId="0" borderId="0"/>
  </cellStyleXfs>
  <cellXfs count="542">
    <xf numFmtId="0" fontId="0" fillId="0" borderId="0" xfId="0"/>
    <xf numFmtId="0" fontId="7" fillId="0" borderId="0" xfId="0" applyFont="1"/>
    <xf numFmtId="0" fontId="8" fillId="2" borderId="1" xfId="0" applyFont="1" applyFill="1" applyBorder="1" applyAlignment="1"/>
    <xf numFmtId="0" fontId="8" fillId="2" borderId="2" xfId="0" applyFont="1" applyFill="1" applyBorder="1" applyAlignment="1"/>
    <xf numFmtId="0" fontId="7" fillId="2" borderId="3" xfId="0" applyFont="1" applyFill="1" applyBorder="1"/>
    <xf numFmtId="0" fontId="7" fillId="3" borderId="4" xfId="0" applyFont="1" applyFill="1" applyBorder="1" applyAlignment="1">
      <alignment horizontal="center"/>
    </xf>
    <xf numFmtId="0" fontId="7" fillId="2" borderId="5" xfId="0" applyFont="1" applyFill="1" applyBorder="1"/>
    <xf numFmtId="0" fontId="8" fillId="4" borderId="6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8" fillId="4" borderId="8" xfId="0" applyFont="1" applyFill="1" applyBorder="1" applyAlignment="1">
      <alignment horizontal="center"/>
    </xf>
    <xf numFmtId="0" fontId="8" fillId="2" borderId="9" xfId="0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6" xfId="0" applyFont="1" applyFill="1" applyBorder="1"/>
    <xf numFmtId="0" fontId="8" fillId="2" borderId="6" xfId="0" applyFont="1" applyFill="1" applyBorder="1" applyAlignment="1">
      <alignment horizontal="right"/>
    </xf>
    <xf numFmtId="0" fontId="7" fillId="4" borderId="7" xfId="0" applyFont="1" applyFill="1" applyBorder="1"/>
    <xf numFmtId="0" fontId="7" fillId="4" borderId="8" xfId="0" applyFont="1" applyFill="1" applyBorder="1"/>
    <xf numFmtId="0" fontId="7" fillId="3" borderId="6" xfId="0" applyFont="1" applyFill="1" applyBorder="1" applyAlignment="1">
      <alignment horizontal="center"/>
    </xf>
    <xf numFmtId="0" fontId="7" fillId="3" borderId="8" xfId="0" applyFont="1" applyFill="1" applyBorder="1" applyAlignment="1">
      <alignment horizontal="center"/>
    </xf>
    <xf numFmtId="0" fontId="8" fillId="4" borderId="11" xfId="0" applyFont="1" applyFill="1" applyBorder="1"/>
    <xf numFmtId="0" fontId="7" fillId="2" borderId="7" xfId="0" applyFont="1" applyFill="1" applyBorder="1"/>
    <xf numFmtId="0" fontId="8" fillId="2" borderId="1" xfId="0" applyFont="1" applyFill="1" applyBorder="1"/>
    <xf numFmtId="0" fontId="7" fillId="2" borderId="2" xfId="0" applyFont="1" applyFill="1" applyBorder="1"/>
    <xf numFmtId="0" fontId="7" fillId="2" borderId="6" xfId="0" applyFont="1" applyFill="1" applyBorder="1"/>
    <xf numFmtId="0" fontId="7" fillId="4" borderId="6" xfId="0" applyFont="1" applyFill="1" applyBorder="1"/>
    <xf numFmtId="0" fontId="7" fillId="2" borderId="9" xfId="0" applyFont="1" applyFill="1" applyBorder="1"/>
    <xf numFmtId="0" fontId="7" fillId="2" borderId="10" xfId="0" applyFont="1" applyFill="1" applyBorder="1"/>
    <xf numFmtId="0" fontId="7" fillId="2" borderId="12" xfId="0" applyFont="1" applyFill="1" applyBorder="1"/>
    <xf numFmtId="0" fontId="8" fillId="4" borderId="10" xfId="0" applyFont="1" applyFill="1" applyBorder="1" applyAlignment="1">
      <alignment horizontal="center"/>
    </xf>
    <xf numFmtId="0" fontId="8" fillId="4" borderId="11" xfId="0" applyFont="1" applyFill="1" applyBorder="1" applyAlignment="1">
      <alignment horizontal="center"/>
    </xf>
    <xf numFmtId="0" fontId="7" fillId="2" borderId="1" xfId="0" applyFont="1" applyFill="1" applyBorder="1"/>
    <xf numFmtId="0" fontId="8" fillId="2" borderId="0" xfId="0" applyFont="1" applyFill="1" applyBorder="1"/>
    <xf numFmtId="0" fontId="7" fillId="0" borderId="0" xfId="0" applyFont="1" applyBorder="1"/>
    <xf numFmtId="0" fontId="8" fillId="2" borderId="2" xfId="0" applyFont="1" applyFill="1" applyBorder="1"/>
    <xf numFmtId="0" fontId="7" fillId="2" borderId="13" xfId="0" applyFont="1" applyFill="1" applyBorder="1"/>
    <xf numFmtId="1" fontId="7" fillId="3" borderId="4" xfId="0" applyNumberFormat="1" applyFont="1" applyFill="1" applyBorder="1" applyAlignment="1">
      <alignment horizontal="center"/>
    </xf>
    <xf numFmtId="2" fontId="7" fillId="3" borderId="11" xfId="0" applyNumberFormat="1" applyFont="1" applyFill="1" applyBorder="1"/>
    <xf numFmtId="2" fontId="7" fillId="3" borderId="10" xfId="0" applyNumberFormat="1" applyFont="1" applyFill="1" applyBorder="1"/>
    <xf numFmtId="0" fontId="7" fillId="0" borderId="2" xfId="0" applyFont="1" applyBorder="1"/>
    <xf numFmtId="0" fontId="7" fillId="0" borderId="12" xfId="0" applyFont="1" applyBorder="1"/>
    <xf numFmtId="0" fontId="7" fillId="4" borderId="13" xfId="0" applyFont="1" applyFill="1" applyBorder="1"/>
    <xf numFmtId="1" fontId="7" fillId="3" borderId="8" xfId="0" applyNumberFormat="1" applyFont="1" applyFill="1" applyBorder="1" applyAlignment="1">
      <alignment horizontal="center"/>
    </xf>
    <xf numFmtId="1" fontId="7" fillId="3" borderId="7" xfId="0" applyNumberFormat="1" applyFont="1" applyFill="1" applyBorder="1" applyAlignment="1">
      <alignment horizontal="center"/>
    </xf>
    <xf numFmtId="0" fontId="8" fillId="2" borderId="12" xfId="0" applyFont="1" applyFill="1" applyBorder="1" applyAlignment="1">
      <alignment horizontal="right"/>
    </xf>
    <xf numFmtId="0" fontId="8" fillId="2" borderId="12" xfId="0" applyFont="1" applyFill="1" applyBorder="1"/>
    <xf numFmtId="0" fontId="8" fillId="2" borderId="9" xfId="0" applyFont="1" applyFill="1" applyBorder="1"/>
    <xf numFmtId="1" fontId="8" fillId="4" borderId="11" xfId="0" applyNumberFormat="1" applyFont="1" applyFill="1" applyBorder="1" applyAlignment="1">
      <alignment horizontal="center"/>
    </xf>
    <xf numFmtId="0" fontId="8" fillId="2" borderId="10" xfId="0" applyFont="1" applyFill="1" applyBorder="1"/>
    <xf numFmtId="0" fontId="8" fillId="2" borderId="10" xfId="0" applyFont="1" applyFill="1" applyBorder="1" applyAlignment="1">
      <alignment horizontal="right"/>
    </xf>
    <xf numFmtId="0" fontId="7" fillId="4" borderId="4" xfId="0" applyFont="1" applyFill="1" applyBorder="1" applyAlignment="1">
      <alignment horizontal="left"/>
    </xf>
    <xf numFmtId="0" fontId="9" fillId="0" borderId="0" xfId="0" applyFont="1"/>
    <xf numFmtId="0" fontId="10" fillId="0" borderId="0" xfId="0" applyFont="1"/>
    <xf numFmtId="0" fontId="8" fillId="2" borderId="5" xfId="0" applyFont="1" applyFill="1" applyBorder="1"/>
    <xf numFmtId="0" fontId="7" fillId="0" borderId="4" xfId="0" applyFont="1" applyBorder="1"/>
    <xf numFmtId="0" fontId="7" fillId="0" borderId="3" xfId="0" applyFont="1" applyBorder="1"/>
    <xf numFmtId="165" fontId="7" fillId="3" borderId="4" xfId="0" applyNumberFormat="1" applyFont="1" applyFill="1" applyBorder="1" applyAlignment="1">
      <alignment horizontal="center"/>
    </xf>
    <xf numFmtId="165" fontId="7" fillId="3" borderId="6" xfId="0" applyNumberFormat="1" applyFont="1" applyFill="1" applyBorder="1" applyAlignment="1">
      <alignment horizontal="center"/>
    </xf>
    <xf numFmtId="165" fontId="7" fillId="3" borderId="7" xfId="0" applyNumberFormat="1" applyFont="1" applyFill="1" applyBorder="1" applyAlignment="1">
      <alignment horizontal="center"/>
    </xf>
    <xf numFmtId="165" fontId="7" fillId="3" borderId="8" xfId="0" applyNumberFormat="1" applyFont="1" applyFill="1" applyBorder="1" applyAlignment="1">
      <alignment horizontal="center"/>
    </xf>
    <xf numFmtId="0" fontId="0" fillId="2" borderId="1" xfId="0" applyFill="1" applyBorder="1"/>
    <xf numFmtId="0" fontId="0" fillId="2" borderId="2" xfId="0" applyFill="1" applyBorder="1"/>
    <xf numFmtId="0" fontId="0" fillId="2" borderId="13" xfId="0" applyFill="1" applyBorder="1"/>
    <xf numFmtId="0" fontId="0" fillId="2" borderId="3" xfId="0" applyFill="1" applyBorder="1"/>
    <xf numFmtId="0" fontId="0" fillId="2" borderId="9" xfId="0" applyFill="1" applyBorder="1"/>
    <xf numFmtId="164" fontId="7" fillId="3" borderId="11" xfId="0" applyNumberFormat="1" applyFont="1" applyFill="1" applyBorder="1" applyAlignment="1">
      <alignment horizontal="center"/>
    </xf>
    <xf numFmtId="0" fontId="0" fillId="0" borderId="12" xfId="0" applyBorder="1"/>
    <xf numFmtId="0" fontId="11" fillId="4" borderId="11" xfId="0" applyFont="1" applyFill="1" applyBorder="1" applyAlignment="1">
      <alignment horizontal="center"/>
    </xf>
    <xf numFmtId="1" fontId="0" fillId="3" borderId="4" xfId="0" applyNumberFormat="1" applyFill="1" applyBorder="1" applyAlignment="1">
      <alignment horizontal="center"/>
    </xf>
    <xf numFmtId="0" fontId="7" fillId="4" borderId="10" xfId="0" applyFont="1" applyFill="1" applyBorder="1"/>
    <xf numFmtId="1" fontId="7" fillId="4" borderId="4" xfId="0" applyNumberFormat="1" applyFont="1" applyFill="1" applyBorder="1" applyAlignment="1">
      <alignment horizontal="left"/>
    </xf>
    <xf numFmtId="164" fontId="7" fillId="3" borderId="4" xfId="0" applyNumberFormat="1" applyFont="1" applyFill="1" applyBorder="1" applyAlignment="1">
      <alignment horizontal="center"/>
    </xf>
    <xf numFmtId="164" fontId="0" fillId="3" borderId="4" xfId="0" applyNumberForma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7" fillId="0" borderId="0" xfId="0" applyFont="1" applyFill="1" applyBorder="1"/>
    <xf numFmtId="9" fontId="8" fillId="4" borderId="8" xfId="0" applyNumberFormat="1" applyFont="1" applyFill="1" applyBorder="1" applyAlignment="1">
      <alignment horizontal="center"/>
    </xf>
    <xf numFmtId="9" fontId="8" fillId="4" borderId="10" xfId="0" applyNumberFormat="1" applyFont="1" applyFill="1" applyBorder="1" applyAlignment="1">
      <alignment horizontal="center"/>
    </xf>
    <xf numFmtId="9" fontId="8" fillId="4" borderId="11" xfId="0" applyNumberFormat="1" applyFont="1" applyFill="1" applyBorder="1" applyAlignment="1">
      <alignment horizontal="center"/>
    </xf>
    <xf numFmtId="0" fontId="7" fillId="2" borderId="0" xfId="0" applyFont="1" applyFill="1" applyBorder="1"/>
    <xf numFmtId="9" fontId="7" fillId="0" borderId="0" xfId="0" applyNumberFormat="1" applyFont="1" applyFill="1" applyBorder="1" applyAlignment="1">
      <alignment horizontal="center"/>
    </xf>
    <xf numFmtId="1" fontId="8" fillId="0" borderId="0" xfId="0" applyNumberFormat="1" applyFont="1" applyFill="1" applyBorder="1" applyAlignment="1">
      <alignment horizontal="center"/>
    </xf>
    <xf numFmtId="0" fontId="7" fillId="2" borderId="0" xfId="0" applyFont="1" applyFill="1"/>
    <xf numFmtId="0" fontId="9" fillId="0" borderId="12" xfId="0" applyFont="1" applyBorder="1"/>
    <xf numFmtId="0" fontId="10" fillId="0" borderId="12" xfId="0" applyFont="1" applyBorder="1"/>
    <xf numFmtId="0" fontId="7" fillId="0" borderId="0" xfId="0" applyFont="1" applyFill="1"/>
    <xf numFmtId="0" fontId="7" fillId="0" borderId="0" xfId="0" applyFont="1" applyFill="1" applyBorder="1" applyAlignment="1">
      <alignment horizontal="center"/>
    </xf>
    <xf numFmtId="9" fontId="8" fillId="4" borderId="6" xfId="0" applyNumberFormat="1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7" fillId="0" borderId="3" xfId="0" applyFont="1" applyFill="1" applyBorder="1" applyAlignment="1">
      <alignment horizontal="center"/>
    </xf>
    <xf numFmtId="9" fontId="8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/>
    <xf numFmtId="0" fontId="8" fillId="0" borderId="0" xfId="0" applyFont="1" applyFill="1" applyBorder="1" applyAlignment="1"/>
    <xf numFmtId="0" fontId="7" fillId="2" borderId="11" xfId="0" applyFont="1" applyFill="1" applyBorder="1"/>
    <xf numFmtId="0" fontId="0" fillId="2" borderId="4" xfId="0" applyFill="1" applyBorder="1"/>
    <xf numFmtId="0" fontId="8" fillId="0" borderId="0" xfId="0" applyFont="1" applyFill="1" applyBorder="1"/>
    <xf numFmtId="165" fontId="7" fillId="3" borderId="13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8" fillId="2" borderId="2" xfId="0" applyFont="1" applyFill="1" applyBorder="1" applyAlignment="1">
      <alignment horizontal="left"/>
    </xf>
    <xf numFmtId="0" fontId="8" fillId="2" borderId="13" xfId="0" applyFont="1" applyFill="1" applyBorder="1" applyAlignment="1"/>
    <xf numFmtId="1" fontId="7" fillId="3" borderId="14" xfId="0" applyNumberFormat="1" applyFont="1" applyFill="1" applyBorder="1" applyAlignment="1">
      <alignment horizontal="center"/>
    </xf>
    <xf numFmtId="0" fontId="7" fillId="0" borderId="3" xfId="0" applyFont="1" applyFill="1" applyBorder="1"/>
    <xf numFmtId="0" fontId="8" fillId="0" borderId="3" xfId="0" applyFont="1" applyFill="1" applyBorder="1" applyAlignment="1"/>
    <xf numFmtId="1" fontId="7" fillId="0" borderId="3" xfId="0" applyNumberFormat="1" applyFont="1" applyFill="1" applyBorder="1" applyAlignment="1"/>
    <xf numFmtId="1" fontId="7" fillId="0" borderId="0" xfId="0" applyNumberFormat="1" applyFont="1" applyFill="1" applyBorder="1" applyAlignment="1"/>
    <xf numFmtId="1" fontId="8" fillId="0" borderId="3" xfId="0" applyNumberFormat="1" applyFont="1" applyFill="1" applyBorder="1" applyAlignment="1"/>
    <xf numFmtId="9" fontId="8" fillId="4" borderId="11" xfId="0" applyNumberFormat="1" applyFont="1" applyFill="1" applyBorder="1" applyAlignment="1"/>
    <xf numFmtId="165" fontId="7" fillId="0" borderId="3" xfId="0" applyNumberFormat="1" applyFont="1" applyFill="1" applyBorder="1" applyAlignment="1"/>
    <xf numFmtId="9" fontId="8" fillId="0" borderId="3" xfId="0" applyNumberFormat="1" applyFont="1" applyFill="1" applyBorder="1" applyAlignment="1"/>
    <xf numFmtId="165" fontId="7" fillId="3" borderId="14" xfId="0" applyNumberFormat="1" applyFont="1" applyFill="1" applyBorder="1" applyAlignment="1">
      <alignment horizontal="center"/>
    </xf>
    <xf numFmtId="0" fontId="8" fillId="4" borderId="15" xfId="0" applyFont="1" applyFill="1" applyBorder="1" applyAlignment="1">
      <alignment horizontal="center"/>
    </xf>
    <xf numFmtId="0" fontId="7" fillId="2" borderId="4" xfId="0" applyFont="1" applyFill="1" applyBorder="1"/>
    <xf numFmtId="0" fontId="8" fillId="2" borderId="4" xfId="0" applyFont="1" applyFill="1" applyBorder="1"/>
    <xf numFmtId="49" fontId="7" fillId="0" borderId="0" xfId="0" applyNumberFormat="1" applyFont="1" applyFill="1" applyBorder="1" applyAlignment="1"/>
    <xf numFmtId="0" fontId="10" fillId="0" borderId="0" xfId="0" applyFont="1" applyFill="1" applyBorder="1"/>
    <xf numFmtId="49" fontId="8" fillId="0" borderId="0" xfId="0" applyNumberFormat="1" applyFont="1" applyFill="1" applyBorder="1" applyAlignment="1"/>
    <xf numFmtId="49" fontId="8" fillId="4" borderId="11" xfId="0" applyNumberFormat="1" applyFont="1" applyFill="1" applyBorder="1" applyAlignment="1">
      <alignment horizontal="center"/>
    </xf>
    <xf numFmtId="0" fontId="0" fillId="0" borderId="0" xfId="0" applyFill="1" applyBorder="1" applyAlignment="1"/>
    <xf numFmtId="165" fontId="7" fillId="0" borderId="0" xfId="0" applyNumberFormat="1" applyFont="1" applyFill="1" applyBorder="1" applyAlignment="1"/>
    <xf numFmtId="165" fontId="8" fillId="0" borderId="0" xfId="0" applyNumberFormat="1" applyFont="1" applyFill="1" applyBorder="1" applyAlignment="1"/>
    <xf numFmtId="0" fontId="7" fillId="3" borderId="14" xfId="0" applyNumberFormat="1" applyFont="1" applyFill="1" applyBorder="1" applyAlignment="1">
      <alignment horizontal="center"/>
    </xf>
    <xf numFmtId="0" fontId="7" fillId="3" borderId="7" xfId="0" applyNumberFormat="1" applyFont="1" applyFill="1" applyBorder="1" applyAlignment="1">
      <alignment horizontal="center"/>
    </xf>
    <xf numFmtId="9" fontId="8" fillId="0" borderId="0" xfId="0" applyNumberFormat="1" applyFont="1" applyFill="1" applyBorder="1" applyAlignment="1"/>
    <xf numFmtId="0" fontId="7" fillId="2" borderId="14" xfId="0" applyFont="1" applyFill="1" applyBorder="1"/>
    <xf numFmtId="0" fontId="7" fillId="3" borderId="14" xfId="0" applyFont="1" applyFill="1" applyBorder="1" applyAlignment="1">
      <alignment horizontal="center"/>
    </xf>
    <xf numFmtId="165" fontId="7" fillId="0" borderId="0" xfId="0" applyNumberFormat="1" applyFont="1" applyFill="1" applyBorder="1" applyAlignment="1">
      <alignment horizontal="center"/>
    </xf>
    <xf numFmtId="165" fontId="8" fillId="0" borderId="0" xfId="0" applyNumberFormat="1" applyFont="1" applyFill="1" applyBorder="1" applyAlignment="1">
      <alignment horizontal="center"/>
    </xf>
    <xf numFmtId="0" fontId="4" fillId="4" borderId="16" xfId="0" applyFont="1" applyFill="1" applyBorder="1" applyAlignment="1" applyProtection="1">
      <alignment horizontal="center"/>
      <protection locked="0"/>
    </xf>
    <xf numFmtId="49" fontId="6" fillId="3" borderId="17" xfId="0" applyNumberFormat="1" applyFont="1" applyFill="1" applyBorder="1" applyAlignment="1" applyProtection="1">
      <alignment horizontal="center"/>
      <protection locked="0"/>
    </xf>
    <xf numFmtId="49" fontId="6" fillId="3" borderId="18" xfId="0" applyNumberFormat="1" applyFont="1" applyFill="1" applyBorder="1" applyAlignment="1" applyProtection="1">
      <alignment horizontal="center"/>
      <protection locked="0"/>
    </xf>
    <xf numFmtId="49" fontId="6" fillId="3" borderId="19" xfId="0" applyNumberFormat="1" applyFont="1" applyFill="1" applyBorder="1" applyAlignment="1" applyProtection="1">
      <alignment horizontal="center"/>
      <protection locked="0"/>
    </xf>
    <xf numFmtId="0" fontId="6" fillId="0" borderId="20" xfId="0" applyFont="1" applyBorder="1" applyAlignment="1" applyProtection="1">
      <alignment horizontal="center"/>
      <protection locked="0"/>
    </xf>
    <xf numFmtId="0" fontId="6" fillId="0" borderId="0" xfId="0" applyFont="1" applyBorder="1" applyAlignment="1" applyProtection="1">
      <alignment horizontal="center"/>
      <protection locked="0"/>
    </xf>
    <xf numFmtId="0" fontId="0" fillId="5" borderId="21" xfId="0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4" fillId="4" borderId="22" xfId="0" applyFont="1" applyFill="1" applyBorder="1" applyAlignment="1" applyProtection="1">
      <alignment horizontal="center"/>
      <protection locked="0"/>
    </xf>
    <xf numFmtId="49" fontId="6" fillId="3" borderId="12" xfId="0" applyNumberFormat="1" applyFont="1" applyFill="1" applyBorder="1" applyAlignment="1" applyProtection="1">
      <alignment horizontal="center"/>
      <protection locked="0"/>
    </xf>
    <xf numFmtId="49" fontId="6" fillId="3" borderId="11" xfId="0" applyNumberFormat="1" applyFont="1" applyFill="1" applyBorder="1" applyAlignment="1" applyProtection="1">
      <alignment horizontal="center"/>
      <protection locked="0"/>
    </xf>
    <xf numFmtId="49" fontId="6" fillId="3" borderId="23" xfId="0" applyNumberFormat="1" applyFont="1" applyFill="1" applyBorder="1" applyAlignment="1" applyProtection="1">
      <alignment horizontal="center"/>
      <protection locked="0"/>
    </xf>
    <xf numFmtId="0" fontId="6" fillId="0" borderId="0" xfId="0" applyFont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0" xfId="0" applyFont="1" applyBorder="1" applyProtection="1">
      <protection locked="0"/>
    </xf>
    <xf numFmtId="0" fontId="4" fillId="0" borderId="0" xfId="0" applyFont="1" applyProtection="1">
      <protection locked="0"/>
    </xf>
    <xf numFmtId="0" fontId="5" fillId="0" borderId="26" xfId="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/>
      <protection locked="0"/>
    </xf>
    <xf numFmtId="49" fontId="2" fillId="0" borderId="26" xfId="0" applyNumberFormat="1" applyFont="1" applyFill="1" applyBorder="1" applyAlignment="1" applyProtection="1">
      <alignment horizontal="center" vertical="center"/>
      <protection locked="0"/>
    </xf>
    <xf numFmtId="49" fontId="2" fillId="0" borderId="0" xfId="0" applyNumberFormat="1" applyFont="1" applyFill="1" applyBorder="1" applyAlignment="1" applyProtection="1">
      <alignment horizontal="center" vertical="center"/>
      <protection locked="0"/>
    </xf>
    <xf numFmtId="1" fontId="6" fillId="3" borderId="11" xfId="0" applyNumberFormat="1" applyFont="1" applyFill="1" applyBorder="1" applyAlignment="1" applyProtection="1">
      <alignment horizontal="center"/>
      <protection locked="0"/>
    </xf>
    <xf numFmtId="1" fontId="6" fillId="3" borderId="8" xfId="0" applyNumberFormat="1" applyFont="1" applyFill="1" applyBorder="1" applyAlignment="1" applyProtection="1">
      <alignment horizontal="center"/>
      <protection locked="0"/>
    </xf>
    <xf numFmtId="1" fontId="6" fillId="3" borderId="28" xfId="0" applyNumberFormat="1" applyFont="1" applyFill="1" applyBorder="1" applyAlignment="1" applyProtection="1">
      <alignment horizontal="center"/>
      <protection locked="0"/>
    </xf>
    <xf numFmtId="1" fontId="6" fillId="3" borderId="6" xfId="0" applyNumberFormat="1" applyFont="1" applyFill="1" applyBorder="1" applyAlignment="1" applyProtection="1">
      <alignment horizontal="center"/>
      <protection locked="0"/>
    </xf>
    <xf numFmtId="49" fontId="6" fillId="6" borderId="29" xfId="0" applyNumberFormat="1" applyFont="1" applyFill="1" applyBorder="1" applyAlignment="1" applyProtection="1">
      <alignment horizontal="center"/>
      <protection locked="0"/>
    </xf>
    <xf numFmtId="1" fontId="6" fillId="6" borderId="10" xfId="0" applyNumberFormat="1" applyFont="1" applyFill="1" applyBorder="1" applyAlignment="1" applyProtection="1">
      <alignment horizontal="center"/>
      <protection locked="0"/>
    </xf>
    <xf numFmtId="1" fontId="6" fillId="6" borderId="11" xfId="0" applyNumberFormat="1" applyFont="1" applyFill="1" applyBorder="1" applyAlignment="1" applyProtection="1">
      <alignment horizontal="center"/>
      <protection locked="0"/>
    </xf>
    <xf numFmtId="1" fontId="6" fillId="7" borderId="10" xfId="0" applyNumberFormat="1" applyFont="1" applyFill="1" applyBorder="1" applyAlignment="1" applyProtection="1">
      <alignment horizontal="center"/>
      <protection locked="0"/>
    </xf>
    <xf numFmtId="1" fontId="6" fillId="7" borderId="11" xfId="0" applyNumberFormat="1" applyFont="1" applyFill="1" applyBorder="1" applyAlignment="1" applyProtection="1">
      <alignment horizontal="center"/>
      <protection locked="0"/>
    </xf>
    <xf numFmtId="0" fontId="6" fillId="3" borderId="30" xfId="0" applyNumberFormat="1" applyFont="1" applyFill="1" applyBorder="1" applyAlignment="1" applyProtection="1">
      <alignment horizontal="center"/>
      <protection locked="0"/>
    </xf>
    <xf numFmtId="1" fontId="2" fillId="0" borderId="0" xfId="0" applyNumberFormat="1" applyFont="1" applyFill="1" applyBorder="1" applyAlignment="1" applyProtection="1">
      <alignment horizontal="center" vertical="center"/>
      <protection locked="0"/>
    </xf>
    <xf numFmtId="49" fontId="6" fillId="3" borderId="11" xfId="0" applyNumberFormat="1" applyFont="1" applyFill="1" applyBorder="1" applyAlignment="1" applyProtection="1">
      <protection locked="0"/>
    </xf>
    <xf numFmtId="0" fontId="0" fillId="0" borderId="31" xfId="0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49" fontId="2" fillId="0" borderId="27" xfId="0" applyNumberFormat="1" applyFont="1" applyFill="1" applyBorder="1" applyAlignment="1" applyProtection="1">
      <alignment horizontal="center" vertical="center"/>
      <protection locked="0"/>
    </xf>
    <xf numFmtId="49" fontId="2" fillId="0" borderId="20" xfId="0" applyNumberFormat="1" applyFont="1" applyFill="1" applyBorder="1" applyAlignment="1" applyProtection="1">
      <alignment horizontal="center" vertical="center"/>
      <protection locked="0"/>
    </xf>
    <xf numFmtId="1" fontId="6" fillId="7" borderId="19" xfId="0" applyNumberFormat="1" applyFont="1" applyFill="1" applyBorder="1" applyAlignment="1" applyProtection="1">
      <alignment horizontal="center"/>
      <protection locked="0"/>
    </xf>
    <xf numFmtId="49" fontId="6" fillId="6" borderId="32" xfId="0" applyNumberFormat="1" applyFont="1" applyFill="1" applyBorder="1" applyAlignment="1" applyProtection="1">
      <alignment horizontal="center"/>
      <protection locked="0"/>
    </xf>
    <xf numFmtId="1" fontId="6" fillId="3" borderId="22" xfId="0" applyNumberFormat="1" applyFont="1" applyFill="1" applyBorder="1" applyAlignment="1" applyProtection="1">
      <alignment horizontal="center"/>
      <protection locked="0"/>
    </xf>
    <xf numFmtId="0" fontId="6" fillId="3" borderId="32" xfId="0" applyNumberFormat="1" applyFont="1" applyFill="1" applyBorder="1" applyAlignment="1" applyProtection="1">
      <alignment horizontal="center"/>
      <protection locked="0"/>
    </xf>
    <xf numFmtId="1" fontId="6" fillId="3" borderId="33" xfId="0" applyNumberFormat="1" applyFont="1" applyFill="1" applyBorder="1" applyAlignment="1" applyProtection="1">
      <alignment horizontal="center"/>
      <protection locked="0"/>
    </xf>
    <xf numFmtId="1" fontId="6" fillId="3" borderId="16" xfId="0" applyNumberFormat="1" applyFont="1" applyFill="1" applyBorder="1" applyAlignment="1" applyProtection="1">
      <alignment horizontal="center"/>
      <protection locked="0"/>
    </xf>
    <xf numFmtId="1" fontId="6" fillId="6" borderId="19" xfId="0" applyNumberFormat="1" applyFont="1" applyFill="1" applyBorder="1" applyAlignment="1" applyProtection="1">
      <alignment horizontal="center"/>
      <protection locked="0"/>
    </xf>
    <xf numFmtId="1" fontId="6" fillId="7" borderId="18" xfId="0" applyNumberFormat="1" applyFont="1" applyFill="1" applyBorder="1" applyAlignment="1" applyProtection="1">
      <alignment horizontal="center"/>
      <protection locked="0"/>
    </xf>
    <xf numFmtId="0" fontId="0" fillId="5" borderId="34" xfId="0" applyFill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49" fontId="6" fillId="8" borderId="28" xfId="0" applyNumberFormat="1" applyFont="1" applyFill="1" applyBorder="1" applyAlignment="1" applyProtection="1">
      <alignment horizontal="center"/>
      <protection locked="0"/>
    </xf>
    <xf numFmtId="49" fontId="6" fillId="8" borderId="18" xfId="0" applyNumberFormat="1" applyFont="1" applyFill="1" applyBorder="1" applyAlignment="1" applyProtection="1">
      <alignment horizontal="center"/>
      <protection locked="0"/>
    </xf>
    <xf numFmtId="0" fontId="0" fillId="0" borderId="11" xfId="0" applyBorder="1"/>
    <xf numFmtId="0" fontId="1" fillId="0" borderId="0" xfId="0" applyFont="1" applyFill="1" applyProtection="1">
      <protection locked="0"/>
    </xf>
    <xf numFmtId="0" fontId="6" fillId="3" borderId="0" xfId="0" applyNumberFormat="1" applyFont="1" applyFill="1" applyBorder="1" applyAlignment="1" applyProtection="1">
      <alignment horizontal="center"/>
      <protection locked="0"/>
    </xf>
    <xf numFmtId="0" fontId="6" fillId="3" borderId="26" xfId="0" applyNumberFormat="1" applyFont="1" applyFill="1" applyBorder="1" applyAlignment="1" applyProtection="1">
      <alignment horizontal="center"/>
      <protection locked="0"/>
    </xf>
    <xf numFmtId="0" fontId="7" fillId="4" borderId="0" xfId="0" applyFont="1" applyFill="1" applyBorder="1" applyAlignment="1">
      <alignment horizontal="left"/>
    </xf>
    <xf numFmtId="165" fontId="7" fillId="3" borderId="3" xfId="0" applyNumberFormat="1" applyFont="1" applyFill="1" applyBorder="1" applyAlignment="1">
      <alignment horizontal="center"/>
    </xf>
    <xf numFmtId="0" fontId="7" fillId="9" borderId="1" xfId="0" applyFont="1" applyFill="1" applyBorder="1"/>
    <xf numFmtId="0" fontId="7" fillId="9" borderId="3" xfId="0" applyFont="1" applyFill="1" applyBorder="1"/>
    <xf numFmtId="0" fontId="6" fillId="0" borderId="35" xfId="0" applyFont="1" applyBorder="1" applyAlignment="1" applyProtection="1">
      <alignment horizontal="left"/>
      <protection locked="0"/>
    </xf>
    <xf numFmtId="0" fontId="8" fillId="2" borderId="3" xfId="0" applyFont="1" applyFill="1" applyBorder="1"/>
    <xf numFmtId="0" fontId="0" fillId="5" borderId="21" xfId="0" applyFill="1" applyBorder="1" applyAlignment="1" applyProtection="1">
      <alignment horizontal="center"/>
      <protection locked="0"/>
    </xf>
    <xf numFmtId="0" fontId="4" fillId="4" borderId="36" xfId="0" applyFont="1" applyFill="1" applyBorder="1" applyAlignment="1" applyProtection="1">
      <alignment horizontal="center"/>
      <protection locked="0"/>
    </xf>
    <xf numFmtId="0" fontId="5" fillId="2" borderId="0" xfId="0" applyFont="1" applyFill="1" applyBorder="1" applyProtection="1">
      <protection locked="0"/>
    </xf>
    <xf numFmtId="0" fontId="4" fillId="2" borderId="0" xfId="0" applyFont="1" applyFill="1" applyBorder="1" applyProtection="1">
      <protection locked="0"/>
    </xf>
    <xf numFmtId="0" fontId="0" fillId="0" borderId="11" xfId="0" applyFill="1" applyBorder="1"/>
    <xf numFmtId="0" fontId="4" fillId="4" borderId="37" xfId="0" applyFont="1" applyFill="1" applyBorder="1" applyAlignment="1" applyProtection="1">
      <alignment horizontal="center"/>
      <protection locked="0"/>
    </xf>
    <xf numFmtId="0" fontId="0" fillId="5" borderId="38" xfId="0" applyFill="1" applyBorder="1" applyAlignment="1" applyProtection="1">
      <alignment horizontal="center"/>
      <protection locked="0"/>
    </xf>
    <xf numFmtId="0" fontId="5" fillId="2" borderId="26" xfId="0" applyFont="1" applyFill="1" applyBorder="1" applyProtection="1">
      <protection locked="0"/>
    </xf>
    <xf numFmtId="0" fontId="0" fillId="5" borderId="34" xfId="0" applyFill="1" applyBorder="1" applyAlignment="1" applyProtection="1">
      <alignment horizontal="center"/>
      <protection locked="0"/>
    </xf>
    <xf numFmtId="0" fontId="4" fillId="2" borderId="35" xfId="0" applyFont="1" applyFill="1" applyBorder="1" applyProtection="1">
      <protection locked="0"/>
    </xf>
    <xf numFmtId="0" fontId="0" fillId="0" borderId="10" xfId="0" applyBorder="1"/>
    <xf numFmtId="0" fontId="0" fillId="0" borderId="4" xfId="0" applyBorder="1" applyProtection="1">
      <protection locked="0"/>
    </xf>
    <xf numFmtId="0" fontId="0" fillId="5" borderId="39" xfId="0" applyFill="1" applyBorder="1" applyAlignment="1" applyProtection="1">
      <alignment horizontal="center"/>
      <protection locked="0"/>
    </xf>
    <xf numFmtId="0" fontId="0" fillId="5" borderId="40" xfId="0" applyFill="1" applyBorder="1" applyAlignment="1" applyProtection="1">
      <alignment horizontal="center"/>
      <protection locked="0"/>
    </xf>
    <xf numFmtId="0" fontId="6" fillId="0" borderId="0" xfId="0" applyFont="1" applyFill="1" applyBorder="1" applyAlignment="1" applyProtection="1">
      <alignment horizontal="center"/>
      <protection locked="0"/>
    </xf>
    <xf numFmtId="0" fontId="5" fillId="10" borderId="0" xfId="0" applyFont="1" applyFill="1" applyBorder="1" applyAlignment="1" applyProtection="1">
      <alignment horizontal="center"/>
      <protection locked="0"/>
    </xf>
    <xf numFmtId="0" fontId="4" fillId="10" borderId="16" xfId="0" applyFont="1" applyFill="1" applyBorder="1" applyAlignment="1" applyProtection="1">
      <alignment horizontal="center"/>
      <protection locked="0"/>
    </xf>
    <xf numFmtId="0" fontId="4" fillId="10" borderId="41" xfId="0" applyFont="1" applyFill="1" applyBorder="1" applyAlignment="1" applyProtection="1">
      <alignment horizontal="center"/>
      <protection locked="0"/>
    </xf>
    <xf numFmtId="0" fontId="5" fillId="11" borderId="0" xfId="0" applyFont="1" applyFill="1" applyBorder="1" applyAlignment="1" applyProtection="1">
      <alignment horizontal="center"/>
      <protection locked="0"/>
    </xf>
    <xf numFmtId="0" fontId="5" fillId="11" borderId="4" xfId="0" applyFont="1" applyFill="1" applyBorder="1" applyAlignment="1" applyProtection="1">
      <alignment horizontal="center"/>
      <protection locked="0"/>
    </xf>
    <xf numFmtId="0" fontId="5" fillId="11" borderId="35" xfId="0" applyFont="1" applyFill="1" applyBorder="1" applyAlignment="1" applyProtection="1">
      <alignment horizontal="center"/>
      <protection locked="0"/>
    </xf>
    <xf numFmtId="0" fontId="4" fillId="11" borderId="42" xfId="0" applyFont="1" applyFill="1" applyBorder="1" applyAlignment="1" applyProtection="1">
      <alignment horizontal="center"/>
      <protection locked="0"/>
    </xf>
    <xf numFmtId="0" fontId="4" fillId="11" borderId="16" xfId="0" applyFont="1" applyFill="1" applyBorder="1" applyAlignment="1" applyProtection="1">
      <alignment horizontal="center"/>
      <protection locked="0"/>
    </xf>
    <xf numFmtId="0" fontId="4" fillId="11" borderId="22" xfId="0" applyFont="1" applyFill="1" applyBorder="1" applyAlignment="1" applyProtection="1">
      <alignment horizontal="center"/>
      <protection locked="0"/>
    </xf>
    <xf numFmtId="0" fontId="4" fillId="11" borderId="41" xfId="0" applyFont="1" applyFill="1" applyBorder="1" applyAlignment="1" applyProtection="1">
      <alignment horizontal="center"/>
      <protection locked="0"/>
    </xf>
    <xf numFmtId="0" fontId="5" fillId="4" borderId="3" xfId="0" applyFont="1" applyFill="1" applyBorder="1" applyAlignment="1" applyProtection="1">
      <alignment horizontal="center"/>
      <protection locked="0"/>
    </xf>
    <xf numFmtId="0" fontId="4" fillId="4" borderId="16" xfId="0" applyFont="1" applyFill="1" applyBorder="1" applyAlignment="1" applyProtection="1">
      <alignment horizontal="center"/>
      <protection locked="0"/>
    </xf>
    <xf numFmtId="0" fontId="4" fillId="4" borderId="37" xfId="0" applyFont="1" applyFill="1" applyBorder="1" applyAlignment="1" applyProtection="1">
      <alignment horizontal="center"/>
      <protection locked="0"/>
    </xf>
    <xf numFmtId="0" fontId="5" fillId="10" borderId="43" xfId="0" applyFont="1" applyFill="1" applyBorder="1" applyAlignment="1" applyProtection="1">
      <alignment horizontal="center"/>
      <protection locked="0"/>
    </xf>
    <xf numFmtId="0" fontId="4" fillId="10" borderId="44" xfId="0" applyFont="1" applyFill="1" applyBorder="1" applyAlignment="1" applyProtection="1">
      <alignment horizontal="center"/>
      <protection locked="0"/>
    </xf>
    <xf numFmtId="0" fontId="5" fillId="11" borderId="43" xfId="0" applyFont="1" applyFill="1" applyBorder="1" applyAlignment="1" applyProtection="1">
      <alignment horizontal="center"/>
      <protection locked="0"/>
    </xf>
    <xf numFmtId="0" fontId="4" fillId="11" borderId="44" xfId="0" applyFont="1" applyFill="1" applyBorder="1" applyAlignment="1" applyProtection="1">
      <alignment horizontal="center"/>
      <protection locked="0"/>
    </xf>
    <xf numFmtId="0" fontId="4" fillId="10" borderId="22" xfId="0" applyFont="1" applyFill="1" applyBorder="1" applyAlignment="1" applyProtection="1">
      <alignment horizontal="center"/>
      <protection locked="0"/>
    </xf>
    <xf numFmtId="0" fontId="4" fillId="10" borderId="45" xfId="0" applyFont="1" applyFill="1" applyBorder="1" applyAlignment="1" applyProtection="1">
      <alignment horizontal="center"/>
      <protection locked="0"/>
    </xf>
    <xf numFmtId="166" fontId="0" fillId="0" borderId="0" xfId="0" applyNumberFormat="1" applyBorder="1" applyAlignment="1" applyProtection="1">
      <alignment horizontal="center"/>
      <protection locked="0"/>
    </xf>
    <xf numFmtId="166" fontId="6" fillId="0" borderId="46" xfId="0" applyNumberFormat="1" applyFont="1" applyBorder="1" applyAlignment="1" applyProtection="1">
      <alignment horizontal="center"/>
      <protection locked="0"/>
    </xf>
    <xf numFmtId="0" fontId="5" fillId="4" borderId="26" xfId="0" applyFont="1" applyFill="1" applyBorder="1" applyAlignment="1" applyProtection="1">
      <alignment horizontal="center"/>
      <protection locked="0"/>
    </xf>
    <xf numFmtId="0" fontId="4" fillId="4" borderId="20" xfId="0" applyFont="1" applyFill="1" applyBorder="1" applyAlignment="1" applyProtection="1">
      <alignment horizontal="center"/>
      <protection locked="0"/>
    </xf>
    <xf numFmtId="1" fontId="4" fillId="10" borderId="16" xfId="0" applyNumberFormat="1" applyFont="1" applyFill="1" applyBorder="1" applyAlignment="1" applyProtection="1">
      <alignment horizontal="center"/>
      <protection locked="0"/>
    </xf>
    <xf numFmtId="1" fontId="4" fillId="10" borderId="22" xfId="0" applyNumberFormat="1" applyFont="1" applyFill="1" applyBorder="1" applyAlignment="1" applyProtection="1">
      <alignment horizontal="center"/>
      <protection locked="0"/>
    </xf>
    <xf numFmtId="1" fontId="4" fillId="10" borderId="45" xfId="0" applyNumberFormat="1" applyFont="1" applyFill="1" applyBorder="1" applyAlignment="1" applyProtection="1">
      <alignment horizontal="center"/>
      <protection locked="0"/>
    </xf>
    <xf numFmtId="0" fontId="4" fillId="4" borderId="22" xfId="0" applyFont="1" applyFill="1" applyBorder="1" applyAlignment="1" applyProtection="1">
      <alignment horizontal="center"/>
      <protection locked="0"/>
    </xf>
    <xf numFmtId="0" fontId="4" fillId="11" borderId="33" xfId="0" applyFont="1" applyFill="1" applyBorder="1" applyAlignment="1" applyProtection="1">
      <alignment horizontal="center"/>
      <protection locked="0"/>
    </xf>
    <xf numFmtId="0" fontId="5" fillId="10" borderId="31" xfId="0" applyFont="1" applyFill="1" applyBorder="1" applyAlignment="1" applyProtection="1">
      <alignment horizontal="center"/>
      <protection locked="0"/>
    </xf>
    <xf numFmtId="0" fontId="5" fillId="10" borderId="47" xfId="0" applyFont="1" applyFill="1" applyBorder="1" applyAlignment="1" applyProtection="1">
      <alignment horizontal="center"/>
      <protection locked="0"/>
    </xf>
    <xf numFmtId="0" fontId="4" fillId="10" borderId="33" xfId="0" applyFont="1" applyFill="1" applyBorder="1" applyAlignment="1" applyProtection="1">
      <alignment horizontal="center"/>
      <protection locked="0"/>
    </xf>
    <xf numFmtId="0" fontId="4" fillId="4" borderId="27" xfId="0" applyFont="1" applyFill="1" applyBorder="1" applyAlignment="1" applyProtection="1">
      <alignment horizontal="center"/>
      <protection locked="0"/>
    </xf>
    <xf numFmtId="0" fontId="4" fillId="10" borderId="20" xfId="0" applyFont="1" applyFill="1" applyBorder="1" applyAlignment="1" applyProtection="1">
      <alignment horizontal="center"/>
      <protection locked="0"/>
    </xf>
    <xf numFmtId="166" fontId="2" fillId="12" borderId="48" xfId="0" applyNumberFormat="1" applyFont="1" applyFill="1" applyBorder="1" applyAlignment="1" applyProtection="1">
      <alignment horizontal="center" vertical="center"/>
      <protection locked="0"/>
    </xf>
    <xf numFmtId="166" fontId="2" fillId="12" borderId="49" xfId="0" applyNumberFormat="1" applyFont="1" applyFill="1" applyBorder="1" applyAlignment="1" applyProtection="1">
      <alignment horizontal="center" vertical="center"/>
      <protection locked="0"/>
    </xf>
    <xf numFmtId="166" fontId="5" fillId="13" borderId="50" xfId="0" applyNumberFormat="1" applyFont="1" applyFill="1" applyBorder="1" applyAlignment="1" applyProtection="1">
      <alignment horizontal="center" vertical="center"/>
      <protection locked="0"/>
    </xf>
    <xf numFmtId="166" fontId="4" fillId="13" borderId="51" xfId="0" applyNumberFormat="1" applyFont="1" applyFill="1" applyBorder="1" applyAlignment="1" applyProtection="1">
      <alignment horizontal="center" vertical="center"/>
      <protection locked="0"/>
    </xf>
    <xf numFmtId="0" fontId="0" fillId="0" borderId="19" xfId="0" applyBorder="1"/>
    <xf numFmtId="0" fontId="0" fillId="0" borderId="19" xfId="0" applyFill="1" applyBorder="1"/>
    <xf numFmtId="0" fontId="0" fillId="0" borderId="25" xfId="0" applyBorder="1" applyProtection="1">
      <protection locked="0"/>
    </xf>
    <xf numFmtId="0" fontId="6" fillId="0" borderId="25" xfId="0" applyFont="1" applyBorder="1" applyAlignment="1" applyProtection="1">
      <alignment horizontal="center"/>
      <protection locked="0"/>
    </xf>
    <xf numFmtId="0" fontId="6" fillId="0" borderId="25" xfId="0" applyFont="1" applyFill="1" applyBorder="1" applyAlignment="1" applyProtection="1">
      <alignment horizontal="center"/>
      <protection locked="0"/>
    </xf>
    <xf numFmtId="0" fontId="6" fillId="8" borderId="25" xfId="0" applyFont="1" applyFill="1" applyBorder="1" applyAlignment="1" applyProtection="1">
      <alignment horizontal="center"/>
      <protection locked="0"/>
    </xf>
    <xf numFmtId="0" fontId="0" fillId="0" borderId="52" xfId="0" applyBorder="1"/>
    <xf numFmtId="0" fontId="6" fillId="0" borderId="40" xfId="0" applyFont="1" applyBorder="1" applyAlignment="1" applyProtection="1">
      <alignment horizontal="center"/>
      <protection locked="0"/>
    </xf>
    <xf numFmtId="0" fontId="5" fillId="11" borderId="7" xfId="0" applyFont="1" applyFill="1" applyBorder="1" applyAlignment="1" applyProtection="1">
      <alignment horizontal="center"/>
      <protection locked="0"/>
    </xf>
    <xf numFmtId="0" fontId="4" fillId="4" borderId="33" xfId="0" applyFont="1" applyFill="1" applyBorder="1" applyAlignment="1" applyProtection="1">
      <alignment horizontal="center"/>
      <protection locked="0"/>
    </xf>
    <xf numFmtId="0" fontId="4" fillId="11" borderId="45" xfId="0" applyFont="1" applyFill="1" applyBorder="1" applyAlignment="1" applyProtection="1">
      <alignment horizontal="center"/>
      <protection locked="0"/>
    </xf>
    <xf numFmtId="0" fontId="4" fillId="4" borderId="45" xfId="0" applyFont="1" applyFill="1" applyBorder="1" applyAlignment="1" applyProtection="1">
      <alignment horizontal="center"/>
      <protection locked="0"/>
    </xf>
    <xf numFmtId="49" fontId="4" fillId="4" borderId="16" xfId="0" applyNumberFormat="1" applyFont="1" applyFill="1" applyBorder="1" applyAlignment="1" applyProtection="1">
      <alignment horizontal="center"/>
      <protection locked="0"/>
    </xf>
    <xf numFmtId="0" fontId="4" fillId="11" borderId="44" xfId="0" applyFont="1" applyFill="1" applyBorder="1" applyAlignment="1" applyProtection="1">
      <alignment horizontal="center" vertical="center"/>
      <protection locked="0"/>
    </xf>
    <xf numFmtId="0" fontId="5" fillId="10" borderId="4" xfId="0" applyFont="1" applyFill="1" applyBorder="1" applyAlignment="1" applyProtection="1">
      <alignment horizontal="center"/>
      <protection locked="0"/>
    </xf>
    <xf numFmtId="0" fontId="4" fillId="10" borderId="42" xfId="0" applyFont="1" applyFill="1" applyBorder="1" applyAlignment="1" applyProtection="1">
      <alignment horizontal="center"/>
      <protection locked="0"/>
    </xf>
    <xf numFmtId="0" fontId="5" fillId="4" borderId="0" xfId="0" applyFont="1" applyFill="1" applyBorder="1" applyAlignment="1" applyProtection="1">
      <alignment horizontal="center"/>
      <protection locked="0"/>
    </xf>
    <xf numFmtId="0" fontId="5" fillId="11" borderId="3" xfId="0" applyFont="1" applyFill="1" applyBorder="1" applyAlignment="1" applyProtection="1">
      <alignment horizontal="center"/>
      <protection locked="0"/>
    </xf>
    <xf numFmtId="0" fontId="4" fillId="11" borderId="37" xfId="0" applyFont="1" applyFill="1" applyBorder="1" applyAlignment="1" applyProtection="1">
      <alignment horizontal="center"/>
      <protection locked="0"/>
    </xf>
    <xf numFmtId="49" fontId="4" fillId="11" borderId="16" xfId="0" applyNumberFormat="1" applyFont="1" applyFill="1" applyBorder="1" applyAlignment="1" applyProtection="1">
      <alignment horizontal="center"/>
      <protection locked="0"/>
    </xf>
    <xf numFmtId="0" fontId="5" fillId="11" borderId="43" xfId="0" applyFont="1" applyFill="1" applyBorder="1" applyAlignment="1" applyProtection="1">
      <alignment horizontal="center" vertical="center"/>
      <protection locked="0"/>
    </xf>
    <xf numFmtId="1" fontId="4" fillId="10" borderId="37" xfId="0" applyNumberFormat="1" applyFont="1" applyFill="1" applyBorder="1" applyAlignment="1" applyProtection="1">
      <alignment horizontal="center"/>
      <protection locked="0"/>
    </xf>
    <xf numFmtId="0" fontId="1" fillId="0" borderId="0" xfId="0" applyFont="1" applyFill="1" applyBorder="1" applyProtection="1">
      <protection locked="0"/>
    </xf>
    <xf numFmtId="0" fontId="4" fillId="11" borderId="20" xfId="0" applyFont="1" applyFill="1" applyBorder="1" applyAlignment="1" applyProtection="1">
      <alignment horizontal="center"/>
      <protection locked="0"/>
    </xf>
    <xf numFmtId="49" fontId="2" fillId="3" borderId="10" xfId="0" applyNumberFormat="1" applyFont="1" applyFill="1" applyBorder="1" applyAlignment="1" applyProtection="1">
      <alignment horizontal="center" vertical="center"/>
      <protection locked="0"/>
    </xf>
    <xf numFmtId="49" fontId="2" fillId="3" borderId="52" xfId="0" applyNumberFormat="1" applyFont="1" applyFill="1" applyBorder="1" applyAlignment="1" applyProtection="1">
      <alignment horizontal="center" vertical="center"/>
      <protection locked="0"/>
    </xf>
    <xf numFmtId="166" fontId="0" fillId="0" borderId="46" xfId="0" applyNumberFormat="1" applyBorder="1" applyProtection="1">
      <protection locked="0"/>
    </xf>
    <xf numFmtId="0" fontId="4" fillId="4" borderId="53" xfId="0" applyFont="1" applyFill="1" applyBorder="1" applyAlignment="1" applyProtection="1">
      <alignment horizontal="center"/>
      <protection locked="0"/>
    </xf>
    <xf numFmtId="0" fontId="4" fillId="4" borderId="54" xfId="0" applyFont="1" applyFill="1" applyBorder="1" applyAlignment="1" applyProtection="1">
      <alignment horizontal="center"/>
      <protection locked="0"/>
    </xf>
    <xf numFmtId="0" fontId="4" fillId="4" borderId="55" xfId="0" applyFont="1" applyFill="1" applyBorder="1" applyAlignment="1" applyProtection="1">
      <alignment horizontal="center"/>
      <protection locked="0"/>
    </xf>
    <xf numFmtId="0" fontId="12" fillId="4" borderId="33" xfId="0" applyFont="1" applyFill="1" applyBorder="1" applyAlignment="1" applyProtection="1">
      <alignment horizontal="center"/>
      <protection locked="0"/>
    </xf>
    <xf numFmtId="0" fontId="7" fillId="0" borderId="1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6" fillId="3" borderId="56" xfId="0" applyNumberFormat="1" applyFont="1" applyFill="1" applyBorder="1" applyAlignment="1" applyProtection="1">
      <alignment horizontal="center"/>
      <protection locked="0"/>
    </xf>
    <xf numFmtId="0" fontId="6" fillId="3" borderId="57" xfId="0" applyNumberFormat="1" applyFont="1" applyFill="1" applyBorder="1" applyAlignment="1" applyProtection="1">
      <alignment horizontal="center"/>
      <protection locked="0"/>
    </xf>
    <xf numFmtId="0" fontId="0" fillId="0" borderId="8" xfId="0" applyBorder="1"/>
    <xf numFmtId="0" fontId="6" fillId="0" borderId="0" xfId="0" applyFont="1" applyFill="1" applyAlignment="1" applyProtection="1">
      <alignment horizontal="center"/>
      <protection locked="0"/>
    </xf>
    <xf numFmtId="0" fontId="6" fillId="3" borderId="20" xfId="0" applyNumberFormat="1" applyFont="1" applyFill="1" applyBorder="1" applyAlignment="1" applyProtection="1">
      <alignment horizontal="center"/>
      <protection locked="0"/>
    </xf>
    <xf numFmtId="0" fontId="4" fillId="4" borderId="58" xfId="0" applyFont="1" applyFill="1" applyBorder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0" fontId="0" fillId="0" borderId="40" xfId="0" applyBorder="1" applyProtection="1">
      <protection locked="0"/>
    </xf>
    <xf numFmtId="0" fontId="4" fillId="0" borderId="26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9" fontId="7" fillId="3" borderId="4" xfId="0" applyNumberFormat="1" applyFont="1" applyFill="1" applyBorder="1" applyAlignment="1">
      <alignment horizontal="center"/>
    </xf>
    <xf numFmtId="164" fontId="7" fillId="4" borderId="11" xfId="0" applyNumberFormat="1" applyFont="1" applyFill="1" applyBorder="1" applyAlignment="1">
      <alignment horizontal="center"/>
    </xf>
    <xf numFmtId="164" fontId="7" fillId="4" borderId="10" xfId="0" applyNumberFormat="1" applyFont="1" applyFill="1" applyBorder="1" applyAlignment="1">
      <alignment horizontal="center"/>
    </xf>
    <xf numFmtId="0" fontId="0" fillId="0" borderId="26" xfId="0" applyBorder="1" applyProtection="1">
      <protection locked="0"/>
    </xf>
    <xf numFmtId="166" fontId="5" fillId="13" borderId="24" xfId="0" applyNumberFormat="1" applyFont="1" applyFill="1" applyBorder="1" applyAlignment="1" applyProtection="1">
      <alignment horizontal="center" vertical="center"/>
      <protection locked="0"/>
    </xf>
    <xf numFmtId="166" fontId="0" fillId="0" borderId="25" xfId="0" applyNumberFormat="1" applyBorder="1" applyAlignment="1" applyProtection="1">
      <alignment horizontal="center"/>
      <protection locked="0"/>
    </xf>
    <xf numFmtId="166" fontId="5" fillId="13" borderId="50" xfId="0" applyNumberFormat="1" applyFont="1" applyFill="1" applyBorder="1" applyAlignment="1" applyProtection="1">
      <alignment horizontal="center" vertical="center"/>
    </xf>
    <xf numFmtId="166" fontId="4" fillId="13" borderId="51" xfId="0" applyNumberFormat="1" applyFont="1" applyFill="1" applyBorder="1" applyAlignment="1" applyProtection="1">
      <alignment horizontal="center" vertical="center"/>
    </xf>
    <xf numFmtId="166" fontId="2" fillId="12" borderId="48" xfId="0" applyNumberFormat="1" applyFont="1" applyFill="1" applyBorder="1" applyAlignment="1" applyProtection="1">
      <alignment horizontal="center" vertical="center"/>
    </xf>
    <xf numFmtId="166" fontId="2" fillId="12" borderId="49" xfId="0" applyNumberFormat="1" applyFont="1" applyFill="1" applyBorder="1" applyAlignment="1" applyProtection="1">
      <alignment horizontal="center" vertical="center"/>
    </xf>
    <xf numFmtId="166" fontId="0" fillId="0" borderId="0" xfId="0" applyNumberFormat="1" applyBorder="1" applyAlignment="1" applyProtection="1">
      <alignment horizontal="center"/>
    </xf>
    <xf numFmtId="166" fontId="0" fillId="0" borderId="46" xfId="0" applyNumberFormat="1" applyBorder="1" applyProtection="1"/>
    <xf numFmtId="49" fontId="2" fillId="3" borderId="59" xfId="0" applyNumberFormat="1" applyFont="1" applyFill="1" applyBorder="1" applyAlignment="1" applyProtection="1">
      <alignment horizontal="center" vertical="center"/>
      <protection locked="0"/>
    </xf>
    <xf numFmtId="49" fontId="2" fillId="3" borderId="60" xfId="0" applyNumberFormat="1" applyFont="1" applyFill="1" applyBorder="1" applyAlignment="1" applyProtection="1">
      <alignment horizontal="center" vertical="center"/>
      <protection locked="0"/>
    </xf>
    <xf numFmtId="1" fontId="5" fillId="2" borderId="0" xfId="0" applyNumberFormat="1" applyFont="1" applyFill="1" applyBorder="1" applyProtection="1">
      <protection locked="0"/>
    </xf>
    <xf numFmtId="1" fontId="4" fillId="4" borderId="36" xfId="0" applyNumberFormat="1" applyFont="1" applyFill="1" applyBorder="1" applyAlignment="1" applyProtection="1">
      <alignment horizontal="center"/>
      <protection locked="0"/>
    </xf>
    <xf numFmtId="1" fontId="4" fillId="4" borderId="22" xfId="0" applyNumberFormat="1" applyFont="1" applyFill="1" applyBorder="1" applyAlignment="1" applyProtection="1">
      <alignment horizontal="center"/>
      <protection locked="0"/>
    </xf>
    <xf numFmtId="1" fontId="2" fillId="3" borderId="13" xfId="0" applyNumberFormat="1" applyFont="1" applyFill="1" applyBorder="1" applyAlignment="1" applyProtection="1">
      <alignment horizontal="center" vertical="center"/>
      <protection locked="0"/>
    </xf>
    <xf numFmtId="1" fontId="2" fillId="3" borderId="2" xfId="0" applyNumberFormat="1" applyFont="1" applyFill="1" applyBorder="1" applyAlignment="1" applyProtection="1">
      <alignment horizontal="center" vertical="center"/>
      <protection locked="0"/>
    </xf>
    <xf numFmtId="1" fontId="2" fillId="3" borderId="60" xfId="0" applyNumberFormat="1" applyFont="1" applyFill="1" applyBorder="1" applyAlignment="1" applyProtection="1">
      <alignment horizontal="center" vertical="center"/>
      <protection locked="0"/>
    </xf>
    <xf numFmtId="1" fontId="2" fillId="3" borderId="52" xfId="0" applyNumberFormat="1" applyFont="1" applyFill="1" applyBorder="1" applyAlignment="1" applyProtection="1">
      <alignment horizontal="center" vertical="center"/>
      <protection locked="0"/>
    </xf>
    <xf numFmtId="1" fontId="6" fillId="0" borderId="0" xfId="0" applyNumberFormat="1" applyFont="1" applyBorder="1" applyAlignment="1" applyProtection="1">
      <alignment horizontal="center"/>
      <protection locked="0"/>
    </xf>
    <xf numFmtId="1" fontId="0" fillId="5" borderId="62" xfId="0" applyNumberFormat="1" applyFill="1" applyBorder="1" applyAlignment="1" applyProtection="1">
      <alignment horizontal="center"/>
      <protection locked="0"/>
    </xf>
    <xf numFmtId="1" fontId="0" fillId="5" borderId="21" xfId="0" applyNumberFormat="1" applyFill="1" applyBorder="1" applyAlignment="1" applyProtection="1">
      <alignment horizontal="center"/>
      <protection locked="0"/>
    </xf>
    <xf numFmtId="0" fontId="14" fillId="0" borderId="0" xfId="0" applyFont="1" applyFill="1"/>
    <xf numFmtId="0" fontId="14" fillId="0" borderId="0" xfId="0" applyFont="1" applyFill="1" applyBorder="1"/>
    <xf numFmtId="0" fontId="15" fillId="0" borderId="0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center"/>
    </xf>
    <xf numFmtId="9" fontId="15" fillId="0" borderId="0" xfId="0" applyNumberFormat="1" applyFont="1" applyFill="1" applyBorder="1" applyAlignment="1">
      <alignment horizontal="center"/>
    </xf>
    <xf numFmtId="0" fontId="13" fillId="0" borderId="63" xfId="0" applyFont="1" applyBorder="1"/>
    <xf numFmtId="0" fontId="13" fillId="0" borderId="64" xfId="0" applyFont="1" applyBorder="1"/>
    <xf numFmtId="0" fontId="0" fillId="0" borderId="63" xfId="0" applyBorder="1"/>
    <xf numFmtId="0" fontId="0" fillId="0" borderId="64" xfId="0" applyBorder="1"/>
    <xf numFmtId="0" fontId="5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4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5" fillId="4" borderId="11" xfId="0" applyFont="1" applyFill="1" applyBorder="1" applyAlignment="1" applyProtection="1">
      <alignment horizontal="center"/>
      <protection hidden="1"/>
    </xf>
    <xf numFmtId="0" fontId="6" fillId="3" borderId="14" xfId="0" applyFont="1" applyFill="1" applyBorder="1" applyProtection="1">
      <protection hidden="1"/>
    </xf>
    <xf numFmtId="0" fontId="6" fillId="3" borderId="7" xfId="0" applyFont="1" applyFill="1" applyBorder="1" applyAlignment="1" applyProtection="1">
      <alignment horizontal="center"/>
      <protection hidden="1"/>
    </xf>
    <xf numFmtId="0" fontId="6" fillId="3" borderId="8" xfId="0" applyFont="1" applyFill="1" applyBorder="1" applyProtection="1">
      <protection hidden="1"/>
    </xf>
    <xf numFmtId="0" fontId="6" fillId="0" borderId="0" xfId="0" applyFont="1" applyFill="1" applyBorder="1" applyProtection="1">
      <protection hidden="1"/>
    </xf>
    <xf numFmtId="0" fontId="6" fillId="3" borderId="8" xfId="0" applyFont="1" applyFill="1" applyBorder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6" fillId="3" borderId="14" xfId="0" applyFont="1" applyFill="1" applyBorder="1" applyAlignment="1" applyProtection="1">
      <alignment horizontal="center"/>
      <protection hidden="1"/>
    </xf>
    <xf numFmtId="0" fontId="0" fillId="3" borderId="14" xfId="0" applyFill="1" applyBorder="1" applyProtection="1">
      <protection hidden="1"/>
    </xf>
    <xf numFmtId="0" fontId="6" fillId="3" borderId="7" xfId="0" applyFont="1" applyFill="1" applyBorder="1" applyAlignment="1" applyProtection="1">
      <alignment horizontal="center" vertical="top" wrapText="1"/>
      <protection hidden="1"/>
    </xf>
    <xf numFmtId="0" fontId="0" fillId="3" borderId="8" xfId="0" applyFill="1" applyBorder="1" applyProtection="1">
      <protection hidden="1"/>
    </xf>
    <xf numFmtId="0" fontId="5" fillId="4" borderId="14" xfId="0" applyFont="1" applyFill="1" applyBorder="1" applyAlignment="1" applyProtection="1">
      <alignment horizontal="center"/>
      <protection hidden="1"/>
    </xf>
    <xf numFmtId="0" fontId="5" fillId="4" borderId="11" xfId="0" applyFont="1" applyFill="1" applyBorder="1" applyAlignment="1" applyProtection="1">
      <alignment horizontal="center" vertical="top" wrapText="1"/>
      <protection hidden="1"/>
    </xf>
    <xf numFmtId="0" fontId="0" fillId="3" borderId="14" xfId="0" applyFill="1" applyBorder="1" applyAlignment="1" applyProtection="1">
      <alignment horizontal="center"/>
      <protection hidden="1"/>
    </xf>
    <xf numFmtId="0" fontId="0" fillId="3" borderId="7" xfId="0" applyFill="1" applyBorder="1" applyAlignment="1" applyProtection="1">
      <alignment horizontal="center"/>
      <protection hidden="1"/>
    </xf>
    <xf numFmtId="0" fontId="0" fillId="3" borderId="8" xfId="0" applyFill="1" applyBorder="1" applyAlignment="1" applyProtection="1">
      <alignment horizontal="center"/>
      <protection hidden="1"/>
    </xf>
    <xf numFmtId="0" fontId="6" fillId="3" borderId="14" xfId="0" applyFont="1" applyFill="1" applyBorder="1" applyAlignment="1" applyProtection="1">
      <alignment horizontal="center"/>
      <protection hidden="1"/>
    </xf>
    <xf numFmtId="0" fontId="0" fillId="3" borderId="13" xfId="0" applyFill="1" applyBorder="1" applyProtection="1">
      <protection locked="0"/>
    </xf>
    <xf numFmtId="0" fontId="6" fillId="3" borderId="7" xfId="0" applyFont="1" applyFill="1" applyBorder="1" applyAlignment="1" applyProtection="1">
      <alignment horizontal="center"/>
      <protection hidden="1"/>
    </xf>
    <xf numFmtId="0" fontId="0" fillId="3" borderId="4" xfId="0" applyFill="1" applyBorder="1" applyProtection="1">
      <protection locked="0"/>
    </xf>
    <xf numFmtId="0" fontId="6" fillId="3" borderId="8" xfId="0" applyFont="1" applyFill="1" applyBorder="1" applyAlignment="1" applyProtection="1">
      <alignment horizontal="center"/>
      <protection hidden="1"/>
    </xf>
    <xf numFmtId="0" fontId="0" fillId="3" borderId="6" xfId="0" applyFill="1" applyBorder="1" applyProtection="1">
      <protection locked="0"/>
    </xf>
    <xf numFmtId="0" fontId="16" fillId="4" borderId="14" xfId="0" applyFont="1" applyFill="1" applyBorder="1" applyAlignment="1" applyProtection="1">
      <alignment horizontal="center"/>
      <protection hidden="1"/>
    </xf>
    <xf numFmtId="0" fontId="16" fillId="4" borderId="11" xfId="0" applyFont="1" applyFill="1" applyBorder="1" applyProtection="1">
      <protection locked="0"/>
    </xf>
    <xf numFmtId="166" fontId="2" fillId="12" borderId="65" xfId="0" applyNumberFormat="1" applyFont="1" applyFill="1" applyBorder="1" applyAlignment="1" applyProtection="1">
      <alignment horizontal="center" vertical="center"/>
    </xf>
    <xf numFmtId="1" fontId="0" fillId="3" borderId="6" xfId="0" applyNumberFormat="1" applyFill="1" applyBorder="1" applyAlignment="1">
      <alignment horizontal="center"/>
    </xf>
    <xf numFmtId="0" fontId="0" fillId="2" borderId="6" xfId="0" applyFill="1" applyBorder="1"/>
    <xf numFmtId="0" fontId="0" fillId="6" borderId="28" xfId="0" applyFill="1" applyBorder="1" applyProtection="1">
      <protection locked="0"/>
    </xf>
    <xf numFmtId="0" fontId="0" fillId="6" borderId="5" xfId="0" applyFill="1" applyBorder="1" applyProtection="1">
      <protection locked="0"/>
    </xf>
    <xf numFmtId="0" fontId="0" fillId="6" borderId="66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6" borderId="5" xfId="0" applyFill="1" applyBorder="1" applyProtection="1">
      <protection locked="0"/>
    </xf>
    <xf numFmtId="0" fontId="13" fillId="6" borderId="67" xfId="0" applyFont="1" applyFill="1" applyBorder="1" applyProtection="1">
      <protection locked="0"/>
    </xf>
    <xf numFmtId="0" fontId="13" fillId="14" borderId="68" xfId="0" applyFont="1" applyFill="1" applyBorder="1" applyProtection="1">
      <protection locked="0"/>
    </xf>
    <xf numFmtId="0" fontId="0" fillId="14" borderId="6" xfId="0" applyFill="1" applyBorder="1" applyProtection="1">
      <protection locked="0"/>
    </xf>
    <xf numFmtId="0" fontId="0" fillId="14" borderId="5" xfId="0" applyFill="1" applyBorder="1" applyProtection="1">
      <protection locked="0"/>
    </xf>
    <xf numFmtId="0" fontId="0" fillId="3" borderId="28" xfId="0" applyFill="1" applyBorder="1" applyProtection="1">
      <protection locked="0"/>
    </xf>
    <xf numFmtId="0" fontId="0" fillId="3" borderId="5" xfId="0" applyFill="1" applyBorder="1" applyProtection="1">
      <protection locked="0"/>
    </xf>
    <xf numFmtId="0" fontId="0" fillId="3" borderId="67" xfId="0" applyFill="1" applyBorder="1" applyProtection="1">
      <protection locked="0"/>
    </xf>
    <xf numFmtId="0" fontId="0" fillId="6" borderId="29" xfId="0" applyFill="1" applyBorder="1" applyProtection="1">
      <protection locked="0"/>
    </xf>
    <xf numFmtId="0" fontId="0" fillId="14" borderId="8" xfId="0" applyFill="1" applyBorder="1" applyProtection="1">
      <protection locked="0"/>
    </xf>
    <xf numFmtId="0" fontId="0" fillId="14" borderId="69" xfId="0" applyFill="1" applyBorder="1" applyProtection="1">
      <protection locked="0"/>
    </xf>
    <xf numFmtId="0" fontId="0" fillId="3" borderId="12" xfId="0" applyFill="1" applyBorder="1" applyProtection="1">
      <protection locked="0"/>
    </xf>
    <xf numFmtId="0" fontId="0" fillId="3" borderId="8" xfId="0" applyFill="1" applyBorder="1" applyProtection="1">
      <protection locked="0"/>
    </xf>
    <xf numFmtId="0" fontId="0" fillId="3" borderId="69" xfId="0" applyFill="1" applyBorder="1" applyProtection="1">
      <protection locked="0"/>
    </xf>
    <xf numFmtId="0" fontId="0" fillId="6" borderId="6" xfId="0" applyFill="1" applyBorder="1" applyProtection="1">
      <protection locked="0"/>
    </xf>
    <xf numFmtId="0" fontId="0" fillId="14" borderId="70" xfId="0" applyFill="1" applyBorder="1" applyProtection="1">
      <protection locked="0"/>
    </xf>
    <xf numFmtId="0" fontId="0" fillId="14" borderId="67" xfId="0" applyFill="1" applyBorder="1" applyProtection="1">
      <protection locked="0"/>
    </xf>
    <xf numFmtId="0" fontId="13" fillId="14" borderId="6" xfId="0" applyFont="1" applyFill="1" applyBorder="1" applyProtection="1">
      <protection locked="0"/>
    </xf>
    <xf numFmtId="0" fontId="0" fillId="6" borderId="15" xfId="0" applyFill="1" applyBorder="1" applyProtection="1">
      <protection locked="0"/>
    </xf>
    <xf numFmtId="0" fontId="0" fillId="6" borderId="11" xfId="0" applyFill="1" applyBorder="1" applyProtection="1">
      <protection locked="0"/>
    </xf>
    <xf numFmtId="0" fontId="0" fillId="6" borderId="15" xfId="0" applyFill="1" applyBorder="1" applyProtection="1">
      <protection locked="0"/>
    </xf>
    <xf numFmtId="0" fontId="13" fillId="6" borderId="63" xfId="0" applyFont="1" applyFill="1" applyBorder="1" applyProtection="1">
      <protection locked="0"/>
    </xf>
    <xf numFmtId="0" fontId="13" fillId="14" borderId="17" xfId="0" applyFont="1" applyFill="1" applyBorder="1" applyProtection="1">
      <protection locked="0"/>
    </xf>
    <xf numFmtId="0" fontId="0" fillId="14" borderId="15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15" xfId="0" applyFill="1" applyBorder="1" applyProtection="1">
      <protection locked="0"/>
    </xf>
    <xf numFmtId="0" fontId="0" fillId="3" borderId="63" xfId="0" applyFill="1" applyBorder="1" applyProtection="1">
      <protection locked="0"/>
    </xf>
    <xf numFmtId="0" fontId="0" fillId="6" borderId="30" xfId="0" applyFill="1" applyBorder="1" applyProtection="1">
      <protection locked="0"/>
    </xf>
    <xf numFmtId="0" fontId="0" fillId="14" borderId="10" xfId="0" applyFill="1" applyBorder="1" applyProtection="1">
      <protection locked="0"/>
    </xf>
    <xf numFmtId="0" fontId="0" fillId="14" borderId="11" xfId="0" applyFill="1" applyBorder="1" applyProtection="1">
      <protection locked="0"/>
    </xf>
    <xf numFmtId="0" fontId="0" fillId="14" borderId="63" xfId="0" applyFill="1" applyBorder="1" applyProtection="1">
      <protection locked="0"/>
    </xf>
    <xf numFmtId="0" fontId="0" fillId="3" borderId="9" xfId="0" applyFill="1" applyBorder="1" applyProtection="1">
      <protection locked="0"/>
    </xf>
    <xf numFmtId="0" fontId="0" fillId="3" borderId="11" xfId="0" applyFill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14" borderId="71" xfId="0" applyFill="1" applyBorder="1" applyProtection="1">
      <protection locked="0"/>
    </xf>
    <xf numFmtId="0" fontId="13" fillId="14" borderId="10" xfId="0" applyFont="1" applyFill="1" applyBorder="1" applyProtection="1">
      <protection locked="0"/>
    </xf>
    <xf numFmtId="0" fontId="0" fillId="6" borderId="18" xfId="0" applyFill="1" applyBorder="1" applyProtection="1">
      <protection locked="0"/>
    </xf>
    <xf numFmtId="0" fontId="0" fillId="6" borderId="23" xfId="0" applyFill="1" applyBorder="1" applyProtection="1">
      <protection locked="0"/>
    </xf>
    <xf numFmtId="0" fontId="0" fillId="6" borderId="19" xfId="0" applyFill="1" applyBorder="1" applyProtection="1">
      <protection locked="0"/>
    </xf>
    <xf numFmtId="0" fontId="0" fillId="6" borderId="23" xfId="0" applyFill="1" applyBorder="1" applyProtection="1">
      <protection locked="0"/>
    </xf>
    <xf numFmtId="0" fontId="13" fillId="6" borderId="64" xfId="0" applyFont="1" applyFill="1" applyBorder="1" applyProtection="1">
      <protection locked="0"/>
    </xf>
    <xf numFmtId="0" fontId="13" fillId="14" borderId="18" xfId="0" applyFont="1" applyFill="1" applyBorder="1" applyProtection="1">
      <protection locked="0"/>
    </xf>
    <xf numFmtId="0" fontId="0" fillId="14" borderId="19" xfId="0" applyFill="1" applyBorder="1" applyProtection="1">
      <protection locked="0"/>
    </xf>
    <xf numFmtId="0" fontId="0" fillId="14" borderId="23" xfId="0" applyFill="1" applyBorder="1" applyProtection="1">
      <protection locked="0"/>
    </xf>
    <xf numFmtId="0" fontId="0" fillId="3" borderId="18" xfId="0" applyFill="1" applyBorder="1" applyProtection="1">
      <protection locked="0"/>
    </xf>
    <xf numFmtId="0" fontId="0" fillId="3" borderId="23" xfId="0" applyFill="1" applyBorder="1" applyProtection="1">
      <protection locked="0"/>
    </xf>
    <xf numFmtId="0" fontId="0" fillId="3" borderId="64" xfId="0" applyFill="1" applyBorder="1" applyProtection="1">
      <protection locked="0"/>
    </xf>
    <xf numFmtId="0" fontId="0" fillId="6" borderId="32" xfId="0" applyFill="1" applyBorder="1" applyProtection="1">
      <protection locked="0"/>
    </xf>
    <xf numFmtId="0" fontId="0" fillId="14" borderId="52" xfId="0" applyFill="1" applyBorder="1" applyProtection="1">
      <protection locked="0"/>
    </xf>
    <xf numFmtId="0" fontId="0" fillId="14" borderId="64" xfId="0" applyFill="1" applyBorder="1" applyProtection="1">
      <protection locked="0"/>
    </xf>
    <xf numFmtId="0" fontId="0" fillId="3" borderId="61" xfId="0" applyFill="1" applyBorder="1" applyProtection="1">
      <protection locked="0"/>
    </xf>
    <xf numFmtId="0" fontId="0" fillId="3" borderId="19" xfId="0" applyFill="1" applyBorder="1" applyProtection="1">
      <protection locked="0"/>
    </xf>
    <xf numFmtId="0" fontId="0" fillId="6" borderId="52" xfId="0" applyFill="1" applyBorder="1" applyProtection="1">
      <protection locked="0"/>
    </xf>
    <xf numFmtId="0" fontId="0" fillId="14" borderId="72" xfId="0" applyFill="1" applyBorder="1" applyProtection="1">
      <protection locked="0"/>
    </xf>
    <xf numFmtId="0" fontId="13" fillId="14" borderId="52" xfId="0" applyFont="1" applyFill="1" applyBorder="1" applyProtection="1">
      <protection locked="0"/>
    </xf>
    <xf numFmtId="0" fontId="13" fillId="6" borderId="73" xfId="0" applyFont="1" applyFill="1" applyBorder="1" applyProtection="1">
      <protection locked="0"/>
    </xf>
    <xf numFmtId="0" fontId="0" fillId="14" borderId="28" xfId="0" applyFill="1" applyBorder="1" applyProtection="1">
      <protection locked="0"/>
    </xf>
    <xf numFmtId="0" fontId="0" fillId="14" borderId="7" xfId="0" applyFill="1" applyBorder="1" applyProtection="1">
      <protection locked="0"/>
    </xf>
    <xf numFmtId="0" fontId="0" fillId="14" borderId="3" xfId="0" applyFill="1" applyBorder="1" applyProtection="1">
      <protection locked="0"/>
    </xf>
    <xf numFmtId="0" fontId="13" fillId="14" borderId="74" xfId="0" applyFont="1" applyFill="1" applyBorder="1" applyProtection="1">
      <protection locked="0"/>
    </xf>
    <xf numFmtId="0" fontId="13" fillId="3" borderId="75" xfId="0" applyFont="1" applyFill="1" applyBorder="1" applyProtection="1">
      <protection locked="0"/>
    </xf>
    <xf numFmtId="0" fontId="0" fillId="3" borderId="3" xfId="0" applyFill="1" applyBorder="1" applyProtection="1">
      <protection locked="0"/>
    </xf>
    <xf numFmtId="0" fontId="0" fillId="6" borderId="31" xfId="0" applyFill="1" applyBorder="1" applyProtection="1">
      <protection locked="0"/>
    </xf>
    <xf numFmtId="0" fontId="0" fillId="6" borderId="3" xfId="0" applyFill="1" applyBorder="1" applyProtection="1">
      <protection locked="0"/>
    </xf>
    <xf numFmtId="0" fontId="0" fillId="6" borderId="74" xfId="0" applyFill="1" applyBorder="1" applyProtection="1">
      <protection locked="0"/>
    </xf>
    <xf numFmtId="0" fontId="0" fillId="14" borderId="43" xfId="0" applyFill="1" applyBorder="1" applyProtection="1">
      <protection locked="0"/>
    </xf>
    <xf numFmtId="0" fontId="0" fillId="14" borderId="4" xfId="0" applyFill="1" applyBorder="1" applyProtection="1">
      <protection locked="0"/>
    </xf>
    <xf numFmtId="0" fontId="0" fillId="3" borderId="31" xfId="0" applyFill="1" applyBorder="1" applyProtection="1">
      <protection locked="0"/>
    </xf>
    <xf numFmtId="0" fontId="0" fillId="3" borderId="7" xfId="0" applyFill="1" applyBorder="1" applyProtection="1">
      <protection locked="0"/>
    </xf>
    <xf numFmtId="0" fontId="0" fillId="3" borderId="47" xfId="0" applyFill="1" applyBorder="1" applyProtection="1">
      <protection locked="0"/>
    </xf>
    <xf numFmtId="0" fontId="0" fillId="6" borderId="4" xfId="0" applyFill="1" applyBorder="1" applyProtection="1">
      <protection locked="0"/>
    </xf>
    <xf numFmtId="0" fontId="0" fillId="6" borderId="7" xfId="0" applyFill="1" applyBorder="1" applyProtection="1">
      <protection locked="0"/>
    </xf>
    <xf numFmtId="0" fontId="0" fillId="14" borderId="26" xfId="0" applyFill="1" applyBorder="1" applyProtection="1">
      <protection locked="0"/>
    </xf>
    <xf numFmtId="0" fontId="0" fillId="14" borderId="74" xfId="0" applyFill="1" applyBorder="1" applyProtection="1">
      <protection locked="0"/>
    </xf>
    <xf numFmtId="0" fontId="0" fillId="6" borderId="75" xfId="0" applyFill="1" applyBorder="1" applyProtection="1">
      <protection locked="0"/>
    </xf>
    <xf numFmtId="0" fontId="0" fillId="6" borderId="47" xfId="0" applyFill="1" applyBorder="1" applyProtection="1">
      <protection locked="0"/>
    </xf>
    <xf numFmtId="0" fontId="0" fillId="6" borderId="0" xfId="0" applyFill="1" applyBorder="1" applyProtection="1">
      <protection locked="0"/>
    </xf>
    <xf numFmtId="0" fontId="13" fillId="3" borderId="4" xfId="0" applyFont="1" applyFill="1" applyBorder="1" applyProtection="1">
      <protection locked="0"/>
    </xf>
    <xf numFmtId="0" fontId="13" fillId="6" borderId="30" xfId="0" applyFont="1" applyFill="1" applyBorder="1" applyProtection="1">
      <protection locked="0"/>
    </xf>
    <xf numFmtId="0" fontId="0" fillId="14" borderId="17" xfId="0" applyFill="1" applyBorder="1" applyProtection="1">
      <protection locked="0"/>
    </xf>
    <xf numFmtId="0" fontId="13" fillId="14" borderId="63" xfId="0" applyFont="1" applyFill="1" applyBorder="1" applyProtection="1">
      <protection locked="0"/>
    </xf>
    <xf numFmtId="0" fontId="13" fillId="3" borderId="17" xfId="0" applyFont="1" applyFill="1" applyBorder="1" applyProtection="1">
      <protection locked="0"/>
    </xf>
    <xf numFmtId="0" fontId="0" fillId="3" borderId="10" xfId="0" applyFill="1" applyBorder="1" applyProtection="1">
      <protection locked="0"/>
    </xf>
    <xf numFmtId="0" fontId="0" fillId="6" borderId="17" xfId="0" applyFill="1" applyBorder="1" applyProtection="1">
      <protection locked="0"/>
    </xf>
    <xf numFmtId="0" fontId="0" fillId="6" borderId="63" xfId="0" applyFill="1" applyBorder="1" applyProtection="1">
      <protection locked="0"/>
    </xf>
    <xf numFmtId="0" fontId="0" fillId="14" borderId="30" xfId="0" applyFill="1" applyBorder="1" applyProtection="1">
      <protection locked="0"/>
    </xf>
    <xf numFmtId="0" fontId="0" fillId="6" borderId="9" xfId="0" applyFill="1" applyBorder="1" applyProtection="1">
      <protection locked="0"/>
    </xf>
    <xf numFmtId="0" fontId="13" fillId="3" borderId="10" xfId="0" applyFont="1" applyFill="1" applyBorder="1" applyProtection="1">
      <protection locked="0"/>
    </xf>
    <xf numFmtId="0" fontId="13" fillId="6" borderId="32" xfId="0" applyFont="1" applyFill="1" applyBorder="1" applyProtection="1">
      <protection locked="0"/>
    </xf>
    <xf numFmtId="0" fontId="0" fillId="14" borderId="18" xfId="0" applyFill="1" applyBorder="1" applyProtection="1">
      <protection locked="0"/>
    </xf>
    <xf numFmtId="0" fontId="13" fillId="14" borderId="64" xfId="0" applyFont="1" applyFill="1" applyBorder="1" applyProtection="1">
      <protection locked="0"/>
    </xf>
    <xf numFmtId="0" fontId="13" fillId="3" borderId="18" xfId="0" applyFont="1" applyFill="1" applyBorder="1" applyProtection="1">
      <protection locked="0"/>
    </xf>
    <xf numFmtId="0" fontId="0" fillId="3" borderId="52" xfId="0" applyFill="1" applyBorder="1" applyProtection="1">
      <protection locked="0"/>
    </xf>
    <xf numFmtId="0" fontId="0" fillId="6" borderId="64" xfId="0" applyFill="1" applyBorder="1" applyProtection="1">
      <protection locked="0"/>
    </xf>
    <xf numFmtId="0" fontId="0" fillId="14" borderId="32" xfId="0" applyFill="1" applyBorder="1" applyProtection="1">
      <protection locked="0"/>
    </xf>
    <xf numFmtId="0" fontId="0" fillId="6" borderId="61" xfId="0" applyFill="1" applyBorder="1" applyProtection="1">
      <protection locked="0"/>
    </xf>
    <xf numFmtId="0" fontId="13" fillId="3" borderId="52" xfId="0" applyFont="1" applyFill="1" applyBorder="1" applyProtection="1">
      <protection locked="0"/>
    </xf>
    <xf numFmtId="0" fontId="4" fillId="0" borderId="0" xfId="0" applyFont="1" applyProtection="1"/>
    <xf numFmtId="0" fontId="5" fillId="0" borderId="0" xfId="0" applyFont="1" applyAlignment="1" applyProtection="1">
      <alignment horizontal="center"/>
    </xf>
    <xf numFmtId="0" fontId="4" fillId="0" borderId="0" xfId="0" applyFont="1" applyAlignment="1" applyProtection="1">
      <alignment horizontal="center"/>
    </xf>
    <xf numFmtId="0" fontId="0" fillId="0" borderId="0" xfId="0" applyProtection="1"/>
    <xf numFmtId="0" fontId="5" fillId="4" borderId="11" xfId="0" applyFont="1" applyFill="1" applyBorder="1" applyAlignment="1" applyProtection="1">
      <alignment horizontal="center"/>
    </xf>
    <xf numFmtId="0" fontId="6" fillId="3" borderId="14" xfId="0" applyFont="1" applyFill="1" applyBorder="1" applyProtection="1"/>
    <xf numFmtId="0" fontId="6" fillId="3" borderId="7" xfId="0" applyFont="1" applyFill="1" applyBorder="1" applyAlignment="1" applyProtection="1">
      <alignment horizontal="center"/>
    </xf>
    <xf numFmtId="0" fontId="6" fillId="3" borderId="8" xfId="0" applyFont="1" applyFill="1" applyBorder="1" applyProtection="1"/>
    <xf numFmtId="0" fontId="6" fillId="0" borderId="0" xfId="0" applyFont="1" applyAlignment="1" applyProtection="1">
      <alignment horizontal="center"/>
    </xf>
    <xf numFmtId="0" fontId="6" fillId="3" borderId="8" xfId="0" applyFont="1" applyFill="1" applyBorder="1" applyAlignment="1" applyProtection="1">
      <alignment horizontal="center"/>
    </xf>
    <xf numFmtId="0" fontId="6" fillId="3" borderId="14" xfId="0" applyFont="1" applyFill="1" applyBorder="1" applyAlignment="1" applyProtection="1">
      <alignment horizontal="center"/>
    </xf>
    <xf numFmtId="0" fontId="0" fillId="3" borderId="14" xfId="0" applyFill="1" applyBorder="1" applyProtection="1"/>
    <xf numFmtId="0" fontId="6" fillId="3" borderId="7" xfId="0" applyFont="1" applyFill="1" applyBorder="1" applyAlignment="1" applyProtection="1">
      <alignment horizontal="center" vertical="top" wrapText="1"/>
    </xf>
    <xf numFmtId="0" fontId="0" fillId="3" borderId="8" xfId="0" applyFill="1" applyBorder="1" applyProtection="1"/>
    <xf numFmtId="0" fontId="5" fillId="4" borderId="14" xfId="0" applyFont="1" applyFill="1" applyBorder="1" applyAlignment="1" applyProtection="1">
      <alignment horizontal="center"/>
    </xf>
    <xf numFmtId="0" fontId="5" fillId="4" borderId="11" xfId="0" applyFont="1" applyFill="1" applyBorder="1" applyAlignment="1" applyProtection="1">
      <alignment horizontal="center" vertical="top" wrapText="1"/>
    </xf>
    <xf numFmtId="0" fontId="0" fillId="3" borderId="14" xfId="0" applyFill="1" applyBorder="1" applyAlignment="1" applyProtection="1">
      <alignment horizontal="center"/>
    </xf>
    <xf numFmtId="0" fontId="0" fillId="3" borderId="7" xfId="0" applyFill="1" applyBorder="1" applyAlignment="1" applyProtection="1">
      <alignment horizontal="center"/>
    </xf>
    <xf numFmtId="0" fontId="0" fillId="3" borderId="8" xfId="0" applyFill="1" applyBorder="1" applyAlignment="1" applyProtection="1">
      <alignment horizontal="center"/>
    </xf>
    <xf numFmtId="0" fontId="0" fillId="0" borderId="0" xfId="0" applyBorder="1" applyProtection="1"/>
    <xf numFmtId="0" fontId="0" fillId="15" borderId="30" xfId="0" applyFill="1" applyBorder="1" applyProtection="1">
      <protection locked="0"/>
    </xf>
    <xf numFmtId="0" fontId="0" fillId="15" borderId="32" xfId="0" applyFill="1" applyBorder="1" applyProtection="1">
      <protection locked="0"/>
    </xf>
    <xf numFmtId="0" fontId="5" fillId="16" borderId="43" xfId="0" applyFont="1" applyFill="1" applyBorder="1" applyAlignment="1" applyProtection="1">
      <alignment horizontal="center"/>
      <protection locked="0"/>
    </xf>
    <xf numFmtId="0" fontId="4" fillId="16" borderId="44" xfId="0" applyFont="1" applyFill="1" applyBorder="1" applyAlignment="1" applyProtection="1">
      <alignment horizontal="center"/>
      <protection locked="0"/>
    </xf>
    <xf numFmtId="0" fontId="0" fillId="15" borderId="29" xfId="0" applyFill="1" applyBorder="1" applyProtection="1">
      <protection locked="0"/>
    </xf>
    <xf numFmtId="0" fontId="0" fillId="2" borderId="8" xfId="0" applyFill="1" applyBorder="1"/>
    <xf numFmtId="0" fontId="2" fillId="3" borderId="7" xfId="0" applyFont="1" applyFill="1" applyBorder="1" applyAlignment="1" applyProtection="1">
      <alignment horizontal="center"/>
      <protection hidden="1"/>
    </xf>
    <xf numFmtId="1" fontId="5" fillId="4" borderId="3" xfId="0" applyNumberFormat="1" applyFont="1" applyFill="1" applyBorder="1" applyAlignment="1" applyProtection="1">
      <alignment horizontal="center"/>
      <protection locked="0"/>
    </xf>
    <xf numFmtId="1" fontId="5" fillId="4" borderId="0" xfId="0" applyNumberFormat="1" applyFont="1" applyFill="1" applyBorder="1" applyAlignment="1" applyProtection="1">
      <alignment horizontal="center"/>
      <protection locked="0"/>
    </xf>
    <xf numFmtId="0" fontId="5" fillId="11" borderId="26" xfId="0" applyFont="1" applyFill="1" applyBorder="1" applyAlignment="1" applyProtection="1">
      <alignment horizontal="center"/>
      <protection locked="0"/>
    </xf>
    <xf numFmtId="0" fontId="5" fillId="11" borderId="0" xfId="0" applyFont="1" applyFill="1" applyBorder="1" applyAlignment="1" applyProtection="1">
      <alignment horizontal="center"/>
      <protection locked="0"/>
    </xf>
    <xf numFmtId="0" fontId="5" fillId="11" borderId="4" xfId="0" applyFont="1" applyFill="1" applyBorder="1" applyAlignment="1" applyProtection="1">
      <alignment horizontal="center"/>
      <protection locked="0"/>
    </xf>
    <xf numFmtId="0" fontId="5" fillId="10" borderId="3" xfId="0" applyFont="1" applyFill="1" applyBorder="1" applyAlignment="1" applyProtection="1">
      <alignment horizontal="center"/>
      <protection locked="0"/>
    </xf>
    <xf numFmtId="0" fontId="5" fillId="10" borderId="35" xfId="0" applyFont="1" applyFill="1" applyBorder="1" applyAlignment="1" applyProtection="1">
      <alignment horizontal="center"/>
      <protection locked="0"/>
    </xf>
    <xf numFmtId="0" fontId="5" fillId="10" borderId="26" xfId="0" applyFont="1" applyFill="1" applyBorder="1" applyAlignment="1" applyProtection="1">
      <alignment horizontal="center"/>
      <protection locked="0"/>
    </xf>
    <xf numFmtId="0" fontId="5" fillId="10" borderId="0" xfId="0" applyFont="1" applyFill="1" applyBorder="1" applyAlignment="1" applyProtection="1">
      <alignment horizontal="center"/>
      <protection locked="0"/>
    </xf>
    <xf numFmtId="0" fontId="5" fillId="11" borderId="35" xfId="0" applyFont="1" applyFill="1" applyBorder="1" applyAlignment="1" applyProtection="1">
      <alignment horizontal="center"/>
      <protection locked="0"/>
    </xf>
    <xf numFmtId="0" fontId="5" fillId="4" borderId="26" xfId="0" applyFont="1" applyFill="1" applyBorder="1" applyAlignment="1" applyProtection="1">
      <alignment horizontal="center"/>
      <protection locked="0"/>
    </xf>
    <xf numFmtId="0" fontId="5" fillId="4" borderId="0" xfId="0" applyFont="1" applyFill="1" applyBorder="1" applyAlignment="1" applyProtection="1">
      <alignment horizontal="center"/>
      <protection locked="0"/>
    </xf>
    <xf numFmtId="1" fontId="5" fillId="10" borderId="26" xfId="0" applyNumberFormat="1" applyFont="1" applyFill="1" applyBorder="1" applyAlignment="1" applyProtection="1">
      <alignment horizontal="center"/>
      <protection locked="0"/>
    </xf>
    <xf numFmtId="1" fontId="5" fillId="10" borderId="0" xfId="0" applyNumberFormat="1" applyFont="1" applyFill="1" applyBorder="1" applyAlignment="1" applyProtection="1">
      <alignment horizontal="center"/>
      <protection locked="0"/>
    </xf>
    <xf numFmtId="1" fontId="5" fillId="10" borderId="35" xfId="0" applyNumberFormat="1" applyFont="1" applyFill="1" applyBorder="1" applyAlignment="1" applyProtection="1">
      <alignment horizontal="center"/>
      <protection locked="0"/>
    </xf>
    <xf numFmtId="0" fontId="5" fillId="4" borderId="35" xfId="0" applyFont="1" applyFill="1" applyBorder="1" applyAlignment="1" applyProtection="1">
      <alignment horizontal="center"/>
      <protection locked="0"/>
    </xf>
    <xf numFmtId="0" fontId="5" fillId="4" borderId="4" xfId="0" applyFont="1" applyFill="1" applyBorder="1" applyAlignment="1" applyProtection="1">
      <alignment horizontal="center"/>
      <protection locked="0"/>
    </xf>
    <xf numFmtId="0" fontId="5" fillId="11" borderId="3" xfId="0" applyFont="1" applyFill="1" applyBorder="1" applyAlignment="1" applyProtection="1">
      <alignment horizontal="center"/>
      <protection locked="0"/>
    </xf>
    <xf numFmtId="0" fontId="5" fillId="4" borderId="3" xfId="0" applyFont="1" applyFill="1" applyBorder="1" applyAlignment="1" applyProtection="1">
      <alignment horizontal="center"/>
      <protection locked="0"/>
    </xf>
    <xf numFmtId="0" fontId="5" fillId="10" borderId="4" xfId="0" applyFont="1" applyFill="1" applyBorder="1" applyAlignment="1" applyProtection="1">
      <alignment horizontal="center"/>
      <protection locked="0"/>
    </xf>
    <xf numFmtId="0" fontId="8" fillId="4" borderId="15" xfId="0" applyFont="1" applyFill="1" applyBorder="1" applyAlignment="1">
      <alignment horizontal="left"/>
    </xf>
    <xf numFmtId="0" fontId="8" fillId="4" borderId="10" xfId="0" applyFont="1" applyFill="1" applyBorder="1" applyAlignment="1">
      <alignment horizontal="left"/>
    </xf>
    <xf numFmtId="0" fontId="7" fillId="4" borderId="3" xfId="0" applyFont="1" applyFill="1" applyBorder="1" applyAlignment="1">
      <alignment horizontal="left"/>
    </xf>
    <xf numFmtId="0" fontId="7" fillId="4" borderId="4" xfId="0" applyFont="1" applyFill="1" applyBorder="1" applyAlignment="1">
      <alignment horizontal="left"/>
    </xf>
    <xf numFmtId="0" fontId="7" fillId="4" borderId="5" xfId="0" applyFont="1" applyFill="1" applyBorder="1" applyAlignment="1">
      <alignment horizontal="left"/>
    </xf>
    <xf numFmtId="0" fontId="7" fillId="4" borderId="6" xfId="0" applyFont="1" applyFill="1" applyBorder="1" applyAlignment="1">
      <alignment horizontal="left"/>
    </xf>
    <xf numFmtId="0" fontId="7" fillId="4" borderId="0" xfId="0" applyFont="1" applyFill="1" applyBorder="1" applyAlignment="1">
      <alignment horizontal="left"/>
    </xf>
    <xf numFmtId="0" fontId="8" fillId="4" borderId="9" xfId="0" applyFont="1" applyFill="1" applyBorder="1" applyAlignment="1">
      <alignment horizontal="left"/>
    </xf>
    <xf numFmtId="0" fontId="8" fillId="4" borderId="3" xfId="0" applyFont="1" applyFill="1" applyBorder="1" applyAlignment="1">
      <alignment horizontal="left"/>
    </xf>
    <xf numFmtId="0" fontId="8" fillId="4" borderId="4" xfId="0" applyFont="1" applyFill="1" applyBorder="1" applyAlignment="1">
      <alignment horizontal="left"/>
    </xf>
    <xf numFmtId="0" fontId="7" fillId="4" borderId="1" xfId="0" applyFont="1" applyFill="1" applyBorder="1" applyAlignment="1">
      <alignment horizontal="left"/>
    </xf>
    <xf numFmtId="0" fontId="7" fillId="4" borderId="13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/>
    </xf>
    <xf numFmtId="0" fontId="8" fillId="4" borderId="13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left"/>
    </xf>
    <xf numFmtId="0" fontId="7" fillId="2" borderId="4" xfId="0" applyFont="1" applyFill="1" applyBorder="1" applyAlignment="1">
      <alignment horizontal="left"/>
    </xf>
    <xf numFmtId="0" fontId="7" fillId="4" borderId="10" xfId="0" applyFont="1" applyFill="1" applyBorder="1" applyAlignment="1">
      <alignment horizontal="left"/>
    </xf>
    <xf numFmtId="0" fontId="8" fillId="4" borderId="15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0" fontId="8" fillId="2" borderId="9" xfId="0" applyFont="1" applyFill="1" applyBorder="1" applyAlignment="1">
      <alignment horizontal="left"/>
    </xf>
    <xf numFmtId="0" fontId="8" fillId="2" borderId="12" xfId="0" applyFont="1" applyFill="1" applyBorder="1" applyAlignment="1">
      <alignment horizontal="right"/>
    </xf>
    <xf numFmtId="0" fontId="8" fillId="2" borderId="6" xfId="0" applyFont="1" applyFill="1" applyBorder="1" applyAlignment="1">
      <alignment horizontal="right"/>
    </xf>
    <xf numFmtId="0" fontId="8" fillId="4" borderId="1" xfId="0" applyFont="1" applyFill="1" applyBorder="1" applyAlignment="1">
      <alignment horizontal="center"/>
    </xf>
    <xf numFmtId="0" fontId="8" fillId="4" borderId="13" xfId="0" applyFont="1" applyFill="1" applyBorder="1" applyAlignment="1">
      <alignment horizontal="center"/>
    </xf>
    <xf numFmtId="0" fontId="6" fillId="3" borderId="3" xfId="0" applyFont="1" applyFill="1" applyBorder="1" applyAlignment="1" applyProtection="1">
      <alignment horizontal="center"/>
      <protection locked="0"/>
    </xf>
    <xf numFmtId="0" fontId="6" fillId="3" borderId="4" xfId="0" applyFont="1" applyFill="1" applyBorder="1" applyAlignment="1" applyProtection="1">
      <alignment horizontal="center"/>
      <protection locked="0"/>
    </xf>
    <xf numFmtId="0" fontId="6" fillId="3" borderId="1" xfId="0" applyFont="1" applyFill="1" applyBorder="1" applyAlignment="1" applyProtection="1">
      <alignment horizontal="center"/>
      <protection locked="0"/>
    </xf>
    <xf numFmtId="0" fontId="6" fillId="3" borderId="13" xfId="0" applyFont="1" applyFill="1" applyBorder="1" applyAlignment="1" applyProtection="1">
      <alignment horizontal="center"/>
      <protection locked="0"/>
    </xf>
    <xf numFmtId="0" fontId="8" fillId="4" borderId="12" xfId="0" applyFont="1" applyFill="1" applyBorder="1" applyAlignment="1">
      <alignment horizontal="center"/>
    </xf>
    <xf numFmtId="0" fontId="8" fillId="4" borderId="6" xfId="0" applyFont="1" applyFill="1" applyBorder="1" applyAlignment="1">
      <alignment horizontal="center"/>
    </xf>
    <xf numFmtId="0" fontId="6" fillId="3" borderId="5" xfId="0" applyFont="1" applyFill="1" applyBorder="1" applyAlignment="1" applyProtection="1">
      <alignment horizontal="center"/>
      <protection locked="0"/>
    </xf>
    <xf numFmtId="0" fontId="6" fillId="3" borderId="6" xfId="0" applyFont="1" applyFill="1" applyBorder="1" applyAlignment="1" applyProtection="1">
      <alignment horizontal="center"/>
      <protection locked="0"/>
    </xf>
    <xf numFmtId="0" fontId="7" fillId="4" borderId="3" xfId="0" applyFont="1" applyFill="1" applyBorder="1" applyAlignment="1">
      <alignment horizontal="center"/>
    </xf>
    <xf numFmtId="0" fontId="7" fillId="4" borderId="4" xfId="0" applyFont="1" applyFill="1" applyBorder="1" applyAlignment="1">
      <alignment horizontal="center"/>
    </xf>
    <xf numFmtId="0" fontId="7" fillId="4" borderId="12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8" fillId="2" borderId="9" xfId="0" applyFont="1" applyFill="1" applyBorder="1" applyAlignment="1">
      <alignment horizontal="center"/>
    </xf>
    <xf numFmtId="0" fontId="8" fillId="2" borderId="10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7" fillId="4" borderId="6" xfId="0" applyFont="1" applyFill="1" applyBorder="1" applyAlignment="1">
      <alignment horizontal="center"/>
    </xf>
    <xf numFmtId="0" fontId="7" fillId="4" borderId="15" xfId="0" applyFont="1" applyFill="1" applyBorder="1" applyAlignment="1">
      <alignment horizontal="left"/>
    </xf>
    <xf numFmtId="0" fontId="7" fillId="4" borderId="9" xfId="0" applyFont="1" applyFill="1" applyBorder="1" applyAlignment="1">
      <alignment horizontal="left"/>
    </xf>
    <xf numFmtId="0" fontId="8" fillId="2" borderId="9" xfId="0" applyFont="1" applyFill="1" applyBorder="1" applyAlignment="1">
      <alignment horizontal="right"/>
    </xf>
    <xf numFmtId="0" fontId="8" fillId="2" borderId="10" xfId="0" applyFont="1" applyFill="1" applyBorder="1" applyAlignment="1">
      <alignment horizontal="right"/>
    </xf>
    <xf numFmtId="0" fontId="8" fillId="2" borderId="15" xfId="0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66FF66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chartsheet" Target="chartsheets/sheet9.xml"/><Relationship Id="rId18" Type="http://schemas.openxmlformats.org/officeDocument/2006/relationships/chartsheet" Target="chartsheets/sheet14.xml"/><Relationship Id="rId26" Type="http://schemas.openxmlformats.org/officeDocument/2006/relationships/chartsheet" Target="chartsheets/sheet22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17.xml"/><Relationship Id="rId7" Type="http://schemas.openxmlformats.org/officeDocument/2006/relationships/chartsheet" Target="chartsheets/sheet3.xml"/><Relationship Id="rId12" Type="http://schemas.openxmlformats.org/officeDocument/2006/relationships/chartsheet" Target="chartsheets/sheet8.xml"/><Relationship Id="rId17" Type="http://schemas.openxmlformats.org/officeDocument/2006/relationships/chartsheet" Target="chartsheets/sheet13.xml"/><Relationship Id="rId25" Type="http://schemas.openxmlformats.org/officeDocument/2006/relationships/chartsheet" Target="chartsheets/sheet21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12.xml"/><Relationship Id="rId20" Type="http://schemas.openxmlformats.org/officeDocument/2006/relationships/chartsheet" Target="chartsheets/sheet16.xml"/><Relationship Id="rId29" Type="http://schemas.openxmlformats.org/officeDocument/2006/relationships/worksheet" Target="worksheets/sheet6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chartsheet" Target="chartsheets/sheet7.xml"/><Relationship Id="rId24" Type="http://schemas.openxmlformats.org/officeDocument/2006/relationships/chartsheet" Target="chartsheets/sheet20.xml"/><Relationship Id="rId32" Type="http://schemas.openxmlformats.org/officeDocument/2006/relationships/sharedStrings" Target="sharedStrings.xml"/><Relationship Id="rId5" Type="http://schemas.openxmlformats.org/officeDocument/2006/relationships/chartsheet" Target="chartsheets/sheet1.xml"/><Relationship Id="rId15" Type="http://schemas.openxmlformats.org/officeDocument/2006/relationships/chartsheet" Target="chartsheets/sheet11.xml"/><Relationship Id="rId23" Type="http://schemas.openxmlformats.org/officeDocument/2006/relationships/chartsheet" Target="chartsheets/sheet19.xml"/><Relationship Id="rId28" Type="http://schemas.openxmlformats.org/officeDocument/2006/relationships/worksheet" Target="worksheets/sheet5.xml"/><Relationship Id="rId10" Type="http://schemas.openxmlformats.org/officeDocument/2006/relationships/chartsheet" Target="chartsheets/sheet6.xml"/><Relationship Id="rId19" Type="http://schemas.openxmlformats.org/officeDocument/2006/relationships/chartsheet" Target="chartsheets/sheet15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5.xml"/><Relationship Id="rId14" Type="http://schemas.openxmlformats.org/officeDocument/2006/relationships/chartsheet" Target="chartsheets/sheet10.xml"/><Relationship Id="rId22" Type="http://schemas.openxmlformats.org/officeDocument/2006/relationships/chartsheet" Target="chartsheets/sheet18.xml"/><Relationship Id="rId27" Type="http://schemas.openxmlformats.org/officeDocument/2006/relationships/chartsheet" Target="chartsheets/sheet23.xml"/><Relationship Id="rId30" Type="http://schemas.openxmlformats.org/officeDocument/2006/relationships/theme" Target="theme/theme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Q1a/2a - How does your child usually get TO school?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84461709212001"/>
          <c:y val="0.14029363784665599"/>
          <c:w val="0.83129855715871404"/>
          <c:h val="0.518760195758564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Totals!$M$5</c:f>
              <c:strCache>
                <c:ptCount val="1"/>
                <c:pt idx="0">
                  <c:v>Baseline</c:v>
                </c:pt>
              </c:strCache>
            </c:strRef>
          </c:tx>
          <c:spPr>
            <a:gradFill rotWithShape="0">
              <a:gsLst>
                <a:gs pos="0">
                  <a:srgbClr val="0000FF"/>
                </a:gs>
                <a:gs pos="100000">
                  <a:srgbClr val="0000FF">
                    <a:gamma/>
                    <a:tint val="54902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Totals!$K$6:$L$13</c:f>
              <c:strCache>
                <c:ptCount val="8"/>
                <c:pt idx="0">
                  <c:v>Walking</c:v>
                </c:pt>
                <c:pt idx="1">
                  <c:v>Walking part-way (at least one entire block)</c:v>
                </c:pt>
                <c:pt idx="2">
                  <c:v>Bicycling</c:v>
                </c:pt>
                <c:pt idx="3">
                  <c:v>School bus</c:v>
                </c:pt>
                <c:pt idx="4">
                  <c:v>Public transit (bus, subway, streetcar)</c:v>
                </c:pt>
                <c:pt idx="5">
                  <c:v>Carpool (2 or more families)</c:v>
                </c:pt>
                <c:pt idx="6">
                  <c:v>Car (just your family)</c:v>
                </c:pt>
                <c:pt idx="7">
                  <c:v>Other</c:v>
                </c:pt>
              </c:strCache>
            </c:strRef>
          </c:cat>
          <c:val>
            <c:numRef>
              <c:f>Totals!$M$6:$M$13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Totals!$N$5</c:f>
              <c:strCache>
                <c:ptCount val="1"/>
                <c:pt idx="0">
                  <c:v>Follow-up</c:v>
                </c:pt>
              </c:strCache>
            </c:strRef>
          </c:tx>
          <c:spPr>
            <a:gradFill rotWithShape="0">
              <a:gsLst>
                <a:gs pos="0">
                  <a:srgbClr val="FF0000"/>
                </a:gs>
                <a:gs pos="100000">
                  <a:srgbClr val="FF0000">
                    <a:gamma/>
                    <a:tint val="54510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Totals!$K$6:$L$13</c:f>
              <c:strCache>
                <c:ptCount val="8"/>
                <c:pt idx="0">
                  <c:v>Walking</c:v>
                </c:pt>
                <c:pt idx="1">
                  <c:v>Walking part-way (at least one entire block)</c:v>
                </c:pt>
                <c:pt idx="2">
                  <c:v>Bicycling</c:v>
                </c:pt>
                <c:pt idx="3">
                  <c:v>School bus</c:v>
                </c:pt>
                <c:pt idx="4">
                  <c:v>Public transit (bus, subway, streetcar)</c:v>
                </c:pt>
                <c:pt idx="5">
                  <c:v>Carpool (2 or more families)</c:v>
                </c:pt>
                <c:pt idx="6">
                  <c:v>Car (just your family)</c:v>
                </c:pt>
                <c:pt idx="7">
                  <c:v>Other</c:v>
                </c:pt>
              </c:strCache>
            </c:strRef>
          </c:cat>
          <c:val>
            <c:numRef>
              <c:f>Totals!$N$6:$N$13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75957160"/>
        <c:axId val="175954416"/>
      </c:barChart>
      <c:catAx>
        <c:axId val="175957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Modes of Transportation</a:t>
                </a:r>
              </a:p>
            </c:rich>
          </c:tx>
          <c:layout>
            <c:manualLayout>
              <c:xMode val="edge"/>
              <c:yMode val="edge"/>
              <c:x val="0.435072142064373"/>
              <c:y val="0.86949429037520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595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59544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Percentage of Respondents</a:t>
                </a:r>
              </a:p>
            </c:rich>
          </c:tx>
          <c:layout>
            <c:manualLayout>
              <c:xMode val="edge"/>
              <c:yMode val="edge"/>
              <c:x val="1.7758046614872399E-2"/>
              <c:y val="0.220228384991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59571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872364039955599"/>
          <c:y val="0.93637846655791201"/>
          <c:w val="0.85127635960044401"/>
          <c:h val="4.730831973898860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Q6 - Our neighbourhood is safe for 
children to walk to and from school</a:t>
            </a:r>
          </a:p>
        </c:rich>
      </c:tx>
      <c:layout>
        <c:manualLayout>
          <c:xMode val="edge"/>
          <c:yMode val="edge"/>
          <c:x val="0.32963374028856801"/>
          <c:y val="8.156606851549759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84461709212001"/>
          <c:y val="0.14192495921696599"/>
          <c:w val="0.83129855715871404"/>
          <c:h val="0.657422512234910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Totals!$M$144</c:f>
              <c:strCache>
                <c:ptCount val="1"/>
                <c:pt idx="0">
                  <c:v>Baseline</c:v>
                </c:pt>
              </c:strCache>
            </c:strRef>
          </c:tx>
          <c:spPr>
            <a:gradFill rotWithShape="0">
              <a:gsLst>
                <a:gs pos="0">
                  <a:srgbClr val="0000FF"/>
                </a:gs>
                <a:gs pos="100000">
                  <a:srgbClr val="0000FF">
                    <a:gamma/>
                    <a:tint val="54902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Totals!$K$145:$L$148</c:f>
              <c:strCache>
                <c:ptCount val="4"/>
                <c:pt idx="0">
                  <c:v>Strongly Agree</c:v>
                </c:pt>
                <c:pt idx="1">
                  <c:v>Agree</c:v>
                </c:pt>
                <c:pt idx="2">
                  <c:v>Disagree</c:v>
                </c:pt>
                <c:pt idx="3">
                  <c:v>Strongly Disagree</c:v>
                </c:pt>
              </c:strCache>
            </c:strRef>
          </c:cat>
          <c:val>
            <c:numRef>
              <c:f>Totals!$M$145:$M$148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Totals!$N$144</c:f>
              <c:strCache>
                <c:ptCount val="1"/>
                <c:pt idx="0">
                  <c:v>Follow-up</c:v>
                </c:pt>
              </c:strCache>
            </c:strRef>
          </c:tx>
          <c:spPr>
            <a:gradFill rotWithShape="0">
              <a:gsLst>
                <a:gs pos="0">
                  <a:srgbClr val="FF0000"/>
                </a:gs>
                <a:gs pos="100000">
                  <a:srgbClr val="FF0000">
                    <a:gamma/>
                    <a:tint val="54510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Totals!$K$145:$L$148</c:f>
              <c:strCache>
                <c:ptCount val="4"/>
                <c:pt idx="0">
                  <c:v>Strongly Agree</c:v>
                </c:pt>
                <c:pt idx="1">
                  <c:v>Agree</c:v>
                </c:pt>
                <c:pt idx="2">
                  <c:v>Disagree</c:v>
                </c:pt>
                <c:pt idx="3">
                  <c:v>Strongly Disagree</c:v>
                </c:pt>
              </c:strCache>
            </c:strRef>
          </c:cat>
          <c:val>
            <c:numRef>
              <c:f>Totals!$N$145:$N$148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90902160"/>
        <c:axId val="490902552"/>
      </c:barChart>
      <c:catAx>
        <c:axId val="490902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Responses</a:t>
                </a:r>
              </a:p>
            </c:rich>
          </c:tx>
          <c:layout>
            <c:manualLayout>
              <c:xMode val="edge"/>
              <c:yMode val="edge"/>
              <c:x val="0.50277469478357395"/>
              <c:y val="0.871125611745513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90902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9025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Percentage of Respondents</a:t>
                </a:r>
              </a:p>
            </c:rich>
          </c:tx>
          <c:layout>
            <c:manualLayout>
              <c:xMode val="edge"/>
              <c:yMode val="edge"/>
              <c:x val="1.7758046614872399E-2"/>
              <c:y val="0.296900489396411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909021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872364039955599"/>
          <c:y val="0.93964110929853195"/>
          <c:w val="0.85127635960044401"/>
          <c:h val="4.73083197389886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Q7 - If your child is usually driven to/from 
school, what are the main reasons why?</a:t>
            </a:r>
          </a:p>
        </c:rich>
      </c:tx>
      <c:layout>
        <c:manualLayout>
          <c:xMode val="edge"/>
          <c:yMode val="edge"/>
          <c:x val="0.28190899001109898"/>
          <c:y val="8.156606851549759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40510543840201"/>
          <c:y val="0.14192495921696599"/>
          <c:w val="0.83573806881242996"/>
          <c:h val="0.642740619902121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Totals!$M$161</c:f>
              <c:strCache>
                <c:ptCount val="1"/>
                <c:pt idx="0">
                  <c:v>Baseline</c:v>
                </c:pt>
              </c:strCache>
            </c:strRef>
          </c:tx>
          <c:spPr>
            <a:gradFill rotWithShape="0">
              <a:gsLst>
                <a:gs pos="0">
                  <a:srgbClr val="0000FF"/>
                </a:gs>
                <a:gs pos="100000">
                  <a:srgbClr val="0000FF">
                    <a:gamma/>
                    <a:tint val="54902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Totals!$K$162:$L$168</c:f>
              <c:strCache>
                <c:ptCount val="7"/>
                <c:pt idx="0">
                  <c:v>Distance from home too far</c:v>
                </c:pt>
                <c:pt idx="1">
                  <c:v>Convenience/time pressures</c:v>
                </c:pt>
                <c:pt idx="2">
                  <c:v>Traffic danger</c:v>
                </c:pt>
                <c:pt idx="3">
                  <c:v>Personal safety issues</c:v>
                </c:pt>
                <c:pt idx="4">
                  <c:v>I'm on my way somewhere else</c:v>
                </c:pt>
                <c:pt idx="5">
                  <c:v>Weather</c:v>
                </c:pt>
                <c:pt idx="6">
                  <c:v>Other</c:v>
                </c:pt>
              </c:strCache>
            </c:strRef>
          </c:cat>
          <c:val>
            <c:numRef>
              <c:f>Totals!$M$162:$M$168</c:f>
              <c:numCache>
                <c:formatCode>0.0%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Totals!$N$161</c:f>
              <c:strCache>
                <c:ptCount val="1"/>
                <c:pt idx="0">
                  <c:v>Follow-up</c:v>
                </c:pt>
              </c:strCache>
            </c:strRef>
          </c:tx>
          <c:spPr>
            <a:gradFill rotWithShape="0">
              <a:gsLst>
                <a:gs pos="0">
                  <a:srgbClr val="FF0000"/>
                </a:gs>
                <a:gs pos="100000">
                  <a:srgbClr val="FF0000">
                    <a:gamma/>
                    <a:tint val="54510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Totals!$K$162:$L$168</c:f>
              <c:strCache>
                <c:ptCount val="7"/>
                <c:pt idx="0">
                  <c:v>Distance from home too far</c:v>
                </c:pt>
                <c:pt idx="1">
                  <c:v>Convenience/time pressures</c:v>
                </c:pt>
                <c:pt idx="2">
                  <c:v>Traffic danger</c:v>
                </c:pt>
                <c:pt idx="3">
                  <c:v>Personal safety issues</c:v>
                </c:pt>
                <c:pt idx="4">
                  <c:v>I'm on my way somewhere else</c:v>
                </c:pt>
                <c:pt idx="5">
                  <c:v>Weather</c:v>
                </c:pt>
                <c:pt idx="6">
                  <c:v>Other</c:v>
                </c:pt>
              </c:strCache>
            </c:strRef>
          </c:cat>
          <c:val>
            <c:numRef>
              <c:f>Totals!$N$162:$N$168</c:f>
              <c:numCache>
                <c:formatCode>0.0%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90897456"/>
        <c:axId val="490902944"/>
      </c:barChart>
      <c:catAx>
        <c:axId val="490897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575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Reasons for Driving</a:t>
                </a:r>
              </a:p>
            </c:rich>
          </c:tx>
          <c:layout>
            <c:manualLayout>
              <c:xMode val="edge"/>
              <c:yMode val="edge"/>
              <c:x val="0.45948945615982201"/>
              <c:y val="0.86949429037520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90902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9029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75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Percentage of Responses</a:t>
                </a:r>
              </a:p>
            </c:rich>
          </c:tx>
          <c:layout>
            <c:manualLayout>
              <c:xMode val="edge"/>
              <c:yMode val="edge"/>
              <c:x val="1.7758046614872399E-2"/>
              <c:y val="0.288743882544861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75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908974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872364039955599"/>
          <c:y val="0.94127243066884203"/>
          <c:w val="0.85127635960044401"/>
          <c:h val="4.73083197389886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Q8 - I would allow my child to walk to school if...</a:t>
            </a:r>
          </a:p>
        </c:rich>
      </c:tx>
      <c:layout>
        <c:manualLayout>
          <c:xMode val="edge"/>
          <c:yMode val="edge"/>
          <c:x val="0.240843507214206"/>
          <c:y val="8.156606851549759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324535875857"/>
          <c:y val="0.14192495921696599"/>
          <c:w val="0.87008392541387503"/>
          <c:h val="0.58401305057096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Totals!$M$183</c:f>
              <c:strCache>
                <c:ptCount val="1"/>
                <c:pt idx="0">
                  <c:v>Baseline</c:v>
                </c:pt>
              </c:strCache>
            </c:strRef>
          </c:tx>
          <c:spPr>
            <a:gradFill rotWithShape="0">
              <a:gsLst>
                <a:gs pos="0">
                  <a:srgbClr val="0000FF"/>
                </a:gs>
                <a:gs pos="100000">
                  <a:srgbClr val="0000FF">
                    <a:gamma/>
                    <a:tint val="54902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Totals!$K$184:$L$189</c:f>
              <c:strCache>
                <c:ptCount val="6"/>
                <c:pt idx="0">
                  <c:v>They did not walk alone</c:v>
                </c:pt>
                <c:pt idx="1">
                  <c:v>There was a safer/improved walking route</c:v>
                </c:pt>
                <c:pt idx="2">
                  <c:v>There were reduced traffic dangers</c:v>
                </c:pt>
                <c:pt idx="3">
                  <c:v>They were older</c:v>
                </c:pt>
                <c:pt idx="4">
                  <c:v>They did not live so far from school</c:v>
                </c:pt>
                <c:pt idx="5">
                  <c:v>Other</c:v>
                </c:pt>
              </c:strCache>
            </c:strRef>
          </c:cat>
          <c:val>
            <c:numRef>
              <c:f>Totals!$M$184:$M$189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Totals!$N$183</c:f>
              <c:strCache>
                <c:ptCount val="1"/>
                <c:pt idx="0">
                  <c:v>Follow-up</c:v>
                </c:pt>
              </c:strCache>
            </c:strRef>
          </c:tx>
          <c:spPr>
            <a:gradFill rotWithShape="0">
              <a:gsLst>
                <a:gs pos="0">
                  <a:srgbClr val="FF0000"/>
                </a:gs>
                <a:gs pos="100000">
                  <a:srgbClr val="FF0000">
                    <a:gamma/>
                    <a:tint val="54510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Totals!$K$184:$L$189</c:f>
              <c:strCache>
                <c:ptCount val="6"/>
                <c:pt idx="0">
                  <c:v>They did not walk alone</c:v>
                </c:pt>
                <c:pt idx="1">
                  <c:v>There was a safer/improved walking route</c:v>
                </c:pt>
                <c:pt idx="2">
                  <c:v>There were reduced traffic dangers</c:v>
                </c:pt>
                <c:pt idx="3">
                  <c:v>They were older</c:v>
                </c:pt>
                <c:pt idx="4">
                  <c:v>They did not live so far from school</c:v>
                </c:pt>
                <c:pt idx="5">
                  <c:v>Other</c:v>
                </c:pt>
              </c:strCache>
            </c:strRef>
          </c:cat>
          <c:val>
            <c:numRef>
              <c:f>Totals!$N$184:$N$189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90898240"/>
        <c:axId val="490903336"/>
      </c:barChart>
      <c:catAx>
        <c:axId val="49089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25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Conditions</a:t>
                </a:r>
              </a:p>
            </c:rich>
          </c:tx>
          <c:layout>
            <c:manualLayout>
              <c:xMode val="edge"/>
              <c:yMode val="edge"/>
              <c:x val="0.49167591564927898"/>
              <c:y val="0.887438825448612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90903336"/>
        <c:crosses val="autoZero"/>
        <c:auto val="0"/>
        <c:lblAlgn val="ctr"/>
        <c:lblOffset val="100"/>
        <c:tickMarkSkip val="1"/>
        <c:noMultiLvlLbl val="0"/>
      </c:catAx>
      <c:valAx>
        <c:axId val="4909033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25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Percentage of Respondents</a:t>
                </a:r>
              </a:p>
            </c:rich>
          </c:tx>
          <c:layout>
            <c:manualLayout>
              <c:xMode val="edge"/>
              <c:yMode val="edge"/>
              <c:x val="9.6189419163891995E-3"/>
              <c:y val="0.24632952691680299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908982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872364039955599"/>
          <c:y val="0.93800978792822198"/>
          <c:w val="0.85127635960044401"/>
          <c:h val="4.73083197389886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Q9 - I would allow my child to cycle to school if...</a:t>
            </a:r>
          </a:p>
        </c:rich>
      </c:tx>
      <c:layout>
        <c:manualLayout>
          <c:xMode val="edge"/>
          <c:yMode val="edge"/>
          <c:x val="0.23862375138734701"/>
          <c:y val="8.156606851549759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833518312986"/>
          <c:y val="0.14192495921696599"/>
          <c:w val="0.82130965593784699"/>
          <c:h val="0.61500815660685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Totals!$M$212</c:f>
              <c:strCache>
                <c:ptCount val="1"/>
                <c:pt idx="0">
                  <c:v>Baseline</c:v>
                </c:pt>
              </c:strCache>
            </c:strRef>
          </c:tx>
          <c:spPr>
            <a:gradFill rotWithShape="0">
              <a:gsLst>
                <a:gs pos="0">
                  <a:srgbClr val="0000FF"/>
                </a:gs>
                <a:gs pos="100000">
                  <a:srgbClr val="0000FF">
                    <a:gamma/>
                    <a:tint val="54902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Totals!$K$213:$L$220</c:f>
              <c:strCache>
                <c:ptCount val="8"/>
                <c:pt idx="0">
                  <c:v>They did not cycle alone</c:v>
                </c:pt>
                <c:pt idx="1">
                  <c:v>There was a safer/improved cycling route</c:v>
                </c:pt>
                <c:pt idx="2">
                  <c:v>There were reduced traffic dangers</c:v>
                </c:pt>
                <c:pt idx="3">
                  <c:v>They were older</c:v>
                </c:pt>
                <c:pt idx="4">
                  <c:v>They did not live so far from school</c:v>
                </c:pt>
                <c:pt idx="5">
                  <c:v>There was a bicycle riding safety training for child</c:v>
                </c:pt>
                <c:pt idx="6">
                  <c:v>They could lock their bicycle in a safe place</c:v>
                </c:pt>
                <c:pt idx="7">
                  <c:v>Other</c:v>
                </c:pt>
              </c:strCache>
            </c:strRef>
          </c:cat>
          <c:val>
            <c:numRef>
              <c:f>Totals!$M$213:$M$220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Totals!$N$212</c:f>
              <c:strCache>
                <c:ptCount val="1"/>
                <c:pt idx="0">
                  <c:v>Follow-up</c:v>
                </c:pt>
              </c:strCache>
            </c:strRef>
          </c:tx>
          <c:spPr>
            <a:gradFill rotWithShape="0">
              <a:gsLst>
                <a:gs pos="0">
                  <a:srgbClr val="FF0000"/>
                </a:gs>
                <a:gs pos="100000">
                  <a:srgbClr val="FF0000">
                    <a:gamma/>
                    <a:tint val="54510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Totals!$K$213:$L$220</c:f>
              <c:strCache>
                <c:ptCount val="8"/>
                <c:pt idx="0">
                  <c:v>They did not cycle alone</c:v>
                </c:pt>
                <c:pt idx="1">
                  <c:v>There was a safer/improved cycling route</c:v>
                </c:pt>
                <c:pt idx="2">
                  <c:v>There were reduced traffic dangers</c:v>
                </c:pt>
                <c:pt idx="3">
                  <c:v>They were older</c:v>
                </c:pt>
                <c:pt idx="4">
                  <c:v>They did not live so far from school</c:v>
                </c:pt>
                <c:pt idx="5">
                  <c:v>There was a bicycle riding safety training for child</c:v>
                </c:pt>
                <c:pt idx="6">
                  <c:v>They could lock their bicycle in a safe place</c:v>
                </c:pt>
                <c:pt idx="7">
                  <c:v>Other</c:v>
                </c:pt>
              </c:strCache>
            </c:strRef>
          </c:cat>
          <c:val>
            <c:numRef>
              <c:f>Totals!$N$213:$N$220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85324664"/>
        <c:axId val="485321136"/>
      </c:barChart>
      <c:catAx>
        <c:axId val="485324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25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Conditions</a:t>
                </a:r>
              </a:p>
            </c:rich>
          </c:tx>
          <c:layout>
            <c:manualLayout>
              <c:xMode val="edge"/>
              <c:yMode val="edge"/>
              <c:x val="0.49833518312985597"/>
              <c:y val="0.887438825448612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85321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3211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25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Percentage of Respondents</a:t>
                </a:r>
              </a:p>
            </c:rich>
          </c:tx>
          <c:layout>
            <c:manualLayout>
              <c:xMode val="edge"/>
              <c:yMode val="edge"/>
              <c:x val="1.55382907880133E-2"/>
              <c:y val="0.262642740619902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8532466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872364039955599"/>
          <c:y val="0.93964110929853195"/>
          <c:w val="0.85127635960044401"/>
          <c:h val="4.73083197389886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Q10a - What feelings do you have most of the time 
when you are travelling TO school? (CHILD)</a:t>
            </a:r>
          </a:p>
        </c:rich>
      </c:tx>
      <c:layout>
        <c:manualLayout>
          <c:xMode val="edge"/>
          <c:yMode val="edge"/>
          <c:x val="0.22641509433962301"/>
          <c:y val="8.156606851549759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734739178691"/>
          <c:y val="0.14192495921696599"/>
          <c:w val="0.83240843507214202"/>
          <c:h val="0.665579119086460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Totals!$M$244</c:f>
              <c:strCache>
                <c:ptCount val="1"/>
                <c:pt idx="0">
                  <c:v>Baseline</c:v>
                </c:pt>
              </c:strCache>
            </c:strRef>
          </c:tx>
          <c:spPr>
            <a:gradFill rotWithShape="0">
              <a:gsLst>
                <a:gs pos="0">
                  <a:srgbClr val="0000FF"/>
                </a:gs>
                <a:gs pos="100000">
                  <a:srgbClr val="0000FF">
                    <a:gamma/>
                    <a:tint val="54902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Totals!$K$245:$L$248</c:f>
              <c:strCache>
                <c:ptCount val="4"/>
                <c:pt idx="0">
                  <c:v>Relaxed</c:v>
                </c:pt>
                <c:pt idx="1">
                  <c:v>Rushed</c:v>
                </c:pt>
                <c:pt idx="2">
                  <c:v>Happy</c:v>
                </c:pt>
                <c:pt idx="3">
                  <c:v>Tired</c:v>
                </c:pt>
              </c:strCache>
            </c:strRef>
          </c:cat>
          <c:val>
            <c:numRef>
              <c:f>Totals!$M$245:$M$248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Totals!$N$244</c:f>
              <c:strCache>
                <c:ptCount val="1"/>
                <c:pt idx="0">
                  <c:v>Follow-up</c:v>
                </c:pt>
              </c:strCache>
            </c:strRef>
          </c:tx>
          <c:spPr>
            <a:gradFill rotWithShape="0">
              <a:gsLst>
                <a:gs pos="0">
                  <a:srgbClr val="FF0000"/>
                </a:gs>
                <a:gs pos="100000">
                  <a:srgbClr val="FF0000">
                    <a:gamma/>
                    <a:tint val="54510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Totals!$K$245:$L$248</c:f>
              <c:strCache>
                <c:ptCount val="4"/>
                <c:pt idx="0">
                  <c:v>Relaxed</c:v>
                </c:pt>
                <c:pt idx="1">
                  <c:v>Rushed</c:v>
                </c:pt>
                <c:pt idx="2">
                  <c:v>Happy</c:v>
                </c:pt>
                <c:pt idx="3">
                  <c:v>Tired</c:v>
                </c:pt>
              </c:strCache>
            </c:strRef>
          </c:cat>
          <c:val>
            <c:numRef>
              <c:f>Totals!$N$245:$N$248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85318000"/>
        <c:axId val="485318392"/>
      </c:barChart>
      <c:catAx>
        <c:axId val="48531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25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Feelings</a:t>
                </a:r>
              </a:p>
            </c:rich>
          </c:tx>
          <c:layout>
            <c:manualLayout>
              <c:xMode val="edge"/>
              <c:yMode val="edge"/>
              <c:x val="0.506104328523862"/>
              <c:y val="0.887438825448612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85318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3183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25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Percentage of Respondents</a:t>
                </a:r>
              </a:p>
            </c:rich>
          </c:tx>
          <c:layout>
            <c:manualLayout>
              <c:xMode val="edge"/>
              <c:yMode val="edge"/>
              <c:x val="1.55382907880133E-2"/>
              <c:y val="0.29037520391517102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8531800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872364039955599"/>
          <c:y val="0.93964110929853195"/>
          <c:w val="0.85127635960044401"/>
          <c:h val="4.73083197389886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Q10b - What feelings do you have most of the time 
when you are travelling FROM school? (CHILD)</a:t>
            </a:r>
          </a:p>
        </c:rich>
      </c:tx>
      <c:layout>
        <c:manualLayout>
          <c:xMode val="edge"/>
          <c:yMode val="edge"/>
          <c:x val="0.22641509433962301"/>
          <c:y val="8.156606851549759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734739178691"/>
          <c:y val="0.14192495921696599"/>
          <c:w val="0.83240843507214202"/>
          <c:h val="0.665579119086460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Totals!$O$244</c:f>
              <c:strCache>
                <c:ptCount val="1"/>
                <c:pt idx="0">
                  <c:v>Baseline</c:v>
                </c:pt>
              </c:strCache>
            </c:strRef>
          </c:tx>
          <c:spPr>
            <a:gradFill rotWithShape="0">
              <a:gsLst>
                <a:gs pos="0">
                  <a:srgbClr val="0000FF"/>
                </a:gs>
                <a:gs pos="100000">
                  <a:srgbClr val="0000FF">
                    <a:gamma/>
                    <a:tint val="54902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Totals!$K$245:$L$248</c:f>
              <c:strCache>
                <c:ptCount val="4"/>
                <c:pt idx="0">
                  <c:v>Relaxed</c:v>
                </c:pt>
                <c:pt idx="1">
                  <c:v>Rushed</c:v>
                </c:pt>
                <c:pt idx="2">
                  <c:v>Happy</c:v>
                </c:pt>
                <c:pt idx="3">
                  <c:v>Tired</c:v>
                </c:pt>
              </c:strCache>
            </c:strRef>
          </c:cat>
          <c:val>
            <c:numRef>
              <c:f>Totals!$O$245:$O$248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Totals!$P$244</c:f>
              <c:strCache>
                <c:ptCount val="1"/>
                <c:pt idx="0">
                  <c:v>Follow-up</c:v>
                </c:pt>
              </c:strCache>
            </c:strRef>
          </c:tx>
          <c:spPr>
            <a:gradFill rotWithShape="0">
              <a:gsLst>
                <a:gs pos="0">
                  <a:srgbClr val="FF0000"/>
                </a:gs>
                <a:gs pos="100000">
                  <a:srgbClr val="FF0000">
                    <a:gamma/>
                    <a:tint val="54510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Totals!$K$245:$L$248</c:f>
              <c:strCache>
                <c:ptCount val="4"/>
                <c:pt idx="0">
                  <c:v>Relaxed</c:v>
                </c:pt>
                <c:pt idx="1">
                  <c:v>Rushed</c:v>
                </c:pt>
                <c:pt idx="2">
                  <c:v>Happy</c:v>
                </c:pt>
                <c:pt idx="3">
                  <c:v>Tired</c:v>
                </c:pt>
              </c:strCache>
            </c:strRef>
          </c:cat>
          <c:val>
            <c:numRef>
              <c:f>Totals!$P$245:$P$248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85319568"/>
        <c:axId val="485320744"/>
      </c:barChart>
      <c:catAx>
        <c:axId val="485319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25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Feelings</a:t>
                </a:r>
              </a:p>
            </c:rich>
          </c:tx>
          <c:layout>
            <c:manualLayout>
              <c:xMode val="edge"/>
              <c:yMode val="edge"/>
              <c:x val="0.506104328523862"/>
              <c:y val="0.887438825448612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85320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3207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25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Percentage of Respondents</a:t>
                </a:r>
              </a:p>
            </c:rich>
          </c:tx>
          <c:layout>
            <c:manualLayout>
              <c:xMode val="edge"/>
              <c:yMode val="edge"/>
              <c:x val="1.55382907880133E-2"/>
              <c:y val="0.29037520391517102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8531956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872364039955599"/>
          <c:y val="0.93964110929853195"/>
          <c:w val="0.85127635960044401"/>
          <c:h val="4.73083197389886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Follow-up Only:  Q1 - Did you complete the 
first Family Transportation Survey?</a:t>
            </a:r>
          </a:p>
        </c:rich>
      </c:tx>
      <c:layout>
        <c:manualLayout>
          <c:xMode val="edge"/>
          <c:yMode val="edge"/>
          <c:x val="0.22752497225305199"/>
          <c:y val="1.957585644371940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640399556048899"/>
          <c:y val="0.43393148450244801"/>
          <c:w val="0.52719200887902296"/>
          <c:h val="0.308319738988581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gradFill rotWithShape="0">
                <a:gsLst>
                  <a:gs pos="0">
                    <a:srgbClr val="FF0000"/>
                  </a:gs>
                  <a:gs pos="100000">
                    <a:srgbClr val="FF0000">
                      <a:gamma/>
                      <a:tint val="48627"/>
                      <a:invGamma/>
                    </a:srgbClr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gradFill rotWithShape="0">
                <a:gsLst>
                  <a:gs pos="0">
                    <a:srgbClr val="0000FF"/>
                  </a:gs>
                  <a:gs pos="100000">
                    <a:srgbClr val="0000FF">
                      <a:gamma/>
                      <a:tint val="54510"/>
                      <a:invGamma/>
                    </a:srgbClr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gradFill rotWithShape="0">
                <a:gsLst>
                  <a:gs pos="0">
                    <a:srgbClr val="00FF00"/>
                  </a:gs>
                  <a:gs pos="100000">
                    <a:srgbClr val="00FF00">
                      <a:gamma/>
                      <a:tint val="35294"/>
                      <a:invGamma/>
                    </a:srgbClr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1"/>
              <c:layout>
                <c:manualLayout>
                  <c:x val="-8.5097048773454202E-3"/>
                  <c:y val="-4.78902861449009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1525426691253E-3"/>
                  <c:y val="-9.519860588388949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Totals!$K$263:$L$265</c:f>
              <c:strCache>
                <c:ptCount val="3"/>
                <c:pt idx="0">
                  <c:v>Yes</c:v>
                </c:pt>
                <c:pt idx="1">
                  <c:v>No</c:v>
                </c:pt>
                <c:pt idx="2">
                  <c:v>Not Sure</c:v>
                </c:pt>
              </c:strCache>
            </c:strRef>
          </c:cat>
          <c:val>
            <c:numRef>
              <c:f>Totals!$M$263:$M$265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Follow-up Only:  Q11a - In what ways have your family's school travel habits changed for the TRIP TO SCHOOL, since the School Travel Planning project began?</a:t>
            </a:r>
          </a:p>
        </c:rich>
      </c:tx>
      <c:layout>
        <c:manualLayout>
          <c:xMode val="edge"/>
          <c:yMode val="edge"/>
          <c:x val="0.104328523862375"/>
          <c:y val="1.957585644371940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634850166481801"/>
          <c:y val="0.49265905383360498"/>
          <c:w val="0.42730299667036697"/>
          <c:h val="0.24959216965742301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gradFill rotWithShape="0">
                <a:gsLst>
                  <a:gs pos="0">
                    <a:srgbClr val="0000FF"/>
                  </a:gs>
                  <a:gs pos="100000">
                    <a:srgbClr val="0000FF">
                      <a:gamma/>
                      <a:tint val="60392"/>
                      <a:invGamma/>
                    </a:srgbClr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gradFill rotWithShape="0">
                <a:gsLst>
                  <a:gs pos="0">
                    <a:srgbClr val="00FF00"/>
                  </a:gs>
                  <a:gs pos="100000">
                    <a:srgbClr val="00FF00">
                      <a:gamma/>
                      <a:tint val="30980"/>
                      <a:invGamma/>
                    </a:srgbClr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gradFill rotWithShape="0">
                <a:gsLst>
                  <a:gs pos="0">
                    <a:srgbClr val="FF0000"/>
                  </a:gs>
                  <a:gs pos="100000">
                    <a:srgbClr val="FF0000">
                      <a:gamma/>
                      <a:tint val="43922"/>
                      <a:invGamma/>
                    </a:srgbClr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2"/>
              <c:layout>
                <c:manualLayout>
                  <c:x val="-4.9950332235107701E-3"/>
                  <c:y val="-5.318964003887770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Totals!$K$271:$L$273</c:f>
              <c:strCache>
                <c:ptCount val="3"/>
                <c:pt idx="0">
                  <c:v>Less driving</c:v>
                </c:pt>
                <c:pt idx="1">
                  <c:v>Not changed</c:v>
                </c:pt>
                <c:pt idx="2">
                  <c:v>More Driving</c:v>
                </c:pt>
              </c:strCache>
            </c:strRef>
          </c:cat>
          <c:val>
            <c:numRef>
              <c:f>Totals!$M$271:$M$273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Follow-up Only:  Q11b - If you are driving less for TRIPS TO SCHOOL, what are you/your child doing more of?</a:t>
            </a:r>
          </a:p>
        </c:rich>
      </c:tx>
      <c:layout>
        <c:manualLayout>
          <c:xMode val="edge"/>
          <c:yMode val="edge"/>
          <c:x val="0.13984461709212001"/>
          <c:y val="1.95758564437194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0795412504601"/>
          <c:y val="0.21207177814029399"/>
          <c:w val="0.87939326674065799"/>
          <c:h val="0.681892332789559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FF"/>
                  </a:gs>
                  <a:gs pos="100000">
                    <a:srgbClr val="0000FF">
                      <a:gamma/>
                      <a:tint val="54510"/>
                      <a:invGamma/>
                    </a:srgbClr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invertIfNegative val="0"/>
            <c:bubble3D val="0"/>
            <c:spPr>
              <a:gradFill rotWithShape="0">
                <a:gsLst>
                  <a:gs pos="0">
                    <a:srgbClr val="00FF00"/>
                  </a:gs>
                  <a:gs pos="100000">
                    <a:srgbClr val="00FF00">
                      <a:gamma/>
                      <a:tint val="27451"/>
                      <a:invGamma/>
                    </a:srgbClr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invertIfNegative val="0"/>
            <c:bubble3D val="0"/>
            <c:spPr>
              <a:gradFill rotWithShape="0">
                <a:gsLst>
                  <a:gs pos="0">
                    <a:srgbClr val="FF0000"/>
                  </a:gs>
                  <a:gs pos="100000">
                    <a:srgbClr val="FF0000">
                      <a:gamma/>
                      <a:tint val="40784"/>
                      <a:invGamma/>
                    </a:srgbClr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val="FFFF00"/>
                  </a:gs>
                  <a:gs pos="100000">
                    <a:srgbClr val="FFFF00">
                      <a:gamma/>
                      <a:tint val="24314"/>
                      <a:invGamma/>
                    </a:srgbClr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Totals!$C$279:$D$282</c:f>
              <c:strCache>
                <c:ptCount val="4"/>
                <c:pt idx="0">
                  <c:v>Walking</c:v>
                </c:pt>
                <c:pt idx="1">
                  <c:v>Cycling</c:v>
                </c:pt>
                <c:pt idx="2">
                  <c:v>Transit</c:v>
                </c:pt>
                <c:pt idx="3">
                  <c:v>Other</c:v>
                </c:pt>
              </c:strCache>
            </c:strRef>
          </c:cat>
          <c:val>
            <c:numRef>
              <c:f>Totals!$M$279:$M$282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150"/>
        <c:axId val="485593536"/>
        <c:axId val="485594712"/>
      </c:barChart>
      <c:catAx>
        <c:axId val="485593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Modes of Transportation</a:t>
                </a:r>
              </a:p>
            </c:rich>
          </c:tx>
          <c:layout>
            <c:manualLayout>
              <c:xMode val="edge"/>
              <c:yMode val="edge"/>
              <c:x val="0.44284128745837997"/>
              <c:y val="0.944535073409461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5594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5947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Number of Responses</a:t>
                </a:r>
              </a:p>
            </c:rich>
          </c:tx>
          <c:layout>
            <c:manualLayout>
              <c:xMode val="edge"/>
              <c:yMode val="edge"/>
              <c:x val="1.22086570477247E-2"/>
              <c:y val="0.43882544861337702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5593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Follow-up Only:  Q12a - In what ways have your family's school travel habits changed for the TRIP FROM SCHOOL, since the School Travel Planning project began?</a:t>
            </a:r>
          </a:p>
        </c:rich>
      </c:tx>
      <c:layout>
        <c:manualLayout>
          <c:xMode val="edge"/>
          <c:yMode val="edge"/>
          <c:x val="0.110987791342952"/>
          <c:y val="1.957585644371940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634850166481801"/>
          <c:y val="0.49265905383360498"/>
          <c:w val="0.42730299667036697"/>
          <c:h val="0.24959216965742301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gradFill rotWithShape="0">
                <a:gsLst>
                  <a:gs pos="0">
                    <a:srgbClr val="0000FF"/>
                  </a:gs>
                  <a:gs pos="100000">
                    <a:srgbClr val="0000FF">
                      <a:gamma/>
                      <a:tint val="54510"/>
                      <a:invGamma/>
                    </a:srgbClr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gradFill rotWithShape="0">
                <a:gsLst>
                  <a:gs pos="0">
                    <a:srgbClr val="00FF00"/>
                  </a:gs>
                  <a:gs pos="100000">
                    <a:srgbClr val="00FF00">
                      <a:gamma/>
                      <a:tint val="27451"/>
                      <a:invGamma/>
                    </a:srgbClr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gradFill rotWithShape="0">
                <a:gsLst>
                  <a:gs pos="0">
                    <a:srgbClr val="FF0000"/>
                  </a:gs>
                  <a:gs pos="100000">
                    <a:srgbClr val="FF0000">
                      <a:gamma/>
                      <a:tint val="40784"/>
                      <a:invGamma/>
                    </a:srgbClr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2"/>
              <c:layout>
                <c:manualLayout>
                  <c:x val="-2.0353587876987102E-3"/>
                  <c:y val="-5.971492552011759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Totals!$K$297:$L$299</c:f>
              <c:strCache>
                <c:ptCount val="3"/>
                <c:pt idx="0">
                  <c:v>Less driving</c:v>
                </c:pt>
                <c:pt idx="1">
                  <c:v>Not changed</c:v>
                </c:pt>
                <c:pt idx="2">
                  <c:v>More Driving</c:v>
                </c:pt>
              </c:strCache>
            </c:strRef>
          </c:cat>
          <c:val>
            <c:numRef>
              <c:f>Totals!$M$297:$M$299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Q1a/2a - How does your child usually get FROM school?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84461709212001"/>
          <c:y val="0.14029363784665599"/>
          <c:w val="0.83129855715871404"/>
          <c:h val="0.518760195758564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Totals!$O$5</c:f>
              <c:strCache>
                <c:ptCount val="1"/>
                <c:pt idx="0">
                  <c:v>Baseline</c:v>
                </c:pt>
              </c:strCache>
            </c:strRef>
          </c:tx>
          <c:spPr>
            <a:gradFill rotWithShape="0">
              <a:gsLst>
                <a:gs pos="0">
                  <a:srgbClr val="0000FF"/>
                </a:gs>
                <a:gs pos="100000">
                  <a:srgbClr val="0000FF">
                    <a:gamma/>
                    <a:tint val="54902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Totals!$K$6:$L$13</c:f>
              <c:strCache>
                <c:ptCount val="8"/>
                <c:pt idx="0">
                  <c:v>Walking</c:v>
                </c:pt>
                <c:pt idx="1">
                  <c:v>Walking part-way (at least one entire block)</c:v>
                </c:pt>
                <c:pt idx="2">
                  <c:v>Bicycling</c:v>
                </c:pt>
                <c:pt idx="3">
                  <c:v>School bus</c:v>
                </c:pt>
                <c:pt idx="4">
                  <c:v>Public transit (bus, subway, streetcar)</c:v>
                </c:pt>
                <c:pt idx="5">
                  <c:v>Carpool (2 or more families)</c:v>
                </c:pt>
                <c:pt idx="6">
                  <c:v>Car (just your family)</c:v>
                </c:pt>
                <c:pt idx="7">
                  <c:v>Other</c:v>
                </c:pt>
              </c:strCache>
            </c:strRef>
          </c:cat>
          <c:val>
            <c:numRef>
              <c:f>Totals!$O$6:$O$13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Totals!$P$5</c:f>
              <c:strCache>
                <c:ptCount val="1"/>
                <c:pt idx="0">
                  <c:v>Follow-up</c:v>
                </c:pt>
              </c:strCache>
            </c:strRef>
          </c:tx>
          <c:spPr>
            <a:gradFill rotWithShape="0">
              <a:gsLst>
                <a:gs pos="0">
                  <a:srgbClr val="FF0000"/>
                </a:gs>
                <a:gs pos="100000">
                  <a:srgbClr val="FF0000">
                    <a:gamma/>
                    <a:tint val="54510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Totals!$K$6:$L$13</c:f>
              <c:strCache>
                <c:ptCount val="8"/>
                <c:pt idx="0">
                  <c:v>Walking</c:v>
                </c:pt>
                <c:pt idx="1">
                  <c:v>Walking part-way (at least one entire block)</c:v>
                </c:pt>
                <c:pt idx="2">
                  <c:v>Bicycling</c:v>
                </c:pt>
                <c:pt idx="3">
                  <c:v>School bus</c:v>
                </c:pt>
                <c:pt idx="4">
                  <c:v>Public transit (bus, subway, streetcar)</c:v>
                </c:pt>
                <c:pt idx="5">
                  <c:v>Carpool (2 or more families)</c:v>
                </c:pt>
                <c:pt idx="6">
                  <c:v>Car (just your family)</c:v>
                </c:pt>
                <c:pt idx="7">
                  <c:v>Other</c:v>
                </c:pt>
              </c:strCache>
            </c:strRef>
          </c:cat>
          <c:val>
            <c:numRef>
              <c:f>Totals!$P$6:$P$13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75954808"/>
        <c:axId val="175958728"/>
      </c:barChart>
      <c:catAx>
        <c:axId val="175954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Modes of Transportation</a:t>
                </a:r>
              </a:p>
            </c:rich>
          </c:tx>
          <c:layout>
            <c:manualLayout>
              <c:xMode val="edge"/>
              <c:yMode val="edge"/>
              <c:x val="0.435072142064373"/>
              <c:y val="0.86949429037520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5958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59587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Percentage of Respondents</a:t>
                </a:r>
              </a:p>
            </c:rich>
          </c:tx>
          <c:layout>
            <c:manualLayout>
              <c:xMode val="edge"/>
              <c:yMode val="edge"/>
              <c:x val="1.7758046614872399E-2"/>
              <c:y val="0.220228384991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595480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872364039955599"/>
          <c:y val="0.93637846655791201"/>
          <c:w val="0.85127635960044401"/>
          <c:h val="4.730831973898860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Follow-up Only:  Q12b - If you are driving less for TRIPS FROM SCHOOL, what are you/your child doing more of?</a:t>
            </a:r>
          </a:p>
        </c:rich>
      </c:tx>
      <c:layout>
        <c:manualLayout>
          <c:xMode val="edge"/>
          <c:yMode val="edge"/>
          <c:x val="0.118756936736959"/>
          <c:y val="1.95758564437194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02811690714"/>
          <c:y val="0.21207177814029399"/>
          <c:w val="0.880873103958565"/>
          <c:h val="0.681892332789559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FF"/>
                  </a:gs>
                  <a:gs pos="100000">
                    <a:srgbClr val="0000FF">
                      <a:gamma/>
                      <a:tint val="54510"/>
                      <a:invGamma/>
                    </a:srgbClr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invertIfNegative val="0"/>
            <c:bubble3D val="0"/>
            <c:spPr>
              <a:gradFill rotWithShape="0">
                <a:gsLst>
                  <a:gs pos="0">
                    <a:srgbClr val="00FF00"/>
                  </a:gs>
                  <a:gs pos="100000">
                    <a:srgbClr val="00FF00">
                      <a:gamma/>
                      <a:tint val="27451"/>
                      <a:invGamma/>
                    </a:srgbClr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invertIfNegative val="0"/>
            <c:bubble3D val="0"/>
            <c:spPr>
              <a:gradFill rotWithShape="0">
                <a:gsLst>
                  <a:gs pos="0">
                    <a:srgbClr val="FF0000"/>
                  </a:gs>
                  <a:gs pos="100000">
                    <a:srgbClr val="FF0000">
                      <a:gamma/>
                      <a:tint val="40784"/>
                      <a:invGamma/>
                    </a:srgbClr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val="FFFF00"/>
                  </a:gs>
                  <a:gs pos="100000">
                    <a:srgbClr val="FFFF00">
                      <a:gamma/>
                      <a:tint val="24314"/>
                      <a:invGamma/>
                    </a:srgbClr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Totals!$C$305:$D$308</c:f>
              <c:strCache>
                <c:ptCount val="4"/>
                <c:pt idx="0">
                  <c:v>Walking</c:v>
                </c:pt>
                <c:pt idx="1">
                  <c:v>Cycling</c:v>
                </c:pt>
                <c:pt idx="2">
                  <c:v>Transit</c:v>
                </c:pt>
                <c:pt idx="3">
                  <c:v>Other</c:v>
                </c:pt>
              </c:strCache>
            </c:strRef>
          </c:cat>
          <c:val>
            <c:numRef>
              <c:f>Totals!$M$305:$M$308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150"/>
        <c:axId val="485597456"/>
        <c:axId val="485597848"/>
      </c:barChart>
      <c:catAx>
        <c:axId val="485597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Modes of Transportation</a:t>
                </a:r>
              </a:p>
            </c:rich>
          </c:tx>
          <c:layout>
            <c:manualLayout>
              <c:xMode val="edge"/>
              <c:yMode val="edge"/>
              <c:x val="0.44284128745837997"/>
              <c:y val="0.944535073409461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5597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5978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Number of Responses</a:t>
                </a:r>
              </a:p>
            </c:rich>
          </c:tx>
          <c:layout>
            <c:manualLayout>
              <c:xMode val="edge"/>
              <c:yMode val="edge"/>
              <c:x val="1.22086570477247E-2"/>
              <c:y val="0.43882544861337702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5597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Follow-up Only:  Q13 - Has the volume of vehicle 
traffic outside this school changed since the 
School Travel Planning Pilot Project began?</a:t>
            </a:r>
          </a:p>
        </c:rich>
      </c:tx>
      <c:layout>
        <c:manualLayout>
          <c:xMode val="edge"/>
          <c:yMode val="edge"/>
          <c:x val="0.19200887902330699"/>
          <c:y val="1.957585644371940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413984461709201"/>
          <c:y val="0.48613376835236599"/>
          <c:w val="0.45172031076581598"/>
          <c:h val="0.262642740619902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gradFill rotWithShape="0">
                <a:gsLst>
                  <a:gs pos="0">
                    <a:srgbClr val="0000FF"/>
                  </a:gs>
                  <a:gs pos="100000">
                    <a:srgbClr val="0000FF">
                      <a:gamma/>
                      <a:tint val="54510"/>
                      <a:invGamma/>
                    </a:srgbClr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gradFill rotWithShape="0">
                <a:gsLst>
                  <a:gs pos="0">
                    <a:srgbClr val="00FF00"/>
                  </a:gs>
                  <a:gs pos="100000">
                    <a:srgbClr val="00FF00">
                      <a:gamma/>
                      <a:tint val="27451"/>
                      <a:invGamma/>
                    </a:srgbClr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gradFill rotWithShape="0">
                <a:gsLst>
                  <a:gs pos="0">
                    <a:srgbClr val="FF0000"/>
                  </a:gs>
                  <a:gs pos="100000">
                    <a:srgbClr val="FF0000">
                      <a:gamma/>
                      <a:tint val="40784"/>
                      <a:invGamma/>
                    </a:srgbClr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Totals!$K$323:$L$325</c:f>
              <c:strCache>
                <c:ptCount val="3"/>
                <c:pt idx="0">
                  <c:v>Decreased</c:v>
                </c:pt>
                <c:pt idx="1">
                  <c:v>Not changed</c:v>
                </c:pt>
                <c:pt idx="2">
                  <c:v>Increased</c:v>
                </c:pt>
              </c:strCache>
            </c:strRef>
          </c:cat>
          <c:val>
            <c:numRef>
              <c:f>Totals!$M$323:$M$325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Follow-up Only:  Q14 - Which school travel program activities do you feel have been most effective for your family?</a:t>
            </a:r>
          </a:p>
        </c:rich>
      </c:tx>
      <c:layout>
        <c:manualLayout>
          <c:xMode val="edge"/>
          <c:yMode val="edge"/>
          <c:x val="0.15538290788013301"/>
          <c:y val="8.156606851549759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97669256382"/>
          <c:y val="0.14192495921696599"/>
          <c:w val="0.85904550499445098"/>
          <c:h val="0.636215334420882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Totals!$E$330</c:f>
              <c:strCache>
                <c:ptCount val="1"/>
                <c:pt idx="0">
                  <c:v>Follow-up</c:v>
                </c:pt>
              </c:strCache>
            </c:strRef>
          </c:tx>
          <c:spPr>
            <a:gradFill rotWithShape="0">
              <a:gsLst>
                <a:gs pos="0">
                  <a:srgbClr val="0000FF"/>
                </a:gs>
                <a:gs pos="100000">
                  <a:srgbClr val="0000FF">
                    <a:gamma/>
                    <a:tint val="54902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Totals!$C$331:$D$338</c:f>
              <c:strCache>
                <c:ptCount val="8"/>
                <c:pt idx="0">
                  <c:v>Infrastructure improvements</c:v>
                </c:pt>
                <c:pt idx="1">
                  <c:v>Safety education</c:v>
                </c:pt>
                <c:pt idx="2">
                  <c:v>Annual Community events</c:v>
                </c:pt>
                <c:pt idx="3">
                  <c:v>School weekly or monthly events</c:v>
                </c:pt>
                <c:pt idx="4">
                  <c:v>Walking buddies</c:v>
                </c:pt>
                <c:pt idx="5">
                  <c:v>Newsletter</c:v>
                </c:pt>
                <c:pt idx="6">
                  <c:v>Identification of best routes</c:v>
                </c:pt>
                <c:pt idx="7">
                  <c:v>Other</c:v>
                </c:pt>
              </c:strCache>
            </c:strRef>
          </c:cat>
          <c:val>
            <c:numRef>
              <c:f>Totals!$E$331:$E$338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73896176"/>
        <c:axId val="173892256"/>
      </c:barChart>
      <c:catAx>
        <c:axId val="17389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25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School Travel Program Activities</a:t>
                </a:r>
              </a:p>
            </c:rich>
          </c:tx>
          <c:layout>
            <c:manualLayout>
              <c:xMode val="edge"/>
              <c:yMode val="edge"/>
              <c:x val="0.37069922308546099"/>
              <c:y val="0.887438825448612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389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38922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25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Number of responses</a:t>
                </a:r>
              </a:p>
            </c:rich>
          </c:tx>
          <c:layout>
            <c:manualLayout>
              <c:xMode val="edge"/>
              <c:yMode val="edge"/>
              <c:x val="1.55382907880133E-2"/>
              <c:y val="0.319738988580750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389617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Q12/16 - Do you support ongoing School Travel Planning efforts?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84461709212001"/>
          <c:y val="0.14029363784665599"/>
          <c:w val="0.83129855715871404"/>
          <c:h val="0.659053833605221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Totals!$M$253</c:f>
              <c:strCache>
                <c:ptCount val="1"/>
                <c:pt idx="0">
                  <c:v>Baseline</c:v>
                </c:pt>
              </c:strCache>
            </c:strRef>
          </c:tx>
          <c:spPr>
            <a:gradFill rotWithShape="0">
              <a:gsLst>
                <a:gs pos="0">
                  <a:srgbClr val="0000FF"/>
                </a:gs>
                <a:gs pos="100000">
                  <a:srgbClr val="0000FF">
                    <a:gamma/>
                    <a:tint val="63529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Totals!$K$254:$L$255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Totals!$M$254:$M$255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Totals!$N$253</c:f>
              <c:strCache>
                <c:ptCount val="1"/>
                <c:pt idx="0">
                  <c:v>Follow-up</c:v>
                </c:pt>
              </c:strCache>
            </c:strRef>
          </c:tx>
          <c:spPr>
            <a:gradFill rotWithShape="0">
              <a:gsLst>
                <a:gs pos="0">
                  <a:srgbClr val="FF0000"/>
                </a:gs>
                <a:gs pos="100000">
                  <a:srgbClr val="FF0000">
                    <a:gamma/>
                    <a:tint val="69804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Totals!$K$254:$L$255</c:f>
              <c:strCache>
                <c:ptCount val="2"/>
                <c:pt idx="0">
                  <c:v>Yes</c:v>
                </c:pt>
                <c:pt idx="1">
                  <c:v>No</c:v>
                </c:pt>
              </c:strCache>
            </c:strRef>
          </c:cat>
          <c:val>
            <c:numRef>
              <c:f>Totals!$N$254:$N$255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73893432"/>
        <c:axId val="173891080"/>
      </c:barChart>
      <c:catAx>
        <c:axId val="173893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Responses</a:t>
                </a:r>
              </a:p>
            </c:rich>
          </c:tx>
          <c:layout>
            <c:manualLayout>
              <c:xMode val="edge"/>
              <c:yMode val="edge"/>
              <c:x val="0.50277469478357395"/>
              <c:y val="0.871125611745513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3891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3891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Percentage of Respondents</a:t>
                </a:r>
              </a:p>
            </c:rich>
          </c:tx>
          <c:layout>
            <c:manualLayout>
              <c:xMode val="edge"/>
              <c:yMode val="edge"/>
              <c:x val="1.7758046614872399E-2"/>
              <c:y val="0.296900489396411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389343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872364039955599"/>
          <c:y val="0.93964110929853195"/>
          <c:w val="0.85127635960044401"/>
          <c:h val="4.73083197389886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 rot="0" anchor="t" anchorCtr="1"/>
          <a:lstStyle/>
          <a:p>
            <a:pPr algn="ctr"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Q1b/2b - </a:t>
            </a:r>
            <a:r>
              <a:rPr lang="en-US" sz="2000" b="1" i="0" u="none" strike="noStrike" baseline="0"/>
              <a:t>If your child takes the school bus or public transit, how many minutes do they walk each day?</a:t>
            </a:r>
            <a:endParaRPr lang="en-US"/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86616346602799"/>
          <c:y val="0.21642196846112099"/>
          <c:w val="0.67739548649648795"/>
          <c:h val="0.59923871669385598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Totals!$D$22</c:f>
              <c:strCache>
                <c:ptCount val="1"/>
                <c:pt idx="0">
                  <c:v>Average Minutes Walked</c:v>
                </c:pt>
              </c:strCache>
            </c:strRef>
          </c:tx>
          <c:spPr>
            <a:gradFill>
              <a:gsLst>
                <a:gs pos="0">
                  <a:srgbClr val="0000FF"/>
                </a:gs>
                <a:gs pos="100000">
                  <a:srgbClr val="0000FF">
                    <a:gamma/>
                    <a:tint val="54902"/>
                    <a:invGamma/>
                  </a:srgbClr>
                </a:gs>
              </a:gsLst>
              <a:lin ang="5400000" scaled="1"/>
            </a:grad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Mode val="edge"/>
                  <c:yMode val="edge"/>
                  <c:x val="0.29855715871254201"/>
                  <c:y val="0.745513866231646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Totals!$E$19:$F$19</c:f>
              <c:strCache>
                <c:ptCount val="2"/>
                <c:pt idx="0">
                  <c:v>Baseline</c:v>
                </c:pt>
                <c:pt idx="1">
                  <c:v>Follow-up</c:v>
                </c:pt>
              </c:strCache>
            </c:strRef>
          </c:cat>
          <c:val>
            <c:numRef>
              <c:f>Totals!$E$22:$F$22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75957552"/>
        <c:axId val="175957944"/>
      </c:barChart>
      <c:lineChart>
        <c:grouping val="standard"/>
        <c:varyColors val="0"/>
        <c:ser>
          <c:idx val="2"/>
          <c:order val="0"/>
          <c:tx>
            <c:strRef>
              <c:f>Totals!$G$18</c:f>
              <c:strCache>
                <c:ptCount val="1"/>
                <c:pt idx="0">
                  <c:v>% Respondents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Mode val="edge"/>
                  <c:yMode val="edge"/>
                  <c:x val="0.355160932297447"/>
                  <c:y val="0.768352365415986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Totals!$E$19:$F$19</c:f>
              <c:strCache>
                <c:ptCount val="2"/>
                <c:pt idx="0">
                  <c:v>Baseline</c:v>
                </c:pt>
                <c:pt idx="1">
                  <c:v>Follow-up</c:v>
                </c:pt>
              </c:strCache>
            </c:strRef>
          </c:cat>
          <c:val>
            <c:numRef>
              <c:f>Totals!$G$21:$H$21</c:f>
              <c:numCache>
                <c:formatCode>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5961472"/>
        <c:axId val="175960688"/>
      </c:lineChart>
      <c:catAx>
        <c:axId val="17595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Time</a:t>
                </a:r>
              </a:p>
            </c:rich>
          </c:tx>
          <c:layout>
            <c:manualLayout>
              <c:xMode val="edge"/>
              <c:yMode val="edge"/>
              <c:x val="0.43951165371809098"/>
              <c:y val="0.876019575856443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5957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59579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Minutes Walked per Response</a:t>
                </a:r>
              </a:p>
            </c:rich>
          </c:tx>
          <c:layout>
            <c:manualLayout>
              <c:xMode val="edge"/>
              <c:yMode val="edge"/>
              <c:x val="8.9570064292422202E-2"/>
              <c:y val="0.278955954323002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5957552"/>
        <c:crosses val="autoZero"/>
        <c:crossBetween val="between"/>
      </c:valAx>
      <c:catAx>
        <c:axId val="175961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5960688"/>
        <c:crosses val="autoZero"/>
        <c:auto val="1"/>
        <c:lblAlgn val="ctr"/>
        <c:lblOffset val="100"/>
        <c:noMultiLvlLbl val="0"/>
      </c:catAx>
      <c:valAx>
        <c:axId val="17596068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600" b="1">
                    <a:latin typeface="+mn-lt"/>
                  </a:defRPr>
                </a:pPr>
                <a:r>
                  <a:rPr lang="en-US" sz="1600" b="1">
                    <a:latin typeface="+mn-lt"/>
                  </a:rPr>
                  <a:t>Percentage</a:t>
                </a:r>
                <a:r>
                  <a:rPr lang="en-US" sz="1600" b="1" baseline="0">
                    <a:latin typeface="+mn-lt"/>
                  </a:rPr>
                  <a:t> of  Total Respondents  Who Answered</a:t>
                </a:r>
              </a:p>
            </c:rich>
          </c:tx>
          <c:layout>
            <c:manualLayout>
              <c:xMode val="edge"/>
              <c:yMode val="edge"/>
              <c:x val="0.90324201401430304"/>
              <c:y val="0.114192495921697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crossAx val="175961472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081021087680401"/>
          <c:y val="0.931484502446982"/>
          <c:w val="0.46059933407325199"/>
          <c:h val="4.567699836867859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Q1c/2b  - Was the travel FROM school to an after-school programl?</a:t>
            </a:r>
          </a:p>
        </c:rich>
      </c:tx>
      <c:layout>
        <c:manualLayout>
          <c:xMode val="edge"/>
          <c:yMode val="edge"/>
          <c:x val="0.21642619311875699"/>
          <c:y val="1.9575856443719401E-2"/>
        </c:manualLayout>
      </c:layout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65815760266401"/>
          <c:y val="0.14029363784665599"/>
          <c:w val="0.86348501664817201"/>
          <c:h val="0.59706362153344195"/>
        </c:manualLayout>
      </c:layout>
      <c:barChart>
        <c:barDir val="col"/>
        <c:grouping val="percentStacked"/>
        <c:varyColors val="0"/>
        <c:ser>
          <c:idx val="0"/>
          <c:order val="0"/>
          <c:tx>
            <c:v>Go To an After School Program</c:v>
          </c:tx>
          <c:spPr>
            <a:gradFill rotWithShape="0">
              <a:gsLst>
                <a:gs pos="0">
                  <a:srgbClr val="0000FF"/>
                </a:gs>
                <a:gs pos="100000">
                  <a:srgbClr val="0000FF">
                    <a:gamma/>
                    <a:tint val="54902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Totals!$G$27:$H$27</c:f>
              <c:strCache>
                <c:ptCount val="2"/>
                <c:pt idx="0">
                  <c:v>Baseline</c:v>
                </c:pt>
                <c:pt idx="1">
                  <c:v>Follow-up</c:v>
                </c:pt>
              </c:strCache>
            </c:strRef>
          </c:cat>
          <c:val>
            <c:numRef>
              <c:f>Totals!$G$28:$H$28</c:f>
              <c:numCache>
                <c:formatCode>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v>Do Not Go</c:v>
          </c:tx>
          <c:spPr>
            <a:gradFill rotWithShape="0">
              <a:gsLst>
                <a:gs pos="0">
                  <a:srgbClr val="FF0000"/>
                </a:gs>
                <a:gs pos="100000">
                  <a:srgbClr val="FF0000">
                    <a:gamma/>
                    <a:tint val="54510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Totals!$G$27:$H$27</c:f>
              <c:strCache>
                <c:ptCount val="2"/>
                <c:pt idx="0">
                  <c:v>Baseline</c:v>
                </c:pt>
                <c:pt idx="1">
                  <c:v>Follow-up</c:v>
                </c:pt>
              </c:strCache>
            </c:strRef>
          </c:cat>
          <c:val>
            <c:numRef>
              <c:f>Totals!$G$29:$H$29</c:f>
              <c:numCache>
                <c:formatCode>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75961080"/>
        <c:axId val="175959120"/>
      </c:barChart>
      <c:catAx>
        <c:axId val="175961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Time</a:t>
                </a:r>
              </a:p>
            </c:rich>
          </c:tx>
          <c:layout>
            <c:manualLayout>
              <c:xMode val="edge"/>
              <c:yMode val="edge"/>
              <c:x val="0.53274139844617097"/>
              <c:y val="0.812398042414355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595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59591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Percentage of Respondents</a:t>
                </a:r>
              </a:p>
            </c:rich>
          </c:tx>
          <c:layout>
            <c:manualLayout>
              <c:xMode val="edge"/>
              <c:yMode val="edge"/>
              <c:x val="1.7758046614872399E-2"/>
              <c:y val="0.26264274061990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59610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9855715871254"/>
          <c:y val="0.94127243066884203"/>
          <c:w val="0.85127635960044401"/>
          <c:h val="4.73083197389886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Q2a/3a  - Do you accompany your child to school?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65815760266401"/>
          <c:y val="0.14029363784665599"/>
          <c:w val="0.86348501664817201"/>
          <c:h val="0.597063621533441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Totals!$G$35</c:f>
              <c:strCache>
                <c:ptCount val="1"/>
                <c:pt idx="0">
                  <c:v>Baseline</c:v>
                </c:pt>
              </c:strCache>
            </c:strRef>
          </c:tx>
          <c:spPr>
            <a:gradFill rotWithShape="0">
              <a:gsLst>
                <a:gs pos="0">
                  <a:srgbClr val="0000FF"/>
                </a:gs>
                <a:gs pos="100000">
                  <a:srgbClr val="0000FF">
                    <a:gamma/>
                    <a:tint val="54902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Totals!$C$36:$D$37</c:f>
              <c:strCache>
                <c:ptCount val="2"/>
                <c:pt idx="0">
                  <c:v>Accompany</c:v>
                </c:pt>
                <c:pt idx="1">
                  <c:v>Do not accompany</c:v>
                </c:pt>
              </c:strCache>
            </c:strRef>
          </c:cat>
          <c:val>
            <c:numRef>
              <c:f>Totals!$G$36:$G$37</c:f>
              <c:numCache>
                <c:formatCode>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Totals!$H$35</c:f>
              <c:strCache>
                <c:ptCount val="1"/>
                <c:pt idx="0">
                  <c:v>Follow-up</c:v>
                </c:pt>
              </c:strCache>
            </c:strRef>
          </c:tx>
          <c:spPr>
            <a:gradFill rotWithShape="0">
              <a:gsLst>
                <a:gs pos="0">
                  <a:srgbClr val="FF0000"/>
                </a:gs>
                <a:gs pos="100000">
                  <a:srgbClr val="FF0000">
                    <a:gamma/>
                    <a:tint val="54510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Totals!$C$36:$D$37</c:f>
              <c:strCache>
                <c:ptCount val="2"/>
                <c:pt idx="0">
                  <c:v>Accompany</c:v>
                </c:pt>
                <c:pt idx="1">
                  <c:v>Do not accompany</c:v>
                </c:pt>
              </c:strCache>
            </c:strRef>
          </c:cat>
          <c:val>
            <c:numRef>
              <c:f>Totals!$H$36:$H$37</c:f>
              <c:numCache>
                <c:formatCode>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70826024"/>
        <c:axId val="170822496"/>
      </c:barChart>
      <c:catAx>
        <c:axId val="170826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Feelings</a:t>
                </a:r>
              </a:p>
            </c:rich>
          </c:tx>
          <c:layout>
            <c:manualLayout>
              <c:xMode val="edge"/>
              <c:yMode val="edge"/>
              <c:x val="0.49944506104328501"/>
              <c:y val="0.893964110929852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082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082249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Percentage of Respondents</a:t>
                </a:r>
              </a:p>
            </c:rich>
          </c:tx>
          <c:layout>
            <c:manualLayout>
              <c:xMode val="edge"/>
              <c:yMode val="edge"/>
              <c:x val="1.7758046614872399E-2"/>
              <c:y val="0.26264274061990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082602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306326304107"/>
          <c:y val="0.94127243066884203"/>
          <c:w val="0.85127635960044401"/>
          <c:h val="4.73083197389886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Q2b/3b  - How do you usually feel on the trip to school? (ADULT)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25490196078399"/>
          <c:y val="0.14029363784665599"/>
          <c:w val="0.83388827229004903"/>
          <c:h val="0.684067427949972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Totals!$M$42</c:f>
              <c:strCache>
                <c:ptCount val="1"/>
                <c:pt idx="0">
                  <c:v>Baseline</c:v>
                </c:pt>
              </c:strCache>
            </c:strRef>
          </c:tx>
          <c:spPr>
            <a:gradFill rotWithShape="0">
              <a:gsLst>
                <a:gs pos="0">
                  <a:srgbClr val="0000FF"/>
                </a:gs>
                <a:gs pos="100000">
                  <a:srgbClr val="0000FF">
                    <a:gamma/>
                    <a:tint val="54902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Totals!$C$43:$D$47</c:f>
              <c:strCache>
                <c:ptCount val="5"/>
                <c:pt idx="0">
                  <c:v>Relaxed</c:v>
                </c:pt>
                <c:pt idx="1">
                  <c:v>Rushed</c:v>
                </c:pt>
                <c:pt idx="2">
                  <c:v>Happy</c:v>
                </c:pt>
                <c:pt idx="3">
                  <c:v>Frustrated</c:v>
                </c:pt>
                <c:pt idx="4">
                  <c:v>Other</c:v>
                </c:pt>
              </c:strCache>
            </c:strRef>
          </c:cat>
          <c:val>
            <c:numRef>
              <c:f>Totals!$M$43:$M$47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Totals!$N$42</c:f>
              <c:strCache>
                <c:ptCount val="1"/>
                <c:pt idx="0">
                  <c:v>Follow-up</c:v>
                </c:pt>
              </c:strCache>
            </c:strRef>
          </c:tx>
          <c:spPr>
            <a:gradFill rotWithShape="0">
              <a:gsLst>
                <a:gs pos="0">
                  <a:srgbClr val="FF0000"/>
                </a:gs>
                <a:gs pos="100000">
                  <a:srgbClr val="FF0000">
                    <a:gamma/>
                    <a:tint val="54510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Totals!$C$43:$D$47</c:f>
              <c:strCache>
                <c:ptCount val="5"/>
                <c:pt idx="0">
                  <c:v>Relaxed</c:v>
                </c:pt>
                <c:pt idx="1">
                  <c:v>Rushed</c:v>
                </c:pt>
                <c:pt idx="2">
                  <c:v>Happy</c:v>
                </c:pt>
                <c:pt idx="3">
                  <c:v>Frustrated</c:v>
                </c:pt>
                <c:pt idx="4">
                  <c:v>Other</c:v>
                </c:pt>
              </c:strCache>
            </c:strRef>
          </c:cat>
          <c:val>
            <c:numRef>
              <c:f>Totals!$N$43:$N$47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70820144"/>
        <c:axId val="170822104"/>
      </c:barChart>
      <c:catAx>
        <c:axId val="17082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Feelings</a:t>
                </a:r>
              </a:p>
            </c:rich>
          </c:tx>
          <c:layout>
            <c:manualLayout>
              <c:xMode val="edge"/>
              <c:yMode val="edge"/>
              <c:x val="0.49944506104328501"/>
              <c:y val="0.893964110929852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0822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08221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Percentage of Respondents</a:t>
                </a:r>
              </a:p>
            </c:rich>
          </c:tx>
          <c:layout>
            <c:manualLayout>
              <c:xMode val="edge"/>
              <c:yMode val="edge"/>
              <c:x val="1.7758046614872399E-2"/>
              <c:y val="0.262642740619902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082014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872364039955599"/>
          <c:y val="0.94127243066884203"/>
          <c:w val="0.85127635960044401"/>
          <c:h val="4.73083197389886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Q3/4 - Age distribution of each family's eldest child at the school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84461709212001"/>
          <c:y val="0.14029363784665599"/>
          <c:w val="0.83129855715871404"/>
          <c:h val="0.659053833605221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Totals!$N$52</c:f>
              <c:strCache>
                <c:ptCount val="1"/>
                <c:pt idx="0">
                  <c:v>Baseline</c:v>
                </c:pt>
              </c:strCache>
            </c:strRef>
          </c:tx>
          <c:spPr>
            <a:gradFill rotWithShape="0">
              <a:gsLst>
                <a:gs pos="0">
                  <a:srgbClr val="0000FF"/>
                </a:gs>
                <a:gs pos="100000">
                  <a:srgbClr val="0000FF">
                    <a:gamma/>
                    <a:tint val="54902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numRef>
              <c:f>Totals!$M$54:$M$69</c:f>
              <c:numCache>
                <c:formatCode>General</c:formatCode>
                <c:ptCount val="16"/>
                <c:pt idx="0" formatCode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Totals!$N$54:$N$69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Totals!$O$52</c:f>
              <c:strCache>
                <c:ptCount val="1"/>
                <c:pt idx="0">
                  <c:v>Follow-up</c:v>
                </c:pt>
              </c:strCache>
            </c:strRef>
          </c:tx>
          <c:spPr>
            <a:gradFill rotWithShape="0">
              <a:gsLst>
                <a:gs pos="0">
                  <a:srgbClr val="FF0000"/>
                </a:gs>
                <a:gs pos="100000">
                  <a:srgbClr val="FF0000">
                    <a:gamma/>
                    <a:tint val="54510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numRef>
              <c:f>Totals!$M$54:$M$69</c:f>
              <c:numCache>
                <c:formatCode>General</c:formatCode>
                <c:ptCount val="16"/>
                <c:pt idx="0" formatCode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</c:numCache>
            </c:numRef>
          </c:cat>
          <c:val>
            <c:numRef>
              <c:f>Totals!$O$54:$O$69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70823280"/>
        <c:axId val="170823672"/>
      </c:barChart>
      <c:catAx>
        <c:axId val="170823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Age</a:t>
                </a:r>
              </a:p>
            </c:rich>
          </c:tx>
          <c:layout>
            <c:manualLayout>
              <c:xMode val="edge"/>
              <c:yMode val="edge"/>
              <c:x val="0.53385127635960095"/>
              <c:y val="0.8711256117455139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0823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08236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Percentage of Respondents</a:t>
                </a:r>
              </a:p>
            </c:rich>
          </c:tx>
          <c:layout>
            <c:manualLayout>
              <c:xMode val="edge"/>
              <c:yMode val="edge"/>
              <c:x val="1.7758046614872399E-2"/>
              <c:y val="0.296900489396411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08232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872364039955599"/>
          <c:y val="0.93964110929853195"/>
          <c:w val="0.85127635960044401"/>
          <c:h val="4.73083197389886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Q3/4 - What are the gender ratios </a:t>
            </a:r>
            <a:r>
              <a:rPr lang="en-US" sz="2000" b="1" i="0" u="none" strike="noStrike" baseline="0"/>
              <a:t>of each family's eldest child at the school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0943396226416"/>
          <c:y val="0.14029363784665599"/>
          <c:w val="0.82019977802441901"/>
          <c:h val="0.659053833605221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Totals!$K$72</c:f>
              <c:strCache>
                <c:ptCount val="1"/>
                <c:pt idx="0">
                  <c:v>Boys</c:v>
                </c:pt>
              </c:strCache>
            </c:strRef>
          </c:tx>
          <c:spPr>
            <a:gradFill rotWithShape="0">
              <a:gsLst>
                <a:gs pos="0">
                  <a:srgbClr val="0000FF"/>
                </a:gs>
                <a:gs pos="100000">
                  <a:srgbClr val="0000FF">
                    <a:gamma/>
                    <a:tint val="54902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Totals!$N$52:$O$52</c:f>
              <c:strCache>
                <c:ptCount val="2"/>
                <c:pt idx="0">
                  <c:v>Baseline</c:v>
                </c:pt>
                <c:pt idx="1">
                  <c:v>Follow-up</c:v>
                </c:pt>
              </c:strCache>
            </c:strRef>
          </c:cat>
          <c:val>
            <c:numRef>
              <c:f>Totals!$N$72:$O$72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Totals!$K$73</c:f>
              <c:strCache>
                <c:ptCount val="1"/>
                <c:pt idx="0">
                  <c:v>Girls</c:v>
                </c:pt>
              </c:strCache>
            </c:strRef>
          </c:tx>
          <c:spPr>
            <a:gradFill rotWithShape="0">
              <a:gsLst>
                <a:gs pos="0">
                  <a:srgbClr val="FF0000"/>
                </a:gs>
                <a:gs pos="100000">
                  <a:srgbClr val="FF0000">
                    <a:gamma/>
                    <a:tint val="54510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Totals!$N$52:$O$52</c:f>
              <c:strCache>
                <c:ptCount val="2"/>
                <c:pt idx="0">
                  <c:v>Baseline</c:v>
                </c:pt>
                <c:pt idx="1">
                  <c:v>Follow-up</c:v>
                </c:pt>
              </c:strCache>
            </c:strRef>
          </c:cat>
          <c:val>
            <c:numRef>
              <c:f>Totals!$N$73:$O$73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70826808"/>
        <c:axId val="170827200"/>
      </c:barChart>
      <c:catAx>
        <c:axId val="170826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Gender</a:t>
                </a:r>
              </a:p>
            </c:rich>
          </c:tx>
          <c:layout>
            <c:manualLayout>
              <c:xMode val="edge"/>
              <c:yMode val="edge"/>
              <c:x val="0.52275249722530504"/>
              <c:y val="0.871125611745513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082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08272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Percentage of Respondents</a:t>
                </a:r>
              </a:p>
            </c:rich>
          </c:tx>
          <c:layout>
            <c:manualLayout>
              <c:xMode val="edge"/>
              <c:yMode val="edge"/>
              <c:x val="1.7758046614872399E-2"/>
              <c:y val="0.296900489396411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082680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872364039955599"/>
          <c:y val="0.93964110929853195"/>
          <c:w val="0.85127635960044401"/>
          <c:h val="4.73083197389886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Q4/5 - How far away from the school do you live?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84461709212001"/>
          <c:y val="0.14029363784665599"/>
          <c:w val="0.83129855715871404"/>
          <c:h val="0.659053833605221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Totals!$M$78</c:f>
              <c:strCache>
                <c:ptCount val="1"/>
                <c:pt idx="0">
                  <c:v>Baseline</c:v>
                </c:pt>
              </c:strCache>
            </c:strRef>
          </c:tx>
          <c:spPr>
            <a:gradFill rotWithShape="0">
              <a:gsLst>
                <a:gs pos="0">
                  <a:srgbClr val="0000FF"/>
                </a:gs>
                <a:gs pos="100000">
                  <a:srgbClr val="0000FF">
                    <a:gamma/>
                    <a:tint val="54902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Totals!$K$79:$L$82</c:f>
              <c:strCache>
                <c:ptCount val="4"/>
                <c:pt idx="0">
                  <c:v>&lt;0.5km</c:v>
                </c:pt>
                <c:pt idx="1">
                  <c:v>0.51-1.59km</c:v>
                </c:pt>
                <c:pt idx="2">
                  <c:v>1.6-3km</c:v>
                </c:pt>
                <c:pt idx="3">
                  <c:v>&gt;3km</c:v>
                </c:pt>
              </c:strCache>
            </c:strRef>
          </c:cat>
          <c:val>
            <c:numRef>
              <c:f>Totals!$M$79:$M$82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Totals!$N$78</c:f>
              <c:strCache>
                <c:ptCount val="1"/>
                <c:pt idx="0">
                  <c:v>Follow-up</c:v>
                </c:pt>
              </c:strCache>
            </c:strRef>
          </c:tx>
          <c:spPr>
            <a:gradFill rotWithShape="0">
              <a:gsLst>
                <a:gs pos="0">
                  <a:srgbClr val="FF0000"/>
                </a:gs>
                <a:gs pos="100000">
                  <a:srgbClr val="FF0000">
                    <a:gamma/>
                    <a:tint val="54510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Totals!$K$79:$L$82</c:f>
              <c:strCache>
                <c:ptCount val="4"/>
                <c:pt idx="0">
                  <c:v>&lt;0.5km</c:v>
                </c:pt>
                <c:pt idx="1">
                  <c:v>0.51-1.59km</c:v>
                </c:pt>
                <c:pt idx="2">
                  <c:v>1.6-3km</c:v>
                </c:pt>
                <c:pt idx="3">
                  <c:v>&gt;3km</c:v>
                </c:pt>
              </c:strCache>
            </c:strRef>
          </c:cat>
          <c:val>
            <c:numRef>
              <c:f>Totals!$N$79:$N$82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70820536"/>
        <c:axId val="490904512"/>
      </c:barChart>
      <c:catAx>
        <c:axId val="170820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Distance</a:t>
                </a:r>
              </a:p>
            </c:rich>
          </c:tx>
          <c:layout>
            <c:manualLayout>
              <c:xMode val="edge"/>
              <c:yMode val="edge"/>
              <c:x val="0.51165371809101001"/>
              <c:y val="0.871125611745513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9090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9045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Percentage of Respondents</a:t>
                </a:r>
              </a:p>
            </c:rich>
          </c:tx>
          <c:layout>
            <c:manualLayout>
              <c:xMode val="edge"/>
              <c:yMode val="edge"/>
              <c:x val="1.7758046614872399E-2"/>
              <c:y val="0.296900489396411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082053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872364039955599"/>
          <c:y val="0.93964110929853195"/>
          <c:w val="0.85127635960044401"/>
          <c:h val="4.73083197389886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8"/>
  <sheetViews>
    <sheetView zoomScale="84" workbookViewId="0"/>
  </sheetViews>
  <sheetProtection content="1" objects="1"/>
  <pageMargins left="0.75" right="0.75" top="1" bottom="1" header="0.5" footer="0.5"/>
  <pageSetup orientation="landscape"/>
  <headerFooter alignWithMargins="0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9"/>
  <sheetViews>
    <sheetView zoomScale="84" workbookViewId="0"/>
  </sheetViews>
  <sheetProtection content="1" objects="1"/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 codeName="Chart26"/>
  <sheetViews>
    <sheetView zoomScale="84" workbookViewId="0"/>
  </sheetViews>
  <sheetProtection content="1" objects="1"/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 codeName="Chart28"/>
  <sheetViews>
    <sheetView zoomScale="84" workbookViewId="0"/>
  </sheetViews>
  <sheetProtection content="1" objects="1"/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 codeName="Chart30"/>
  <sheetViews>
    <sheetView zoomScale="84" workbookViewId="0"/>
  </sheetViews>
  <sheetProtection content="1" objects="1"/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 codeName="Chart32"/>
  <sheetViews>
    <sheetView zoomScale="84" workbookViewId="0"/>
  </sheetViews>
  <sheetProtection content="1" objects="1"/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 codeName="Chart33"/>
  <sheetViews>
    <sheetView zoomScale="84" workbookViewId="0"/>
  </sheetViews>
  <sheetProtection content="1" objects="1"/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>
  <sheetPr codeName="Chart34"/>
  <sheetViews>
    <sheetView zoomScale="84" workbookViewId="0"/>
  </sheetViews>
  <sheetProtection content="1" objects="1"/>
  <pageMargins left="0.75" right="0.75" top="1" bottom="1" header="0.5" footer="0.5"/>
  <pageSetup orientation="landscape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>
  <sheetPr codeName="Chart35"/>
  <sheetViews>
    <sheetView zoomScale="84" workbookViewId="0"/>
  </sheetViews>
  <sheetProtection content="1" objects="1"/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>
  <sheetPr codeName="Chart37"/>
  <sheetViews>
    <sheetView zoomScale="84" workbookViewId="0"/>
  </sheetViews>
  <sheetProtection content="1" objects="1"/>
  <pageMargins left="0.75" right="0.75" top="1" bottom="1" header="0.5" footer="0.5"/>
  <headerFooter alignWithMargins="0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>
  <sheetPr codeName="Chart36"/>
  <sheetViews>
    <sheetView zoomScale="84" workbookViewId="0"/>
  </sheetViews>
  <sheetProtection content="1" objects="1"/>
  <pageMargins left="0.75" right="0.75" top="1" bottom="1" header="0.5" footer="0.5"/>
  <headerFooter alignWithMargins="0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9"/>
  <sheetViews>
    <sheetView zoomScale="84" workbookViewId="0"/>
  </sheetViews>
  <sheetProtection content="1" objects="1"/>
  <pageMargins left="0.75" right="0.75" top="1" bottom="1" header="0.5" footer="0.5"/>
  <headerFooter alignWithMargins="0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>
  <sheetPr codeName="Chart39"/>
  <sheetViews>
    <sheetView zoomScale="84" workbookViewId="0"/>
  </sheetViews>
  <sheetProtection content="1" objects="1"/>
  <pageMargins left="0.75" right="0.75" top="1" bottom="1" header="0.5" footer="0.5"/>
  <headerFooter alignWithMargins="0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>
  <sheetPr codeName="Chart41"/>
  <sheetViews>
    <sheetView zoomScale="84" workbookViewId="0"/>
  </sheetViews>
  <sheetProtection content="1" objects="1"/>
  <pageMargins left="0.75" right="0.75" top="1" bottom="1" header="0.5" footer="0.5"/>
  <headerFooter alignWithMargins="0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>
  <sheetPr codeName="Chart42"/>
  <sheetViews>
    <sheetView zoomScale="84" workbookViewId="0"/>
  </sheetViews>
  <sheetProtection content="1" objects="1"/>
  <pageMargins left="0.75" right="0.75" top="1" bottom="1" header="0.5" footer="0.5"/>
  <pageSetup orientation="landscape"/>
  <headerFooter alignWithMargins="0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>
  <sheetPr codeName="Chart43"/>
  <sheetViews>
    <sheetView zoomScale="84" workbookViewId="0"/>
  </sheetViews>
  <pageMargins left="0.75" right="0.75" top="1" bottom="1" header="0.5" footer="0.5"/>
  <headerFooter alignWithMargins="0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84" workbookViewId="0"/>
  </sheetViews>
  <sheetProtection content="1" objects="1"/>
  <pageMargins left="0.75" right="0.75" top="1" bottom="1" header="0.5" footer="0.5"/>
  <headerFooter alignWithMargins="0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84" workbookViewId="0"/>
  </sheetViews>
  <sheetProtection content="1" objects="1"/>
  <pageMargins left="0.75" right="0.75" top="1" bottom="1" header="0.5" footer="0.5"/>
  <headerFooter alignWithMargins="0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84" workbookViewId="0"/>
  </sheetViews>
  <sheetProtection content="1" objects="1"/>
  <pageMargins left="0.75" right="0.75" top="1" bottom="1" header="0.5" footer="0.5"/>
  <headerFooter alignWithMargins="0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0"/>
  <sheetViews>
    <sheetView zoomScale="84" workbookViewId="0"/>
  </sheetViews>
  <sheetProtection content="1" objects="1"/>
  <pageMargins left="0.75" right="0.75" top="1" bottom="1" header="0.5" footer="0.5"/>
  <headerFooter alignWithMargins="0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11"/>
  <sheetViews>
    <sheetView zoomScale="84" workbookViewId="0"/>
  </sheetViews>
  <sheetProtection content="1" objects="1"/>
  <pageMargins left="0.75" right="0.75" top="1" bottom="1" header="0.5" footer="0.5"/>
  <pageSetup orientation="landscape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12"/>
  <sheetViews>
    <sheetView zoomScale="84" workbookViewId="0"/>
  </sheetViews>
  <sheetProtection content="1" objects="1"/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3"/>
  <sheetViews>
    <sheetView zoomScale="84" workbookViewId="0"/>
  </sheetViews>
  <sheetProtection content="1" objects="1"/>
  <pageMargins left="0.75" right="0.75" top="1" bottom="1" header="0.5" footer="0.5"/>
  <pageSetup orientation="landscape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1031</xdr:row>
      <xdr:rowOff>0</xdr:rowOff>
    </xdr:from>
    <xdr:to>
      <xdr:col>2</xdr:col>
      <xdr:colOff>532384</xdr:colOff>
      <xdr:row>1034</xdr:row>
      <xdr:rowOff>101890</xdr:rowOff>
    </xdr:to>
    <xdr:pic>
      <xdr:nvPicPr>
        <xdr:cNvPr id="2" name="Picture 1" descr="STP Logo 2016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666267"/>
          <a:ext cx="2157984" cy="5590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0.469</cdr:x>
      <cdr:y>0.909</cdr:y>
    </cdr:from>
    <cdr:to>
      <cdr:x>0.59875</cdr:x>
      <cdr:y>0.96325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24970" y="5307492"/>
          <a:ext cx="1113517" cy="3167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36576" tIns="36576" rIns="36576" bIns="36576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Calibri"/>
            </a:rPr>
            <a:t>Responses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7619" cy="583595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0.428</cdr:x>
      <cdr:y>0.911</cdr:y>
    </cdr:from>
    <cdr:to>
      <cdr:x>0.622</cdr:x>
      <cdr:y>0.95775</cdr:y>
    </cdr:to>
    <cdr:sp macro="" textlink="">
      <cdr:nvSpPr>
        <cdr:cNvPr id="634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73107" y="5319170"/>
          <a:ext cx="1664913" cy="2729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36576" tIns="36576" rIns="36576" bIns="36576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Calibri"/>
            </a:rPr>
            <a:t>Habit Change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0.4045</cdr:x>
      <cdr:y>0.87875</cdr:y>
    </cdr:from>
    <cdr:to>
      <cdr:x>0.59825</cdr:x>
      <cdr:y>0.9265</cdr:y>
    </cdr:to>
    <cdr:sp macro="" textlink="">
      <cdr:nvSpPr>
        <cdr:cNvPr id="645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71429" y="5130867"/>
          <a:ext cx="1662767" cy="2788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36576" tIns="36576" rIns="36576" bIns="36576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Calibri"/>
            </a:rPr>
            <a:t>Habit Change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0.36675</cdr:x>
      <cdr:y>0.91325</cdr:y>
    </cdr:from>
    <cdr:to>
      <cdr:x>0.6985</cdr:x>
      <cdr:y>0.97975</cdr:y>
    </cdr:to>
    <cdr:sp macro="" textlink="">
      <cdr:nvSpPr>
        <cdr:cNvPr id="706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56040" y="5332307"/>
          <a:ext cx="2829922" cy="388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36576" tIns="36576" rIns="36576" bIns="36576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Calibri"/>
            </a:rPr>
            <a:t>Change in Volume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13335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  <pageSetUpPr autoPageBreaks="0"/>
  </sheetPr>
  <dimension ref="A1:BF1006"/>
  <sheetViews>
    <sheetView showGridLines="0" tabSelected="1" zoomScale="75" zoomScaleNormal="80" zoomScalePageLayoutView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8.7109375" defaultRowHeight="12.75" customHeight="1" x14ac:dyDescent="0.2"/>
  <cols>
    <col min="1" max="2" width="10.7109375" customWidth="1"/>
    <col min="3" max="3" width="30.7109375" customWidth="1"/>
    <col min="4" max="5" width="20.7109375" customWidth="1"/>
    <col min="6" max="6" width="15.7109375" customWidth="1"/>
    <col min="7" max="7" width="20.7109375" customWidth="1"/>
    <col min="8" max="8" width="12.7109375" customWidth="1"/>
    <col min="9" max="9" width="20.7109375" customWidth="1"/>
    <col min="10" max="10" width="12.7109375" customWidth="1"/>
    <col min="11" max="15" width="14.42578125" customWidth="1"/>
    <col min="16" max="18" width="15.7109375" customWidth="1"/>
    <col min="19" max="19" width="14.7109375" customWidth="1"/>
    <col min="20" max="20" width="30.7109375" customWidth="1"/>
    <col min="21" max="21" width="50.7109375" customWidth="1"/>
    <col min="22" max="22" width="30.7109375" customWidth="1"/>
    <col min="23" max="23" width="50.7109375" customWidth="1"/>
    <col min="24" max="24" width="30.7109375" customWidth="1"/>
    <col min="25" max="25" width="50.7109375" customWidth="1"/>
    <col min="26" max="26" width="30.7109375" customWidth="1"/>
    <col min="27" max="27" width="17.42578125" customWidth="1"/>
    <col min="28" max="34" width="12.7109375" customWidth="1"/>
    <col min="35" max="48" width="15.7109375" customWidth="1"/>
    <col min="49" max="50" width="20.7109375" customWidth="1"/>
    <col min="51" max="51" width="40.7109375" customWidth="1"/>
    <col min="52" max="52" width="15.7109375" customWidth="1"/>
    <col min="53" max="55" width="30.7109375" customWidth="1"/>
    <col min="58" max="58" width="37.7109375" customWidth="1"/>
  </cols>
  <sheetData>
    <row r="1" spans="1:58" s="141" customFormat="1" ht="16.5" thickTop="1" x14ac:dyDescent="0.25">
      <c r="A1" s="138"/>
      <c r="B1" s="139"/>
      <c r="C1" s="238"/>
      <c r="D1" s="297" t="s">
        <v>310</v>
      </c>
      <c r="E1" s="297"/>
      <c r="F1" s="190"/>
      <c r="G1" s="195" t="s">
        <v>3</v>
      </c>
      <c r="H1" s="190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7"/>
      <c r="BD1" s="140"/>
      <c r="BF1" s="318"/>
    </row>
    <row r="2" spans="1:58" s="144" customFormat="1" ht="15.75" x14ac:dyDescent="0.25">
      <c r="A2" s="142"/>
      <c r="B2" s="143"/>
      <c r="C2" s="238" t="s">
        <v>0</v>
      </c>
      <c r="D2" s="477" t="s">
        <v>167</v>
      </c>
      <c r="E2" s="478"/>
      <c r="F2" s="478"/>
      <c r="G2" s="479" t="s">
        <v>171</v>
      </c>
      <c r="H2" s="480"/>
      <c r="I2" s="480"/>
      <c r="J2" s="481"/>
      <c r="K2" s="207" t="s">
        <v>172</v>
      </c>
      <c r="L2" s="208" t="s">
        <v>173</v>
      </c>
      <c r="M2" s="203" t="s">
        <v>176</v>
      </c>
      <c r="N2" s="482" t="s">
        <v>178</v>
      </c>
      <c r="O2" s="483"/>
      <c r="P2" s="487" t="s">
        <v>179</v>
      </c>
      <c r="Q2" s="488"/>
      <c r="R2" s="213" t="s">
        <v>182</v>
      </c>
      <c r="S2" s="218">
        <v>4</v>
      </c>
      <c r="T2" s="484">
        <v>5</v>
      </c>
      <c r="U2" s="485"/>
      <c r="V2" s="485"/>
      <c r="W2" s="485"/>
      <c r="X2" s="485"/>
      <c r="Y2" s="485"/>
      <c r="Z2" s="224">
        <v>6</v>
      </c>
      <c r="AA2" s="472" t="s">
        <v>191</v>
      </c>
      <c r="AB2" s="489">
        <v>7</v>
      </c>
      <c r="AC2" s="490"/>
      <c r="AD2" s="490"/>
      <c r="AE2" s="490"/>
      <c r="AF2" s="490"/>
      <c r="AG2" s="490"/>
      <c r="AH2" s="491"/>
      <c r="AI2" s="487">
        <v>8</v>
      </c>
      <c r="AJ2" s="488"/>
      <c r="AK2" s="488"/>
      <c r="AL2" s="488"/>
      <c r="AM2" s="488"/>
      <c r="AN2" s="488"/>
      <c r="AO2" s="479">
        <v>9</v>
      </c>
      <c r="AP2" s="480"/>
      <c r="AQ2" s="480"/>
      <c r="AR2" s="480"/>
      <c r="AS2" s="480"/>
      <c r="AT2" s="480"/>
      <c r="AU2" s="480"/>
      <c r="AV2" s="486"/>
      <c r="AW2" s="231" t="s">
        <v>198</v>
      </c>
      <c r="AX2" s="232" t="s">
        <v>199</v>
      </c>
      <c r="AY2" s="224">
        <v>11</v>
      </c>
      <c r="AZ2" s="218">
        <v>12</v>
      </c>
      <c r="BA2" s="484">
        <v>13</v>
      </c>
      <c r="BB2" s="485"/>
      <c r="BC2" s="483"/>
      <c r="BF2" s="319"/>
    </row>
    <row r="3" spans="1:58" s="147" customFormat="1" ht="16.5" thickBot="1" x14ac:dyDescent="0.3">
      <c r="A3" s="145" t="s">
        <v>1</v>
      </c>
      <c r="B3" s="146" t="s">
        <v>2</v>
      </c>
      <c r="C3" s="239"/>
      <c r="D3" s="298" t="s">
        <v>168</v>
      </c>
      <c r="E3" s="299" t="s">
        <v>169</v>
      </c>
      <c r="F3" s="215" t="s">
        <v>170</v>
      </c>
      <c r="G3" s="209" t="s">
        <v>19</v>
      </c>
      <c r="H3" s="210" t="s">
        <v>18</v>
      </c>
      <c r="I3" s="211" t="s">
        <v>20</v>
      </c>
      <c r="J3" s="211" t="s">
        <v>18</v>
      </c>
      <c r="K3" s="210" t="s">
        <v>174</v>
      </c>
      <c r="L3" s="212" t="s">
        <v>175</v>
      </c>
      <c r="M3" s="204" t="s">
        <v>177</v>
      </c>
      <c r="N3" s="204" t="s">
        <v>68</v>
      </c>
      <c r="O3" s="205" t="s">
        <v>18</v>
      </c>
      <c r="P3" s="214" t="s">
        <v>180</v>
      </c>
      <c r="Q3" s="215" t="s">
        <v>181</v>
      </c>
      <c r="R3" s="215" t="s">
        <v>27</v>
      </c>
      <c r="S3" s="219" t="s">
        <v>28</v>
      </c>
      <c r="T3" s="204" t="s">
        <v>4</v>
      </c>
      <c r="U3" s="220" t="s">
        <v>5</v>
      </c>
      <c r="V3" s="204" t="s">
        <v>6</v>
      </c>
      <c r="W3" s="220" t="s">
        <v>7</v>
      </c>
      <c r="X3" s="220" t="s">
        <v>8</v>
      </c>
      <c r="Y3" s="221" t="s">
        <v>9</v>
      </c>
      <c r="Z3" s="225" t="s">
        <v>187</v>
      </c>
      <c r="AA3" s="473" t="s">
        <v>192</v>
      </c>
      <c r="AB3" s="226" t="s">
        <v>28</v>
      </c>
      <c r="AC3" s="227" t="s">
        <v>193</v>
      </c>
      <c r="AD3" s="226" t="s">
        <v>78</v>
      </c>
      <c r="AE3" s="227" t="s">
        <v>79</v>
      </c>
      <c r="AF3" s="227" t="s">
        <v>80</v>
      </c>
      <c r="AG3" s="226" t="s">
        <v>81</v>
      </c>
      <c r="AH3" s="228" t="s">
        <v>18</v>
      </c>
      <c r="AI3" s="214" t="s">
        <v>82</v>
      </c>
      <c r="AJ3" s="229" t="s">
        <v>83</v>
      </c>
      <c r="AK3" s="229" t="s">
        <v>84</v>
      </c>
      <c r="AL3" s="229" t="s">
        <v>85</v>
      </c>
      <c r="AM3" s="229" t="s">
        <v>28</v>
      </c>
      <c r="AN3" s="215" t="s">
        <v>18</v>
      </c>
      <c r="AO3" s="230" t="s">
        <v>82</v>
      </c>
      <c r="AP3" s="211" t="s">
        <v>83</v>
      </c>
      <c r="AQ3" s="211" t="s">
        <v>84</v>
      </c>
      <c r="AR3" s="211" t="s">
        <v>85</v>
      </c>
      <c r="AS3" s="211" t="s">
        <v>28</v>
      </c>
      <c r="AT3" s="211" t="s">
        <v>197</v>
      </c>
      <c r="AU3" s="211" t="s">
        <v>88</v>
      </c>
      <c r="AV3" s="211" t="s">
        <v>18</v>
      </c>
      <c r="AW3" s="233" t="s">
        <v>90</v>
      </c>
      <c r="AX3" s="221" t="s">
        <v>91</v>
      </c>
      <c r="AY3" s="234" t="s">
        <v>89</v>
      </c>
      <c r="AZ3" s="219" t="s">
        <v>93</v>
      </c>
      <c r="BA3" s="235" t="s">
        <v>200</v>
      </c>
      <c r="BB3" s="220" t="s">
        <v>201</v>
      </c>
      <c r="BC3" s="205" t="s">
        <v>202</v>
      </c>
      <c r="BF3" s="320"/>
    </row>
    <row r="4" spans="1:58" s="132" customFormat="1" ht="15.75" thickTop="1" x14ac:dyDescent="0.2">
      <c r="A4" s="148"/>
      <c r="B4" s="149"/>
      <c r="C4" s="291" t="str">
        <f>IF(ISBLANK(D4),"","001")</f>
        <v/>
      </c>
      <c r="D4" s="300"/>
      <c r="E4" s="300"/>
      <c r="F4" s="301"/>
      <c r="G4"/>
      <c r="H4" s="350"/>
      <c r="I4" s="351"/>
      <c r="J4" s="352"/>
      <c r="K4" s="353"/>
      <c r="L4" s="354"/>
      <c r="M4" s="355"/>
      <c r="N4" s="356"/>
      <c r="O4" s="357"/>
      <c r="P4" s="358"/>
      <c r="Q4" s="359"/>
      <c r="R4" s="360"/>
      <c r="S4" s="361"/>
      <c r="T4" s="356"/>
      <c r="U4" s="362"/>
      <c r="V4" s="362"/>
      <c r="W4" s="362"/>
      <c r="X4" s="362"/>
      <c r="Y4" s="363"/>
      <c r="Z4" s="364"/>
      <c r="AA4" s="474"/>
      <c r="AB4" s="356"/>
      <c r="AC4" s="362"/>
      <c r="AD4" s="362"/>
      <c r="AE4" s="362"/>
      <c r="AF4" s="362"/>
      <c r="AG4" s="362"/>
      <c r="AH4" s="357"/>
      <c r="AI4" s="358"/>
      <c r="AJ4" s="365"/>
      <c r="AK4" s="365"/>
      <c r="AL4" s="365"/>
      <c r="AM4" s="365"/>
      <c r="AN4" s="366"/>
      <c r="AO4" s="367"/>
      <c r="AP4" s="352"/>
      <c r="AQ4" s="352"/>
      <c r="AR4" s="352"/>
      <c r="AS4" s="352"/>
      <c r="AT4" s="352"/>
      <c r="AU4" s="352"/>
      <c r="AV4" s="353"/>
      <c r="AW4" s="368"/>
      <c r="AX4" s="369"/>
      <c r="AY4" s="364"/>
      <c r="AZ4" s="361"/>
      <c r="BA4" s="370"/>
      <c r="BB4" s="362"/>
      <c r="BC4" s="363"/>
      <c r="BF4" s="321"/>
    </row>
    <row r="5" spans="1:58" s="132" customFormat="1" ht="15.75" x14ac:dyDescent="0.25">
      <c r="A5" s="148"/>
      <c r="B5" s="149"/>
      <c r="C5" s="291" t="str">
        <f t="shared" ref="C5:C68" si="0">IF(D5="","",C4+1)</f>
        <v/>
      </c>
      <c r="D5" s="300"/>
      <c r="E5" s="300"/>
      <c r="F5" s="301"/>
      <c r="G5" s="349"/>
      <c r="H5" s="371"/>
      <c r="I5" s="352"/>
      <c r="J5" s="372"/>
      <c r="K5" s="373"/>
      <c r="L5" s="374"/>
      <c r="M5" s="375"/>
      <c r="N5" s="356"/>
      <c r="O5" s="376"/>
      <c r="P5" s="377"/>
      <c r="Q5" s="378"/>
      <c r="R5" s="379"/>
      <c r="S5" s="380"/>
      <c r="T5" s="381"/>
      <c r="U5" s="382"/>
      <c r="V5" s="382"/>
      <c r="W5" s="382"/>
      <c r="X5" s="382"/>
      <c r="Y5" s="383"/>
      <c r="Z5" s="384"/>
      <c r="AA5" s="470"/>
      <c r="AB5" s="381"/>
      <c r="AC5" s="382"/>
      <c r="AD5" s="382"/>
      <c r="AE5" s="382"/>
      <c r="AF5" s="382"/>
      <c r="AG5" s="382"/>
      <c r="AH5" s="376"/>
      <c r="AI5" s="377"/>
      <c r="AJ5" s="385"/>
      <c r="AK5" s="385"/>
      <c r="AL5" s="385"/>
      <c r="AM5" s="385"/>
      <c r="AN5" s="379"/>
      <c r="AO5" s="386"/>
      <c r="AP5" s="372"/>
      <c r="AQ5" s="372"/>
      <c r="AR5" s="372"/>
      <c r="AS5" s="372"/>
      <c r="AT5" s="372"/>
      <c r="AU5" s="372"/>
      <c r="AV5" s="373"/>
      <c r="AW5" s="387"/>
      <c r="AX5" s="383"/>
      <c r="AY5" s="384"/>
      <c r="AZ5" s="380"/>
      <c r="BA5" s="388"/>
      <c r="BB5" s="382"/>
      <c r="BC5" s="383"/>
      <c r="BF5" s="322" t="s">
        <v>281</v>
      </c>
    </row>
    <row r="6" spans="1:58" s="132" customFormat="1" ht="15" x14ac:dyDescent="0.3">
      <c r="A6" s="148"/>
      <c r="B6" s="149"/>
      <c r="C6" s="291" t="str">
        <f t="shared" si="0"/>
        <v/>
      </c>
      <c r="D6" s="300"/>
      <c r="E6" s="300"/>
      <c r="F6" s="301"/>
      <c r="G6" s="349"/>
      <c r="H6" s="371"/>
      <c r="I6" s="352"/>
      <c r="J6" s="372"/>
      <c r="K6" s="373"/>
      <c r="L6" s="374"/>
      <c r="M6" s="375"/>
      <c r="N6" s="356"/>
      <c r="O6" s="376"/>
      <c r="P6" s="377"/>
      <c r="Q6" s="378"/>
      <c r="R6" s="379"/>
      <c r="S6" s="380"/>
      <c r="T6" s="381"/>
      <c r="U6" s="382"/>
      <c r="V6" s="382"/>
      <c r="W6" s="382"/>
      <c r="X6" s="382"/>
      <c r="Y6" s="383"/>
      <c r="Z6" s="384"/>
      <c r="AA6" s="470"/>
      <c r="AB6" s="381"/>
      <c r="AC6" s="382"/>
      <c r="AD6" s="382"/>
      <c r="AE6" s="382"/>
      <c r="AF6" s="382"/>
      <c r="AG6" s="382"/>
      <c r="AH6" s="376"/>
      <c r="AI6" s="377"/>
      <c r="AJ6" s="385"/>
      <c r="AK6" s="385"/>
      <c r="AL6" s="385"/>
      <c r="AM6" s="385"/>
      <c r="AN6" s="379"/>
      <c r="AO6" s="386"/>
      <c r="AP6" s="372"/>
      <c r="AQ6" s="372"/>
      <c r="AR6" s="372"/>
      <c r="AS6" s="372"/>
      <c r="AT6" s="372"/>
      <c r="AU6" s="372"/>
      <c r="AV6" s="373"/>
      <c r="AW6" s="387"/>
      <c r="AX6" s="383"/>
      <c r="AY6" s="384"/>
      <c r="AZ6" s="380"/>
      <c r="BA6" s="388"/>
      <c r="BB6" s="382"/>
      <c r="BC6" s="383"/>
      <c r="BF6" s="323"/>
    </row>
    <row r="7" spans="1:58" s="132" customFormat="1" ht="15" x14ac:dyDescent="0.3">
      <c r="A7" s="148"/>
      <c r="B7" s="160"/>
      <c r="C7" s="291" t="str">
        <f t="shared" si="0"/>
        <v/>
      </c>
      <c r="D7" s="300"/>
      <c r="E7" s="300"/>
      <c r="F7" s="301"/>
      <c r="G7" s="349"/>
      <c r="H7" s="371"/>
      <c r="I7" s="352"/>
      <c r="J7" s="372"/>
      <c r="K7" s="373"/>
      <c r="L7" s="374"/>
      <c r="M7" s="375"/>
      <c r="N7" s="356"/>
      <c r="O7" s="376"/>
      <c r="P7" s="377"/>
      <c r="Q7" s="378"/>
      <c r="R7" s="379"/>
      <c r="S7" s="380"/>
      <c r="T7" s="381"/>
      <c r="U7" s="382"/>
      <c r="V7" s="382"/>
      <c r="W7" s="382"/>
      <c r="X7" s="382"/>
      <c r="Y7" s="383"/>
      <c r="Z7" s="384"/>
      <c r="AA7" s="470"/>
      <c r="AB7" s="381"/>
      <c r="AC7" s="382"/>
      <c r="AD7" s="382"/>
      <c r="AE7" s="382"/>
      <c r="AF7" s="382"/>
      <c r="AG7" s="382"/>
      <c r="AH7" s="376"/>
      <c r="AI7" s="377"/>
      <c r="AJ7" s="385"/>
      <c r="AK7" s="385"/>
      <c r="AL7" s="385"/>
      <c r="AM7" s="385"/>
      <c r="AN7" s="379"/>
      <c r="AO7" s="386"/>
      <c r="AP7" s="372"/>
      <c r="AQ7" s="372"/>
      <c r="AR7" s="372"/>
      <c r="AS7" s="372"/>
      <c r="AT7" s="372"/>
      <c r="AU7" s="372"/>
      <c r="AV7" s="373"/>
      <c r="AW7" s="387"/>
      <c r="AX7" s="383"/>
      <c r="AY7" s="384"/>
      <c r="AZ7" s="380"/>
      <c r="BA7" s="388"/>
      <c r="BB7" s="382"/>
      <c r="BC7" s="383"/>
      <c r="BF7" s="324" t="s">
        <v>24</v>
      </c>
    </row>
    <row r="8" spans="1:58" s="132" customFormat="1" ht="15" x14ac:dyDescent="0.3">
      <c r="A8" s="148"/>
      <c r="B8" s="160"/>
      <c r="C8" s="291" t="str">
        <f t="shared" si="0"/>
        <v/>
      </c>
      <c r="D8" s="300"/>
      <c r="E8" s="300"/>
      <c r="F8" s="301"/>
      <c r="G8" s="349"/>
      <c r="H8" s="371"/>
      <c r="I8" s="352"/>
      <c r="J8" s="372"/>
      <c r="K8" s="373"/>
      <c r="L8" s="374"/>
      <c r="M8" s="375"/>
      <c r="N8" s="356"/>
      <c r="O8" s="376"/>
      <c r="P8" s="377"/>
      <c r="Q8" s="378"/>
      <c r="R8" s="379"/>
      <c r="S8" s="380"/>
      <c r="T8" s="381"/>
      <c r="U8" s="382"/>
      <c r="V8" s="382"/>
      <c r="W8" s="382"/>
      <c r="X8" s="382"/>
      <c r="Y8" s="383"/>
      <c r="Z8" s="384"/>
      <c r="AA8" s="470"/>
      <c r="AB8" s="381"/>
      <c r="AC8" s="382"/>
      <c r="AD8" s="382"/>
      <c r="AE8" s="382"/>
      <c r="AF8" s="382"/>
      <c r="AG8" s="382"/>
      <c r="AH8" s="376"/>
      <c r="AI8" s="377"/>
      <c r="AJ8" s="385"/>
      <c r="AK8" s="385"/>
      <c r="AL8" s="385"/>
      <c r="AM8" s="385"/>
      <c r="AN8" s="379"/>
      <c r="AO8" s="386"/>
      <c r="AP8" s="372"/>
      <c r="AQ8" s="372"/>
      <c r="AR8" s="372"/>
      <c r="AS8" s="372"/>
      <c r="AT8" s="372"/>
      <c r="AU8" s="372"/>
      <c r="AV8" s="373"/>
      <c r="AW8" s="387"/>
      <c r="AX8" s="383"/>
      <c r="AY8" s="384"/>
      <c r="AZ8" s="380"/>
      <c r="BA8" s="388"/>
      <c r="BB8" s="382"/>
      <c r="BC8" s="383"/>
      <c r="BD8" s="286"/>
      <c r="BE8" s="199"/>
      <c r="BF8" s="324" t="s">
        <v>25</v>
      </c>
    </row>
    <row r="9" spans="1:58" s="132" customFormat="1" ht="15" x14ac:dyDescent="0.3">
      <c r="A9" s="148"/>
      <c r="B9" s="160"/>
      <c r="C9" s="291" t="str">
        <f t="shared" si="0"/>
        <v/>
      </c>
      <c r="D9" s="300"/>
      <c r="E9" s="300"/>
      <c r="F9" s="301"/>
      <c r="G9" s="349"/>
      <c r="H9" s="371"/>
      <c r="I9" s="352"/>
      <c r="J9" s="372"/>
      <c r="K9" s="373"/>
      <c r="L9" s="374"/>
      <c r="M9" s="375"/>
      <c r="N9" s="356"/>
      <c r="O9" s="376"/>
      <c r="P9" s="377"/>
      <c r="Q9" s="378"/>
      <c r="R9" s="379"/>
      <c r="S9" s="380"/>
      <c r="T9" s="381"/>
      <c r="U9" s="382"/>
      <c r="V9" s="382"/>
      <c r="W9" s="382"/>
      <c r="X9" s="382"/>
      <c r="Y9" s="383"/>
      <c r="Z9" s="384"/>
      <c r="AA9" s="470"/>
      <c r="AB9" s="381"/>
      <c r="AC9" s="382"/>
      <c r="AD9" s="382"/>
      <c r="AE9" s="382"/>
      <c r="AF9" s="382"/>
      <c r="AG9" s="382"/>
      <c r="AH9" s="376"/>
      <c r="AI9" s="377"/>
      <c r="AJ9" s="385"/>
      <c r="AK9" s="385"/>
      <c r="AL9" s="385"/>
      <c r="AM9" s="385"/>
      <c r="AN9" s="379"/>
      <c r="AO9" s="386"/>
      <c r="AP9" s="372"/>
      <c r="AQ9" s="372"/>
      <c r="AR9" s="372"/>
      <c r="AS9" s="372"/>
      <c r="AT9" s="372"/>
      <c r="AU9" s="372"/>
      <c r="AV9" s="373"/>
      <c r="AW9" s="387"/>
      <c r="AX9" s="383"/>
      <c r="AY9" s="384"/>
      <c r="AZ9" s="380"/>
      <c r="BA9" s="388"/>
      <c r="BB9" s="382"/>
      <c r="BC9" s="383"/>
      <c r="BF9" s="324" t="s">
        <v>26</v>
      </c>
    </row>
    <row r="10" spans="1:58" s="132" customFormat="1" ht="15" x14ac:dyDescent="0.3">
      <c r="A10" s="148"/>
      <c r="B10" s="160"/>
      <c r="C10" s="291" t="str">
        <f t="shared" si="0"/>
        <v/>
      </c>
      <c r="D10" s="300"/>
      <c r="E10" s="300"/>
      <c r="F10" s="301"/>
      <c r="G10" s="349"/>
      <c r="H10" s="371"/>
      <c r="I10" s="352"/>
      <c r="J10" s="372"/>
      <c r="K10" s="373"/>
      <c r="L10" s="374"/>
      <c r="M10" s="375"/>
      <c r="N10" s="356"/>
      <c r="O10" s="376"/>
      <c r="P10" s="377"/>
      <c r="Q10" s="378"/>
      <c r="R10" s="379"/>
      <c r="S10" s="380"/>
      <c r="T10" s="381"/>
      <c r="U10" s="382"/>
      <c r="V10" s="382"/>
      <c r="W10" s="382"/>
      <c r="X10" s="382"/>
      <c r="Y10" s="383"/>
      <c r="Z10" s="384"/>
      <c r="AA10" s="470"/>
      <c r="AB10" s="381"/>
      <c r="AC10" s="382"/>
      <c r="AD10" s="382"/>
      <c r="AE10" s="382"/>
      <c r="AF10" s="382"/>
      <c r="AG10" s="382"/>
      <c r="AH10" s="376"/>
      <c r="AI10" s="377"/>
      <c r="AJ10" s="385"/>
      <c r="AK10" s="385"/>
      <c r="AL10" s="385"/>
      <c r="AM10" s="385"/>
      <c r="AN10" s="379"/>
      <c r="AO10" s="386"/>
      <c r="AP10" s="372"/>
      <c r="AQ10" s="372"/>
      <c r="AR10" s="372"/>
      <c r="AS10" s="372"/>
      <c r="AT10" s="372"/>
      <c r="AU10" s="372"/>
      <c r="AV10" s="373"/>
      <c r="AW10" s="387"/>
      <c r="AX10" s="383"/>
      <c r="AY10" s="384"/>
      <c r="AZ10" s="380"/>
      <c r="BA10" s="388"/>
      <c r="BB10" s="382"/>
      <c r="BC10" s="383"/>
      <c r="BF10" s="325"/>
    </row>
    <row r="11" spans="1:58" s="132" customFormat="1" ht="15" x14ac:dyDescent="0.3">
      <c r="A11" s="148"/>
      <c r="B11" s="160"/>
      <c r="C11" s="291" t="str">
        <f t="shared" si="0"/>
        <v/>
      </c>
      <c r="D11" s="300"/>
      <c r="E11" s="300"/>
      <c r="F11" s="301"/>
      <c r="G11" s="349"/>
      <c r="H11" s="371"/>
      <c r="I11" s="352"/>
      <c r="J11" s="372"/>
      <c r="K11" s="373"/>
      <c r="L11" s="374"/>
      <c r="M11" s="375"/>
      <c r="N11" s="356"/>
      <c r="O11" s="376"/>
      <c r="P11" s="377"/>
      <c r="Q11" s="378"/>
      <c r="R11" s="379"/>
      <c r="S11" s="380"/>
      <c r="T11" s="381"/>
      <c r="U11" s="382"/>
      <c r="V11" s="382"/>
      <c r="W11" s="382"/>
      <c r="X11" s="382"/>
      <c r="Y11" s="383"/>
      <c r="Z11" s="384"/>
      <c r="AA11" s="470"/>
      <c r="AB11" s="381"/>
      <c r="AC11" s="382"/>
      <c r="AD11" s="382"/>
      <c r="AE11" s="382"/>
      <c r="AF11" s="382"/>
      <c r="AG11" s="382"/>
      <c r="AH11" s="376"/>
      <c r="AI11" s="377"/>
      <c r="AJ11" s="385"/>
      <c r="AK11" s="385"/>
      <c r="AL11" s="385"/>
      <c r="AM11" s="385"/>
      <c r="AN11" s="379"/>
      <c r="AO11" s="386"/>
      <c r="AP11" s="372"/>
      <c r="AQ11" s="372"/>
      <c r="AR11" s="372"/>
      <c r="AS11" s="372"/>
      <c r="AT11" s="372"/>
      <c r="AU11" s="372"/>
      <c r="AV11" s="373"/>
      <c r="AW11" s="387"/>
      <c r="AX11" s="383"/>
      <c r="AY11" s="384"/>
      <c r="AZ11" s="380"/>
      <c r="BA11" s="388"/>
      <c r="BB11" s="382"/>
      <c r="BC11" s="383"/>
      <c r="BF11" s="326"/>
    </row>
    <row r="12" spans="1:58" s="132" customFormat="1" ht="15.75" x14ac:dyDescent="0.25">
      <c r="A12" s="148"/>
      <c r="B12" s="160"/>
      <c r="C12" s="291" t="str">
        <f t="shared" si="0"/>
        <v/>
      </c>
      <c r="D12" s="300"/>
      <c r="E12" s="300"/>
      <c r="F12" s="264"/>
      <c r="G12" s="349"/>
      <c r="H12" s="371"/>
      <c r="I12" s="352"/>
      <c r="J12" s="372"/>
      <c r="K12" s="373"/>
      <c r="L12" s="374"/>
      <c r="M12" s="375"/>
      <c r="N12" s="356"/>
      <c r="O12" s="376"/>
      <c r="P12" s="377"/>
      <c r="Q12" s="378"/>
      <c r="R12" s="379"/>
      <c r="S12" s="380"/>
      <c r="T12" s="381"/>
      <c r="U12" s="382"/>
      <c r="V12" s="382"/>
      <c r="W12" s="382"/>
      <c r="X12" s="382"/>
      <c r="Y12" s="383"/>
      <c r="Z12" s="384"/>
      <c r="AA12" s="470"/>
      <c r="AB12" s="381"/>
      <c r="AC12" s="382"/>
      <c r="AD12" s="382"/>
      <c r="AE12" s="382"/>
      <c r="AF12" s="382"/>
      <c r="AG12" s="382"/>
      <c r="AH12" s="376"/>
      <c r="AI12" s="377"/>
      <c r="AJ12" s="385"/>
      <c r="AK12" s="385"/>
      <c r="AL12" s="385"/>
      <c r="AM12" s="385"/>
      <c r="AN12" s="379"/>
      <c r="AO12" s="386"/>
      <c r="AP12" s="372"/>
      <c r="AQ12" s="372"/>
      <c r="AR12" s="372"/>
      <c r="AS12" s="372"/>
      <c r="AT12" s="372"/>
      <c r="AU12" s="372"/>
      <c r="AV12" s="373"/>
      <c r="AW12" s="387"/>
      <c r="AX12" s="383"/>
      <c r="AY12" s="384"/>
      <c r="AZ12" s="380"/>
      <c r="BA12" s="388"/>
      <c r="BB12" s="382"/>
      <c r="BC12" s="383"/>
      <c r="BF12" s="322" t="s">
        <v>284</v>
      </c>
    </row>
    <row r="13" spans="1:58" s="132" customFormat="1" ht="15" x14ac:dyDescent="0.3">
      <c r="A13" s="148"/>
      <c r="B13" s="160"/>
      <c r="C13" s="291" t="str">
        <f t="shared" si="0"/>
        <v/>
      </c>
      <c r="D13" s="300"/>
      <c r="E13" s="300"/>
      <c r="F13" s="264"/>
      <c r="G13" s="349"/>
      <c r="H13" s="371"/>
      <c r="I13" s="352"/>
      <c r="J13" s="372"/>
      <c r="K13" s="373"/>
      <c r="L13" s="374"/>
      <c r="M13" s="375"/>
      <c r="N13" s="356"/>
      <c r="O13" s="376"/>
      <c r="P13" s="377"/>
      <c r="Q13" s="378"/>
      <c r="R13" s="379"/>
      <c r="S13" s="380"/>
      <c r="T13" s="381"/>
      <c r="U13" s="382"/>
      <c r="V13" s="382"/>
      <c r="W13" s="382"/>
      <c r="X13" s="382"/>
      <c r="Y13" s="383"/>
      <c r="Z13" s="384"/>
      <c r="AA13" s="470"/>
      <c r="AB13" s="381"/>
      <c r="AC13" s="382"/>
      <c r="AD13" s="382"/>
      <c r="AE13" s="382"/>
      <c r="AF13" s="382"/>
      <c r="AG13" s="382"/>
      <c r="AH13" s="376"/>
      <c r="AI13" s="377"/>
      <c r="AJ13" s="385"/>
      <c r="AK13" s="385"/>
      <c r="AL13" s="385"/>
      <c r="AM13" s="385"/>
      <c r="AN13" s="379"/>
      <c r="AO13" s="386"/>
      <c r="AP13" s="372"/>
      <c r="AQ13" s="372"/>
      <c r="AR13" s="372"/>
      <c r="AS13" s="372"/>
      <c r="AT13" s="372"/>
      <c r="AU13" s="372"/>
      <c r="AV13" s="373"/>
      <c r="AW13" s="387"/>
      <c r="AX13" s="383"/>
      <c r="AY13" s="384"/>
      <c r="AZ13" s="380"/>
      <c r="BA13" s="388"/>
      <c r="BB13" s="382"/>
      <c r="BC13" s="383"/>
      <c r="BF13" s="324"/>
    </row>
    <row r="14" spans="1:58" s="132" customFormat="1" ht="15" x14ac:dyDescent="0.3">
      <c r="A14" s="148"/>
      <c r="B14" s="149"/>
      <c r="C14" s="291" t="str">
        <f t="shared" si="0"/>
        <v/>
      </c>
      <c r="D14" s="300"/>
      <c r="E14" s="300"/>
      <c r="F14" s="264"/>
      <c r="G14" s="349"/>
      <c r="H14" s="371"/>
      <c r="I14" s="352"/>
      <c r="J14" s="372"/>
      <c r="K14" s="373"/>
      <c r="L14" s="374"/>
      <c r="M14" s="375"/>
      <c r="N14" s="356"/>
      <c r="O14" s="376"/>
      <c r="P14" s="377"/>
      <c r="Q14" s="378"/>
      <c r="R14" s="379"/>
      <c r="S14" s="380"/>
      <c r="T14" s="381"/>
      <c r="U14" s="382"/>
      <c r="V14" s="382"/>
      <c r="W14" s="382"/>
      <c r="X14" s="382"/>
      <c r="Y14" s="383"/>
      <c r="Z14" s="384"/>
      <c r="AA14" s="470"/>
      <c r="AB14" s="381"/>
      <c r="AC14" s="382"/>
      <c r="AD14" s="382"/>
      <c r="AE14" s="382"/>
      <c r="AF14" s="382"/>
      <c r="AG14" s="382"/>
      <c r="AH14" s="376"/>
      <c r="AI14" s="377"/>
      <c r="AJ14" s="385"/>
      <c r="AK14" s="385"/>
      <c r="AL14" s="385"/>
      <c r="AM14" s="385"/>
      <c r="AN14" s="379"/>
      <c r="AO14" s="386"/>
      <c r="AP14" s="372"/>
      <c r="AQ14" s="372"/>
      <c r="AR14" s="372"/>
      <c r="AS14" s="372"/>
      <c r="AT14" s="372"/>
      <c r="AU14" s="372"/>
      <c r="AV14" s="373"/>
      <c r="AW14" s="387"/>
      <c r="AX14" s="383"/>
      <c r="AY14" s="384"/>
      <c r="AZ14" s="380"/>
      <c r="BA14" s="388"/>
      <c r="BB14" s="382"/>
      <c r="BC14" s="383"/>
      <c r="BF14" s="324"/>
    </row>
    <row r="15" spans="1:58" s="132" customFormat="1" ht="15" x14ac:dyDescent="0.3">
      <c r="A15" s="148"/>
      <c r="B15" s="149"/>
      <c r="C15" s="291" t="str">
        <f t="shared" si="0"/>
        <v/>
      </c>
      <c r="D15" s="300"/>
      <c r="E15" s="300"/>
      <c r="F15" s="264"/>
      <c r="G15" s="349"/>
      <c r="H15" s="371"/>
      <c r="I15" s="352"/>
      <c r="J15" s="372"/>
      <c r="K15" s="373"/>
      <c r="L15" s="374"/>
      <c r="M15" s="375"/>
      <c r="N15" s="356"/>
      <c r="O15" s="376"/>
      <c r="P15" s="377"/>
      <c r="Q15" s="378"/>
      <c r="R15" s="379"/>
      <c r="S15" s="380"/>
      <c r="T15" s="381"/>
      <c r="U15" s="382"/>
      <c r="V15" s="382"/>
      <c r="W15" s="382"/>
      <c r="X15" s="382"/>
      <c r="Y15" s="383"/>
      <c r="Z15" s="384"/>
      <c r="AA15" s="470"/>
      <c r="AB15" s="381"/>
      <c r="AC15" s="382"/>
      <c r="AD15" s="382"/>
      <c r="AE15" s="382"/>
      <c r="AF15" s="382"/>
      <c r="AG15" s="382"/>
      <c r="AH15" s="376"/>
      <c r="AI15" s="377"/>
      <c r="AJ15" s="385"/>
      <c r="AK15" s="385"/>
      <c r="AL15" s="385"/>
      <c r="AM15" s="385"/>
      <c r="AN15" s="379"/>
      <c r="AO15" s="386"/>
      <c r="AP15" s="372"/>
      <c r="AQ15" s="372"/>
      <c r="AR15" s="372"/>
      <c r="AS15" s="372"/>
      <c r="AT15" s="372"/>
      <c r="AU15" s="372"/>
      <c r="AV15" s="373"/>
      <c r="AW15" s="387"/>
      <c r="AX15" s="383"/>
      <c r="AY15" s="384"/>
      <c r="AZ15" s="380"/>
      <c r="BA15" s="388"/>
      <c r="BB15" s="382"/>
      <c r="BC15" s="383"/>
      <c r="BF15" s="324"/>
    </row>
    <row r="16" spans="1:58" s="132" customFormat="1" ht="15" x14ac:dyDescent="0.3">
      <c r="A16" s="148"/>
      <c r="B16" s="149"/>
      <c r="C16" s="291" t="str">
        <f t="shared" si="0"/>
        <v/>
      </c>
      <c r="D16" s="300"/>
      <c r="E16" s="300"/>
      <c r="F16" s="264"/>
      <c r="G16" s="349"/>
      <c r="H16" s="371"/>
      <c r="I16" s="352"/>
      <c r="J16" s="372"/>
      <c r="K16" s="373"/>
      <c r="L16" s="374"/>
      <c r="M16" s="375"/>
      <c r="N16" s="356"/>
      <c r="O16" s="376"/>
      <c r="P16" s="377"/>
      <c r="Q16" s="378"/>
      <c r="R16" s="379"/>
      <c r="S16" s="380"/>
      <c r="T16" s="381"/>
      <c r="U16" s="382"/>
      <c r="V16" s="382"/>
      <c r="W16" s="382"/>
      <c r="X16" s="382"/>
      <c r="Y16" s="383"/>
      <c r="Z16" s="384"/>
      <c r="AA16" s="470"/>
      <c r="AB16" s="381"/>
      <c r="AC16" s="382"/>
      <c r="AD16" s="382"/>
      <c r="AE16" s="382"/>
      <c r="AF16" s="382"/>
      <c r="AG16" s="382"/>
      <c r="AH16" s="376"/>
      <c r="AI16" s="377"/>
      <c r="AJ16" s="385"/>
      <c r="AK16" s="385"/>
      <c r="AL16" s="385"/>
      <c r="AM16" s="385"/>
      <c r="AN16" s="379"/>
      <c r="AO16" s="386"/>
      <c r="AP16" s="372"/>
      <c r="AQ16" s="372"/>
      <c r="AR16" s="372"/>
      <c r="AS16" s="372"/>
      <c r="AT16" s="372"/>
      <c r="AU16" s="372"/>
      <c r="AV16" s="373"/>
      <c r="AW16" s="387"/>
      <c r="AX16" s="383"/>
      <c r="AY16" s="384"/>
      <c r="AZ16" s="380"/>
      <c r="BA16" s="388"/>
      <c r="BB16" s="382"/>
      <c r="BC16" s="383"/>
      <c r="BF16" s="327"/>
    </row>
    <row r="17" spans="1:58" s="132" customFormat="1" ht="15" x14ac:dyDescent="0.3">
      <c r="A17" s="148"/>
      <c r="B17" s="149"/>
      <c r="C17" s="291" t="str">
        <f t="shared" si="0"/>
        <v/>
      </c>
      <c r="D17" s="300"/>
      <c r="E17" s="300"/>
      <c r="F17" s="264"/>
      <c r="G17" s="349"/>
      <c r="H17" s="371"/>
      <c r="I17" s="352"/>
      <c r="J17" s="372"/>
      <c r="K17" s="373"/>
      <c r="L17" s="374"/>
      <c r="M17" s="375"/>
      <c r="N17" s="356"/>
      <c r="O17" s="376"/>
      <c r="P17" s="377"/>
      <c r="Q17" s="378"/>
      <c r="R17" s="379"/>
      <c r="S17" s="380"/>
      <c r="T17" s="381"/>
      <c r="U17" s="382"/>
      <c r="V17" s="382"/>
      <c r="W17" s="382"/>
      <c r="X17" s="382"/>
      <c r="Y17" s="383"/>
      <c r="Z17" s="384"/>
      <c r="AA17" s="470"/>
      <c r="AB17" s="381"/>
      <c r="AC17" s="382"/>
      <c r="AD17" s="382"/>
      <c r="AE17" s="382"/>
      <c r="AF17" s="382"/>
      <c r="AG17" s="382"/>
      <c r="AH17" s="376"/>
      <c r="AI17" s="377"/>
      <c r="AJ17" s="385"/>
      <c r="AK17" s="385"/>
      <c r="AL17" s="385"/>
      <c r="AM17" s="385"/>
      <c r="AN17" s="379"/>
      <c r="AO17" s="386"/>
      <c r="AP17" s="372"/>
      <c r="AQ17" s="372"/>
      <c r="AR17" s="372"/>
      <c r="AS17" s="372"/>
      <c r="AT17" s="372"/>
      <c r="AU17" s="372"/>
      <c r="AV17" s="373"/>
      <c r="AW17" s="387"/>
      <c r="AX17" s="383"/>
      <c r="AY17" s="384"/>
      <c r="AZ17" s="380"/>
      <c r="BA17" s="388"/>
      <c r="BB17" s="382"/>
      <c r="BC17" s="383"/>
      <c r="BF17" s="326"/>
    </row>
    <row r="18" spans="1:58" s="132" customFormat="1" ht="15" x14ac:dyDescent="0.3">
      <c r="A18" s="148"/>
      <c r="B18" s="149"/>
      <c r="C18" s="291" t="str">
        <f t="shared" si="0"/>
        <v/>
      </c>
      <c r="D18" s="300"/>
      <c r="E18" s="300"/>
      <c r="F18" s="264"/>
      <c r="G18" s="349"/>
      <c r="H18" s="371"/>
      <c r="I18" s="352"/>
      <c r="J18" s="372"/>
      <c r="K18" s="373"/>
      <c r="L18" s="374"/>
      <c r="M18" s="375"/>
      <c r="N18" s="356"/>
      <c r="O18" s="376"/>
      <c r="P18" s="377"/>
      <c r="Q18" s="378"/>
      <c r="R18" s="379"/>
      <c r="S18" s="380"/>
      <c r="T18" s="381"/>
      <c r="U18" s="382"/>
      <c r="V18" s="382"/>
      <c r="W18" s="382"/>
      <c r="X18" s="382"/>
      <c r="Y18" s="383"/>
      <c r="Z18" s="384"/>
      <c r="AA18" s="470"/>
      <c r="AB18" s="381"/>
      <c r="AC18" s="382"/>
      <c r="AD18" s="382"/>
      <c r="AE18" s="382"/>
      <c r="AF18" s="382"/>
      <c r="AG18" s="382"/>
      <c r="AH18" s="376"/>
      <c r="AI18" s="377"/>
      <c r="AJ18" s="385"/>
      <c r="AK18" s="385"/>
      <c r="AL18" s="385"/>
      <c r="AM18" s="385"/>
      <c r="AN18" s="379"/>
      <c r="AO18" s="386"/>
      <c r="AP18" s="372"/>
      <c r="AQ18" s="372"/>
      <c r="AR18" s="372"/>
      <c r="AS18" s="372"/>
      <c r="AT18" s="372"/>
      <c r="AU18" s="372"/>
      <c r="AV18" s="373"/>
      <c r="AW18" s="387"/>
      <c r="AX18" s="383"/>
      <c r="AY18" s="384"/>
      <c r="AZ18" s="380"/>
      <c r="BA18" s="388"/>
      <c r="BB18" s="382"/>
      <c r="BC18" s="383"/>
      <c r="BF18" s="328"/>
    </row>
    <row r="19" spans="1:58" s="132" customFormat="1" ht="15.75" x14ac:dyDescent="0.25">
      <c r="A19" s="148"/>
      <c r="B19" s="149"/>
      <c r="C19" s="291" t="str">
        <f t="shared" si="0"/>
        <v/>
      </c>
      <c r="D19" s="300"/>
      <c r="E19" s="300"/>
      <c r="F19" s="264"/>
      <c r="G19" s="349"/>
      <c r="H19" s="371"/>
      <c r="I19" s="352"/>
      <c r="J19" s="372"/>
      <c r="K19" s="373"/>
      <c r="L19" s="374"/>
      <c r="M19" s="375"/>
      <c r="N19" s="356"/>
      <c r="O19" s="376"/>
      <c r="P19" s="377"/>
      <c r="Q19" s="378"/>
      <c r="R19" s="379"/>
      <c r="S19" s="380"/>
      <c r="T19" s="381"/>
      <c r="U19" s="382"/>
      <c r="V19" s="382"/>
      <c r="W19" s="382"/>
      <c r="X19" s="382"/>
      <c r="Y19" s="383"/>
      <c r="Z19" s="384"/>
      <c r="AA19" s="470"/>
      <c r="AB19" s="381"/>
      <c r="AC19" s="382"/>
      <c r="AD19" s="382"/>
      <c r="AE19" s="382"/>
      <c r="AF19" s="382"/>
      <c r="AG19" s="382"/>
      <c r="AH19" s="376"/>
      <c r="AI19" s="377"/>
      <c r="AJ19" s="385"/>
      <c r="AK19" s="385"/>
      <c r="AL19" s="385"/>
      <c r="AM19" s="385"/>
      <c r="AN19" s="379"/>
      <c r="AO19" s="386"/>
      <c r="AP19" s="372"/>
      <c r="AQ19" s="372"/>
      <c r="AR19" s="372"/>
      <c r="AS19" s="372"/>
      <c r="AT19" s="372"/>
      <c r="AU19" s="372"/>
      <c r="AV19" s="373"/>
      <c r="AW19" s="387"/>
      <c r="AX19" s="383"/>
      <c r="AY19" s="384"/>
      <c r="AZ19" s="380"/>
      <c r="BA19" s="388"/>
      <c r="BB19" s="382"/>
      <c r="BC19" s="383"/>
      <c r="BF19" s="322" t="s">
        <v>298</v>
      </c>
    </row>
    <row r="20" spans="1:58" s="132" customFormat="1" ht="15" x14ac:dyDescent="0.3">
      <c r="A20" s="148"/>
      <c r="B20" s="149"/>
      <c r="C20" s="291" t="str">
        <f t="shared" si="0"/>
        <v/>
      </c>
      <c r="D20" s="300"/>
      <c r="E20" s="300"/>
      <c r="F20" s="264"/>
      <c r="G20" s="349"/>
      <c r="H20" s="371"/>
      <c r="I20" s="352"/>
      <c r="J20" s="372"/>
      <c r="K20" s="373"/>
      <c r="L20" s="374"/>
      <c r="M20" s="375"/>
      <c r="N20" s="356"/>
      <c r="O20" s="376"/>
      <c r="P20" s="377"/>
      <c r="Q20" s="378"/>
      <c r="R20" s="379"/>
      <c r="S20" s="380"/>
      <c r="T20" s="381"/>
      <c r="U20" s="382"/>
      <c r="V20" s="382"/>
      <c r="W20" s="382"/>
      <c r="X20" s="382"/>
      <c r="Y20" s="383"/>
      <c r="Z20" s="384"/>
      <c r="AA20" s="470"/>
      <c r="AB20" s="381"/>
      <c r="AC20" s="382"/>
      <c r="AD20" s="382"/>
      <c r="AE20" s="382"/>
      <c r="AF20" s="382"/>
      <c r="AG20" s="382"/>
      <c r="AH20" s="376"/>
      <c r="AI20" s="377"/>
      <c r="AJ20" s="385"/>
      <c r="AK20" s="385"/>
      <c r="AL20" s="385"/>
      <c r="AM20" s="385"/>
      <c r="AN20" s="379"/>
      <c r="AO20" s="386"/>
      <c r="AP20" s="372"/>
      <c r="AQ20" s="372"/>
      <c r="AR20" s="372"/>
      <c r="AS20" s="372"/>
      <c r="AT20" s="372"/>
      <c r="AU20" s="372"/>
      <c r="AV20" s="373"/>
      <c r="AW20" s="387"/>
      <c r="AX20" s="383"/>
      <c r="AY20" s="384"/>
      <c r="AZ20" s="380"/>
      <c r="BA20" s="388"/>
      <c r="BB20" s="382"/>
      <c r="BC20" s="383"/>
      <c r="BF20" s="324"/>
    </row>
    <row r="21" spans="1:58" s="132" customFormat="1" ht="15" x14ac:dyDescent="0.3">
      <c r="A21" s="148"/>
      <c r="B21" s="149"/>
      <c r="C21" s="291" t="str">
        <f t="shared" si="0"/>
        <v/>
      </c>
      <c r="D21" s="300"/>
      <c r="E21" s="300"/>
      <c r="F21" s="264"/>
      <c r="G21" s="349"/>
      <c r="H21" s="371"/>
      <c r="I21" s="352"/>
      <c r="J21" s="372"/>
      <c r="K21" s="373"/>
      <c r="L21" s="374"/>
      <c r="M21" s="375"/>
      <c r="N21" s="356"/>
      <c r="O21" s="376"/>
      <c r="P21" s="377"/>
      <c r="Q21" s="378"/>
      <c r="R21" s="379"/>
      <c r="S21" s="380"/>
      <c r="T21" s="381"/>
      <c r="U21" s="382"/>
      <c r="V21" s="382"/>
      <c r="W21" s="382"/>
      <c r="X21" s="382"/>
      <c r="Y21" s="383"/>
      <c r="Z21" s="384"/>
      <c r="AA21" s="470"/>
      <c r="AB21" s="381"/>
      <c r="AC21" s="382"/>
      <c r="AD21" s="382"/>
      <c r="AE21" s="382"/>
      <c r="AF21" s="382"/>
      <c r="AG21" s="382"/>
      <c r="AH21" s="376"/>
      <c r="AI21" s="377"/>
      <c r="AJ21" s="385"/>
      <c r="AK21" s="385"/>
      <c r="AL21" s="385"/>
      <c r="AM21" s="385"/>
      <c r="AN21" s="379"/>
      <c r="AO21" s="386"/>
      <c r="AP21" s="372"/>
      <c r="AQ21" s="372"/>
      <c r="AR21" s="372"/>
      <c r="AS21" s="372"/>
      <c r="AT21" s="372"/>
      <c r="AU21" s="372"/>
      <c r="AV21" s="373"/>
      <c r="AW21" s="387"/>
      <c r="AX21" s="383"/>
      <c r="AY21" s="384"/>
      <c r="AZ21" s="380"/>
      <c r="BA21" s="388"/>
      <c r="BB21" s="382"/>
      <c r="BC21" s="383"/>
      <c r="BF21" s="476" t="s">
        <v>311</v>
      </c>
    </row>
    <row r="22" spans="1:58" s="132" customFormat="1" ht="15" x14ac:dyDescent="0.3">
      <c r="A22" s="148"/>
      <c r="B22" s="149"/>
      <c r="C22" s="291" t="str">
        <f t="shared" si="0"/>
        <v/>
      </c>
      <c r="D22" s="300"/>
      <c r="E22" s="300"/>
      <c r="F22" s="264"/>
      <c r="G22" s="349"/>
      <c r="H22" s="371"/>
      <c r="I22" s="352"/>
      <c r="J22" s="372"/>
      <c r="K22" s="373"/>
      <c r="L22" s="374"/>
      <c r="M22" s="375"/>
      <c r="N22" s="356"/>
      <c r="O22" s="376"/>
      <c r="P22" s="377"/>
      <c r="Q22" s="378"/>
      <c r="R22" s="379"/>
      <c r="S22" s="380"/>
      <c r="T22" s="381"/>
      <c r="U22" s="382"/>
      <c r="V22" s="382"/>
      <c r="W22" s="382"/>
      <c r="X22" s="382"/>
      <c r="Y22" s="383"/>
      <c r="Z22" s="384"/>
      <c r="AA22" s="470"/>
      <c r="AB22" s="381"/>
      <c r="AC22" s="382"/>
      <c r="AD22" s="382"/>
      <c r="AE22" s="382"/>
      <c r="AF22" s="382"/>
      <c r="AG22" s="382"/>
      <c r="AH22" s="376"/>
      <c r="AI22" s="377"/>
      <c r="AJ22" s="385"/>
      <c r="AK22" s="385"/>
      <c r="AL22" s="385"/>
      <c r="AM22" s="385"/>
      <c r="AN22" s="379"/>
      <c r="AO22" s="386"/>
      <c r="AP22" s="372"/>
      <c r="AQ22" s="372"/>
      <c r="AR22" s="372"/>
      <c r="AS22" s="372"/>
      <c r="AT22" s="372"/>
      <c r="AU22" s="372"/>
      <c r="AV22" s="373"/>
      <c r="AW22" s="387"/>
      <c r="AX22" s="383"/>
      <c r="AY22" s="384"/>
      <c r="AZ22" s="380"/>
      <c r="BA22" s="388"/>
      <c r="BB22" s="382"/>
      <c r="BC22" s="383"/>
      <c r="BF22" s="476" t="s">
        <v>312</v>
      </c>
    </row>
    <row r="23" spans="1:58" s="132" customFormat="1" ht="15" x14ac:dyDescent="0.3">
      <c r="A23" s="148"/>
      <c r="B23" s="149"/>
      <c r="C23" s="291" t="str">
        <f t="shared" si="0"/>
        <v/>
      </c>
      <c r="D23" s="300"/>
      <c r="E23" s="300"/>
      <c r="F23" s="264"/>
      <c r="G23" s="349"/>
      <c r="H23" s="371"/>
      <c r="I23" s="352"/>
      <c r="J23" s="372"/>
      <c r="K23" s="373"/>
      <c r="L23" s="374"/>
      <c r="M23" s="375"/>
      <c r="N23" s="356"/>
      <c r="O23" s="376"/>
      <c r="P23" s="377"/>
      <c r="Q23" s="378"/>
      <c r="R23" s="379"/>
      <c r="S23" s="380"/>
      <c r="T23" s="381"/>
      <c r="U23" s="382"/>
      <c r="V23" s="382"/>
      <c r="W23" s="382"/>
      <c r="X23" s="382"/>
      <c r="Y23" s="383"/>
      <c r="Z23" s="384"/>
      <c r="AA23" s="470"/>
      <c r="AB23" s="381"/>
      <c r="AC23" s="382"/>
      <c r="AD23" s="382"/>
      <c r="AE23" s="382"/>
      <c r="AF23" s="382"/>
      <c r="AG23" s="382"/>
      <c r="AH23" s="376"/>
      <c r="AI23" s="377"/>
      <c r="AJ23" s="385"/>
      <c r="AK23" s="385"/>
      <c r="AL23" s="385"/>
      <c r="AM23" s="385"/>
      <c r="AN23" s="379"/>
      <c r="AO23" s="386"/>
      <c r="AP23" s="372"/>
      <c r="AQ23" s="372"/>
      <c r="AR23" s="372"/>
      <c r="AS23" s="372"/>
      <c r="AT23" s="372"/>
      <c r="AU23" s="372"/>
      <c r="AV23" s="373"/>
      <c r="AW23" s="387"/>
      <c r="AX23" s="383"/>
      <c r="AY23" s="384"/>
      <c r="AZ23" s="380"/>
      <c r="BA23" s="388"/>
      <c r="BB23" s="382"/>
      <c r="BC23" s="383"/>
      <c r="BF23" s="324" t="s">
        <v>292</v>
      </c>
    </row>
    <row r="24" spans="1:58" s="132" customFormat="1" ht="15" x14ac:dyDescent="0.3">
      <c r="A24" s="148"/>
      <c r="B24" s="149"/>
      <c r="C24" s="291" t="str">
        <f t="shared" si="0"/>
        <v/>
      </c>
      <c r="D24" s="300"/>
      <c r="E24" s="300"/>
      <c r="F24" s="264"/>
      <c r="G24" s="349"/>
      <c r="H24" s="371"/>
      <c r="I24" s="352"/>
      <c r="J24" s="372"/>
      <c r="K24" s="373"/>
      <c r="L24" s="374"/>
      <c r="M24" s="375"/>
      <c r="N24" s="356"/>
      <c r="O24" s="376"/>
      <c r="P24" s="377"/>
      <c r="Q24" s="378"/>
      <c r="R24" s="379"/>
      <c r="S24" s="380"/>
      <c r="T24" s="381"/>
      <c r="U24" s="382"/>
      <c r="V24" s="382"/>
      <c r="W24" s="382"/>
      <c r="X24" s="382"/>
      <c r="Y24" s="383"/>
      <c r="Z24" s="384"/>
      <c r="AA24" s="470"/>
      <c r="AB24" s="381"/>
      <c r="AC24" s="382"/>
      <c r="AD24" s="382"/>
      <c r="AE24" s="382"/>
      <c r="AF24" s="382"/>
      <c r="AG24" s="382"/>
      <c r="AH24" s="376"/>
      <c r="AI24" s="377"/>
      <c r="AJ24" s="385"/>
      <c r="AK24" s="385"/>
      <c r="AL24" s="385"/>
      <c r="AM24" s="385"/>
      <c r="AN24" s="379"/>
      <c r="AO24" s="386"/>
      <c r="AP24" s="372"/>
      <c r="AQ24" s="372"/>
      <c r="AR24" s="372"/>
      <c r="AS24" s="372"/>
      <c r="AT24" s="372"/>
      <c r="AU24" s="372"/>
      <c r="AV24" s="373"/>
      <c r="AW24" s="387"/>
      <c r="AX24" s="383"/>
      <c r="AY24" s="384"/>
      <c r="AZ24" s="380"/>
      <c r="BA24" s="388"/>
      <c r="BB24" s="382"/>
      <c r="BC24" s="383"/>
      <c r="BF24" s="476" t="s">
        <v>17</v>
      </c>
    </row>
    <row r="25" spans="1:58" s="132" customFormat="1" ht="15" x14ac:dyDescent="0.3">
      <c r="A25" s="148"/>
      <c r="B25" s="149"/>
      <c r="C25" s="291" t="str">
        <f t="shared" si="0"/>
        <v/>
      </c>
      <c r="D25" s="300"/>
      <c r="E25" s="300"/>
      <c r="F25" s="264"/>
      <c r="G25" s="349"/>
      <c r="H25" s="371"/>
      <c r="I25" s="352"/>
      <c r="J25" s="372"/>
      <c r="K25" s="373"/>
      <c r="L25" s="374"/>
      <c r="M25" s="375"/>
      <c r="N25" s="356"/>
      <c r="O25" s="376"/>
      <c r="P25" s="377"/>
      <c r="Q25" s="378"/>
      <c r="R25" s="379"/>
      <c r="S25" s="380"/>
      <c r="T25" s="381"/>
      <c r="U25" s="382"/>
      <c r="V25" s="382"/>
      <c r="W25" s="382"/>
      <c r="X25" s="382"/>
      <c r="Y25" s="383"/>
      <c r="Z25" s="384"/>
      <c r="AA25" s="470"/>
      <c r="AB25" s="381"/>
      <c r="AC25" s="382"/>
      <c r="AD25" s="382"/>
      <c r="AE25" s="382"/>
      <c r="AF25" s="382"/>
      <c r="AG25" s="382"/>
      <c r="AH25" s="376"/>
      <c r="AI25" s="377"/>
      <c r="AJ25" s="385"/>
      <c r="AK25" s="385"/>
      <c r="AL25" s="385"/>
      <c r="AM25" s="385"/>
      <c r="AN25" s="379"/>
      <c r="AO25" s="386"/>
      <c r="AP25" s="372"/>
      <c r="AQ25" s="372"/>
      <c r="AR25" s="372"/>
      <c r="AS25" s="372"/>
      <c r="AT25" s="372"/>
      <c r="AU25" s="372"/>
      <c r="AV25" s="373"/>
      <c r="AW25" s="387"/>
      <c r="AX25" s="383"/>
      <c r="AY25" s="384"/>
      <c r="AZ25" s="380"/>
      <c r="BA25" s="388"/>
      <c r="BB25" s="382"/>
      <c r="BC25" s="383"/>
      <c r="BF25" s="324" t="s">
        <v>285</v>
      </c>
    </row>
    <row r="26" spans="1:58" s="132" customFormat="1" ht="15" x14ac:dyDescent="0.3">
      <c r="A26" s="148"/>
      <c r="B26" s="149"/>
      <c r="C26" s="291" t="str">
        <f t="shared" si="0"/>
        <v/>
      </c>
      <c r="D26" s="300"/>
      <c r="E26" s="300"/>
      <c r="F26" s="264"/>
      <c r="G26" s="349"/>
      <c r="H26" s="371"/>
      <c r="I26" s="352"/>
      <c r="J26" s="372"/>
      <c r="K26" s="373"/>
      <c r="L26" s="374"/>
      <c r="M26" s="375"/>
      <c r="N26" s="356"/>
      <c r="O26" s="376"/>
      <c r="P26" s="377"/>
      <c r="Q26" s="378"/>
      <c r="R26" s="379"/>
      <c r="S26" s="380"/>
      <c r="T26" s="381"/>
      <c r="U26" s="382"/>
      <c r="V26" s="382"/>
      <c r="W26" s="382"/>
      <c r="X26" s="382"/>
      <c r="Y26" s="383"/>
      <c r="Z26" s="384"/>
      <c r="AA26" s="470"/>
      <c r="AB26" s="381"/>
      <c r="AC26" s="382"/>
      <c r="AD26" s="382"/>
      <c r="AE26" s="382"/>
      <c r="AF26" s="382"/>
      <c r="AG26" s="382"/>
      <c r="AH26" s="376"/>
      <c r="AI26" s="377"/>
      <c r="AJ26" s="385"/>
      <c r="AK26" s="385"/>
      <c r="AL26" s="385"/>
      <c r="AM26" s="385"/>
      <c r="AN26" s="379"/>
      <c r="AO26" s="386"/>
      <c r="AP26" s="372"/>
      <c r="AQ26" s="372"/>
      <c r="AR26" s="372"/>
      <c r="AS26" s="372"/>
      <c r="AT26" s="372"/>
      <c r="AU26" s="372"/>
      <c r="AV26" s="373"/>
      <c r="AW26" s="387"/>
      <c r="AX26" s="383"/>
      <c r="AY26" s="384"/>
      <c r="AZ26" s="380"/>
      <c r="BA26" s="388"/>
      <c r="BB26" s="382"/>
      <c r="BC26" s="383"/>
      <c r="BF26" s="324" t="s">
        <v>286</v>
      </c>
    </row>
    <row r="27" spans="1:58" s="132" customFormat="1" ht="15" x14ac:dyDescent="0.3">
      <c r="A27" s="148"/>
      <c r="B27" s="149"/>
      <c r="C27" s="291" t="str">
        <f t="shared" si="0"/>
        <v/>
      </c>
      <c r="D27" s="300"/>
      <c r="E27" s="300"/>
      <c r="F27" s="264"/>
      <c r="G27" s="349"/>
      <c r="H27" s="371"/>
      <c r="I27" s="352"/>
      <c r="J27" s="372"/>
      <c r="K27" s="373"/>
      <c r="L27" s="374"/>
      <c r="M27" s="375"/>
      <c r="N27" s="356"/>
      <c r="O27" s="376"/>
      <c r="P27" s="377"/>
      <c r="Q27" s="378"/>
      <c r="R27" s="379"/>
      <c r="S27" s="380"/>
      <c r="T27" s="381"/>
      <c r="U27" s="382"/>
      <c r="V27" s="382"/>
      <c r="W27" s="382"/>
      <c r="X27" s="382"/>
      <c r="Y27" s="383"/>
      <c r="Z27" s="384"/>
      <c r="AA27" s="470"/>
      <c r="AB27" s="381"/>
      <c r="AC27" s="382"/>
      <c r="AD27" s="382"/>
      <c r="AE27" s="382"/>
      <c r="AF27" s="382"/>
      <c r="AG27" s="382"/>
      <c r="AH27" s="376"/>
      <c r="AI27" s="377"/>
      <c r="AJ27" s="385"/>
      <c r="AK27" s="385"/>
      <c r="AL27" s="385"/>
      <c r="AM27" s="385"/>
      <c r="AN27" s="379"/>
      <c r="AO27" s="386"/>
      <c r="AP27" s="372"/>
      <c r="AQ27" s="372"/>
      <c r="AR27" s="372"/>
      <c r="AS27" s="372"/>
      <c r="AT27" s="372"/>
      <c r="AU27" s="372"/>
      <c r="AV27" s="373"/>
      <c r="AW27" s="387"/>
      <c r="AX27" s="383"/>
      <c r="AY27" s="384"/>
      <c r="AZ27" s="380"/>
      <c r="BA27" s="388"/>
      <c r="BB27" s="382"/>
      <c r="BC27" s="383"/>
      <c r="BF27" s="324" t="s">
        <v>287</v>
      </c>
    </row>
    <row r="28" spans="1:58" s="132" customFormat="1" ht="15" x14ac:dyDescent="0.3">
      <c r="A28" s="148"/>
      <c r="B28" s="149"/>
      <c r="C28" s="291" t="str">
        <f t="shared" si="0"/>
        <v/>
      </c>
      <c r="D28" s="300"/>
      <c r="E28" s="300"/>
      <c r="F28" s="264"/>
      <c r="G28" s="349"/>
      <c r="H28" s="371"/>
      <c r="I28" s="352"/>
      <c r="J28" s="372"/>
      <c r="K28" s="373"/>
      <c r="L28" s="374"/>
      <c r="M28" s="375"/>
      <c r="N28" s="356"/>
      <c r="O28" s="376"/>
      <c r="P28" s="377"/>
      <c r="Q28" s="378"/>
      <c r="R28" s="379"/>
      <c r="S28" s="380"/>
      <c r="T28" s="381"/>
      <c r="U28" s="382"/>
      <c r="V28" s="382"/>
      <c r="W28" s="382"/>
      <c r="X28" s="382"/>
      <c r="Y28" s="383"/>
      <c r="Z28" s="384"/>
      <c r="AA28" s="470"/>
      <c r="AB28" s="381"/>
      <c r="AC28" s="382"/>
      <c r="AD28" s="382"/>
      <c r="AE28" s="382"/>
      <c r="AF28" s="382"/>
      <c r="AG28" s="382"/>
      <c r="AH28" s="376"/>
      <c r="AI28" s="377"/>
      <c r="AJ28" s="385"/>
      <c r="AK28" s="385"/>
      <c r="AL28" s="385"/>
      <c r="AM28" s="385"/>
      <c r="AN28" s="379"/>
      <c r="AO28" s="386"/>
      <c r="AP28" s="372"/>
      <c r="AQ28" s="372"/>
      <c r="AR28" s="372"/>
      <c r="AS28" s="372"/>
      <c r="AT28" s="372"/>
      <c r="AU28" s="372"/>
      <c r="AV28" s="373"/>
      <c r="AW28" s="387"/>
      <c r="AX28" s="383"/>
      <c r="AY28" s="384"/>
      <c r="AZ28" s="380"/>
      <c r="BA28" s="388"/>
      <c r="BB28" s="382"/>
      <c r="BC28" s="383"/>
      <c r="BF28" s="324" t="s">
        <v>18</v>
      </c>
    </row>
    <row r="29" spans="1:58" s="132" customFormat="1" ht="15" x14ac:dyDescent="0.3">
      <c r="A29" s="148"/>
      <c r="B29" s="149"/>
      <c r="C29" s="291" t="str">
        <f t="shared" si="0"/>
        <v/>
      </c>
      <c r="D29" s="300"/>
      <c r="E29" s="300"/>
      <c r="F29" s="264"/>
      <c r="G29" s="349"/>
      <c r="H29" s="371"/>
      <c r="I29" s="352"/>
      <c r="J29" s="372"/>
      <c r="K29" s="373"/>
      <c r="L29" s="374"/>
      <c r="M29" s="375"/>
      <c r="N29" s="356"/>
      <c r="O29" s="376"/>
      <c r="P29" s="377"/>
      <c r="Q29" s="378"/>
      <c r="R29" s="379"/>
      <c r="S29" s="380"/>
      <c r="T29" s="381"/>
      <c r="U29" s="382"/>
      <c r="V29" s="382"/>
      <c r="W29" s="382"/>
      <c r="X29" s="382"/>
      <c r="Y29" s="383"/>
      <c r="Z29" s="384"/>
      <c r="AA29" s="470"/>
      <c r="AB29" s="381"/>
      <c r="AC29" s="382"/>
      <c r="AD29" s="382"/>
      <c r="AE29" s="382"/>
      <c r="AF29" s="382"/>
      <c r="AG29" s="382"/>
      <c r="AH29" s="376"/>
      <c r="AI29" s="377"/>
      <c r="AJ29" s="385"/>
      <c r="AK29" s="385"/>
      <c r="AL29" s="385"/>
      <c r="AM29" s="385"/>
      <c r="AN29" s="379"/>
      <c r="AO29" s="386"/>
      <c r="AP29" s="372"/>
      <c r="AQ29" s="372"/>
      <c r="AR29" s="372"/>
      <c r="AS29" s="372"/>
      <c r="AT29" s="372"/>
      <c r="AU29" s="372"/>
      <c r="AV29" s="373"/>
      <c r="AW29" s="387"/>
      <c r="AX29" s="383"/>
      <c r="AY29" s="384"/>
      <c r="AZ29" s="380"/>
      <c r="BA29" s="388"/>
      <c r="BB29" s="382"/>
      <c r="BC29" s="383"/>
      <c r="BF29" s="476" t="s">
        <v>313</v>
      </c>
    </row>
    <row r="30" spans="1:58" s="132" customFormat="1" ht="15" x14ac:dyDescent="0.3">
      <c r="A30" s="148"/>
      <c r="B30" s="149"/>
      <c r="C30" s="291" t="str">
        <f t="shared" si="0"/>
        <v/>
      </c>
      <c r="D30" s="300"/>
      <c r="E30" s="300"/>
      <c r="F30" s="264"/>
      <c r="G30" s="349"/>
      <c r="H30" s="371"/>
      <c r="I30" s="352"/>
      <c r="J30" s="372"/>
      <c r="K30" s="373"/>
      <c r="L30" s="374"/>
      <c r="M30" s="375"/>
      <c r="N30" s="356"/>
      <c r="O30" s="376"/>
      <c r="P30" s="377"/>
      <c r="Q30" s="378"/>
      <c r="R30" s="379"/>
      <c r="S30" s="380"/>
      <c r="T30" s="381"/>
      <c r="U30" s="382"/>
      <c r="V30" s="382"/>
      <c r="W30" s="382"/>
      <c r="X30" s="382"/>
      <c r="Y30" s="383"/>
      <c r="Z30" s="384"/>
      <c r="AA30" s="470"/>
      <c r="AB30" s="381"/>
      <c r="AC30" s="382"/>
      <c r="AD30" s="382"/>
      <c r="AE30" s="382"/>
      <c r="AF30" s="382"/>
      <c r="AG30" s="382"/>
      <c r="AH30" s="376"/>
      <c r="AI30" s="377"/>
      <c r="AJ30" s="385"/>
      <c r="AK30" s="385"/>
      <c r="AL30" s="385"/>
      <c r="AM30" s="385"/>
      <c r="AN30" s="379"/>
      <c r="AO30" s="386"/>
      <c r="AP30" s="372"/>
      <c r="AQ30" s="372"/>
      <c r="AR30" s="372"/>
      <c r="AS30" s="372"/>
      <c r="AT30" s="372"/>
      <c r="AU30" s="372"/>
      <c r="AV30" s="373"/>
      <c r="AW30" s="387"/>
      <c r="AX30" s="383"/>
      <c r="AY30" s="384"/>
      <c r="AZ30" s="380"/>
      <c r="BA30" s="388"/>
      <c r="BB30" s="382"/>
      <c r="BC30" s="383"/>
      <c r="BF30" s="324" t="s">
        <v>217</v>
      </c>
    </row>
    <row r="31" spans="1:58" s="132" customFormat="1" ht="15" x14ac:dyDescent="0.3">
      <c r="A31" s="148"/>
      <c r="B31" s="149"/>
      <c r="C31" s="291" t="str">
        <f t="shared" si="0"/>
        <v/>
      </c>
      <c r="D31" s="300"/>
      <c r="E31" s="300"/>
      <c r="F31" s="264"/>
      <c r="G31" s="349"/>
      <c r="H31" s="371"/>
      <c r="I31" s="352"/>
      <c r="J31" s="372"/>
      <c r="K31" s="373"/>
      <c r="L31" s="374"/>
      <c r="M31" s="375"/>
      <c r="N31" s="356"/>
      <c r="O31" s="376"/>
      <c r="P31" s="377"/>
      <c r="Q31" s="378"/>
      <c r="R31" s="379"/>
      <c r="S31" s="380"/>
      <c r="T31" s="381"/>
      <c r="U31" s="382"/>
      <c r="V31" s="382"/>
      <c r="W31" s="382"/>
      <c r="X31" s="382"/>
      <c r="Y31" s="383"/>
      <c r="Z31" s="384"/>
      <c r="AA31" s="470"/>
      <c r="AB31" s="381"/>
      <c r="AC31" s="382"/>
      <c r="AD31" s="382"/>
      <c r="AE31" s="382"/>
      <c r="AF31" s="382"/>
      <c r="AG31" s="382"/>
      <c r="AH31" s="376"/>
      <c r="AI31" s="377"/>
      <c r="AJ31" s="385"/>
      <c r="AK31" s="385"/>
      <c r="AL31" s="385"/>
      <c r="AM31" s="385"/>
      <c r="AN31" s="379"/>
      <c r="AO31" s="386"/>
      <c r="AP31" s="372"/>
      <c r="AQ31" s="372"/>
      <c r="AR31" s="372"/>
      <c r="AS31" s="372"/>
      <c r="AT31" s="372"/>
      <c r="AU31" s="372"/>
      <c r="AV31" s="373"/>
      <c r="AW31" s="387"/>
      <c r="AX31" s="383"/>
      <c r="AY31" s="384"/>
      <c r="AZ31" s="380"/>
      <c r="BA31" s="388"/>
      <c r="BB31" s="382"/>
      <c r="BC31" s="383"/>
      <c r="BF31" s="324" t="s">
        <v>218</v>
      </c>
    </row>
    <row r="32" spans="1:58" s="132" customFormat="1" ht="15" x14ac:dyDescent="0.3">
      <c r="A32" s="148"/>
      <c r="B32" s="149"/>
      <c r="C32" s="291" t="str">
        <f t="shared" si="0"/>
        <v/>
      </c>
      <c r="D32" s="300"/>
      <c r="E32" s="300"/>
      <c r="F32" s="264"/>
      <c r="G32" s="349"/>
      <c r="H32" s="371"/>
      <c r="I32" s="352"/>
      <c r="J32" s="372"/>
      <c r="K32" s="373"/>
      <c r="L32" s="374"/>
      <c r="M32" s="375"/>
      <c r="N32" s="356"/>
      <c r="O32" s="376"/>
      <c r="P32" s="377"/>
      <c r="Q32" s="378"/>
      <c r="R32" s="379"/>
      <c r="S32" s="380"/>
      <c r="T32" s="381"/>
      <c r="U32" s="382"/>
      <c r="V32" s="382"/>
      <c r="W32" s="382"/>
      <c r="X32" s="382"/>
      <c r="Y32" s="383"/>
      <c r="Z32" s="384"/>
      <c r="AA32" s="470"/>
      <c r="AB32" s="381"/>
      <c r="AC32" s="382"/>
      <c r="AD32" s="382"/>
      <c r="AE32" s="382"/>
      <c r="AF32" s="382"/>
      <c r="AG32" s="382"/>
      <c r="AH32" s="376"/>
      <c r="AI32" s="377"/>
      <c r="AJ32" s="385"/>
      <c r="AK32" s="385"/>
      <c r="AL32" s="385"/>
      <c r="AM32" s="385"/>
      <c r="AN32" s="379"/>
      <c r="AO32" s="386"/>
      <c r="AP32" s="372"/>
      <c r="AQ32" s="372"/>
      <c r="AR32" s="372"/>
      <c r="AS32" s="372"/>
      <c r="AT32" s="372"/>
      <c r="AU32" s="372"/>
      <c r="AV32" s="373"/>
      <c r="AW32" s="387"/>
      <c r="AX32" s="383"/>
      <c r="AY32" s="384"/>
      <c r="AZ32" s="380"/>
      <c r="BA32" s="388"/>
      <c r="BB32" s="382"/>
      <c r="BC32" s="383"/>
      <c r="BD32" s="175"/>
      <c r="BE32" s="175"/>
      <c r="BF32" s="324" t="s">
        <v>215</v>
      </c>
    </row>
    <row r="33" spans="1:58" s="132" customFormat="1" ht="15" x14ac:dyDescent="0.3">
      <c r="A33" s="148"/>
      <c r="B33" s="149"/>
      <c r="C33" s="291" t="str">
        <f t="shared" si="0"/>
        <v/>
      </c>
      <c r="D33" s="300"/>
      <c r="E33" s="300"/>
      <c r="F33" s="264"/>
      <c r="G33" s="349"/>
      <c r="H33" s="371"/>
      <c r="I33" s="352"/>
      <c r="J33" s="372"/>
      <c r="K33" s="373"/>
      <c r="L33" s="374"/>
      <c r="M33" s="375"/>
      <c r="N33" s="356"/>
      <c r="O33" s="376"/>
      <c r="P33" s="377"/>
      <c r="Q33" s="378"/>
      <c r="R33" s="379"/>
      <c r="S33" s="380"/>
      <c r="T33" s="381"/>
      <c r="U33" s="382"/>
      <c r="V33" s="382"/>
      <c r="W33" s="382"/>
      <c r="X33" s="382"/>
      <c r="Y33" s="383"/>
      <c r="Z33" s="384"/>
      <c r="AA33" s="470"/>
      <c r="AB33" s="381"/>
      <c r="AC33" s="382"/>
      <c r="AD33" s="382"/>
      <c r="AE33" s="382"/>
      <c r="AF33" s="382"/>
      <c r="AG33" s="382"/>
      <c r="AH33" s="376"/>
      <c r="AI33" s="377"/>
      <c r="AJ33" s="385"/>
      <c r="AK33" s="385"/>
      <c r="AL33" s="385"/>
      <c r="AM33" s="385"/>
      <c r="AN33" s="379"/>
      <c r="AO33" s="386"/>
      <c r="AP33" s="372"/>
      <c r="AQ33" s="372"/>
      <c r="AR33" s="372"/>
      <c r="AS33" s="372"/>
      <c r="AT33" s="372"/>
      <c r="AU33" s="372"/>
      <c r="AV33" s="373"/>
      <c r="AW33" s="387"/>
      <c r="AX33" s="383"/>
      <c r="AY33" s="384"/>
      <c r="AZ33" s="380"/>
      <c r="BA33" s="388"/>
      <c r="BB33" s="382"/>
      <c r="BC33" s="383"/>
      <c r="BD33" s="175"/>
      <c r="BE33" s="175"/>
      <c r="BF33" s="324" t="s">
        <v>294</v>
      </c>
    </row>
    <row r="34" spans="1:58" s="132" customFormat="1" ht="15" x14ac:dyDescent="0.3">
      <c r="A34" s="148"/>
      <c r="B34" s="149"/>
      <c r="C34" s="291" t="str">
        <f t="shared" si="0"/>
        <v/>
      </c>
      <c r="D34" s="300"/>
      <c r="E34" s="300"/>
      <c r="F34" s="264"/>
      <c r="G34" s="349"/>
      <c r="H34" s="371"/>
      <c r="I34" s="352"/>
      <c r="J34" s="372"/>
      <c r="K34" s="373"/>
      <c r="L34" s="374"/>
      <c r="M34" s="375"/>
      <c r="N34" s="356"/>
      <c r="O34" s="376"/>
      <c r="P34" s="377"/>
      <c r="Q34" s="378"/>
      <c r="R34" s="379"/>
      <c r="S34" s="380"/>
      <c r="T34" s="381"/>
      <c r="U34" s="382"/>
      <c r="V34" s="382"/>
      <c r="W34" s="382"/>
      <c r="X34" s="382"/>
      <c r="Y34" s="383"/>
      <c r="Z34" s="384"/>
      <c r="AA34" s="470"/>
      <c r="AB34" s="381"/>
      <c r="AC34" s="382"/>
      <c r="AD34" s="382"/>
      <c r="AE34" s="382"/>
      <c r="AF34" s="382"/>
      <c r="AG34" s="382"/>
      <c r="AH34" s="376"/>
      <c r="AI34" s="377"/>
      <c r="AJ34" s="385"/>
      <c r="AK34" s="385"/>
      <c r="AL34" s="385"/>
      <c r="AM34" s="385"/>
      <c r="AN34" s="379"/>
      <c r="AO34" s="386"/>
      <c r="AP34" s="372"/>
      <c r="AQ34" s="372"/>
      <c r="AR34" s="372"/>
      <c r="AS34" s="372"/>
      <c r="AT34" s="372"/>
      <c r="AU34" s="372"/>
      <c r="AV34" s="373"/>
      <c r="AW34" s="387"/>
      <c r="AX34" s="383"/>
      <c r="AY34" s="384"/>
      <c r="AZ34" s="380"/>
      <c r="BA34" s="388"/>
      <c r="BB34" s="382"/>
      <c r="BC34" s="383"/>
      <c r="BF34" s="327"/>
    </row>
    <row r="35" spans="1:58" s="132" customFormat="1" ht="15" x14ac:dyDescent="0.3">
      <c r="A35" s="148"/>
      <c r="B35" s="149"/>
      <c r="C35" s="291" t="str">
        <f t="shared" si="0"/>
        <v/>
      </c>
      <c r="D35" s="300"/>
      <c r="E35" s="300"/>
      <c r="F35" s="264"/>
      <c r="G35" s="349"/>
      <c r="H35" s="371"/>
      <c r="I35" s="352"/>
      <c r="J35" s="372"/>
      <c r="K35" s="373"/>
      <c r="L35" s="374"/>
      <c r="M35" s="375"/>
      <c r="N35" s="356"/>
      <c r="O35" s="376"/>
      <c r="P35" s="377"/>
      <c r="Q35" s="378"/>
      <c r="R35" s="379"/>
      <c r="S35" s="380"/>
      <c r="T35" s="381"/>
      <c r="U35" s="382"/>
      <c r="V35" s="382"/>
      <c r="W35" s="382"/>
      <c r="X35" s="382"/>
      <c r="Y35" s="383"/>
      <c r="Z35" s="384"/>
      <c r="AA35" s="470"/>
      <c r="AB35" s="381"/>
      <c r="AC35" s="382"/>
      <c r="AD35" s="382"/>
      <c r="AE35" s="382"/>
      <c r="AF35" s="382"/>
      <c r="AG35" s="382"/>
      <c r="AH35" s="376"/>
      <c r="AI35" s="377"/>
      <c r="AJ35" s="385"/>
      <c r="AK35" s="385"/>
      <c r="AL35" s="385"/>
      <c r="AM35" s="385"/>
      <c r="AN35" s="379"/>
      <c r="AO35" s="386"/>
      <c r="AP35" s="372"/>
      <c r="AQ35" s="372"/>
      <c r="AR35" s="372"/>
      <c r="AS35" s="372"/>
      <c r="AT35" s="372"/>
      <c r="AU35" s="372"/>
      <c r="AV35" s="373"/>
      <c r="AW35" s="387"/>
      <c r="AX35" s="383"/>
      <c r="AY35" s="384"/>
      <c r="AZ35" s="380"/>
      <c r="BA35" s="388"/>
      <c r="BB35" s="382"/>
      <c r="BC35" s="383"/>
      <c r="BF35" s="328"/>
    </row>
    <row r="36" spans="1:58" s="132" customFormat="1" ht="15.75" x14ac:dyDescent="0.25">
      <c r="A36" s="148"/>
      <c r="B36" s="149"/>
      <c r="C36" s="291" t="str">
        <f t="shared" si="0"/>
        <v/>
      </c>
      <c r="D36" s="300"/>
      <c r="E36" s="300"/>
      <c r="F36" s="264"/>
      <c r="G36" s="349"/>
      <c r="H36" s="371"/>
      <c r="I36" s="352"/>
      <c r="J36" s="372"/>
      <c r="K36" s="373"/>
      <c r="L36" s="374"/>
      <c r="M36" s="375"/>
      <c r="N36" s="356"/>
      <c r="O36" s="376"/>
      <c r="P36" s="377"/>
      <c r="Q36" s="378"/>
      <c r="R36" s="379"/>
      <c r="S36" s="380"/>
      <c r="T36" s="381"/>
      <c r="U36" s="382"/>
      <c r="V36" s="382"/>
      <c r="W36" s="382"/>
      <c r="X36" s="382"/>
      <c r="Y36" s="383"/>
      <c r="Z36" s="384"/>
      <c r="AA36" s="470"/>
      <c r="AB36" s="381"/>
      <c r="AC36" s="382"/>
      <c r="AD36" s="382"/>
      <c r="AE36" s="382"/>
      <c r="AF36" s="382"/>
      <c r="AG36" s="382"/>
      <c r="AH36" s="376"/>
      <c r="AI36" s="377"/>
      <c r="AJ36" s="385"/>
      <c r="AK36" s="385"/>
      <c r="AL36" s="385"/>
      <c r="AM36" s="385"/>
      <c r="AN36" s="379"/>
      <c r="AO36" s="386"/>
      <c r="AP36" s="372"/>
      <c r="AQ36" s="372"/>
      <c r="AR36" s="372"/>
      <c r="AS36" s="372"/>
      <c r="AT36" s="372"/>
      <c r="AU36" s="372"/>
      <c r="AV36" s="373"/>
      <c r="AW36" s="387"/>
      <c r="AX36" s="383"/>
      <c r="AY36" s="384"/>
      <c r="AZ36" s="380"/>
      <c r="BA36" s="388"/>
      <c r="BB36" s="382"/>
      <c r="BC36" s="383"/>
      <c r="BF36" s="322" t="s">
        <v>299</v>
      </c>
    </row>
    <row r="37" spans="1:58" s="132" customFormat="1" ht="15" x14ac:dyDescent="0.3">
      <c r="A37" s="148"/>
      <c r="B37" s="149"/>
      <c r="C37" s="291" t="str">
        <f t="shared" si="0"/>
        <v/>
      </c>
      <c r="D37" s="300"/>
      <c r="E37" s="300"/>
      <c r="F37" s="264"/>
      <c r="G37" s="349"/>
      <c r="H37" s="371"/>
      <c r="I37" s="352"/>
      <c r="J37" s="372"/>
      <c r="K37" s="373"/>
      <c r="L37" s="374"/>
      <c r="M37" s="375"/>
      <c r="N37" s="356"/>
      <c r="O37" s="376"/>
      <c r="P37" s="377"/>
      <c r="Q37" s="378"/>
      <c r="R37" s="379"/>
      <c r="S37" s="380"/>
      <c r="T37" s="381"/>
      <c r="U37" s="382"/>
      <c r="V37" s="382"/>
      <c r="W37" s="382"/>
      <c r="X37" s="382"/>
      <c r="Y37" s="383"/>
      <c r="Z37" s="384"/>
      <c r="AA37" s="470"/>
      <c r="AB37" s="381"/>
      <c r="AC37" s="382"/>
      <c r="AD37" s="382"/>
      <c r="AE37" s="382"/>
      <c r="AF37" s="382"/>
      <c r="AG37" s="382"/>
      <c r="AH37" s="376"/>
      <c r="AI37" s="377"/>
      <c r="AJ37" s="385"/>
      <c r="AK37" s="385"/>
      <c r="AL37" s="385"/>
      <c r="AM37" s="385"/>
      <c r="AN37" s="379"/>
      <c r="AO37" s="386"/>
      <c r="AP37" s="372"/>
      <c r="AQ37" s="372"/>
      <c r="AR37" s="372"/>
      <c r="AS37" s="372"/>
      <c r="AT37" s="372"/>
      <c r="AU37" s="372"/>
      <c r="AV37" s="373"/>
      <c r="AW37" s="387"/>
      <c r="AX37" s="383"/>
      <c r="AY37" s="384"/>
      <c r="AZ37" s="380"/>
      <c r="BA37" s="388"/>
      <c r="BB37" s="382"/>
      <c r="BC37" s="383"/>
      <c r="BF37" s="329"/>
    </row>
    <row r="38" spans="1:58" s="132" customFormat="1" ht="15" x14ac:dyDescent="0.3">
      <c r="A38" s="148"/>
      <c r="B38" s="149"/>
      <c r="C38" s="291" t="str">
        <f t="shared" si="0"/>
        <v/>
      </c>
      <c r="D38" s="300"/>
      <c r="E38" s="300"/>
      <c r="F38" s="264"/>
      <c r="G38" s="349"/>
      <c r="H38" s="371"/>
      <c r="I38" s="352"/>
      <c r="J38" s="372"/>
      <c r="K38" s="373"/>
      <c r="L38" s="374"/>
      <c r="M38" s="375"/>
      <c r="N38" s="356"/>
      <c r="O38" s="376"/>
      <c r="P38" s="377"/>
      <c r="Q38" s="378"/>
      <c r="R38" s="379"/>
      <c r="S38" s="380"/>
      <c r="T38" s="381"/>
      <c r="U38" s="382"/>
      <c r="V38" s="382"/>
      <c r="W38" s="382"/>
      <c r="X38" s="382"/>
      <c r="Y38" s="383"/>
      <c r="Z38" s="384"/>
      <c r="AA38" s="470"/>
      <c r="AB38" s="381"/>
      <c r="AC38" s="382"/>
      <c r="AD38" s="382"/>
      <c r="AE38" s="382"/>
      <c r="AF38" s="382"/>
      <c r="AG38" s="382"/>
      <c r="AH38" s="376"/>
      <c r="AI38" s="377"/>
      <c r="AJ38" s="385"/>
      <c r="AK38" s="385"/>
      <c r="AL38" s="385"/>
      <c r="AM38" s="385"/>
      <c r="AN38" s="379"/>
      <c r="AO38" s="386"/>
      <c r="AP38" s="372"/>
      <c r="AQ38" s="372"/>
      <c r="AR38" s="372"/>
      <c r="AS38" s="372"/>
      <c r="AT38" s="372"/>
      <c r="AU38" s="372"/>
      <c r="AV38" s="373"/>
      <c r="AW38" s="387"/>
      <c r="AX38" s="383"/>
      <c r="AY38" s="384"/>
      <c r="AZ38" s="380"/>
      <c r="BA38" s="388"/>
      <c r="BB38" s="382"/>
      <c r="BC38" s="383"/>
      <c r="BF38" s="324" t="s">
        <v>69</v>
      </c>
    </row>
    <row r="39" spans="1:58" s="132" customFormat="1" ht="15" x14ac:dyDescent="0.3">
      <c r="A39" s="148"/>
      <c r="B39" s="149"/>
      <c r="C39" s="291" t="str">
        <f t="shared" si="0"/>
        <v/>
      </c>
      <c r="D39" s="300"/>
      <c r="E39" s="300"/>
      <c r="F39" s="264"/>
      <c r="G39" s="349"/>
      <c r="H39" s="371"/>
      <c r="I39" s="352"/>
      <c r="J39" s="372"/>
      <c r="K39" s="373"/>
      <c r="L39" s="374"/>
      <c r="M39" s="375"/>
      <c r="N39" s="356"/>
      <c r="O39" s="376"/>
      <c r="P39" s="377"/>
      <c r="Q39" s="378"/>
      <c r="R39" s="379"/>
      <c r="S39" s="380"/>
      <c r="T39" s="381"/>
      <c r="U39" s="382"/>
      <c r="V39" s="382"/>
      <c r="W39" s="382"/>
      <c r="X39" s="382"/>
      <c r="Y39" s="383"/>
      <c r="Z39" s="384"/>
      <c r="AA39" s="470"/>
      <c r="AB39" s="381"/>
      <c r="AC39" s="382"/>
      <c r="AD39" s="382"/>
      <c r="AE39" s="382"/>
      <c r="AF39" s="382"/>
      <c r="AG39" s="382"/>
      <c r="AH39" s="376"/>
      <c r="AI39" s="377"/>
      <c r="AJ39" s="385"/>
      <c r="AK39" s="385"/>
      <c r="AL39" s="385"/>
      <c r="AM39" s="385"/>
      <c r="AN39" s="379"/>
      <c r="AO39" s="386"/>
      <c r="AP39" s="372"/>
      <c r="AQ39" s="372"/>
      <c r="AR39" s="372"/>
      <c r="AS39" s="372"/>
      <c r="AT39" s="372"/>
      <c r="AU39" s="372"/>
      <c r="AV39" s="373"/>
      <c r="AW39" s="387"/>
      <c r="AX39" s="383"/>
      <c r="AY39" s="384"/>
      <c r="AZ39" s="380"/>
      <c r="BA39" s="388"/>
      <c r="BB39" s="382"/>
      <c r="BC39" s="383"/>
      <c r="BF39" s="324" t="s">
        <v>70</v>
      </c>
    </row>
    <row r="40" spans="1:58" s="132" customFormat="1" ht="15" x14ac:dyDescent="0.3">
      <c r="A40" s="148"/>
      <c r="B40" s="149"/>
      <c r="C40" s="291" t="str">
        <f t="shared" si="0"/>
        <v/>
      </c>
      <c r="D40" s="300"/>
      <c r="E40" s="300"/>
      <c r="F40" s="264"/>
      <c r="G40" s="349"/>
      <c r="H40" s="371"/>
      <c r="I40" s="352"/>
      <c r="J40" s="372"/>
      <c r="K40" s="373"/>
      <c r="L40" s="374"/>
      <c r="M40" s="375"/>
      <c r="N40" s="356"/>
      <c r="O40" s="376"/>
      <c r="P40" s="377"/>
      <c r="Q40" s="378"/>
      <c r="R40" s="379"/>
      <c r="S40" s="380"/>
      <c r="T40" s="381"/>
      <c r="U40" s="382"/>
      <c r="V40" s="382"/>
      <c r="W40" s="382"/>
      <c r="X40" s="382"/>
      <c r="Y40" s="383"/>
      <c r="Z40" s="384"/>
      <c r="AA40" s="470"/>
      <c r="AB40" s="381"/>
      <c r="AC40" s="382"/>
      <c r="AD40" s="382"/>
      <c r="AE40" s="382"/>
      <c r="AF40" s="382"/>
      <c r="AG40" s="382"/>
      <c r="AH40" s="376"/>
      <c r="AI40" s="377"/>
      <c r="AJ40" s="385"/>
      <c r="AK40" s="385"/>
      <c r="AL40" s="385"/>
      <c r="AM40" s="385"/>
      <c r="AN40" s="379"/>
      <c r="AO40" s="386"/>
      <c r="AP40" s="372"/>
      <c r="AQ40" s="372"/>
      <c r="AR40" s="372"/>
      <c r="AS40" s="372"/>
      <c r="AT40" s="372"/>
      <c r="AU40" s="372"/>
      <c r="AV40" s="373"/>
      <c r="AW40" s="387"/>
      <c r="AX40" s="383"/>
      <c r="AY40" s="384"/>
      <c r="AZ40" s="380"/>
      <c r="BA40" s="388"/>
      <c r="BB40" s="382"/>
      <c r="BC40" s="383"/>
      <c r="BF40" s="324" t="s">
        <v>71</v>
      </c>
    </row>
    <row r="41" spans="1:58" s="132" customFormat="1" ht="15" x14ac:dyDescent="0.3">
      <c r="A41" s="148"/>
      <c r="B41" s="149"/>
      <c r="C41" s="291" t="str">
        <f t="shared" si="0"/>
        <v/>
      </c>
      <c r="D41" s="300"/>
      <c r="E41" s="300"/>
      <c r="F41" s="264"/>
      <c r="G41" s="349"/>
      <c r="H41" s="371"/>
      <c r="I41" s="352"/>
      <c r="J41" s="372"/>
      <c r="K41" s="373"/>
      <c r="L41" s="374"/>
      <c r="M41" s="375"/>
      <c r="N41" s="356"/>
      <c r="O41" s="376"/>
      <c r="P41" s="377"/>
      <c r="Q41" s="378"/>
      <c r="R41" s="379"/>
      <c r="S41" s="380"/>
      <c r="T41" s="381"/>
      <c r="U41" s="382"/>
      <c r="V41" s="382"/>
      <c r="W41" s="382"/>
      <c r="X41" s="382"/>
      <c r="Y41" s="383"/>
      <c r="Z41" s="384"/>
      <c r="AA41" s="470"/>
      <c r="AB41" s="381"/>
      <c r="AC41" s="382"/>
      <c r="AD41" s="382"/>
      <c r="AE41" s="382"/>
      <c r="AF41" s="382"/>
      <c r="AG41" s="382"/>
      <c r="AH41" s="376"/>
      <c r="AI41" s="377"/>
      <c r="AJ41" s="385"/>
      <c r="AK41" s="385"/>
      <c r="AL41" s="385"/>
      <c r="AM41" s="385"/>
      <c r="AN41" s="379"/>
      <c r="AO41" s="386"/>
      <c r="AP41" s="372"/>
      <c r="AQ41" s="372"/>
      <c r="AR41" s="372"/>
      <c r="AS41" s="372"/>
      <c r="AT41" s="372"/>
      <c r="AU41" s="372"/>
      <c r="AV41" s="373"/>
      <c r="AW41" s="387"/>
      <c r="AX41" s="383"/>
      <c r="AY41" s="384"/>
      <c r="AZ41" s="380"/>
      <c r="BA41" s="388"/>
      <c r="BB41" s="382"/>
      <c r="BC41" s="383"/>
      <c r="BF41" s="324" t="s">
        <v>73</v>
      </c>
    </row>
    <row r="42" spans="1:58" s="132" customFormat="1" ht="15" x14ac:dyDescent="0.3">
      <c r="A42" s="148"/>
      <c r="B42" s="149"/>
      <c r="C42" s="291" t="str">
        <f t="shared" si="0"/>
        <v/>
      </c>
      <c r="D42" s="300"/>
      <c r="E42" s="300"/>
      <c r="F42" s="264"/>
      <c r="G42" s="349"/>
      <c r="H42" s="371"/>
      <c r="I42" s="352"/>
      <c r="J42" s="372"/>
      <c r="K42" s="373"/>
      <c r="L42" s="374"/>
      <c r="M42" s="375"/>
      <c r="N42" s="356"/>
      <c r="O42" s="376"/>
      <c r="P42" s="377"/>
      <c r="Q42" s="378"/>
      <c r="R42" s="379"/>
      <c r="S42" s="380"/>
      <c r="T42" s="381"/>
      <c r="U42" s="382"/>
      <c r="V42" s="382"/>
      <c r="W42" s="382"/>
      <c r="X42" s="382"/>
      <c r="Y42" s="383"/>
      <c r="Z42" s="384"/>
      <c r="AA42" s="470"/>
      <c r="AB42" s="381"/>
      <c r="AC42" s="382"/>
      <c r="AD42" s="382"/>
      <c r="AE42" s="382"/>
      <c r="AF42" s="382"/>
      <c r="AG42" s="382"/>
      <c r="AH42" s="376"/>
      <c r="AI42" s="377"/>
      <c r="AJ42" s="385"/>
      <c r="AK42" s="385"/>
      <c r="AL42" s="385"/>
      <c r="AM42" s="385"/>
      <c r="AN42" s="379"/>
      <c r="AO42" s="386"/>
      <c r="AP42" s="372"/>
      <c r="AQ42" s="372"/>
      <c r="AR42" s="372"/>
      <c r="AS42" s="372"/>
      <c r="AT42" s="372"/>
      <c r="AU42" s="372"/>
      <c r="AV42" s="373"/>
      <c r="AW42" s="387"/>
      <c r="AX42" s="383"/>
      <c r="AY42" s="384"/>
      <c r="AZ42" s="380"/>
      <c r="BA42" s="388"/>
      <c r="BB42" s="382"/>
      <c r="BC42" s="383"/>
      <c r="BF42" s="324" t="s">
        <v>18</v>
      </c>
    </row>
    <row r="43" spans="1:58" s="132" customFormat="1" ht="15" x14ac:dyDescent="0.3">
      <c r="A43" s="148"/>
      <c r="B43" s="149"/>
      <c r="C43" s="291" t="str">
        <f t="shared" si="0"/>
        <v/>
      </c>
      <c r="D43" s="300"/>
      <c r="E43" s="300"/>
      <c r="F43" s="264"/>
      <c r="G43" s="349"/>
      <c r="H43" s="371"/>
      <c r="I43" s="352"/>
      <c r="J43" s="372"/>
      <c r="K43" s="373"/>
      <c r="L43" s="374"/>
      <c r="M43" s="375"/>
      <c r="N43" s="356"/>
      <c r="O43" s="376"/>
      <c r="P43" s="377"/>
      <c r="Q43" s="378"/>
      <c r="R43" s="379"/>
      <c r="S43" s="380"/>
      <c r="T43" s="381"/>
      <c r="U43" s="382"/>
      <c r="V43" s="382"/>
      <c r="W43" s="382"/>
      <c r="X43" s="382"/>
      <c r="Y43" s="383"/>
      <c r="Z43" s="384"/>
      <c r="AA43" s="470"/>
      <c r="AB43" s="381"/>
      <c r="AC43" s="382"/>
      <c r="AD43" s="382"/>
      <c r="AE43" s="382"/>
      <c r="AF43" s="382"/>
      <c r="AG43" s="382"/>
      <c r="AH43" s="376"/>
      <c r="AI43" s="377"/>
      <c r="AJ43" s="385"/>
      <c r="AK43" s="385"/>
      <c r="AL43" s="385"/>
      <c r="AM43" s="385"/>
      <c r="AN43" s="379"/>
      <c r="AO43" s="386"/>
      <c r="AP43" s="372"/>
      <c r="AQ43" s="372"/>
      <c r="AR43" s="372"/>
      <c r="AS43" s="372"/>
      <c r="AT43" s="372"/>
      <c r="AU43" s="372"/>
      <c r="AV43" s="373"/>
      <c r="AW43" s="387"/>
      <c r="AX43" s="383"/>
      <c r="AY43" s="384"/>
      <c r="AZ43" s="380"/>
      <c r="BA43" s="388"/>
      <c r="BB43" s="382"/>
      <c r="BC43" s="383"/>
      <c r="BF43" s="324" t="s">
        <v>295</v>
      </c>
    </row>
    <row r="44" spans="1:58" s="132" customFormat="1" ht="15" x14ac:dyDescent="0.3">
      <c r="A44" s="148"/>
      <c r="B44" s="149"/>
      <c r="C44" s="291" t="str">
        <f t="shared" si="0"/>
        <v/>
      </c>
      <c r="D44" s="300"/>
      <c r="E44" s="300"/>
      <c r="F44" s="264"/>
      <c r="G44" s="349"/>
      <c r="H44" s="371"/>
      <c r="I44" s="352"/>
      <c r="J44" s="372"/>
      <c r="K44" s="373"/>
      <c r="L44" s="374"/>
      <c r="M44" s="375"/>
      <c r="N44" s="356"/>
      <c r="O44" s="376"/>
      <c r="P44" s="377"/>
      <c r="Q44" s="378"/>
      <c r="R44" s="379"/>
      <c r="S44" s="380"/>
      <c r="T44" s="381"/>
      <c r="U44" s="382"/>
      <c r="V44" s="382"/>
      <c r="W44" s="382"/>
      <c r="X44" s="382"/>
      <c r="Y44" s="383"/>
      <c r="Z44" s="384"/>
      <c r="AA44" s="470"/>
      <c r="AB44" s="381"/>
      <c r="AC44" s="382"/>
      <c r="AD44" s="382"/>
      <c r="AE44" s="382"/>
      <c r="AF44" s="382"/>
      <c r="AG44" s="382"/>
      <c r="AH44" s="376"/>
      <c r="AI44" s="377"/>
      <c r="AJ44" s="385"/>
      <c r="AK44" s="385"/>
      <c r="AL44" s="385"/>
      <c r="AM44" s="385"/>
      <c r="AN44" s="379"/>
      <c r="AO44" s="386"/>
      <c r="AP44" s="372"/>
      <c r="AQ44" s="372"/>
      <c r="AR44" s="372"/>
      <c r="AS44" s="372"/>
      <c r="AT44" s="372"/>
      <c r="AU44" s="372"/>
      <c r="AV44" s="373"/>
      <c r="AW44" s="387"/>
      <c r="AX44" s="383"/>
      <c r="AY44" s="384"/>
      <c r="AZ44" s="380"/>
      <c r="BA44" s="388"/>
      <c r="BB44" s="382"/>
      <c r="BC44" s="383"/>
      <c r="BF44" s="327"/>
    </row>
    <row r="45" spans="1:58" s="132" customFormat="1" ht="15" x14ac:dyDescent="0.3">
      <c r="A45" s="148"/>
      <c r="B45" s="149"/>
      <c r="C45" s="291" t="str">
        <f t="shared" si="0"/>
        <v/>
      </c>
      <c r="D45" s="300"/>
      <c r="E45" s="300"/>
      <c r="F45" s="264"/>
      <c r="G45" s="349"/>
      <c r="H45" s="371"/>
      <c r="I45" s="352"/>
      <c r="J45" s="372"/>
      <c r="K45" s="373"/>
      <c r="L45" s="374"/>
      <c r="M45" s="375"/>
      <c r="N45" s="356"/>
      <c r="O45" s="376"/>
      <c r="P45" s="377"/>
      <c r="Q45" s="378"/>
      <c r="R45" s="379"/>
      <c r="S45" s="380"/>
      <c r="T45" s="381"/>
      <c r="U45" s="382"/>
      <c r="V45" s="382"/>
      <c r="W45" s="382"/>
      <c r="X45" s="382"/>
      <c r="Y45" s="383"/>
      <c r="Z45" s="384"/>
      <c r="AA45" s="470"/>
      <c r="AB45" s="381"/>
      <c r="AC45" s="382"/>
      <c r="AD45" s="382"/>
      <c r="AE45" s="382"/>
      <c r="AF45" s="382"/>
      <c r="AG45" s="382"/>
      <c r="AH45" s="376"/>
      <c r="AI45" s="377"/>
      <c r="AJ45" s="385"/>
      <c r="AK45" s="385"/>
      <c r="AL45" s="385"/>
      <c r="AM45" s="385"/>
      <c r="AN45" s="379"/>
      <c r="AO45" s="386"/>
      <c r="AP45" s="372"/>
      <c r="AQ45" s="372"/>
      <c r="AR45" s="372"/>
      <c r="AS45" s="372"/>
      <c r="AT45" s="372"/>
      <c r="AU45" s="372"/>
      <c r="AV45" s="373"/>
      <c r="AW45" s="387"/>
      <c r="AX45" s="383"/>
      <c r="AY45" s="384"/>
      <c r="AZ45" s="380"/>
      <c r="BA45" s="388"/>
      <c r="BB45" s="382"/>
      <c r="BC45" s="383"/>
      <c r="BF45" s="328"/>
    </row>
    <row r="46" spans="1:58" s="132" customFormat="1" ht="15.75" x14ac:dyDescent="0.25">
      <c r="A46" s="148"/>
      <c r="B46" s="149"/>
      <c r="C46" s="291" t="str">
        <f t="shared" si="0"/>
        <v/>
      </c>
      <c r="D46" s="300"/>
      <c r="E46" s="300"/>
      <c r="F46" s="264"/>
      <c r="G46" s="349"/>
      <c r="H46" s="371"/>
      <c r="I46" s="352"/>
      <c r="J46" s="372"/>
      <c r="K46" s="373"/>
      <c r="L46" s="374"/>
      <c r="M46" s="375"/>
      <c r="N46" s="356"/>
      <c r="O46" s="376"/>
      <c r="P46" s="377"/>
      <c r="Q46" s="378"/>
      <c r="R46" s="379"/>
      <c r="S46" s="380"/>
      <c r="T46" s="381"/>
      <c r="U46" s="382"/>
      <c r="V46" s="382"/>
      <c r="W46" s="382"/>
      <c r="X46" s="382"/>
      <c r="Y46" s="383"/>
      <c r="Z46" s="384"/>
      <c r="AA46" s="470"/>
      <c r="AB46" s="381"/>
      <c r="AC46" s="382"/>
      <c r="AD46" s="382"/>
      <c r="AE46" s="382"/>
      <c r="AF46" s="382"/>
      <c r="AG46" s="382"/>
      <c r="AH46" s="376"/>
      <c r="AI46" s="377"/>
      <c r="AJ46" s="385"/>
      <c r="AK46" s="385"/>
      <c r="AL46" s="385"/>
      <c r="AM46" s="385"/>
      <c r="AN46" s="379"/>
      <c r="AO46" s="386"/>
      <c r="AP46" s="372"/>
      <c r="AQ46" s="372"/>
      <c r="AR46" s="372"/>
      <c r="AS46" s="372"/>
      <c r="AT46" s="372"/>
      <c r="AU46" s="372"/>
      <c r="AV46" s="373"/>
      <c r="AW46" s="387"/>
      <c r="AX46" s="383"/>
      <c r="AY46" s="384"/>
      <c r="AZ46" s="380"/>
      <c r="BA46" s="388"/>
      <c r="BB46" s="382"/>
      <c r="BC46" s="383"/>
      <c r="BF46" s="322" t="s">
        <v>300</v>
      </c>
    </row>
    <row r="47" spans="1:58" s="132" customFormat="1" ht="15" x14ac:dyDescent="0.3">
      <c r="A47" s="148"/>
      <c r="B47" s="149"/>
      <c r="C47" s="291" t="str">
        <f t="shared" si="0"/>
        <v/>
      </c>
      <c r="D47" s="300"/>
      <c r="E47" s="300"/>
      <c r="F47" s="264"/>
      <c r="G47" s="349"/>
      <c r="H47" s="371"/>
      <c r="I47" s="352"/>
      <c r="J47" s="372"/>
      <c r="K47" s="373"/>
      <c r="L47" s="374"/>
      <c r="M47" s="375"/>
      <c r="N47" s="356"/>
      <c r="O47" s="376"/>
      <c r="P47" s="377"/>
      <c r="Q47" s="378"/>
      <c r="R47" s="379"/>
      <c r="S47" s="380"/>
      <c r="T47" s="381"/>
      <c r="U47" s="382"/>
      <c r="V47" s="382"/>
      <c r="W47" s="382"/>
      <c r="X47" s="382"/>
      <c r="Y47" s="383"/>
      <c r="Z47" s="384"/>
      <c r="AA47" s="470"/>
      <c r="AB47" s="381"/>
      <c r="AC47" s="382"/>
      <c r="AD47" s="382"/>
      <c r="AE47" s="382"/>
      <c r="AF47" s="382"/>
      <c r="AG47" s="382"/>
      <c r="AH47" s="376"/>
      <c r="AI47" s="377"/>
      <c r="AJ47" s="385"/>
      <c r="AK47" s="385"/>
      <c r="AL47" s="385"/>
      <c r="AM47" s="385"/>
      <c r="AN47" s="379"/>
      <c r="AO47" s="386"/>
      <c r="AP47" s="372"/>
      <c r="AQ47" s="372"/>
      <c r="AR47" s="372"/>
      <c r="AS47" s="372"/>
      <c r="AT47" s="372"/>
      <c r="AU47" s="372"/>
      <c r="AV47" s="373"/>
      <c r="AW47" s="387"/>
      <c r="AX47" s="383"/>
      <c r="AY47" s="384"/>
      <c r="AZ47" s="380"/>
      <c r="BA47" s="388"/>
      <c r="BB47" s="382"/>
      <c r="BC47" s="383"/>
      <c r="BF47" s="324"/>
    </row>
    <row r="48" spans="1:58" s="132" customFormat="1" ht="15" x14ac:dyDescent="0.3">
      <c r="A48" s="148"/>
      <c r="B48" s="149"/>
      <c r="C48" s="291" t="str">
        <f t="shared" si="0"/>
        <v/>
      </c>
      <c r="D48" s="300"/>
      <c r="E48" s="300"/>
      <c r="F48" s="264"/>
      <c r="G48" s="349"/>
      <c r="H48" s="371"/>
      <c r="I48" s="352"/>
      <c r="J48" s="372"/>
      <c r="K48" s="373"/>
      <c r="L48" s="374"/>
      <c r="M48" s="375"/>
      <c r="N48" s="356"/>
      <c r="O48" s="376"/>
      <c r="P48" s="377"/>
      <c r="Q48" s="378"/>
      <c r="R48" s="379"/>
      <c r="S48" s="380"/>
      <c r="T48" s="381"/>
      <c r="U48" s="382"/>
      <c r="V48" s="382"/>
      <c r="W48" s="382"/>
      <c r="X48" s="382"/>
      <c r="Y48" s="383"/>
      <c r="Z48" s="384"/>
      <c r="AA48" s="470"/>
      <c r="AB48" s="381"/>
      <c r="AC48" s="382"/>
      <c r="AD48" s="382"/>
      <c r="AE48" s="382"/>
      <c r="AF48" s="382"/>
      <c r="AG48" s="382"/>
      <c r="AH48" s="376"/>
      <c r="AI48" s="377"/>
      <c r="AJ48" s="385"/>
      <c r="AK48" s="385"/>
      <c r="AL48" s="385"/>
      <c r="AM48" s="385"/>
      <c r="AN48" s="379"/>
      <c r="AO48" s="386"/>
      <c r="AP48" s="372"/>
      <c r="AQ48" s="372"/>
      <c r="AR48" s="372"/>
      <c r="AS48" s="372"/>
      <c r="AT48" s="372"/>
      <c r="AU48" s="372"/>
      <c r="AV48" s="373"/>
      <c r="AW48" s="387"/>
      <c r="AX48" s="383"/>
      <c r="AY48" s="384"/>
      <c r="AZ48" s="380"/>
      <c r="BA48" s="388"/>
      <c r="BB48" s="382"/>
      <c r="BC48" s="383"/>
      <c r="BF48" s="324" t="s">
        <v>216</v>
      </c>
    </row>
    <row r="49" spans="1:58" s="132" customFormat="1" ht="15" x14ac:dyDescent="0.3">
      <c r="A49" s="148"/>
      <c r="B49" s="149"/>
      <c r="C49" s="291" t="str">
        <f t="shared" si="0"/>
        <v/>
      </c>
      <c r="D49" s="300"/>
      <c r="E49" s="300"/>
      <c r="F49" s="264"/>
      <c r="G49" s="349"/>
      <c r="H49" s="371"/>
      <c r="I49" s="352"/>
      <c r="J49" s="372"/>
      <c r="K49" s="373"/>
      <c r="L49" s="374"/>
      <c r="M49" s="375"/>
      <c r="N49" s="356"/>
      <c r="O49" s="376"/>
      <c r="P49" s="377"/>
      <c r="Q49" s="378"/>
      <c r="R49" s="379"/>
      <c r="S49" s="380"/>
      <c r="T49" s="381"/>
      <c r="U49" s="382"/>
      <c r="V49" s="382"/>
      <c r="W49" s="382"/>
      <c r="X49" s="382"/>
      <c r="Y49" s="383"/>
      <c r="Z49" s="384"/>
      <c r="AA49" s="470"/>
      <c r="AB49" s="381"/>
      <c r="AC49" s="382"/>
      <c r="AD49" s="382"/>
      <c r="AE49" s="382"/>
      <c r="AF49" s="382"/>
      <c r="AG49" s="382"/>
      <c r="AH49" s="376"/>
      <c r="AI49" s="377"/>
      <c r="AJ49" s="385"/>
      <c r="AK49" s="385"/>
      <c r="AL49" s="385"/>
      <c r="AM49" s="385"/>
      <c r="AN49" s="379"/>
      <c r="AO49" s="386"/>
      <c r="AP49" s="372"/>
      <c r="AQ49" s="372"/>
      <c r="AR49" s="372"/>
      <c r="AS49" s="372"/>
      <c r="AT49" s="372"/>
      <c r="AU49" s="372"/>
      <c r="AV49" s="373"/>
      <c r="AW49" s="387"/>
      <c r="AX49" s="383"/>
      <c r="AY49" s="384"/>
      <c r="AZ49" s="380"/>
      <c r="BA49" s="388"/>
      <c r="BB49" s="382"/>
      <c r="BC49" s="383"/>
      <c r="BF49" s="324" t="s">
        <v>213</v>
      </c>
    </row>
    <row r="50" spans="1:58" s="132" customFormat="1" ht="15" x14ac:dyDescent="0.3">
      <c r="A50" s="148"/>
      <c r="B50" s="149"/>
      <c r="C50" s="291" t="str">
        <f t="shared" si="0"/>
        <v/>
      </c>
      <c r="D50" s="300"/>
      <c r="E50" s="300"/>
      <c r="F50" s="264"/>
      <c r="G50" s="349"/>
      <c r="H50" s="371"/>
      <c r="I50" s="352"/>
      <c r="J50" s="372"/>
      <c r="K50" s="373"/>
      <c r="L50" s="374"/>
      <c r="M50" s="375"/>
      <c r="N50" s="356"/>
      <c r="O50" s="376"/>
      <c r="P50" s="377"/>
      <c r="Q50" s="378"/>
      <c r="R50" s="379"/>
      <c r="S50" s="380"/>
      <c r="T50" s="381"/>
      <c r="U50" s="382"/>
      <c r="V50" s="382"/>
      <c r="W50" s="382"/>
      <c r="X50" s="382"/>
      <c r="Y50" s="383"/>
      <c r="Z50" s="384"/>
      <c r="AA50" s="470"/>
      <c r="AB50" s="381"/>
      <c r="AC50" s="382"/>
      <c r="AD50" s="382"/>
      <c r="AE50" s="382"/>
      <c r="AF50" s="382"/>
      <c r="AG50" s="382"/>
      <c r="AH50" s="376"/>
      <c r="AI50" s="377"/>
      <c r="AJ50" s="385"/>
      <c r="AK50" s="385"/>
      <c r="AL50" s="385"/>
      <c r="AM50" s="385"/>
      <c r="AN50" s="379"/>
      <c r="AO50" s="386"/>
      <c r="AP50" s="372"/>
      <c r="AQ50" s="372"/>
      <c r="AR50" s="372"/>
      <c r="AS50" s="372"/>
      <c r="AT50" s="372"/>
      <c r="AU50" s="372"/>
      <c r="AV50" s="373"/>
      <c r="AW50" s="387"/>
      <c r="AX50" s="383"/>
      <c r="AY50" s="384"/>
      <c r="AZ50" s="380"/>
      <c r="BA50" s="388"/>
      <c r="BB50" s="382"/>
      <c r="BC50" s="383"/>
      <c r="BF50" s="327"/>
    </row>
    <row r="51" spans="1:58" s="132" customFormat="1" ht="15" x14ac:dyDescent="0.3">
      <c r="A51" s="148"/>
      <c r="B51" s="149"/>
      <c r="C51" s="291" t="str">
        <f t="shared" si="0"/>
        <v/>
      </c>
      <c r="D51" s="300"/>
      <c r="E51" s="300"/>
      <c r="F51" s="264"/>
      <c r="G51" s="349"/>
      <c r="H51" s="371"/>
      <c r="I51" s="352"/>
      <c r="J51" s="372"/>
      <c r="K51" s="373"/>
      <c r="L51" s="374"/>
      <c r="M51" s="375"/>
      <c r="N51" s="356"/>
      <c r="O51" s="376"/>
      <c r="P51" s="377"/>
      <c r="Q51" s="378"/>
      <c r="R51" s="379"/>
      <c r="S51" s="380"/>
      <c r="T51" s="381"/>
      <c r="U51" s="382"/>
      <c r="V51" s="382"/>
      <c r="W51" s="382"/>
      <c r="X51" s="382"/>
      <c r="Y51" s="383"/>
      <c r="Z51" s="384"/>
      <c r="AA51" s="470"/>
      <c r="AB51" s="381"/>
      <c r="AC51" s="382"/>
      <c r="AD51" s="382"/>
      <c r="AE51" s="382"/>
      <c r="AF51" s="382"/>
      <c r="AG51" s="382"/>
      <c r="AH51" s="376"/>
      <c r="AI51" s="377"/>
      <c r="AJ51" s="385"/>
      <c r="AK51" s="385"/>
      <c r="AL51" s="385"/>
      <c r="AM51" s="385"/>
      <c r="AN51" s="379"/>
      <c r="AO51" s="386"/>
      <c r="AP51" s="372"/>
      <c r="AQ51" s="372"/>
      <c r="AR51" s="372"/>
      <c r="AS51" s="372"/>
      <c r="AT51" s="372"/>
      <c r="AU51" s="372"/>
      <c r="AV51" s="373"/>
      <c r="AW51" s="387"/>
      <c r="AX51" s="383"/>
      <c r="AY51" s="384"/>
      <c r="AZ51" s="380"/>
      <c r="BA51" s="388"/>
      <c r="BB51" s="382"/>
      <c r="BC51" s="383"/>
      <c r="BF51" s="328"/>
    </row>
    <row r="52" spans="1:58" s="132" customFormat="1" ht="15.75" x14ac:dyDescent="0.25">
      <c r="A52" s="148"/>
      <c r="B52" s="149"/>
      <c r="C52" s="291" t="str">
        <f t="shared" si="0"/>
        <v/>
      </c>
      <c r="D52" s="300"/>
      <c r="E52" s="300"/>
      <c r="F52" s="264"/>
      <c r="G52" s="349"/>
      <c r="H52" s="371"/>
      <c r="I52" s="352"/>
      <c r="J52" s="372"/>
      <c r="K52" s="373"/>
      <c r="L52" s="374"/>
      <c r="M52" s="375"/>
      <c r="N52" s="356"/>
      <c r="O52" s="376"/>
      <c r="P52" s="377"/>
      <c r="Q52" s="378"/>
      <c r="R52" s="379"/>
      <c r="S52" s="380"/>
      <c r="T52" s="381"/>
      <c r="U52" s="382"/>
      <c r="V52" s="382"/>
      <c r="W52" s="382"/>
      <c r="X52" s="382"/>
      <c r="Y52" s="383"/>
      <c r="Z52" s="384"/>
      <c r="AA52" s="470"/>
      <c r="AB52" s="381"/>
      <c r="AC52" s="382"/>
      <c r="AD52" s="382"/>
      <c r="AE52" s="382"/>
      <c r="AF52" s="382"/>
      <c r="AG52" s="382"/>
      <c r="AH52" s="376"/>
      <c r="AI52" s="377"/>
      <c r="AJ52" s="385"/>
      <c r="AK52" s="385"/>
      <c r="AL52" s="385"/>
      <c r="AM52" s="385"/>
      <c r="AN52" s="379"/>
      <c r="AO52" s="386"/>
      <c r="AP52" s="372"/>
      <c r="AQ52" s="372"/>
      <c r="AR52" s="372"/>
      <c r="AS52" s="372"/>
      <c r="AT52" s="372"/>
      <c r="AU52" s="372"/>
      <c r="AV52" s="373"/>
      <c r="AW52" s="387"/>
      <c r="AX52" s="383"/>
      <c r="AY52" s="384"/>
      <c r="AZ52" s="380"/>
      <c r="BA52" s="388"/>
      <c r="BB52" s="382"/>
      <c r="BC52" s="383"/>
      <c r="BF52" s="322" t="s">
        <v>301</v>
      </c>
    </row>
    <row r="53" spans="1:58" s="132" customFormat="1" ht="15" x14ac:dyDescent="0.2">
      <c r="A53" s="148"/>
      <c r="B53" s="149"/>
      <c r="C53" s="291" t="str">
        <f t="shared" si="0"/>
        <v/>
      </c>
      <c r="D53" s="300"/>
      <c r="E53" s="300"/>
      <c r="F53" s="264"/>
      <c r="G53" s="349"/>
      <c r="H53" s="371"/>
      <c r="I53" s="352"/>
      <c r="J53" s="372"/>
      <c r="K53" s="373"/>
      <c r="L53" s="374"/>
      <c r="M53" s="375"/>
      <c r="N53" s="356"/>
      <c r="O53" s="376"/>
      <c r="P53" s="377"/>
      <c r="Q53" s="378"/>
      <c r="R53" s="379"/>
      <c r="S53" s="380"/>
      <c r="T53" s="381"/>
      <c r="U53" s="382"/>
      <c r="V53" s="382"/>
      <c r="W53" s="382"/>
      <c r="X53" s="382"/>
      <c r="Y53" s="383"/>
      <c r="Z53" s="384"/>
      <c r="AA53" s="470"/>
      <c r="AB53" s="381"/>
      <c r="AC53" s="382"/>
      <c r="AD53" s="382"/>
      <c r="AE53" s="382"/>
      <c r="AF53" s="382"/>
      <c r="AG53" s="382"/>
      <c r="AH53" s="376"/>
      <c r="AI53" s="377"/>
      <c r="AJ53" s="385"/>
      <c r="AK53" s="385"/>
      <c r="AL53" s="385"/>
      <c r="AM53" s="385"/>
      <c r="AN53" s="379"/>
      <c r="AO53" s="386"/>
      <c r="AP53" s="372"/>
      <c r="AQ53" s="372"/>
      <c r="AR53" s="372"/>
      <c r="AS53" s="372"/>
      <c r="AT53" s="372"/>
      <c r="AU53" s="372"/>
      <c r="AV53" s="373"/>
      <c r="AW53" s="387"/>
      <c r="AX53" s="383"/>
      <c r="AY53" s="384"/>
      <c r="AZ53" s="380"/>
      <c r="BA53" s="388"/>
      <c r="BB53" s="382"/>
      <c r="BC53" s="383"/>
      <c r="BF53" s="330"/>
    </row>
    <row r="54" spans="1:58" s="132" customFormat="1" ht="15" x14ac:dyDescent="0.2">
      <c r="A54" s="148"/>
      <c r="B54" s="149"/>
      <c r="C54" s="291" t="str">
        <f t="shared" si="0"/>
        <v/>
      </c>
      <c r="D54" s="300"/>
      <c r="E54" s="300"/>
      <c r="F54" s="264"/>
      <c r="G54" s="349"/>
      <c r="H54" s="371"/>
      <c r="I54" s="352"/>
      <c r="J54" s="372"/>
      <c r="K54" s="373"/>
      <c r="L54" s="374"/>
      <c r="M54" s="375"/>
      <c r="N54" s="356"/>
      <c r="O54" s="376"/>
      <c r="P54" s="377"/>
      <c r="Q54" s="378"/>
      <c r="R54" s="379"/>
      <c r="S54" s="380"/>
      <c r="T54" s="381"/>
      <c r="U54" s="382"/>
      <c r="V54" s="382"/>
      <c r="W54" s="382"/>
      <c r="X54" s="382"/>
      <c r="Y54" s="383"/>
      <c r="Z54" s="384"/>
      <c r="AA54" s="470"/>
      <c r="AB54" s="381"/>
      <c r="AC54" s="382"/>
      <c r="AD54" s="382"/>
      <c r="AE54" s="382"/>
      <c r="AF54" s="382"/>
      <c r="AG54" s="382"/>
      <c r="AH54" s="376"/>
      <c r="AI54" s="377"/>
      <c r="AJ54" s="385"/>
      <c r="AK54" s="385"/>
      <c r="AL54" s="385"/>
      <c r="AM54" s="385"/>
      <c r="AN54" s="379"/>
      <c r="AO54" s="386"/>
      <c r="AP54" s="372"/>
      <c r="AQ54" s="372"/>
      <c r="AR54" s="372"/>
      <c r="AS54" s="372"/>
      <c r="AT54" s="372"/>
      <c r="AU54" s="372"/>
      <c r="AV54" s="373"/>
      <c r="AW54" s="387"/>
      <c r="AX54" s="383"/>
      <c r="AY54" s="384"/>
      <c r="AZ54" s="380"/>
      <c r="BA54" s="388"/>
      <c r="BB54" s="382"/>
      <c r="BC54" s="383"/>
      <c r="BF54" s="331" t="s">
        <v>184</v>
      </c>
    </row>
    <row r="55" spans="1:58" s="132" customFormat="1" ht="15" x14ac:dyDescent="0.2">
      <c r="A55" s="148"/>
      <c r="B55" s="149"/>
      <c r="C55" s="291" t="str">
        <f t="shared" si="0"/>
        <v/>
      </c>
      <c r="D55" s="300"/>
      <c r="E55" s="300"/>
      <c r="F55" s="264"/>
      <c r="G55" s="349"/>
      <c r="H55" s="371"/>
      <c r="I55" s="352"/>
      <c r="J55" s="372"/>
      <c r="K55" s="373"/>
      <c r="L55" s="374"/>
      <c r="M55" s="375"/>
      <c r="N55" s="356"/>
      <c r="O55" s="376"/>
      <c r="P55" s="377"/>
      <c r="Q55" s="378"/>
      <c r="R55" s="379"/>
      <c r="S55" s="380"/>
      <c r="T55" s="381"/>
      <c r="U55" s="382"/>
      <c r="V55" s="382"/>
      <c r="W55" s="382"/>
      <c r="X55" s="382"/>
      <c r="Y55" s="383"/>
      <c r="Z55" s="384"/>
      <c r="AA55" s="470"/>
      <c r="AB55" s="381"/>
      <c r="AC55" s="382"/>
      <c r="AD55" s="382"/>
      <c r="AE55" s="382"/>
      <c r="AF55" s="382"/>
      <c r="AG55" s="382"/>
      <c r="AH55" s="376"/>
      <c r="AI55" s="377"/>
      <c r="AJ55" s="385"/>
      <c r="AK55" s="385"/>
      <c r="AL55" s="385"/>
      <c r="AM55" s="385"/>
      <c r="AN55" s="379"/>
      <c r="AO55" s="386"/>
      <c r="AP55" s="372"/>
      <c r="AQ55" s="372"/>
      <c r="AR55" s="372"/>
      <c r="AS55" s="372"/>
      <c r="AT55" s="372"/>
      <c r="AU55" s="372"/>
      <c r="AV55" s="373"/>
      <c r="AW55" s="387"/>
      <c r="AX55" s="383"/>
      <c r="AY55" s="384"/>
      <c r="AZ55" s="380"/>
      <c r="BA55" s="388"/>
      <c r="BB55" s="382"/>
      <c r="BC55" s="383"/>
      <c r="BF55" s="331" t="s">
        <v>185</v>
      </c>
    </row>
    <row r="56" spans="1:58" s="132" customFormat="1" ht="15" x14ac:dyDescent="0.2">
      <c r="A56" s="148"/>
      <c r="B56" s="149"/>
      <c r="C56" s="291" t="str">
        <f t="shared" si="0"/>
        <v/>
      </c>
      <c r="D56" s="300"/>
      <c r="E56" s="300"/>
      <c r="F56" s="264"/>
      <c r="G56" s="349"/>
      <c r="H56" s="371"/>
      <c r="I56" s="352"/>
      <c r="J56" s="372"/>
      <c r="K56" s="373"/>
      <c r="L56" s="374"/>
      <c r="M56" s="375"/>
      <c r="N56" s="356"/>
      <c r="O56" s="376"/>
      <c r="P56" s="377"/>
      <c r="Q56" s="378"/>
      <c r="R56" s="379"/>
      <c r="S56" s="380"/>
      <c r="T56" s="381"/>
      <c r="U56" s="382"/>
      <c r="V56" s="382"/>
      <c r="W56" s="382"/>
      <c r="X56" s="382"/>
      <c r="Y56" s="383"/>
      <c r="Z56" s="384"/>
      <c r="AA56" s="470"/>
      <c r="AB56" s="381"/>
      <c r="AC56" s="382"/>
      <c r="AD56" s="382"/>
      <c r="AE56" s="382"/>
      <c r="AF56" s="382"/>
      <c r="AG56" s="382"/>
      <c r="AH56" s="376"/>
      <c r="AI56" s="377"/>
      <c r="AJ56" s="385"/>
      <c r="AK56" s="385"/>
      <c r="AL56" s="385"/>
      <c r="AM56" s="385"/>
      <c r="AN56" s="379"/>
      <c r="AO56" s="386"/>
      <c r="AP56" s="372"/>
      <c r="AQ56" s="372"/>
      <c r="AR56" s="372"/>
      <c r="AS56" s="372"/>
      <c r="AT56" s="372"/>
      <c r="AU56" s="372"/>
      <c r="AV56" s="373"/>
      <c r="AW56" s="387"/>
      <c r="AX56" s="383"/>
      <c r="AY56" s="384"/>
      <c r="AZ56" s="380"/>
      <c r="BA56" s="388"/>
      <c r="BB56" s="382"/>
      <c r="BC56" s="383"/>
      <c r="BF56" s="331" t="s">
        <v>186</v>
      </c>
    </row>
    <row r="57" spans="1:58" s="132" customFormat="1" ht="15" x14ac:dyDescent="0.2">
      <c r="A57" s="148"/>
      <c r="B57" s="149"/>
      <c r="C57" s="291" t="str">
        <f t="shared" si="0"/>
        <v/>
      </c>
      <c r="D57" s="300"/>
      <c r="E57" s="300"/>
      <c r="F57" s="264"/>
      <c r="G57" s="349"/>
      <c r="H57" s="371"/>
      <c r="I57" s="352"/>
      <c r="J57" s="372"/>
      <c r="K57" s="373"/>
      <c r="L57" s="374"/>
      <c r="M57" s="375"/>
      <c r="N57" s="356"/>
      <c r="O57" s="376"/>
      <c r="P57" s="377"/>
      <c r="Q57" s="378"/>
      <c r="R57" s="379"/>
      <c r="S57" s="380"/>
      <c r="T57" s="381"/>
      <c r="U57" s="382"/>
      <c r="V57" s="382"/>
      <c r="W57" s="382"/>
      <c r="X57" s="382"/>
      <c r="Y57" s="383"/>
      <c r="Z57" s="384"/>
      <c r="AA57" s="470"/>
      <c r="AB57" s="381"/>
      <c r="AC57" s="382"/>
      <c r="AD57" s="382"/>
      <c r="AE57" s="382"/>
      <c r="AF57" s="382"/>
      <c r="AG57" s="382"/>
      <c r="AH57" s="376"/>
      <c r="AI57" s="377"/>
      <c r="AJ57" s="385"/>
      <c r="AK57" s="385"/>
      <c r="AL57" s="385"/>
      <c r="AM57" s="385"/>
      <c r="AN57" s="379"/>
      <c r="AO57" s="386"/>
      <c r="AP57" s="372"/>
      <c r="AQ57" s="372"/>
      <c r="AR57" s="372"/>
      <c r="AS57" s="372"/>
      <c r="AT57" s="372"/>
      <c r="AU57" s="372"/>
      <c r="AV57" s="373"/>
      <c r="AW57" s="387"/>
      <c r="AX57" s="383"/>
      <c r="AY57" s="384"/>
      <c r="AZ57" s="380"/>
      <c r="BA57" s="388"/>
      <c r="BB57" s="382"/>
      <c r="BC57" s="383"/>
      <c r="BF57" s="331" t="s">
        <v>183</v>
      </c>
    </row>
    <row r="58" spans="1:58" s="132" customFormat="1" ht="15" x14ac:dyDescent="0.2">
      <c r="A58" s="148"/>
      <c r="B58" s="149"/>
      <c r="C58" s="291" t="str">
        <f t="shared" si="0"/>
        <v/>
      </c>
      <c r="D58" s="300"/>
      <c r="E58" s="300"/>
      <c r="F58" s="264"/>
      <c r="G58" s="349"/>
      <c r="H58" s="371"/>
      <c r="I58" s="352"/>
      <c r="J58" s="372"/>
      <c r="K58" s="373"/>
      <c r="L58" s="374"/>
      <c r="M58" s="375"/>
      <c r="N58" s="356"/>
      <c r="O58" s="376"/>
      <c r="P58" s="377"/>
      <c r="Q58" s="378"/>
      <c r="R58" s="379"/>
      <c r="S58" s="380"/>
      <c r="T58" s="381"/>
      <c r="U58" s="382"/>
      <c r="V58" s="382"/>
      <c r="W58" s="382"/>
      <c r="X58" s="382"/>
      <c r="Y58" s="383"/>
      <c r="Z58" s="384"/>
      <c r="AA58" s="470"/>
      <c r="AB58" s="381"/>
      <c r="AC58" s="382"/>
      <c r="AD58" s="382"/>
      <c r="AE58" s="382"/>
      <c r="AF58" s="382"/>
      <c r="AG58" s="382"/>
      <c r="AH58" s="376"/>
      <c r="AI58" s="377"/>
      <c r="AJ58" s="385"/>
      <c r="AK58" s="385"/>
      <c r="AL58" s="385"/>
      <c r="AM58" s="385"/>
      <c r="AN58" s="379"/>
      <c r="AO58" s="386"/>
      <c r="AP58" s="372"/>
      <c r="AQ58" s="372"/>
      <c r="AR58" s="372"/>
      <c r="AS58" s="372"/>
      <c r="AT58" s="372"/>
      <c r="AU58" s="372"/>
      <c r="AV58" s="373"/>
      <c r="AW58" s="387"/>
      <c r="AX58" s="383"/>
      <c r="AY58" s="384"/>
      <c r="AZ58" s="380"/>
      <c r="BA58" s="388"/>
      <c r="BB58" s="382"/>
      <c r="BC58" s="383"/>
      <c r="BF58" s="332"/>
    </row>
    <row r="59" spans="1:58" s="132" customFormat="1" ht="15" x14ac:dyDescent="0.3">
      <c r="A59" s="148"/>
      <c r="B59" s="149"/>
      <c r="C59" s="291" t="str">
        <f t="shared" si="0"/>
        <v/>
      </c>
      <c r="D59" s="300"/>
      <c r="E59" s="300"/>
      <c r="F59" s="264"/>
      <c r="G59" s="349"/>
      <c r="H59" s="371"/>
      <c r="I59" s="352"/>
      <c r="J59" s="372"/>
      <c r="K59" s="373"/>
      <c r="L59" s="374"/>
      <c r="M59" s="375"/>
      <c r="N59" s="356"/>
      <c r="O59" s="376"/>
      <c r="P59" s="377"/>
      <c r="Q59" s="378"/>
      <c r="R59" s="379"/>
      <c r="S59" s="380"/>
      <c r="T59" s="381"/>
      <c r="U59" s="382"/>
      <c r="V59" s="382"/>
      <c r="W59" s="382"/>
      <c r="X59" s="382"/>
      <c r="Y59" s="383"/>
      <c r="Z59" s="384"/>
      <c r="AA59" s="470"/>
      <c r="AB59" s="381"/>
      <c r="AC59" s="382"/>
      <c r="AD59" s="382"/>
      <c r="AE59" s="382"/>
      <c r="AF59" s="382"/>
      <c r="AG59" s="382"/>
      <c r="AH59" s="376"/>
      <c r="AI59" s="377"/>
      <c r="AJ59" s="385"/>
      <c r="AK59" s="385"/>
      <c r="AL59" s="385"/>
      <c r="AM59" s="385"/>
      <c r="AN59" s="379"/>
      <c r="AO59" s="386"/>
      <c r="AP59" s="372"/>
      <c r="AQ59" s="372"/>
      <c r="AR59" s="372"/>
      <c r="AS59" s="372"/>
      <c r="AT59" s="372"/>
      <c r="AU59" s="372"/>
      <c r="AV59" s="373"/>
      <c r="AW59" s="387"/>
      <c r="AX59" s="383"/>
      <c r="AY59" s="384"/>
      <c r="AZ59" s="380"/>
      <c r="BA59" s="388"/>
      <c r="BB59" s="382"/>
      <c r="BC59" s="383"/>
      <c r="BF59" s="328"/>
    </row>
    <row r="60" spans="1:58" s="132" customFormat="1" ht="15.75" x14ac:dyDescent="0.25">
      <c r="A60" s="148"/>
      <c r="B60" s="149"/>
      <c r="C60" s="291" t="str">
        <f t="shared" si="0"/>
        <v/>
      </c>
      <c r="D60" s="300"/>
      <c r="E60" s="300"/>
      <c r="F60" s="264"/>
      <c r="G60" s="349"/>
      <c r="H60" s="371"/>
      <c r="I60" s="352"/>
      <c r="J60" s="372"/>
      <c r="K60" s="373"/>
      <c r="L60" s="374"/>
      <c r="M60" s="375"/>
      <c r="N60" s="356"/>
      <c r="O60" s="376"/>
      <c r="P60" s="377"/>
      <c r="Q60" s="378"/>
      <c r="R60" s="379"/>
      <c r="S60" s="380"/>
      <c r="T60" s="381"/>
      <c r="U60" s="382"/>
      <c r="V60" s="382"/>
      <c r="W60" s="382"/>
      <c r="X60" s="382"/>
      <c r="Y60" s="383"/>
      <c r="Z60" s="384"/>
      <c r="AA60" s="470"/>
      <c r="AB60" s="381"/>
      <c r="AC60" s="382"/>
      <c r="AD60" s="382"/>
      <c r="AE60" s="382"/>
      <c r="AF60" s="382"/>
      <c r="AG60" s="382"/>
      <c r="AH60" s="376"/>
      <c r="AI60" s="377"/>
      <c r="AJ60" s="385"/>
      <c r="AK60" s="385"/>
      <c r="AL60" s="385"/>
      <c r="AM60" s="385"/>
      <c r="AN60" s="379"/>
      <c r="AO60" s="386"/>
      <c r="AP60" s="372"/>
      <c r="AQ60" s="372"/>
      <c r="AR60" s="372"/>
      <c r="AS60" s="372"/>
      <c r="AT60" s="372"/>
      <c r="AU60" s="372"/>
      <c r="AV60" s="373"/>
      <c r="AW60" s="387"/>
      <c r="AX60" s="383"/>
      <c r="AY60" s="384"/>
      <c r="AZ60" s="380"/>
      <c r="BA60" s="388"/>
      <c r="BB60" s="382"/>
      <c r="BC60" s="383"/>
      <c r="BF60" s="333" t="s">
        <v>279</v>
      </c>
    </row>
    <row r="61" spans="1:58" s="132" customFormat="1" ht="15" x14ac:dyDescent="0.3">
      <c r="A61" s="148"/>
      <c r="B61" s="149"/>
      <c r="C61" s="291" t="str">
        <f t="shared" si="0"/>
        <v/>
      </c>
      <c r="D61" s="300"/>
      <c r="E61" s="300"/>
      <c r="F61" s="264"/>
      <c r="G61" s="349"/>
      <c r="H61" s="371"/>
      <c r="I61" s="352"/>
      <c r="J61" s="372"/>
      <c r="K61" s="373"/>
      <c r="L61" s="374"/>
      <c r="M61" s="375"/>
      <c r="N61" s="356"/>
      <c r="O61" s="376"/>
      <c r="P61" s="377"/>
      <c r="Q61" s="378"/>
      <c r="R61" s="379"/>
      <c r="S61" s="380"/>
      <c r="T61" s="381"/>
      <c r="U61" s="382"/>
      <c r="V61" s="382"/>
      <c r="W61" s="382"/>
      <c r="X61" s="382"/>
      <c r="Y61" s="383"/>
      <c r="Z61" s="384"/>
      <c r="AA61" s="470"/>
      <c r="AB61" s="381"/>
      <c r="AC61" s="382"/>
      <c r="AD61" s="382"/>
      <c r="AE61" s="382"/>
      <c r="AF61" s="382"/>
      <c r="AG61" s="382"/>
      <c r="AH61" s="376"/>
      <c r="AI61" s="377"/>
      <c r="AJ61" s="385"/>
      <c r="AK61" s="385"/>
      <c r="AL61" s="385"/>
      <c r="AM61" s="385"/>
      <c r="AN61" s="379"/>
      <c r="AO61" s="386"/>
      <c r="AP61" s="372"/>
      <c r="AQ61" s="372"/>
      <c r="AR61" s="372"/>
      <c r="AS61" s="372"/>
      <c r="AT61" s="372"/>
      <c r="AU61" s="372"/>
      <c r="AV61" s="373"/>
      <c r="AW61" s="387"/>
      <c r="AX61" s="383"/>
      <c r="AY61" s="384"/>
      <c r="AZ61" s="380"/>
      <c r="BA61" s="388"/>
      <c r="BB61" s="382"/>
      <c r="BC61" s="383"/>
      <c r="BF61" s="329"/>
    </row>
    <row r="62" spans="1:58" s="132" customFormat="1" ht="15" x14ac:dyDescent="0.2">
      <c r="A62" s="148"/>
      <c r="B62" s="149"/>
      <c r="C62" s="291" t="str">
        <f t="shared" si="0"/>
        <v/>
      </c>
      <c r="D62" s="300"/>
      <c r="E62" s="300"/>
      <c r="F62" s="264"/>
      <c r="G62" s="349"/>
      <c r="H62" s="371"/>
      <c r="I62" s="352"/>
      <c r="J62" s="372"/>
      <c r="K62" s="373"/>
      <c r="L62" s="374"/>
      <c r="M62" s="375"/>
      <c r="N62" s="356"/>
      <c r="O62" s="376"/>
      <c r="P62" s="377"/>
      <c r="Q62" s="378"/>
      <c r="R62" s="379"/>
      <c r="S62" s="380"/>
      <c r="T62" s="381"/>
      <c r="U62" s="382"/>
      <c r="V62" s="382"/>
      <c r="W62" s="382"/>
      <c r="X62" s="382"/>
      <c r="Y62" s="383"/>
      <c r="Z62" s="384"/>
      <c r="AA62" s="470"/>
      <c r="AB62" s="381"/>
      <c r="AC62" s="382"/>
      <c r="AD62" s="382"/>
      <c r="AE62" s="382"/>
      <c r="AF62" s="382"/>
      <c r="AG62" s="382"/>
      <c r="AH62" s="376"/>
      <c r="AI62" s="377"/>
      <c r="AJ62" s="385"/>
      <c r="AK62" s="385"/>
      <c r="AL62" s="385"/>
      <c r="AM62" s="385"/>
      <c r="AN62" s="379"/>
      <c r="AO62" s="386"/>
      <c r="AP62" s="372"/>
      <c r="AQ62" s="372"/>
      <c r="AR62" s="372"/>
      <c r="AS62" s="372"/>
      <c r="AT62" s="372"/>
      <c r="AU62" s="372"/>
      <c r="AV62" s="373"/>
      <c r="AW62" s="387"/>
      <c r="AX62" s="383"/>
      <c r="AY62" s="384"/>
      <c r="AZ62" s="380"/>
      <c r="BA62" s="388"/>
      <c r="BB62" s="382"/>
      <c r="BC62" s="383"/>
      <c r="BF62" s="331" t="s">
        <v>188</v>
      </c>
    </row>
    <row r="63" spans="1:58" s="132" customFormat="1" ht="15" x14ac:dyDescent="0.2">
      <c r="A63" s="148"/>
      <c r="B63" s="149"/>
      <c r="C63" s="291" t="str">
        <f t="shared" si="0"/>
        <v/>
      </c>
      <c r="D63" s="300"/>
      <c r="E63" s="300"/>
      <c r="F63" s="264"/>
      <c r="G63" s="349"/>
      <c r="H63" s="371"/>
      <c r="I63" s="352"/>
      <c r="J63" s="372"/>
      <c r="K63" s="373"/>
      <c r="L63" s="374"/>
      <c r="M63" s="375"/>
      <c r="N63" s="356"/>
      <c r="O63" s="376"/>
      <c r="P63" s="377"/>
      <c r="Q63" s="378"/>
      <c r="R63" s="379"/>
      <c r="S63" s="380"/>
      <c r="T63" s="381"/>
      <c r="U63" s="382"/>
      <c r="V63" s="382"/>
      <c r="W63" s="382"/>
      <c r="X63" s="382"/>
      <c r="Y63" s="383"/>
      <c r="Z63" s="384"/>
      <c r="AA63" s="470"/>
      <c r="AB63" s="381"/>
      <c r="AC63" s="382"/>
      <c r="AD63" s="382"/>
      <c r="AE63" s="382"/>
      <c r="AF63" s="382"/>
      <c r="AG63" s="382"/>
      <c r="AH63" s="376"/>
      <c r="AI63" s="377"/>
      <c r="AJ63" s="385"/>
      <c r="AK63" s="385"/>
      <c r="AL63" s="385"/>
      <c r="AM63" s="385"/>
      <c r="AN63" s="379"/>
      <c r="AO63" s="386"/>
      <c r="AP63" s="372"/>
      <c r="AQ63" s="372"/>
      <c r="AR63" s="372"/>
      <c r="AS63" s="372"/>
      <c r="AT63" s="372"/>
      <c r="AU63" s="372"/>
      <c r="AV63" s="373"/>
      <c r="AW63" s="387"/>
      <c r="AX63" s="383"/>
      <c r="AY63" s="384"/>
      <c r="AZ63" s="380"/>
      <c r="BA63" s="388"/>
      <c r="BB63" s="382"/>
      <c r="BC63" s="383"/>
      <c r="BF63" s="331" t="s">
        <v>189</v>
      </c>
    </row>
    <row r="64" spans="1:58" s="132" customFormat="1" ht="15" x14ac:dyDescent="0.2">
      <c r="A64" s="148"/>
      <c r="B64" s="149"/>
      <c r="C64" s="291" t="str">
        <f t="shared" si="0"/>
        <v/>
      </c>
      <c r="D64" s="300"/>
      <c r="E64" s="300"/>
      <c r="F64" s="264"/>
      <c r="G64" s="349"/>
      <c r="H64" s="371"/>
      <c r="I64" s="352"/>
      <c r="J64" s="372"/>
      <c r="K64" s="373"/>
      <c r="L64" s="374"/>
      <c r="M64" s="375"/>
      <c r="N64" s="356"/>
      <c r="O64" s="376"/>
      <c r="P64" s="377"/>
      <c r="Q64" s="378"/>
      <c r="R64" s="379"/>
      <c r="S64" s="380"/>
      <c r="T64" s="381"/>
      <c r="U64" s="382"/>
      <c r="V64" s="382"/>
      <c r="W64" s="382"/>
      <c r="X64" s="382"/>
      <c r="Y64" s="383"/>
      <c r="Z64" s="384"/>
      <c r="AA64" s="470"/>
      <c r="AB64" s="381"/>
      <c r="AC64" s="382"/>
      <c r="AD64" s="382"/>
      <c r="AE64" s="382"/>
      <c r="AF64" s="382"/>
      <c r="AG64" s="382"/>
      <c r="AH64" s="376"/>
      <c r="AI64" s="377"/>
      <c r="AJ64" s="385"/>
      <c r="AK64" s="385"/>
      <c r="AL64" s="385"/>
      <c r="AM64" s="385"/>
      <c r="AN64" s="379"/>
      <c r="AO64" s="386"/>
      <c r="AP64" s="372"/>
      <c r="AQ64" s="372"/>
      <c r="AR64" s="372"/>
      <c r="AS64" s="372"/>
      <c r="AT64" s="372"/>
      <c r="AU64" s="372"/>
      <c r="AV64" s="373"/>
      <c r="AW64" s="387"/>
      <c r="AX64" s="383"/>
      <c r="AY64" s="384"/>
      <c r="AZ64" s="380"/>
      <c r="BA64" s="388"/>
      <c r="BB64" s="382"/>
      <c r="BC64" s="383"/>
      <c r="BF64" s="331" t="s">
        <v>190</v>
      </c>
    </row>
    <row r="65" spans="1:58" s="132" customFormat="1" ht="15" x14ac:dyDescent="0.2">
      <c r="A65" s="148"/>
      <c r="B65" s="149"/>
      <c r="C65" s="291" t="str">
        <f t="shared" si="0"/>
        <v/>
      </c>
      <c r="D65" s="300"/>
      <c r="E65" s="300"/>
      <c r="F65" s="264"/>
      <c r="G65" s="349"/>
      <c r="H65" s="371"/>
      <c r="I65" s="352"/>
      <c r="J65" s="372"/>
      <c r="K65" s="373"/>
      <c r="L65" s="374"/>
      <c r="M65" s="375"/>
      <c r="N65" s="356"/>
      <c r="O65" s="376"/>
      <c r="P65" s="377"/>
      <c r="Q65" s="378"/>
      <c r="R65" s="379"/>
      <c r="S65" s="380"/>
      <c r="T65" s="381"/>
      <c r="U65" s="382"/>
      <c r="V65" s="382"/>
      <c r="W65" s="382"/>
      <c r="X65" s="382"/>
      <c r="Y65" s="383"/>
      <c r="Z65" s="384"/>
      <c r="AA65" s="470"/>
      <c r="AB65" s="381"/>
      <c r="AC65" s="382"/>
      <c r="AD65" s="382"/>
      <c r="AE65" s="382"/>
      <c r="AF65" s="382"/>
      <c r="AG65" s="382"/>
      <c r="AH65" s="376"/>
      <c r="AI65" s="377"/>
      <c r="AJ65" s="385"/>
      <c r="AK65" s="385"/>
      <c r="AL65" s="385"/>
      <c r="AM65" s="385"/>
      <c r="AN65" s="379"/>
      <c r="AO65" s="386"/>
      <c r="AP65" s="372"/>
      <c r="AQ65" s="372"/>
      <c r="AR65" s="372"/>
      <c r="AS65" s="372"/>
      <c r="AT65" s="372"/>
      <c r="AU65" s="372"/>
      <c r="AV65" s="373"/>
      <c r="AW65" s="387"/>
      <c r="AX65" s="383"/>
      <c r="AY65" s="384"/>
      <c r="AZ65" s="380"/>
      <c r="BA65" s="388"/>
      <c r="BB65" s="382"/>
      <c r="BC65" s="383"/>
      <c r="BF65" s="331" t="s">
        <v>309</v>
      </c>
    </row>
    <row r="66" spans="1:58" s="132" customFormat="1" ht="15" x14ac:dyDescent="0.3">
      <c r="A66" s="148"/>
      <c r="B66" s="149"/>
      <c r="C66" s="291" t="str">
        <f t="shared" si="0"/>
        <v/>
      </c>
      <c r="D66" s="300"/>
      <c r="E66" s="300"/>
      <c r="F66" s="264"/>
      <c r="G66" s="349"/>
      <c r="H66" s="371"/>
      <c r="I66" s="352"/>
      <c r="J66" s="372"/>
      <c r="K66" s="373"/>
      <c r="L66" s="374"/>
      <c r="M66" s="375"/>
      <c r="N66" s="356"/>
      <c r="O66" s="376"/>
      <c r="P66" s="377"/>
      <c r="Q66" s="378"/>
      <c r="R66" s="379"/>
      <c r="S66" s="380"/>
      <c r="T66" s="381"/>
      <c r="U66" s="382"/>
      <c r="V66" s="382"/>
      <c r="W66" s="382"/>
      <c r="X66" s="382"/>
      <c r="Y66" s="383"/>
      <c r="Z66" s="384"/>
      <c r="AA66" s="470"/>
      <c r="AB66" s="381"/>
      <c r="AC66" s="382"/>
      <c r="AD66" s="382"/>
      <c r="AE66" s="382"/>
      <c r="AF66" s="382"/>
      <c r="AG66" s="382"/>
      <c r="AH66" s="376"/>
      <c r="AI66" s="377"/>
      <c r="AJ66" s="385"/>
      <c r="AK66" s="385"/>
      <c r="AL66" s="385"/>
      <c r="AM66" s="385"/>
      <c r="AN66" s="379"/>
      <c r="AO66" s="386"/>
      <c r="AP66" s="372"/>
      <c r="AQ66" s="372"/>
      <c r="AR66" s="372"/>
      <c r="AS66" s="372"/>
      <c r="AT66" s="372"/>
      <c r="AU66" s="372"/>
      <c r="AV66" s="373"/>
      <c r="AW66" s="387"/>
      <c r="AX66" s="383"/>
      <c r="AY66" s="384"/>
      <c r="AZ66" s="380"/>
      <c r="BA66" s="388"/>
      <c r="BB66" s="382"/>
      <c r="BC66" s="383"/>
      <c r="BF66" s="327"/>
    </row>
    <row r="67" spans="1:58" s="132" customFormat="1" ht="15" x14ac:dyDescent="0.3">
      <c r="A67" s="148"/>
      <c r="B67" s="149"/>
      <c r="C67" s="291" t="str">
        <f t="shared" si="0"/>
        <v/>
      </c>
      <c r="D67" s="300"/>
      <c r="E67" s="300"/>
      <c r="F67" s="264"/>
      <c r="G67" s="349"/>
      <c r="H67" s="371"/>
      <c r="I67" s="352"/>
      <c r="J67" s="372"/>
      <c r="K67" s="373"/>
      <c r="L67" s="374"/>
      <c r="M67" s="375"/>
      <c r="N67" s="356"/>
      <c r="O67" s="376"/>
      <c r="P67" s="377"/>
      <c r="Q67" s="378"/>
      <c r="R67" s="379"/>
      <c r="S67" s="380"/>
      <c r="T67" s="381"/>
      <c r="U67" s="382"/>
      <c r="V67" s="382"/>
      <c r="W67" s="382"/>
      <c r="X67" s="382"/>
      <c r="Y67" s="383"/>
      <c r="Z67" s="384"/>
      <c r="AA67" s="470"/>
      <c r="AB67" s="381"/>
      <c r="AC67" s="382"/>
      <c r="AD67" s="382"/>
      <c r="AE67" s="382"/>
      <c r="AF67" s="382"/>
      <c r="AG67" s="382"/>
      <c r="AH67" s="376"/>
      <c r="AI67" s="377"/>
      <c r="AJ67" s="385"/>
      <c r="AK67" s="385"/>
      <c r="AL67" s="385"/>
      <c r="AM67" s="385"/>
      <c r="AN67" s="379"/>
      <c r="AO67" s="386"/>
      <c r="AP67" s="372"/>
      <c r="AQ67" s="372"/>
      <c r="AR67" s="372"/>
      <c r="AS67" s="372"/>
      <c r="AT67" s="372"/>
      <c r="AU67" s="372"/>
      <c r="AV67" s="373"/>
      <c r="AW67" s="387"/>
      <c r="AX67" s="383"/>
      <c r="AY67" s="384"/>
      <c r="AZ67" s="380"/>
      <c r="BA67" s="388"/>
      <c r="BB67" s="382"/>
      <c r="BC67" s="383"/>
      <c r="BF67" s="328"/>
    </row>
    <row r="68" spans="1:58" s="132" customFormat="1" ht="15.75" x14ac:dyDescent="0.2">
      <c r="A68" s="148"/>
      <c r="B68" s="149"/>
      <c r="C68" s="291" t="str">
        <f t="shared" si="0"/>
        <v/>
      </c>
      <c r="D68" s="300"/>
      <c r="E68" s="300"/>
      <c r="F68" s="264"/>
      <c r="G68" s="349"/>
      <c r="H68" s="371"/>
      <c r="I68" s="352"/>
      <c r="J68" s="372"/>
      <c r="K68" s="373"/>
      <c r="L68" s="374"/>
      <c r="M68" s="375"/>
      <c r="N68" s="356"/>
      <c r="O68" s="376"/>
      <c r="P68" s="377"/>
      <c r="Q68" s="378"/>
      <c r="R68" s="379"/>
      <c r="S68" s="380"/>
      <c r="T68" s="381"/>
      <c r="U68" s="382"/>
      <c r="V68" s="382"/>
      <c r="W68" s="382"/>
      <c r="X68" s="382"/>
      <c r="Y68" s="383"/>
      <c r="Z68" s="384"/>
      <c r="AA68" s="470"/>
      <c r="AB68" s="381"/>
      <c r="AC68" s="382"/>
      <c r="AD68" s="382"/>
      <c r="AE68" s="382"/>
      <c r="AF68" s="382"/>
      <c r="AG68" s="382"/>
      <c r="AH68" s="376"/>
      <c r="AI68" s="377"/>
      <c r="AJ68" s="385"/>
      <c r="AK68" s="385"/>
      <c r="AL68" s="385"/>
      <c r="AM68" s="385"/>
      <c r="AN68" s="379"/>
      <c r="AO68" s="386"/>
      <c r="AP68" s="372"/>
      <c r="AQ68" s="372"/>
      <c r="AR68" s="372"/>
      <c r="AS68" s="372"/>
      <c r="AT68" s="372"/>
      <c r="AU68" s="372"/>
      <c r="AV68" s="373"/>
      <c r="AW68" s="387"/>
      <c r="AX68" s="383"/>
      <c r="AY68" s="384"/>
      <c r="AZ68" s="380"/>
      <c r="BA68" s="388"/>
      <c r="BB68" s="382"/>
      <c r="BC68" s="383"/>
      <c r="BF68" s="334" t="s">
        <v>280</v>
      </c>
    </row>
    <row r="69" spans="1:58" s="132" customFormat="1" ht="15" x14ac:dyDescent="0.2">
      <c r="A69" s="148"/>
      <c r="B69" s="149"/>
      <c r="C69" s="291" t="str">
        <f t="shared" ref="C69:C132" si="1">IF(D69="","",C68+1)</f>
        <v/>
      </c>
      <c r="D69" s="300"/>
      <c r="E69" s="300"/>
      <c r="F69" s="264"/>
      <c r="G69" s="349"/>
      <c r="H69" s="371"/>
      <c r="I69" s="352"/>
      <c r="J69" s="372"/>
      <c r="K69" s="373"/>
      <c r="L69" s="374"/>
      <c r="M69" s="375"/>
      <c r="N69" s="356"/>
      <c r="O69" s="376"/>
      <c r="P69" s="377"/>
      <c r="Q69" s="378"/>
      <c r="R69" s="379"/>
      <c r="S69" s="380"/>
      <c r="T69" s="381"/>
      <c r="U69" s="382"/>
      <c r="V69" s="382"/>
      <c r="W69" s="382"/>
      <c r="X69" s="382"/>
      <c r="Y69" s="383"/>
      <c r="Z69" s="384"/>
      <c r="AA69" s="470"/>
      <c r="AB69" s="381"/>
      <c r="AC69" s="382"/>
      <c r="AD69" s="382"/>
      <c r="AE69" s="382"/>
      <c r="AF69" s="382"/>
      <c r="AG69" s="382"/>
      <c r="AH69" s="376"/>
      <c r="AI69" s="377"/>
      <c r="AJ69" s="385"/>
      <c r="AK69" s="385"/>
      <c r="AL69" s="385"/>
      <c r="AM69" s="385"/>
      <c r="AN69" s="379"/>
      <c r="AO69" s="386"/>
      <c r="AP69" s="372"/>
      <c r="AQ69" s="372"/>
      <c r="AR69" s="372"/>
      <c r="AS69" s="372"/>
      <c r="AT69" s="372"/>
      <c r="AU69" s="372"/>
      <c r="AV69" s="373"/>
      <c r="AW69" s="387"/>
      <c r="AX69" s="383"/>
      <c r="AY69" s="384"/>
      <c r="AZ69" s="380"/>
      <c r="BA69" s="388"/>
      <c r="BB69" s="382"/>
      <c r="BC69" s="383"/>
      <c r="BF69" s="335"/>
    </row>
    <row r="70" spans="1:58" s="132" customFormat="1" ht="15" x14ac:dyDescent="0.2">
      <c r="A70" s="148"/>
      <c r="B70" s="149"/>
      <c r="C70" s="291" t="str">
        <f t="shared" si="1"/>
        <v/>
      </c>
      <c r="D70" s="300"/>
      <c r="E70" s="300"/>
      <c r="F70" s="264"/>
      <c r="G70" s="349"/>
      <c r="H70" s="371"/>
      <c r="I70" s="352"/>
      <c r="J70" s="372"/>
      <c r="K70" s="373"/>
      <c r="L70" s="374"/>
      <c r="M70" s="375"/>
      <c r="N70" s="356"/>
      <c r="O70" s="376"/>
      <c r="P70" s="377"/>
      <c r="Q70" s="378"/>
      <c r="R70" s="379"/>
      <c r="S70" s="380"/>
      <c r="T70" s="381"/>
      <c r="U70" s="382"/>
      <c r="V70" s="382"/>
      <c r="W70" s="382"/>
      <c r="X70" s="382"/>
      <c r="Y70" s="383"/>
      <c r="Z70" s="384"/>
      <c r="AA70" s="470"/>
      <c r="AB70" s="381"/>
      <c r="AC70" s="382"/>
      <c r="AD70" s="382"/>
      <c r="AE70" s="382"/>
      <c r="AF70" s="382"/>
      <c r="AG70" s="382"/>
      <c r="AH70" s="376"/>
      <c r="AI70" s="377"/>
      <c r="AJ70" s="385"/>
      <c r="AK70" s="385"/>
      <c r="AL70" s="385"/>
      <c r="AM70" s="385"/>
      <c r="AN70" s="379"/>
      <c r="AO70" s="386"/>
      <c r="AP70" s="372"/>
      <c r="AQ70" s="372"/>
      <c r="AR70" s="372"/>
      <c r="AS70" s="372"/>
      <c r="AT70" s="372"/>
      <c r="AU70" s="372"/>
      <c r="AV70" s="373"/>
      <c r="AW70" s="387"/>
      <c r="AX70" s="383"/>
      <c r="AY70" s="384"/>
      <c r="AZ70" s="380"/>
      <c r="BA70" s="388"/>
      <c r="BB70" s="382"/>
      <c r="BC70" s="383"/>
      <c r="BF70" s="336" t="s">
        <v>69</v>
      </c>
    </row>
    <row r="71" spans="1:58" s="132" customFormat="1" ht="15" x14ac:dyDescent="0.2">
      <c r="A71" s="148"/>
      <c r="B71" s="149"/>
      <c r="C71" s="291" t="str">
        <f t="shared" si="1"/>
        <v/>
      </c>
      <c r="D71" s="300"/>
      <c r="E71" s="300"/>
      <c r="F71" s="264"/>
      <c r="G71" s="349"/>
      <c r="H71" s="371"/>
      <c r="I71" s="352"/>
      <c r="J71" s="372"/>
      <c r="K71" s="373"/>
      <c r="L71" s="374"/>
      <c r="M71" s="375"/>
      <c r="N71" s="356"/>
      <c r="O71" s="376"/>
      <c r="P71" s="377"/>
      <c r="Q71" s="378"/>
      <c r="R71" s="379"/>
      <c r="S71" s="380"/>
      <c r="T71" s="381"/>
      <c r="U71" s="382"/>
      <c r="V71" s="382"/>
      <c r="W71" s="382"/>
      <c r="X71" s="382"/>
      <c r="Y71" s="383"/>
      <c r="Z71" s="384"/>
      <c r="AA71" s="470"/>
      <c r="AB71" s="381"/>
      <c r="AC71" s="382"/>
      <c r="AD71" s="382"/>
      <c r="AE71" s="382"/>
      <c r="AF71" s="382"/>
      <c r="AG71" s="382"/>
      <c r="AH71" s="376"/>
      <c r="AI71" s="377"/>
      <c r="AJ71" s="385"/>
      <c r="AK71" s="385"/>
      <c r="AL71" s="385"/>
      <c r="AM71" s="385"/>
      <c r="AN71" s="379"/>
      <c r="AO71" s="386"/>
      <c r="AP71" s="372"/>
      <c r="AQ71" s="372"/>
      <c r="AR71" s="372"/>
      <c r="AS71" s="372"/>
      <c r="AT71" s="372"/>
      <c r="AU71" s="372"/>
      <c r="AV71" s="373"/>
      <c r="AW71" s="387"/>
      <c r="AX71" s="383"/>
      <c r="AY71" s="384"/>
      <c r="AZ71" s="380"/>
      <c r="BA71" s="388"/>
      <c r="BB71" s="382"/>
      <c r="BC71" s="383"/>
      <c r="BF71" s="336" t="s">
        <v>70</v>
      </c>
    </row>
    <row r="72" spans="1:58" s="132" customFormat="1" ht="15" x14ac:dyDescent="0.2">
      <c r="A72" s="148"/>
      <c r="B72" s="149"/>
      <c r="C72" s="291" t="str">
        <f t="shared" si="1"/>
        <v/>
      </c>
      <c r="D72" s="300"/>
      <c r="E72" s="300"/>
      <c r="F72" s="264"/>
      <c r="G72" s="349"/>
      <c r="H72" s="371"/>
      <c r="I72" s="352"/>
      <c r="J72" s="372"/>
      <c r="K72" s="373"/>
      <c r="L72" s="374"/>
      <c r="M72" s="375"/>
      <c r="N72" s="356"/>
      <c r="O72" s="376"/>
      <c r="P72" s="377"/>
      <c r="Q72" s="378"/>
      <c r="R72" s="379"/>
      <c r="S72" s="380"/>
      <c r="T72" s="381"/>
      <c r="U72" s="382"/>
      <c r="V72" s="382"/>
      <c r="W72" s="382"/>
      <c r="X72" s="382"/>
      <c r="Y72" s="383"/>
      <c r="Z72" s="384"/>
      <c r="AA72" s="470"/>
      <c r="AB72" s="381"/>
      <c r="AC72" s="382"/>
      <c r="AD72" s="382"/>
      <c r="AE72" s="382"/>
      <c r="AF72" s="382"/>
      <c r="AG72" s="382"/>
      <c r="AH72" s="376"/>
      <c r="AI72" s="377"/>
      <c r="AJ72" s="385"/>
      <c r="AK72" s="385"/>
      <c r="AL72" s="385"/>
      <c r="AM72" s="385"/>
      <c r="AN72" s="379"/>
      <c r="AO72" s="386"/>
      <c r="AP72" s="372"/>
      <c r="AQ72" s="372"/>
      <c r="AR72" s="372"/>
      <c r="AS72" s="372"/>
      <c r="AT72" s="372"/>
      <c r="AU72" s="372"/>
      <c r="AV72" s="373"/>
      <c r="AW72" s="387"/>
      <c r="AX72" s="383"/>
      <c r="AY72" s="384"/>
      <c r="AZ72" s="380"/>
      <c r="BA72" s="388"/>
      <c r="BB72" s="382"/>
      <c r="BC72" s="383"/>
      <c r="BF72" s="336" t="s">
        <v>71</v>
      </c>
    </row>
    <row r="73" spans="1:58" s="132" customFormat="1" ht="15" x14ac:dyDescent="0.2">
      <c r="A73" s="148"/>
      <c r="B73" s="149"/>
      <c r="C73" s="291" t="str">
        <f t="shared" si="1"/>
        <v/>
      </c>
      <c r="D73" s="300"/>
      <c r="E73" s="300"/>
      <c r="F73" s="264"/>
      <c r="G73" s="349"/>
      <c r="H73" s="371"/>
      <c r="I73" s="352"/>
      <c r="J73" s="372"/>
      <c r="K73" s="373"/>
      <c r="L73" s="374"/>
      <c r="M73" s="375"/>
      <c r="N73" s="356"/>
      <c r="O73" s="376"/>
      <c r="P73" s="377"/>
      <c r="Q73" s="378"/>
      <c r="R73" s="379"/>
      <c r="S73" s="380"/>
      <c r="T73" s="381"/>
      <c r="U73" s="382"/>
      <c r="V73" s="382"/>
      <c r="W73" s="382"/>
      <c r="X73" s="382"/>
      <c r="Y73" s="383"/>
      <c r="Z73" s="384"/>
      <c r="AA73" s="470"/>
      <c r="AB73" s="381"/>
      <c r="AC73" s="382"/>
      <c r="AD73" s="382"/>
      <c r="AE73" s="382"/>
      <c r="AF73" s="382"/>
      <c r="AG73" s="382"/>
      <c r="AH73" s="376"/>
      <c r="AI73" s="377"/>
      <c r="AJ73" s="385"/>
      <c r="AK73" s="385"/>
      <c r="AL73" s="385"/>
      <c r="AM73" s="385"/>
      <c r="AN73" s="379"/>
      <c r="AO73" s="386"/>
      <c r="AP73" s="372"/>
      <c r="AQ73" s="372"/>
      <c r="AR73" s="372"/>
      <c r="AS73" s="372"/>
      <c r="AT73" s="372"/>
      <c r="AU73" s="372"/>
      <c r="AV73" s="373"/>
      <c r="AW73" s="387"/>
      <c r="AX73" s="383"/>
      <c r="AY73" s="384"/>
      <c r="AZ73" s="380"/>
      <c r="BA73" s="388"/>
      <c r="BB73" s="382"/>
      <c r="BC73" s="383"/>
      <c r="BF73" s="336" t="s">
        <v>72</v>
      </c>
    </row>
    <row r="74" spans="1:58" s="132" customFormat="1" ht="15" x14ac:dyDescent="0.2">
      <c r="A74" s="148"/>
      <c r="B74" s="149"/>
      <c r="C74" s="291" t="str">
        <f t="shared" si="1"/>
        <v/>
      </c>
      <c r="D74" s="300"/>
      <c r="E74" s="300"/>
      <c r="F74" s="264"/>
      <c r="G74" s="349"/>
      <c r="H74" s="371"/>
      <c r="I74" s="352"/>
      <c r="J74" s="372"/>
      <c r="K74" s="373"/>
      <c r="L74" s="374"/>
      <c r="M74" s="375"/>
      <c r="N74" s="356"/>
      <c r="O74" s="376"/>
      <c r="P74" s="377"/>
      <c r="Q74" s="378"/>
      <c r="R74" s="379"/>
      <c r="S74" s="380"/>
      <c r="T74" s="381"/>
      <c r="U74" s="382"/>
      <c r="V74" s="382"/>
      <c r="W74" s="382"/>
      <c r="X74" s="382"/>
      <c r="Y74" s="383"/>
      <c r="Z74" s="384"/>
      <c r="AA74" s="470"/>
      <c r="AB74" s="381"/>
      <c r="AC74" s="382"/>
      <c r="AD74" s="382"/>
      <c r="AE74" s="382"/>
      <c r="AF74" s="382"/>
      <c r="AG74" s="382"/>
      <c r="AH74" s="376"/>
      <c r="AI74" s="377"/>
      <c r="AJ74" s="385"/>
      <c r="AK74" s="385"/>
      <c r="AL74" s="385"/>
      <c r="AM74" s="385"/>
      <c r="AN74" s="379"/>
      <c r="AO74" s="386"/>
      <c r="AP74" s="372"/>
      <c r="AQ74" s="372"/>
      <c r="AR74" s="372"/>
      <c r="AS74" s="372"/>
      <c r="AT74" s="372"/>
      <c r="AU74" s="372"/>
      <c r="AV74" s="373"/>
      <c r="AW74" s="387"/>
      <c r="AX74" s="383"/>
      <c r="AY74" s="384"/>
      <c r="AZ74" s="380"/>
      <c r="BA74" s="388"/>
      <c r="BB74" s="382"/>
      <c r="BC74" s="383"/>
      <c r="BF74" s="337"/>
    </row>
    <row r="75" spans="1:58" s="132" customFormat="1" ht="15" x14ac:dyDescent="0.3">
      <c r="A75" s="148"/>
      <c r="B75" s="149"/>
      <c r="C75" s="291" t="str">
        <f>IF(D75="","",C74+1)</f>
        <v/>
      </c>
      <c r="D75" s="300"/>
      <c r="E75" s="300"/>
      <c r="F75" s="264"/>
      <c r="G75" s="349"/>
      <c r="H75" s="371"/>
      <c r="I75" s="352"/>
      <c r="J75" s="372"/>
      <c r="K75" s="373"/>
      <c r="L75" s="374"/>
      <c r="M75" s="375"/>
      <c r="N75" s="356"/>
      <c r="O75" s="376"/>
      <c r="P75" s="377"/>
      <c r="Q75" s="378"/>
      <c r="R75" s="379"/>
      <c r="S75" s="380"/>
      <c r="T75" s="381"/>
      <c r="U75" s="382"/>
      <c r="V75" s="382"/>
      <c r="W75" s="382"/>
      <c r="X75" s="382"/>
      <c r="Y75" s="383"/>
      <c r="Z75" s="384"/>
      <c r="AA75" s="470"/>
      <c r="AB75" s="381"/>
      <c r="AC75" s="382"/>
      <c r="AD75" s="382"/>
      <c r="AE75" s="382"/>
      <c r="AF75" s="382"/>
      <c r="AG75" s="382"/>
      <c r="AH75" s="376"/>
      <c r="AI75" s="377"/>
      <c r="AJ75" s="385"/>
      <c r="AK75" s="385"/>
      <c r="AL75" s="385"/>
      <c r="AM75" s="385"/>
      <c r="AN75" s="379"/>
      <c r="AO75" s="386"/>
      <c r="AP75" s="372"/>
      <c r="AQ75" s="372"/>
      <c r="AR75" s="372"/>
      <c r="AS75" s="372"/>
      <c r="AT75" s="372"/>
      <c r="AU75" s="372"/>
      <c r="AV75" s="373"/>
      <c r="AW75" s="387"/>
      <c r="AX75" s="383"/>
      <c r="AY75" s="384"/>
      <c r="AZ75" s="380"/>
      <c r="BA75" s="388"/>
      <c r="BB75" s="382"/>
      <c r="BC75" s="383"/>
      <c r="BF75" s="328"/>
    </row>
    <row r="76" spans="1:58" s="132" customFormat="1" ht="15" x14ac:dyDescent="0.3">
      <c r="A76" s="148"/>
      <c r="B76" s="149"/>
      <c r="C76" s="291" t="str">
        <f t="shared" si="1"/>
        <v/>
      </c>
      <c r="D76" s="300"/>
      <c r="E76" s="300"/>
      <c r="F76" s="264"/>
      <c r="G76" s="349"/>
      <c r="H76" s="371"/>
      <c r="I76" s="352"/>
      <c r="J76" s="372"/>
      <c r="K76" s="373"/>
      <c r="L76" s="374"/>
      <c r="M76" s="375"/>
      <c r="N76" s="356"/>
      <c r="O76" s="376"/>
      <c r="P76" s="377"/>
      <c r="Q76" s="378"/>
      <c r="R76" s="379"/>
      <c r="S76" s="380"/>
      <c r="T76" s="381"/>
      <c r="U76" s="382"/>
      <c r="V76" s="382"/>
      <c r="W76" s="382"/>
      <c r="X76" s="382"/>
      <c r="Y76" s="383"/>
      <c r="Z76" s="384"/>
      <c r="AA76" s="470"/>
      <c r="AB76" s="381"/>
      <c r="AC76" s="382"/>
      <c r="AD76" s="382"/>
      <c r="AE76" s="382"/>
      <c r="AF76" s="382"/>
      <c r="AG76" s="382"/>
      <c r="AH76" s="376"/>
      <c r="AI76" s="377"/>
      <c r="AJ76" s="385"/>
      <c r="AK76" s="385"/>
      <c r="AL76" s="385"/>
      <c r="AM76" s="385"/>
      <c r="AN76" s="379"/>
      <c r="AO76" s="386"/>
      <c r="AP76" s="372"/>
      <c r="AQ76" s="372"/>
      <c r="AR76" s="372"/>
      <c r="AS76" s="372"/>
      <c r="AT76" s="372"/>
      <c r="AU76" s="372"/>
      <c r="AV76" s="373"/>
      <c r="AW76" s="387"/>
      <c r="AX76" s="383"/>
      <c r="AY76" s="384"/>
      <c r="AZ76" s="380"/>
      <c r="BA76" s="388"/>
      <c r="BB76" s="382"/>
      <c r="BC76" s="383"/>
      <c r="BF76" s="328"/>
    </row>
    <row r="77" spans="1:58" s="132" customFormat="1" ht="15" x14ac:dyDescent="0.3">
      <c r="A77" s="148"/>
      <c r="B77" s="149"/>
      <c r="C77" s="291" t="str">
        <f t="shared" si="1"/>
        <v/>
      </c>
      <c r="D77" s="300"/>
      <c r="E77" s="300"/>
      <c r="F77" s="264"/>
      <c r="G77" s="349"/>
      <c r="H77" s="371"/>
      <c r="I77" s="352"/>
      <c r="J77" s="372"/>
      <c r="K77" s="373"/>
      <c r="L77" s="374"/>
      <c r="M77" s="375"/>
      <c r="N77" s="356"/>
      <c r="O77" s="376"/>
      <c r="P77" s="377"/>
      <c r="Q77" s="378"/>
      <c r="R77" s="379"/>
      <c r="S77" s="380"/>
      <c r="T77" s="381"/>
      <c r="U77" s="382"/>
      <c r="V77" s="382"/>
      <c r="W77" s="382"/>
      <c r="X77" s="382"/>
      <c r="Y77" s="383"/>
      <c r="Z77" s="384"/>
      <c r="AA77" s="470"/>
      <c r="AB77" s="381"/>
      <c r="AC77" s="382"/>
      <c r="AD77" s="382"/>
      <c r="AE77" s="382"/>
      <c r="AF77" s="382"/>
      <c r="AG77" s="382"/>
      <c r="AH77" s="376"/>
      <c r="AI77" s="377"/>
      <c r="AJ77" s="385"/>
      <c r="AK77" s="385"/>
      <c r="AL77" s="385"/>
      <c r="AM77" s="385"/>
      <c r="AN77" s="379"/>
      <c r="AO77" s="386"/>
      <c r="AP77" s="372"/>
      <c r="AQ77" s="372"/>
      <c r="AR77" s="372"/>
      <c r="AS77" s="372"/>
      <c r="AT77" s="372"/>
      <c r="AU77" s="372"/>
      <c r="AV77" s="373"/>
      <c r="AW77" s="387"/>
      <c r="AX77" s="383"/>
      <c r="AY77" s="384"/>
      <c r="AZ77" s="380"/>
      <c r="BA77" s="388"/>
      <c r="BB77" s="382"/>
      <c r="BC77" s="383"/>
      <c r="BF77" s="328"/>
    </row>
    <row r="78" spans="1:58" s="132" customFormat="1" ht="15" x14ac:dyDescent="0.3">
      <c r="A78" s="148"/>
      <c r="B78" s="149"/>
      <c r="C78" s="291" t="str">
        <f t="shared" si="1"/>
        <v/>
      </c>
      <c r="D78" s="300"/>
      <c r="E78" s="300"/>
      <c r="F78" s="264"/>
      <c r="G78" s="349"/>
      <c r="H78" s="371"/>
      <c r="I78" s="352"/>
      <c r="J78" s="372"/>
      <c r="K78" s="373"/>
      <c r="L78" s="374"/>
      <c r="M78" s="375"/>
      <c r="N78" s="356"/>
      <c r="O78" s="376"/>
      <c r="P78" s="377"/>
      <c r="Q78" s="378"/>
      <c r="R78" s="379"/>
      <c r="S78" s="380"/>
      <c r="T78" s="381"/>
      <c r="U78" s="382"/>
      <c r="V78" s="382"/>
      <c r="W78" s="382"/>
      <c r="X78" s="382"/>
      <c r="Y78" s="383"/>
      <c r="Z78" s="384"/>
      <c r="AA78" s="470"/>
      <c r="AB78" s="381"/>
      <c r="AC78" s="382"/>
      <c r="AD78" s="382"/>
      <c r="AE78" s="382"/>
      <c r="AF78" s="382"/>
      <c r="AG78" s="382"/>
      <c r="AH78" s="376"/>
      <c r="AI78" s="377"/>
      <c r="AJ78" s="385"/>
      <c r="AK78" s="385"/>
      <c r="AL78" s="385"/>
      <c r="AM78" s="385"/>
      <c r="AN78" s="379"/>
      <c r="AO78" s="386"/>
      <c r="AP78" s="372"/>
      <c r="AQ78" s="372"/>
      <c r="AR78" s="372"/>
      <c r="AS78" s="372"/>
      <c r="AT78" s="372"/>
      <c r="AU78" s="372"/>
      <c r="AV78" s="373"/>
      <c r="AW78" s="387"/>
      <c r="AX78" s="383"/>
      <c r="AY78" s="384"/>
      <c r="AZ78" s="380"/>
      <c r="BA78" s="388"/>
      <c r="BB78" s="382"/>
      <c r="BC78" s="383"/>
      <c r="BF78" s="328"/>
    </row>
    <row r="79" spans="1:58" s="132" customFormat="1" ht="15" x14ac:dyDescent="0.3">
      <c r="A79" s="148"/>
      <c r="B79" s="149"/>
      <c r="C79" s="291" t="str">
        <f t="shared" si="1"/>
        <v/>
      </c>
      <c r="D79" s="300"/>
      <c r="E79" s="300"/>
      <c r="F79" s="264"/>
      <c r="G79" s="349"/>
      <c r="H79" s="371"/>
      <c r="I79" s="352"/>
      <c r="J79" s="372"/>
      <c r="K79" s="373"/>
      <c r="L79" s="374"/>
      <c r="M79" s="375"/>
      <c r="N79" s="356"/>
      <c r="O79" s="376"/>
      <c r="P79" s="377"/>
      <c r="Q79" s="378"/>
      <c r="R79" s="379"/>
      <c r="S79" s="380"/>
      <c r="T79" s="381"/>
      <c r="U79" s="382"/>
      <c r="V79" s="382"/>
      <c r="W79" s="382"/>
      <c r="X79" s="382"/>
      <c r="Y79" s="383"/>
      <c r="Z79" s="384"/>
      <c r="AA79" s="470"/>
      <c r="AB79" s="381"/>
      <c r="AC79" s="382"/>
      <c r="AD79" s="382"/>
      <c r="AE79" s="382"/>
      <c r="AF79" s="382"/>
      <c r="AG79" s="382"/>
      <c r="AH79" s="376"/>
      <c r="AI79" s="377"/>
      <c r="AJ79" s="385"/>
      <c r="AK79" s="385"/>
      <c r="AL79" s="385"/>
      <c r="AM79" s="385"/>
      <c r="AN79" s="379"/>
      <c r="AO79" s="386"/>
      <c r="AP79" s="372"/>
      <c r="AQ79" s="372"/>
      <c r="AR79" s="372"/>
      <c r="AS79" s="372"/>
      <c r="AT79" s="372"/>
      <c r="AU79" s="372"/>
      <c r="AV79" s="373"/>
      <c r="AW79" s="387"/>
      <c r="AX79" s="383"/>
      <c r="AY79" s="384"/>
      <c r="AZ79" s="380"/>
      <c r="BA79" s="388"/>
      <c r="BB79" s="382"/>
      <c r="BC79" s="383"/>
      <c r="BF79" s="328"/>
    </row>
    <row r="80" spans="1:58" s="132" customFormat="1" ht="15" x14ac:dyDescent="0.3">
      <c r="A80" s="148"/>
      <c r="B80" s="149"/>
      <c r="C80" s="291" t="str">
        <f t="shared" si="1"/>
        <v/>
      </c>
      <c r="D80" s="300"/>
      <c r="E80" s="300"/>
      <c r="F80" s="264"/>
      <c r="G80" s="349"/>
      <c r="H80" s="371"/>
      <c r="I80" s="352"/>
      <c r="J80" s="372"/>
      <c r="K80" s="373"/>
      <c r="L80" s="374"/>
      <c r="M80" s="375"/>
      <c r="N80" s="356"/>
      <c r="O80" s="376"/>
      <c r="P80" s="377"/>
      <c r="Q80" s="378"/>
      <c r="R80" s="379"/>
      <c r="S80" s="380"/>
      <c r="T80" s="381"/>
      <c r="U80" s="382"/>
      <c r="V80" s="382"/>
      <c r="W80" s="382"/>
      <c r="X80" s="382"/>
      <c r="Y80" s="383"/>
      <c r="Z80" s="384"/>
      <c r="AA80" s="470"/>
      <c r="AB80" s="381"/>
      <c r="AC80" s="382"/>
      <c r="AD80" s="382"/>
      <c r="AE80" s="382"/>
      <c r="AF80" s="382"/>
      <c r="AG80" s="382"/>
      <c r="AH80" s="376"/>
      <c r="AI80" s="377"/>
      <c r="AJ80" s="385"/>
      <c r="AK80" s="385"/>
      <c r="AL80" s="385"/>
      <c r="AM80" s="385"/>
      <c r="AN80" s="379"/>
      <c r="AO80" s="386"/>
      <c r="AP80" s="372"/>
      <c r="AQ80" s="372"/>
      <c r="AR80" s="372"/>
      <c r="AS80" s="372"/>
      <c r="AT80" s="372"/>
      <c r="AU80" s="372"/>
      <c r="AV80" s="373"/>
      <c r="AW80" s="387"/>
      <c r="AX80" s="383"/>
      <c r="AY80" s="384"/>
      <c r="AZ80" s="380"/>
      <c r="BA80" s="388"/>
      <c r="BB80" s="382"/>
      <c r="BC80" s="383"/>
      <c r="BF80" s="328"/>
    </row>
    <row r="81" spans="1:58" s="132" customFormat="1" ht="15" x14ac:dyDescent="0.3">
      <c r="A81" s="148"/>
      <c r="B81" s="149"/>
      <c r="C81" s="291" t="str">
        <f t="shared" si="1"/>
        <v/>
      </c>
      <c r="D81" s="300"/>
      <c r="E81" s="300"/>
      <c r="F81" s="264"/>
      <c r="G81" s="349"/>
      <c r="H81" s="371"/>
      <c r="I81" s="352"/>
      <c r="J81" s="372"/>
      <c r="K81" s="373"/>
      <c r="L81" s="374"/>
      <c r="M81" s="375"/>
      <c r="N81" s="356"/>
      <c r="O81" s="376"/>
      <c r="P81" s="377"/>
      <c r="Q81" s="378"/>
      <c r="R81" s="379"/>
      <c r="S81" s="380"/>
      <c r="T81" s="381"/>
      <c r="U81" s="382"/>
      <c r="V81" s="382"/>
      <c r="W81" s="382"/>
      <c r="X81" s="382"/>
      <c r="Y81" s="383"/>
      <c r="Z81" s="384"/>
      <c r="AA81" s="470"/>
      <c r="AB81" s="381"/>
      <c r="AC81" s="382"/>
      <c r="AD81" s="382"/>
      <c r="AE81" s="382"/>
      <c r="AF81" s="382"/>
      <c r="AG81" s="382"/>
      <c r="AH81" s="376"/>
      <c r="AI81" s="377"/>
      <c r="AJ81" s="385"/>
      <c r="AK81" s="385"/>
      <c r="AL81" s="385"/>
      <c r="AM81" s="385"/>
      <c r="AN81" s="379"/>
      <c r="AO81" s="386"/>
      <c r="AP81" s="372"/>
      <c r="AQ81" s="372"/>
      <c r="AR81" s="372"/>
      <c r="AS81" s="372"/>
      <c r="AT81" s="372"/>
      <c r="AU81" s="372"/>
      <c r="AV81" s="373"/>
      <c r="AW81" s="387"/>
      <c r="AX81" s="383"/>
      <c r="AY81" s="384"/>
      <c r="AZ81" s="380"/>
      <c r="BA81" s="388"/>
      <c r="BB81" s="382"/>
      <c r="BC81" s="383"/>
      <c r="BF81" s="328"/>
    </row>
    <row r="82" spans="1:58" s="132" customFormat="1" ht="15" x14ac:dyDescent="0.3">
      <c r="A82" s="148"/>
      <c r="B82" s="149"/>
      <c r="C82" s="291" t="str">
        <f t="shared" si="1"/>
        <v/>
      </c>
      <c r="D82" s="300"/>
      <c r="E82" s="300"/>
      <c r="F82" s="264"/>
      <c r="G82" s="349"/>
      <c r="H82" s="371"/>
      <c r="I82" s="352"/>
      <c r="J82" s="372"/>
      <c r="K82" s="373"/>
      <c r="L82" s="374"/>
      <c r="M82" s="375"/>
      <c r="N82" s="356"/>
      <c r="O82" s="376"/>
      <c r="P82" s="377"/>
      <c r="Q82" s="378"/>
      <c r="R82" s="379"/>
      <c r="S82" s="380"/>
      <c r="T82" s="381"/>
      <c r="U82" s="382"/>
      <c r="V82" s="382"/>
      <c r="W82" s="382"/>
      <c r="X82" s="382"/>
      <c r="Y82" s="383"/>
      <c r="Z82" s="384"/>
      <c r="AA82" s="470"/>
      <c r="AB82" s="381"/>
      <c r="AC82" s="382"/>
      <c r="AD82" s="382"/>
      <c r="AE82" s="382"/>
      <c r="AF82" s="382"/>
      <c r="AG82" s="382"/>
      <c r="AH82" s="376"/>
      <c r="AI82" s="377"/>
      <c r="AJ82" s="385"/>
      <c r="AK82" s="385"/>
      <c r="AL82" s="385"/>
      <c r="AM82" s="385"/>
      <c r="AN82" s="379"/>
      <c r="AO82" s="386"/>
      <c r="AP82" s="372"/>
      <c r="AQ82" s="372"/>
      <c r="AR82" s="372"/>
      <c r="AS82" s="372"/>
      <c r="AT82" s="372"/>
      <c r="AU82" s="372"/>
      <c r="AV82" s="373"/>
      <c r="AW82" s="387"/>
      <c r="AX82" s="383"/>
      <c r="AY82" s="384"/>
      <c r="AZ82" s="380"/>
      <c r="BA82" s="388"/>
      <c r="BB82" s="382"/>
      <c r="BC82" s="383"/>
      <c r="BF82" s="328"/>
    </row>
    <row r="83" spans="1:58" s="132" customFormat="1" ht="15" x14ac:dyDescent="0.3">
      <c r="A83" s="148"/>
      <c r="B83" s="149"/>
      <c r="C83" s="291" t="str">
        <f t="shared" si="1"/>
        <v/>
      </c>
      <c r="D83" s="300"/>
      <c r="E83" s="300"/>
      <c r="F83" s="264"/>
      <c r="G83" s="349"/>
      <c r="H83" s="371"/>
      <c r="I83" s="352"/>
      <c r="J83" s="372"/>
      <c r="K83" s="373"/>
      <c r="L83" s="374"/>
      <c r="M83" s="375"/>
      <c r="N83" s="356"/>
      <c r="O83" s="376"/>
      <c r="P83" s="377"/>
      <c r="Q83" s="378"/>
      <c r="R83" s="379"/>
      <c r="S83" s="380"/>
      <c r="T83" s="381"/>
      <c r="U83" s="382"/>
      <c r="V83" s="382"/>
      <c r="W83" s="382"/>
      <c r="X83" s="382"/>
      <c r="Y83" s="383"/>
      <c r="Z83" s="384"/>
      <c r="AA83" s="470"/>
      <c r="AB83" s="381"/>
      <c r="AC83" s="382"/>
      <c r="AD83" s="382"/>
      <c r="AE83" s="382"/>
      <c r="AF83" s="382"/>
      <c r="AG83" s="382"/>
      <c r="AH83" s="376"/>
      <c r="AI83" s="377"/>
      <c r="AJ83" s="385"/>
      <c r="AK83" s="385"/>
      <c r="AL83" s="385"/>
      <c r="AM83" s="385"/>
      <c r="AN83" s="379"/>
      <c r="AO83" s="386"/>
      <c r="AP83" s="372"/>
      <c r="AQ83" s="372"/>
      <c r="AR83" s="372"/>
      <c r="AS83" s="372"/>
      <c r="AT83" s="372"/>
      <c r="AU83" s="372"/>
      <c r="AV83" s="373"/>
      <c r="AW83" s="387"/>
      <c r="AX83" s="383"/>
      <c r="AY83" s="384"/>
      <c r="AZ83" s="380"/>
      <c r="BA83" s="388"/>
      <c r="BB83" s="382"/>
      <c r="BC83" s="383"/>
      <c r="BF83" s="328"/>
    </row>
    <row r="84" spans="1:58" s="132" customFormat="1" ht="15" x14ac:dyDescent="0.3">
      <c r="A84" s="148"/>
      <c r="B84" s="149"/>
      <c r="C84" s="291" t="str">
        <f t="shared" si="1"/>
        <v/>
      </c>
      <c r="D84" s="300"/>
      <c r="E84" s="300"/>
      <c r="F84" s="264"/>
      <c r="G84" s="349"/>
      <c r="H84" s="371"/>
      <c r="I84" s="352"/>
      <c r="J84" s="372"/>
      <c r="K84" s="373"/>
      <c r="L84" s="374"/>
      <c r="M84" s="375"/>
      <c r="N84" s="356"/>
      <c r="O84" s="376"/>
      <c r="P84" s="377"/>
      <c r="Q84" s="378"/>
      <c r="R84" s="379"/>
      <c r="S84" s="380"/>
      <c r="T84" s="381"/>
      <c r="U84" s="382"/>
      <c r="V84" s="382"/>
      <c r="W84" s="382"/>
      <c r="X84" s="382"/>
      <c r="Y84" s="383"/>
      <c r="Z84" s="384"/>
      <c r="AA84" s="470"/>
      <c r="AB84" s="381"/>
      <c r="AC84" s="382"/>
      <c r="AD84" s="382"/>
      <c r="AE84" s="382"/>
      <c r="AF84" s="382"/>
      <c r="AG84" s="382"/>
      <c r="AH84" s="376"/>
      <c r="AI84" s="377"/>
      <c r="AJ84" s="385"/>
      <c r="AK84" s="385"/>
      <c r="AL84" s="385"/>
      <c r="AM84" s="385"/>
      <c r="AN84" s="379"/>
      <c r="AO84" s="386"/>
      <c r="AP84" s="372"/>
      <c r="AQ84" s="372"/>
      <c r="AR84" s="372"/>
      <c r="AS84" s="372"/>
      <c r="AT84" s="372"/>
      <c r="AU84" s="372"/>
      <c r="AV84" s="373"/>
      <c r="AW84" s="387"/>
      <c r="AX84" s="383"/>
      <c r="AY84" s="384"/>
      <c r="AZ84" s="380"/>
      <c r="BA84" s="388"/>
      <c r="BB84" s="382"/>
      <c r="BC84" s="383"/>
      <c r="BF84" s="328"/>
    </row>
    <row r="85" spans="1:58" s="132" customFormat="1" ht="15" x14ac:dyDescent="0.3">
      <c r="A85" s="148"/>
      <c r="B85" s="149"/>
      <c r="C85" s="291" t="str">
        <f t="shared" si="1"/>
        <v/>
      </c>
      <c r="D85" s="300"/>
      <c r="E85" s="300"/>
      <c r="F85" s="264"/>
      <c r="G85" s="349"/>
      <c r="H85" s="371"/>
      <c r="I85" s="352"/>
      <c r="J85" s="372"/>
      <c r="K85" s="373"/>
      <c r="L85" s="374"/>
      <c r="M85" s="375"/>
      <c r="N85" s="356"/>
      <c r="O85" s="376"/>
      <c r="P85" s="377"/>
      <c r="Q85" s="378"/>
      <c r="R85" s="379"/>
      <c r="S85" s="380"/>
      <c r="T85" s="381"/>
      <c r="U85" s="382"/>
      <c r="V85" s="382"/>
      <c r="W85" s="382"/>
      <c r="X85" s="382"/>
      <c r="Y85" s="383"/>
      <c r="Z85" s="384"/>
      <c r="AA85" s="470"/>
      <c r="AB85" s="381"/>
      <c r="AC85" s="382"/>
      <c r="AD85" s="382"/>
      <c r="AE85" s="382"/>
      <c r="AF85" s="382"/>
      <c r="AG85" s="382"/>
      <c r="AH85" s="376"/>
      <c r="AI85" s="377"/>
      <c r="AJ85" s="385"/>
      <c r="AK85" s="385"/>
      <c r="AL85" s="385"/>
      <c r="AM85" s="385"/>
      <c r="AN85" s="379"/>
      <c r="AO85" s="386"/>
      <c r="AP85" s="372"/>
      <c r="AQ85" s="372"/>
      <c r="AR85" s="372"/>
      <c r="AS85" s="372"/>
      <c r="AT85" s="372"/>
      <c r="AU85" s="372"/>
      <c r="AV85" s="373"/>
      <c r="AW85" s="387"/>
      <c r="AX85" s="383"/>
      <c r="AY85" s="384"/>
      <c r="AZ85" s="380"/>
      <c r="BA85" s="388"/>
      <c r="BB85" s="382"/>
      <c r="BC85" s="383"/>
      <c r="BF85" s="328"/>
    </row>
    <row r="86" spans="1:58" s="132" customFormat="1" ht="15" x14ac:dyDescent="0.3">
      <c r="A86" s="148"/>
      <c r="B86" s="149"/>
      <c r="C86" s="291" t="str">
        <f t="shared" si="1"/>
        <v/>
      </c>
      <c r="D86" s="300"/>
      <c r="E86" s="300"/>
      <c r="F86" s="264"/>
      <c r="G86" s="349"/>
      <c r="H86" s="371"/>
      <c r="I86" s="352"/>
      <c r="J86" s="372"/>
      <c r="K86" s="373"/>
      <c r="L86" s="374"/>
      <c r="M86" s="375"/>
      <c r="N86" s="356"/>
      <c r="O86" s="376"/>
      <c r="P86" s="377"/>
      <c r="Q86" s="378"/>
      <c r="R86" s="379"/>
      <c r="S86" s="380"/>
      <c r="T86" s="381"/>
      <c r="U86" s="382"/>
      <c r="V86" s="382"/>
      <c r="W86" s="382"/>
      <c r="X86" s="382"/>
      <c r="Y86" s="383"/>
      <c r="Z86" s="384"/>
      <c r="AA86" s="470"/>
      <c r="AB86" s="381"/>
      <c r="AC86" s="382"/>
      <c r="AD86" s="382"/>
      <c r="AE86" s="382"/>
      <c r="AF86" s="382"/>
      <c r="AG86" s="382"/>
      <c r="AH86" s="376"/>
      <c r="AI86" s="377"/>
      <c r="AJ86" s="385"/>
      <c r="AK86" s="385"/>
      <c r="AL86" s="385"/>
      <c r="AM86" s="385"/>
      <c r="AN86" s="379"/>
      <c r="AO86" s="386"/>
      <c r="AP86" s="372"/>
      <c r="AQ86" s="372"/>
      <c r="AR86" s="372"/>
      <c r="AS86" s="372"/>
      <c r="AT86" s="372"/>
      <c r="AU86" s="372"/>
      <c r="AV86" s="373"/>
      <c r="AW86" s="387"/>
      <c r="AX86" s="383"/>
      <c r="AY86" s="384"/>
      <c r="AZ86" s="380"/>
      <c r="BA86" s="388"/>
      <c r="BB86" s="382"/>
      <c r="BC86" s="383"/>
      <c r="BF86" s="328"/>
    </row>
    <row r="87" spans="1:58" s="132" customFormat="1" ht="15" x14ac:dyDescent="0.3">
      <c r="A87" s="148"/>
      <c r="B87" s="149"/>
      <c r="C87" s="291" t="str">
        <f t="shared" si="1"/>
        <v/>
      </c>
      <c r="D87" s="300"/>
      <c r="E87" s="300"/>
      <c r="F87" s="264"/>
      <c r="G87" s="349"/>
      <c r="H87" s="371"/>
      <c r="I87" s="352"/>
      <c r="J87" s="372"/>
      <c r="K87" s="373"/>
      <c r="L87" s="374"/>
      <c r="M87" s="375"/>
      <c r="N87" s="356"/>
      <c r="O87" s="376"/>
      <c r="P87" s="377"/>
      <c r="Q87" s="378"/>
      <c r="R87" s="379"/>
      <c r="S87" s="380"/>
      <c r="T87" s="381"/>
      <c r="U87" s="382"/>
      <c r="V87" s="382"/>
      <c r="W87" s="382"/>
      <c r="X87" s="382"/>
      <c r="Y87" s="383"/>
      <c r="Z87" s="384"/>
      <c r="AA87" s="470"/>
      <c r="AB87" s="381"/>
      <c r="AC87" s="382"/>
      <c r="AD87" s="382"/>
      <c r="AE87" s="382"/>
      <c r="AF87" s="382"/>
      <c r="AG87" s="382"/>
      <c r="AH87" s="376"/>
      <c r="AI87" s="377"/>
      <c r="AJ87" s="385"/>
      <c r="AK87" s="385"/>
      <c r="AL87" s="385"/>
      <c r="AM87" s="385"/>
      <c r="AN87" s="379"/>
      <c r="AO87" s="386"/>
      <c r="AP87" s="372"/>
      <c r="AQ87" s="372"/>
      <c r="AR87" s="372"/>
      <c r="AS87" s="372"/>
      <c r="AT87" s="372"/>
      <c r="AU87" s="372"/>
      <c r="AV87" s="373"/>
      <c r="AW87" s="387"/>
      <c r="AX87" s="383"/>
      <c r="AY87" s="384"/>
      <c r="AZ87" s="380"/>
      <c r="BA87" s="388"/>
      <c r="BB87" s="382"/>
      <c r="BC87" s="383"/>
      <c r="BF87" s="328"/>
    </row>
    <row r="88" spans="1:58" s="132" customFormat="1" ht="15" x14ac:dyDescent="0.3">
      <c r="A88" s="148"/>
      <c r="B88" s="149"/>
      <c r="C88" s="291" t="str">
        <f t="shared" si="1"/>
        <v/>
      </c>
      <c r="D88" s="300"/>
      <c r="E88" s="300"/>
      <c r="F88" s="264"/>
      <c r="G88" s="349"/>
      <c r="H88" s="371"/>
      <c r="I88" s="352"/>
      <c r="J88" s="372"/>
      <c r="K88" s="373"/>
      <c r="L88" s="374"/>
      <c r="M88" s="375"/>
      <c r="N88" s="356"/>
      <c r="O88" s="376"/>
      <c r="P88" s="377"/>
      <c r="Q88" s="378"/>
      <c r="R88" s="379"/>
      <c r="S88" s="380"/>
      <c r="T88" s="381"/>
      <c r="U88" s="382"/>
      <c r="V88" s="382"/>
      <c r="W88" s="382"/>
      <c r="X88" s="382"/>
      <c r="Y88" s="383"/>
      <c r="Z88" s="384"/>
      <c r="AA88" s="470"/>
      <c r="AB88" s="381"/>
      <c r="AC88" s="382"/>
      <c r="AD88" s="382"/>
      <c r="AE88" s="382"/>
      <c r="AF88" s="382"/>
      <c r="AG88" s="382"/>
      <c r="AH88" s="376"/>
      <c r="AI88" s="377"/>
      <c r="AJ88" s="385"/>
      <c r="AK88" s="385"/>
      <c r="AL88" s="385"/>
      <c r="AM88" s="385"/>
      <c r="AN88" s="379"/>
      <c r="AO88" s="386"/>
      <c r="AP88" s="372"/>
      <c r="AQ88" s="372"/>
      <c r="AR88" s="372"/>
      <c r="AS88" s="372"/>
      <c r="AT88" s="372"/>
      <c r="AU88" s="372"/>
      <c r="AV88" s="373"/>
      <c r="AW88" s="387"/>
      <c r="AX88" s="383"/>
      <c r="AY88" s="384"/>
      <c r="AZ88" s="380"/>
      <c r="BA88" s="388"/>
      <c r="BB88" s="382"/>
      <c r="BC88" s="383"/>
      <c r="BF88" s="328"/>
    </row>
    <row r="89" spans="1:58" s="132" customFormat="1" ht="15" x14ac:dyDescent="0.3">
      <c r="A89" s="148"/>
      <c r="B89" s="149"/>
      <c r="C89" s="291" t="str">
        <f t="shared" si="1"/>
        <v/>
      </c>
      <c r="D89" s="300"/>
      <c r="E89" s="300"/>
      <c r="F89" s="264"/>
      <c r="G89" s="349"/>
      <c r="H89" s="371"/>
      <c r="I89" s="352"/>
      <c r="J89" s="372"/>
      <c r="K89" s="373"/>
      <c r="L89" s="374"/>
      <c r="M89" s="375"/>
      <c r="N89" s="356"/>
      <c r="O89" s="376"/>
      <c r="P89" s="377"/>
      <c r="Q89" s="378"/>
      <c r="R89" s="379"/>
      <c r="S89" s="380"/>
      <c r="T89" s="381"/>
      <c r="U89" s="382"/>
      <c r="V89" s="382"/>
      <c r="W89" s="382"/>
      <c r="X89" s="382"/>
      <c r="Y89" s="383"/>
      <c r="Z89" s="384"/>
      <c r="AA89" s="470"/>
      <c r="AB89" s="381"/>
      <c r="AC89" s="382"/>
      <c r="AD89" s="382"/>
      <c r="AE89" s="382"/>
      <c r="AF89" s="382"/>
      <c r="AG89" s="382"/>
      <c r="AH89" s="376"/>
      <c r="AI89" s="377"/>
      <c r="AJ89" s="385"/>
      <c r="AK89" s="385"/>
      <c r="AL89" s="385"/>
      <c r="AM89" s="385"/>
      <c r="AN89" s="379"/>
      <c r="AO89" s="386"/>
      <c r="AP89" s="372"/>
      <c r="AQ89" s="372"/>
      <c r="AR89" s="372"/>
      <c r="AS89" s="372"/>
      <c r="AT89" s="372"/>
      <c r="AU89" s="372"/>
      <c r="AV89" s="373"/>
      <c r="AW89" s="387"/>
      <c r="AX89" s="383"/>
      <c r="AY89" s="384"/>
      <c r="AZ89" s="380"/>
      <c r="BA89" s="388"/>
      <c r="BB89" s="382"/>
      <c r="BC89" s="383"/>
      <c r="BF89" s="328"/>
    </row>
    <row r="90" spans="1:58" s="132" customFormat="1" ht="15" x14ac:dyDescent="0.3">
      <c r="A90" s="148"/>
      <c r="B90" s="149"/>
      <c r="C90" s="291" t="str">
        <f t="shared" si="1"/>
        <v/>
      </c>
      <c r="D90" s="300"/>
      <c r="E90" s="300"/>
      <c r="F90" s="264"/>
      <c r="G90" s="349"/>
      <c r="H90" s="371"/>
      <c r="I90" s="352"/>
      <c r="J90" s="372"/>
      <c r="K90" s="373"/>
      <c r="L90" s="374"/>
      <c r="M90" s="375"/>
      <c r="N90" s="356"/>
      <c r="O90" s="376"/>
      <c r="P90" s="377"/>
      <c r="Q90" s="378"/>
      <c r="R90" s="379"/>
      <c r="S90" s="380"/>
      <c r="T90" s="381"/>
      <c r="U90" s="382"/>
      <c r="V90" s="382"/>
      <c r="W90" s="382"/>
      <c r="X90" s="382"/>
      <c r="Y90" s="383"/>
      <c r="Z90" s="384"/>
      <c r="AA90" s="470"/>
      <c r="AB90" s="381"/>
      <c r="AC90" s="382"/>
      <c r="AD90" s="382"/>
      <c r="AE90" s="382"/>
      <c r="AF90" s="382"/>
      <c r="AG90" s="382"/>
      <c r="AH90" s="376"/>
      <c r="AI90" s="377"/>
      <c r="AJ90" s="385"/>
      <c r="AK90" s="385"/>
      <c r="AL90" s="385"/>
      <c r="AM90" s="385"/>
      <c r="AN90" s="379"/>
      <c r="AO90" s="386"/>
      <c r="AP90" s="372"/>
      <c r="AQ90" s="372"/>
      <c r="AR90" s="372"/>
      <c r="AS90" s="372"/>
      <c r="AT90" s="372"/>
      <c r="AU90" s="372"/>
      <c r="AV90" s="373"/>
      <c r="AW90" s="387"/>
      <c r="AX90" s="383"/>
      <c r="AY90" s="384"/>
      <c r="AZ90" s="380"/>
      <c r="BA90" s="388"/>
      <c r="BB90" s="382"/>
      <c r="BC90" s="383"/>
      <c r="BF90" s="328"/>
    </row>
    <row r="91" spans="1:58" s="132" customFormat="1" ht="15" x14ac:dyDescent="0.3">
      <c r="A91" s="148"/>
      <c r="B91" s="149"/>
      <c r="C91" s="291" t="str">
        <f t="shared" si="1"/>
        <v/>
      </c>
      <c r="D91" s="300"/>
      <c r="E91" s="300"/>
      <c r="F91" s="264"/>
      <c r="G91" s="349"/>
      <c r="H91" s="371"/>
      <c r="I91" s="352"/>
      <c r="J91" s="372"/>
      <c r="K91" s="373"/>
      <c r="L91" s="374"/>
      <c r="M91" s="375"/>
      <c r="N91" s="356"/>
      <c r="O91" s="376"/>
      <c r="P91" s="377"/>
      <c r="Q91" s="378"/>
      <c r="R91" s="379"/>
      <c r="S91" s="380"/>
      <c r="T91" s="381"/>
      <c r="U91" s="382"/>
      <c r="V91" s="382"/>
      <c r="W91" s="382"/>
      <c r="X91" s="382"/>
      <c r="Y91" s="383"/>
      <c r="Z91" s="384"/>
      <c r="AA91" s="470"/>
      <c r="AB91" s="381"/>
      <c r="AC91" s="382"/>
      <c r="AD91" s="382"/>
      <c r="AE91" s="382"/>
      <c r="AF91" s="382"/>
      <c r="AG91" s="382"/>
      <c r="AH91" s="376"/>
      <c r="AI91" s="377"/>
      <c r="AJ91" s="385"/>
      <c r="AK91" s="385"/>
      <c r="AL91" s="385"/>
      <c r="AM91" s="385"/>
      <c r="AN91" s="379"/>
      <c r="AO91" s="386"/>
      <c r="AP91" s="372"/>
      <c r="AQ91" s="372"/>
      <c r="AR91" s="372"/>
      <c r="AS91" s="372"/>
      <c r="AT91" s="372"/>
      <c r="AU91" s="372"/>
      <c r="AV91" s="373"/>
      <c r="AW91" s="387"/>
      <c r="AX91" s="383"/>
      <c r="AY91" s="384"/>
      <c r="AZ91" s="380"/>
      <c r="BA91" s="388"/>
      <c r="BB91" s="382"/>
      <c r="BC91" s="383"/>
      <c r="BF91" s="328"/>
    </row>
    <row r="92" spans="1:58" s="132" customFormat="1" ht="15" x14ac:dyDescent="0.3">
      <c r="A92" s="148"/>
      <c r="B92" s="149"/>
      <c r="C92" s="291" t="str">
        <f t="shared" si="1"/>
        <v/>
      </c>
      <c r="D92" s="300"/>
      <c r="E92" s="300"/>
      <c r="F92" s="264"/>
      <c r="G92" s="349"/>
      <c r="H92" s="371"/>
      <c r="I92" s="352"/>
      <c r="J92" s="372"/>
      <c r="K92" s="373"/>
      <c r="L92" s="374"/>
      <c r="M92" s="375"/>
      <c r="N92" s="356"/>
      <c r="O92" s="376"/>
      <c r="P92" s="377"/>
      <c r="Q92" s="378"/>
      <c r="R92" s="379"/>
      <c r="S92" s="380"/>
      <c r="T92" s="381"/>
      <c r="U92" s="382"/>
      <c r="V92" s="382"/>
      <c r="W92" s="382"/>
      <c r="X92" s="382"/>
      <c r="Y92" s="383"/>
      <c r="Z92" s="384"/>
      <c r="AA92" s="470"/>
      <c r="AB92" s="381"/>
      <c r="AC92" s="382"/>
      <c r="AD92" s="382"/>
      <c r="AE92" s="382"/>
      <c r="AF92" s="382"/>
      <c r="AG92" s="382"/>
      <c r="AH92" s="376"/>
      <c r="AI92" s="377"/>
      <c r="AJ92" s="385"/>
      <c r="AK92" s="385"/>
      <c r="AL92" s="385"/>
      <c r="AM92" s="385"/>
      <c r="AN92" s="379"/>
      <c r="AO92" s="386"/>
      <c r="AP92" s="372"/>
      <c r="AQ92" s="372"/>
      <c r="AR92" s="372"/>
      <c r="AS92" s="372"/>
      <c r="AT92" s="372"/>
      <c r="AU92" s="372"/>
      <c r="AV92" s="373"/>
      <c r="AW92" s="387"/>
      <c r="AX92" s="383"/>
      <c r="AY92" s="384"/>
      <c r="AZ92" s="380"/>
      <c r="BA92" s="388"/>
      <c r="BB92" s="382"/>
      <c r="BC92" s="383"/>
      <c r="BF92" s="328"/>
    </row>
    <row r="93" spans="1:58" s="132" customFormat="1" ht="15" x14ac:dyDescent="0.3">
      <c r="A93" s="148"/>
      <c r="B93" s="149"/>
      <c r="C93" s="291" t="str">
        <f t="shared" si="1"/>
        <v/>
      </c>
      <c r="D93" s="300"/>
      <c r="E93" s="300"/>
      <c r="F93" s="264"/>
      <c r="G93" s="349"/>
      <c r="H93" s="371"/>
      <c r="I93" s="352"/>
      <c r="J93" s="372"/>
      <c r="K93" s="373"/>
      <c r="L93" s="374"/>
      <c r="M93" s="375"/>
      <c r="N93" s="356"/>
      <c r="O93" s="376"/>
      <c r="P93" s="377"/>
      <c r="Q93" s="378"/>
      <c r="R93" s="379"/>
      <c r="S93" s="380"/>
      <c r="T93" s="381"/>
      <c r="U93" s="382"/>
      <c r="V93" s="382"/>
      <c r="W93" s="382"/>
      <c r="X93" s="382"/>
      <c r="Y93" s="383"/>
      <c r="Z93" s="384"/>
      <c r="AA93" s="470"/>
      <c r="AB93" s="381"/>
      <c r="AC93" s="382"/>
      <c r="AD93" s="382"/>
      <c r="AE93" s="382"/>
      <c r="AF93" s="382"/>
      <c r="AG93" s="382"/>
      <c r="AH93" s="376"/>
      <c r="AI93" s="377"/>
      <c r="AJ93" s="385"/>
      <c r="AK93" s="385"/>
      <c r="AL93" s="385"/>
      <c r="AM93" s="385"/>
      <c r="AN93" s="379"/>
      <c r="AO93" s="386"/>
      <c r="AP93" s="372"/>
      <c r="AQ93" s="372"/>
      <c r="AR93" s="372"/>
      <c r="AS93" s="372"/>
      <c r="AT93" s="372"/>
      <c r="AU93" s="372"/>
      <c r="AV93" s="373"/>
      <c r="AW93" s="387"/>
      <c r="AX93" s="383"/>
      <c r="AY93" s="384"/>
      <c r="AZ93" s="380"/>
      <c r="BA93" s="388"/>
      <c r="BB93" s="382"/>
      <c r="BC93" s="383"/>
      <c r="BF93" s="328"/>
    </row>
    <row r="94" spans="1:58" s="132" customFormat="1" ht="15" x14ac:dyDescent="0.3">
      <c r="A94" s="148"/>
      <c r="B94" s="149"/>
      <c r="C94" s="291" t="str">
        <f t="shared" si="1"/>
        <v/>
      </c>
      <c r="D94" s="300"/>
      <c r="E94" s="300"/>
      <c r="F94" s="264"/>
      <c r="G94" s="349"/>
      <c r="H94" s="371"/>
      <c r="I94" s="352"/>
      <c r="J94" s="372"/>
      <c r="K94" s="373"/>
      <c r="L94" s="374"/>
      <c r="M94" s="375"/>
      <c r="N94" s="356"/>
      <c r="O94" s="376"/>
      <c r="P94" s="377"/>
      <c r="Q94" s="378"/>
      <c r="R94" s="379"/>
      <c r="S94" s="380"/>
      <c r="T94" s="381"/>
      <c r="U94" s="382"/>
      <c r="V94" s="382"/>
      <c r="W94" s="382"/>
      <c r="X94" s="382"/>
      <c r="Y94" s="383"/>
      <c r="Z94" s="384"/>
      <c r="AA94" s="470"/>
      <c r="AB94" s="381"/>
      <c r="AC94" s="382"/>
      <c r="AD94" s="382"/>
      <c r="AE94" s="382"/>
      <c r="AF94" s="382"/>
      <c r="AG94" s="382"/>
      <c r="AH94" s="376"/>
      <c r="AI94" s="377"/>
      <c r="AJ94" s="385"/>
      <c r="AK94" s="385"/>
      <c r="AL94" s="385"/>
      <c r="AM94" s="385"/>
      <c r="AN94" s="379"/>
      <c r="AO94" s="386"/>
      <c r="AP94" s="372"/>
      <c r="AQ94" s="372"/>
      <c r="AR94" s="372"/>
      <c r="AS94" s="372"/>
      <c r="AT94" s="372"/>
      <c r="AU94" s="372"/>
      <c r="AV94" s="373"/>
      <c r="AW94" s="387"/>
      <c r="AX94" s="383"/>
      <c r="AY94" s="384"/>
      <c r="AZ94" s="380"/>
      <c r="BA94" s="388"/>
      <c r="BB94" s="382"/>
      <c r="BC94" s="383"/>
      <c r="BF94" s="328"/>
    </row>
    <row r="95" spans="1:58" s="132" customFormat="1" ht="15" x14ac:dyDescent="0.3">
      <c r="A95" s="148"/>
      <c r="B95" s="149"/>
      <c r="C95" s="291" t="str">
        <f t="shared" si="1"/>
        <v/>
      </c>
      <c r="D95" s="300"/>
      <c r="E95" s="300"/>
      <c r="F95" s="264"/>
      <c r="G95" s="349"/>
      <c r="H95" s="371"/>
      <c r="I95" s="352"/>
      <c r="J95" s="372"/>
      <c r="K95" s="373"/>
      <c r="L95" s="374"/>
      <c r="M95" s="375"/>
      <c r="N95" s="356"/>
      <c r="O95" s="376"/>
      <c r="P95" s="377"/>
      <c r="Q95" s="378"/>
      <c r="R95" s="379"/>
      <c r="S95" s="380"/>
      <c r="T95" s="381"/>
      <c r="U95" s="382"/>
      <c r="V95" s="382"/>
      <c r="W95" s="382"/>
      <c r="X95" s="382"/>
      <c r="Y95" s="383"/>
      <c r="Z95" s="384"/>
      <c r="AA95" s="470"/>
      <c r="AB95" s="381"/>
      <c r="AC95" s="382"/>
      <c r="AD95" s="382"/>
      <c r="AE95" s="382"/>
      <c r="AF95" s="382"/>
      <c r="AG95" s="382"/>
      <c r="AH95" s="376"/>
      <c r="AI95" s="377"/>
      <c r="AJ95" s="385"/>
      <c r="AK95" s="385"/>
      <c r="AL95" s="385"/>
      <c r="AM95" s="385"/>
      <c r="AN95" s="379"/>
      <c r="AO95" s="386"/>
      <c r="AP95" s="372"/>
      <c r="AQ95" s="372"/>
      <c r="AR95" s="372"/>
      <c r="AS95" s="372"/>
      <c r="AT95" s="372"/>
      <c r="AU95" s="372"/>
      <c r="AV95" s="373"/>
      <c r="AW95" s="387"/>
      <c r="AX95" s="383"/>
      <c r="AY95" s="384"/>
      <c r="AZ95" s="380"/>
      <c r="BA95" s="388"/>
      <c r="BB95" s="382"/>
      <c r="BC95" s="383"/>
      <c r="BF95" s="328"/>
    </row>
    <row r="96" spans="1:58" s="132" customFormat="1" ht="15" x14ac:dyDescent="0.3">
      <c r="A96" s="148"/>
      <c r="B96" s="149"/>
      <c r="C96" s="291" t="str">
        <f t="shared" si="1"/>
        <v/>
      </c>
      <c r="D96" s="300"/>
      <c r="E96" s="300"/>
      <c r="F96" s="264"/>
      <c r="G96" s="349"/>
      <c r="H96" s="371"/>
      <c r="I96" s="352"/>
      <c r="J96" s="372"/>
      <c r="K96" s="373"/>
      <c r="L96" s="374"/>
      <c r="M96" s="375"/>
      <c r="N96" s="356"/>
      <c r="O96" s="376"/>
      <c r="P96" s="377"/>
      <c r="Q96" s="378"/>
      <c r="R96" s="379"/>
      <c r="S96" s="380"/>
      <c r="T96" s="381"/>
      <c r="U96" s="382"/>
      <c r="V96" s="382"/>
      <c r="W96" s="382"/>
      <c r="X96" s="382"/>
      <c r="Y96" s="383"/>
      <c r="Z96" s="384"/>
      <c r="AA96" s="470"/>
      <c r="AB96" s="381"/>
      <c r="AC96" s="382"/>
      <c r="AD96" s="382"/>
      <c r="AE96" s="382"/>
      <c r="AF96" s="382"/>
      <c r="AG96" s="382"/>
      <c r="AH96" s="376"/>
      <c r="AI96" s="377"/>
      <c r="AJ96" s="385"/>
      <c r="AK96" s="385"/>
      <c r="AL96" s="385"/>
      <c r="AM96" s="385"/>
      <c r="AN96" s="379"/>
      <c r="AO96" s="386"/>
      <c r="AP96" s="372"/>
      <c r="AQ96" s="372"/>
      <c r="AR96" s="372"/>
      <c r="AS96" s="372"/>
      <c r="AT96" s="372"/>
      <c r="AU96" s="372"/>
      <c r="AV96" s="373"/>
      <c r="AW96" s="387"/>
      <c r="AX96" s="383"/>
      <c r="AY96" s="384"/>
      <c r="AZ96" s="380"/>
      <c r="BA96" s="388"/>
      <c r="BB96" s="382"/>
      <c r="BC96" s="383"/>
      <c r="BF96" s="328"/>
    </row>
    <row r="97" spans="1:58" s="132" customFormat="1" ht="15" x14ac:dyDescent="0.3">
      <c r="A97" s="148"/>
      <c r="B97" s="149"/>
      <c r="C97" s="291" t="str">
        <f t="shared" si="1"/>
        <v/>
      </c>
      <c r="D97" s="300"/>
      <c r="E97" s="300"/>
      <c r="F97" s="264"/>
      <c r="G97" s="349"/>
      <c r="H97" s="371"/>
      <c r="I97" s="352"/>
      <c r="J97" s="372"/>
      <c r="K97" s="373"/>
      <c r="L97" s="374"/>
      <c r="M97" s="375"/>
      <c r="N97" s="356"/>
      <c r="O97" s="376"/>
      <c r="P97" s="377"/>
      <c r="Q97" s="378"/>
      <c r="R97" s="379"/>
      <c r="S97" s="380"/>
      <c r="T97" s="381"/>
      <c r="U97" s="382"/>
      <c r="V97" s="382"/>
      <c r="W97" s="382"/>
      <c r="X97" s="382"/>
      <c r="Y97" s="383"/>
      <c r="Z97" s="384"/>
      <c r="AA97" s="470"/>
      <c r="AB97" s="381"/>
      <c r="AC97" s="382"/>
      <c r="AD97" s="382"/>
      <c r="AE97" s="382"/>
      <c r="AF97" s="382"/>
      <c r="AG97" s="382"/>
      <c r="AH97" s="376"/>
      <c r="AI97" s="377"/>
      <c r="AJ97" s="385"/>
      <c r="AK97" s="385"/>
      <c r="AL97" s="385"/>
      <c r="AM97" s="385"/>
      <c r="AN97" s="379"/>
      <c r="AO97" s="386"/>
      <c r="AP97" s="372"/>
      <c r="AQ97" s="372"/>
      <c r="AR97" s="372"/>
      <c r="AS97" s="372"/>
      <c r="AT97" s="372"/>
      <c r="AU97" s="372"/>
      <c r="AV97" s="373"/>
      <c r="AW97" s="387"/>
      <c r="AX97" s="383"/>
      <c r="AY97" s="384"/>
      <c r="AZ97" s="380"/>
      <c r="BA97" s="388"/>
      <c r="BB97" s="382"/>
      <c r="BC97" s="383"/>
      <c r="BF97" s="328"/>
    </row>
    <row r="98" spans="1:58" s="132" customFormat="1" ht="15" x14ac:dyDescent="0.3">
      <c r="A98" s="148"/>
      <c r="B98" s="149"/>
      <c r="C98" s="291" t="str">
        <f t="shared" si="1"/>
        <v/>
      </c>
      <c r="D98" s="300"/>
      <c r="E98" s="300"/>
      <c r="F98" s="264"/>
      <c r="G98" s="349"/>
      <c r="H98" s="371"/>
      <c r="I98" s="352"/>
      <c r="J98" s="372"/>
      <c r="K98" s="373"/>
      <c r="L98" s="374"/>
      <c r="M98" s="375"/>
      <c r="N98" s="356"/>
      <c r="O98" s="376"/>
      <c r="P98" s="377"/>
      <c r="Q98" s="378"/>
      <c r="R98" s="379"/>
      <c r="S98" s="380"/>
      <c r="T98" s="381"/>
      <c r="U98" s="382"/>
      <c r="V98" s="382"/>
      <c r="W98" s="382"/>
      <c r="X98" s="382"/>
      <c r="Y98" s="383"/>
      <c r="Z98" s="384"/>
      <c r="AA98" s="470"/>
      <c r="AB98" s="381"/>
      <c r="AC98" s="382"/>
      <c r="AD98" s="382"/>
      <c r="AE98" s="382"/>
      <c r="AF98" s="382"/>
      <c r="AG98" s="382"/>
      <c r="AH98" s="376"/>
      <c r="AI98" s="377"/>
      <c r="AJ98" s="385"/>
      <c r="AK98" s="385"/>
      <c r="AL98" s="385"/>
      <c r="AM98" s="385"/>
      <c r="AN98" s="379"/>
      <c r="AO98" s="386"/>
      <c r="AP98" s="372"/>
      <c r="AQ98" s="372"/>
      <c r="AR98" s="372"/>
      <c r="AS98" s="372"/>
      <c r="AT98" s="372"/>
      <c r="AU98" s="372"/>
      <c r="AV98" s="373"/>
      <c r="AW98" s="387"/>
      <c r="AX98" s="383"/>
      <c r="AY98" s="384"/>
      <c r="AZ98" s="380"/>
      <c r="BA98" s="388"/>
      <c r="BB98" s="382"/>
      <c r="BC98" s="383"/>
      <c r="BF98" s="328"/>
    </row>
    <row r="99" spans="1:58" s="132" customFormat="1" ht="15" x14ac:dyDescent="0.3">
      <c r="A99" s="148"/>
      <c r="B99" s="149"/>
      <c r="C99" s="291" t="str">
        <f t="shared" si="1"/>
        <v/>
      </c>
      <c r="D99" s="300"/>
      <c r="E99" s="300"/>
      <c r="F99" s="264"/>
      <c r="G99" s="349"/>
      <c r="H99" s="371"/>
      <c r="I99" s="352"/>
      <c r="J99" s="372"/>
      <c r="K99" s="373"/>
      <c r="L99" s="374"/>
      <c r="M99" s="375"/>
      <c r="N99" s="356"/>
      <c r="O99" s="376"/>
      <c r="P99" s="377"/>
      <c r="Q99" s="378"/>
      <c r="R99" s="379"/>
      <c r="S99" s="380"/>
      <c r="T99" s="381"/>
      <c r="U99" s="382"/>
      <c r="V99" s="382"/>
      <c r="W99" s="382"/>
      <c r="X99" s="382"/>
      <c r="Y99" s="383"/>
      <c r="Z99" s="384"/>
      <c r="AA99" s="470"/>
      <c r="AB99" s="381"/>
      <c r="AC99" s="382"/>
      <c r="AD99" s="382"/>
      <c r="AE99" s="382"/>
      <c r="AF99" s="382"/>
      <c r="AG99" s="382"/>
      <c r="AH99" s="376"/>
      <c r="AI99" s="377"/>
      <c r="AJ99" s="385"/>
      <c r="AK99" s="385"/>
      <c r="AL99" s="385"/>
      <c r="AM99" s="385"/>
      <c r="AN99" s="379"/>
      <c r="AO99" s="386"/>
      <c r="AP99" s="372"/>
      <c r="AQ99" s="372"/>
      <c r="AR99" s="372"/>
      <c r="AS99" s="372"/>
      <c r="AT99" s="372"/>
      <c r="AU99" s="372"/>
      <c r="AV99" s="373"/>
      <c r="AW99" s="387"/>
      <c r="AX99" s="383"/>
      <c r="AY99" s="384"/>
      <c r="AZ99" s="380"/>
      <c r="BA99" s="388"/>
      <c r="BB99" s="382"/>
      <c r="BC99" s="383"/>
      <c r="BF99" s="328"/>
    </row>
    <row r="100" spans="1:58" s="132" customFormat="1" ht="15" x14ac:dyDescent="0.3">
      <c r="A100" s="148"/>
      <c r="B100" s="149"/>
      <c r="C100" s="291" t="str">
        <f t="shared" si="1"/>
        <v/>
      </c>
      <c r="D100" s="300"/>
      <c r="E100" s="300"/>
      <c r="F100" s="264"/>
      <c r="G100" s="349"/>
      <c r="H100" s="371"/>
      <c r="I100" s="352"/>
      <c r="J100" s="372"/>
      <c r="K100" s="373"/>
      <c r="L100" s="374"/>
      <c r="M100" s="375"/>
      <c r="N100" s="356"/>
      <c r="O100" s="376"/>
      <c r="P100" s="377"/>
      <c r="Q100" s="378"/>
      <c r="R100" s="379"/>
      <c r="S100" s="380"/>
      <c r="T100" s="381"/>
      <c r="U100" s="382"/>
      <c r="V100" s="382"/>
      <c r="W100" s="382"/>
      <c r="X100" s="382"/>
      <c r="Y100" s="383"/>
      <c r="Z100" s="384"/>
      <c r="AA100" s="470"/>
      <c r="AB100" s="381"/>
      <c r="AC100" s="382"/>
      <c r="AD100" s="382"/>
      <c r="AE100" s="382"/>
      <c r="AF100" s="382"/>
      <c r="AG100" s="382"/>
      <c r="AH100" s="376"/>
      <c r="AI100" s="377"/>
      <c r="AJ100" s="385"/>
      <c r="AK100" s="385"/>
      <c r="AL100" s="385"/>
      <c r="AM100" s="385"/>
      <c r="AN100" s="379"/>
      <c r="AO100" s="386"/>
      <c r="AP100" s="372"/>
      <c r="AQ100" s="372"/>
      <c r="AR100" s="372"/>
      <c r="AS100" s="372"/>
      <c r="AT100" s="372"/>
      <c r="AU100" s="372"/>
      <c r="AV100" s="373"/>
      <c r="AW100" s="387"/>
      <c r="AX100" s="383"/>
      <c r="AY100" s="384"/>
      <c r="AZ100" s="380"/>
      <c r="BA100" s="388"/>
      <c r="BB100" s="382"/>
      <c r="BC100" s="383"/>
      <c r="BF100" s="328"/>
    </row>
    <row r="101" spans="1:58" s="132" customFormat="1" ht="15" x14ac:dyDescent="0.3">
      <c r="A101" s="148"/>
      <c r="B101" s="149"/>
      <c r="C101" s="291" t="str">
        <f t="shared" si="1"/>
        <v/>
      </c>
      <c r="D101" s="300"/>
      <c r="E101" s="300"/>
      <c r="F101" s="264"/>
      <c r="G101" s="349"/>
      <c r="H101" s="371"/>
      <c r="I101" s="352"/>
      <c r="J101" s="372"/>
      <c r="K101" s="373"/>
      <c r="L101" s="374"/>
      <c r="M101" s="375"/>
      <c r="N101" s="356"/>
      <c r="O101" s="376"/>
      <c r="P101" s="377"/>
      <c r="Q101" s="378"/>
      <c r="R101" s="379"/>
      <c r="S101" s="380"/>
      <c r="T101" s="381"/>
      <c r="U101" s="382"/>
      <c r="V101" s="382"/>
      <c r="W101" s="382"/>
      <c r="X101" s="382"/>
      <c r="Y101" s="383"/>
      <c r="Z101" s="384"/>
      <c r="AA101" s="470"/>
      <c r="AB101" s="381"/>
      <c r="AC101" s="382"/>
      <c r="AD101" s="382"/>
      <c r="AE101" s="382"/>
      <c r="AF101" s="382"/>
      <c r="AG101" s="382"/>
      <c r="AH101" s="376"/>
      <c r="AI101" s="377"/>
      <c r="AJ101" s="385"/>
      <c r="AK101" s="385"/>
      <c r="AL101" s="385"/>
      <c r="AM101" s="385"/>
      <c r="AN101" s="379"/>
      <c r="AO101" s="386"/>
      <c r="AP101" s="372"/>
      <c r="AQ101" s="372"/>
      <c r="AR101" s="372"/>
      <c r="AS101" s="372"/>
      <c r="AT101" s="372"/>
      <c r="AU101" s="372"/>
      <c r="AV101" s="373"/>
      <c r="AW101" s="387"/>
      <c r="AX101" s="383"/>
      <c r="AY101" s="384"/>
      <c r="AZ101" s="380"/>
      <c r="BA101" s="388"/>
      <c r="BB101" s="382"/>
      <c r="BC101" s="383"/>
      <c r="BF101" s="328"/>
    </row>
    <row r="102" spans="1:58" s="132" customFormat="1" ht="15" x14ac:dyDescent="0.3">
      <c r="A102" s="148"/>
      <c r="B102" s="149"/>
      <c r="C102" s="291" t="str">
        <f t="shared" si="1"/>
        <v/>
      </c>
      <c r="D102" s="300"/>
      <c r="E102" s="300"/>
      <c r="F102" s="264"/>
      <c r="G102" s="349"/>
      <c r="H102" s="371"/>
      <c r="I102" s="352"/>
      <c r="J102" s="372"/>
      <c r="K102" s="373"/>
      <c r="L102" s="374"/>
      <c r="M102" s="375"/>
      <c r="N102" s="356"/>
      <c r="O102" s="376"/>
      <c r="P102" s="377"/>
      <c r="Q102" s="378"/>
      <c r="R102" s="379"/>
      <c r="S102" s="380"/>
      <c r="T102" s="381"/>
      <c r="U102" s="382"/>
      <c r="V102" s="382"/>
      <c r="W102" s="382"/>
      <c r="X102" s="382"/>
      <c r="Y102" s="383"/>
      <c r="Z102" s="384"/>
      <c r="AA102" s="470"/>
      <c r="AB102" s="381"/>
      <c r="AC102" s="382"/>
      <c r="AD102" s="382"/>
      <c r="AE102" s="382"/>
      <c r="AF102" s="382"/>
      <c r="AG102" s="382"/>
      <c r="AH102" s="376"/>
      <c r="AI102" s="377"/>
      <c r="AJ102" s="385"/>
      <c r="AK102" s="385"/>
      <c r="AL102" s="385"/>
      <c r="AM102" s="385"/>
      <c r="AN102" s="379"/>
      <c r="AO102" s="386"/>
      <c r="AP102" s="372"/>
      <c r="AQ102" s="372"/>
      <c r="AR102" s="372"/>
      <c r="AS102" s="372"/>
      <c r="AT102" s="372"/>
      <c r="AU102" s="372"/>
      <c r="AV102" s="373"/>
      <c r="AW102" s="387"/>
      <c r="AX102" s="383"/>
      <c r="AY102" s="384"/>
      <c r="AZ102" s="380"/>
      <c r="BA102" s="388"/>
      <c r="BB102" s="382"/>
      <c r="BC102" s="383"/>
      <c r="BF102" s="328"/>
    </row>
    <row r="103" spans="1:58" s="132" customFormat="1" ht="15" x14ac:dyDescent="0.3">
      <c r="A103" s="148"/>
      <c r="B103" s="149"/>
      <c r="C103" s="291" t="str">
        <f t="shared" si="1"/>
        <v/>
      </c>
      <c r="D103" s="300"/>
      <c r="E103" s="300"/>
      <c r="F103" s="264"/>
      <c r="G103" s="349"/>
      <c r="H103" s="371"/>
      <c r="I103" s="352"/>
      <c r="J103" s="372"/>
      <c r="K103" s="373"/>
      <c r="L103" s="374"/>
      <c r="M103" s="375"/>
      <c r="N103" s="356"/>
      <c r="O103" s="376"/>
      <c r="P103" s="377"/>
      <c r="Q103" s="378"/>
      <c r="R103" s="379"/>
      <c r="S103" s="380"/>
      <c r="T103" s="381"/>
      <c r="U103" s="382"/>
      <c r="V103" s="382"/>
      <c r="W103" s="382"/>
      <c r="X103" s="382"/>
      <c r="Y103" s="383"/>
      <c r="Z103" s="384"/>
      <c r="AA103" s="470"/>
      <c r="AB103" s="381"/>
      <c r="AC103" s="382"/>
      <c r="AD103" s="382"/>
      <c r="AE103" s="382"/>
      <c r="AF103" s="382"/>
      <c r="AG103" s="382"/>
      <c r="AH103" s="376"/>
      <c r="AI103" s="377"/>
      <c r="AJ103" s="385"/>
      <c r="AK103" s="385"/>
      <c r="AL103" s="385"/>
      <c r="AM103" s="385"/>
      <c r="AN103" s="379"/>
      <c r="AO103" s="386"/>
      <c r="AP103" s="372"/>
      <c r="AQ103" s="372"/>
      <c r="AR103" s="372"/>
      <c r="AS103" s="372"/>
      <c r="AT103" s="372"/>
      <c r="AU103" s="372"/>
      <c r="AV103" s="373"/>
      <c r="AW103" s="387"/>
      <c r="AX103" s="383"/>
      <c r="AY103" s="384"/>
      <c r="AZ103" s="380"/>
      <c r="BA103" s="388"/>
      <c r="BB103" s="382"/>
      <c r="BC103" s="383"/>
      <c r="BF103" s="328"/>
    </row>
    <row r="104" spans="1:58" s="132" customFormat="1" ht="15" x14ac:dyDescent="0.3">
      <c r="A104" s="148"/>
      <c r="B104" s="149"/>
      <c r="C104" s="291" t="str">
        <f t="shared" si="1"/>
        <v/>
      </c>
      <c r="D104" s="300"/>
      <c r="E104" s="300"/>
      <c r="F104" s="264"/>
      <c r="G104" s="349"/>
      <c r="H104" s="371"/>
      <c r="I104" s="352"/>
      <c r="J104" s="372"/>
      <c r="K104" s="373"/>
      <c r="L104" s="374"/>
      <c r="M104" s="375"/>
      <c r="N104" s="356"/>
      <c r="O104" s="376"/>
      <c r="P104" s="377"/>
      <c r="Q104" s="378"/>
      <c r="R104" s="379"/>
      <c r="S104" s="380"/>
      <c r="T104" s="381"/>
      <c r="U104" s="382"/>
      <c r="V104" s="382"/>
      <c r="W104" s="382"/>
      <c r="X104" s="382"/>
      <c r="Y104" s="383"/>
      <c r="Z104" s="384"/>
      <c r="AA104" s="470"/>
      <c r="AB104" s="381"/>
      <c r="AC104" s="382"/>
      <c r="AD104" s="382"/>
      <c r="AE104" s="382"/>
      <c r="AF104" s="382"/>
      <c r="AG104" s="382"/>
      <c r="AH104" s="376"/>
      <c r="AI104" s="377"/>
      <c r="AJ104" s="385"/>
      <c r="AK104" s="385"/>
      <c r="AL104" s="385"/>
      <c r="AM104" s="385"/>
      <c r="AN104" s="379"/>
      <c r="AO104" s="386"/>
      <c r="AP104" s="372"/>
      <c r="AQ104" s="372"/>
      <c r="AR104" s="372"/>
      <c r="AS104" s="372"/>
      <c r="AT104" s="372"/>
      <c r="AU104" s="372"/>
      <c r="AV104" s="373"/>
      <c r="AW104" s="387"/>
      <c r="AX104" s="383"/>
      <c r="AY104" s="384"/>
      <c r="AZ104" s="380"/>
      <c r="BA104" s="388"/>
      <c r="BB104" s="382"/>
      <c r="BC104" s="383"/>
      <c r="BF104" s="328"/>
    </row>
    <row r="105" spans="1:58" s="132" customFormat="1" ht="15" x14ac:dyDescent="0.3">
      <c r="A105" s="148"/>
      <c r="B105" s="149"/>
      <c r="C105" s="291" t="str">
        <f t="shared" si="1"/>
        <v/>
      </c>
      <c r="D105" s="300"/>
      <c r="E105" s="300"/>
      <c r="F105" s="264"/>
      <c r="G105" s="349"/>
      <c r="H105" s="371"/>
      <c r="I105" s="352"/>
      <c r="J105" s="372"/>
      <c r="K105" s="373"/>
      <c r="L105" s="374"/>
      <c r="M105" s="375"/>
      <c r="N105" s="356"/>
      <c r="O105" s="376"/>
      <c r="P105" s="377"/>
      <c r="Q105" s="378"/>
      <c r="R105" s="379"/>
      <c r="S105" s="380"/>
      <c r="T105" s="381"/>
      <c r="U105" s="382"/>
      <c r="V105" s="382"/>
      <c r="W105" s="382"/>
      <c r="X105" s="382"/>
      <c r="Y105" s="383"/>
      <c r="Z105" s="384"/>
      <c r="AA105" s="470"/>
      <c r="AB105" s="381"/>
      <c r="AC105" s="382"/>
      <c r="AD105" s="382"/>
      <c r="AE105" s="382"/>
      <c r="AF105" s="382"/>
      <c r="AG105" s="382"/>
      <c r="AH105" s="376"/>
      <c r="AI105" s="377"/>
      <c r="AJ105" s="385"/>
      <c r="AK105" s="385"/>
      <c r="AL105" s="385"/>
      <c r="AM105" s="385"/>
      <c r="AN105" s="379"/>
      <c r="AO105" s="386"/>
      <c r="AP105" s="372"/>
      <c r="AQ105" s="372"/>
      <c r="AR105" s="372"/>
      <c r="AS105" s="372"/>
      <c r="AT105" s="372"/>
      <c r="AU105" s="372"/>
      <c r="AV105" s="373"/>
      <c r="AW105" s="387"/>
      <c r="AX105" s="383"/>
      <c r="AY105" s="384"/>
      <c r="AZ105" s="380"/>
      <c r="BA105" s="388"/>
      <c r="BB105" s="382"/>
      <c r="BC105" s="383"/>
      <c r="BF105" s="328"/>
    </row>
    <row r="106" spans="1:58" s="132" customFormat="1" ht="15" x14ac:dyDescent="0.3">
      <c r="A106" s="148"/>
      <c r="B106" s="149"/>
      <c r="C106" s="291" t="str">
        <f t="shared" si="1"/>
        <v/>
      </c>
      <c r="D106" s="300"/>
      <c r="E106" s="300"/>
      <c r="F106" s="264"/>
      <c r="G106" s="349"/>
      <c r="H106" s="371"/>
      <c r="I106" s="352"/>
      <c r="J106" s="372"/>
      <c r="K106" s="373"/>
      <c r="L106" s="374"/>
      <c r="M106" s="375"/>
      <c r="N106" s="356"/>
      <c r="O106" s="376"/>
      <c r="P106" s="377"/>
      <c r="Q106" s="378"/>
      <c r="R106" s="379"/>
      <c r="S106" s="380"/>
      <c r="T106" s="381"/>
      <c r="U106" s="382"/>
      <c r="V106" s="382"/>
      <c r="W106" s="382"/>
      <c r="X106" s="382"/>
      <c r="Y106" s="383"/>
      <c r="Z106" s="384"/>
      <c r="AA106" s="470"/>
      <c r="AB106" s="381"/>
      <c r="AC106" s="382"/>
      <c r="AD106" s="382"/>
      <c r="AE106" s="382"/>
      <c r="AF106" s="382"/>
      <c r="AG106" s="382"/>
      <c r="AH106" s="376"/>
      <c r="AI106" s="377"/>
      <c r="AJ106" s="385"/>
      <c r="AK106" s="385"/>
      <c r="AL106" s="385"/>
      <c r="AM106" s="385"/>
      <c r="AN106" s="379"/>
      <c r="AO106" s="386"/>
      <c r="AP106" s="372"/>
      <c r="AQ106" s="372"/>
      <c r="AR106" s="372"/>
      <c r="AS106" s="372"/>
      <c r="AT106" s="372"/>
      <c r="AU106" s="372"/>
      <c r="AV106" s="373"/>
      <c r="AW106" s="387"/>
      <c r="AX106" s="383"/>
      <c r="AY106" s="384"/>
      <c r="AZ106" s="380"/>
      <c r="BA106" s="388"/>
      <c r="BB106" s="382"/>
      <c r="BC106" s="383"/>
      <c r="BF106" s="328"/>
    </row>
    <row r="107" spans="1:58" s="132" customFormat="1" ht="15" x14ac:dyDescent="0.3">
      <c r="A107" s="148"/>
      <c r="B107" s="149"/>
      <c r="C107" s="291" t="str">
        <f t="shared" si="1"/>
        <v/>
      </c>
      <c r="D107" s="300"/>
      <c r="E107" s="300"/>
      <c r="F107" s="264"/>
      <c r="G107" s="349"/>
      <c r="H107" s="371"/>
      <c r="I107" s="352"/>
      <c r="J107" s="372"/>
      <c r="K107" s="373"/>
      <c r="L107" s="374"/>
      <c r="M107" s="375"/>
      <c r="N107" s="356"/>
      <c r="O107" s="376"/>
      <c r="P107" s="377"/>
      <c r="Q107" s="378"/>
      <c r="R107" s="379"/>
      <c r="S107" s="380"/>
      <c r="T107" s="381"/>
      <c r="U107" s="382"/>
      <c r="V107" s="382"/>
      <c r="W107" s="382"/>
      <c r="X107" s="382"/>
      <c r="Y107" s="383"/>
      <c r="Z107" s="384"/>
      <c r="AA107" s="470"/>
      <c r="AB107" s="381"/>
      <c r="AC107" s="382"/>
      <c r="AD107" s="382"/>
      <c r="AE107" s="382"/>
      <c r="AF107" s="382"/>
      <c r="AG107" s="382"/>
      <c r="AH107" s="376"/>
      <c r="AI107" s="377"/>
      <c r="AJ107" s="385"/>
      <c r="AK107" s="385"/>
      <c r="AL107" s="385"/>
      <c r="AM107" s="385"/>
      <c r="AN107" s="379"/>
      <c r="AO107" s="386"/>
      <c r="AP107" s="372"/>
      <c r="AQ107" s="372"/>
      <c r="AR107" s="372"/>
      <c r="AS107" s="372"/>
      <c r="AT107" s="372"/>
      <c r="AU107" s="372"/>
      <c r="AV107" s="373"/>
      <c r="AW107" s="387"/>
      <c r="AX107" s="383"/>
      <c r="AY107" s="384"/>
      <c r="AZ107" s="380"/>
      <c r="BA107" s="388"/>
      <c r="BB107" s="382"/>
      <c r="BC107" s="383"/>
      <c r="BF107" s="328"/>
    </row>
    <row r="108" spans="1:58" s="132" customFormat="1" ht="15" x14ac:dyDescent="0.3">
      <c r="A108" s="148"/>
      <c r="B108" s="149"/>
      <c r="C108" s="291" t="str">
        <f t="shared" si="1"/>
        <v/>
      </c>
      <c r="D108" s="300"/>
      <c r="E108" s="300"/>
      <c r="F108" s="264"/>
      <c r="G108" s="349"/>
      <c r="H108" s="371"/>
      <c r="I108" s="352"/>
      <c r="J108" s="372"/>
      <c r="K108" s="373"/>
      <c r="L108" s="374"/>
      <c r="M108" s="375"/>
      <c r="N108" s="356"/>
      <c r="O108" s="376"/>
      <c r="P108" s="377"/>
      <c r="Q108" s="378"/>
      <c r="R108" s="379"/>
      <c r="S108" s="380"/>
      <c r="T108" s="381"/>
      <c r="U108" s="382"/>
      <c r="V108" s="382"/>
      <c r="W108" s="382"/>
      <c r="X108" s="382"/>
      <c r="Y108" s="383"/>
      <c r="Z108" s="384"/>
      <c r="AA108" s="470"/>
      <c r="AB108" s="381"/>
      <c r="AC108" s="382"/>
      <c r="AD108" s="382"/>
      <c r="AE108" s="382"/>
      <c r="AF108" s="382"/>
      <c r="AG108" s="382"/>
      <c r="AH108" s="376"/>
      <c r="AI108" s="377"/>
      <c r="AJ108" s="385"/>
      <c r="AK108" s="385"/>
      <c r="AL108" s="385"/>
      <c r="AM108" s="385"/>
      <c r="AN108" s="379"/>
      <c r="AO108" s="386"/>
      <c r="AP108" s="372"/>
      <c r="AQ108" s="372"/>
      <c r="AR108" s="372"/>
      <c r="AS108" s="372"/>
      <c r="AT108" s="372"/>
      <c r="AU108" s="372"/>
      <c r="AV108" s="373"/>
      <c r="AW108" s="387"/>
      <c r="AX108" s="383"/>
      <c r="AY108" s="384"/>
      <c r="AZ108" s="380"/>
      <c r="BA108" s="388"/>
      <c r="BB108" s="382"/>
      <c r="BC108" s="383"/>
      <c r="BF108" s="328"/>
    </row>
    <row r="109" spans="1:58" s="132" customFormat="1" ht="15" x14ac:dyDescent="0.3">
      <c r="A109" s="148"/>
      <c r="B109" s="149"/>
      <c r="C109" s="291" t="str">
        <f t="shared" si="1"/>
        <v/>
      </c>
      <c r="D109" s="300"/>
      <c r="E109" s="300"/>
      <c r="F109" s="264"/>
      <c r="G109" s="349"/>
      <c r="H109" s="371"/>
      <c r="I109" s="352"/>
      <c r="J109" s="372"/>
      <c r="K109" s="373"/>
      <c r="L109" s="374"/>
      <c r="M109" s="375"/>
      <c r="N109" s="356"/>
      <c r="O109" s="376"/>
      <c r="P109" s="377"/>
      <c r="Q109" s="378"/>
      <c r="R109" s="379"/>
      <c r="S109" s="380"/>
      <c r="T109" s="381"/>
      <c r="U109" s="382"/>
      <c r="V109" s="382"/>
      <c r="W109" s="382"/>
      <c r="X109" s="382"/>
      <c r="Y109" s="383"/>
      <c r="Z109" s="384"/>
      <c r="AA109" s="470"/>
      <c r="AB109" s="381"/>
      <c r="AC109" s="382"/>
      <c r="AD109" s="382"/>
      <c r="AE109" s="382"/>
      <c r="AF109" s="382"/>
      <c r="AG109" s="382"/>
      <c r="AH109" s="376"/>
      <c r="AI109" s="377"/>
      <c r="AJ109" s="385"/>
      <c r="AK109" s="385"/>
      <c r="AL109" s="385"/>
      <c r="AM109" s="385"/>
      <c r="AN109" s="379"/>
      <c r="AO109" s="386"/>
      <c r="AP109" s="372"/>
      <c r="AQ109" s="372"/>
      <c r="AR109" s="372"/>
      <c r="AS109" s="372"/>
      <c r="AT109" s="372"/>
      <c r="AU109" s="372"/>
      <c r="AV109" s="373"/>
      <c r="AW109" s="387"/>
      <c r="AX109" s="383"/>
      <c r="AY109" s="384"/>
      <c r="AZ109" s="380"/>
      <c r="BA109" s="388"/>
      <c r="BB109" s="382"/>
      <c r="BC109" s="383"/>
      <c r="BF109" s="328"/>
    </row>
    <row r="110" spans="1:58" s="132" customFormat="1" ht="15" x14ac:dyDescent="0.3">
      <c r="A110" s="148"/>
      <c r="B110" s="149"/>
      <c r="C110" s="291" t="str">
        <f t="shared" si="1"/>
        <v/>
      </c>
      <c r="D110" s="300"/>
      <c r="E110" s="300"/>
      <c r="F110" s="264"/>
      <c r="G110" s="349"/>
      <c r="H110" s="371"/>
      <c r="I110" s="352"/>
      <c r="J110" s="372"/>
      <c r="K110" s="373"/>
      <c r="L110" s="374"/>
      <c r="M110" s="375"/>
      <c r="N110" s="356"/>
      <c r="O110" s="376"/>
      <c r="P110" s="377"/>
      <c r="Q110" s="378"/>
      <c r="R110" s="379"/>
      <c r="S110" s="380"/>
      <c r="T110" s="381"/>
      <c r="U110" s="382"/>
      <c r="V110" s="382"/>
      <c r="W110" s="382"/>
      <c r="X110" s="382"/>
      <c r="Y110" s="383"/>
      <c r="Z110" s="384"/>
      <c r="AA110" s="470"/>
      <c r="AB110" s="381"/>
      <c r="AC110" s="382"/>
      <c r="AD110" s="382"/>
      <c r="AE110" s="382"/>
      <c r="AF110" s="382"/>
      <c r="AG110" s="382"/>
      <c r="AH110" s="376"/>
      <c r="AI110" s="377"/>
      <c r="AJ110" s="385"/>
      <c r="AK110" s="385"/>
      <c r="AL110" s="385"/>
      <c r="AM110" s="385"/>
      <c r="AN110" s="379"/>
      <c r="AO110" s="386"/>
      <c r="AP110" s="372"/>
      <c r="AQ110" s="372"/>
      <c r="AR110" s="372"/>
      <c r="AS110" s="372"/>
      <c r="AT110" s="372"/>
      <c r="AU110" s="372"/>
      <c r="AV110" s="373"/>
      <c r="AW110" s="387"/>
      <c r="AX110" s="383"/>
      <c r="AY110" s="384"/>
      <c r="AZ110" s="380"/>
      <c r="BA110" s="388"/>
      <c r="BB110" s="382"/>
      <c r="BC110" s="383"/>
      <c r="BF110" s="328"/>
    </row>
    <row r="111" spans="1:58" s="132" customFormat="1" ht="15" x14ac:dyDescent="0.3">
      <c r="A111" s="148"/>
      <c r="B111" s="149"/>
      <c r="C111" s="291" t="str">
        <f t="shared" si="1"/>
        <v/>
      </c>
      <c r="D111" s="300"/>
      <c r="E111" s="300"/>
      <c r="F111" s="264"/>
      <c r="G111" s="349"/>
      <c r="H111" s="371"/>
      <c r="I111" s="352"/>
      <c r="J111" s="372"/>
      <c r="K111" s="373"/>
      <c r="L111" s="374"/>
      <c r="M111" s="375"/>
      <c r="N111" s="356"/>
      <c r="O111" s="376"/>
      <c r="P111" s="377"/>
      <c r="Q111" s="378"/>
      <c r="R111" s="379"/>
      <c r="S111" s="380"/>
      <c r="T111" s="381"/>
      <c r="U111" s="382"/>
      <c r="V111" s="382"/>
      <c r="W111" s="382"/>
      <c r="X111" s="382"/>
      <c r="Y111" s="383"/>
      <c r="Z111" s="384"/>
      <c r="AA111" s="470"/>
      <c r="AB111" s="381"/>
      <c r="AC111" s="382"/>
      <c r="AD111" s="382"/>
      <c r="AE111" s="382"/>
      <c r="AF111" s="382"/>
      <c r="AG111" s="382"/>
      <c r="AH111" s="376"/>
      <c r="AI111" s="377"/>
      <c r="AJ111" s="385"/>
      <c r="AK111" s="385"/>
      <c r="AL111" s="385"/>
      <c r="AM111" s="385"/>
      <c r="AN111" s="379"/>
      <c r="AO111" s="386"/>
      <c r="AP111" s="372"/>
      <c r="AQ111" s="372"/>
      <c r="AR111" s="372"/>
      <c r="AS111" s="372"/>
      <c r="AT111" s="372"/>
      <c r="AU111" s="372"/>
      <c r="AV111" s="373"/>
      <c r="AW111" s="387"/>
      <c r="AX111" s="383"/>
      <c r="AY111" s="384"/>
      <c r="AZ111" s="380"/>
      <c r="BA111" s="388"/>
      <c r="BB111" s="382"/>
      <c r="BC111" s="383"/>
      <c r="BF111" s="328"/>
    </row>
    <row r="112" spans="1:58" s="132" customFormat="1" ht="15" x14ac:dyDescent="0.3">
      <c r="A112" s="148"/>
      <c r="B112" s="149"/>
      <c r="C112" s="291" t="str">
        <f t="shared" si="1"/>
        <v/>
      </c>
      <c r="D112" s="300"/>
      <c r="E112" s="300"/>
      <c r="F112" s="264"/>
      <c r="G112" s="349"/>
      <c r="H112" s="371"/>
      <c r="I112" s="352"/>
      <c r="J112" s="372"/>
      <c r="K112" s="373"/>
      <c r="L112" s="374"/>
      <c r="M112" s="375"/>
      <c r="N112" s="356"/>
      <c r="O112" s="376"/>
      <c r="P112" s="377"/>
      <c r="Q112" s="378"/>
      <c r="R112" s="379"/>
      <c r="S112" s="380"/>
      <c r="T112" s="381"/>
      <c r="U112" s="382"/>
      <c r="V112" s="382"/>
      <c r="W112" s="382"/>
      <c r="X112" s="382"/>
      <c r="Y112" s="383"/>
      <c r="Z112" s="384"/>
      <c r="AA112" s="470"/>
      <c r="AB112" s="381"/>
      <c r="AC112" s="382"/>
      <c r="AD112" s="382"/>
      <c r="AE112" s="382"/>
      <c r="AF112" s="382"/>
      <c r="AG112" s="382"/>
      <c r="AH112" s="376"/>
      <c r="AI112" s="377"/>
      <c r="AJ112" s="385"/>
      <c r="AK112" s="385"/>
      <c r="AL112" s="385"/>
      <c r="AM112" s="385"/>
      <c r="AN112" s="379"/>
      <c r="AO112" s="386"/>
      <c r="AP112" s="372"/>
      <c r="AQ112" s="372"/>
      <c r="AR112" s="372"/>
      <c r="AS112" s="372"/>
      <c r="AT112" s="372"/>
      <c r="AU112" s="372"/>
      <c r="AV112" s="373"/>
      <c r="AW112" s="387"/>
      <c r="AX112" s="383"/>
      <c r="AY112" s="384"/>
      <c r="AZ112" s="380"/>
      <c r="BA112" s="388"/>
      <c r="BB112" s="382"/>
      <c r="BC112" s="383"/>
      <c r="BF112" s="328"/>
    </row>
    <row r="113" spans="1:58" s="132" customFormat="1" ht="15" x14ac:dyDescent="0.3">
      <c r="A113" s="148"/>
      <c r="B113" s="149"/>
      <c r="C113" s="291" t="str">
        <f t="shared" si="1"/>
        <v/>
      </c>
      <c r="D113" s="300"/>
      <c r="E113" s="300"/>
      <c r="F113" s="264"/>
      <c r="G113" s="349"/>
      <c r="H113" s="371"/>
      <c r="I113" s="352"/>
      <c r="J113" s="372"/>
      <c r="K113" s="373"/>
      <c r="L113" s="374"/>
      <c r="M113" s="375"/>
      <c r="N113" s="356"/>
      <c r="O113" s="376"/>
      <c r="P113" s="377"/>
      <c r="Q113" s="378"/>
      <c r="R113" s="379"/>
      <c r="S113" s="380"/>
      <c r="T113" s="381"/>
      <c r="U113" s="382"/>
      <c r="V113" s="382"/>
      <c r="W113" s="382"/>
      <c r="X113" s="382"/>
      <c r="Y113" s="383"/>
      <c r="Z113" s="384"/>
      <c r="AA113" s="470"/>
      <c r="AB113" s="381"/>
      <c r="AC113" s="382"/>
      <c r="AD113" s="382"/>
      <c r="AE113" s="382"/>
      <c r="AF113" s="382"/>
      <c r="AG113" s="382"/>
      <c r="AH113" s="376"/>
      <c r="AI113" s="377"/>
      <c r="AJ113" s="385"/>
      <c r="AK113" s="385"/>
      <c r="AL113" s="385"/>
      <c r="AM113" s="385"/>
      <c r="AN113" s="379"/>
      <c r="AO113" s="386"/>
      <c r="AP113" s="372"/>
      <c r="AQ113" s="372"/>
      <c r="AR113" s="372"/>
      <c r="AS113" s="372"/>
      <c r="AT113" s="372"/>
      <c r="AU113" s="372"/>
      <c r="AV113" s="373"/>
      <c r="AW113" s="387"/>
      <c r="AX113" s="383"/>
      <c r="AY113" s="384"/>
      <c r="AZ113" s="380"/>
      <c r="BA113" s="388"/>
      <c r="BB113" s="382"/>
      <c r="BC113" s="383"/>
      <c r="BF113" s="328"/>
    </row>
    <row r="114" spans="1:58" s="132" customFormat="1" ht="15" x14ac:dyDescent="0.3">
      <c r="A114" s="148"/>
      <c r="B114" s="149"/>
      <c r="C114" s="291" t="str">
        <f t="shared" si="1"/>
        <v/>
      </c>
      <c r="D114" s="300"/>
      <c r="E114" s="300"/>
      <c r="F114" s="264"/>
      <c r="G114" s="349"/>
      <c r="H114" s="371"/>
      <c r="I114" s="352"/>
      <c r="J114" s="372"/>
      <c r="K114" s="373"/>
      <c r="L114" s="374"/>
      <c r="M114" s="375"/>
      <c r="N114" s="356"/>
      <c r="O114" s="376"/>
      <c r="P114" s="377"/>
      <c r="Q114" s="378"/>
      <c r="R114" s="379"/>
      <c r="S114" s="380"/>
      <c r="T114" s="381"/>
      <c r="U114" s="382"/>
      <c r="V114" s="382"/>
      <c r="W114" s="382"/>
      <c r="X114" s="382"/>
      <c r="Y114" s="383"/>
      <c r="Z114" s="384"/>
      <c r="AA114" s="470"/>
      <c r="AB114" s="381"/>
      <c r="AC114" s="382"/>
      <c r="AD114" s="382"/>
      <c r="AE114" s="382"/>
      <c r="AF114" s="382"/>
      <c r="AG114" s="382"/>
      <c r="AH114" s="376"/>
      <c r="AI114" s="377"/>
      <c r="AJ114" s="385"/>
      <c r="AK114" s="385"/>
      <c r="AL114" s="385"/>
      <c r="AM114" s="385"/>
      <c r="AN114" s="379"/>
      <c r="AO114" s="386"/>
      <c r="AP114" s="372"/>
      <c r="AQ114" s="372"/>
      <c r="AR114" s="372"/>
      <c r="AS114" s="372"/>
      <c r="AT114" s="372"/>
      <c r="AU114" s="372"/>
      <c r="AV114" s="373"/>
      <c r="AW114" s="387"/>
      <c r="AX114" s="383"/>
      <c r="AY114" s="384"/>
      <c r="AZ114" s="380"/>
      <c r="BA114" s="388"/>
      <c r="BB114" s="382"/>
      <c r="BC114" s="383"/>
      <c r="BF114" s="328"/>
    </row>
    <row r="115" spans="1:58" s="132" customFormat="1" ht="15" x14ac:dyDescent="0.3">
      <c r="A115" s="148"/>
      <c r="B115" s="149"/>
      <c r="C115" s="291" t="str">
        <f t="shared" si="1"/>
        <v/>
      </c>
      <c r="D115" s="300"/>
      <c r="E115" s="300"/>
      <c r="F115" s="264"/>
      <c r="G115" s="349"/>
      <c r="H115" s="371"/>
      <c r="I115" s="352"/>
      <c r="J115" s="372"/>
      <c r="K115" s="373"/>
      <c r="L115" s="374"/>
      <c r="M115" s="375"/>
      <c r="N115" s="356"/>
      <c r="O115" s="376"/>
      <c r="P115" s="377"/>
      <c r="Q115" s="378"/>
      <c r="R115" s="379"/>
      <c r="S115" s="380"/>
      <c r="T115" s="381"/>
      <c r="U115" s="382"/>
      <c r="V115" s="382"/>
      <c r="W115" s="382"/>
      <c r="X115" s="382"/>
      <c r="Y115" s="383"/>
      <c r="Z115" s="384"/>
      <c r="AA115" s="470"/>
      <c r="AB115" s="381"/>
      <c r="AC115" s="382"/>
      <c r="AD115" s="382"/>
      <c r="AE115" s="382"/>
      <c r="AF115" s="382"/>
      <c r="AG115" s="382"/>
      <c r="AH115" s="376"/>
      <c r="AI115" s="377"/>
      <c r="AJ115" s="385"/>
      <c r="AK115" s="385"/>
      <c r="AL115" s="385"/>
      <c r="AM115" s="385"/>
      <c r="AN115" s="379"/>
      <c r="AO115" s="386"/>
      <c r="AP115" s="372"/>
      <c r="AQ115" s="372"/>
      <c r="AR115" s="372"/>
      <c r="AS115" s="372"/>
      <c r="AT115" s="372"/>
      <c r="AU115" s="372"/>
      <c r="AV115" s="373"/>
      <c r="AW115" s="387"/>
      <c r="AX115" s="383"/>
      <c r="AY115" s="384"/>
      <c r="AZ115" s="380"/>
      <c r="BA115" s="388"/>
      <c r="BB115" s="382"/>
      <c r="BC115" s="383"/>
      <c r="BF115" s="328"/>
    </row>
    <row r="116" spans="1:58" s="132" customFormat="1" ht="15" x14ac:dyDescent="0.3">
      <c r="A116" s="148"/>
      <c r="B116" s="149"/>
      <c r="C116" s="291" t="str">
        <f t="shared" si="1"/>
        <v/>
      </c>
      <c r="D116" s="300"/>
      <c r="E116" s="300"/>
      <c r="F116" s="264"/>
      <c r="G116" s="349"/>
      <c r="H116" s="371"/>
      <c r="I116" s="352"/>
      <c r="J116" s="372"/>
      <c r="K116" s="373"/>
      <c r="L116" s="374"/>
      <c r="M116" s="375"/>
      <c r="N116" s="356"/>
      <c r="O116" s="376"/>
      <c r="P116" s="377"/>
      <c r="Q116" s="378"/>
      <c r="R116" s="379"/>
      <c r="S116" s="380"/>
      <c r="T116" s="381"/>
      <c r="U116" s="382"/>
      <c r="V116" s="382"/>
      <c r="W116" s="382"/>
      <c r="X116" s="382"/>
      <c r="Y116" s="383"/>
      <c r="Z116" s="384"/>
      <c r="AA116" s="470"/>
      <c r="AB116" s="381"/>
      <c r="AC116" s="382"/>
      <c r="AD116" s="382"/>
      <c r="AE116" s="382"/>
      <c r="AF116" s="382"/>
      <c r="AG116" s="382"/>
      <c r="AH116" s="376"/>
      <c r="AI116" s="377"/>
      <c r="AJ116" s="385"/>
      <c r="AK116" s="385"/>
      <c r="AL116" s="385"/>
      <c r="AM116" s="385"/>
      <c r="AN116" s="379"/>
      <c r="AO116" s="386"/>
      <c r="AP116" s="372"/>
      <c r="AQ116" s="372"/>
      <c r="AR116" s="372"/>
      <c r="AS116" s="372"/>
      <c r="AT116" s="372"/>
      <c r="AU116" s="372"/>
      <c r="AV116" s="373"/>
      <c r="AW116" s="387"/>
      <c r="AX116" s="383"/>
      <c r="AY116" s="384"/>
      <c r="AZ116" s="380"/>
      <c r="BA116" s="388"/>
      <c r="BB116" s="382"/>
      <c r="BC116" s="383"/>
      <c r="BF116" s="328"/>
    </row>
    <row r="117" spans="1:58" s="132" customFormat="1" ht="15" x14ac:dyDescent="0.3">
      <c r="A117" s="148"/>
      <c r="B117" s="149"/>
      <c r="C117" s="291" t="str">
        <f t="shared" si="1"/>
        <v/>
      </c>
      <c r="D117" s="300"/>
      <c r="E117" s="300"/>
      <c r="F117" s="264"/>
      <c r="G117" s="349"/>
      <c r="H117" s="371"/>
      <c r="I117" s="352"/>
      <c r="J117" s="372"/>
      <c r="K117" s="373"/>
      <c r="L117" s="374"/>
      <c r="M117" s="375"/>
      <c r="N117" s="356"/>
      <c r="O117" s="376"/>
      <c r="P117" s="377"/>
      <c r="Q117" s="378"/>
      <c r="R117" s="379"/>
      <c r="S117" s="380"/>
      <c r="T117" s="381"/>
      <c r="U117" s="382"/>
      <c r="V117" s="382"/>
      <c r="W117" s="382"/>
      <c r="X117" s="382"/>
      <c r="Y117" s="383"/>
      <c r="Z117" s="384"/>
      <c r="AA117" s="470"/>
      <c r="AB117" s="381"/>
      <c r="AC117" s="382"/>
      <c r="AD117" s="382"/>
      <c r="AE117" s="382"/>
      <c r="AF117" s="382"/>
      <c r="AG117" s="382"/>
      <c r="AH117" s="376"/>
      <c r="AI117" s="377"/>
      <c r="AJ117" s="385"/>
      <c r="AK117" s="385"/>
      <c r="AL117" s="385"/>
      <c r="AM117" s="385"/>
      <c r="AN117" s="379"/>
      <c r="AO117" s="386"/>
      <c r="AP117" s="372"/>
      <c r="AQ117" s="372"/>
      <c r="AR117" s="372"/>
      <c r="AS117" s="372"/>
      <c r="AT117" s="372"/>
      <c r="AU117" s="372"/>
      <c r="AV117" s="373"/>
      <c r="AW117" s="387"/>
      <c r="AX117" s="383"/>
      <c r="AY117" s="384"/>
      <c r="AZ117" s="380"/>
      <c r="BA117" s="388"/>
      <c r="BB117" s="382"/>
      <c r="BC117" s="383"/>
      <c r="BF117" s="328"/>
    </row>
    <row r="118" spans="1:58" s="132" customFormat="1" ht="15" x14ac:dyDescent="0.3">
      <c r="A118" s="148"/>
      <c r="B118" s="149"/>
      <c r="C118" s="291" t="str">
        <f t="shared" si="1"/>
        <v/>
      </c>
      <c r="D118" s="300"/>
      <c r="E118" s="300"/>
      <c r="F118" s="264"/>
      <c r="G118" s="349"/>
      <c r="H118" s="371"/>
      <c r="I118" s="352"/>
      <c r="J118" s="372"/>
      <c r="K118" s="373"/>
      <c r="L118" s="374"/>
      <c r="M118" s="375"/>
      <c r="N118" s="356"/>
      <c r="O118" s="376"/>
      <c r="P118" s="377"/>
      <c r="Q118" s="378"/>
      <c r="R118" s="379"/>
      <c r="S118" s="380"/>
      <c r="T118" s="381"/>
      <c r="U118" s="382"/>
      <c r="V118" s="382"/>
      <c r="W118" s="382"/>
      <c r="X118" s="382"/>
      <c r="Y118" s="383"/>
      <c r="Z118" s="384"/>
      <c r="AA118" s="470"/>
      <c r="AB118" s="381"/>
      <c r="AC118" s="382"/>
      <c r="AD118" s="382"/>
      <c r="AE118" s="382"/>
      <c r="AF118" s="382"/>
      <c r="AG118" s="382"/>
      <c r="AH118" s="376"/>
      <c r="AI118" s="377"/>
      <c r="AJ118" s="385"/>
      <c r="AK118" s="385"/>
      <c r="AL118" s="385"/>
      <c r="AM118" s="385"/>
      <c r="AN118" s="379"/>
      <c r="AO118" s="386"/>
      <c r="AP118" s="372"/>
      <c r="AQ118" s="372"/>
      <c r="AR118" s="372"/>
      <c r="AS118" s="372"/>
      <c r="AT118" s="372"/>
      <c r="AU118" s="372"/>
      <c r="AV118" s="373"/>
      <c r="AW118" s="387"/>
      <c r="AX118" s="383"/>
      <c r="AY118" s="384"/>
      <c r="AZ118" s="380"/>
      <c r="BA118" s="388"/>
      <c r="BB118" s="382"/>
      <c r="BC118" s="383"/>
      <c r="BF118" s="328"/>
    </row>
    <row r="119" spans="1:58" s="132" customFormat="1" ht="15" x14ac:dyDescent="0.3">
      <c r="A119" s="148"/>
      <c r="B119" s="149"/>
      <c r="C119" s="291" t="str">
        <f t="shared" si="1"/>
        <v/>
      </c>
      <c r="D119" s="300"/>
      <c r="E119" s="300"/>
      <c r="F119" s="264"/>
      <c r="G119" s="349"/>
      <c r="H119" s="371"/>
      <c r="I119" s="352"/>
      <c r="J119" s="372"/>
      <c r="K119" s="373"/>
      <c r="L119" s="374"/>
      <c r="M119" s="375"/>
      <c r="N119" s="356"/>
      <c r="O119" s="376"/>
      <c r="P119" s="377"/>
      <c r="Q119" s="378"/>
      <c r="R119" s="379"/>
      <c r="S119" s="380"/>
      <c r="T119" s="381"/>
      <c r="U119" s="382"/>
      <c r="V119" s="382"/>
      <c r="W119" s="382"/>
      <c r="X119" s="382"/>
      <c r="Y119" s="383"/>
      <c r="Z119" s="384"/>
      <c r="AA119" s="470"/>
      <c r="AB119" s="381"/>
      <c r="AC119" s="382"/>
      <c r="AD119" s="382"/>
      <c r="AE119" s="382"/>
      <c r="AF119" s="382"/>
      <c r="AG119" s="382"/>
      <c r="AH119" s="376"/>
      <c r="AI119" s="377"/>
      <c r="AJ119" s="385"/>
      <c r="AK119" s="385"/>
      <c r="AL119" s="385"/>
      <c r="AM119" s="385"/>
      <c r="AN119" s="379"/>
      <c r="AO119" s="386"/>
      <c r="AP119" s="372"/>
      <c r="AQ119" s="372"/>
      <c r="AR119" s="372"/>
      <c r="AS119" s="372"/>
      <c r="AT119" s="372"/>
      <c r="AU119" s="372"/>
      <c r="AV119" s="373"/>
      <c r="AW119" s="387"/>
      <c r="AX119" s="383"/>
      <c r="AY119" s="384"/>
      <c r="AZ119" s="380"/>
      <c r="BA119" s="388"/>
      <c r="BB119" s="382"/>
      <c r="BC119" s="383"/>
      <c r="BF119" s="328"/>
    </row>
    <row r="120" spans="1:58" s="132" customFormat="1" ht="15" x14ac:dyDescent="0.3">
      <c r="A120" s="148"/>
      <c r="B120" s="149"/>
      <c r="C120" s="291" t="str">
        <f t="shared" si="1"/>
        <v/>
      </c>
      <c r="D120" s="300"/>
      <c r="E120" s="300"/>
      <c r="F120" s="264"/>
      <c r="G120" s="349"/>
      <c r="H120" s="371"/>
      <c r="I120" s="352"/>
      <c r="J120" s="372"/>
      <c r="K120" s="373"/>
      <c r="L120" s="374"/>
      <c r="M120" s="375"/>
      <c r="N120" s="356"/>
      <c r="O120" s="376"/>
      <c r="P120" s="377"/>
      <c r="Q120" s="378"/>
      <c r="R120" s="379"/>
      <c r="S120" s="380"/>
      <c r="T120" s="381"/>
      <c r="U120" s="382"/>
      <c r="V120" s="382"/>
      <c r="W120" s="382"/>
      <c r="X120" s="382"/>
      <c r="Y120" s="383"/>
      <c r="Z120" s="384"/>
      <c r="AA120" s="470"/>
      <c r="AB120" s="381"/>
      <c r="AC120" s="382"/>
      <c r="AD120" s="382"/>
      <c r="AE120" s="382"/>
      <c r="AF120" s="382"/>
      <c r="AG120" s="382"/>
      <c r="AH120" s="376"/>
      <c r="AI120" s="377"/>
      <c r="AJ120" s="385"/>
      <c r="AK120" s="385"/>
      <c r="AL120" s="385"/>
      <c r="AM120" s="385"/>
      <c r="AN120" s="379"/>
      <c r="AO120" s="386"/>
      <c r="AP120" s="372"/>
      <c r="AQ120" s="372"/>
      <c r="AR120" s="372"/>
      <c r="AS120" s="372"/>
      <c r="AT120" s="372"/>
      <c r="AU120" s="372"/>
      <c r="AV120" s="373"/>
      <c r="AW120" s="387"/>
      <c r="AX120" s="383"/>
      <c r="AY120" s="384"/>
      <c r="AZ120" s="380"/>
      <c r="BA120" s="388"/>
      <c r="BB120" s="382"/>
      <c r="BC120" s="383"/>
      <c r="BF120" s="328"/>
    </row>
    <row r="121" spans="1:58" s="132" customFormat="1" ht="15" x14ac:dyDescent="0.3">
      <c r="A121" s="148"/>
      <c r="B121" s="149"/>
      <c r="C121" s="291" t="str">
        <f t="shared" si="1"/>
        <v/>
      </c>
      <c r="D121" s="300"/>
      <c r="E121" s="300"/>
      <c r="F121" s="264"/>
      <c r="G121" s="349"/>
      <c r="H121" s="371"/>
      <c r="I121" s="352"/>
      <c r="J121" s="372"/>
      <c r="K121" s="373"/>
      <c r="L121" s="374"/>
      <c r="M121" s="375"/>
      <c r="N121" s="356"/>
      <c r="O121" s="376"/>
      <c r="P121" s="377"/>
      <c r="Q121" s="378"/>
      <c r="R121" s="379"/>
      <c r="S121" s="380"/>
      <c r="T121" s="381"/>
      <c r="U121" s="382"/>
      <c r="V121" s="382"/>
      <c r="W121" s="382"/>
      <c r="X121" s="382"/>
      <c r="Y121" s="383"/>
      <c r="Z121" s="384"/>
      <c r="AA121" s="470"/>
      <c r="AB121" s="381"/>
      <c r="AC121" s="382"/>
      <c r="AD121" s="382"/>
      <c r="AE121" s="382"/>
      <c r="AF121" s="382"/>
      <c r="AG121" s="382"/>
      <c r="AH121" s="376"/>
      <c r="AI121" s="377"/>
      <c r="AJ121" s="385"/>
      <c r="AK121" s="385"/>
      <c r="AL121" s="385"/>
      <c r="AM121" s="385"/>
      <c r="AN121" s="379"/>
      <c r="AO121" s="386"/>
      <c r="AP121" s="372"/>
      <c r="AQ121" s="372"/>
      <c r="AR121" s="372"/>
      <c r="AS121" s="372"/>
      <c r="AT121" s="372"/>
      <c r="AU121" s="372"/>
      <c r="AV121" s="373"/>
      <c r="AW121" s="387"/>
      <c r="AX121" s="383"/>
      <c r="AY121" s="384"/>
      <c r="AZ121" s="380"/>
      <c r="BA121" s="388"/>
      <c r="BB121" s="382"/>
      <c r="BC121" s="383"/>
      <c r="BF121" s="328"/>
    </row>
    <row r="122" spans="1:58" s="132" customFormat="1" ht="15" x14ac:dyDescent="0.3">
      <c r="A122" s="148"/>
      <c r="B122" s="149"/>
      <c r="C122" s="291" t="str">
        <f t="shared" si="1"/>
        <v/>
      </c>
      <c r="D122" s="300"/>
      <c r="E122" s="300"/>
      <c r="F122" s="264"/>
      <c r="G122" s="349"/>
      <c r="H122" s="371"/>
      <c r="I122" s="352"/>
      <c r="J122" s="372"/>
      <c r="K122" s="373"/>
      <c r="L122" s="374"/>
      <c r="M122" s="375"/>
      <c r="N122" s="356"/>
      <c r="O122" s="376"/>
      <c r="P122" s="377"/>
      <c r="Q122" s="378"/>
      <c r="R122" s="379"/>
      <c r="S122" s="380"/>
      <c r="T122" s="381"/>
      <c r="U122" s="382"/>
      <c r="V122" s="382"/>
      <c r="W122" s="382"/>
      <c r="X122" s="382"/>
      <c r="Y122" s="383"/>
      <c r="Z122" s="384"/>
      <c r="AA122" s="470"/>
      <c r="AB122" s="381"/>
      <c r="AC122" s="382"/>
      <c r="AD122" s="382"/>
      <c r="AE122" s="382"/>
      <c r="AF122" s="382"/>
      <c r="AG122" s="382"/>
      <c r="AH122" s="376"/>
      <c r="AI122" s="377"/>
      <c r="AJ122" s="385"/>
      <c r="AK122" s="385"/>
      <c r="AL122" s="385"/>
      <c r="AM122" s="385"/>
      <c r="AN122" s="379"/>
      <c r="AO122" s="386"/>
      <c r="AP122" s="372"/>
      <c r="AQ122" s="372"/>
      <c r="AR122" s="372"/>
      <c r="AS122" s="372"/>
      <c r="AT122" s="372"/>
      <c r="AU122" s="372"/>
      <c r="AV122" s="373"/>
      <c r="AW122" s="387"/>
      <c r="AX122" s="383"/>
      <c r="AY122" s="384"/>
      <c r="AZ122" s="380"/>
      <c r="BA122" s="388"/>
      <c r="BB122" s="382"/>
      <c r="BC122" s="383"/>
      <c r="BF122" s="328"/>
    </row>
    <row r="123" spans="1:58" s="132" customFormat="1" ht="15" x14ac:dyDescent="0.3">
      <c r="A123" s="148"/>
      <c r="B123" s="149"/>
      <c r="C123" s="291" t="str">
        <f t="shared" si="1"/>
        <v/>
      </c>
      <c r="D123" s="300"/>
      <c r="E123" s="300"/>
      <c r="F123" s="264"/>
      <c r="G123" s="349"/>
      <c r="H123" s="371"/>
      <c r="I123" s="352"/>
      <c r="J123" s="372"/>
      <c r="K123" s="373"/>
      <c r="L123" s="374"/>
      <c r="M123" s="375"/>
      <c r="N123" s="356"/>
      <c r="O123" s="376"/>
      <c r="P123" s="377"/>
      <c r="Q123" s="378"/>
      <c r="R123" s="379"/>
      <c r="S123" s="380"/>
      <c r="T123" s="381"/>
      <c r="U123" s="382"/>
      <c r="V123" s="382"/>
      <c r="W123" s="382"/>
      <c r="X123" s="382"/>
      <c r="Y123" s="383"/>
      <c r="Z123" s="384"/>
      <c r="AA123" s="470"/>
      <c r="AB123" s="381"/>
      <c r="AC123" s="382"/>
      <c r="AD123" s="382"/>
      <c r="AE123" s="382"/>
      <c r="AF123" s="382"/>
      <c r="AG123" s="382"/>
      <c r="AH123" s="376"/>
      <c r="AI123" s="377"/>
      <c r="AJ123" s="385"/>
      <c r="AK123" s="385"/>
      <c r="AL123" s="385"/>
      <c r="AM123" s="385"/>
      <c r="AN123" s="379"/>
      <c r="AO123" s="386"/>
      <c r="AP123" s="372"/>
      <c r="AQ123" s="372"/>
      <c r="AR123" s="372"/>
      <c r="AS123" s="372"/>
      <c r="AT123" s="372"/>
      <c r="AU123" s="372"/>
      <c r="AV123" s="373"/>
      <c r="AW123" s="387"/>
      <c r="AX123" s="383"/>
      <c r="AY123" s="384"/>
      <c r="AZ123" s="380"/>
      <c r="BA123" s="388"/>
      <c r="BB123" s="382"/>
      <c r="BC123" s="383"/>
      <c r="BF123" s="328"/>
    </row>
    <row r="124" spans="1:58" s="132" customFormat="1" ht="15" x14ac:dyDescent="0.3">
      <c r="A124" s="148"/>
      <c r="B124" s="149"/>
      <c r="C124" s="291" t="str">
        <f t="shared" si="1"/>
        <v/>
      </c>
      <c r="D124" s="300"/>
      <c r="E124" s="300"/>
      <c r="F124" s="264"/>
      <c r="G124" s="349"/>
      <c r="H124" s="371"/>
      <c r="I124" s="352"/>
      <c r="J124" s="372"/>
      <c r="K124" s="373"/>
      <c r="L124" s="374"/>
      <c r="M124" s="375"/>
      <c r="N124" s="356"/>
      <c r="O124" s="376"/>
      <c r="P124" s="377"/>
      <c r="Q124" s="378"/>
      <c r="R124" s="379"/>
      <c r="S124" s="380"/>
      <c r="T124" s="381"/>
      <c r="U124" s="382"/>
      <c r="V124" s="382"/>
      <c r="W124" s="382"/>
      <c r="X124" s="382"/>
      <c r="Y124" s="383"/>
      <c r="Z124" s="384"/>
      <c r="AA124" s="470"/>
      <c r="AB124" s="381"/>
      <c r="AC124" s="382"/>
      <c r="AD124" s="382"/>
      <c r="AE124" s="382"/>
      <c r="AF124" s="382"/>
      <c r="AG124" s="382"/>
      <c r="AH124" s="376"/>
      <c r="AI124" s="377"/>
      <c r="AJ124" s="385"/>
      <c r="AK124" s="385"/>
      <c r="AL124" s="385"/>
      <c r="AM124" s="385"/>
      <c r="AN124" s="379"/>
      <c r="AO124" s="386"/>
      <c r="AP124" s="372"/>
      <c r="AQ124" s="372"/>
      <c r="AR124" s="372"/>
      <c r="AS124" s="372"/>
      <c r="AT124" s="372"/>
      <c r="AU124" s="372"/>
      <c r="AV124" s="373"/>
      <c r="AW124" s="387"/>
      <c r="AX124" s="383"/>
      <c r="AY124" s="384"/>
      <c r="AZ124" s="380"/>
      <c r="BA124" s="388"/>
      <c r="BB124" s="382"/>
      <c r="BC124" s="383"/>
      <c r="BF124" s="328"/>
    </row>
    <row r="125" spans="1:58" s="132" customFormat="1" ht="15" x14ac:dyDescent="0.3">
      <c r="A125" s="148"/>
      <c r="B125" s="149"/>
      <c r="C125" s="291" t="str">
        <f t="shared" si="1"/>
        <v/>
      </c>
      <c r="D125" s="300"/>
      <c r="E125" s="300"/>
      <c r="F125" s="264"/>
      <c r="G125" s="349"/>
      <c r="H125" s="371"/>
      <c r="I125" s="352"/>
      <c r="J125" s="372"/>
      <c r="K125" s="373"/>
      <c r="L125" s="374"/>
      <c r="M125" s="375"/>
      <c r="N125" s="356"/>
      <c r="O125" s="376"/>
      <c r="P125" s="377"/>
      <c r="Q125" s="378"/>
      <c r="R125" s="379"/>
      <c r="S125" s="380"/>
      <c r="T125" s="381"/>
      <c r="U125" s="382"/>
      <c r="V125" s="382"/>
      <c r="W125" s="382"/>
      <c r="X125" s="382"/>
      <c r="Y125" s="383"/>
      <c r="Z125" s="384"/>
      <c r="AA125" s="470"/>
      <c r="AB125" s="381"/>
      <c r="AC125" s="382"/>
      <c r="AD125" s="382"/>
      <c r="AE125" s="382"/>
      <c r="AF125" s="382"/>
      <c r="AG125" s="382"/>
      <c r="AH125" s="376"/>
      <c r="AI125" s="377"/>
      <c r="AJ125" s="385"/>
      <c r="AK125" s="385"/>
      <c r="AL125" s="385"/>
      <c r="AM125" s="385"/>
      <c r="AN125" s="379"/>
      <c r="AO125" s="386"/>
      <c r="AP125" s="372"/>
      <c r="AQ125" s="372"/>
      <c r="AR125" s="372"/>
      <c r="AS125" s="372"/>
      <c r="AT125" s="372"/>
      <c r="AU125" s="372"/>
      <c r="AV125" s="373"/>
      <c r="AW125" s="387"/>
      <c r="AX125" s="383"/>
      <c r="AY125" s="384"/>
      <c r="AZ125" s="380"/>
      <c r="BA125" s="388"/>
      <c r="BB125" s="382"/>
      <c r="BC125" s="383"/>
      <c r="BF125" s="328"/>
    </row>
    <row r="126" spans="1:58" s="132" customFormat="1" ht="15" x14ac:dyDescent="0.3">
      <c r="A126" s="148"/>
      <c r="B126" s="149"/>
      <c r="C126" s="291" t="str">
        <f t="shared" si="1"/>
        <v/>
      </c>
      <c r="D126" s="300"/>
      <c r="E126" s="300"/>
      <c r="F126" s="264"/>
      <c r="G126" s="349"/>
      <c r="H126" s="371"/>
      <c r="I126" s="352"/>
      <c r="J126" s="372"/>
      <c r="K126" s="373"/>
      <c r="L126" s="374"/>
      <c r="M126" s="375"/>
      <c r="N126" s="356"/>
      <c r="O126" s="376"/>
      <c r="P126" s="377"/>
      <c r="Q126" s="378"/>
      <c r="R126" s="379"/>
      <c r="S126" s="380"/>
      <c r="T126" s="381"/>
      <c r="U126" s="382"/>
      <c r="V126" s="382"/>
      <c r="W126" s="382"/>
      <c r="X126" s="382"/>
      <c r="Y126" s="383"/>
      <c r="Z126" s="384"/>
      <c r="AA126" s="470"/>
      <c r="AB126" s="381"/>
      <c r="AC126" s="382"/>
      <c r="AD126" s="382"/>
      <c r="AE126" s="382"/>
      <c r="AF126" s="382"/>
      <c r="AG126" s="382"/>
      <c r="AH126" s="376"/>
      <c r="AI126" s="377"/>
      <c r="AJ126" s="385"/>
      <c r="AK126" s="385"/>
      <c r="AL126" s="385"/>
      <c r="AM126" s="385"/>
      <c r="AN126" s="379"/>
      <c r="AO126" s="386"/>
      <c r="AP126" s="372"/>
      <c r="AQ126" s="372"/>
      <c r="AR126" s="372"/>
      <c r="AS126" s="372"/>
      <c r="AT126" s="372"/>
      <c r="AU126" s="372"/>
      <c r="AV126" s="373"/>
      <c r="AW126" s="387"/>
      <c r="AX126" s="383"/>
      <c r="AY126" s="384"/>
      <c r="AZ126" s="380"/>
      <c r="BA126" s="388"/>
      <c r="BB126" s="382"/>
      <c r="BC126" s="383"/>
      <c r="BF126" s="328"/>
    </row>
    <row r="127" spans="1:58" s="132" customFormat="1" ht="15" x14ac:dyDescent="0.3">
      <c r="A127" s="148"/>
      <c r="B127" s="149"/>
      <c r="C127" s="291" t="str">
        <f t="shared" si="1"/>
        <v/>
      </c>
      <c r="D127" s="300"/>
      <c r="E127" s="300"/>
      <c r="F127" s="264"/>
      <c r="G127" s="349"/>
      <c r="H127" s="371"/>
      <c r="I127" s="352"/>
      <c r="J127" s="372"/>
      <c r="K127" s="373"/>
      <c r="L127" s="374"/>
      <c r="M127" s="375"/>
      <c r="N127" s="356"/>
      <c r="O127" s="376"/>
      <c r="P127" s="377"/>
      <c r="Q127" s="378"/>
      <c r="R127" s="379"/>
      <c r="S127" s="380"/>
      <c r="T127" s="381"/>
      <c r="U127" s="382"/>
      <c r="V127" s="382"/>
      <c r="W127" s="382"/>
      <c r="X127" s="382"/>
      <c r="Y127" s="383"/>
      <c r="Z127" s="384"/>
      <c r="AA127" s="470"/>
      <c r="AB127" s="381"/>
      <c r="AC127" s="382"/>
      <c r="AD127" s="382"/>
      <c r="AE127" s="382"/>
      <c r="AF127" s="382"/>
      <c r="AG127" s="382"/>
      <c r="AH127" s="376"/>
      <c r="AI127" s="377"/>
      <c r="AJ127" s="385"/>
      <c r="AK127" s="385"/>
      <c r="AL127" s="385"/>
      <c r="AM127" s="385"/>
      <c r="AN127" s="379"/>
      <c r="AO127" s="386"/>
      <c r="AP127" s="372"/>
      <c r="AQ127" s="372"/>
      <c r="AR127" s="372"/>
      <c r="AS127" s="372"/>
      <c r="AT127" s="372"/>
      <c r="AU127" s="372"/>
      <c r="AV127" s="373"/>
      <c r="AW127" s="387"/>
      <c r="AX127" s="383"/>
      <c r="AY127" s="384"/>
      <c r="AZ127" s="380"/>
      <c r="BA127" s="388"/>
      <c r="BB127" s="382"/>
      <c r="BC127" s="383"/>
      <c r="BF127" s="328"/>
    </row>
    <row r="128" spans="1:58" s="132" customFormat="1" ht="15" x14ac:dyDescent="0.3">
      <c r="A128" s="148"/>
      <c r="B128" s="149"/>
      <c r="C128" s="291" t="str">
        <f t="shared" si="1"/>
        <v/>
      </c>
      <c r="D128" s="300"/>
      <c r="E128" s="300"/>
      <c r="F128" s="264"/>
      <c r="G128" s="349"/>
      <c r="H128" s="371"/>
      <c r="I128" s="352"/>
      <c r="J128" s="372"/>
      <c r="K128" s="373"/>
      <c r="L128" s="374"/>
      <c r="M128" s="375"/>
      <c r="N128" s="356"/>
      <c r="O128" s="376"/>
      <c r="P128" s="377"/>
      <c r="Q128" s="378"/>
      <c r="R128" s="379"/>
      <c r="S128" s="380"/>
      <c r="T128" s="381"/>
      <c r="U128" s="382"/>
      <c r="V128" s="382"/>
      <c r="W128" s="382"/>
      <c r="X128" s="382"/>
      <c r="Y128" s="383"/>
      <c r="Z128" s="384"/>
      <c r="AA128" s="470"/>
      <c r="AB128" s="381"/>
      <c r="AC128" s="382"/>
      <c r="AD128" s="382"/>
      <c r="AE128" s="382"/>
      <c r="AF128" s="382"/>
      <c r="AG128" s="382"/>
      <c r="AH128" s="376"/>
      <c r="AI128" s="377"/>
      <c r="AJ128" s="385"/>
      <c r="AK128" s="385"/>
      <c r="AL128" s="385"/>
      <c r="AM128" s="385"/>
      <c r="AN128" s="379"/>
      <c r="AO128" s="386"/>
      <c r="AP128" s="372"/>
      <c r="AQ128" s="372"/>
      <c r="AR128" s="372"/>
      <c r="AS128" s="372"/>
      <c r="AT128" s="372"/>
      <c r="AU128" s="372"/>
      <c r="AV128" s="373"/>
      <c r="AW128" s="387"/>
      <c r="AX128" s="383"/>
      <c r="AY128" s="384"/>
      <c r="AZ128" s="380"/>
      <c r="BA128" s="388"/>
      <c r="BB128" s="382"/>
      <c r="BC128" s="383"/>
      <c r="BF128" s="328"/>
    </row>
    <row r="129" spans="1:58" s="132" customFormat="1" ht="15" x14ac:dyDescent="0.3">
      <c r="A129" s="148"/>
      <c r="B129" s="149"/>
      <c r="C129" s="291" t="str">
        <f t="shared" si="1"/>
        <v/>
      </c>
      <c r="D129" s="300"/>
      <c r="E129" s="300"/>
      <c r="F129" s="264"/>
      <c r="G129" s="349"/>
      <c r="H129" s="371"/>
      <c r="I129" s="352"/>
      <c r="J129" s="372"/>
      <c r="K129" s="373"/>
      <c r="L129" s="374"/>
      <c r="M129" s="375"/>
      <c r="N129" s="356"/>
      <c r="O129" s="376"/>
      <c r="P129" s="377"/>
      <c r="Q129" s="378"/>
      <c r="R129" s="379"/>
      <c r="S129" s="380"/>
      <c r="T129" s="381"/>
      <c r="U129" s="382"/>
      <c r="V129" s="382"/>
      <c r="W129" s="382"/>
      <c r="X129" s="382"/>
      <c r="Y129" s="383"/>
      <c r="Z129" s="384"/>
      <c r="AA129" s="470"/>
      <c r="AB129" s="381"/>
      <c r="AC129" s="382"/>
      <c r="AD129" s="382"/>
      <c r="AE129" s="382"/>
      <c r="AF129" s="382"/>
      <c r="AG129" s="382"/>
      <c r="AH129" s="376"/>
      <c r="AI129" s="377"/>
      <c r="AJ129" s="385"/>
      <c r="AK129" s="385"/>
      <c r="AL129" s="385"/>
      <c r="AM129" s="385"/>
      <c r="AN129" s="379"/>
      <c r="AO129" s="386"/>
      <c r="AP129" s="372"/>
      <c r="AQ129" s="372"/>
      <c r="AR129" s="372"/>
      <c r="AS129" s="372"/>
      <c r="AT129" s="372"/>
      <c r="AU129" s="372"/>
      <c r="AV129" s="373"/>
      <c r="AW129" s="387"/>
      <c r="AX129" s="383"/>
      <c r="AY129" s="384"/>
      <c r="AZ129" s="380"/>
      <c r="BA129" s="388"/>
      <c r="BB129" s="382"/>
      <c r="BC129" s="383"/>
      <c r="BF129" s="328"/>
    </row>
    <row r="130" spans="1:58" s="132" customFormat="1" ht="15" x14ac:dyDescent="0.3">
      <c r="A130" s="148"/>
      <c r="B130" s="149"/>
      <c r="C130" s="291" t="str">
        <f t="shared" si="1"/>
        <v/>
      </c>
      <c r="D130" s="300"/>
      <c r="E130" s="300"/>
      <c r="F130" s="264"/>
      <c r="G130" s="349"/>
      <c r="H130" s="371"/>
      <c r="I130" s="352"/>
      <c r="J130" s="372"/>
      <c r="K130" s="373"/>
      <c r="L130" s="374"/>
      <c r="M130" s="375"/>
      <c r="N130" s="356"/>
      <c r="O130" s="376"/>
      <c r="P130" s="377"/>
      <c r="Q130" s="378"/>
      <c r="R130" s="379"/>
      <c r="S130" s="380"/>
      <c r="T130" s="381"/>
      <c r="U130" s="382"/>
      <c r="V130" s="382"/>
      <c r="W130" s="382"/>
      <c r="X130" s="382"/>
      <c r="Y130" s="383"/>
      <c r="Z130" s="384"/>
      <c r="AA130" s="470"/>
      <c r="AB130" s="381"/>
      <c r="AC130" s="382"/>
      <c r="AD130" s="382"/>
      <c r="AE130" s="382"/>
      <c r="AF130" s="382"/>
      <c r="AG130" s="382"/>
      <c r="AH130" s="376"/>
      <c r="AI130" s="377"/>
      <c r="AJ130" s="385"/>
      <c r="AK130" s="385"/>
      <c r="AL130" s="385"/>
      <c r="AM130" s="385"/>
      <c r="AN130" s="379"/>
      <c r="AO130" s="386"/>
      <c r="AP130" s="372"/>
      <c r="AQ130" s="372"/>
      <c r="AR130" s="372"/>
      <c r="AS130" s="372"/>
      <c r="AT130" s="372"/>
      <c r="AU130" s="372"/>
      <c r="AV130" s="373"/>
      <c r="AW130" s="387"/>
      <c r="AX130" s="383"/>
      <c r="AY130" s="384"/>
      <c r="AZ130" s="380"/>
      <c r="BA130" s="388"/>
      <c r="BB130" s="382"/>
      <c r="BC130" s="383"/>
      <c r="BF130" s="328"/>
    </row>
    <row r="131" spans="1:58" s="132" customFormat="1" ht="15" x14ac:dyDescent="0.3">
      <c r="A131" s="148"/>
      <c r="B131" s="149"/>
      <c r="C131" s="291" t="str">
        <f t="shared" si="1"/>
        <v/>
      </c>
      <c r="D131" s="300"/>
      <c r="E131" s="300"/>
      <c r="F131" s="264"/>
      <c r="G131" s="349"/>
      <c r="H131" s="371"/>
      <c r="I131" s="352"/>
      <c r="J131" s="372"/>
      <c r="K131" s="373"/>
      <c r="L131" s="374"/>
      <c r="M131" s="375"/>
      <c r="N131" s="356"/>
      <c r="O131" s="376"/>
      <c r="P131" s="377"/>
      <c r="Q131" s="378"/>
      <c r="R131" s="379"/>
      <c r="S131" s="380"/>
      <c r="T131" s="381"/>
      <c r="U131" s="382"/>
      <c r="V131" s="382"/>
      <c r="W131" s="382"/>
      <c r="X131" s="382"/>
      <c r="Y131" s="383"/>
      <c r="Z131" s="384"/>
      <c r="AA131" s="470"/>
      <c r="AB131" s="381"/>
      <c r="AC131" s="382"/>
      <c r="AD131" s="382"/>
      <c r="AE131" s="382"/>
      <c r="AF131" s="382"/>
      <c r="AG131" s="382"/>
      <c r="AH131" s="376"/>
      <c r="AI131" s="377"/>
      <c r="AJ131" s="385"/>
      <c r="AK131" s="385"/>
      <c r="AL131" s="385"/>
      <c r="AM131" s="385"/>
      <c r="AN131" s="379"/>
      <c r="AO131" s="386"/>
      <c r="AP131" s="372"/>
      <c r="AQ131" s="372"/>
      <c r="AR131" s="372"/>
      <c r="AS131" s="372"/>
      <c r="AT131" s="372"/>
      <c r="AU131" s="372"/>
      <c r="AV131" s="373"/>
      <c r="AW131" s="387"/>
      <c r="AX131" s="383"/>
      <c r="AY131" s="384"/>
      <c r="AZ131" s="380"/>
      <c r="BA131" s="388"/>
      <c r="BB131" s="382"/>
      <c r="BC131" s="383"/>
      <c r="BF131" s="328"/>
    </row>
    <row r="132" spans="1:58" s="132" customFormat="1" ht="15" x14ac:dyDescent="0.3">
      <c r="A132" s="148"/>
      <c r="B132" s="149"/>
      <c r="C132" s="291" t="str">
        <f t="shared" si="1"/>
        <v/>
      </c>
      <c r="D132" s="300"/>
      <c r="E132" s="300"/>
      <c r="F132" s="264"/>
      <c r="G132" s="349"/>
      <c r="H132" s="371"/>
      <c r="I132" s="352"/>
      <c r="J132" s="372"/>
      <c r="K132" s="373"/>
      <c r="L132" s="374"/>
      <c r="M132" s="375"/>
      <c r="N132" s="356"/>
      <c r="O132" s="376"/>
      <c r="P132" s="377"/>
      <c r="Q132" s="378"/>
      <c r="R132" s="379"/>
      <c r="S132" s="380"/>
      <c r="T132" s="381"/>
      <c r="U132" s="382"/>
      <c r="V132" s="382"/>
      <c r="W132" s="382"/>
      <c r="X132" s="382"/>
      <c r="Y132" s="383"/>
      <c r="Z132" s="384"/>
      <c r="AA132" s="470"/>
      <c r="AB132" s="381"/>
      <c r="AC132" s="382"/>
      <c r="AD132" s="382"/>
      <c r="AE132" s="382"/>
      <c r="AF132" s="382"/>
      <c r="AG132" s="382"/>
      <c r="AH132" s="376"/>
      <c r="AI132" s="377"/>
      <c r="AJ132" s="385"/>
      <c r="AK132" s="385"/>
      <c r="AL132" s="385"/>
      <c r="AM132" s="385"/>
      <c r="AN132" s="379"/>
      <c r="AO132" s="386"/>
      <c r="AP132" s="372"/>
      <c r="AQ132" s="372"/>
      <c r="AR132" s="372"/>
      <c r="AS132" s="372"/>
      <c r="AT132" s="372"/>
      <c r="AU132" s="372"/>
      <c r="AV132" s="373"/>
      <c r="AW132" s="387"/>
      <c r="AX132" s="383"/>
      <c r="AY132" s="384"/>
      <c r="AZ132" s="380"/>
      <c r="BA132" s="388"/>
      <c r="BB132" s="382"/>
      <c r="BC132" s="383"/>
      <c r="BF132" s="328"/>
    </row>
    <row r="133" spans="1:58" s="132" customFormat="1" ht="15" x14ac:dyDescent="0.3">
      <c r="A133" s="148"/>
      <c r="B133" s="149"/>
      <c r="C133" s="291" t="str">
        <f t="shared" ref="C133:C196" si="2">IF(D133="","",C132+1)</f>
        <v/>
      </c>
      <c r="D133" s="300"/>
      <c r="E133" s="300"/>
      <c r="F133" s="264"/>
      <c r="G133" s="349"/>
      <c r="H133" s="371"/>
      <c r="I133" s="352"/>
      <c r="J133" s="372"/>
      <c r="K133" s="373"/>
      <c r="L133" s="374"/>
      <c r="M133" s="375"/>
      <c r="N133" s="356"/>
      <c r="O133" s="376"/>
      <c r="P133" s="377"/>
      <c r="Q133" s="378"/>
      <c r="R133" s="379"/>
      <c r="S133" s="380"/>
      <c r="T133" s="381"/>
      <c r="U133" s="382"/>
      <c r="V133" s="382"/>
      <c r="W133" s="382"/>
      <c r="X133" s="382"/>
      <c r="Y133" s="383"/>
      <c r="Z133" s="384"/>
      <c r="AA133" s="470"/>
      <c r="AB133" s="381"/>
      <c r="AC133" s="382"/>
      <c r="AD133" s="382"/>
      <c r="AE133" s="382"/>
      <c r="AF133" s="382"/>
      <c r="AG133" s="382"/>
      <c r="AH133" s="376"/>
      <c r="AI133" s="377"/>
      <c r="AJ133" s="385"/>
      <c r="AK133" s="385"/>
      <c r="AL133" s="385"/>
      <c r="AM133" s="385"/>
      <c r="AN133" s="379"/>
      <c r="AO133" s="386"/>
      <c r="AP133" s="372"/>
      <c r="AQ133" s="372"/>
      <c r="AR133" s="372"/>
      <c r="AS133" s="372"/>
      <c r="AT133" s="372"/>
      <c r="AU133" s="372"/>
      <c r="AV133" s="373"/>
      <c r="AW133" s="387"/>
      <c r="AX133" s="383"/>
      <c r="AY133" s="384"/>
      <c r="AZ133" s="380"/>
      <c r="BA133" s="388"/>
      <c r="BB133" s="382"/>
      <c r="BC133" s="383"/>
      <c r="BF133" s="328"/>
    </row>
    <row r="134" spans="1:58" s="132" customFormat="1" ht="15" x14ac:dyDescent="0.3">
      <c r="A134" s="148"/>
      <c r="B134" s="149"/>
      <c r="C134" s="291" t="str">
        <f t="shared" si="2"/>
        <v/>
      </c>
      <c r="D134" s="300"/>
      <c r="E134" s="300"/>
      <c r="F134" s="264"/>
      <c r="G134" s="349"/>
      <c r="H134" s="371"/>
      <c r="I134" s="352"/>
      <c r="J134" s="372"/>
      <c r="K134" s="373"/>
      <c r="L134" s="374"/>
      <c r="M134" s="375"/>
      <c r="N134" s="356"/>
      <c r="O134" s="376"/>
      <c r="P134" s="377"/>
      <c r="Q134" s="378"/>
      <c r="R134" s="379"/>
      <c r="S134" s="380"/>
      <c r="T134" s="381"/>
      <c r="U134" s="382"/>
      <c r="V134" s="382"/>
      <c r="W134" s="382"/>
      <c r="X134" s="382"/>
      <c r="Y134" s="383"/>
      <c r="Z134" s="384"/>
      <c r="AA134" s="470"/>
      <c r="AB134" s="381"/>
      <c r="AC134" s="382"/>
      <c r="AD134" s="382"/>
      <c r="AE134" s="382"/>
      <c r="AF134" s="382"/>
      <c r="AG134" s="382"/>
      <c r="AH134" s="376"/>
      <c r="AI134" s="377"/>
      <c r="AJ134" s="385"/>
      <c r="AK134" s="385"/>
      <c r="AL134" s="385"/>
      <c r="AM134" s="385"/>
      <c r="AN134" s="379"/>
      <c r="AO134" s="386"/>
      <c r="AP134" s="372"/>
      <c r="AQ134" s="372"/>
      <c r="AR134" s="372"/>
      <c r="AS134" s="372"/>
      <c r="AT134" s="372"/>
      <c r="AU134" s="372"/>
      <c r="AV134" s="373"/>
      <c r="AW134" s="387"/>
      <c r="AX134" s="383"/>
      <c r="AY134" s="384"/>
      <c r="AZ134" s="380"/>
      <c r="BA134" s="388"/>
      <c r="BB134" s="382"/>
      <c r="BC134" s="383"/>
      <c r="BF134" s="328"/>
    </row>
    <row r="135" spans="1:58" s="132" customFormat="1" ht="15" x14ac:dyDescent="0.3">
      <c r="A135" s="148"/>
      <c r="B135" s="149"/>
      <c r="C135" s="291" t="str">
        <f t="shared" si="2"/>
        <v/>
      </c>
      <c r="D135" s="300"/>
      <c r="E135" s="300"/>
      <c r="F135" s="264"/>
      <c r="G135" s="349"/>
      <c r="H135" s="371"/>
      <c r="I135" s="352"/>
      <c r="J135" s="372"/>
      <c r="K135" s="373"/>
      <c r="L135" s="374"/>
      <c r="M135" s="375"/>
      <c r="N135" s="356"/>
      <c r="O135" s="376"/>
      <c r="P135" s="377"/>
      <c r="Q135" s="378"/>
      <c r="R135" s="379"/>
      <c r="S135" s="380"/>
      <c r="T135" s="381"/>
      <c r="U135" s="382"/>
      <c r="V135" s="382"/>
      <c r="W135" s="382"/>
      <c r="X135" s="382"/>
      <c r="Y135" s="383"/>
      <c r="Z135" s="384"/>
      <c r="AA135" s="470"/>
      <c r="AB135" s="381"/>
      <c r="AC135" s="382"/>
      <c r="AD135" s="382"/>
      <c r="AE135" s="382"/>
      <c r="AF135" s="382"/>
      <c r="AG135" s="382"/>
      <c r="AH135" s="376"/>
      <c r="AI135" s="377"/>
      <c r="AJ135" s="385"/>
      <c r="AK135" s="385"/>
      <c r="AL135" s="385"/>
      <c r="AM135" s="385"/>
      <c r="AN135" s="379"/>
      <c r="AO135" s="386"/>
      <c r="AP135" s="372"/>
      <c r="AQ135" s="372"/>
      <c r="AR135" s="372"/>
      <c r="AS135" s="372"/>
      <c r="AT135" s="372"/>
      <c r="AU135" s="372"/>
      <c r="AV135" s="373"/>
      <c r="AW135" s="387"/>
      <c r="AX135" s="383"/>
      <c r="AY135" s="384"/>
      <c r="AZ135" s="380"/>
      <c r="BA135" s="388"/>
      <c r="BB135" s="382"/>
      <c r="BC135" s="383"/>
      <c r="BF135" s="328"/>
    </row>
    <row r="136" spans="1:58" s="132" customFormat="1" ht="15" x14ac:dyDescent="0.3">
      <c r="A136" s="148"/>
      <c r="B136" s="149"/>
      <c r="C136" s="291" t="str">
        <f t="shared" si="2"/>
        <v/>
      </c>
      <c r="D136" s="300"/>
      <c r="E136" s="300"/>
      <c r="F136" s="264"/>
      <c r="G136" s="349"/>
      <c r="H136" s="371"/>
      <c r="I136" s="352"/>
      <c r="J136" s="372"/>
      <c r="K136" s="373"/>
      <c r="L136" s="374"/>
      <c r="M136" s="375"/>
      <c r="N136" s="356"/>
      <c r="O136" s="376"/>
      <c r="P136" s="377"/>
      <c r="Q136" s="378"/>
      <c r="R136" s="379"/>
      <c r="S136" s="380"/>
      <c r="T136" s="381"/>
      <c r="U136" s="382"/>
      <c r="V136" s="382"/>
      <c r="W136" s="382"/>
      <c r="X136" s="382"/>
      <c r="Y136" s="383"/>
      <c r="Z136" s="384"/>
      <c r="AA136" s="470"/>
      <c r="AB136" s="381"/>
      <c r="AC136" s="382"/>
      <c r="AD136" s="382"/>
      <c r="AE136" s="382"/>
      <c r="AF136" s="382"/>
      <c r="AG136" s="382"/>
      <c r="AH136" s="376"/>
      <c r="AI136" s="377"/>
      <c r="AJ136" s="385"/>
      <c r="AK136" s="385"/>
      <c r="AL136" s="385"/>
      <c r="AM136" s="385"/>
      <c r="AN136" s="379"/>
      <c r="AO136" s="386"/>
      <c r="AP136" s="372"/>
      <c r="AQ136" s="372"/>
      <c r="AR136" s="372"/>
      <c r="AS136" s="372"/>
      <c r="AT136" s="372"/>
      <c r="AU136" s="372"/>
      <c r="AV136" s="373"/>
      <c r="AW136" s="387"/>
      <c r="AX136" s="383"/>
      <c r="AY136" s="384"/>
      <c r="AZ136" s="380"/>
      <c r="BA136" s="388"/>
      <c r="BB136" s="382"/>
      <c r="BC136" s="383"/>
      <c r="BF136" s="328"/>
    </row>
    <row r="137" spans="1:58" s="132" customFormat="1" ht="15" x14ac:dyDescent="0.3">
      <c r="A137" s="148"/>
      <c r="B137" s="149"/>
      <c r="C137" s="291" t="str">
        <f t="shared" si="2"/>
        <v/>
      </c>
      <c r="D137" s="300"/>
      <c r="E137" s="300"/>
      <c r="F137" s="264"/>
      <c r="G137" s="349"/>
      <c r="H137" s="371"/>
      <c r="I137" s="352"/>
      <c r="J137" s="372"/>
      <c r="K137" s="373"/>
      <c r="L137" s="374"/>
      <c r="M137" s="375"/>
      <c r="N137" s="356"/>
      <c r="O137" s="376"/>
      <c r="P137" s="377"/>
      <c r="Q137" s="378"/>
      <c r="R137" s="379"/>
      <c r="S137" s="380"/>
      <c r="T137" s="381"/>
      <c r="U137" s="382"/>
      <c r="V137" s="382"/>
      <c r="W137" s="382"/>
      <c r="X137" s="382"/>
      <c r="Y137" s="383"/>
      <c r="Z137" s="384"/>
      <c r="AA137" s="470"/>
      <c r="AB137" s="381"/>
      <c r="AC137" s="382"/>
      <c r="AD137" s="382"/>
      <c r="AE137" s="382"/>
      <c r="AF137" s="382"/>
      <c r="AG137" s="382"/>
      <c r="AH137" s="376"/>
      <c r="AI137" s="377"/>
      <c r="AJ137" s="385"/>
      <c r="AK137" s="385"/>
      <c r="AL137" s="385"/>
      <c r="AM137" s="385"/>
      <c r="AN137" s="379"/>
      <c r="AO137" s="386"/>
      <c r="AP137" s="372"/>
      <c r="AQ137" s="372"/>
      <c r="AR137" s="372"/>
      <c r="AS137" s="372"/>
      <c r="AT137" s="372"/>
      <c r="AU137" s="372"/>
      <c r="AV137" s="373"/>
      <c r="AW137" s="387"/>
      <c r="AX137" s="383"/>
      <c r="AY137" s="384"/>
      <c r="AZ137" s="380"/>
      <c r="BA137" s="388"/>
      <c r="BB137" s="382"/>
      <c r="BC137" s="383"/>
      <c r="BF137" s="328"/>
    </row>
    <row r="138" spans="1:58" s="132" customFormat="1" ht="15" x14ac:dyDescent="0.3">
      <c r="A138" s="148"/>
      <c r="B138" s="149"/>
      <c r="C138" s="291" t="str">
        <f t="shared" si="2"/>
        <v/>
      </c>
      <c r="D138" s="300"/>
      <c r="E138" s="300"/>
      <c r="F138" s="264"/>
      <c r="G138" s="349"/>
      <c r="H138" s="371"/>
      <c r="I138" s="352"/>
      <c r="J138" s="372"/>
      <c r="K138" s="373"/>
      <c r="L138" s="374"/>
      <c r="M138" s="375"/>
      <c r="N138" s="356"/>
      <c r="O138" s="376"/>
      <c r="P138" s="377"/>
      <c r="Q138" s="378"/>
      <c r="R138" s="379"/>
      <c r="S138" s="380"/>
      <c r="T138" s="381"/>
      <c r="U138" s="382"/>
      <c r="V138" s="382"/>
      <c r="W138" s="382"/>
      <c r="X138" s="382"/>
      <c r="Y138" s="383"/>
      <c r="Z138" s="384"/>
      <c r="AA138" s="470"/>
      <c r="AB138" s="381"/>
      <c r="AC138" s="382"/>
      <c r="AD138" s="382"/>
      <c r="AE138" s="382"/>
      <c r="AF138" s="382"/>
      <c r="AG138" s="382"/>
      <c r="AH138" s="376"/>
      <c r="AI138" s="377"/>
      <c r="AJ138" s="385"/>
      <c r="AK138" s="385"/>
      <c r="AL138" s="385"/>
      <c r="AM138" s="385"/>
      <c r="AN138" s="379"/>
      <c r="AO138" s="386"/>
      <c r="AP138" s="372"/>
      <c r="AQ138" s="372"/>
      <c r="AR138" s="372"/>
      <c r="AS138" s="372"/>
      <c r="AT138" s="372"/>
      <c r="AU138" s="372"/>
      <c r="AV138" s="373"/>
      <c r="AW138" s="387"/>
      <c r="AX138" s="383"/>
      <c r="AY138" s="384"/>
      <c r="AZ138" s="380"/>
      <c r="BA138" s="388"/>
      <c r="BB138" s="382"/>
      <c r="BC138" s="383"/>
      <c r="BF138" s="328"/>
    </row>
    <row r="139" spans="1:58" s="132" customFormat="1" ht="15" x14ac:dyDescent="0.3">
      <c r="A139" s="148"/>
      <c r="B139" s="149"/>
      <c r="C139" s="291" t="str">
        <f t="shared" si="2"/>
        <v/>
      </c>
      <c r="D139" s="300"/>
      <c r="E139" s="300"/>
      <c r="F139" s="264"/>
      <c r="G139" s="349"/>
      <c r="H139" s="371"/>
      <c r="I139" s="352"/>
      <c r="J139" s="372"/>
      <c r="K139" s="373"/>
      <c r="L139" s="374"/>
      <c r="M139" s="375"/>
      <c r="N139" s="356"/>
      <c r="O139" s="376"/>
      <c r="P139" s="377"/>
      <c r="Q139" s="378"/>
      <c r="R139" s="379"/>
      <c r="S139" s="380"/>
      <c r="T139" s="381"/>
      <c r="U139" s="382"/>
      <c r="V139" s="382"/>
      <c r="W139" s="382"/>
      <c r="X139" s="382"/>
      <c r="Y139" s="383"/>
      <c r="Z139" s="384"/>
      <c r="AA139" s="470"/>
      <c r="AB139" s="381"/>
      <c r="AC139" s="382"/>
      <c r="AD139" s="382"/>
      <c r="AE139" s="382"/>
      <c r="AF139" s="382"/>
      <c r="AG139" s="382"/>
      <c r="AH139" s="376"/>
      <c r="AI139" s="377"/>
      <c r="AJ139" s="385"/>
      <c r="AK139" s="385"/>
      <c r="AL139" s="385"/>
      <c r="AM139" s="385"/>
      <c r="AN139" s="379"/>
      <c r="AO139" s="386"/>
      <c r="AP139" s="372"/>
      <c r="AQ139" s="372"/>
      <c r="AR139" s="372"/>
      <c r="AS139" s="372"/>
      <c r="AT139" s="372"/>
      <c r="AU139" s="372"/>
      <c r="AV139" s="373"/>
      <c r="AW139" s="387"/>
      <c r="AX139" s="383"/>
      <c r="AY139" s="384"/>
      <c r="AZ139" s="380"/>
      <c r="BA139" s="388"/>
      <c r="BB139" s="382"/>
      <c r="BC139" s="383"/>
      <c r="BF139" s="328"/>
    </row>
    <row r="140" spans="1:58" s="132" customFormat="1" ht="15" x14ac:dyDescent="0.3">
      <c r="A140" s="148"/>
      <c r="B140" s="149"/>
      <c r="C140" s="291" t="str">
        <f t="shared" si="2"/>
        <v/>
      </c>
      <c r="D140" s="300"/>
      <c r="E140" s="300"/>
      <c r="F140" s="264"/>
      <c r="G140" s="349"/>
      <c r="H140" s="371"/>
      <c r="I140" s="352"/>
      <c r="J140" s="372"/>
      <c r="K140" s="373"/>
      <c r="L140" s="374"/>
      <c r="M140" s="375"/>
      <c r="N140" s="356"/>
      <c r="O140" s="376"/>
      <c r="P140" s="377"/>
      <c r="Q140" s="378"/>
      <c r="R140" s="379"/>
      <c r="S140" s="380"/>
      <c r="T140" s="381"/>
      <c r="U140" s="382"/>
      <c r="V140" s="382"/>
      <c r="W140" s="382"/>
      <c r="X140" s="382"/>
      <c r="Y140" s="383"/>
      <c r="Z140" s="384"/>
      <c r="AA140" s="470"/>
      <c r="AB140" s="381"/>
      <c r="AC140" s="382"/>
      <c r="AD140" s="382"/>
      <c r="AE140" s="382"/>
      <c r="AF140" s="382"/>
      <c r="AG140" s="382"/>
      <c r="AH140" s="376"/>
      <c r="AI140" s="377"/>
      <c r="AJ140" s="385"/>
      <c r="AK140" s="385"/>
      <c r="AL140" s="385"/>
      <c r="AM140" s="385"/>
      <c r="AN140" s="379"/>
      <c r="AO140" s="386"/>
      <c r="AP140" s="372"/>
      <c r="AQ140" s="372"/>
      <c r="AR140" s="372"/>
      <c r="AS140" s="372"/>
      <c r="AT140" s="372"/>
      <c r="AU140" s="372"/>
      <c r="AV140" s="373"/>
      <c r="AW140" s="387"/>
      <c r="AX140" s="383"/>
      <c r="AY140" s="384"/>
      <c r="AZ140" s="380"/>
      <c r="BA140" s="388"/>
      <c r="BB140" s="382"/>
      <c r="BC140" s="383"/>
      <c r="BF140" s="328"/>
    </row>
    <row r="141" spans="1:58" s="132" customFormat="1" ht="15" x14ac:dyDescent="0.3">
      <c r="A141" s="148"/>
      <c r="B141" s="149"/>
      <c r="C141" s="291" t="str">
        <f t="shared" si="2"/>
        <v/>
      </c>
      <c r="D141" s="300"/>
      <c r="E141" s="300"/>
      <c r="F141" s="264"/>
      <c r="G141" s="349"/>
      <c r="H141" s="371"/>
      <c r="I141" s="352"/>
      <c r="J141" s="372"/>
      <c r="K141" s="373"/>
      <c r="L141" s="374"/>
      <c r="M141" s="375"/>
      <c r="N141" s="356"/>
      <c r="O141" s="376"/>
      <c r="P141" s="377"/>
      <c r="Q141" s="378"/>
      <c r="R141" s="379"/>
      <c r="S141" s="380"/>
      <c r="T141" s="381"/>
      <c r="U141" s="382"/>
      <c r="V141" s="382"/>
      <c r="W141" s="382"/>
      <c r="X141" s="382"/>
      <c r="Y141" s="383"/>
      <c r="Z141" s="384"/>
      <c r="AA141" s="470"/>
      <c r="AB141" s="381"/>
      <c r="AC141" s="382"/>
      <c r="AD141" s="382"/>
      <c r="AE141" s="382"/>
      <c r="AF141" s="382"/>
      <c r="AG141" s="382"/>
      <c r="AH141" s="376"/>
      <c r="AI141" s="377"/>
      <c r="AJ141" s="385"/>
      <c r="AK141" s="385"/>
      <c r="AL141" s="385"/>
      <c r="AM141" s="385"/>
      <c r="AN141" s="379"/>
      <c r="AO141" s="386"/>
      <c r="AP141" s="372"/>
      <c r="AQ141" s="372"/>
      <c r="AR141" s="372"/>
      <c r="AS141" s="372"/>
      <c r="AT141" s="372"/>
      <c r="AU141" s="372"/>
      <c r="AV141" s="373"/>
      <c r="AW141" s="387"/>
      <c r="AX141" s="383"/>
      <c r="AY141" s="384"/>
      <c r="AZ141" s="380"/>
      <c r="BA141" s="388"/>
      <c r="BB141" s="382"/>
      <c r="BC141" s="383"/>
      <c r="BF141" s="328"/>
    </row>
    <row r="142" spans="1:58" s="132" customFormat="1" ht="15" x14ac:dyDescent="0.3">
      <c r="A142" s="148"/>
      <c r="B142" s="149"/>
      <c r="C142" s="291" t="str">
        <f t="shared" si="2"/>
        <v/>
      </c>
      <c r="D142" s="300"/>
      <c r="E142" s="300"/>
      <c r="F142" s="264"/>
      <c r="G142" s="349"/>
      <c r="H142" s="371"/>
      <c r="I142" s="352"/>
      <c r="J142" s="372"/>
      <c r="K142" s="373"/>
      <c r="L142" s="374"/>
      <c r="M142" s="375"/>
      <c r="N142" s="356"/>
      <c r="O142" s="376"/>
      <c r="P142" s="377"/>
      <c r="Q142" s="378"/>
      <c r="R142" s="379"/>
      <c r="S142" s="380"/>
      <c r="T142" s="381"/>
      <c r="U142" s="382"/>
      <c r="V142" s="382"/>
      <c r="W142" s="382"/>
      <c r="X142" s="382"/>
      <c r="Y142" s="383"/>
      <c r="Z142" s="384"/>
      <c r="AA142" s="470"/>
      <c r="AB142" s="381"/>
      <c r="AC142" s="382"/>
      <c r="AD142" s="382"/>
      <c r="AE142" s="382"/>
      <c r="AF142" s="382"/>
      <c r="AG142" s="382"/>
      <c r="AH142" s="376"/>
      <c r="AI142" s="377"/>
      <c r="AJ142" s="385"/>
      <c r="AK142" s="385"/>
      <c r="AL142" s="385"/>
      <c r="AM142" s="385"/>
      <c r="AN142" s="379"/>
      <c r="AO142" s="386"/>
      <c r="AP142" s="372"/>
      <c r="AQ142" s="372"/>
      <c r="AR142" s="372"/>
      <c r="AS142" s="372"/>
      <c r="AT142" s="372"/>
      <c r="AU142" s="372"/>
      <c r="AV142" s="373"/>
      <c r="AW142" s="387"/>
      <c r="AX142" s="383"/>
      <c r="AY142" s="384"/>
      <c r="AZ142" s="380"/>
      <c r="BA142" s="388"/>
      <c r="BB142" s="382"/>
      <c r="BC142" s="383"/>
      <c r="BF142" s="328"/>
    </row>
    <row r="143" spans="1:58" s="132" customFormat="1" ht="15" x14ac:dyDescent="0.3">
      <c r="A143" s="148"/>
      <c r="B143" s="149"/>
      <c r="C143" s="291" t="str">
        <f t="shared" si="2"/>
        <v/>
      </c>
      <c r="D143" s="300"/>
      <c r="E143" s="300"/>
      <c r="F143" s="264"/>
      <c r="G143" s="349"/>
      <c r="H143" s="371"/>
      <c r="I143" s="352"/>
      <c r="J143" s="372"/>
      <c r="K143" s="373"/>
      <c r="L143" s="374"/>
      <c r="M143" s="375"/>
      <c r="N143" s="356"/>
      <c r="O143" s="376"/>
      <c r="P143" s="377"/>
      <c r="Q143" s="378"/>
      <c r="R143" s="379"/>
      <c r="S143" s="380"/>
      <c r="T143" s="381"/>
      <c r="U143" s="382"/>
      <c r="V143" s="382"/>
      <c r="W143" s="382"/>
      <c r="X143" s="382"/>
      <c r="Y143" s="383"/>
      <c r="Z143" s="384"/>
      <c r="AA143" s="470"/>
      <c r="AB143" s="381"/>
      <c r="AC143" s="382"/>
      <c r="AD143" s="382"/>
      <c r="AE143" s="382"/>
      <c r="AF143" s="382"/>
      <c r="AG143" s="382"/>
      <c r="AH143" s="376"/>
      <c r="AI143" s="377"/>
      <c r="AJ143" s="385"/>
      <c r="AK143" s="385"/>
      <c r="AL143" s="385"/>
      <c r="AM143" s="385"/>
      <c r="AN143" s="379"/>
      <c r="AO143" s="386"/>
      <c r="AP143" s="372"/>
      <c r="AQ143" s="372"/>
      <c r="AR143" s="372"/>
      <c r="AS143" s="372"/>
      <c r="AT143" s="372"/>
      <c r="AU143" s="372"/>
      <c r="AV143" s="373"/>
      <c r="AW143" s="387"/>
      <c r="AX143" s="383"/>
      <c r="AY143" s="384"/>
      <c r="AZ143" s="380"/>
      <c r="BA143" s="388"/>
      <c r="BB143" s="382"/>
      <c r="BC143" s="383"/>
      <c r="BF143" s="328"/>
    </row>
    <row r="144" spans="1:58" s="132" customFormat="1" ht="15" x14ac:dyDescent="0.3">
      <c r="A144" s="148"/>
      <c r="B144" s="149"/>
      <c r="C144" s="291" t="str">
        <f t="shared" si="2"/>
        <v/>
      </c>
      <c r="D144" s="300"/>
      <c r="E144" s="300"/>
      <c r="F144" s="264"/>
      <c r="G144" s="349"/>
      <c r="H144" s="371"/>
      <c r="I144" s="352"/>
      <c r="J144" s="372"/>
      <c r="K144" s="373"/>
      <c r="L144" s="374"/>
      <c r="M144" s="375"/>
      <c r="N144" s="356"/>
      <c r="O144" s="376"/>
      <c r="P144" s="377"/>
      <c r="Q144" s="378"/>
      <c r="R144" s="379"/>
      <c r="S144" s="380"/>
      <c r="T144" s="381"/>
      <c r="U144" s="382"/>
      <c r="V144" s="382"/>
      <c r="W144" s="382"/>
      <c r="X144" s="382"/>
      <c r="Y144" s="383"/>
      <c r="Z144" s="384"/>
      <c r="AA144" s="470"/>
      <c r="AB144" s="381"/>
      <c r="AC144" s="382"/>
      <c r="AD144" s="382"/>
      <c r="AE144" s="382"/>
      <c r="AF144" s="382"/>
      <c r="AG144" s="382"/>
      <c r="AH144" s="376"/>
      <c r="AI144" s="377"/>
      <c r="AJ144" s="385"/>
      <c r="AK144" s="385"/>
      <c r="AL144" s="385"/>
      <c r="AM144" s="385"/>
      <c r="AN144" s="379"/>
      <c r="AO144" s="386"/>
      <c r="AP144" s="372"/>
      <c r="AQ144" s="372"/>
      <c r="AR144" s="372"/>
      <c r="AS144" s="372"/>
      <c r="AT144" s="372"/>
      <c r="AU144" s="372"/>
      <c r="AV144" s="373"/>
      <c r="AW144" s="387"/>
      <c r="AX144" s="383"/>
      <c r="AY144" s="384"/>
      <c r="AZ144" s="380"/>
      <c r="BA144" s="388"/>
      <c r="BB144" s="382"/>
      <c r="BC144" s="383"/>
      <c r="BF144" s="328"/>
    </row>
    <row r="145" spans="1:58" s="132" customFormat="1" ht="15" x14ac:dyDescent="0.3">
      <c r="A145" s="148"/>
      <c r="B145" s="149"/>
      <c r="C145" s="291" t="str">
        <f t="shared" si="2"/>
        <v/>
      </c>
      <c r="D145" s="300"/>
      <c r="E145" s="300"/>
      <c r="F145" s="264"/>
      <c r="G145" s="349"/>
      <c r="H145" s="371"/>
      <c r="I145" s="352"/>
      <c r="J145" s="372"/>
      <c r="K145" s="373"/>
      <c r="L145" s="374"/>
      <c r="M145" s="375"/>
      <c r="N145" s="356"/>
      <c r="O145" s="376"/>
      <c r="P145" s="377"/>
      <c r="Q145" s="378"/>
      <c r="R145" s="379"/>
      <c r="S145" s="380"/>
      <c r="T145" s="381"/>
      <c r="U145" s="382"/>
      <c r="V145" s="382"/>
      <c r="W145" s="382"/>
      <c r="X145" s="382"/>
      <c r="Y145" s="383"/>
      <c r="Z145" s="384"/>
      <c r="AA145" s="470"/>
      <c r="AB145" s="381"/>
      <c r="AC145" s="382"/>
      <c r="AD145" s="382"/>
      <c r="AE145" s="382"/>
      <c r="AF145" s="382"/>
      <c r="AG145" s="382"/>
      <c r="AH145" s="376"/>
      <c r="AI145" s="377"/>
      <c r="AJ145" s="385"/>
      <c r="AK145" s="385"/>
      <c r="AL145" s="385"/>
      <c r="AM145" s="385"/>
      <c r="AN145" s="379"/>
      <c r="AO145" s="386"/>
      <c r="AP145" s="372"/>
      <c r="AQ145" s="372"/>
      <c r="AR145" s="372"/>
      <c r="AS145" s="372"/>
      <c r="AT145" s="372"/>
      <c r="AU145" s="372"/>
      <c r="AV145" s="373"/>
      <c r="AW145" s="387"/>
      <c r="AX145" s="383"/>
      <c r="AY145" s="384"/>
      <c r="AZ145" s="380"/>
      <c r="BA145" s="388"/>
      <c r="BB145" s="382"/>
      <c r="BC145" s="383"/>
      <c r="BF145" s="328"/>
    </row>
    <row r="146" spans="1:58" s="132" customFormat="1" ht="15" x14ac:dyDescent="0.3">
      <c r="A146" s="148"/>
      <c r="B146" s="149"/>
      <c r="C146" s="291" t="str">
        <f t="shared" si="2"/>
        <v/>
      </c>
      <c r="D146" s="300"/>
      <c r="E146" s="300"/>
      <c r="F146" s="264"/>
      <c r="G146" s="349"/>
      <c r="H146" s="371"/>
      <c r="I146" s="352"/>
      <c r="J146" s="372"/>
      <c r="K146" s="373"/>
      <c r="L146" s="374"/>
      <c r="M146" s="375"/>
      <c r="N146" s="356"/>
      <c r="O146" s="376"/>
      <c r="P146" s="377"/>
      <c r="Q146" s="378"/>
      <c r="R146" s="379"/>
      <c r="S146" s="380"/>
      <c r="T146" s="381"/>
      <c r="U146" s="382"/>
      <c r="V146" s="382"/>
      <c r="W146" s="382"/>
      <c r="X146" s="382"/>
      <c r="Y146" s="383"/>
      <c r="Z146" s="384"/>
      <c r="AA146" s="470"/>
      <c r="AB146" s="381"/>
      <c r="AC146" s="382"/>
      <c r="AD146" s="382"/>
      <c r="AE146" s="382"/>
      <c r="AF146" s="382"/>
      <c r="AG146" s="382"/>
      <c r="AH146" s="376"/>
      <c r="AI146" s="377"/>
      <c r="AJ146" s="385"/>
      <c r="AK146" s="385"/>
      <c r="AL146" s="385"/>
      <c r="AM146" s="385"/>
      <c r="AN146" s="379"/>
      <c r="AO146" s="386"/>
      <c r="AP146" s="372"/>
      <c r="AQ146" s="372"/>
      <c r="AR146" s="372"/>
      <c r="AS146" s="372"/>
      <c r="AT146" s="372"/>
      <c r="AU146" s="372"/>
      <c r="AV146" s="373"/>
      <c r="AW146" s="387"/>
      <c r="AX146" s="383"/>
      <c r="AY146" s="384"/>
      <c r="AZ146" s="380"/>
      <c r="BA146" s="388"/>
      <c r="BB146" s="382"/>
      <c r="BC146" s="383"/>
      <c r="BF146" s="328"/>
    </row>
    <row r="147" spans="1:58" s="132" customFormat="1" ht="15" x14ac:dyDescent="0.3">
      <c r="A147" s="148"/>
      <c r="B147" s="149"/>
      <c r="C147" s="291" t="str">
        <f t="shared" si="2"/>
        <v/>
      </c>
      <c r="D147" s="300"/>
      <c r="E147" s="300"/>
      <c r="F147" s="264"/>
      <c r="G147" s="349"/>
      <c r="H147" s="371"/>
      <c r="I147" s="352"/>
      <c r="J147" s="372"/>
      <c r="K147" s="373"/>
      <c r="L147" s="374"/>
      <c r="M147" s="375"/>
      <c r="N147" s="356"/>
      <c r="O147" s="376"/>
      <c r="P147" s="377"/>
      <c r="Q147" s="378"/>
      <c r="R147" s="379"/>
      <c r="S147" s="380"/>
      <c r="T147" s="381"/>
      <c r="U147" s="382"/>
      <c r="V147" s="382"/>
      <c r="W147" s="382"/>
      <c r="X147" s="382"/>
      <c r="Y147" s="383"/>
      <c r="Z147" s="384"/>
      <c r="AA147" s="470"/>
      <c r="AB147" s="381"/>
      <c r="AC147" s="382"/>
      <c r="AD147" s="382"/>
      <c r="AE147" s="382"/>
      <c r="AF147" s="382"/>
      <c r="AG147" s="382"/>
      <c r="AH147" s="376"/>
      <c r="AI147" s="377"/>
      <c r="AJ147" s="385"/>
      <c r="AK147" s="385"/>
      <c r="AL147" s="385"/>
      <c r="AM147" s="385"/>
      <c r="AN147" s="379"/>
      <c r="AO147" s="386"/>
      <c r="AP147" s="372"/>
      <c r="AQ147" s="372"/>
      <c r="AR147" s="372"/>
      <c r="AS147" s="372"/>
      <c r="AT147" s="372"/>
      <c r="AU147" s="372"/>
      <c r="AV147" s="373"/>
      <c r="AW147" s="387"/>
      <c r="AX147" s="383"/>
      <c r="AY147" s="384"/>
      <c r="AZ147" s="380"/>
      <c r="BA147" s="388"/>
      <c r="BB147" s="382"/>
      <c r="BC147" s="383"/>
      <c r="BF147" s="328"/>
    </row>
    <row r="148" spans="1:58" s="132" customFormat="1" ht="15" x14ac:dyDescent="0.3">
      <c r="A148" s="148"/>
      <c r="B148" s="149"/>
      <c r="C148" s="291" t="str">
        <f t="shared" si="2"/>
        <v/>
      </c>
      <c r="D148" s="300"/>
      <c r="E148" s="300"/>
      <c r="F148" s="264"/>
      <c r="G148" s="349"/>
      <c r="H148" s="371"/>
      <c r="I148" s="352"/>
      <c r="J148" s="372"/>
      <c r="K148" s="373"/>
      <c r="L148" s="374"/>
      <c r="M148" s="375"/>
      <c r="N148" s="356"/>
      <c r="O148" s="376"/>
      <c r="P148" s="377"/>
      <c r="Q148" s="378"/>
      <c r="R148" s="379"/>
      <c r="S148" s="380"/>
      <c r="T148" s="381"/>
      <c r="U148" s="382"/>
      <c r="V148" s="382"/>
      <c r="W148" s="382"/>
      <c r="X148" s="382"/>
      <c r="Y148" s="383"/>
      <c r="Z148" s="384"/>
      <c r="AA148" s="470"/>
      <c r="AB148" s="381"/>
      <c r="AC148" s="382"/>
      <c r="AD148" s="382"/>
      <c r="AE148" s="382"/>
      <c r="AF148" s="382"/>
      <c r="AG148" s="382"/>
      <c r="AH148" s="376"/>
      <c r="AI148" s="377"/>
      <c r="AJ148" s="385"/>
      <c r="AK148" s="385"/>
      <c r="AL148" s="385"/>
      <c r="AM148" s="385"/>
      <c r="AN148" s="379"/>
      <c r="AO148" s="386"/>
      <c r="AP148" s="372"/>
      <c r="AQ148" s="372"/>
      <c r="AR148" s="372"/>
      <c r="AS148" s="372"/>
      <c r="AT148" s="372"/>
      <c r="AU148" s="372"/>
      <c r="AV148" s="373"/>
      <c r="AW148" s="387"/>
      <c r="AX148" s="383"/>
      <c r="AY148" s="384"/>
      <c r="AZ148" s="380"/>
      <c r="BA148" s="388"/>
      <c r="BB148" s="382"/>
      <c r="BC148" s="383"/>
      <c r="BF148" s="328"/>
    </row>
    <row r="149" spans="1:58" s="132" customFormat="1" ht="15" x14ac:dyDescent="0.3">
      <c r="A149" s="148"/>
      <c r="B149" s="149"/>
      <c r="C149" s="291" t="str">
        <f t="shared" si="2"/>
        <v/>
      </c>
      <c r="D149" s="300"/>
      <c r="E149" s="300"/>
      <c r="F149" s="264"/>
      <c r="G149" s="349"/>
      <c r="H149" s="371"/>
      <c r="I149" s="352"/>
      <c r="J149" s="372"/>
      <c r="K149" s="373"/>
      <c r="L149" s="374"/>
      <c r="M149" s="375"/>
      <c r="N149" s="356"/>
      <c r="O149" s="376"/>
      <c r="P149" s="377"/>
      <c r="Q149" s="378"/>
      <c r="R149" s="379"/>
      <c r="S149" s="380"/>
      <c r="T149" s="381"/>
      <c r="U149" s="382"/>
      <c r="V149" s="382"/>
      <c r="W149" s="382"/>
      <c r="X149" s="382"/>
      <c r="Y149" s="383"/>
      <c r="Z149" s="384"/>
      <c r="AA149" s="470"/>
      <c r="AB149" s="381"/>
      <c r="AC149" s="382"/>
      <c r="AD149" s="382"/>
      <c r="AE149" s="382"/>
      <c r="AF149" s="382"/>
      <c r="AG149" s="382"/>
      <c r="AH149" s="376"/>
      <c r="AI149" s="377"/>
      <c r="AJ149" s="385"/>
      <c r="AK149" s="385"/>
      <c r="AL149" s="385"/>
      <c r="AM149" s="385"/>
      <c r="AN149" s="379"/>
      <c r="AO149" s="386"/>
      <c r="AP149" s="372"/>
      <c r="AQ149" s="372"/>
      <c r="AR149" s="372"/>
      <c r="AS149" s="372"/>
      <c r="AT149" s="372"/>
      <c r="AU149" s="372"/>
      <c r="AV149" s="373"/>
      <c r="AW149" s="387"/>
      <c r="AX149" s="383"/>
      <c r="AY149" s="384"/>
      <c r="AZ149" s="380"/>
      <c r="BA149" s="388"/>
      <c r="BB149" s="382"/>
      <c r="BC149" s="383"/>
      <c r="BF149" s="328"/>
    </row>
    <row r="150" spans="1:58" s="132" customFormat="1" ht="15" x14ac:dyDescent="0.3">
      <c r="A150" s="148"/>
      <c r="B150" s="149"/>
      <c r="C150" s="291" t="str">
        <f t="shared" si="2"/>
        <v/>
      </c>
      <c r="D150" s="300"/>
      <c r="E150" s="300"/>
      <c r="F150" s="264"/>
      <c r="G150" s="349"/>
      <c r="H150" s="371"/>
      <c r="I150" s="352"/>
      <c r="J150" s="372"/>
      <c r="K150" s="373"/>
      <c r="L150" s="374"/>
      <c r="M150" s="375"/>
      <c r="N150" s="356"/>
      <c r="O150" s="376"/>
      <c r="P150" s="377"/>
      <c r="Q150" s="378"/>
      <c r="R150" s="379"/>
      <c r="S150" s="380"/>
      <c r="T150" s="381"/>
      <c r="U150" s="382"/>
      <c r="V150" s="382"/>
      <c r="W150" s="382"/>
      <c r="X150" s="382"/>
      <c r="Y150" s="383"/>
      <c r="Z150" s="384"/>
      <c r="AA150" s="470"/>
      <c r="AB150" s="381"/>
      <c r="AC150" s="382"/>
      <c r="AD150" s="382"/>
      <c r="AE150" s="382"/>
      <c r="AF150" s="382"/>
      <c r="AG150" s="382"/>
      <c r="AH150" s="376"/>
      <c r="AI150" s="377"/>
      <c r="AJ150" s="385"/>
      <c r="AK150" s="385"/>
      <c r="AL150" s="385"/>
      <c r="AM150" s="385"/>
      <c r="AN150" s="379"/>
      <c r="AO150" s="386"/>
      <c r="AP150" s="372"/>
      <c r="AQ150" s="372"/>
      <c r="AR150" s="372"/>
      <c r="AS150" s="372"/>
      <c r="AT150" s="372"/>
      <c r="AU150" s="372"/>
      <c r="AV150" s="373"/>
      <c r="AW150" s="387"/>
      <c r="AX150" s="383"/>
      <c r="AY150" s="384"/>
      <c r="AZ150" s="380"/>
      <c r="BA150" s="388"/>
      <c r="BB150" s="382"/>
      <c r="BC150" s="383"/>
      <c r="BF150" s="328"/>
    </row>
    <row r="151" spans="1:58" s="132" customFormat="1" ht="15" x14ac:dyDescent="0.3">
      <c r="A151" s="148"/>
      <c r="B151" s="149"/>
      <c r="C151" s="291" t="str">
        <f t="shared" si="2"/>
        <v/>
      </c>
      <c r="D151" s="300"/>
      <c r="E151" s="300"/>
      <c r="F151" s="264"/>
      <c r="G151" s="349"/>
      <c r="H151" s="371"/>
      <c r="I151" s="352"/>
      <c r="J151" s="372"/>
      <c r="K151" s="373"/>
      <c r="L151" s="374"/>
      <c r="M151" s="375"/>
      <c r="N151" s="356"/>
      <c r="O151" s="376"/>
      <c r="P151" s="377"/>
      <c r="Q151" s="378"/>
      <c r="R151" s="379"/>
      <c r="S151" s="380"/>
      <c r="T151" s="381"/>
      <c r="U151" s="382"/>
      <c r="V151" s="382"/>
      <c r="W151" s="382"/>
      <c r="X151" s="382"/>
      <c r="Y151" s="383"/>
      <c r="Z151" s="384"/>
      <c r="AA151" s="470"/>
      <c r="AB151" s="381"/>
      <c r="AC151" s="382"/>
      <c r="AD151" s="382"/>
      <c r="AE151" s="382"/>
      <c r="AF151" s="382"/>
      <c r="AG151" s="382"/>
      <c r="AH151" s="376"/>
      <c r="AI151" s="377"/>
      <c r="AJ151" s="385"/>
      <c r="AK151" s="385"/>
      <c r="AL151" s="385"/>
      <c r="AM151" s="385"/>
      <c r="AN151" s="379"/>
      <c r="AO151" s="386"/>
      <c r="AP151" s="372"/>
      <c r="AQ151" s="372"/>
      <c r="AR151" s="372"/>
      <c r="AS151" s="372"/>
      <c r="AT151" s="372"/>
      <c r="AU151" s="372"/>
      <c r="AV151" s="373"/>
      <c r="AW151" s="387"/>
      <c r="AX151" s="383"/>
      <c r="AY151" s="384"/>
      <c r="AZ151" s="380"/>
      <c r="BA151" s="388"/>
      <c r="BB151" s="382"/>
      <c r="BC151" s="383"/>
      <c r="BF151" s="328"/>
    </row>
    <row r="152" spans="1:58" s="132" customFormat="1" ht="15" x14ac:dyDescent="0.3">
      <c r="A152" s="148"/>
      <c r="B152" s="149"/>
      <c r="C152" s="291" t="str">
        <f t="shared" si="2"/>
        <v/>
      </c>
      <c r="D152" s="300"/>
      <c r="E152" s="300"/>
      <c r="F152" s="264"/>
      <c r="G152" s="349"/>
      <c r="H152" s="371"/>
      <c r="I152" s="352"/>
      <c r="J152" s="372"/>
      <c r="K152" s="373"/>
      <c r="L152" s="374"/>
      <c r="M152" s="375"/>
      <c r="N152" s="356"/>
      <c r="O152" s="376"/>
      <c r="P152" s="377"/>
      <c r="Q152" s="378"/>
      <c r="R152" s="379"/>
      <c r="S152" s="380"/>
      <c r="T152" s="381"/>
      <c r="U152" s="382"/>
      <c r="V152" s="382"/>
      <c r="W152" s="382"/>
      <c r="X152" s="382"/>
      <c r="Y152" s="383"/>
      <c r="Z152" s="384"/>
      <c r="AA152" s="470"/>
      <c r="AB152" s="381"/>
      <c r="AC152" s="382"/>
      <c r="AD152" s="382"/>
      <c r="AE152" s="382"/>
      <c r="AF152" s="382"/>
      <c r="AG152" s="382"/>
      <c r="AH152" s="376"/>
      <c r="AI152" s="377"/>
      <c r="AJ152" s="385"/>
      <c r="AK152" s="385"/>
      <c r="AL152" s="385"/>
      <c r="AM152" s="385"/>
      <c r="AN152" s="379"/>
      <c r="AO152" s="386"/>
      <c r="AP152" s="372"/>
      <c r="AQ152" s="372"/>
      <c r="AR152" s="372"/>
      <c r="AS152" s="372"/>
      <c r="AT152" s="372"/>
      <c r="AU152" s="372"/>
      <c r="AV152" s="373"/>
      <c r="AW152" s="387"/>
      <c r="AX152" s="383"/>
      <c r="AY152" s="384"/>
      <c r="AZ152" s="380"/>
      <c r="BA152" s="388"/>
      <c r="BB152" s="382"/>
      <c r="BC152" s="383"/>
      <c r="BF152" s="328"/>
    </row>
    <row r="153" spans="1:58" s="132" customFormat="1" ht="15" x14ac:dyDescent="0.3">
      <c r="A153" s="148"/>
      <c r="B153" s="149"/>
      <c r="C153" s="291" t="str">
        <f t="shared" si="2"/>
        <v/>
      </c>
      <c r="D153" s="300"/>
      <c r="E153" s="300"/>
      <c r="F153" s="264"/>
      <c r="G153" s="349"/>
      <c r="H153" s="371"/>
      <c r="I153" s="352"/>
      <c r="J153" s="372"/>
      <c r="K153" s="373"/>
      <c r="L153" s="374"/>
      <c r="M153" s="375"/>
      <c r="N153" s="356"/>
      <c r="O153" s="376"/>
      <c r="P153" s="377"/>
      <c r="Q153" s="378"/>
      <c r="R153" s="379"/>
      <c r="S153" s="380"/>
      <c r="T153" s="381"/>
      <c r="U153" s="382"/>
      <c r="V153" s="382"/>
      <c r="W153" s="382"/>
      <c r="X153" s="382"/>
      <c r="Y153" s="383"/>
      <c r="Z153" s="384"/>
      <c r="AA153" s="470"/>
      <c r="AB153" s="381"/>
      <c r="AC153" s="382"/>
      <c r="AD153" s="382"/>
      <c r="AE153" s="382"/>
      <c r="AF153" s="382"/>
      <c r="AG153" s="382"/>
      <c r="AH153" s="376"/>
      <c r="AI153" s="377"/>
      <c r="AJ153" s="385"/>
      <c r="AK153" s="385"/>
      <c r="AL153" s="385"/>
      <c r="AM153" s="385"/>
      <c r="AN153" s="379"/>
      <c r="AO153" s="386"/>
      <c r="AP153" s="372"/>
      <c r="AQ153" s="372"/>
      <c r="AR153" s="372"/>
      <c r="AS153" s="372"/>
      <c r="AT153" s="372"/>
      <c r="AU153" s="372"/>
      <c r="AV153" s="373"/>
      <c r="AW153" s="387"/>
      <c r="AX153" s="383"/>
      <c r="AY153" s="384"/>
      <c r="AZ153" s="380"/>
      <c r="BA153" s="388"/>
      <c r="BB153" s="382"/>
      <c r="BC153" s="383"/>
      <c r="BF153" s="328"/>
    </row>
    <row r="154" spans="1:58" s="132" customFormat="1" ht="15" x14ac:dyDescent="0.3">
      <c r="A154" s="148"/>
      <c r="B154" s="149"/>
      <c r="C154" s="291" t="str">
        <f t="shared" si="2"/>
        <v/>
      </c>
      <c r="D154" s="300"/>
      <c r="E154" s="300"/>
      <c r="F154" s="264"/>
      <c r="G154" s="349"/>
      <c r="H154" s="371"/>
      <c r="I154" s="352"/>
      <c r="J154" s="372"/>
      <c r="K154" s="373"/>
      <c r="L154" s="374"/>
      <c r="M154" s="375"/>
      <c r="N154" s="356"/>
      <c r="O154" s="376"/>
      <c r="P154" s="377"/>
      <c r="Q154" s="378"/>
      <c r="R154" s="379"/>
      <c r="S154" s="380"/>
      <c r="T154" s="381"/>
      <c r="U154" s="382"/>
      <c r="V154" s="382"/>
      <c r="W154" s="382"/>
      <c r="X154" s="382"/>
      <c r="Y154" s="383"/>
      <c r="Z154" s="384"/>
      <c r="AA154" s="470"/>
      <c r="AB154" s="381"/>
      <c r="AC154" s="382"/>
      <c r="AD154" s="382"/>
      <c r="AE154" s="382"/>
      <c r="AF154" s="382"/>
      <c r="AG154" s="382"/>
      <c r="AH154" s="376"/>
      <c r="AI154" s="377"/>
      <c r="AJ154" s="385"/>
      <c r="AK154" s="385"/>
      <c r="AL154" s="385"/>
      <c r="AM154" s="385"/>
      <c r="AN154" s="379"/>
      <c r="AO154" s="386"/>
      <c r="AP154" s="372"/>
      <c r="AQ154" s="372"/>
      <c r="AR154" s="372"/>
      <c r="AS154" s="372"/>
      <c r="AT154" s="372"/>
      <c r="AU154" s="372"/>
      <c r="AV154" s="373"/>
      <c r="AW154" s="387"/>
      <c r="AX154" s="383"/>
      <c r="AY154" s="384"/>
      <c r="AZ154" s="380"/>
      <c r="BA154" s="388"/>
      <c r="BB154" s="382"/>
      <c r="BC154" s="383"/>
      <c r="BF154" s="328"/>
    </row>
    <row r="155" spans="1:58" s="132" customFormat="1" ht="15" x14ac:dyDescent="0.3">
      <c r="A155" s="148"/>
      <c r="B155" s="149"/>
      <c r="C155" s="291" t="str">
        <f t="shared" si="2"/>
        <v/>
      </c>
      <c r="D155" s="300"/>
      <c r="E155" s="300"/>
      <c r="F155" s="264"/>
      <c r="G155" s="349"/>
      <c r="H155" s="371"/>
      <c r="I155" s="352"/>
      <c r="J155" s="372"/>
      <c r="K155" s="373"/>
      <c r="L155" s="374"/>
      <c r="M155" s="375"/>
      <c r="N155" s="356"/>
      <c r="O155" s="376"/>
      <c r="P155" s="377"/>
      <c r="Q155" s="378"/>
      <c r="R155" s="379"/>
      <c r="S155" s="380"/>
      <c r="T155" s="381"/>
      <c r="U155" s="382"/>
      <c r="V155" s="382"/>
      <c r="W155" s="382"/>
      <c r="X155" s="382"/>
      <c r="Y155" s="383"/>
      <c r="Z155" s="384"/>
      <c r="AA155" s="470"/>
      <c r="AB155" s="381"/>
      <c r="AC155" s="382"/>
      <c r="AD155" s="382"/>
      <c r="AE155" s="382"/>
      <c r="AF155" s="382"/>
      <c r="AG155" s="382"/>
      <c r="AH155" s="376"/>
      <c r="AI155" s="377"/>
      <c r="AJ155" s="385"/>
      <c r="AK155" s="385"/>
      <c r="AL155" s="385"/>
      <c r="AM155" s="385"/>
      <c r="AN155" s="379"/>
      <c r="AO155" s="386"/>
      <c r="AP155" s="372"/>
      <c r="AQ155" s="372"/>
      <c r="AR155" s="372"/>
      <c r="AS155" s="372"/>
      <c r="AT155" s="372"/>
      <c r="AU155" s="372"/>
      <c r="AV155" s="373"/>
      <c r="AW155" s="387"/>
      <c r="AX155" s="383"/>
      <c r="AY155" s="384"/>
      <c r="AZ155" s="380"/>
      <c r="BA155" s="388"/>
      <c r="BB155" s="382"/>
      <c r="BC155" s="383"/>
      <c r="BF155" s="328"/>
    </row>
    <row r="156" spans="1:58" s="132" customFormat="1" ht="15" x14ac:dyDescent="0.3">
      <c r="A156" s="148"/>
      <c r="B156" s="149"/>
      <c r="C156" s="291" t="str">
        <f t="shared" si="2"/>
        <v/>
      </c>
      <c r="D156" s="300"/>
      <c r="E156" s="300"/>
      <c r="F156" s="264"/>
      <c r="G156" s="349"/>
      <c r="H156" s="371"/>
      <c r="I156" s="352"/>
      <c r="J156" s="372"/>
      <c r="K156" s="373"/>
      <c r="L156" s="374"/>
      <c r="M156" s="375"/>
      <c r="N156" s="356"/>
      <c r="O156" s="376"/>
      <c r="P156" s="377"/>
      <c r="Q156" s="378"/>
      <c r="R156" s="379"/>
      <c r="S156" s="380"/>
      <c r="T156" s="381"/>
      <c r="U156" s="382"/>
      <c r="V156" s="382"/>
      <c r="W156" s="382"/>
      <c r="X156" s="382"/>
      <c r="Y156" s="383"/>
      <c r="Z156" s="384"/>
      <c r="AA156" s="470"/>
      <c r="AB156" s="381"/>
      <c r="AC156" s="382"/>
      <c r="AD156" s="382"/>
      <c r="AE156" s="382"/>
      <c r="AF156" s="382"/>
      <c r="AG156" s="382"/>
      <c r="AH156" s="376"/>
      <c r="AI156" s="377"/>
      <c r="AJ156" s="385"/>
      <c r="AK156" s="385"/>
      <c r="AL156" s="385"/>
      <c r="AM156" s="385"/>
      <c r="AN156" s="379"/>
      <c r="AO156" s="386"/>
      <c r="AP156" s="372"/>
      <c r="AQ156" s="372"/>
      <c r="AR156" s="372"/>
      <c r="AS156" s="372"/>
      <c r="AT156" s="372"/>
      <c r="AU156" s="372"/>
      <c r="AV156" s="373"/>
      <c r="AW156" s="387"/>
      <c r="AX156" s="383"/>
      <c r="AY156" s="384"/>
      <c r="AZ156" s="380"/>
      <c r="BA156" s="388"/>
      <c r="BB156" s="382"/>
      <c r="BC156" s="383"/>
      <c r="BF156" s="328"/>
    </row>
    <row r="157" spans="1:58" s="132" customFormat="1" ht="15" x14ac:dyDescent="0.3">
      <c r="A157" s="148"/>
      <c r="B157" s="149"/>
      <c r="C157" s="291" t="str">
        <f t="shared" si="2"/>
        <v/>
      </c>
      <c r="D157" s="300"/>
      <c r="E157" s="300"/>
      <c r="F157" s="264"/>
      <c r="G157" s="349"/>
      <c r="H157" s="371"/>
      <c r="I157" s="352"/>
      <c r="J157" s="372"/>
      <c r="K157" s="373"/>
      <c r="L157" s="374"/>
      <c r="M157" s="375"/>
      <c r="N157" s="356"/>
      <c r="O157" s="376"/>
      <c r="P157" s="377"/>
      <c r="Q157" s="378"/>
      <c r="R157" s="379"/>
      <c r="S157" s="380"/>
      <c r="T157" s="381"/>
      <c r="U157" s="382"/>
      <c r="V157" s="382"/>
      <c r="W157" s="382"/>
      <c r="X157" s="382"/>
      <c r="Y157" s="383"/>
      <c r="Z157" s="384"/>
      <c r="AA157" s="470"/>
      <c r="AB157" s="381"/>
      <c r="AC157" s="382"/>
      <c r="AD157" s="382"/>
      <c r="AE157" s="382"/>
      <c r="AF157" s="382"/>
      <c r="AG157" s="382"/>
      <c r="AH157" s="376"/>
      <c r="AI157" s="377"/>
      <c r="AJ157" s="385"/>
      <c r="AK157" s="385"/>
      <c r="AL157" s="385"/>
      <c r="AM157" s="385"/>
      <c r="AN157" s="379"/>
      <c r="AO157" s="386"/>
      <c r="AP157" s="372"/>
      <c r="AQ157" s="372"/>
      <c r="AR157" s="372"/>
      <c r="AS157" s="372"/>
      <c r="AT157" s="372"/>
      <c r="AU157" s="372"/>
      <c r="AV157" s="373"/>
      <c r="AW157" s="387"/>
      <c r="AX157" s="383"/>
      <c r="AY157" s="384"/>
      <c r="AZ157" s="380"/>
      <c r="BA157" s="388"/>
      <c r="BB157" s="382"/>
      <c r="BC157" s="383"/>
      <c r="BF157" s="328"/>
    </row>
    <row r="158" spans="1:58" s="132" customFormat="1" ht="15" x14ac:dyDescent="0.3">
      <c r="A158" s="148"/>
      <c r="B158" s="149"/>
      <c r="C158" s="291" t="str">
        <f t="shared" si="2"/>
        <v/>
      </c>
      <c r="D158" s="300"/>
      <c r="E158" s="300"/>
      <c r="F158" s="264"/>
      <c r="G158" s="349"/>
      <c r="H158" s="371"/>
      <c r="I158" s="352"/>
      <c r="J158" s="372"/>
      <c r="K158" s="373"/>
      <c r="L158" s="374"/>
      <c r="M158" s="375"/>
      <c r="N158" s="356"/>
      <c r="O158" s="376"/>
      <c r="P158" s="377"/>
      <c r="Q158" s="378"/>
      <c r="R158" s="379"/>
      <c r="S158" s="380"/>
      <c r="T158" s="381"/>
      <c r="U158" s="382"/>
      <c r="V158" s="382"/>
      <c r="W158" s="382"/>
      <c r="X158" s="382"/>
      <c r="Y158" s="383"/>
      <c r="Z158" s="384"/>
      <c r="AA158" s="470"/>
      <c r="AB158" s="381"/>
      <c r="AC158" s="382"/>
      <c r="AD158" s="382"/>
      <c r="AE158" s="382"/>
      <c r="AF158" s="382"/>
      <c r="AG158" s="382"/>
      <c r="AH158" s="376"/>
      <c r="AI158" s="377"/>
      <c r="AJ158" s="385"/>
      <c r="AK158" s="385"/>
      <c r="AL158" s="385"/>
      <c r="AM158" s="385"/>
      <c r="AN158" s="379"/>
      <c r="AO158" s="386"/>
      <c r="AP158" s="372"/>
      <c r="AQ158" s="372"/>
      <c r="AR158" s="372"/>
      <c r="AS158" s="372"/>
      <c r="AT158" s="372"/>
      <c r="AU158" s="372"/>
      <c r="AV158" s="373"/>
      <c r="AW158" s="387"/>
      <c r="AX158" s="383"/>
      <c r="AY158" s="384"/>
      <c r="AZ158" s="380"/>
      <c r="BA158" s="388"/>
      <c r="BB158" s="382"/>
      <c r="BC158" s="383"/>
      <c r="BF158" s="328"/>
    </row>
    <row r="159" spans="1:58" s="132" customFormat="1" ht="15" x14ac:dyDescent="0.3">
      <c r="A159" s="148"/>
      <c r="B159" s="149"/>
      <c r="C159" s="291" t="str">
        <f t="shared" si="2"/>
        <v/>
      </c>
      <c r="D159" s="300"/>
      <c r="E159" s="300"/>
      <c r="F159" s="264"/>
      <c r="G159" s="349"/>
      <c r="H159" s="371"/>
      <c r="I159" s="352"/>
      <c r="J159" s="372"/>
      <c r="K159" s="373"/>
      <c r="L159" s="374"/>
      <c r="M159" s="375"/>
      <c r="N159" s="356"/>
      <c r="O159" s="376"/>
      <c r="P159" s="377"/>
      <c r="Q159" s="378"/>
      <c r="R159" s="379"/>
      <c r="S159" s="380"/>
      <c r="T159" s="381"/>
      <c r="U159" s="382"/>
      <c r="V159" s="382"/>
      <c r="W159" s="382"/>
      <c r="X159" s="382"/>
      <c r="Y159" s="383"/>
      <c r="Z159" s="384"/>
      <c r="AA159" s="470"/>
      <c r="AB159" s="381"/>
      <c r="AC159" s="382"/>
      <c r="AD159" s="382"/>
      <c r="AE159" s="382"/>
      <c r="AF159" s="382"/>
      <c r="AG159" s="382"/>
      <c r="AH159" s="376"/>
      <c r="AI159" s="377"/>
      <c r="AJ159" s="385"/>
      <c r="AK159" s="385"/>
      <c r="AL159" s="385"/>
      <c r="AM159" s="385"/>
      <c r="AN159" s="379"/>
      <c r="AO159" s="386"/>
      <c r="AP159" s="372"/>
      <c r="AQ159" s="372"/>
      <c r="AR159" s="372"/>
      <c r="AS159" s="372"/>
      <c r="AT159" s="372"/>
      <c r="AU159" s="372"/>
      <c r="AV159" s="373"/>
      <c r="AW159" s="387"/>
      <c r="AX159" s="383"/>
      <c r="AY159" s="384"/>
      <c r="AZ159" s="380"/>
      <c r="BA159" s="388"/>
      <c r="BB159" s="382"/>
      <c r="BC159" s="383"/>
      <c r="BF159" s="328"/>
    </row>
    <row r="160" spans="1:58" s="132" customFormat="1" ht="15" x14ac:dyDescent="0.3">
      <c r="A160" s="148"/>
      <c r="B160" s="149"/>
      <c r="C160" s="291" t="str">
        <f t="shared" si="2"/>
        <v/>
      </c>
      <c r="D160" s="300"/>
      <c r="E160" s="300"/>
      <c r="F160" s="264"/>
      <c r="G160" s="349"/>
      <c r="H160" s="371"/>
      <c r="I160" s="352"/>
      <c r="J160" s="372"/>
      <c r="K160" s="373"/>
      <c r="L160" s="374"/>
      <c r="M160" s="375"/>
      <c r="N160" s="356"/>
      <c r="O160" s="376"/>
      <c r="P160" s="377"/>
      <c r="Q160" s="378"/>
      <c r="R160" s="379"/>
      <c r="S160" s="380"/>
      <c r="T160" s="381"/>
      <c r="U160" s="382"/>
      <c r="V160" s="382"/>
      <c r="W160" s="382"/>
      <c r="X160" s="382"/>
      <c r="Y160" s="383"/>
      <c r="Z160" s="384"/>
      <c r="AA160" s="470"/>
      <c r="AB160" s="381"/>
      <c r="AC160" s="382"/>
      <c r="AD160" s="382"/>
      <c r="AE160" s="382"/>
      <c r="AF160" s="382"/>
      <c r="AG160" s="382"/>
      <c r="AH160" s="376"/>
      <c r="AI160" s="377"/>
      <c r="AJ160" s="385"/>
      <c r="AK160" s="385"/>
      <c r="AL160" s="385"/>
      <c r="AM160" s="385"/>
      <c r="AN160" s="379"/>
      <c r="AO160" s="386"/>
      <c r="AP160" s="372"/>
      <c r="AQ160" s="372"/>
      <c r="AR160" s="372"/>
      <c r="AS160" s="372"/>
      <c r="AT160" s="372"/>
      <c r="AU160" s="372"/>
      <c r="AV160" s="373"/>
      <c r="AW160" s="387"/>
      <c r="AX160" s="383"/>
      <c r="AY160" s="384"/>
      <c r="AZ160" s="380"/>
      <c r="BA160" s="388"/>
      <c r="BB160" s="382"/>
      <c r="BC160" s="383"/>
      <c r="BF160" s="328"/>
    </row>
    <row r="161" spans="1:58" s="132" customFormat="1" ht="15" x14ac:dyDescent="0.3">
      <c r="A161" s="148"/>
      <c r="B161" s="149"/>
      <c r="C161" s="291" t="str">
        <f t="shared" si="2"/>
        <v/>
      </c>
      <c r="D161" s="300"/>
      <c r="E161" s="300"/>
      <c r="F161" s="264"/>
      <c r="G161" s="349"/>
      <c r="H161" s="371"/>
      <c r="I161" s="352"/>
      <c r="J161" s="372"/>
      <c r="K161" s="373"/>
      <c r="L161" s="374"/>
      <c r="M161" s="375"/>
      <c r="N161" s="356"/>
      <c r="O161" s="376"/>
      <c r="P161" s="377"/>
      <c r="Q161" s="378"/>
      <c r="R161" s="379"/>
      <c r="S161" s="380"/>
      <c r="T161" s="381"/>
      <c r="U161" s="382"/>
      <c r="V161" s="382"/>
      <c r="W161" s="382"/>
      <c r="X161" s="382"/>
      <c r="Y161" s="383"/>
      <c r="Z161" s="384"/>
      <c r="AA161" s="470"/>
      <c r="AB161" s="381"/>
      <c r="AC161" s="382"/>
      <c r="AD161" s="382"/>
      <c r="AE161" s="382"/>
      <c r="AF161" s="382"/>
      <c r="AG161" s="382"/>
      <c r="AH161" s="376"/>
      <c r="AI161" s="377"/>
      <c r="AJ161" s="385"/>
      <c r="AK161" s="385"/>
      <c r="AL161" s="385"/>
      <c r="AM161" s="385"/>
      <c r="AN161" s="379"/>
      <c r="AO161" s="386"/>
      <c r="AP161" s="372"/>
      <c r="AQ161" s="372"/>
      <c r="AR161" s="372"/>
      <c r="AS161" s="372"/>
      <c r="AT161" s="372"/>
      <c r="AU161" s="372"/>
      <c r="AV161" s="373"/>
      <c r="AW161" s="387"/>
      <c r="AX161" s="383"/>
      <c r="AY161" s="384"/>
      <c r="AZ161" s="380"/>
      <c r="BA161" s="388"/>
      <c r="BB161" s="382"/>
      <c r="BC161" s="383"/>
      <c r="BF161" s="328"/>
    </row>
    <row r="162" spans="1:58" s="132" customFormat="1" ht="15" x14ac:dyDescent="0.3">
      <c r="A162" s="148"/>
      <c r="B162" s="149"/>
      <c r="C162" s="291" t="str">
        <f t="shared" si="2"/>
        <v/>
      </c>
      <c r="D162" s="300"/>
      <c r="E162" s="300"/>
      <c r="F162" s="264"/>
      <c r="G162" s="349"/>
      <c r="H162" s="371"/>
      <c r="I162" s="352"/>
      <c r="J162" s="372"/>
      <c r="K162" s="373"/>
      <c r="L162" s="374"/>
      <c r="M162" s="375"/>
      <c r="N162" s="356"/>
      <c r="O162" s="376"/>
      <c r="P162" s="377"/>
      <c r="Q162" s="378"/>
      <c r="R162" s="379"/>
      <c r="S162" s="380"/>
      <c r="T162" s="381"/>
      <c r="U162" s="382"/>
      <c r="V162" s="382"/>
      <c r="W162" s="382"/>
      <c r="X162" s="382"/>
      <c r="Y162" s="383"/>
      <c r="Z162" s="384"/>
      <c r="AA162" s="470"/>
      <c r="AB162" s="381"/>
      <c r="AC162" s="382"/>
      <c r="AD162" s="382"/>
      <c r="AE162" s="382"/>
      <c r="AF162" s="382"/>
      <c r="AG162" s="382"/>
      <c r="AH162" s="376"/>
      <c r="AI162" s="377"/>
      <c r="AJ162" s="385"/>
      <c r="AK162" s="385"/>
      <c r="AL162" s="385"/>
      <c r="AM162" s="385"/>
      <c r="AN162" s="379"/>
      <c r="AO162" s="386"/>
      <c r="AP162" s="372"/>
      <c r="AQ162" s="372"/>
      <c r="AR162" s="372"/>
      <c r="AS162" s="372"/>
      <c r="AT162" s="372"/>
      <c r="AU162" s="372"/>
      <c r="AV162" s="373"/>
      <c r="AW162" s="387"/>
      <c r="AX162" s="383"/>
      <c r="AY162" s="384"/>
      <c r="AZ162" s="380"/>
      <c r="BA162" s="388"/>
      <c r="BB162" s="382"/>
      <c r="BC162" s="383"/>
      <c r="BF162" s="328"/>
    </row>
    <row r="163" spans="1:58" s="132" customFormat="1" ht="15" x14ac:dyDescent="0.3">
      <c r="A163" s="148"/>
      <c r="B163" s="149"/>
      <c r="C163" s="291" t="str">
        <f t="shared" si="2"/>
        <v/>
      </c>
      <c r="D163" s="300"/>
      <c r="E163" s="300"/>
      <c r="F163" s="264"/>
      <c r="G163" s="349"/>
      <c r="H163" s="371"/>
      <c r="I163" s="352"/>
      <c r="J163" s="372"/>
      <c r="K163" s="373"/>
      <c r="L163" s="374"/>
      <c r="M163" s="375"/>
      <c r="N163" s="356"/>
      <c r="O163" s="376"/>
      <c r="P163" s="377"/>
      <c r="Q163" s="378"/>
      <c r="R163" s="379"/>
      <c r="S163" s="380"/>
      <c r="T163" s="381"/>
      <c r="U163" s="382"/>
      <c r="V163" s="382"/>
      <c r="W163" s="382"/>
      <c r="X163" s="382"/>
      <c r="Y163" s="383"/>
      <c r="Z163" s="384"/>
      <c r="AA163" s="470"/>
      <c r="AB163" s="381"/>
      <c r="AC163" s="382"/>
      <c r="AD163" s="382"/>
      <c r="AE163" s="382"/>
      <c r="AF163" s="382"/>
      <c r="AG163" s="382"/>
      <c r="AH163" s="376"/>
      <c r="AI163" s="377"/>
      <c r="AJ163" s="385"/>
      <c r="AK163" s="385"/>
      <c r="AL163" s="385"/>
      <c r="AM163" s="385"/>
      <c r="AN163" s="379"/>
      <c r="AO163" s="386"/>
      <c r="AP163" s="372"/>
      <c r="AQ163" s="372"/>
      <c r="AR163" s="372"/>
      <c r="AS163" s="372"/>
      <c r="AT163" s="372"/>
      <c r="AU163" s="372"/>
      <c r="AV163" s="373"/>
      <c r="AW163" s="387"/>
      <c r="AX163" s="383"/>
      <c r="AY163" s="384"/>
      <c r="AZ163" s="380"/>
      <c r="BA163" s="388"/>
      <c r="BB163" s="382"/>
      <c r="BC163" s="383"/>
      <c r="BF163" s="328"/>
    </row>
    <row r="164" spans="1:58" s="132" customFormat="1" ht="15" x14ac:dyDescent="0.3">
      <c r="A164" s="148"/>
      <c r="B164" s="149"/>
      <c r="C164" s="291" t="str">
        <f t="shared" si="2"/>
        <v/>
      </c>
      <c r="D164" s="300"/>
      <c r="E164" s="300"/>
      <c r="F164" s="264"/>
      <c r="G164" s="349"/>
      <c r="H164" s="371"/>
      <c r="I164" s="352"/>
      <c r="J164" s="372"/>
      <c r="K164" s="373"/>
      <c r="L164" s="374"/>
      <c r="M164" s="375"/>
      <c r="N164" s="356"/>
      <c r="O164" s="376"/>
      <c r="P164" s="377"/>
      <c r="Q164" s="378"/>
      <c r="R164" s="379"/>
      <c r="S164" s="380"/>
      <c r="T164" s="381"/>
      <c r="U164" s="382"/>
      <c r="V164" s="382"/>
      <c r="W164" s="382"/>
      <c r="X164" s="382"/>
      <c r="Y164" s="383"/>
      <c r="Z164" s="384"/>
      <c r="AA164" s="470"/>
      <c r="AB164" s="381"/>
      <c r="AC164" s="382"/>
      <c r="AD164" s="382"/>
      <c r="AE164" s="382"/>
      <c r="AF164" s="382"/>
      <c r="AG164" s="382"/>
      <c r="AH164" s="376"/>
      <c r="AI164" s="377"/>
      <c r="AJ164" s="385"/>
      <c r="AK164" s="385"/>
      <c r="AL164" s="385"/>
      <c r="AM164" s="385"/>
      <c r="AN164" s="379"/>
      <c r="AO164" s="386"/>
      <c r="AP164" s="372"/>
      <c r="AQ164" s="372"/>
      <c r="AR164" s="372"/>
      <c r="AS164" s="372"/>
      <c r="AT164" s="372"/>
      <c r="AU164" s="372"/>
      <c r="AV164" s="373"/>
      <c r="AW164" s="387"/>
      <c r="AX164" s="383"/>
      <c r="AY164" s="384"/>
      <c r="AZ164" s="380"/>
      <c r="BA164" s="388"/>
      <c r="BB164" s="382"/>
      <c r="BC164" s="383"/>
      <c r="BF164" s="328"/>
    </row>
    <row r="165" spans="1:58" s="132" customFormat="1" ht="15" x14ac:dyDescent="0.3">
      <c r="A165" s="148"/>
      <c r="B165" s="149"/>
      <c r="C165" s="291" t="str">
        <f t="shared" si="2"/>
        <v/>
      </c>
      <c r="D165" s="300"/>
      <c r="E165" s="300"/>
      <c r="F165" s="264"/>
      <c r="G165" s="349"/>
      <c r="H165" s="371"/>
      <c r="I165" s="352"/>
      <c r="J165" s="372"/>
      <c r="K165" s="373"/>
      <c r="L165" s="374"/>
      <c r="M165" s="375"/>
      <c r="N165" s="356"/>
      <c r="O165" s="376"/>
      <c r="P165" s="377"/>
      <c r="Q165" s="378"/>
      <c r="R165" s="379"/>
      <c r="S165" s="380"/>
      <c r="T165" s="381"/>
      <c r="U165" s="382"/>
      <c r="V165" s="382"/>
      <c r="W165" s="382"/>
      <c r="X165" s="382"/>
      <c r="Y165" s="383"/>
      <c r="Z165" s="384"/>
      <c r="AA165" s="470"/>
      <c r="AB165" s="381"/>
      <c r="AC165" s="382"/>
      <c r="AD165" s="382"/>
      <c r="AE165" s="382"/>
      <c r="AF165" s="382"/>
      <c r="AG165" s="382"/>
      <c r="AH165" s="376"/>
      <c r="AI165" s="377"/>
      <c r="AJ165" s="385"/>
      <c r="AK165" s="385"/>
      <c r="AL165" s="385"/>
      <c r="AM165" s="385"/>
      <c r="AN165" s="379"/>
      <c r="AO165" s="386"/>
      <c r="AP165" s="372"/>
      <c r="AQ165" s="372"/>
      <c r="AR165" s="372"/>
      <c r="AS165" s="372"/>
      <c r="AT165" s="372"/>
      <c r="AU165" s="372"/>
      <c r="AV165" s="373"/>
      <c r="AW165" s="387"/>
      <c r="AX165" s="383"/>
      <c r="AY165" s="384"/>
      <c r="AZ165" s="380"/>
      <c r="BA165" s="388"/>
      <c r="BB165" s="382"/>
      <c r="BC165" s="383"/>
      <c r="BF165" s="328"/>
    </row>
    <row r="166" spans="1:58" s="132" customFormat="1" ht="15" x14ac:dyDescent="0.3">
      <c r="A166" s="148"/>
      <c r="B166" s="149"/>
      <c r="C166" s="291" t="str">
        <f t="shared" si="2"/>
        <v/>
      </c>
      <c r="D166" s="300"/>
      <c r="E166" s="300"/>
      <c r="F166" s="264"/>
      <c r="G166" s="349"/>
      <c r="H166" s="371"/>
      <c r="I166" s="352"/>
      <c r="J166" s="372"/>
      <c r="K166" s="373"/>
      <c r="L166" s="374"/>
      <c r="M166" s="375"/>
      <c r="N166" s="356"/>
      <c r="O166" s="376"/>
      <c r="P166" s="377"/>
      <c r="Q166" s="378"/>
      <c r="R166" s="379"/>
      <c r="S166" s="380"/>
      <c r="T166" s="381"/>
      <c r="U166" s="382"/>
      <c r="V166" s="382"/>
      <c r="W166" s="382"/>
      <c r="X166" s="382"/>
      <c r="Y166" s="383"/>
      <c r="Z166" s="384"/>
      <c r="AA166" s="470"/>
      <c r="AB166" s="381"/>
      <c r="AC166" s="382"/>
      <c r="AD166" s="382"/>
      <c r="AE166" s="382"/>
      <c r="AF166" s="382"/>
      <c r="AG166" s="382"/>
      <c r="AH166" s="376"/>
      <c r="AI166" s="377"/>
      <c r="AJ166" s="385"/>
      <c r="AK166" s="385"/>
      <c r="AL166" s="385"/>
      <c r="AM166" s="385"/>
      <c r="AN166" s="379"/>
      <c r="AO166" s="386"/>
      <c r="AP166" s="372"/>
      <c r="AQ166" s="372"/>
      <c r="AR166" s="372"/>
      <c r="AS166" s="372"/>
      <c r="AT166" s="372"/>
      <c r="AU166" s="372"/>
      <c r="AV166" s="373"/>
      <c r="AW166" s="387"/>
      <c r="AX166" s="383"/>
      <c r="AY166" s="384"/>
      <c r="AZ166" s="380"/>
      <c r="BA166" s="388"/>
      <c r="BB166" s="382"/>
      <c r="BC166" s="383"/>
      <c r="BF166" s="328"/>
    </row>
    <row r="167" spans="1:58" s="132" customFormat="1" ht="15" x14ac:dyDescent="0.3">
      <c r="A167" s="148"/>
      <c r="B167" s="149"/>
      <c r="C167" s="291" t="str">
        <f t="shared" si="2"/>
        <v/>
      </c>
      <c r="D167" s="300"/>
      <c r="E167" s="300"/>
      <c r="F167" s="264"/>
      <c r="G167" s="349"/>
      <c r="H167" s="371"/>
      <c r="I167" s="352"/>
      <c r="J167" s="372"/>
      <c r="K167" s="373"/>
      <c r="L167" s="374"/>
      <c r="M167" s="375"/>
      <c r="N167" s="356"/>
      <c r="O167" s="376"/>
      <c r="P167" s="377"/>
      <c r="Q167" s="378"/>
      <c r="R167" s="379"/>
      <c r="S167" s="380"/>
      <c r="T167" s="381"/>
      <c r="U167" s="382"/>
      <c r="V167" s="382"/>
      <c r="W167" s="382"/>
      <c r="X167" s="382"/>
      <c r="Y167" s="383"/>
      <c r="Z167" s="384"/>
      <c r="AA167" s="470"/>
      <c r="AB167" s="381"/>
      <c r="AC167" s="382"/>
      <c r="AD167" s="382"/>
      <c r="AE167" s="382"/>
      <c r="AF167" s="382"/>
      <c r="AG167" s="382"/>
      <c r="AH167" s="376"/>
      <c r="AI167" s="377"/>
      <c r="AJ167" s="385"/>
      <c r="AK167" s="385"/>
      <c r="AL167" s="385"/>
      <c r="AM167" s="385"/>
      <c r="AN167" s="379"/>
      <c r="AO167" s="386"/>
      <c r="AP167" s="372"/>
      <c r="AQ167" s="372"/>
      <c r="AR167" s="372"/>
      <c r="AS167" s="372"/>
      <c r="AT167" s="372"/>
      <c r="AU167" s="372"/>
      <c r="AV167" s="373"/>
      <c r="AW167" s="387"/>
      <c r="AX167" s="383"/>
      <c r="AY167" s="384"/>
      <c r="AZ167" s="380"/>
      <c r="BA167" s="388"/>
      <c r="BB167" s="382"/>
      <c r="BC167" s="383"/>
      <c r="BF167" s="328"/>
    </row>
    <row r="168" spans="1:58" s="132" customFormat="1" ht="15" x14ac:dyDescent="0.3">
      <c r="A168" s="148"/>
      <c r="B168" s="149"/>
      <c r="C168" s="291" t="str">
        <f t="shared" si="2"/>
        <v/>
      </c>
      <c r="D168" s="300"/>
      <c r="E168" s="300"/>
      <c r="F168" s="264"/>
      <c r="G168" s="349"/>
      <c r="H168" s="371"/>
      <c r="I168" s="352"/>
      <c r="J168" s="372"/>
      <c r="K168" s="373"/>
      <c r="L168" s="374"/>
      <c r="M168" s="375"/>
      <c r="N168" s="356"/>
      <c r="O168" s="376"/>
      <c r="P168" s="377"/>
      <c r="Q168" s="378"/>
      <c r="R168" s="379"/>
      <c r="S168" s="380"/>
      <c r="T168" s="381"/>
      <c r="U168" s="382"/>
      <c r="V168" s="382"/>
      <c r="W168" s="382"/>
      <c r="X168" s="382"/>
      <c r="Y168" s="383"/>
      <c r="Z168" s="384"/>
      <c r="AA168" s="470"/>
      <c r="AB168" s="381"/>
      <c r="AC168" s="382"/>
      <c r="AD168" s="382"/>
      <c r="AE168" s="382"/>
      <c r="AF168" s="382"/>
      <c r="AG168" s="382"/>
      <c r="AH168" s="376"/>
      <c r="AI168" s="377"/>
      <c r="AJ168" s="385"/>
      <c r="AK168" s="385"/>
      <c r="AL168" s="385"/>
      <c r="AM168" s="385"/>
      <c r="AN168" s="379"/>
      <c r="AO168" s="386"/>
      <c r="AP168" s="372"/>
      <c r="AQ168" s="372"/>
      <c r="AR168" s="372"/>
      <c r="AS168" s="372"/>
      <c r="AT168" s="372"/>
      <c r="AU168" s="372"/>
      <c r="AV168" s="373"/>
      <c r="AW168" s="387"/>
      <c r="AX168" s="383"/>
      <c r="AY168" s="384"/>
      <c r="AZ168" s="380"/>
      <c r="BA168" s="388"/>
      <c r="BB168" s="382"/>
      <c r="BC168" s="383"/>
      <c r="BF168" s="328"/>
    </row>
    <row r="169" spans="1:58" s="132" customFormat="1" ht="15" x14ac:dyDescent="0.3">
      <c r="A169" s="148"/>
      <c r="B169" s="149"/>
      <c r="C169" s="291" t="str">
        <f t="shared" si="2"/>
        <v/>
      </c>
      <c r="D169" s="300"/>
      <c r="E169" s="300"/>
      <c r="F169" s="264"/>
      <c r="G169" s="349"/>
      <c r="H169" s="371"/>
      <c r="I169" s="352"/>
      <c r="J169" s="372"/>
      <c r="K169" s="373"/>
      <c r="L169" s="374"/>
      <c r="M169" s="375"/>
      <c r="N169" s="356"/>
      <c r="O169" s="376"/>
      <c r="P169" s="377"/>
      <c r="Q169" s="378"/>
      <c r="R169" s="379"/>
      <c r="S169" s="380"/>
      <c r="T169" s="381"/>
      <c r="U169" s="382"/>
      <c r="V169" s="382"/>
      <c r="W169" s="382"/>
      <c r="X169" s="382"/>
      <c r="Y169" s="383"/>
      <c r="Z169" s="384"/>
      <c r="AA169" s="470"/>
      <c r="AB169" s="381"/>
      <c r="AC169" s="382"/>
      <c r="AD169" s="382"/>
      <c r="AE169" s="382"/>
      <c r="AF169" s="382"/>
      <c r="AG169" s="382"/>
      <c r="AH169" s="376"/>
      <c r="AI169" s="377"/>
      <c r="AJ169" s="385"/>
      <c r="AK169" s="385"/>
      <c r="AL169" s="385"/>
      <c r="AM169" s="385"/>
      <c r="AN169" s="379"/>
      <c r="AO169" s="386"/>
      <c r="AP169" s="372"/>
      <c r="AQ169" s="372"/>
      <c r="AR169" s="372"/>
      <c r="AS169" s="372"/>
      <c r="AT169" s="372"/>
      <c r="AU169" s="372"/>
      <c r="AV169" s="373"/>
      <c r="AW169" s="387"/>
      <c r="AX169" s="383"/>
      <c r="AY169" s="384"/>
      <c r="AZ169" s="380"/>
      <c r="BA169" s="388"/>
      <c r="BB169" s="382"/>
      <c r="BC169" s="383"/>
      <c r="BF169" s="328"/>
    </row>
    <row r="170" spans="1:58" s="132" customFormat="1" ht="15" x14ac:dyDescent="0.3">
      <c r="A170" s="148"/>
      <c r="B170" s="149"/>
      <c r="C170" s="291" t="str">
        <f t="shared" si="2"/>
        <v/>
      </c>
      <c r="D170" s="300"/>
      <c r="E170" s="300"/>
      <c r="F170" s="264"/>
      <c r="G170" s="349"/>
      <c r="H170" s="371"/>
      <c r="I170" s="352"/>
      <c r="J170" s="372"/>
      <c r="K170" s="373"/>
      <c r="L170" s="374"/>
      <c r="M170" s="375"/>
      <c r="N170" s="356"/>
      <c r="O170" s="376"/>
      <c r="P170" s="377"/>
      <c r="Q170" s="378"/>
      <c r="R170" s="379"/>
      <c r="S170" s="380"/>
      <c r="T170" s="381"/>
      <c r="U170" s="382"/>
      <c r="V170" s="382"/>
      <c r="W170" s="382"/>
      <c r="X170" s="382"/>
      <c r="Y170" s="383"/>
      <c r="Z170" s="384"/>
      <c r="AA170" s="470"/>
      <c r="AB170" s="381"/>
      <c r="AC170" s="382"/>
      <c r="AD170" s="382"/>
      <c r="AE170" s="382"/>
      <c r="AF170" s="382"/>
      <c r="AG170" s="382"/>
      <c r="AH170" s="376"/>
      <c r="AI170" s="377"/>
      <c r="AJ170" s="385"/>
      <c r="AK170" s="385"/>
      <c r="AL170" s="385"/>
      <c r="AM170" s="385"/>
      <c r="AN170" s="379"/>
      <c r="AO170" s="386"/>
      <c r="AP170" s="372"/>
      <c r="AQ170" s="372"/>
      <c r="AR170" s="372"/>
      <c r="AS170" s="372"/>
      <c r="AT170" s="372"/>
      <c r="AU170" s="372"/>
      <c r="AV170" s="373"/>
      <c r="AW170" s="387"/>
      <c r="AX170" s="383"/>
      <c r="AY170" s="384"/>
      <c r="AZ170" s="380"/>
      <c r="BA170" s="388"/>
      <c r="BB170" s="382"/>
      <c r="BC170" s="383"/>
      <c r="BF170" s="328"/>
    </row>
    <row r="171" spans="1:58" s="132" customFormat="1" ht="15" x14ac:dyDescent="0.3">
      <c r="A171" s="148"/>
      <c r="B171" s="149"/>
      <c r="C171" s="291" t="str">
        <f t="shared" si="2"/>
        <v/>
      </c>
      <c r="D171" s="300"/>
      <c r="E171" s="300"/>
      <c r="F171" s="264"/>
      <c r="G171" s="349"/>
      <c r="H171" s="371"/>
      <c r="I171" s="352"/>
      <c r="J171" s="372"/>
      <c r="K171" s="373"/>
      <c r="L171" s="374"/>
      <c r="M171" s="375"/>
      <c r="N171" s="356"/>
      <c r="O171" s="376"/>
      <c r="P171" s="377"/>
      <c r="Q171" s="378"/>
      <c r="R171" s="379"/>
      <c r="S171" s="380"/>
      <c r="T171" s="381"/>
      <c r="U171" s="382"/>
      <c r="V171" s="382"/>
      <c r="W171" s="382"/>
      <c r="X171" s="382"/>
      <c r="Y171" s="383"/>
      <c r="Z171" s="384"/>
      <c r="AA171" s="470"/>
      <c r="AB171" s="381"/>
      <c r="AC171" s="382"/>
      <c r="AD171" s="382"/>
      <c r="AE171" s="382"/>
      <c r="AF171" s="382"/>
      <c r="AG171" s="382"/>
      <c r="AH171" s="376"/>
      <c r="AI171" s="377"/>
      <c r="AJ171" s="385"/>
      <c r="AK171" s="385"/>
      <c r="AL171" s="385"/>
      <c r="AM171" s="385"/>
      <c r="AN171" s="379"/>
      <c r="AO171" s="386"/>
      <c r="AP171" s="372"/>
      <c r="AQ171" s="372"/>
      <c r="AR171" s="372"/>
      <c r="AS171" s="372"/>
      <c r="AT171" s="372"/>
      <c r="AU171" s="372"/>
      <c r="AV171" s="373"/>
      <c r="AW171" s="387"/>
      <c r="AX171" s="383"/>
      <c r="AY171" s="384"/>
      <c r="AZ171" s="380"/>
      <c r="BA171" s="388"/>
      <c r="BB171" s="382"/>
      <c r="BC171" s="383"/>
      <c r="BF171" s="328"/>
    </row>
    <row r="172" spans="1:58" s="132" customFormat="1" ht="15" x14ac:dyDescent="0.3">
      <c r="A172" s="148"/>
      <c r="B172" s="149"/>
      <c r="C172" s="291" t="str">
        <f t="shared" si="2"/>
        <v/>
      </c>
      <c r="D172" s="300"/>
      <c r="E172" s="300"/>
      <c r="F172" s="264"/>
      <c r="G172" s="349"/>
      <c r="H172" s="371"/>
      <c r="I172" s="352"/>
      <c r="J172" s="372"/>
      <c r="K172" s="373"/>
      <c r="L172" s="374"/>
      <c r="M172" s="375"/>
      <c r="N172" s="356"/>
      <c r="O172" s="376"/>
      <c r="P172" s="377"/>
      <c r="Q172" s="378"/>
      <c r="R172" s="379"/>
      <c r="S172" s="380"/>
      <c r="T172" s="381"/>
      <c r="U172" s="382"/>
      <c r="V172" s="382"/>
      <c r="W172" s="382"/>
      <c r="X172" s="382"/>
      <c r="Y172" s="383"/>
      <c r="Z172" s="384"/>
      <c r="AA172" s="470"/>
      <c r="AB172" s="381"/>
      <c r="AC172" s="382"/>
      <c r="AD172" s="382"/>
      <c r="AE172" s="382"/>
      <c r="AF172" s="382"/>
      <c r="AG172" s="382"/>
      <c r="AH172" s="376"/>
      <c r="AI172" s="377"/>
      <c r="AJ172" s="385"/>
      <c r="AK172" s="385"/>
      <c r="AL172" s="385"/>
      <c r="AM172" s="385"/>
      <c r="AN172" s="379"/>
      <c r="AO172" s="386"/>
      <c r="AP172" s="372"/>
      <c r="AQ172" s="372"/>
      <c r="AR172" s="372"/>
      <c r="AS172" s="372"/>
      <c r="AT172" s="372"/>
      <c r="AU172" s="372"/>
      <c r="AV172" s="373"/>
      <c r="AW172" s="387"/>
      <c r="AX172" s="383"/>
      <c r="AY172" s="384"/>
      <c r="AZ172" s="380"/>
      <c r="BA172" s="388"/>
      <c r="BB172" s="382"/>
      <c r="BC172" s="383"/>
      <c r="BF172" s="328"/>
    </row>
    <row r="173" spans="1:58" s="132" customFormat="1" ht="15" x14ac:dyDescent="0.3">
      <c r="A173" s="148"/>
      <c r="B173" s="149"/>
      <c r="C173" s="291" t="str">
        <f t="shared" si="2"/>
        <v/>
      </c>
      <c r="D173" s="300"/>
      <c r="E173" s="300"/>
      <c r="F173" s="264"/>
      <c r="G173" s="349"/>
      <c r="H173" s="371"/>
      <c r="I173" s="352"/>
      <c r="J173" s="372"/>
      <c r="K173" s="373"/>
      <c r="L173" s="374"/>
      <c r="M173" s="375"/>
      <c r="N173" s="356"/>
      <c r="O173" s="376"/>
      <c r="P173" s="377"/>
      <c r="Q173" s="378"/>
      <c r="R173" s="379"/>
      <c r="S173" s="380"/>
      <c r="T173" s="381"/>
      <c r="U173" s="382"/>
      <c r="V173" s="382"/>
      <c r="W173" s="382"/>
      <c r="X173" s="382"/>
      <c r="Y173" s="383"/>
      <c r="Z173" s="384"/>
      <c r="AA173" s="470"/>
      <c r="AB173" s="381"/>
      <c r="AC173" s="382"/>
      <c r="AD173" s="382"/>
      <c r="AE173" s="382"/>
      <c r="AF173" s="382"/>
      <c r="AG173" s="382"/>
      <c r="AH173" s="376"/>
      <c r="AI173" s="377"/>
      <c r="AJ173" s="385"/>
      <c r="AK173" s="385"/>
      <c r="AL173" s="385"/>
      <c r="AM173" s="385"/>
      <c r="AN173" s="379"/>
      <c r="AO173" s="386"/>
      <c r="AP173" s="372"/>
      <c r="AQ173" s="372"/>
      <c r="AR173" s="372"/>
      <c r="AS173" s="372"/>
      <c r="AT173" s="372"/>
      <c r="AU173" s="372"/>
      <c r="AV173" s="373"/>
      <c r="AW173" s="387"/>
      <c r="AX173" s="383"/>
      <c r="AY173" s="384"/>
      <c r="AZ173" s="380"/>
      <c r="BA173" s="388"/>
      <c r="BB173" s="382"/>
      <c r="BC173" s="383"/>
      <c r="BF173" s="328"/>
    </row>
    <row r="174" spans="1:58" s="132" customFormat="1" ht="15" x14ac:dyDescent="0.3">
      <c r="A174" s="148"/>
      <c r="B174" s="149"/>
      <c r="C174" s="291" t="str">
        <f t="shared" si="2"/>
        <v/>
      </c>
      <c r="D174" s="300"/>
      <c r="E174" s="300"/>
      <c r="F174" s="264"/>
      <c r="G174" s="349"/>
      <c r="H174" s="371"/>
      <c r="I174" s="352"/>
      <c r="J174" s="372"/>
      <c r="K174" s="373"/>
      <c r="L174" s="374"/>
      <c r="M174" s="375"/>
      <c r="N174" s="356"/>
      <c r="O174" s="376"/>
      <c r="P174" s="377"/>
      <c r="Q174" s="378"/>
      <c r="R174" s="379"/>
      <c r="S174" s="380"/>
      <c r="T174" s="381"/>
      <c r="U174" s="382"/>
      <c r="V174" s="382"/>
      <c r="W174" s="382"/>
      <c r="X174" s="382"/>
      <c r="Y174" s="383"/>
      <c r="Z174" s="384"/>
      <c r="AA174" s="470"/>
      <c r="AB174" s="381"/>
      <c r="AC174" s="382"/>
      <c r="AD174" s="382"/>
      <c r="AE174" s="382"/>
      <c r="AF174" s="382"/>
      <c r="AG174" s="382"/>
      <c r="AH174" s="376"/>
      <c r="AI174" s="377"/>
      <c r="AJ174" s="385"/>
      <c r="AK174" s="385"/>
      <c r="AL174" s="385"/>
      <c r="AM174" s="385"/>
      <c r="AN174" s="379"/>
      <c r="AO174" s="386"/>
      <c r="AP174" s="372"/>
      <c r="AQ174" s="372"/>
      <c r="AR174" s="372"/>
      <c r="AS174" s="372"/>
      <c r="AT174" s="372"/>
      <c r="AU174" s="372"/>
      <c r="AV174" s="373"/>
      <c r="AW174" s="387"/>
      <c r="AX174" s="383"/>
      <c r="AY174" s="384"/>
      <c r="AZ174" s="380"/>
      <c r="BA174" s="388"/>
      <c r="BB174" s="382"/>
      <c r="BC174" s="383"/>
      <c r="BF174" s="328"/>
    </row>
    <row r="175" spans="1:58" s="132" customFormat="1" ht="15" x14ac:dyDescent="0.3">
      <c r="A175" s="148"/>
      <c r="B175" s="149"/>
      <c r="C175" s="291" t="str">
        <f t="shared" si="2"/>
        <v/>
      </c>
      <c r="D175" s="300"/>
      <c r="E175" s="300"/>
      <c r="F175" s="264"/>
      <c r="G175" s="349"/>
      <c r="H175" s="371"/>
      <c r="I175" s="352"/>
      <c r="J175" s="372"/>
      <c r="K175" s="373"/>
      <c r="L175" s="374"/>
      <c r="M175" s="375"/>
      <c r="N175" s="356"/>
      <c r="O175" s="376"/>
      <c r="P175" s="377"/>
      <c r="Q175" s="378"/>
      <c r="R175" s="379"/>
      <c r="S175" s="380"/>
      <c r="T175" s="381"/>
      <c r="U175" s="382"/>
      <c r="V175" s="382"/>
      <c r="W175" s="382"/>
      <c r="X175" s="382"/>
      <c r="Y175" s="383"/>
      <c r="Z175" s="384"/>
      <c r="AA175" s="470"/>
      <c r="AB175" s="381"/>
      <c r="AC175" s="382"/>
      <c r="AD175" s="382"/>
      <c r="AE175" s="382"/>
      <c r="AF175" s="382"/>
      <c r="AG175" s="382"/>
      <c r="AH175" s="376"/>
      <c r="AI175" s="377"/>
      <c r="AJ175" s="385"/>
      <c r="AK175" s="385"/>
      <c r="AL175" s="385"/>
      <c r="AM175" s="385"/>
      <c r="AN175" s="379"/>
      <c r="AO175" s="386"/>
      <c r="AP175" s="372"/>
      <c r="AQ175" s="372"/>
      <c r="AR175" s="372"/>
      <c r="AS175" s="372"/>
      <c r="AT175" s="372"/>
      <c r="AU175" s="372"/>
      <c r="AV175" s="373"/>
      <c r="AW175" s="387"/>
      <c r="AX175" s="383"/>
      <c r="AY175" s="384"/>
      <c r="AZ175" s="380"/>
      <c r="BA175" s="388"/>
      <c r="BB175" s="382"/>
      <c r="BC175" s="383"/>
      <c r="BF175" s="328"/>
    </row>
    <row r="176" spans="1:58" s="132" customFormat="1" ht="15" x14ac:dyDescent="0.3">
      <c r="A176" s="148"/>
      <c r="B176" s="149"/>
      <c r="C176" s="291" t="str">
        <f t="shared" si="2"/>
        <v/>
      </c>
      <c r="D176" s="300"/>
      <c r="E176" s="300"/>
      <c r="F176" s="264"/>
      <c r="G176" s="349"/>
      <c r="H176" s="371"/>
      <c r="I176" s="352"/>
      <c r="J176" s="372"/>
      <c r="K176" s="373"/>
      <c r="L176" s="374"/>
      <c r="M176" s="375"/>
      <c r="N176" s="356"/>
      <c r="O176" s="376"/>
      <c r="P176" s="377"/>
      <c r="Q176" s="378"/>
      <c r="R176" s="379"/>
      <c r="S176" s="380"/>
      <c r="T176" s="381"/>
      <c r="U176" s="382"/>
      <c r="V176" s="382"/>
      <c r="W176" s="382"/>
      <c r="X176" s="382"/>
      <c r="Y176" s="383"/>
      <c r="Z176" s="384"/>
      <c r="AA176" s="470"/>
      <c r="AB176" s="381"/>
      <c r="AC176" s="382"/>
      <c r="AD176" s="382"/>
      <c r="AE176" s="382"/>
      <c r="AF176" s="382"/>
      <c r="AG176" s="382"/>
      <c r="AH176" s="376"/>
      <c r="AI176" s="377"/>
      <c r="AJ176" s="385"/>
      <c r="AK176" s="385"/>
      <c r="AL176" s="385"/>
      <c r="AM176" s="385"/>
      <c r="AN176" s="379"/>
      <c r="AO176" s="386"/>
      <c r="AP176" s="372"/>
      <c r="AQ176" s="372"/>
      <c r="AR176" s="372"/>
      <c r="AS176" s="372"/>
      <c r="AT176" s="372"/>
      <c r="AU176" s="372"/>
      <c r="AV176" s="373"/>
      <c r="AW176" s="387"/>
      <c r="AX176" s="383"/>
      <c r="AY176" s="384"/>
      <c r="AZ176" s="380"/>
      <c r="BA176" s="388"/>
      <c r="BB176" s="382"/>
      <c r="BC176" s="383"/>
      <c r="BF176" s="328"/>
    </row>
    <row r="177" spans="1:58" s="132" customFormat="1" ht="15" x14ac:dyDescent="0.3">
      <c r="A177" s="148"/>
      <c r="B177" s="149"/>
      <c r="C177" s="291" t="str">
        <f t="shared" si="2"/>
        <v/>
      </c>
      <c r="D177" s="300"/>
      <c r="E177" s="300"/>
      <c r="F177" s="264"/>
      <c r="G177" s="349"/>
      <c r="H177" s="371"/>
      <c r="I177" s="352"/>
      <c r="J177" s="372"/>
      <c r="K177" s="373"/>
      <c r="L177" s="374"/>
      <c r="M177" s="375"/>
      <c r="N177" s="356"/>
      <c r="O177" s="376"/>
      <c r="P177" s="377"/>
      <c r="Q177" s="378"/>
      <c r="R177" s="379"/>
      <c r="S177" s="380"/>
      <c r="T177" s="381"/>
      <c r="U177" s="382"/>
      <c r="V177" s="382"/>
      <c r="W177" s="382"/>
      <c r="X177" s="382"/>
      <c r="Y177" s="383"/>
      <c r="Z177" s="384"/>
      <c r="AA177" s="470"/>
      <c r="AB177" s="381"/>
      <c r="AC177" s="382"/>
      <c r="AD177" s="382"/>
      <c r="AE177" s="382"/>
      <c r="AF177" s="382"/>
      <c r="AG177" s="382"/>
      <c r="AH177" s="376"/>
      <c r="AI177" s="377"/>
      <c r="AJ177" s="385"/>
      <c r="AK177" s="385"/>
      <c r="AL177" s="385"/>
      <c r="AM177" s="385"/>
      <c r="AN177" s="379"/>
      <c r="AO177" s="386"/>
      <c r="AP177" s="372"/>
      <c r="AQ177" s="372"/>
      <c r="AR177" s="372"/>
      <c r="AS177" s="372"/>
      <c r="AT177" s="372"/>
      <c r="AU177" s="372"/>
      <c r="AV177" s="373"/>
      <c r="AW177" s="387"/>
      <c r="AX177" s="383"/>
      <c r="AY177" s="384"/>
      <c r="AZ177" s="380"/>
      <c r="BA177" s="388"/>
      <c r="BB177" s="382"/>
      <c r="BC177" s="383"/>
      <c r="BF177" s="328"/>
    </row>
    <row r="178" spans="1:58" s="132" customFormat="1" ht="15" x14ac:dyDescent="0.3">
      <c r="A178" s="148"/>
      <c r="B178" s="149"/>
      <c r="C178" s="291" t="str">
        <f t="shared" si="2"/>
        <v/>
      </c>
      <c r="D178" s="300"/>
      <c r="E178" s="300"/>
      <c r="F178" s="264"/>
      <c r="G178" s="349"/>
      <c r="H178" s="371"/>
      <c r="I178" s="352"/>
      <c r="J178" s="372"/>
      <c r="K178" s="373"/>
      <c r="L178" s="374"/>
      <c r="M178" s="375"/>
      <c r="N178" s="356"/>
      <c r="O178" s="376"/>
      <c r="P178" s="377"/>
      <c r="Q178" s="378"/>
      <c r="R178" s="379"/>
      <c r="S178" s="380"/>
      <c r="T178" s="381"/>
      <c r="U178" s="382"/>
      <c r="V178" s="382"/>
      <c r="W178" s="382"/>
      <c r="X178" s="382"/>
      <c r="Y178" s="383"/>
      <c r="Z178" s="384"/>
      <c r="AA178" s="470"/>
      <c r="AB178" s="381"/>
      <c r="AC178" s="382"/>
      <c r="AD178" s="382"/>
      <c r="AE178" s="382"/>
      <c r="AF178" s="382"/>
      <c r="AG178" s="382"/>
      <c r="AH178" s="376"/>
      <c r="AI178" s="377"/>
      <c r="AJ178" s="385"/>
      <c r="AK178" s="385"/>
      <c r="AL178" s="385"/>
      <c r="AM178" s="385"/>
      <c r="AN178" s="379"/>
      <c r="AO178" s="386"/>
      <c r="AP178" s="372"/>
      <c r="AQ178" s="372"/>
      <c r="AR178" s="372"/>
      <c r="AS178" s="372"/>
      <c r="AT178" s="372"/>
      <c r="AU178" s="372"/>
      <c r="AV178" s="373"/>
      <c r="AW178" s="387"/>
      <c r="AX178" s="383"/>
      <c r="AY178" s="384"/>
      <c r="AZ178" s="380"/>
      <c r="BA178" s="388"/>
      <c r="BB178" s="382"/>
      <c r="BC178" s="383"/>
      <c r="BF178" s="328"/>
    </row>
    <row r="179" spans="1:58" s="132" customFormat="1" ht="15" x14ac:dyDescent="0.3">
      <c r="A179" s="148"/>
      <c r="B179" s="149"/>
      <c r="C179" s="291" t="str">
        <f t="shared" si="2"/>
        <v/>
      </c>
      <c r="D179" s="300"/>
      <c r="E179" s="300"/>
      <c r="F179" s="264"/>
      <c r="G179" s="349"/>
      <c r="H179" s="371"/>
      <c r="I179" s="352"/>
      <c r="J179" s="372"/>
      <c r="K179" s="373"/>
      <c r="L179" s="374"/>
      <c r="M179" s="375"/>
      <c r="N179" s="356"/>
      <c r="O179" s="376"/>
      <c r="P179" s="377"/>
      <c r="Q179" s="378"/>
      <c r="R179" s="379"/>
      <c r="S179" s="380"/>
      <c r="T179" s="381"/>
      <c r="U179" s="382"/>
      <c r="V179" s="382"/>
      <c r="W179" s="382"/>
      <c r="X179" s="382"/>
      <c r="Y179" s="383"/>
      <c r="Z179" s="384"/>
      <c r="AA179" s="470"/>
      <c r="AB179" s="381"/>
      <c r="AC179" s="382"/>
      <c r="AD179" s="382"/>
      <c r="AE179" s="382"/>
      <c r="AF179" s="382"/>
      <c r="AG179" s="382"/>
      <c r="AH179" s="376"/>
      <c r="AI179" s="377"/>
      <c r="AJ179" s="385"/>
      <c r="AK179" s="385"/>
      <c r="AL179" s="385"/>
      <c r="AM179" s="385"/>
      <c r="AN179" s="379"/>
      <c r="AO179" s="386"/>
      <c r="AP179" s="372"/>
      <c r="AQ179" s="372"/>
      <c r="AR179" s="372"/>
      <c r="AS179" s="372"/>
      <c r="AT179" s="372"/>
      <c r="AU179" s="372"/>
      <c r="AV179" s="373"/>
      <c r="AW179" s="387"/>
      <c r="AX179" s="383"/>
      <c r="AY179" s="384"/>
      <c r="AZ179" s="380"/>
      <c r="BA179" s="388"/>
      <c r="BB179" s="382"/>
      <c r="BC179" s="383"/>
      <c r="BF179" s="328"/>
    </row>
    <row r="180" spans="1:58" s="132" customFormat="1" ht="15" x14ac:dyDescent="0.3">
      <c r="A180" s="148"/>
      <c r="B180" s="149"/>
      <c r="C180" s="291" t="str">
        <f t="shared" si="2"/>
        <v/>
      </c>
      <c r="D180" s="300"/>
      <c r="E180" s="300"/>
      <c r="F180" s="264"/>
      <c r="G180" s="349"/>
      <c r="H180" s="371"/>
      <c r="I180" s="352"/>
      <c r="J180" s="372"/>
      <c r="K180" s="373"/>
      <c r="L180" s="374"/>
      <c r="M180" s="375"/>
      <c r="N180" s="356"/>
      <c r="O180" s="376"/>
      <c r="P180" s="377"/>
      <c r="Q180" s="378"/>
      <c r="R180" s="379"/>
      <c r="S180" s="380"/>
      <c r="T180" s="381"/>
      <c r="U180" s="382"/>
      <c r="V180" s="382"/>
      <c r="W180" s="382"/>
      <c r="X180" s="382"/>
      <c r="Y180" s="383"/>
      <c r="Z180" s="384"/>
      <c r="AA180" s="470"/>
      <c r="AB180" s="381"/>
      <c r="AC180" s="382"/>
      <c r="AD180" s="382"/>
      <c r="AE180" s="382"/>
      <c r="AF180" s="382"/>
      <c r="AG180" s="382"/>
      <c r="AH180" s="376"/>
      <c r="AI180" s="377"/>
      <c r="AJ180" s="385"/>
      <c r="AK180" s="385"/>
      <c r="AL180" s="385"/>
      <c r="AM180" s="385"/>
      <c r="AN180" s="379"/>
      <c r="AO180" s="386"/>
      <c r="AP180" s="372"/>
      <c r="AQ180" s="372"/>
      <c r="AR180" s="372"/>
      <c r="AS180" s="372"/>
      <c r="AT180" s="372"/>
      <c r="AU180" s="372"/>
      <c r="AV180" s="373"/>
      <c r="AW180" s="387"/>
      <c r="AX180" s="383"/>
      <c r="AY180" s="384"/>
      <c r="AZ180" s="380"/>
      <c r="BA180" s="388"/>
      <c r="BB180" s="382"/>
      <c r="BC180" s="383"/>
      <c r="BF180" s="328"/>
    </row>
    <row r="181" spans="1:58" s="132" customFormat="1" ht="15" x14ac:dyDescent="0.3">
      <c r="A181" s="148"/>
      <c r="B181" s="149"/>
      <c r="C181" s="291" t="str">
        <f t="shared" si="2"/>
        <v/>
      </c>
      <c r="D181" s="300"/>
      <c r="E181" s="300"/>
      <c r="F181" s="264"/>
      <c r="G181" s="349"/>
      <c r="H181" s="371"/>
      <c r="I181" s="352"/>
      <c r="J181" s="372"/>
      <c r="K181" s="373"/>
      <c r="L181" s="374"/>
      <c r="M181" s="375"/>
      <c r="N181" s="356"/>
      <c r="O181" s="376"/>
      <c r="P181" s="377"/>
      <c r="Q181" s="378"/>
      <c r="R181" s="379"/>
      <c r="S181" s="380"/>
      <c r="T181" s="381"/>
      <c r="U181" s="382"/>
      <c r="V181" s="382"/>
      <c r="W181" s="382"/>
      <c r="X181" s="382"/>
      <c r="Y181" s="383"/>
      <c r="Z181" s="384"/>
      <c r="AA181" s="470"/>
      <c r="AB181" s="381"/>
      <c r="AC181" s="382"/>
      <c r="AD181" s="382"/>
      <c r="AE181" s="382"/>
      <c r="AF181" s="382"/>
      <c r="AG181" s="382"/>
      <c r="AH181" s="376"/>
      <c r="AI181" s="377"/>
      <c r="AJ181" s="385"/>
      <c r="AK181" s="385"/>
      <c r="AL181" s="385"/>
      <c r="AM181" s="385"/>
      <c r="AN181" s="379"/>
      <c r="AO181" s="386"/>
      <c r="AP181" s="372"/>
      <c r="AQ181" s="372"/>
      <c r="AR181" s="372"/>
      <c r="AS181" s="372"/>
      <c r="AT181" s="372"/>
      <c r="AU181" s="372"/>
      <c r="AV181" s="373"/>
      <c r="AW181" s="387"/>
      <c r="AX181" s="383"/>
      <c r="AY181" s="384"/>
      <c r="AZ181" s="380"/>
      <c r="BA181" s="388"/>
      <c r="BB181" s="382"/>
      <c r="BC181" s="383"/>
      <c r="BF181" s="328"/>
    </row>
    <row r="182" spans="1:58" s="132" customFormat="1" ht="15" x14ac:dyDescent="0.3">
      <c r="A182" s="148"/>
      <c r="B182" s="149"/>
      <c r="C182" s="291" t="str">
        <f t="shared" si="2"/>
        <v/>
      </c>
      <c r="D182" s="300"/>
      <c r="E182" s="300"/>
      <c r="F182" s="264"/>
      <c r="G182" s="349"/>
      <c r="H182" s="371"/>
      <c r="I182" s="352"/>
      <c r="J182" s="372"/>
      <c r="K182" s="373"/>
      <c r="L182" s="374"/>
      <c r="M182" s="375"/>
      <c r="N182" s="356"/>
      <c r="O182" s="376"/>
      <c r="P182" s="377"/>
      <c r="Q182" s="378"/>
      <c r="R182" s="379"/>
      <c r="S182" s="380"/>
      <c r="T182" s="381"/>
      <c r="U182" s="382"/>
      <c r="V182" s="382"/>
      <c r="W182" s="382"/>
      <c r="X182" s="382"/>
      <c r="Y182" s="383"/>
      <c r="Z182" s="384"/>
      <c r="AA182" s="470"/>
      <c r="AB182" s="381"/>
      <c r="AC182" s="382"/>
      <c r="AD182" s="382"/>
      <c r="AE182" s="382"/>
      <c r="AF182" s="382"/>
      <c r="AG182" s="382"/>
      <c r="AH182" s="376"/>
      <c r="AI182" s="377"/>
      <c r="AJ182" s="385"/>
      <c r="AK182" s="385"/>
      <c r="AL182" s="385"/>
      <c r="AM182" s="385"/>
      <c r="AN182" s="379"/>
      <c r="AO182" s="386"/>
      <c r="AP182" s="372"/>
      <c r="AQ182" s="372"/>
      <c r="AR182" s="372"/>
      <c r="AS182" s="372"/>
      <c r="AT182" s="372"/>
      <c r="AU182" s="372"/>
      <c r="AV182" s="373"/>
      <c r="AW182" s="387"/>
      <c r="AX182" s="383"/>
      <c r="AY182" s="384"/>
      <c r="AZ182" s="380"/>
      <c r="BA182" s="388"/>
      <c r="BB182" s="382"/>
      <c r="BC182" s="383"/>
      <c r="BF182" s="328"/>
    </row>
    <row r="183" spans="1:58" s="132" customFormat="1" ht="15" x14ac:dyDescent="0.3">
      <c r="A183" s="148"/>
      <c r="B183" s="149"/>
      <c r="C183" s="291" t="str">
        <f t="shared" si="2"/>
        <v/>
      </c>
      <c r="D183" s="300"/>
      <c r="E183" s="300"/>
      <c r="F183" s="264"/>
      <c r="G183" s="349"/>
      <c r="H183" s="371"/>
      <c r="I183" s="352"/>
      <c r="J183" s="372"/>
      <c r="K183" s="373"/>
      <c r="L183" s="374"/>
      <c r="M183" s="375"/>
      <c r="N183" s="356"/>
      <c r="O183" s="376"/>
      <c r="P183" s="377"/>
      <c r="Q183" s="378"/>
      <c r="R183" s="379"/>
      <c r="S183" s="380"/>
      <c r="T183" s="381"/>
      <c r="U183" s="382"/>
      <c r="V183" s="382"/>
      <c r="W183" s="382"/>
      <c r="X183" s="382"/>
      <c r="Y183" s="383"/>
      <c r="Z183" s="384"/>
      <c r="AA183" s="470"/>
      <c r="AB183" s="381"/>
      <c r="AC183" s="382"/>
      <c r="AD183" s="382"/>
      <c r="AE183" s="382"/>
      <c r="AF183" s="382"/>
      <c r="AG183" s="382"/>
      <c r="AH183" s="376"/>
      <c r="AI183" s="377"/>
      <c r="AJ183" s="385"/>
      <c r="AK183" s="385"/>
      <c r="AL183" s="385"/>
      <c r="AM183" s="385"/>
      <c r="AN183" s="379"/>
      <c r="AO183" s="386"/>
      <c r="AP183" s="372"/>
      <c r="AQ183" s="372"/>
      <c r="AR183" s="372"/>
      <c r="AS183" s="372"/>
      <c r="AT183" s="372"/>
      <c r="AU183" s="372"/>
      <c r="AV183" s="373"/>
      <c r="AW183" s="387"/>
      <c r="AX183" s="383"/>
      <c r="AY183" s="384"/>
      <c r="AZ183" s="380"/>
      <c r="BA183" s="388"/>
      <c r="BB183" s="382"/>
      <c r="BC183" s="383"/>
      <c r="BF183" s="328"/>
    </row>
    <row r="184" spans="1:58" s="132" customFormat="1" ht="15" x14ac:dyDescent="0.3">
      <c r="A184" s="148"/>
      <c r="B184" s="149"/>
      <c r="C184" s="291" t="str">
        <f t="shared" si="2"/>
        <v/>
      </c>
      <c r="D184" s="300"/>
      <c r="E184" s="300"/>
      <c r="F184" s="264"/>
      <c r="G184" s="349"/>
      <c r="H184" s="371"/>
      <c r="I184" s="352"/>
      <c r="J184" s="372"/>
      <c r="K184" s="373"/>
      <c r="L184" s="374"/>
      <c r="M184" s="375"/>
      <c r="N184" s="356"/>
      <c r="O184" s="376"/>
      <c r="P184" s="377"/>
      <c r="Q184" s="378"/>
      <c r="R184" s="379"/>
      <c r="S184" s="380"/>
      <c r="T184" s="381"/>
      <c r="U184" s="382"/>
      <c r="V184" s="382"/>
      <c r="W184" s="382"/>
      <c r="X184" s="382"/>
      <c r="Y184" s="383"/>
      <c r="Z184" s="384"/>
      <c r="AA184" s="470"/>
      <c r="AB184" s="381"/>
      <c r="AC184" s="382"/>
      <c r="AD184" s="382"/>
      <c r="AE184" s="382"/>
      <c r="AF184" s="382"/>
      <c r="AG184" s="382"/>
      <c r="AH184" s="376"/>
      <c r="AI184" s="377"/>
      <c r="AJ184" s="385"/>
      <c r="AK184" s="385"/>
      <c r="AL184" s="385"/>
      <c r="AM184" s="385"/>
      <c r="AN184" s="379"/>
      <c r="AO184" s="386"/>
      <c r="AP184" s="372"/>
      <c r="AQ184" s="372"/>
      <c r="AR184" s="372"/>
      <c r="AS184" s="372"/>
      <c r="AT184" s="372"/>
      <c r="AU184" s="372"/>
      <c r="AV184" s="373"/>
      <c r="AW184" s="387"/>
      <c r="AX184" s="383"/>
      <c r="AY184" s="384"/>
      <c r="AZ184" s="380"/>
      <c r="BA184" s="388"/>
      <c r="BB184" s="382"/>
      <c r="BC184" s="383"/>
      <c r="BF184" s="328"/>
    </row>
    <row r="185" spans="1:58" s="132" customFormat="1" ht="15" x14ac:dyDescent="0.3">
      <c r="A185" s="148"/>
      <c r="B185" s="149"/>
      <c r="C185" s="291" t="str">
        <f t="shared" si="2"/>
        <v/>
      </c>
      <c r="D185" s="300"/>
      <c r="E185" s="300"/>
      <c r="F185" s="264"/>
      <c r="G185" s="349"/>
      <c r="H185" s="371"/>
      <c r="I185" s="352"/>
      <c r="J185" s="372"/>
      <c r="K185" s="373"/>
      <c r="L185" s="374"/>
      <c r="M185" s="375"/>
      <c r="N185" s="356"/>
      <c r="O185" s="376"/>
      <c r="P185" s="377"/>
      <c r="Q185" s="378"/>
      <c r="R185" s="379"/>
      <c r="S185" s="380"/>
      <c r="T185" s="381"/>
      <c r="U185" s="382"/>
      <c r="V185" s="382"/>
      <c r="W185" s="382"/>
      <c r="X185" s="382"/>
      <c r="Y185" s="383"/>
      <c r="Z185" s="384"/>
      <c r="AA185" s="470"/>
      <c r="AB185" s="381"/>
      <c r="AC185" s="382"/>
      <c r="AD185" s="382"/>
      <c r="AE185" s="382"/>
      <c r="AF185" s="382"/>
      <c r="AG185" s="382"/>
      <c r="AH185" s="376"/>
      <c r="AI185" s="377"/>
      <c r="AJ185" s="385"/>
      <c r="AK185" s="385"/>
      <c r="AL185" s="385"/>
      <c r="AM185" s="385"/>
      <c r="AN185" s="379"/>
      <c r="AO185" s="386"/>
      <c r="AP185" s="372"/>
      <c r="AQ185" s="372"/>
      <c r="AR185" s="372"/>
      <c r="AS185" s="372"/>
      <c r="AT185" s="372"/>
      <c r="AU185" s="372"/>
      <c r="AV185" s="373"/>
      <c r="AW185" s="387"/>
      <c r="AX185" s="383"/>
      <c r="AY185" s="384"/>
      <c r="AZ185" s="380"/>
      <c r="BA185" s="388"/>
      <c r="BB185" s="382"/>
      <c r="BC185" s="383"/>
      <c r="BF185" s="328"/>
    </row>
    <row r="186" spans="1:58" s="132" customFormat="1" ht="15" x14ac:dyDescent="0.3">
      <c r="A186" s="148"/>
      <c r="B186" s="149"/>
      <c r="C186" s="291" t="str">
        <f t="shared" si="2"/>
        <v/>
      </c>
      <c r="D186" s="300"/>
      <c r="E186" s="300"/>
      <c r="F186" s="264"/>
      <c r="G186" s="349"/>
      <c r="H186" s="371"/>
      <c r="I186" s="352"/>
      <c r="J186" s="372"/>
      <c r="K186" s="373"/>
      <c r="L186" s="374"/>
      <c r="M186" s="375"/>
      <c r="N186" s="356"/>
      <c r="O186" s="376"/>
      <c r="P186" s="377"/>
      <c r="Q186" s="378"/>
      <c r="R186" s="379"/>
      <c r="S186" s="380"/>
      <c r="T186" s="381"/>
      <c r="U186" s="382"/>
      <c r="V186" s="382"/>
      <c r="W186" s="382"/>
      <c r="X186" s="382"/>
      <c r="Y186" s="383"/>
      <c r="Z186" s="384"/>
      <c r="AA186" s="470"/>
      <c r="AB186" s="381"/>
      <c r="AC186" s="382"/>
      <c r="AD186" s="382"/>
      <c r="AE186" s="382"/>
      <c r="AF186" s="382"/>
      <c r="AG186" s="382"/>
      <c r="AH186" s="376"/>
      <c r="AI186" s="377"/>
      <c r="AJ186" s="385"/>
      <c r="AK186" s="385"/>
      <c r="AL186" s="385"/>
      <c r="AM186" s="385"/>
      <c r="AN186" s="379"/>
      <c r="AO186" s="386"/>
      <c r="AP186" s="372"/>
      <c r="AQ186" s="372"/>
      <c r="AR186" s="372"/>
      <c r="AS186" s="372"/>
      <c r="AT186" s="372"/>
      <c r="AU186" s="372"/>
      <c r="AV186" s="373"/>
      <c r="AW186" s="387"/>
      <c r="AX186" s="383"/>
      <c r="AY186" s="384"/>
      <c r="AZ186" s="380"/>
      <c r="BA186" s="388"/>
      <c r="BB186" s="382"/>
      <c r="BC186" s="383"/>
      <c r="BF186" s="328"/>
    </row>
    <row r="187" spans="1:58" s="132" customFormat="1" ht="15" x14ac:dyDescent="0.3">
      <c r="A187" s="148"/>
      <c r="B187" s="149"/>
      <c r="C187" s="291" t="str">
        <f t="shared" si="2"/>
        <v/>
      </c>
      <c r="D187" s="300"/>
      <c r="E187" s="300"/>
      <c r="F187" s="264"/>
      <c r="G187" s="349"/>
      <c r="H187" s="371"/>
      <c r="I187" s="352"/>
      <c r="J187" s="372"/>
      <c r="K187" s="373"/>
      <c r="L187" s="374"/>
      <c r="M187" s="375"/>
      <c r="N187" s="356"/>
      <c r="O187" s="376"/>
      <c r="P187" s="377"/>
      <c r="Q187" s="378"/>
      <c r="R187" s="379"/>
      <c r="S187" s="380"/>
      <c r="T187" s="381"/>
      <c r="U187" s="382"/>
      <c r="V187" s="382"/>
      <c r="W187" s="382"/>
      <c r="X187" s="382"/>
      <c r="Y187" s="383"/>
      <c r="Z187" s="384"/>
      <c r="AA187" s="470"/>
      <c r="AB187" s="381"/>
      <c r="AC187" s="382"/>
      <c r="AD187" s="382"/>
      <c r="AE187" s="382"/>
      <c r="AF187" s="382"/>
      <c r="AG187" s="382"/>
      <c r="AH187" s="376"/>
      <c r="AI187" s="377"/>
      <c r="AJ187" s="385"/>
      <c r="AK187" s="385"/>
      <c r="AL187" s="385"/>
      <c r="AM187" s="385"/>
      <c r="AN187" s="379"/>
      <c r="AO187" s="386"/>
      <c r="AP187" s="372"/>
      <c r="AQ187" s="372"/>
      <c r="AR187" s="372"/>
      <c r="AS187" s="372"/>
      <c r="AT187" s="372"/>
      <c r="AU187" s="372"/>
      <c r="AV187" s="373"/>
      <c r="AW187" s="387"/>
      <c r="AX187" s="383"/>
      <c r="AY187" s="384"/>
      <c r="AZ187" s="380"/>
      <c r="BA187" s="388"/>
      <c r="BB187" s="382"/>
      <c r="BC187" s="383"/>
      <c r="BF187" s="328"/>
    </row>
    <row r="188" spans="1:58" s="132" customFormat="1" ht="15" x14ac:dyDescent="0.3">
      <c r="A188" s="148"/>
      <c r="B188" s="149"/>
      <c r="C188" s="291" t="str">
        <f t="shared" si="2"/>
        <v/>
      </c>
      <c r="D188" s="300"/>
      <c r="E188" s="300"/>
      <c r="F188" s="264"/>
      <c r="G188" s="349"/>
      <c r="H188" s="371"/>
      <c r="I188" s="352"/>
      <c r="J188" s="372"/>
      <c r="K188" s="373"/>
      <c r="L188" s="374"/>
      <c r="M188" s="375"/>
      <c r="N188" s="356"/>
      <c r="O188" s="376"/>
      <c r="P188" s="377"/>
      <c r="Q188" s="378"/>
      <c r="R188" s="379"/>
      <c r="S188" s="380"/>
      <c r="T188" s="381"/>
      <c r="U188" s="382"/>
      <c r="V188" s="382"/>
      <c r="W188" s="382"/>
      <c r="X188" s="382"/>
      <c r="Y188" s="383"/>
      <c r="Z188" s="384"/>
      <c r="AA188" s="470"/>
      <c r="AB188" s="381"/>
      <c r="AC188" s="382"/>
      <c r="AD188" s="382"/>
      <c r="AE188" s="382"/>
      <c r="AF188" s="382"/>
      <c r="AG188" s="382"/>
      <c r="AH188" s="376"/>
      <c r="AI188" s="377"/>
      <c r="AJ188" s="385"/>
      <c r="AK188" s="385"/>
      <c r="AL188" s="385"/>
      <c r="AM188" s="385"/>
      <c r="AN188" s="379"/>
      <c r="AO188" s="386"/>
      <c r="AP188" s="372"/>
      <c r="AQ188" s="372"/>
      <c r="AR188" s="372"/>
      <c r="AS188" s="372"/>
      <c r="AT188" s="372"/>
      <c r="AU188" s="372"/>
      <c r="AV188" s="373"/>
      <c r="AW188" s="387"/>
      <c r="AX188" s="383"/>
      <c r="AY188" s="384"/>
      <c r="AZ188" s="380"/>
      <c r="BA188" s="388"/>
      <c r="BB188" s="382"/>
      <c r="BC188" s="383"/>
      <c r="BF188" s="328"/>
    </row>
    <row r="189" spans="1:58" s="132" customFormat="1" ht="15" x14ac:dyDescent="0.3">
      <c r="A189" s="148"/>
      <c r="B189" s="149"/>
      <c r="C189" s="291" t="str">
        <f t="shared" si="2"/>
        <v/>
      </c>
      <c r="D189" s="300"/>
      <c r="E189" s="300"/>
      <c r="F189" s="264"/>
      <c r="G189" s="349"/>
      <c r="H189" s="371"/>
      <c r="I189" s="352"/>
      <c r="J189" s="372"/>
      <c r="K189" s="373"/>
      <c r="L189" s="374"/>
      <c r="M189" s="375"/>
      <c r="N189" s="356"/>
      <c r="O189" s="376"/>
      <c r="P189" s="377"/>
      <c r="Q189" s="378"/>
      <c r="R189" s="379"/>
      <c r="S189" s="380"/>
      <c r="T189" s="381"/>
      <c r="U189" s="382"/>
      <c r="V189" s="382"/>
      <c r="W189" s="382"/>
      <c r="X189" s="382"/>
      <c r="Y189" s="383"/>
      <c r="Z189" s="384"/>
      <c r="AA189" s="470"/>
      <c r="AB189" s="381"/>
      <c r="AC189" s="382"/>
      <c r="AD189" s="382"/>
      <c r="AE189" s="382"/>
      <c r="AF189" s="382"/>
      <c r="AG189" s="382"/>
      <c r="AH189" s="376"/>
      <c r="AI189" s="377"/>
      <c r="AJ189" s="385"/>
      <c r="AK189" s="385"/>
      <c r="AL189" s="385"/>
      <c r="AM189" s="385"/>
      <c r="AN189" s="379"/>
      <c r="AO189" s="386"/>
      <c r="AP189" s="372"/>
      <c r="AQ189" s="372"/>
      <c r="AR189" s="372"/>
      <c r="AS189" s="372"/>
      <c r="AT189" s="372"/>
      <c r="AU189" s="372"/>
      <c r="AV189" s="373"/>
      <c r="AW189" s="387"/>
      <c r="AX189" s="383"/>
      <c r="AY189" s="384"/>
      <c r="AZ189" s="380"/>
      <c r="BA189" s="388"/>
      <c r="BB189" s="382"/>
      <c r="BC189" s="383"/>
      <c r="BF189" s="328"/>
    </row>
    <row r="190" spans="1:58" s="132" customFormat="1" ht="15" x14ac:dyDescent="0.3">
      <c r="A190" s="148"/>
      <c r="B190" s="149"/>
      <c r="C190" s="291" t="str">
        <f t="shared" si="2"/>
        <v/>
      </c>
      <c r="D190" s="300"/>
      <c r="E190" s="300"/>
      <c r="F190" s="264"/>
      <c r="G190" s="349"/>
      <c r="H190" s="371"/>
      <c r="I190" s="352"/>
      <c r="J190" s="372"/>
      <c r="K190" s="373"/>
      <c r="L190" s="374"/>
      <c r="M190" s="375"/>
      <c r="N190" s="356"/>
      <c r="O190" s="376"/>
      <c r="P190" s="377"/>
      <c r="Q190" s="378"/>
      <c r="R190" s="379"/>
      <c r="S190" s="380"/>
      <c r="T190" s="381"/>
      <c r="U190" s="382"/>
      <c r="V190" s="382"/>
      <c r="W190" s="382"/>
      <c r="X190" s="382"/>
      <c r="Y190" s="383"/>
      <c r="Z190" s="384"/>
      <c r="AA190" s="470"/>
      <c r="AB190" s="381"/>
      <c r="AC190" s="382"/>
      <c r="AD190" s="382"/>
      <c r="AE190" s="382"/>
      <c r="AF190" s="382"/>
      <c r="AG190" s="382"/>
      <c r="AH190" s="376"/>
      <c r="AI190" s="377"/>
      <c r="AJ190" s="385"/>
      <c r="AK190" s="385"/>
      <c r="AL190" s="385"/>
      <c r="AM190" s="385"/>
      <c r="AN190" s="379"/>
      <c r="AO190" s="386"/>
      <c r="AP190" s="372"/>
      <c r="AQ190" s="372"/>
      <c r="AR190" s="372"/>
      <c r="AS190" s="372"/>
      <c r="AT190" s="372"/>
      <c r="AU190" s="372"/>
      <c r="AV190" s="373"/>
      <c r="AW190" s="387"/>
      <c r="AX190" s="383"/>
      <c r="AY190" s="384"/>
      <c r="AZ190" s="380"/>
      <c r="BA190" s="388"/>
      <c r="BB190" s="382"/>
      <c r="BC190" s="383"/>
      <c r="BF190" s="328"/>
    </row>
    <row r="191" spans="1:58" s="132" customFormat="1" ht="15" x14ac:dyDescent="0.3">
      <c r="A191" s="148"/>
      <c r="B191" s="149"/>
      <c r="C191" s="291" t="str">
        <f t="shared" si="2"/>
        <v/>
      </c>
      <c r="D191" s="300"/>
      <c r="E191" s="300"/>
      <c r="F191" s="264"/>
      <c r="G191" s="349"/>
      <c r="H191" s="371"/>
      <c r="I191" s="352"/>
      <c r="J191" s="372"/>
      <c r="K191" s="373"/>
      <c r="L191" s="374"/>
      <c r="M191" s="375"/>
      <c r="N191" s="356"/>
      <c r="O191" s="376"/>
      <c r="P191" s="377"/>
      <c r="Q191" s="378"/>
      <c r="R191" s="379"/>
      <c r="S191" s="380"/>
      <c r="T191" s="381"/>
      <c r="U191" s="382"/>
      <c r="V191" s="382"/>
      <c r="W191" s="382"/>
      <c r="X191" s="382"/>
      <c r="Y191" s="383"/>
      <c r="Z191" s="384"/>
      <c r="AA191" s="470"/>
      <c r="AB191" s="381"/>
      <c r="AC191" s="382"/>
      <c r="AD191" s="382"/>
      <c r="AE191" s="382"/>
      <c r="AF191" s="382"/>
      <c r="AG191" s="382"/>
      <c r="AH191" s="376"/>
      <c r="AI191" s="377"/>
      <c r="AJ191" s="385"/>
      <c r="AK191" s="385"/>
      <c r="AL191" s="385"/>
      <c r="AM191" s="385"/>
      <c r="AN191" s="379"/>
      <c r="AO191" s="386"/>
      <c r="AP191" s="372"/>
      <c r="AQ191" s="372"/>
      <c r="AR191" s="372"/>
      <c r="AS191" s="372"/>
      <c r="AT191" s="372"/>
      <c r="AU191" s="372"/>
      <c r="AV191" s="373"/>
      <c r="AW191" s="387"/>
      <c r="AX191" s="383"/>
      <c r="AY191" s="384"/>
      <c r="AZ191" s="380"/>
      <c r="BA191" s="388"/>
      <c r="BB191" s="382"/>
      <c r="BC191" s="383"/>
      <c r="BF191" s="328"/>
    </row>
    <row r="192" spans="1:58" s="132" customFormat="1" ht="15" x14ac:dyDescent="0.3">
      <c r="A192" s="148"/>
      <c r="B192" s="149"/>
      <c r="C192" s="291" t="str">
        <f t="shared" si="2"/>
        <v/>
      </c>
      <c r="D192" s="300"/>
      <c r="E192" s="300"/>
      <c r="F192" s="264"/>
      <c r="G192" s="349"/>
      <c r="H192" s="371"/>
      <c r="I192" s="352"/>
      <c r="J192" s="372"/>
      <c r="K192" s="373"/>
      <c r="L192" s="374"/>
      <c r="M192" s="375"/>
      <c r="N192" s="356"/>
      <c r="O192" s="376"/>
      <c r="P192" s="377"/>
      <c r="Q192" s="378"/>
      <c r="R192" s="379"/>
      <c r="S192" s="380"/>
      <c r="T192" s="381"/>
      <c r="U192" s="382"/>
      <c r="V192" s="382"/>
      <c r="W192" s="382"/>
      <c r="X192" s="382"/>
      <c r="Y192" s="383"/>
      <c r="Z192" s="384"/>
      <c r="AA192" s="470"/>
      <c r="AB192" s="381"/>
      <c r="AC192" s="382"/>
      <c r="AD192" s="382"/>
      <c r="AE192" s="382"/>
      <c r="AF192" s="382"/>
      <c r="AG192" s="382"/>
      <c r="AH192" s="376"/>
      <c r="AI192" s="377"/>
      <c r="AJ192" s="385"/>
      <c r="AK192" s="385"/>
      <c r="AL192" s="385"/>
      <c r="AM192" s="385"/>
      <c r="AN192" s="379"/>
      <c r="AO192" s="386"/>
      <c r="AP192" s="372"/>
      <c r="AQ192" s="372"/>
      <c r="AR192" s="372"/>
      <c r="AS192" s="372"/>
      <c r="AT192" s="372"/>
      <c r="AU192" s="372"/>
      <c r="AV192" s="373"/>
      <c r="AW192" s="387"/>
      <c r="AX192" s="383"/>
      <c r="AY192" s="384"/>
      <c r="AZ192" s="380"/>
      <c r="BA192" s="388"/>
      <c r="BB192" s="382"/>
      <c r="BC192" s="383"/>
      <c r="BF192" s="328"/>
    </row>
    <row r="193" spans="1:58" s="132" customFormat="1" ht="15" x14ac:dyDescent="0.3">
      <c r="A193" s="148"/>
      <c r="B193" s="149"/>
      <c r="C193" s="291" t="str">
        <f t="shared" si="2"/>
        <v/>
      </c>
      <c r="D193" s="300"/>
      <c r="E193" s="300"/>
      <c r="F193" s="264"/>
      <c r="G193" s="349"/>
      <c r="H193" s="371"/>
      <c r="I193" s="352"/>
      <c r="J193" s="372"/>
      <c r="K193" s="373"/>
      <c r="L193" s="374"/>
      <c r="M193" s="375"/>
      <c r="N193" s="356"/>
      <c r="O193" s="376"/>
      <c r="P193" s="377"/>
      <c r="Q193" s="378"/>
      <c r="R193" s="379"/>
      <c r="S193" s="380"/>
      <c r="T193" s="381"/>
      <c r="U193" s="382"/>
      <c r="V193" s="382"/>
      <c r="W193" s="382"/>
      <c r="X193" s="382"/>
      <c r="Y193" s="383"/>
      <c r="Z193" s="384"/>
      <c r="AA193" s="470"/>
      <c r="AB193" s="381"/>
      <c r="AC193" s="382"/>
      <c r="AD193" s="382"/>
      <c r="AE193" s="382"/>
      <c r="AF193" s="382"/>
      <c r="AG193" s="382"/>
      <c r="AH193" s="376"/>
      <c r="AI193" s="377"/>
      <c r="AJ193" s="385"/>
      <c r="AK193" s="385"/>
      <c r="AL193" s="385"/>
      <c r="AM193" s="385"/>
      <c r="AN193" s="379"/>
      <c r="AO193" s="386"/>
      <c r="AP193" s="372"/>
      <c r="AQ193" s="372"/>
      <c r="AR193" s="372"/>
      <c r="AS193" s="372"/>
      <c r="AT193" s="372"/>
      <c r="AU193" s="372"/>
      <c r="AV193" s="373"/>
      <c r="AW193" s="387"/>
      <c r="AX193" s="383"/>
      <c r="AY193" s="384"/>
      <c r="AZ193" s="380"/>
      <c r="BA193" s="388"/>
      <c r="BB193" s="382"/>
      <c r="BC193" s="383"/>
      <c r="BF193" s="328"/>
    </row>
    <row r="194" spans="1:58" s="132" customFormat="1" ht="15" x14ac:dyDescent="0.3">
      <c r="A194" s="148"/>
      <c r="B194" s="149"/>
      <c r="C194" s="291" t="str">
        <f t="shared" si="2"/>
        <v/>
      </c>
      <c r="D194" s="300"/>
      <c r="E194" s="300"/>
      <c r="F194" s="264"/>
      <c r="G194" s="349"/>
      <c r="H194" s="371"/>
      <c r="I194" s="352"/>
      <c r="J194" s="372"/>
      <c r="K194" s="373"/>
      <c r="L194" s="374"/>
      <c r="M194" s="375"/>
      <c r="N194" s="356"/>
      <c r="O194" s="376"/>
      <c r="P194" s="377"/>
      <c r="Q194" s="378"/>
      <c r="R194" s="379"/>
      <c r="S194" s="380"/>
      <c r="T194" s="381"/>
      <c r="U194" s="382"/>
      <c r="V194" s="382"/>
      <c r="W194" s="382"/>
      <c r="X194" s="382"/>
      <c r="Y194" s="383"/>
      <c r="Z194" s="384"/>
      <c r="AA194" s="470"/>
      <c r="AB194" s="381"/>
      <c r="AC194" s="382"/>
      <c r="AD194" s="382"/>
      <c r="AE194" s="382"/>
      <c r="AF194" s="382"/>
      <c r="AG194" s="382"/>
      <c r="AH194" s="376"/>
      <c r="AI194" s="377"/>
      <c r="AJ194" s="385"/>
      <c r="AK194" s="385"/>
      <c r="AL194" s="385"/>
      <c r="AM194" s="385"/>
      <c r="AN194" s="379"/>
      <c r="AO194" s="386"/>
      <c r="AP194" s="372"/>
      <c r="AQ194" s="372"/>
      <c r="AR194" s="372"/>
      <c r="AS194" s="372"/>
      <c r="AT194" s="372"/>
      <c r="AU194" s="372"/>
      <c r="AV194" s="373"/>
      <c r="AW194" s="387"/>
      <c r="AX194" s="383"/>
      <c r="AY194" s="384"/>
      <c r="AZ194" s="380"/>
      <c r="BA194" s="388"/>
      <c r="BB194" s="382"/>
      <c r="BC194" s="383"/>
      <c r="BF194" s="328"/>
    </row>
    <row r="195" spans="1:58" s="132" customFormat="1" ht="15" x14ac:dyDescent="0.3">
      <c r="A195" s="148"/>
      <c r="B195" s="149"/>
      <c r="C195" s="291" t="str">
        <f t="shared" si="2"/>
        <v/>
      </c>
      <c r="D195" s="300"/>
      <c r="E195" s="300"/>
      <c r="F195" s="264"/>
      <c r="G195" s="349"/>
      <c r="H195" s="371"/>
      <c r="I195" s="352"/>
      <c r="J195" s="372"/>
      <c r="K195" s="373"/>
      <c r="L195" s="374"/>
      <c r="M195" s="375"/>
      <c r="N195" s="356"/>
      <c r="O195" s="376"/>
      <c r="P195" s="377"/>
      <c r="Q195" s="378"/>
      <c r="R195" s="379"/>
      <c r="S195" s="380"/>
      <c r="T195" s="381"/>
      <c r="U195" s="382"/>
      <c r="V195" s="382"/>
      <c r="W195" s="382"/>
      <c r="X195" s="382"/>
      <c r="Y195" s="383"/>
      <c r="Z195" s="384"/>
      <c r="AA195" s="470"/>
      <c r="AB195" s="381"/>
      <c r="AC195" s="382"/>
      <c r="AD195" s="382"/>
      <c r="AE195" s="382"/>
      <c r="AF195" s="382"/>
      <c r="AG195" s="382"/>
      <c r="AH195" s="376"/>
      <c r="AI195" s="377"/>
      <c r="AJ195" s="385"/>
      <c r="AK195" s="385"/>
      <c r="AL195" s="385"/>
      <c r="AM195" s="385"/>
      <c r="AN195" s="379"/>
      <c r="AO195" s="386"/>
      <c r="AP195" s="372"/>
      <c r="AQ195" s="372"/>
      <c r="AR195" s="372"/>
      <c r="AS195" s="372"/>
      <c r="AT195" s="372"/>
      <c r="AU195" s="372"/>
      <c r="AV195" s="373"/>
      <c r="AW195" s="387"/>
      <c r="AX195" s="383"/>
      <c r="AY195" s="384"/>
      <c r="AZ195" s="380"/>
      <c r="BA195" s="388"/>
      <c r="BB195" s="382"/>
      <c r="BC195" s="383"/>
      <c r="BF195" s="328"/>
    </row>
    <row r="196" spans="1:58" s="132" customFormat="1" ht="15" x14ac:dyDescent="0.3">
      <c r="A196" s="148"/>
      <c r="B196" s="149"/>
      <c r="C196" s="291" t="str">
        <f t="shared" si="2"/>
        <v/>
      </c>
      <c r="D196" s="300"/>
      <c r="E196" s="300"/>
      <c r="F196" s="264"/>
      <c r="G196" s="349"/>
      <c r="H196" s="371"/>
      <c r="I196" s="352"/>
      <c r="J196" s="372"/>
      <c r="K196" s="373"/>
      <c r="L196" s="374"/>
      <c r="M196" s="375"/>
      <c r="N196" s="356"/>
      <c r="O196" s="376"/>
      <c r="P196" s="377"/>
      <c r="Q196" s="378"/>
      <c r="R196" s="379"/>
      <c r="S196" s="380"/>
      <c r="T196" s="381"/>
      <c r="U196" s="382"/>
      <c r="V196" s="382"/>
      <c r="W196" s="382"/>
      <c r="X196" s="382"/>
      <c r="Y196" s="383"/>
      <c r="Z196" s="384"/>
      <c r="AA196" s="470"/>
      <c r="AB196" s="381"/>
      <c r="AC196" s="382"/>
      <c r="AD196" s="382"/>
      <c r="AE196" s="382"/>
      <c r="AF196" s="382"/>
      <c r="AG196" s="382"/>
      <c r="AH196" s="376"/>
      <c r="AI196" s="377"/>
      <c r="AJ196" s="385"/>
      <c r="AK196" s="385"/>
      <c r="AL196" s="385"/>
      <c r="AM196" s="385"/>
      <c r="AN196" s="379"/>
      <c r="AO196" s="386"/>
      <c r="AP196" s="372"/>
      <c r="AQ196" s="372"/>
      <c r="AR196" s="372"/>
      <c r="AS196" s="372"/>
      <c r="AT196" s="372"/>
      <c r="AU196" s="372"/>
      <c r="AV196" s="373"/>
      <c r="AW196" s="387"/>
      <c r="AX196" s="383"/>
      <c r="AY196" s="384"/>
      <c r="AZ196" s="380"/>
      <c r="BA196" s="388"/>
      <c r="BB196" s="382"/>
      <c r="BC196" s="383"/>
      <c r="BF196" s="328"/>
    </row>
    <row r="197" spans="1:58" s="132" customFormat="1" ht="15" x14ac:dyDescent="0.3">
      <c r="A197" s="148"/>
      <c r="B197" s="149"/>
      <c r="C197" s="291" t="str">
        <f t="shared" ref="C197:C260" si="3">IF(D197="","",C196+1)</f>
        <v/>
      </c>
      <c r="D197" s="300"/>
      <c r="E197" s="300"/>
      <c r="F197" s="264"/>
      <c r="G197" s="349"/>
      <c r="H197" s="371"/>
      <c r="I197" s="352"/>
      <c r="J197" s="372"/>
      <c r="K197" s="373"/>
      <c r="L197" s="374"/>
      <c r="M197" s="375"/>
      <c r="N197" s="356"/>
      <c r="O197" s="376"/>
      <c r="P197" s="377"/>
      <c r="Q197" s="378"/>
      <c r="R197" s="379"/>
      <c r="S197" s="380"/>
      <c r="T197" s="381"/>
      <c r="U197" s="382"/>
      <c r="V197" s="382"/>
      <c r="W197" s="382"/>
      <c r="X197" s="382"/>
      <c r="Y197" s="383"/>
      <c r="Z197" s="384"/>
      <c r="AA197" s="470"/>
      <c r="AB197" s="381"/>
      <c r="AC197" s="382"/>
      <c r="AD197" s="382"/>
      <c r="AE197" s="382"/>
      <c r="AF197" s="382"/>
      <c r="AG197" s="382"/>
      <c r="AH197" s="376"/>
      <c r="AI197" s="377"/>
      <c r="AJ197" s="385"/>
      <c r="AK197" s="385"/>
      <c r="AL197" s="385"/>
      <c r="AM197" s="385"/>
      <c r="AN197" s="379"/>
      <c r="AO197" s="386"/>
      <c r="AP197" s="372"/>
      <c r="AQ197" s="372"/>
      <c r="AR197" s="372"/>
      <c r="AS197" s="372"/>
      <c r="AT197" s="372"/>
      <c r="AU197" s="372"/>
      <c r="AV197" s="373"/>
      <c r="AW197" s="387"/>
      <c r="AX197" s="383"/>
      <c r="AY197" s="384"/>
      <c r="AZ197" s="380"/>
      <c r="BA197" s="388"/>
      <c r="BB197" s="382"/>
      <c r="BC197" s="383"/>
      <c r="BF197" s="328"/>
    </row>
    <row r="198" spans="1:58" s="132" customFormat="1" ht="15" x14ac:dyDescent="0.3">
      <c r="A198" s="148"/>
      <c r="B198" s="149"/>
      <c r="C198" s="291" t="str">
        <f t="shared" si="3"/>
        <v/>
      </c>
      <c r="D198" s="300"/>
      <c r="E198" s="300"/>
      <c r="F198" s="264"/>
      <c r="G198" s="349"/>
      <c r="H198" s="371"/>
      <c r="I198" s="352"/>
      <c r="J198" s="372"/>
      <c r="K198" s="373"/>
      <c r="L198" s="374"/>
      <c r="M198" s="375"/>
      <c r="N198" s="356"/>
      <c r="O198" s="376"/>
      <c r="P198" s="377"/>
      <c r="Q198" s="378"/>
      <c r="R198" s="379"/>
      <c r="S198" s="380"/>
      <c r="T198" s="381"/>
      <c r="U198" s="382"/>
      <c r="V198" s="382"/>
      <c r="W198" s="382"/>
      <c r="X198" s="382"/>
      <c r="Y198" s="383"/>
      <c r="Z198" s="384"/>
      <c r="AA198" s="470"/>
      <c r="AB198" s="381"/>
      <c r="AC198" s="382"/>
      <c r="AD198" s="382"/>
      <c r="AE198" s="382"/>
      <c r="AF198" s="382"/>
      <c r="AG198" s="382"/>
      <c r="AH198" s="376"/>
      <c r="AI198" s="377"/>
      <c r="AJ198" s="385"/>
      <c r="AK198" s="385"/>
      <c r="AL198" s="385"/>
      <c r="AM198" s="385"/>
      <c r="AN198" s="379"/>
      <c r="AO198" s="386"/>
      <c r="AP198" s="372"/>
      <c r="AQ198" s="372"/>
      <c r="AR198" s="372"/>
      <c r="AS198" s="372"/>
      <c r="AT198" s="372"/>
      <c r="AU198" s="372"/>
      <c r="AV198" s="373"/>
      <c r="AW198" s="387"/>
      <c r="AX198" s="383"/>
      <c r="AY198" s="384"/>
      <c r="AZ198" s="380"/>
      <c r="BA198" s="388"/>
      <c r="BB198" s="382"/>
      <c r="BC198" s="383"/>
      <c r="BF198" s="328"/>
    </row>
    <row r="199" spans="1:58" s="132" customFormat="1" ht="15" x14ac:dyDescent="0.3">
      <c r="A199" s="148"/>
      <c r="B199" s="149"/>
      <c r="C199" s="291" t="str">
        <f t="shared" si="3"/>
        <v/>
      </c>
      <c r="D199" s="300"/>
      <c r="E199" s="300"/>
      <c r="F199" s="264"/>
      <c r="G199" s="349"/>
      <c r="H199" s="371"/>
      <c r="I199" s="352"/>
      <c r="J199" s="372"/>
      <c r="K199" s="373"/>
      <c r="L199" s="374"/>
      <c r="M199" s="375"/>
      <c r="N199" s="356"/>
      <c r="O199" s="376"/>
      <c r="P199" s="377"/>
      <c r="Q199" s="378"/>
      <c r="R199" s="379"/>
      <c r="S199" s="380"/>
      <c r="T199" s="381"/>
      <c r="U199" s="382"/>
      <c r="V199" s="382"/>
      <c r="W199" s="382"/>
      <c r="X199" s="382"/>
      <c r="Y199" s="383"/>
      <c r="Z199" s="384"/>
      <c r="AA199" s="470"/>
      <c r="AB199" s="381"/>
      <c r="AC199" s="382"/>
      <c r="AD199" s="382"/>
      <c r="AE199" s="382"/>
      <c r="AF199" s="382"/>
      <c r="AG199" s="382"/>
      <c r="AH199" s="376"/>
      <c r="AI199" s="377"/>
      <c r="AJ199" s="385"/>
      <c r="AK199" s="385"/>
      <c r="AL199" s="385"/>
      <c r="AM199" s="385"/>
      <c r="AN199" s="379"/>
      <c r="AO199" s="386"/>
      <c r="AP199" s="372"/>
      <c r="AQ199" s="372"/>
      <c r="AR199" s="372"/>
      <c r="AS199" s="372"/>
      <c r="AT199" s="372"/>
      <c r="AU199" s="372"/>
      <c r="AV199" s="373"/>
      <c r="AW199" s="387"/>
      <c r="AX199" s="383"/>
      <c r="AY199" s="384"/>
      <c r="AZ199" s="380"/>
      <c r="BA199" s="388"/>
      <c r="BB199" s="382"/>
      <c r="BC199" s="383"/>
      <c r="BF199" s="328"/>
    </row>
    <row r="200" spans="1:58" s="132" customFormat="1" ht="15" x14ac:dyDescent="0.3">
      <c r="A200" s="148"/>
      <c r="B200" s="149"/>
      <c r="C200" s="291" t="str">
        <f t="shared" si="3"/>
        <v/>
      </c>
      <c r="D200" s="300"/>
      <c r="E200" s="300"/>
      <c r="F200" s="264"/>
      <c r="G200" s="349"/>
      <c r="H200" s="371"/>
      <c r="I200" s="352"/>
      <c r="J200" s="372"/>
      <c r="K200" s="373"/>
      <c r="L200" s="374"/>
      <c r="M200" s="375"/>
      <c r="N200" s="356"/>
      <c r="O200" s="376"/>
      <c r="P200" s="377"/>
      <c r="Q200" s="378"/>
      <c r="R200" s="379"/>
      <c r="S200" s="380"/>
      <c r="T200" s="381"/>
      <c r="U200" s="382"/>
      <c r="V200" s="382"/>
      <c r="W200" s="382"/>
      <c r="X200" s="382"/>
      <c r="Y200" s="383"/>
      <c r="Z200" s="384"/>
      <c r="AA200" s="470"/>
      <c r="AB200" s="381"/>
      <c r="AC200" s="382"/>
      <c r="AD200" s="382"/>
      <c r="AE200" s="382"/>
      <c r="AF200" s="382"/>
      <c r="AG200" s="382"/>
      <c r="AH200" s="376"/>
      <c r="AI200" s="377"/>
      <c r="AJ200" s="385"/>
      <c r="AK200" s="385"/>
      <c r="AL200" s="385"/>
      <c r="AM200" s="385"/>
      <c r="AN200" s="379"/>
      <c r="AO200" s="386"/>
      <c r="AP200" s="372"/>
      <c r="AQ200" s="372"/>
      <c r="AR200" s="372"/>
      <c r="AS200" s="372"/>
      <c r="AT200" s="372"/>
      <c r="AU200" s="372"/>
      <c r="AV200" s="373"/>
      <c r="AW200" s="387"/>
      <c r="AX200" s="383"/>
      <c r="AY200" s="384"/>
      <c r="AZ200" s="380"/>
      <c r="BA200" s="388"/>
      <c r="BB200" s="382"/>
      <c r="BC200" s="383"/>
      <c r="BF200" s="328"/>
    </row>
    <row r="201" spans="1:58" s="132" customFormat="1" ht="15" x14ac:dyDescent="0.3">
      <c r="A201" s="148"/>
      <c r="B201" s="149"/>
      <c r="C201" s="291" t="str">
        <f t="shared" si="3"/>
        <v/>
      </c>
      <c r="D201" s="300"/>
      <c r="E201" s="300"/>
      <c r="F201" s="264"/>
      <c r="G201" s="349"/>
      <c r="H201" s="371"/>
      <c r="I201" s="352"/>
      <c r="J201" s="372"/>
      <c r="K201" s="373"/>
      <c r="L201" s="374"/>
      <c r="M201" s="375"/>
      <c r="N201" s="356"/>
      <c r="O201" s="376"/>
      <c r="P201" s="377"/>
      <c r="Q201" s="378"/>
      <c r="R201" s="379"/>
      <c r="S201" s="380"/>
      <c r="T201" s="381"/>
      <c r="U201" s="382"/>
      <c r="V201" s="382"/>
      <c r="W201" s="382"/>
      <c r="X201" s="382"/>
      <c r="Y201" s="383"/>
      <c r="Z201" s="384"/>
      <c r="AA201" s="470"/>
      <c r="AB201" s="381"/>
      <c r="AC201" s="382"/>
      <c r="AD201" s="382"/>
      <c r="AE201" s="382"/>
      <c r="AF201" s="382"/>
      <c r="AG201" s="382"/>
      <c r="AH201" s="376"/>
      <c r="AI201" s="377"/>
      <c r="AJ201" s="385"/>
      <c r="AK201" s="385"/>
      <c r="AL201" s="385"/>
      <c r="AM201" s="385"/>
      <c r="AN201" s="379"/>
      <c r="AO201" s="386"/>
      <c r="AP201" s="372"/>
      <c r="AQ201" s="372"/>
      <c r="AR201" s="372"/>
      <c r="AS201" s="372"/>
      <c r="AT201" s="372"/>
      <c r="AU201" s="372"/>
      <c r="AV201" s="373"/>
      <c r="AW201" s="387"/>
      <c r="AX201" s="383"/>
      <c r="AY201" s="384"/>
      <c r="AZ201" s="380"/>
      <c r="BA201" s="388"/>
      <c r="BB201" s="382"/>
      <c r="BC201" s="383"/>
      <c r="BF201" s="328"/>
    </row>
    <row r="202" spans="1:58" s="132" customFormat="1" ht="15" x14ac:dyDescent="0.3">
      <c r="A202" s="148"/>
      <c r="B202" s="149"/>
      <c r="C202" s="291" t="str">
        <f t="shared" si="3"/>
        <v/>
      </c>
      <c r="D202" s="300"/>
      <c r="E202" s="300"/>
      <c r="F202" s="264"/>
      <c r="G202" s="349"/>
      <c r="H202" s="371"/>
      <c r="I202" s="352"/>
      <c r="J202" s="372"/>
      <c r="K202" s="373"/>
      <c r="L202" s="374"/>
      <c r="M202" s="375"/>
      <c r="N202" s="356"/>
      <c r="O202" s="376"/>
      <c r="P202" s="377"/>
      <c r="Q202" s="378"/>
      <c r="R202" s="379"/>
      <c r="S202" s="380"/>
      <c r="T202" s="381"/>
      <c r="U202" s="382"/>
      <c r="V202" s="382"/>
      <c r="W202" s="382"/>
      <c r="X202" s="382"/>
      <c r="Y202" s="383"/>
      <c r="Z202" s="384"/>
      <c r="AA202" s="470"/>
      <c r="AB202" s="381"/>
      <c r="AC202" s="382"/>
      <c r="AD202" s="382"/>
      <c r="AE202" s="382"/>
      <c r="AF202" s="382"/>
      <c r="AG202" s="382"/>
      <c r="AH202" s="376"/>
      <c r="AI202" s="377"/>
      <c r="AJ202" s="385"/>
      <c r="AK202" s="385"/>
      <c r="AL202" s="385"/>
      <c r="AM202" s="385"/>
      <c r="AN202" s="379"/>
      <c r="AO202" s="386"/>
      <c r="AP202" s="372"/>
      <c r="AQ202" s="372"/>
      <c r="AR202" s="372"/>
      <c r="AS202" s="372"/>
      <c r="AT202" s="372"/>
      <c r="AU202" s="372"/>
      <c r="AV202" s="373"/>
      <c r="AW202" s="387"/>
      <c r="AX202" s="383"/>
      <c r="AY202" s="384"/>
      <c r="AZ202" s="380"/>
      <c r="BA202" s="388"/>
      <c r="BB202" s="382"/>
      <c r="BC202" s="383"/>
      <c r="BF202" s="328"/>
    </row>
    <row r="203" spans="1:58" s="132" customFormat="1" ht="15" x14ac:dyDescent="0.3">
      <c r="A203" s="148"/>
      <c r="B203" s="149"/>
      <c r="C203" s="291" t="str">
        <f t="shared" si="3"/>
        <v/>
      </c>
      <c r="D203" s="300"/>
      <c r="E203" s="300"/>
      <c r="F203" s="264"/>
      <c r="G203" s="349"/>
      <c r="H203" s="371"/>
      <c r="I203" s="352"/>
      <c r="J203" s="372"/>
      <c r="K203" s="373"/>
      <c r="L203" s="374"/>
      <c r="M203" s="375"/>
      <c r="N203" s="356"/>
      <c r="O203" s="376"/>
      <c r="P203" s="377"/>
      <c r="Q203" s="378"/>
      <c r="R203" s="379"/>
      <c r="S203" s="380"/>
      <c r="T203" s="381"/>
      <c r="U203" s="382"/>
      <c r="V203" s="382"/>
      <c r="W203" s="382"/>
      <c r="X203" s="382"/>
      <c r="Y203" s="383"/>
      <c r="Z203" s="384"/>
      <c r="AA203" s="470"/>
      <c r="AB203" s="381"/>
      <c r="AC203" s="382"/>
      <c r="AD203" s="382"/>
      <c r="AE203" s="382"/>
      <c r="AF203" s="382"/>
      <c r="AG203" s="382"/>
      <c r="AH203" s="376"/>
      <c r="AI203" s="377"/>
      <c r="AJ203" s="385"/>
      <c r="AK203" s="385"/>
      <c r="AL203" s="385"/>
      <c r="AM203" s="385"/>
      <c r="AN203" s="379"/>
      <c r="AO203" s="386"/>
      <c r="AP203" s="372"/>
      <c r="AQ203" s="372"/>
      <c r="AR203" s="372"/>
      <c r="AS203" s="372"/>
      <c r="AT203" s="372"/>
      <c r="AU203" s="372"/>
      <c r="AV203" s="373"/>
      <c r="AW203" s="387"/>
      <c r="AX203" s="383"/>
      <c r="AY203" s="384"/>
      <c r="AZ203" s="380"/>
      <c r="BA203" s="388"/>
      <c r="BB203" s="382"/>
      <c r="BC203" s="383"/>
      <c r="BF203" s="328"/>
    </row>
    <row r="204" spans="1:58" s="132" customFormat="1" ht="15" x14ac:dyDescent="0.3">
      <c r="A204" s="148"/>
      <c r="B204" s="149"/>
      <c r="C204" s="291" t="str">
        <f t="shared" si="3"/>
        <v/>
      </c>
      <c r="D204" s="300"/>
      <c r="E204" s="300"/>
      <c r="F204" s="264"/>
      <c r="G204" s="349"/>
      <c r="H204" s="371"/>
      <c r="I204" s="352"/>
      <c r="J204" s="372"/>
      <c r="K204" s="373"/>
      <c r="L204" s="374"/>
      <c r="M204" s="375"/>
      <c r="N204" s="356"/>
      <c r="O204" s="376"/>
      <c r="P204" s="377"/>
      <c r="Q204" s="378"/>
      <c r="R204" s="379"/>
      <c r="S204" s="380"/>
      <c r="T204" s="381"/>
      <c r="U204" s="382"/>
      <c r="V204" s="382"/>
      <c r="W204" s="382"/>
      <c r="X204" s="382"/>
      <c r="Y204" s="383"/>
      <c r="Z204" s="384"/>
      <c r="AA204" s="470"/>
      <c r="AB204" s="381"/>
      <c r="AC204" s="382"/>
      <c r="AD204" s="382"/>
      <c r="AE204" s="382"/>
      <c r="AF204" s="382"/>
      <c r="AG204" s="382"/>
      <c r="AH204" s="376"/>
      <c r="AI204" s="377"/>
      <c r="AJ204" s="385"/>
      <c r="AK204" s="385"/>
      <c r="AL204" s="385"/>
      <c r="AM204" s="385"/>
      <c r="AN204" s="379"/>
      <c r="AO204" s="386"/>
      <c r="AP204" s="372"/>
      <c r="AQ204" s="372"/>
      <c r="AR204" s="372"/>
      <c r="AS204" s="372"/>
      <c r="AT204" s="372"/>
      <c r="AU204" s="372"/>
      <c r="AV204" s="373"/>
      <c r="AW204" s="387"/>
      <c r="AX204" s="383"/>
      <c r="AY204" s="384"/>
      <c r="AZ204" s="380"/>
      <c r="BA204" s="388"/>
      <c r="BB204" s="382"/>
      <c r="BC204" s="383"/>
      <c r="BF204" s="328"/>
    </row>
    <row r="205" spans="1:58" s="132" customFormat="1" ht="15" x14ac:dyDescent="0.3">
      <c r="A205" s="148"/>
      <c r="B205" s="149"/>
      <c r="C205" s="291" t="str">
        <f t="shared" si="3"/>
        <v/>
      </c>
      <c r="D205" s="300"/>
      <c r="E205" s="300"/>
      <c r="F205" s="264"/>
      <c r="G205" s="349"/>
      <c r="H205" s="371"/>
      <c r="I205" s="352"/>
      <c r="J205" s="372"/>
      <c r="K205" s="373"/>
      <c r="L205" s="374"/>
      <c r="M205" s="375"/>
      <c r="N205" s="356"/>
      <c r="O205" s="376"/>
      <c r="P205" s="377"/>
      <c r="Q205" s="378"/>
      <c r="R205" s="379"/>
      <c r="S205" s="380"/>
      <c r="T205" s="381"/>
      <c r="U205" s="382"/>
      <c r="V205" s="382"/>
      <c r="W205" s="382"/>
      <c r="X205" s="382"/>
      <c r="Y205" s="383"/>
      <c r="Z205" s="384"/>
      <c r="AA205" s="470"/>
      <c r="AB205" s="381"/>
      <c r="AC205" s="382"/>
      <c r="AD205" s="382"/>
      <c r="AE205" s="382"/>
      <c r="AF205" s="382"/>
      <c r="AG205" s="382"/>
      <c r="AH205" s="376"/>
      <c r="AI205" s="377"/>
      <c r="AJ205" s="385"/>
      <c r="AK205" s="385"/>
      <c r="AL205" s="385"/>
      <c r="AM205" s="385"/>
      <c r="AN205" s="379"/>
      <c r="AO205" s="386"/>
      <c r="AP205" s="372"/>
      <c r="AQ205" s="372"/>
      <c r="AR205" s="372"/>
      <c r="AS205" s="372"/>
      <c r="AT205" s="372"/>
      <c r="AU205" s="372"/>
      <c r="AV205" s="373"/>
      <c r="AW205" s="387"/>
      <c r="AX205" s="383"/>
      <c r="AY205" s="384"/>
      <c r="AZ205" s="380"/>
      <c r="BA205" s="388"/>
      <c r="BB205" s="382"/>
      <c r="BC205" s="383"/>
      <c r="BF205" s="328"/>
    </row>
    <row r="206" spans="1:58" s="132" customFormat="1" ht="15" x14ac:dyDescent="0.3">
      <c r="A206" s="148"/>
      <c r="B206" s="149"/>
      <c r="C206" s="291" t="str">
        <f t="shared" si="3"/>
        <v/>
      </c>
      <c r="D206" s="300"/>
      <c r="E206" s="300"/>
      <c r="F206" s="264"/>
      <c r="G206" s="349"/>
      <c r="H206" s="371"/>
      <c r="I206" s="352"/>
      <c r="J206" s="372"/>
      <c r="K206" s="373"/>
      <c r="L206" s="374"/>
      <c r="M206" s="375"/>
      <c r="N206" s="356"/>
      <c r="O206" s="376"/>
      <c r="P206" s="377"/>
      <c r="Q206" s="378"/>
      <c r="R206" s="379"/>
      <c r="S206" s="380"/>
      <c r="T206" s="381"/>
      <c r="U206" s="382"/>
      <c r="V206" s="382"/>
      <c r="W206" s="382"/>
      <c r="X206" s="382"/>
      <c r="Y206" s="383"/>
      <c r="Z206" s="384"/>
      <c r="AA206" s="470"/>
      <c r="AB206" s="381"/>
      <c r="AC206" s="382"/>
      <c r="AD206" s="382"/>
      <c r="AE206" s="382"/>
      <c r="AF206" s="382"/>
      <c r="AG206" s="382"/>
      <c r="AH206" s="376"/>
      <c r="AI206" s="377"/>
      <c r="AJ206" s="385"/>
      <c r="AK206" s="385"/>
      <c r="AL206" s="385"/>
      <c r="AM206" s="385"/>
      <c r="AN206" s="379"/>
      <c r="AO206" s="386"/>
      <c r="AP206" s="372"/>
      <c r="AQ206" s="372"/>
      <c r="AR206" s="372"/>
      <c r="AS206" s="372"/>
      <c r="AT206" s="372"/>
      <c r="AU206" s="372"/>
      <c r="AV206" s="373"/>
      <c r="AW206" s="387"/>
      <c r="AX206" s="383"/>
      <c r="AY206" s="384"/>
      <c r="AZ206" s="380"/>
      <c r="BA206" s="388"/>
      <c r="BB206" s="382"/>
      <c r="BC206" s="383"/>
      <c r="BF206" s="328"/>
    </row>
    <row r="207" spans="1:58" s="132" customFormat="1" ht="15" x14ac:dyDescent="0.3">
      <c r="A207" s="148"/>
      <c r="B207" s="149"/>
      <c r="C207" s="291" t="str">
        <f t="shared" si="3"/>
        <v/>
      </c>
      <c r="D207" s="300"/>
      <c r="E207" s="300"/>
      <c r="F207" s="264"/>
      <c r="G207" s="349"/>
      <c r="H207" s="371"/>
      <c r="I207" s="352"/>
      <c r="J207" s="372"/>
      <c r="K207" s="373"/>
      <c r="L207" s="374"/>
      <c r="M207" s="375"/>
      <c r="N207" s="356"/>
      <c r="O207" s="376"/>
      <c r="P207" s="377"/>
      <c r="Q207" s="378"/>
      <c r="R207" s="379"/>
      <c r="S207" s="380"/>
      <c r="T207" s="381"/>
      <c r="U207" s="382"/>
      <c r="V207" s="382"/>
      <c r="W207" s="382"/>
      <c r="X207" s="382"/>
      <c r="Y207" s="383"/>
      <c r="Z207" s="384"/>
      <c r="AA207" s="470"/>
      <c r="AB207" s="381"/>
      <c r="AC207" s="382"/>
      <c r="AD207" s="382"/>
      <c r="AE207" s="382"/>
      <c r="AF207" s="382"/>
      <c r="AG207" s="382"/>
      <c r="AH207" s="376"/>
      <c r="AI207" s="377"/>
      <c r="AJ207" s="385"/>
      <c r="AK207" s="385"/>
      <c r="AL207" s="385"/>
      <c r="AM207" s="385"/>
      <c r="AN207" s="379"/>
      <c r="AO207" s="386"/>
      <c r="AP207" s="372"/>
      <c r="AQ207" s="372"/>
      <c r="AR207" s="372"/>
      <c r="AS207" s="372"/>
      <c r="AT207" s="372"/>
      <c r="AU207" s="372"/>
      <c r="AV207" s="373"/>
      <c r="AW207" s="387"/>
      <c r="AX207" s="383"/>
      <c r="AY207" s="384"/>
      <c r="AZ207" s="380"/>
      <c r="BA207" s="388"/>
      <c r="BB207" s="382"/>
      <c r="BC207" s="383"/>
      <c r="BF207" s="328"/>
    </row>
    <row r="208" spans="1:58" s="132" customFormat="1" ht="15" x14ac:dyDescent="0.3">
      <c r="A208" s="148"/>
      <c r="B208" s="149"/>
      <c r="C208" s="291" t="str">
        <f t="shared" si="3"/>
        <v/>
      </c>
      <c r="D208" s="300"/>
      <c r="E208" s="300"/>
      <c r="F208" s="264"/>
      <c r="G208" s="349"/>
      <c r="H208" s="371"/>
      <c r="I208" s="352"/>
      <c r="J208" s="372"/>
      <c r="K208" s="373"/>
      <c r="L208" s="374"/>
      <c r="M208" s="375"/>
      <c r="N208" s="356"/>
      <c r="O208" s="376"/>
      <c r="P208" s="377"/>
      <c r="Q208" s="378"/>
      <c r="R208" s="379"/>
      <c r="S208" s="380"/>
      <c r="T208" s="381"/>
      <c r="U208" s="382"/>
      <c r="V208" s="382"/>
      <c r="W208" s="382"/>
      <c r="X208" s="382"/>
      <c r="Y208" s="383"/>
      <c r="Z208" s="384"/>
      <c r="AA208" s="470"/>
      <c r="AB208" s="381"/>
      <c r="AC208" s="382"/>
      <c r="AD208" s="382"/>
      <c r="AE208" s="382"/>
      <c r="AF208" s="382"/>
      <c r="AG208" s="382"/>
      <c r="AH208" s="376"/>
      <c r="AI208" s="377"/>
      <c r="AJ208" s="385"/>
      <c r="AK208" s="385"/>
      <c r="AL208" s="385"/>
      <c r="AM208" s="385"/>
      <c r="AN208" s="379"/>
      <c r="AO208" s="386"/>
      <c r="AP208" s="372"/>
      <c r="AQ208" s="372"/>
      <c r="AR208" s="372"/>
      <c r="AS208" s="372"/>
      <c r="AT208" s="372"/>
      <c r="AU208" s="372"/>
      <c r="AV208" s="373"/>
      <c r="AW208" s="387"/>
      <c r="AX208" s="383"/>
      <c r="AY208" s="384"/>
      <c r="AZ208" s="380"/>
      <c r="BA208" s="388"/>
      <c r="BB208" s="382"/>
      <c r="BC208" s="383"/>
      <c r="BF208" s="328"/>
    </row>
    <row r="209" spans="1:58" s="132" customFormat="1" ht="15" x14ac:dyDescent="0.3">
      <c r="A209" s="148"/>
      <c r="B209" s="149"/>
      <c r="C209" s="291" t="str">
        <f t="shared" si="3"/>
        <v/>
      </c>
      <c r="D209" s="300"/>
      <c r="E209" s="300"/>
      <c r="F209" s="264"/>
      <c r="G209" s="349"/>
      <c r="H209" s="371"/>
      <c r="I209" s="352"/>
      <c r="J209" s="372"/>
      <c r="K209" s="373"/>
      <c r="L209" s="374"/>
      <c r="M209" s="375"/>
      <c r="N209" s="356"/>
      <c r="O209" s="376"/>
      <c r="P209" s="377"/>
      <c r="Q209" s="378"/>
      <c r="R209" s="379"/>
      <c r="S209" s="380"/>
      <c r="T209" s="381"/>
      <c r="U209" s="382"/>
      <c r="V209" s="382"/>
      <c r="W209" s="382"/>
      <c r="X209" s="382"/>
      <c r="Y209" s="383"/>
      <c r="Z209" s="384"/>
      <c r="AA209" s="470"/>
      <c r="AB209" s="381"/>
      <c r="AC209" s="382"/>
      <c r="AD209" s="382"/>
      <c r="AE209" s="382"/>
      <c r="AF209" s="382"/>
      <c r="AG209" s="382"/>
      <c r="AH209" s="376"/>
      <c r="AI209" s="377"/>
      <c r="AJ209" s="385"/>
      <c r="AK209" s="385"/>
      <c r="AL209" s="385"/>
      <c r="AM209" s="385"/>
      <c r="AN209" s="379"/>
      <c r="AO209" s="386"/>
      <c r="AP209" s="372"/>
      <c r="AQ209" s="372"/>
      <c r="AR209" s="372"/>
      <c r="AS209" s="372"/>
      <c r="AT209" s="372"/>
      <c r="AU209" s="372"/>
      <c r="AV209" s="373"/>
      <c r="AW209" s="387"/>
      <c r="AX209" s="383"/>
      <c r="AY209" s="384"/>
      <c r="AZ209" s="380"/>
      <c r="BA209" s="388"/>
      <c r="BB209" s="382"/>
      <c r="BC209" s="383"/>
      <c r="BF209" s="328"/>
    </row>
    <row r="210" spans="1:58" s="132" customFormat="1" ht="15" x14ac:dyDescent="0.3">
      <c r="A210" s="148"/>
      <c r="B210" s="149"/>
      <c r="C210" s="291" t="str">
        <f t="shared" si="3"/>
        <v/>
      </c>
      <c r="D210" s="300"/>
      <c r="E210" s="300"/>
      <c r="F210" s="264"/>
      <c r="G210" s="349"/>
      <c r="H210" s="371"/>
      <c r="I210" s="352"/>
      <c r="J210" s="372"/>
      <c r="K210" s="373"/>
      <c r="L210" s="374"/>
      <c r="M210" s="375"/>
      <c r="N210" s="356"/>
      <c r="O210" s="376"/>
      <c r="P210" s="377"/>
      <c r="Q210" s="378"/>
      <c r="R210" s="379"/>
      <c r="S210" s="380"/>
      <c r="T210" s="381"/>
      <c r="U210" s="382"/>
      <c r="V210" s="382"/>
      <c r="W210" s="382"/>
      <c r="X210" s="382"/>
      <c r="Y210" s="383"/>
      <c r="Z210" s="384"/>
      <c r="AA210" s="470"/>
      <c r="AB210" s="381"/>
      <c r="AC210" s="382"/>
      <c r="AD210" s="382"/>
      <c r="AE210" s="382"/>
      <c r="AF210" s="382"/>
      <c r="AG210" s="382"/>
      <c r="AH210" s="376"/>
      <c r="AI210" s="377"/>
      <c r="AJ210" s="385"/>
      <c r="AK210" s="385"/>
      <c r="AL210" s="385"/>
      <c r="AM210" s="385"/>
      <c r="AN210" s="379"/>
      <c r="AO210" s="386"/>
      <c r="AP210" s="372"/>
      <c r="AQ210" s="372"/>
      <c r="AR210" s="372"/>
      <c r="AS210" s="372"/>
      <c r="AT210" s="372"/>
      <c r="AU210" s="372"/>
      <c r="AV210" s="373"/>
      <c r="AW210" s="387"/>
      <c r="AX210" s="383"/>
      <c r="AY210" s="384"/>
      <c r="AZ210" s="380"/>
      <c r="BA210" s="388"/>
      <c r="BB210" s="382"/>
      <c r="BC210" s="383"/>
      <c r="BF210" s="328"/>
    </row>
    <row r="211" spans="1:58" s="132" customFormat="1" ht="15" x14ac:dyDescent="0.3">
      <c r="A211" s="148"/>
      <c r="B211" s="149"/>
      <c r="C211" s="291" t="str">
        <f t="shared" si="3"/>
        <v/>
      </c>
      <c r="D211" s="300"/>
      <c r="E211" s="300"/>
      <c r="F211" s="264"/>
      <c r="G211" s="349"/>
      <c r="H211" s="371"/>
      <c r="I211" s="352"/>
      <c r="J211" s="372"/>
      <c r="K211" s="373"/>
      <c r="L211" s="374"/>
      <c r="M211" s="375"/>
      <c r="N211" s="356"/>
      <c r="O211" s="376"/>
      <c r="P211" s="377"/>
      <c r="Q211" s="378"/>
      <c r="R211" s="379"/>
      <c r="S211" s="380"/>
      <c r="T211" s="381"/>
      <c r="U211" s="382"/>
      <c r="V211" s="382"/>
      <c r="W211" s="382"/>
      <c r="X211" s="382"/>
      <c r="Y211" s="383"/>
      <c r="Z211" s="384"/>
      <c r="AA211" s="470"/>
      <c r="AB211" s="381"/>
      <c r="AC211" s="382"/>
      <c r="AD211" s="382"/>
      <c r="AE211" s="382"/>
      <c r="AF211" s="382"/>
      <c r="AG211" s="382"/>
      <c r="AH211" s="376"/>
      <c r="AI211" s="377"/>
      <c r="AJ211" s="385"/>
      <c r="AK211" s="385"/>
      <c r="AL211" s="385"/>
      <c r="AM211" s="385"/>
      <c r="AN211" s="379"/>
      <c r="AO211" s="386"/>
      <c r="AP211" s="372"/>
      <c r="AQ211" s="372"/>
      <c r="AR211" s="372"/>
      <c r="AS211" s="372"/>
      <c r="AT211" s="372"/>
      <c r="AU211" s="372"/>
      <c r="AV211" s="373"/>
      <c r="AW211" s="387"/>
      <c r="AX211" s="383"/>
      <c r="AY211" s="384"/>
      <c r="AZ211" s="380"/>
      <c r="BA211" s="388"/>
      <c r="BB211" s="382"/>
      <c r="BC211" s="383"/>
      <c r="BF211" s="328"/>
    </row>
    <row r="212" spans="1:58" s="132" customFormat="1" ht="15" x14ac:dyDescent="0.3">
      <c r="A212" s="148"/>
      <c r="B212" s="149"/>
      <c r="C212" s="291" t="str">
        <f t="shared" si="3"/>
        <v/>
      </c>
      <c r="D212" s="300"/>
      <c r="E212" s="300"/>
      <c r="F212" s="264"/>
      <c r="G212" s="349"/>
      <c r="H212" s="371"/>
      <c r="I212" s="352"/>
      <c r="J212" s="372"/>
      <c r="K212" s="373"/>
      <c r="L212" s="374"/>
      <c r="M212" s="375"/>
      <c r="N212" s="356"/>
      <c r="O212" s="376"/>
      <c r="P212" s="377"/>
      <c r="Q212" s="378"/>
      <c r="R212" s="379"/>
      <c r="S212" s="380"/>
      <c r="T212" s="381"/>
      <c r="U212" s="382"/>
      <c r="V212" s="382"/>
      <c r="W212" s="382"/>
      <c r="X212" s="382"/>
      <c r="Y212" s="383"/>
      <c r="Z212" s="384"/>
      <c r="AA212" s="470"/>
      <c r="AB212" s="381"/>
      <c r="AC212" s="382"/>
      <c r="AD212" s="382"/>
      <c r="AE212" s="382"/>
      <c r="AF212" s="382"/>
      <c r="AG212" s="382"/>
      <c r="AH212" s="376"/>
      <c r="AI212" s="377"/>
      <c r="AJ212" s="385"/>
      <c r="AK212" s="385"/>
      <c r="AL212" s="385"/>
      <c r="AM212" s="385"/>
      <c r="AN212" s="379"/>
      <c r="AO212" s="386"/>
      <c r="AP212" s="372"/>
      <c r="AQ212" s="372"/>
      <c r="AR212" s="372"/>
      <c r="AS212" s="372"/>
      <c r="AT212" s="372"/>
      <c r="AU212" s="372"/>
      <c r="AV212" s="373"/>
      <c r="AW212" s="387"/>
      <c r="AX212" s="383"/>
      <c r="AY212" s="384"/>
      <c r="AZ212" s="380"/>
      <c r="BA212" s="388"/>
      <c r="BB212" s="382"/>
      <c r="BC212" s="383"/>
      <c r="BF212" s="328"/>
    </row>
    <row r="213" spans="1:58" s="132" customFormat="1" ht="15" x14ac:dyDescent="0.3">
      <c r="A213" s="148"/>
      <c r="B213" s="149"/>
      <c r="C213" s="291" t="str">
        <f t="shared" si="3"/>
        <v/>
      </c>
      <c r="D213" s="300"/>
      <c r="E213" s="300"/>
      <c r="F213" s="264"/>
      <c r="G213" s="349"/>
      <c r="H213" s="371"/>
      <c r="I213" s="352"/>
      <c r="J213" s="372"/>
      <c r="K213" s="373"/>
      <c r="L213" s="374"/>
      <c r="M213" s="375"/>
      <c r="N213" s="356"/>
      <c r="O213" s="376"/>
      <c r="P213" s="377"/>
      <c r="Q213" s="378"/>
      <c r="R213" s="379"/>
      <c r="S213" s="380"/>
      <c r="T213" s="381"/>
      <c r="U213" s="382"/>
      <c r="V213" s="382"/>
      <c r="W213" s="382"/>
      <c r="X213" s="382"/>
      <c r="Y213" s="383"/>
      <c r="Z213" s="384"/>
      <c r="AA213" s="470"/>
      <c r="AB213" s="381"/>
      <c r="AC213" s="382"/>
      <c r="AD213" s="382"/>
      <c r="AE213" s="382"/>
      <c r="AF213" s="382"/>
      <c r="AG213" s="382"/>
      <c r="AH213" s="376"/>
      <c r="AI213" s="377"/>
      <c r="AJ213" s="385"/>
      <c r="AK213" s="385"/>
      <c r="AL213" s="385"/>
      <c r="AM213" s="385"/>
      <c r="AN213" s="379"/>
      <c r="AO213" s="386"/>
      <c r="AP213" s="372"/>
      <c r="AQ213" s="372"/>
      <c r="AR213" s="372"/>
      <c r="AS213" s="372"/>
      <c r="AT213" s="372"/>
      <c r="AU213" s="372"/>
      <c r="AV213" s="373"/>
      <c r="AW213" s="387"/>
      <c r="AX213" s="383"/>
      <c r="AY213" s="384"/>
      <c r="AZ213" s="380"/>
      <c r="BA213" s="388"/>
      <c r="BB213" s="382"/>
      <c r="BC213" s="383"/>
      <c r="BF213" s="328"/>
    </row>
    <row r="214" spans="1:58" s="132" customFormat="1" ht="15" x14ac:dyDescent="0.3">
      <c r="A214" s="148"/>
      <c r="B214" s="149"/>
      <c r="C214" s="291" t="str">
        <f t="shared" si="3"/>
        <v/>
      </c>
      <c r="D214" s="300"/>
      <c r="E214" s="300"/>
      <c r="F214" s="264"/>
      <c r="G214" s="349"/>
      <c r="H214" s="371"/>
      <c r="I214" s="352"/>
      <c r="J214" s="372"/>
      <c r="K214" s="373"/>
      <c r="L214" s="374"/>
      <c r="M214" s="375"/>
      <c r="N214" s="356"/>
      <c r="O214" s="376"/>
      <c r="P214" s="377"/>
      <c r="Q214" s="378"/>
      <c r="R214" s="379"/>
      <c r="S214" s="380"/>
      <c r="T214" s="381"/>
      <c r="U214" s="382"/>
      <c r="V214" s="382"/>
      <c r="W214" s="382"/>
      <c r="X214" s="382"/>
      <c r="Y214" s="383"/>
      <c r="Z214" s="384"/>
      <c r="AA214" s="470"/>
      <c r="AB214" s="381"/>
      <c r="AC214" s="382"/>
      <c r="AD214" s="382"/>
      <c r="AE214" s="382"/>
      <c r="AF214" s="382"/>
      <c r="AG214" s="382"/>
      <c r="AH214" s="376"/>
      <c r="AI214" s="377"/>
      <c r="AJ214" s="385"/>
      <c r="AK214" s="385"/>
      <c r="AL214" s="385"/>
      <c r="AM214" s="385"/>
      <c r="AN214" s="379"/>
      <c r="AO214" s="386"/>
      <c r="AP214" s="372"/>
      <c r="AQ214" s="372"/>
      <c r="AR214" s="372"/>
      <c r="AS214" s="372"/>
      <c r="AT214" s="372"/>
      <c r="AU214" s="372"/>
      <c r="AV214" s="373"/>
      <c r="AW214" s="387"/>
      <c r="AX214" s="383"/>
      <c r="AY214" s="384"/>
      <c r="AZ214" s="380"/>
      <c r="BA214" s="388"/>
      <c r="BB214" s="382"/>
      <c r="BC214" s="383"/>
      <c r="BF214" s="328"/>
    </row>
    <row r="215" spans="1:58" s="132" customFormat="1" ht="15" x14ac:dyDescent="0.3">
      <c r="A215" s="148"/>
      <c r="B215" s="149"/>
      <c r="C215" s="291" t="str">
        <f t="shared" si="3"/>
        <v/>
      </c>
      <c r="D215" s="300"/>
      <c r="E215" s="300"/>
      <c r="F215" s="264"/>
      <c r="G215" s="349"/>
      <c r="H215" s="371"/>
      <c r="I215" s="352"/>
      <c r="J215" s="372"/>
      <c r="K215" s="373"/>
      <c r="L215" s="374"/>
      <c r="M215" s="375"/>
      <c r="N215" s="356"/>
      <c r="O215" s="376"/>
      <c r="P215" s="377"/>
      <c r="Q215" s="378"/>
      <c r="R215" s="379"/>
      <c r="S215" s="380"/>
      <c r="T215" s="381"/>
      <c r="U215" s="382"/>
      <c r="V215" s="382"/>
      <c r="W215" s="382"/>
      <c r="X215" s="382"/>
      <c r="Y215" s="383"/>
      <c r="Z215" s="384"/>
      <c r="AA215" s="470"/>
      <c r="AB215" s="381"/>
      <c r="AC215" s="382"/>
      <c r="AD215" s="382"/>
      <c r="AE215" s="382"/>
      <c r="AF215" s="382"/>
      <c r="AG215" s="382"/>
      <c r="AH215" s="376"/>
      <c r="AI215" s="377"/>
      <c r="AJ215" s="385"/>
      <c r="AK215" s="385"/>
      <c r="AL215" s="385"/>
      <c r="AM215" s="385"/>
      <c r="AN215" s="379"/>
      <c r="AO215" s="386"/>
      <c r="AP215" s="372"/>
      <c r="AQ215" s="372"/>
      <c r="AR215" s="372"/>
      <c r="AS215" s="372"/>
      <c r="AT215" s="372"/>
      <c r="AU215" s="372"/>
      <c r="AV215" s="373"/>
      <c r="AW215" s="387"/>
      <c r="AX215" s="383"/>
      <c r="AY215" s="384"/>
      <c r="AZ215" s="380"/>
      <c r="BA215" s="388"/>
      <c r="BB215" s="382"/>
      <c r="BC215" s="383"/>
      <c r="BF215" s="328"/>
    </row>
    <row r="216" spans="1:58" s="132" customFormat="1" ht="15" x14ac:dyDescent="0.3">
      <c r="A216" s="148"/>
      <c r="B216" s="149"/>
      <c r="C216" s="291" t="str">
        <f t="shared" si="3"/>
        <v/>
      </c>
      <c r="D216" s="300"/>
      <c r="E216" s="300"/>
      <c r="F216" s="264"/>
      <c r="G216" s="349"/>
      <c r="H216" s="371"/>
      <c r="I216" s="352"/>
      <c r="J216" s="372"/>
      <c r="K216" s="373"/>
      <c r="L216" s="374"/>
      <c r="M216" s="375"/>
      <c r="N216" s="356"/>
      <c r="O216" s="376"/>
      <c r="P216" s="377"/>
      <c r="Q216" s="378"/>
      <c r="R216" s="379"/>
      <c r="S216" s="380"/>
      <c r="T216" s="381"/>
      <c r="U216" s="382"/>
      <c r="V216" s="382"/>
      <c r="W216" s="382"/>
      <c r="X216" s="382"/>
      <c r="Y216" s="383"/>
      <c r="Z216" s="384"/>
      <c r="AA216" s="470"/>
      <c r="AB216" s="381"/>
      <c r="AC216" s="382"/>
      <c r="AD216" s="382"/>
      <c r="AE216" s="382"/>
      <c r="AF216" s="382"/>
      <c r="AG216" s="382"/>
      <c r="AH216" s="376"/>
      <c r="AI216" s="377"/>
      <c r="AJ216" s="385"/>
      <c r="AK216" s="385"/>
      <c r="AL216" s="385"/>
      <c r="AM216" s="385"/>
      <c r="AN216" s="379"/>
      <c r="AO216" s="386"/>
      <c r="AP216" s="372"/>
      <c r="AQ216" s="372"/>
      <c r="AR216" s="372"/>
      <c r="AS216" s="372"/>
      <c r="AT216" s="372"/>
      <c r="AU216" s="372"/>
      <c r="AV216" s="373"/>
      <c r="AW216" s="387"/>
      <c r="AX216" s="383"/>
      <c r="AY216" s="384"/>
      <c r="AZ216" s="380"/>
      <c r="BA216" s="388"/>
      <c r="BB216" s="382"/>
      <c r="BC216" s="383"/>
      <c r="BF216" s="328"/>
    </row>
    <row r="217" spans="1:58" s="132" customFormat="1" ht="15" x14ac:dyDescent="0.3">
      <c r="A217" s="148"/>
      <c r="B217" s="149"/>
      <c r="C217" s="291" t="str">
        <f t="shared" si="3"/>
        <v/>
      </c>
      <c r="D217" s="300"/>
      <c r="E217" s="300"/>
      <c r="F217" s="264"/>
      <c r="G217" s="349"/>
      <c r="H217" s="371"/>
      <c r="I217" s="352"/>
      <c r="J217" s="372"/>
      <c r="K217" s="373"/>
      <c r="L217" s="374"/>
      <c r="M217" s="375"/>
      <c r="N217" s="356"/>
      <c r="O217" s="376"/>
      <c r="P217" s="377"/>
      <c r="Q217" s="378"/>
      <c r="R217" s="379"/>
      <c r="S217" s="380"/>
      <c r="T217" s="381"/>
      <c r="U217" s="382"/>
      <c r="V217" s="382"/>
      <c r="W217" s="382"/>
      <c r="X217" s="382"/>
      <c r="Y217" s="383"/>
      <c r="Z217" s="384"/>
      <c r="AA217" s="470"/>
      <c r="AB217" s="381"/>
      <c r="AC217" s="382"/>
      <c r="AD217" s="382"/>
      <c r="AE217" s="382"/>
      <c r="AF217" s="382"/>
      <c r="AG217" s="382"/>
      <c r="AH217" s="376"/>
      <c r="AI217" s="377"/>
      <c r="AJ217" s="385"/>
      <c r="AK217" s="385"/>
      <c r="AL217" s="385"/>
      <c r="AM217" s="385"/>
      <c r="AN217" s="379"/>
      <c r="AO217" s="386"/>
      <c r="AP217" s="372"/>
      <c r="AQ217" s="372"/>
      <c r="AR217" s="372"/>
      <c r="AS217" s="372"/>
      <c r="AT217" s="372"/>
      <c r="AU217" s="372"/>
      <c r="AV217" s="373"/>
      <c r="AW217" s="387"/>
      <c r="AX217" s="383"/>
      <c r="AY217" s="384"/>
      <c r="AZ217" s="380"/>
      <c r="BA217" s="388"/>
      <c r="BB217" s="382"/>
      <c r="BC217" s="383"/>
      <c r="BF217" s="328"/>
    </row>
    <row r="218" spans="1:58" s="132" customFormat="1" ht="15" x14ac:dyDescent="0.3">
      <c r="A218" s="148"/>
      <c r="B218" s="149"/>
      <c r="C218" s="291" t="str">
        <f t="shared" si="3"/>
        <v/>
      </c>
      <c r="D218" s="300"/>
      <c r="E218" s="300"/>
      <c r="F218" s="264"/>
      <c r="G218" s="349"/>
      <c r="H218" s="371"/>
      <c r="I218" s="352"/>
      <c r="J218" s="372"/>
      <c r="K218" s="373"/>
      <c r="L218" s="374"/>
      <c r="M218" s="375"/>
      <c r="N218" s="356"/>
      <c r="O218" s="376"/>
      <c r="P218" s="377"/>
      <c r="Q218" s="378"/>
      <c r="R218" s="379"/>
      <c r="S218" s="380"/>
      <c r="T218" s="381"/>
      <c r="U218" s="382"/>
      <c r="V218" s="382"/>
      <c r="W218" s="382"/>
      <c r="X218" s="382"/>
      <c r="Y218" s="383"/>
      <c r="Z218" s="384"/>
      <c r="AA218" s="470"/>
      <c r="AB218" s="381"/>
      <c r="AC218" s="382"/>
      <c r="AD218" s="382"/>
      <c r="AE218" s="382"/>
      <c r="AF218" s="382"/>
      <c r="AG218" s="382"/>
      <c r="AH218" s="376"/>
      <c r="AI218" s="377"/>
      <c r="AJ218" s="385"/>
      <c r="AK218" s="385"/>
      <c r="AL218" s="385"/>
      <c r="AM218" s="385"/>
      <c r="AN218" s="379"/>
      <c r="AO218" s="386"/>
      <c r="AP218" s="372"/>
      <c r="AQ218" s="372"/>
      <c r="AR218" s="372"/>
      <c r="AS218" s="372"/>
      <c r="AT218" s="372"/>
      <c r="AU218" s="372"/>
      <c r="AV218" s="373"/>
      <c r="AW218" s="387"/>
      <c r="AX218" s="383"/>
      <c r="AY218" s="384"/>
      <c r="AZ218" s="380"/>
      <c r="BA218" s="388"/>
      <c r="BB218" s="382"/>
      <c r="BC218" s="383"/>
      <c r="BF218" s="328"/>
    </row>
    <row r="219" spans="1:58" s="132" customFormat="1" ht="15" x14ac:dyDescent="0.3">
      <c r="A219" s="148"/>
      <c r="B219" s="149"/>
      <c r="C219" s="291" t="str">
        <f t="shared" si="3"/>
        <v/>
      </c>
      <c r="D219" s="300"/>
      <c r="E219" s="300"/>
      <c r="F219" s="264"/>
      <c r="G219" s="349"/>
      <c r="H219" s="371"/>
      <c r="I219" s="352"/>
      <c r="J219" s="372"/>
      <c r="K219" s="373"/>
      <c r="L219" s="374"/>
      <c r="M219" s="375"/>
      <c r="N219" s="356"/>
      <c r="O219" s="376"/>
      <c r="P219" s="377"/>
      <c r="Q219" s="378"/>
      <c r="R219" s="379"/>
      <c r="S219" s="380"/>
      <c r="T219" s="381"/>
      <c r="U219" s="382"/>
      <c r="V219" s="382"/>
      <c r="W219" s="382"/>
      <c r="X219" s="382"/>
      <c r="Y219" s="383"/>
      <c r="Z219" s="384"/>
      <c r="AA219" s="470"/>
      <c r="AB219" s="381"/>
      <c r="AC219" s="382"/>
      <c r="AD219" s="382"/>
      <c r="AE219" s="382"/>
      <c r="AF219" s="382"/>
      <c r="AG219" s="382"/>
      <c r="AH219" s="376"/>
      <c r="AI219" s="377"/>
      <c r="AJ219" s="385"/>
      <c r="AK219" s="385"/>
      <c r="AL219" s="385"/>
      <c r="AM219" s="385"/>
      <c r="AN219" s="379"/>
      <c r="AO219" s="386"/>
      <c r="AP219" s="372"/>
      <c r="AQ219" s="372"/>
      <c r="AR219" s="372"/>
      <c r="AS219" s="372"/>
      <c r="AT219" s="372"/>
      <c r="AU219" s="372"/>
      <c r="AV219" s="373"/>
      <c r="AW219" s="387"/>
      <c r="AX219" s="383"/>
      <c r="AY219" s="384"/>
      <c r="AZ219" s="380"/>
      <c r="BA219" s="388"/>
      <c r="BB219" s="382"/>
      <c r="BC219" s="383"/>
      <c r="BF219" s="328"/>
    </row>
    <row r="220" spans="1:58" s="132" customFormat="1" ht="15" x14ac:dyDescent="0.3">
      <c r="A220" s="148"/>
      <c r="B220" s="149"/>
      <c r="C220" s="291" t="str">
        <f t="shared" si="3"/>
        <v/>
      </c>
      <c r="D220" s="300"/>
      <c r="E220" s="300"/>
      <c r="F220" s="264"/>
      <c r="G220" s="349"/>
      <c r="H220" s="371"/>
      <c r="I220" s="352"/>
      <c r="J220" s="372"/>
      <c r="K220" s="373"/>
      <c r="L220" s="374"/>
      <c r="M220" s="375"/>
      <c r="N220" s="356"/>
      <c r="O220" s="376"/>
      <c r="P220" s="377"/>
      <c r="Q220" s="378"/>
      <c r="R220" s="379"/>
      <c r="S220" s="380"/>
      <c r="T220" s="381"/>
      <c r="U220" s="382"/>
      <c r="V220" s="382"/>
      <c r="W220" s="382"/>
      <c r="X220" s="382"/>
      <c r="Y220" s="383"/>
      <c r="Z220" s="384"/>
      <c r="AA220" s="470"/>
      <c r="AB220" s="381"/>
      <c r="AC220" s="382"/>
      <c r="AD220" s="382"/>
      <c r="AE220" s="382"/>
      <c r="AF220" s="382"/>
      <c r="AG220" s="382"/>
      <c r="AH220" s="376"/>
      <c r="AI220" s="377"/>
      <c r="AJ220" s="385"/>
      <c r="AK220" s="385"/>
      <c r="AL220" s="385"/>
      <c r="AM220" s="385"/>
      <c r="AN220" s="379"/>
      <c r="AO220" s="386"/>
      <c r="AP220" s="372"/>
      <c r="AQ220" s="372"/>
      <c r="AR220" s="372"/>
      <c r="AS220" s="372"/>
      <c r="AT220" s="372"/>
      <c r="AU220" s="372"/>
      <c r="AV220" s="373"/>
      <c r="AW220" s="387"/>
      <c r="AX220" s="383"/>
      <c r="AY220" s="384"/>
      <c r="AZ220" s="380"/>
      <c r="BA220" s="388"/>
      <c r="BB220" s="382"/>
      <c r="BC220" s="383"/>
      <c r="BF220" s="328"/>
    </row>
    <row r="221" spans="1:58" s="132" customFormat="1" ht="15" x14ac:dyDescent="0.3">
      <c r="A221" s="148"/>
      <c r="B221" s="149"/>
      <c r="C221" s="291" t="str">
        <f t="shared" si="3"/>
        <v/>
      </c>
      <c r="D221" s="300"/>
      <c r="E221" s="300"/>
      <c r="F221" s="264"/>
      <c r="G221" s="349"/>
      <c r="H221" s="371"/>
      <c r="I221" s="352"/>
      <c r="J221" s="372"/>
      <c r="K221" s="373"/>
      <c r="L221" s="374"/>
      <c r="M221" s="375"/>
      <c r="N221" s="356"/>
      <c r="O221" s="376"/>
      <c r="P221" s="377"/>
      <c r="Q221" s="378"/>
      <c r="R221" s="379"/>
      <c r="S221" s="380"/>
      <c r="T221" s="381"/>
      <c r="U221" s="382"/>
      <c r="V221" s="382"/>
      <c r="W221" s="382"/>
      <c r="X221" s="382"/>
      <c r="Y221" s="383"/>
      <c r="Z221" s="384"/>
      <c r="AA221" s="470"/>
      <c r="AB221" s="381"/>
      <c r="AC221" s="382"/>
      <c r="AD221" s="382"/>
      <c r="AE221" s="382"/>
      <c r="AF221" s="382"/>
      <c r="AG221" s="382"/>
      <c r="AH221" s="376"/>
      <c r="AI221" s="377"/>
      <c r="AJ221" s="385"/>
      <c r="AK221" s="385"/>
      <c r="AL221" s="385"/>
      <c r="AM221" s="385"/>
      <c r="AN221" s="379"/>
      <c r="AO221" s="386"/>
      <c r="AP221" s="372"/>
      <c r="AQ221" s="372"/>
      <c r="AR221" s="372"/>
      <c r="AS221" s="372"/>
      <c r="AT221" s="372"/>
      <c r="AU221" s="372"/>
      <c r="AV221" s="373"/>
      <c r="AW221" s="387"/>
      <c r="AX221" s="383"/>
      <c r="AY221" s="384"/>
      <c r="AZ221" s="380"/>
      <c r="BA221" s="388"/>
      <c r="BB221" s="382"/>
      <c r="BC221" s="383"/>
      <c r="BF221" s="328"/>
    </row>
    <row r="222" spans="1:58" s="132" customFormat="1" ht="15" x14ac:dyDescent="0.3">
      <c r="A222" s="148"/>
      <c r="B222" s="149"/>
      <c r="C222" s="291" t="str">
        <f t="shared" si="3"/>
        <v/>
      </c>
      <c r="D222" s="300"/>
      <c r="E222" s="300"/>
      <c r="F222" s="264"/>
      <c r="G222" s="349"/>
      <c r="H222" s="371"/>
      <c r="I222" s="352"/>
      <c r="J222" s="372"/>
      <c r="K222" s="373"/>
      <c r="L222" s="374"/>
      <c r="M222" s="375"/>
      <c r="N222" s="356"/>
      <c r="O222" s="376"/>
      <c r="P222" s="377"/>
      <c r="Q222" s="378"/>
      <c r="R222" s="379"/>
      <c r="S222" s="380"/>
      <c r="T222" s="381"/>
      <c r="U222" s="382"/>
      <c r="V222" s="382"/>
      <c r="W222" s="382"/>
      <c r="X222" s="382"/>
      <c r="Y222" s="383"/>
      <c r="Z222" s="384"/>
      <c r="AA222" s="470"/>
      <c r="AB222" s="381"/>
      <c r="AC222" s="382"/>
      <c r="AD222" s="382"/>
      <c r="AE222" s="382"/>
      <c r="AF222" s="382"/>
      <c r="AG222" s="382"/>
      <c r="AH222" s="376"/>
      <c r="AI222" s="377"/>
      <c r="AJ222" s="385"/>
      <c r="AK222" s="385"/>
      <c r="AL222" s="385"/>
      <c r="AM222" s="385"/>
      <c r="AN222" s="379"/>
      <c r="AO222" s="386"/>
      <c r="AP222" s="372"/>
      <c r="AQ222" s="372"/>
      <c r="AR222" s="372"/>
      <c r="AS222" s="372"/>
      <c r="AT222" s="372"/>
      <c r="AU222" s="372"/>
      <c r="AV222" s="373"/>
      <c r="AW222" s="387"/>
      <c r="AX222" s="383"/>
      <c r="AY222" s="384"/>
      <c r="AZ222" s="380"/>
      <c r="BA222" s="388"/>
      <c r="BB222" s="382"/>
      <c r="BC222" s="383"/>
      <c r="BF222" s="328"/>
    </row>
    <row r="223" spans="1:58" s="132" customFormat="1" ht="15" x14ac:dyDescent="0.3">
      <c r="A223" s="148"/>
      <c r="B223" s="149"/>
      <c r="C223" s="291" t="str">
        <f t="shared" si="3"/>
        <v/>
      </c>
      <c r="D223" s="300"/>
      <c r="E223" s="300"/>
      <c r="F223" s="264"/>
      <c r="G223" s="349"/>
      <c r="H223" s="371"/>
      <c r="I223" s="352"/>
      <c r="J223" s="372"/>
      <c r="K223" s="373"/>
      <c r="L223" s="374"/>
      <c r="M223" s="375"/>
      <c r="N223" s="356"/>
      <c r="O223" s="376"/>
      <c r="P223" s="377"/>
      <c r="Q223" s="378"/>
      <c r="R223" s="379"/>
      <c r="S223" s="380"/>
      <c r="T223" s="381"/>
      <c r="U223" s="382"/>
      <c r="V223" s="382"/>
      <c r="W223" s="382"/>
      <c r="X223" s="382"/>
      <c r="Y223" s="383"/>
      <c r="Z223" s="384"/>
      <c r="AA223" s="470"/>
      <c r="AB223" s="381"/>
      <c r="AC223" s="382"/>
      <c r="AD223" s="382"/>
      <c r="AE223" s="382"/>
      <c r="AF223" s="382"/>
      <c r="AG223" s="382"/>
      <c r="AH223" s="376"/>
      <c r="AI223" s="377"/>
      <c r="AJ223" s="385"/>
      <c r="AK223" s="385"/>
      <c r="AL223" s="385"/>
      <c r="AM223" s="385"/>
      <c r="AN223" s="379"/>
      <c r="AO223" s="386"/>
      <c r="AP223" s="372"/>
      <c r="AQ223" s="372"/>
      <c r="AR223" s="372"/>
      <c r="AS223" s="372"/>
      <c r="AT223" s="372"/>
      <c r="AU223" s="372"/>
      <c r="AV223" s="373"/>
      <c r="AW223" s="387"/>
      <c r="AX223" s="383"/>
      <c r="AY223" s="384"/>
      <c r="AZ223" s="380"/>
      <c r="BA223" s="388"/>
      <c r="BB223" s="382"/>
      <c r="BC223" s="383"/>
      <c r="BF223" s="328"/>
    </row>
    <row r="224" spans="1:58" s="132" customFormat="1" ht="15" x14ac:dyDescent="0.3">
      <c r="A224" s="148"/>
      <c r="B224" s="149"/>
      <c r="C224" s="291" t="str">
        <f t="shared" si="3"/>
        <v/>
      </c>
      <c r="D224" s="300"/>
      <c r="E224" s="300"/>
      <c r="F224" s="264"/>
      <c r="G224" s="349"/>
      <c r="H224" s="371"/>
      <c r="I224" s="352"/>
      <c r="J224" s="372"/>
      <c r="K224" s="373"/>
      <c r="L224" s="374"/>
      <c r="M224" s="375"/>
      <c r="N224" s="356"/>
      <c r="O224" s="376"/>
      <c r="P224" s="377"/>
      <c r="Q224" s="378"/>
      <c r="R224" s="379"/>
      <c r="S224" s="380"/>
      <c r="T224" s="381"/>
      <c r="U224" s="382"/>
      <c r="V224" s="382"/>
      <c r="W224" s="382"/>
      <c r="X224" s="382"/>
      <c r="Y224" s="383"/>
      <c r="Z224" s="384"/>
      <c r="AA224" s="470"/>
      <c r="AB224" s="381"/>
      <c r="AC224" s="382"/>
      <c r="AD224" s="382"/>
      <c r="AE224" s="382"/>
      <c r="AF224" s="382"/>
      <c r="AG224" s="382"/>
      <c r="AH224" s="376"/>
      <c r="AI224" s="377"/>
      <c r="AJ224" s="385"/>
      <c r="AK224" s="385"/>
      <c r="AL224" s="385"/>
      <c r="AM224" s="385"/>
      <c r="AN224" s="379"/>
      <c r="AO224" s="386"/>
      <c r="AP224" s="372"/>
      <c r="AQ224" s="372"/>
      <c r="AR224" s="372"/>
      <c r="AS224" s="372"/>
      <c r="AT224" s="372"/>
      <c r="AU224" s="372"/>
      <c r="AV224" s="373"/>
      <c r="AW224" s="387"/>
      <c r="AX224" s="383"/>
      <c r="AY224" s="384"/>
      <c r="AZ224" s="380"/>
      <c r="BA224" s="388"/>
      <c r="BB224" s="382"/>
      <c r="BC224" s="383"/>
      <c r="BF224" s="328"/>
    </row>
    <row r="225" spans="1:58" s="132" customFormat="1" ht="15" x14ac:dyDescent="0.3">
      <c r="A225" s="148"/>
      <c r="B225" s="149"/>
      <c r="C225" s="291" t="str">
        <f t="shared" si="3"/>
        <v/>
      </c>
      <c r="D225" s="300"/>
      <c r="E225" s="300"/>
      <c r="F225" s="264"/>
      <c r="G225" s="349"/>
      <c r="H225" s="371"/>
      <c r="I225" s="352"/>
      <c r="J225" s="372"/>
      <c r="K225" s="373"/>
      <c r="L225" s="374"/>
      <c r="M225" s="375"/>
      <c r="N225" s="356"/>
      <c r="O225" s="376"/>
      <c r="P225" s="377"/>
      <c r="Q225" s="378"/>
      <c r="R225" s="379"/>
      <c r="S225" s="380"/>
      <c r="T225" s="381"/>
      <c r="U225" s="382"/>
      <c r="V225" s="382"/>
      <c r="W225" s="382"/>
      <c r="X225" s="382"/>
      <c r="Y225" s="383"/>
      <c r="Z225" s="384"/>
      <c r="AA225" s="470"/>
      <c r="AB225" s="381"/>
      <c r="AC225" s="382"/>
      <c r="AD225" s="382"/>
      <c r="AE225" s="382"/>
      <c r="AF225" s="382"/>
      <c r="AG225" s="382"/>
      <c r="AH225" s="376"/>
      <c r="AI225" s="377"/>
      <c r="AJ225" s="385"/>
      <c r="AK225" s="385"/>
      <c r="AL225" s="385"/>
      <c r="AM225" s="385"/>
      <c r="AN225" s="379"/>
      <c r="AO225" s="386"/>
      <c r="AP225" s="372"/>
      <c r="AQ225" s="372"/>
      <c r="AR225" s="372"/>
      <c r="AS225" s="372"/>
      <c r="AT225" s="372"/>
      <c r="AU225" s="372"/>
      <c r="AV225" s="373"/>
      <c r="AW225" s="387"/>
      <c r="AX225" s="383"/>
      <c r="AY225" s="384"/>
      <c r="AZ225" s="380"/>
      <c r="BA225" s="388"/>
      <c r="BB225" s="382"/>
      <c r="BC225" s="383"/>
      <c r="BF225" s="328"/>
    </row>
    <row r="226" spans="1:58" s="132" customFormat="1" ht="15" x14ac:dyDescent="0.3">
      <c r="A226" s="148"/>
      <c r="B226" s="149"/>
      <c r="C226" s="291" t="str">
        <f t="shared" si="3"/>
        <v/>
      </c>
      <c r="D226" s="300"/>
      <c r="E226" s="300"/>
      <c r="F226" s="264"/>
      <c r="G226" s="349"/>
      <c r="H226" s="371"/>
      <c r="I226" s="352"/>
      <c r="J226" s="372"/>
      <c r="K226" s="373"/>
      <c r="L226" s="374"/>
      <c r="M226" s="375"/>
      <c r="N226" s="356"/>
      <c r="O226" s="376"/>
      <c r="P226" s="377"/>
      <c r="Q226" s="378"/>
      <c r="R226" s="379"/>
      <c r="S226" s="380"/>
      <c r="T226" s="381"/>
      <c r="U226" s="382"/>
      <c r="V226" s="382"/>
      <c r="W226" s="382"/>
      <c r="X226" s="382"/>
      <c r="Y226" s="383"/>
      <c r="Z226" s="384"/>
      <c r="AA226" s="470"/>
      <c r="AB226" s="381"/>
      <c r="AC226" s="382"/>
      <c r="AD226" s="382"/>
      <c r="AE226" s="382"/>
      <c r="AF226" s="382"/>
      <c r="AG226" s="382"/>
      <c r="AH226" s="376"/>
      <c r="AI226" s="377"/>
      <c r="AJ226" s="385"/>
      <c r="AK226" s="385"/>
      <c r="AL226" s="385"/>
      <c r="AM226" s="385"/>
      <c r="AN226" s="379"/>
      <c r="AO226" s="386"/>
      <c r="AP226" s="372"/>
      <c r="AQ226" s="372"/>
      <c r="AR226" s="372"/>
      <c r="AS226" s="372"/>
      <c r="AT226" s="372"/>
      <c r="AU226" s="372"/>
      <c r="AV226" s="373"/>
      <c r="AW226" s="387"/>
      <c r="AX226" s="383"/>
      <c r="AY226" s="384"/>
      <c r="AZ226" s="380"/>
      <c r="BA226" s="388"/>
      <c r="BB226" s="382"/>
      <c r="BC226" s="383"/>
      <c r="BF226" s="328"/>
    </row>
    <row r="227" spans="1:58" s="132" customFormat="1" ht="15" x14ac:dyDescent="0.3">
      <c r="A227" s="148"/>
      <c r="B227" s="149"/>
      <c r="C227" s="291" t="str">
        <f t="shared" si="3"/>
        <v/>
      </c>
      <c r="D227" s="300"/>
      <c r="E227" s="300"/>
      <c r="F227" s="264"/>
      <c r="G227" s="349"/>
      <c r="H227" s="371"/>
      <c r="I227" s="352"/>
      <c r="J227" s="372"/>
      <c r="K227" s="373"/>
      <c r="L227" s="374"/>
      <c r="M227" s="375"/>
      <c r="N227" s="356"/>
      <c r="O227" s="376"/>
      <c r="P227" s="377"/>
      <c r="Q227" s="378"/>
      <c r="R227" s="379"/>
      <c r="S227" s="380"/>
      <c r="T227" s="381"/>
      <c r="U227" s="382"/>
      <c r="V227" s="382"/>
      <c r="W227" s="382"/>
      <c r="X227" s="382"/>
      <c r="Y227" s="383"/>
      <c r="Z227" s="384"/>
      <c r="AA227" s="470"/>
      <c r="AB227" s="381"/>
      <c r="AC227" s="382"/>
      <c r="AD227" s="382"/>
      <c r="AE227" s="382"/>
      <c r="AF227" s="382"/>
      <c r="AG227" s="382"/>
      <c r="AH227" s="376"/>
      <c r="AI227" s="377"/>
      <c r="AJ227" s="385"/>
      <c r="AK227" s="385"/>
      <c r="AL227" s="385"/>
      <c r="AM227" s="385"/>
      <c r="AN227" s="379"/>
      <c r="AO227" s="386"/>
      <c r="AP227" s="372"/>
      <c r="AQ227" s="372"/>
      <c r="AR227" s="372"/>
      <c r="AS227" s="372"/>
      <c r="AT227" s="372"/>
      <c r="AU227" s="372"/>
      <c r="AV227" s="373"/>
      <c r="AW227" s="387"/>
      <c r="AX227" s="383"/>
      <c r="AY227" s="384"/>
      <c r="AZ227" s="380"/>
      <c r="BA227" s="388"/>
      <c r="BB227" s="382"/>
      <c r="BC227" s="383"/>
      <c r="BF227" s="328"/>
    </row>
    <row r="228" spans="1:58" s="132" customFormat="1" ht="15" x14ac:dyDescent="0.3">
      <c r="A228" s="148"/>
      <c r="B228" s="149"/>
      <c r="C228" s="291" t="str">
        <f t="shared" si="3"/>
        <v/>
      </c>
      <c r="D228" s="300"/>
      <c r="E228" s="300"/>
      <c r="F228" s="264"/>
      <c r="G228" s="349"/>
      <c r="H228" s="371"/>
      <c r="I228" s="352"/>
      <c r="J228" s="372"/>
      <c r="K228" s="373"/>
      <c r="L228" s="374"/>
      <c r="M228" s="375"/>
      <c r="N228" s="356"/>
      <c r="O228" s="376"/>
      <c r="P228" s="377"/>
      <c r="Q228" s="378"/>
      <c r="R228" s="379"/>
      <c r="S228" s="380"/>
      <c r="T228" s="381"/>
      <c r="U228" s="382"/>
      <c r="V228" s="382"/>
      <c r="W228" s="382"/>
      <c r="X228" s="382"/>
      <c r="Y228" s="383"/>
      <c r="Z228" s="384"/>
      <c r="AA228" s="470"/>
      <c r="AB228" s="381"/>
      <c r="AC228" s="382"/>
      <c r="AD228" s="382"/>
      <c r="AE228" s="382"/>
      <c r="AF228" s="382"/>
      <c r="AG228" s="382"/>
      <c r="AH228" s="376"/>
      <c r="AI228" s="377"/>
      <c r="AJ228" s="385"/>
      <c r="AK228" s="385"/>
      <c r="AL228" s="385"/>
      <c r="AM228" s="385"/>
      <c r="AN228" s="379"/>
      <c r="AO228" s="386"/>
      <c r="AP228" s="372"/>
      <c r="AQ228" s="372"/>
      <c r="AR228" s="372"/>
      <c r="AS228" s="372"/>
      <c r="AT228" s="372"/>
      <c r="AU228" s="372"/>
      <c r="AV228" s="373"/>
      <c r="AW228" s="387"/>
      <c r="AX228" s="383"/>
      <c r="AY228" s="384"/>
      <c r="AZ228" s="380"/>
      <c r="BA228" s="388"/>
      <c r="BB228" s="382"/>
      <c r="BC228" s="383"/>
      <c r="BF228" s="328"/>
    </row>
    <row r="229" spans="1:58" s="132" customFormat="1" ht="15" x14ac:dyDescent="0.3">
      <c r="A229" s="148"/>
      <c r="B229" s="149"/>
      <c r="C229" s="291" t="str">
        <f t="shared" si="3"/>
        <v/>
      </c>
      <c r="D229" s="300"/>
      <c r="E229" s="300"/>
      <c r="F229" s="264"/>
      <c r="G229" s="349"/>
      <c r="H229" s="371"/>
      <c r="I229" s="352"/>
      <c r="J229" s="372"/>
      <c r="K229" s="373"/>
      <c r="L229" s="374"/>
      <c r="M229" s="375"/>
      <c r="N229" s="356"/>
      <c r="O229" s="376"/>
      <c r="P229" s="377"/>
      <c r="Q229" s="378"/>
      <c r="R229" s="379"/>
      <c r="S229" s="380"/>
      <c r="T229" s="381"/>
      <c r="U229" s="382"/>
      <c r="V229" s="382"/>
      <c r="W229" s="382"/>
      <c r="X229" s="382"/>
      <c r="Y229" s="383"/>
      <c r="Z229" s="384"/>
      <c r="AA229" s="470"/>
      <c r="AB229" s="381"/>
      <c r="AC229" s="382"/>
      <c r="AD229" s="382"/>
      <c r="AE229" s="382"/>
      <c r="AF229" s="382"/>
      <c r="AG229" s="382"/>
      <c r="AH229" s="376"/>
      <c r="AI229" s="377"/>
      <c r="AJ229" s="385"/>
      <c r="AK229" s="385"/>
      <c r="AL229" s="385"/>
      <c r="AM229" s="385"/>
      <c r="AN229" s="379"/>
      <c r="AO229" s="386"/>
      <c r="AP229" s="372"/>
      <c r="AQ229" s="372"/>
      <c r="AR229" s="372"/>
      <c r="AS229" s="372"/>
      <c r="AT229" s="372"/>
      <c r="AU229" s="372"/>
      <c r="AV229" s="373"/>
      <c r="AW229" s="387"/>
      <c r="AX229" s="383"/>
      <c r="AY229" s="384"/>
      <c r="AZ229" s="380"/>
      <c r="BA229" s="388"/>
      <c r="BB229" s="382"/>
      <c r="BC229" s="383"/>
      <c r="BF229" s="328"/>
    </row>
    <row r="230" spans="1:58" s="132" customFormat="1" ht="15" x14ac:dyDescent="0.3">
      <c r="A230" s="148"/>
      <c r="B230" s="149"/>
      <c r="C230" s="291" t="str">
        <f t="shared" si="3"/>
        <v/>
      </c>
      <c r="D230" s="300"/>
      <c r="E230" s="300"/>
      <c r="F230" s="264"/>
      <c r="G230" s="349"/>
      <c r="H230" s="371"/>
      <c r="I230" s="352"/>
      <c r="J230" s="372"/>
      <c r="K230" s="373"/>
      <c r="L230" s="374"/>
      <c r="M230" s="375"/>
      <c r="N230" s="356"/>
      <c r="O230" s="376"/>
      <c r="P230" s="377"/>
      <c r="Q230" s="378"/>
      <c r="R230" s="379"/>
      <c r="S230" s="380"/>
      <c r="T230" s="381"/>
      <c r="U230" s="382"/>
      <c r="V230" s="382"/>
      <c r="W230" s="382"/>
      <c r="X230" s="382"/>
      <c r="Y230" s="383"/>
      <c r="Z230" s="384"/>
      <c r="AA230" s="470"/>
      <c r="AB230" s="381"/>
      <c r="AC230" s="382"/>
      <c r="AD230" s="382"/>
      <c r="AE230" s="382"/>
      <c r="AF230" s="382"/>
      <c r="AG230" s="382"/>
      <c r="AH230" s="376"/>
      <c r="AI230" s="377"/>
      <c r="AJ230" s="385"/>
      <c r="AK230" s="385"/>
      <c r="AL230" s="385"/>
      <c r="AM230" s="385"/>
      <c r="AN230" s="379"/>
      <c r="AO230" s="386"/>
      <c r="AP230" s="372"/>
      <c r="AQ230" s="372"/>
      <c r="AR230" s="372"/>
      <c r="AS230" s="372"/>
      <c r="AT230" s="372"/>
      <c r="AU230" s="372"/>
      <c r="AV230" s="373"/>
      <c r="AW230" s="387"/>
      <c r="AX230" s="383"/>
      <c r="AY230" s="384"/>
      <c r="AZ230" s="380"/>
      <c r="BA230" s="388"/>
      <c r="BB230" s="382"/>
      <c r="BC230" s="383"/>
      <c r="BF230" s="328"/>
    </row>
    <row r="231" spans="1:58" s="132" customFormat="1" ht="15" x14ac:dyDescent="0.3">
      <c r="A231" s="148"/>
      <c r="B231" s="149"/>
      <c r="C231" s="291" t="str">
        <f t="shared" si="3"/>
        <v/>
      </c>
      <c r="D231" s="300"/>
      <c r="E231" s="300"/>
      <c r="F231" s="264"/>
      <c r="G231" s="349"/>
      <c r="H231" s="371"/>
      <c r="I231" s="352"/>
      <c r="J231" s="372"/>
      <c r="K231" s="373"/>
      <c r="L231" s="374"/>
      <c r="M231" s="375"/>
      <c r="N231" s="356"/>
      <c r="O231" s="376"/>
      <c r="P231" s="377"/>
      <c r="Q231" s="378"/>
      <c r="R231" s="379"/>
      <c r="S231" s="380"/>
      <c r="T231" s="381"/>
      <c r="U231" s="382"/>
      <c r="V231" s="382"/>
      <c r="W231" s="382"/>
      <c r="X231" s="382"/>
      <c r="Y231" s="383"/>
      <c r="Z231" s="384"/>
      <c r="AA231" s="470"/>
      <c r="AB231" s="381"/>
      <c r="AC231" s="382"/>
      <c r="AD231" s="382"/>
      <c r="AE231" s="382"/>
      <c r="AF231" s="382"/>
      <c r="AG231" s="382"/>
      <c r="AH231" s="376"/>
      <c r="AI231" s="377"/>
      <c r="AJ231" s="385"/>
      <c r="AK231" s="385"/>
      <c r="AL231" s="385"/>
      <c r="AM231" s="385"/>
      <c r="AN231" s="379"/>
      <c r="AO231" s="386"/>
      <c r="AP231" s="372"/>
      <c r="AQ231" s="372"/>
      <c r="AR231" s="372"/>
      <c r="AS231" s="372"/>
      <c r="AT231" s="372"/>
      <c r="AU231" s="372"/>
      <c r="AV231" s="373"/>
      <c r="AW231" s="387"/>
      <c r="AX231" s="383"/>
      <c r="AY231" s="384"/>
      <c r="AZ231" s="380"/>
      <c r="BA231" s="388"/>
      <c r="BB231" s="382"/>
      <c r="BC231" s="383"/>
      <c r="BF231" s="328"/>
    </row>
    <row r="232" spans="1:58" s="132" customFormat="1" ht="15" x14ac:dyDescent="0.3">
      <c r="A232" s="148"/>
      <c r="B232" s="149"/>
      <c r="C232" s="291" t="str">
        <f t="shared" si="3"/>
        <v/>
      </c>
      <c r="D232" s="300"/>
      <c r="E232" s="300"/>
      <c r="F232" s="264"/>
      <c r="G232" s="349"/>
      <c r="H232" s="371"/>
      <c r="I232" s="352"/>
      <c r="J232" s="372"/>
      <c r="K232" s="373"/>
      <c r="L232" s="374"/>
      <c r="M232" s="375"/>
      <c r="N232" s="356"/>
      <c r="O232" s="376"/>
      <c r="P232" s="377"/>
      <c r="Q232" s="378"/>
      <c r="R232" s="379"/>
      <c r="S232" s="380"/>
      <c r="T232" s="381"/>
      <c r="U232" s="382"/>
      <c r="V232" s="382"/>
      <c r="W232" s="382"/>
      <c r="X232" s="382"/>
      <c r="Y232" s="383"/>
      <c r="Z232" s="384"/>
      <c r="AA232" s="470"/>
      <c r="AB232" s="381"/>
      <c r="AC232" s="382"/>
      <c r="AD232" s="382"/>
      <c r="AE232" s="382"/>
      <c r="AF232" s="382"/>
      <c r="AG232" s="382"/>
      <c r="AH232" s="376"/>
      <c r="AI232" s="377"/>
      <c r="AJ232" s="385"/>
      <c r="AK232" s="385"/>
      <c r="AL232" s="385"/>
      <c r="AM232" s="385"/>
      <c r="AN232" s="379"/>
      <c r="AO232" s="386"/>
      <c r="AP232" s="372"/>
      <c r="AQ232" s="372"/>
      <c r="AR232" s="372"/>
      <c r="AS232" s="372"/>
      <c r="AT232" s="372"/>
      <c r="AU232" s="372"/>
      <c r="AV232" s="373"/>
      <c r="AW232" s="387"/>
      <c r="AX232" s="383"/>
      <c r="AY232" s="384"/>
      <c r="AZ232" s="380"/>
      <c r="BA232" s="388"/>
      <c r="BB232" s="382"/>
      <c r="BC232" s="383"/>
      <c r="BF232" s="328"/>
    </row>
    <row r="233" spans="1:58" s="132" customFormat="1" ht="15" x14ac:dyDescent="0.3">
      <c r="A233" s="148"/>
      <c r="B233" s="149"/>
      <c r="C233" s="291" t="str">
        <f t="shared" si="3"/>
        <v/>
      </c>
      <c r="D233" s="300"/>
      <c r="E233" s="300"/>
      <c r="F233" s="264"/>
      <c r="G233" s="349"/>
      <c r="H233" s="371"/>
      <c r="I233" s="352"/>
      <c r="J233" s="372"/>
      <c r="K233" s="373"/>
      <c r="L233" s="374"/>
      <c r="M233" s="375"/>
      <c r="N233" s="356"/>
      <c r="O233" s="376"/>
      <c r="P233" s="377"/>
      <c r="Q233" s="378"/>
      <c r="R233" s="379"/>
      <c r="S233" s="380"/>
      <c r="T233" s="381"/>
      <c r="U233" s="382"/>
      <c r="V233" s="382"/>
      <c r="W233" s="382"/>
      <c r="X233" s="382"/>
      <c r="Y233" s="383"/>
      <c r="Z233" s="384"/>
      <c r="AA233" s="470"/>
      <c r="AB233" s="381"/>
      <c r="AC233" s="382"/>
      <c r="AD233" s="382"/>
      <c r="AE233" s="382"/>
      <c r="AF233" s="382"/>
      <c r="AG233" s="382"/>
      <c r="AH233" s="376"/>
      <c r="AI233" s="377"/>
      <c r="AJ233" s="385"/>
      <c r="AK233" s="385"/>
      <c r="AL233" s="385"/>
      <c r="AM233" s="385"/>
      <c r="AN233" s="379"/>
      <c r="AO233" s="386"/>
      <c r="AP233" s="372"/>
      <c r="AQ233" s="372"/>
      <c r="AR233" s="372"/>
      <c r="AS233" s="372"/>
      <c r="AT233" s="372"/>
      <c r="AU233" s="372"/>
      <c r="AV233" s="373"/>
      <c r="AW233" s="387"/>
      <c r="AX233" s="383"/>
      <c r="AY233" s="384"/>
      <c r="AZ233" s="380"/>
      <c r="BA233" s="388"/>
      <c r="BB233" s="382"/>
      <c r="BC233" s="383"/>
      <c r="BF233" s="328"/>
    </row>
    <row r="234" spans="1:58" s="132" customFormat="1" ht="15" x14ac:dyDescent="0.3">
      <c r="A234" s="148"/>
      <c r="B234" s="149"/>
      <c r="C234" s="291" t="str">
        <f t="shared" si="3"/>
        <v/>
      </c>
      <c r="D234" s="300"/>
      <c r="E234" s="300"/>
      <c r="F234" s="264"/>
      <c r="G234" s="349"/>
      <c r="H234" s="371"/>
      <c r="I234" s="352"/>
      <c r="J234" s="372"/>
      <c r="K234" s="373"/>
      <c r="L234" s="374"/>
      <c r="M234" s="375"/>
      <c r="N234" s="356"/>
      <c r="O234" s="376"/>
      <c r="P234" s="377"/>
      <c r="Q234" s="378"/>
      <c r="R234" s="379"/>
      <c r="S234" s="380"/>
      <c r="T234" s="381"/>
      <c r="U234" s="382"/>
      <c r="V234" s="382"/>
      <c r="W234" s="382"/>
      <c r="X234" s="382"/>
      <c r="Y234" s="383"/>
      <c r="Z234" s="384"/>
      <c r="AA234" s="470"/>
      <c r="AB234" s="381"/>
      <c r="AC234" s="382"/>
      <c r="AD234" s="382"/>
      <c r="AE234" s="382"/>
      <c r="AF234" s="382"/>
      <c r="AG234" s="382"/>
      <c r="AH234" s="376"/>
      <c r="AI234" s="377"/>
      <c r="AJ234" s="385"/>
      <c r="AK234" s="385"/>
      <c r="AL234" s="385"/>
      <c r="AM234" s="385"/>
      <c r="AN234" s="379"/>
      <c r="AO234" s="386"/>
      <c r="AP234" s="372"/>
      <c r="AQ234" s="372"/>
      <c r="AR234" s="372"/>
      <c r="AS234" s="372"/>
      <c r="AT234" s="372"/>
      <c r="AU234" s="372"/>
      <c r="AV234" s="373"/>
      <c r="AW234" s="387"/>
      <c r="AX234" s="383"/>
      <c r="AY234" s="384"/>
      <c r="AZ234" s="380"/>
      <c r="BA234" s="388"/>
      <c r="BB234" s="382"/>
      <c r="BC234" s="383"/>
      <c r="BF234" s="328"/>
    </row>
    <row r="235" spans="1:58" s="132" customFormat="1" ht="15" x14ac:dyDescent="0.3">
      <c r="A235" s="148"/>
      <c r="B235" s="149"/>
      <c r="C235" s="291" t="str">
        <f t="shared" si="3"/>
        <v/>
      </c>
      <c r="D235" s="300"/>
      <c r="E235" s="300"/>
      <c r="F235" s="264"/>
      <c r="G235" s="349"/>
      <c r="H235" s="371"/>
      <c r="I235" s="352"/>
      <c r="J235" s="372"/>
      <c r="K235" s="373"/>
      <c r="L235" s="374"/>
      <c r="M235" s="375"/>
      <c r="N235" s="356"/>
      <c r="O235" s="376"/>
      <c r="P235" s="377"/>
      <c r="Q235" s="378"/>
      <c r="R235" s="379"/>
      <c r="S235" s="380"/>
      <c r="T235" s="381"/>
      <c r="U235" s="382"/>
      <c r="V235" s="382"/>
      <c r="W235" s="382"/>
      <c r="X235" s="382"/>
      <c r="Y235" s="383"/>
      <c r="Z235" s="384"/>
      <c r="AA235" s="470"/>
      <c r="AB235" s="381"/>
      <c r="AC235" s="382"/>
      <c r="AD235" s="382"/>
      <c r="AE235" s="382"/>
      <c r="AF235" s="382"/>
      <c r="AG235" s="382"/>
      <c r="AH235" s="376"/>
      <c r="AI235" s="377"/>
      <c r="AJ235" s="385"/>
      <c r="AK235" s="385"/>
      <c r="AL235" s="385"/>
      <c r="AM235" s="385"/>
      <c r="AN235" s="379"/>
      <c r="AO235" s="386"/>
      <c r="AP235" s="372"/>
      <c r="AQ235" s="372"/>
      <c r="AR235" s="372"/>
      <c r="AS235" s="372"/>
      <c r="AT235" s="372"/>
      <c r="AU235" s="372"/>
      <c r="AV235" s="373"/>
      <c r="AW235" s="387"/>
      <c r="AX235" s="383"/>
      <c r="AY235" s="384"/>
      <c r="AZ235" s="380"/>
      <c r="BA235" s="388"/>
      <c r="BB235" s="382"/>
      <c r="BC235" s="383"/>
      <c r="BF235" s="328"/>
    </row>
    <row r="236" spans="1:58" s="132" customFormat="1" ht="15" x14ac:dyDescent="0.3">
      <c r="A236" s="148"/>
      <c r="B236" s="149"/>
      <c r="C236" s="291" t="str">
        <f t="shared" si="3"/>
        <v/>
      </c>
      <c r="D236" s="300"/>
      <c r="E236" s="300"/>
      <c r="F236" s="264"/>
      <c r="G236" s="349"/>
      <c r="H236" s="371"/>
      <c r="I236" s="352"/>
      <c r="J236" s="372"/>
      <c r="K236" s="373"/>
      <c r="L236" s="374"/>
      <c r="M236" s="375"/>
      <c r="N236" s="356"/>
      <c r="O236" s="376"/>
      <c r="P236" s="377"/>
      <c r="Q236" s="378"/>
      <c r="R236" s="379"/>
      <c r="S236" s="380"/>
      <c r="T236" s="381"/>
      <c r="U236" s="382"/>
      <c r="V236" s="382"/>
      <c r="W236" s="382"/>
      <c r="X236" s="382"/>
      <c r="Y236" s="383"/>
      <c r="Z236" s="384"/>
      <c r="AA236" s="470"/>
      <c r="AB236" s="381"/>
      <c r="AC236" s="382"/>
      <c r="AD236" s="382"/>
      <c r="AE236" s="382"/>
      <c r="AF236" s="382"/>
      <c r="AG236" s="382"/>
      <c r="AH236" s="376"/>
      <c r="AI236" s="377"/>
      <c r="AJ236" s="385"/>
      <c r="AK236" s="385"/>
      <c r="AL236" s="385"/>
      <c r="AM236" s="385"/>
      <c r="AN236" s="379"/>
      <c r="AO236" s="386"/>
      <c r="AP236" s="372"/>
      <c r="AQ236" s="372"/>
      <c r="AR236" s="372"/>
      <c r="AS236" s="372"/>
      <c r="AT236" s="372"/>
      <c r="AU236" s="372"/>
      <c r="AV236" s="373"/>
      <c r="AW236" s="387"/>
      <c r="AX236" s="383"/>
      <c r="AY236" s="384"/>
      <c r="AZ236" s="380"/>
      <c r="BA236" s="388"/>
      <c r="BB236" s="382"/>
      <c r="BC236" s="383"/>
      <c r="BF236" s="328"/>
    </row>
    <row r="237" spans="1:58" s="132" customFormat="1" ht="15" x14ac:dyDescent="0.3">
      <c r="A237" s="148"/>
      <c r="B237" s="149"/>
      <c r="C237" s="291" t="str">
        <f t="shared" si="3"/>
        <v/>
      </c>
      <c r="D237" s="300"/>
      <c r="E237" s="300"/>
      <c r="F237" s="264"/>
      <c r="G237" s="349"/>
      <c r="H237" s="371"/>
      <c r="I237" s="352"/>
      <c r="J237" s="372"/>
      <c r="K237" s="373"/>
      <c r="L237" s="374"/>
      <c r="M237" s="375"/>
      <c r="N237" s="356"/>
      <c r="O237" s="376"/>
      <c r="P237" s="377"/>
      <c r="Q237" s="378"/>
      <c r="R237" s="379"/>
      <c r="S237" s="380"/>
      <c r="T237" s="381"/>
      <c r="U237" s="382"/>
      <c r="V237" s="382"/>
      <c r="W237" s="382"/>
      <c r="X237" s="382"/>
      <c r="Y237" s="383"/>
      <c r="Z237" s="384"/>
      <c r="AA237" s="470"/>
      <c r="AB237" s="381"/>
      <c r="AC237" s="382"/>
      <c r="AD237" s="382"/>
      <c r="AE237" s="382"/>
      <c r="AF237" s="382"/>
      <c r="AG237" s="382"/>
      <c r="AH237" s="376"/>
      <c r="AI237" s="377"/>
      <c r="AJ237" s="385"/>
      <c r="AK237" s="385"/>
      <c r="AL237" s="385"/>
      <c r="AM237" s="385"/>
      <c r="AN237" s="379"/>
      <c r="AO237" s="386"/>
      <c r="AP237" s="372"/>
      <c r="AQ237" s="372"/>
      <c r="AR237" s="372"/>
      <c r="AS237" s="372"/>
      <c r="AT237" s="372"/>
      <c r="AU237" s="372"/>
      <c r="AV237" s="373"/>
      <c r="AW237" s="387"/>
      <c r="AX237" s="383"/>
      <c r="AY237" s="384"/>
      <c r="AZ237" s="380"/>
      <c r="BA237" s="388"/>
      <c r="BB237" s="382"/>
      <c r="BC237" s="383"/>
      <c r="BF237" s="328"/>
    </row>
    <row r="238" spans="1:58" s="132" customFormat="1" ht="15" x14ac:dyDescent="0.3">
      <c r="A238" s="148"/>
      <c r="B238" s="149"/>
      <c r="C238" s="291" t="str">
        <f t="shared" si="3"/>
        <v/>
      </c>
      <c r="D238" s="300"/>
      <c r="E238" s="300"/>
      <c r="F238" s="264"/>
      <c r="G238" s="349"/>
      <c r="H238" s="371"/>
      <c r="I238" s="352"/>
      <c r="J238" s="372"/>
      <c r="K238" s="373"/>
      <c r="L238" s="374"/>
      <c r="M238" s="375"/>
      <c r="N238" s="356"/>
      <c r="O238" s="376"/>
      <c r="P238" s="377"/>
      <c r="Q238" s="378"/>
      <c r="R238" s="379"/>
      <c r="S238" s="380"/>
      <c r="T238" s="381"/>
      <c r="U238" s="382"/>
      <c r="V238" s="382"/>
      <c r="W238" s="382"/>
      <c r="X238" s="382"/>
      <c r="Y238" s="383"/>
      <c r="Z238" s="384"/>
      <c r="AA238" s="470"/>
      <c r="AB238" s="381"/>
      <c r="AC238" s="382"/>
      <c r="AD238" s="382"/>
      <c r="AE238" s="382"/>
      <c r="AF238" s="382"/>
      <c r="AG238" s="382"/>
      <c r="AH238" s="376"/>
      <c r="AI238" s="377"/>
      <c r="AJ238" s="385"/>
      <c r="AK238" s="385"/>
      <c r="AL238" s="385"/>
      <c r="AM238" s="385"/>
      <c r="AN238" s="379"/>
      <c r="AO238" s="386"/>
      <c r="AP238" s="372"/>
      <c r="AQ238" s="372"/>
      <c r="AR238" s="372"/>
      <c r="AS238" s="372"/>
      <c r="AT238" s="372"/>
      <c r="AU238" s="372"/>
      <c r="AV238" s="373"/>
      <c r="AW238" s="387"/>
      <c r="AX238" s="383"/>
      <c r="AY238" s="384"/>
      <c r="AZ238" s="380"/>
      <c r="BA238" s="388"/>
      <c r="BB238" s="382"/>
      <c r="BC238" s="383"/>
      <c r="BF238" s="328"/>
    </row>
    <row r="239" spans="1:58" s="132" customFormat="1" ht="15" x14ac:dyDescent="0.3">
      <c r="A239" s="148"/>
      <c r="B239" s="149"/>
      <c r="C239" s="291" t="str">
        <f t="shared" si="3"/>
        <v/>
      </c>
      <c r="D239" s="300"/>
      <c r="E239" s="300"/>
      <c r="F239" s="264"/>
      <c r="G239" s="349"/>
      <c r="H239" s="371"/>
      <c r="I239" s="352"/>
      <c r="J239" s="372"/>
      <c r="K239" s="373"/>
      <c r="L239" s="374"/>
      <c r="M239" s="375"/>
      <c r="N239" s="356"/>
      <c r="O239" s="376"/>
      <c r="P239" s="377"/>
      <c r="Q239" s="378"/>
      <c r="R239" s="379"/>
      <c r="S239" s="380"/>
      <c r="T239" s="381"/>
      <c r="U239" s="382"/>
      <c r="V239" s="382"/>
      <c r="W239" s="382"/>
      <c r="X239" s="382"/>
      <c r="Y239" s="383"/>
      <c r="Z239" s="384"/>
      <c r="AA239" s="470"/>
      <c r="AB239" s="381"/>
      <c r="AC239" s="382"/>
      <c r="AD239" s="382"/>
      <c r="AE239" s="382"/>
      <c r="AF239" s="382"/>
      <c r="AG239" s="382"/>
      <c r="AH239" s="376"/>
      <c r="AI239" s="377"/>
      <c r="AJ239" s="385"/>
      <c r="AK239" s="385"/>
      <c r="AL239" s="385"/>
      <c r="AM239" s="385"/>
      <c r="AN239" s="379"/>
      <c r="AO239" s="386"/>
      <c r="AP239" s="372"/>
      <c r="AQ239" s="372"/>
      <c r="AR239" s="372"/>
      <c r="AS239" s="372"/>
      <c r="AT239" s="372"/>
      <c r="AU239" s="372"/>
      <c r="AV239" s="373"/>
      <c r="AW239" s="387"/>
      <c r="AX239" s="383"/>
      <c r="AY239" s="384"/>
      <c r="AZ239" s="380"/>
      <c r="BA239" s="388"/>
      <c r="BB239" s="382"/>
      <c r="BC239" s="383"/>
      <c r="BF239" s="328"/>
    </row>
    <row r="240" spans="1:58" s="132" customFormat="1" ht="15" x14ac:dyDescent="0.3">
      <c r="A240" s="148"/>
      <c r="B240" s="149"/>
      <c r="C240" s="291" t="str">
        <f t="shared" si="3"/>
        <v/>
      </c>
      <c r="D240" s="300"/>
      <c r="E240" s="300"/>
      <c r="F240" s="264"/>
      <c r="G240" s="349"/>
      <c r="H240" s="371"/>
      <c r="I240" s="352"/>
      <c r="J240" s="372"/>
      <c r="K240" s="373"/>
      <c r="L240" s="374"/>
      <c r="M240" s="375"/>
      <c r="N240" s="356"/>
      <c r="O240" s="376"/>
      <c r="P240" s="377"/>
      <c r="Q240" s="378"/>
      <c r="R240" s="379"/>
      <c r="S240" s="380"/>
      <c r="T240" s="381"/>
      <c r="U240" s="382"/>
      <c r="V240" s="382"/>
      <c r="W240" s="382"/>
      <c r="X240" s="382"/>
      <c r="Y240" s="383"/>
      <c r="Z240" s="384"/>
      <c r="AA240" s="470"/>
      <c r="AB240" s="381"/>
      <c r="AC240" s="382"/>
      <c r="AD240" s="382"/>
      <c r="AE240" s="382"/>
      <c r="AF240" s="382"/>
      <c r="AG240" s="382"/>
      <c r="AH240" s="376"/>
      <c r="AI240" s="377"/>
      <c r="AJ240" s="385"/>
      <c r="AK240" s="385"/>
      <c r="AL240" s="385"/>
      <c r="AM240" s="385"/>
      <c r="AN240" s="379"/>
      <c r="AO240" s="386"/>
      <c r="AP240" s="372"/>
      <c r="AQ240" s="372"/>
      <c r="AR240" s="372"/>
      <c r="AS240" s="372"/>
      <c r="AT240" s="372"/>
      <c r="AU240" s="372"/>
      <c r="AV240" s="373"/>
      <c r="AW240" s="387"/>
      <c r="AX240" s="383"/>
      <c r="AY240" s="384"/>
      <c r="AZ240" s="380"/>
      <c r="BA240" s="388"/>
      <c r="BB240" s="382"/>
      <c r="BC240" s="383"/>
      <c r="BF240" s="328"/>
    </row>
    <row r="241" spans="1:58" s="132" customFormat="1" ht="15" x14ac:dyDescent="0.3">
      <c r="A241" s="148"/>
      <c r="B241" s="149"/>
      <c r="C241" s="291" t="str">
        <f t="shared" si="3"/>
        <v/>
      </c>
      <c r="D241" s="300"/>
      <c r="E241" s="300"/>
      <c r="F241" s="264"/>
      <c r="G241" s="349"/>
      <c r="H241" s="371"/>
      <c r="I241" s="352"/>
      <c r="J241" s="372"/>
      <c r="K241" s="373"/>
      <c r="L241" s="374"/>
      <c r="M241" s="375"/>
      <c r="N241" s="356"/>
      <c r="O241" s="376"/>
      <c r="P241" s="377"/>
      <c r="Q241" s="378"/>
      <c r="R241" s="379"/>
      <c r="S241" s="380"/>
      <c r="T241" s="381"/>
      <c r="U241" s="382"/>
      <c r="V241" s="382"/>
      <c r="W241" s="382"/>
      <c r="X241" s="382"/>
      <c r="Y241" s="383"/>
      <c r="Z241" s="384"/>
      <c r="AA241" s="470"/>
      <c r="AB241" s="381"/>
      <c r="AC241" s="382"/>
      <c r="AD241" s="382"/>
      <c r="AE241" s="382"/>
      <c r="AF241" s="382"/>
      <c r="AG241" s="382"/>
      <c r="AH241" s="376"/>
      <c r="AI241" s="377"/>
      <c r="AJ241" s="385"/>
      <c r="AK241" s="385"/>
      <c r="AL241" s="385"/>
      <c r="AM241" s="385"/>
      <c r="AN241" s="379"/>
      <c r="AO241" s="386"/>
      <c r="AP241" s="372"/>
      <c r="AQ241" s="372"/>
      <c r="AR241" s="372"/>
      <c r="AS241" s="372"/>
      <c r="AT241" s="372"/>
      <c r="AU241" s="372"/>
      <c r="AV241" s="373"/>
      <c r="AW241" s="387"/>
      <c r="AX241" s="383"/>
      <c r="AY241" s="384"/>
      <c r="AZ241" s="380"/>
      <c r="BA241" s="388"/>
      <c r="BB241" s="382"/>
      <c r="BC241" s="383"/>
      <c r="BF241" s="328"/>
    </row>
    <row r="242" spans="1:58" s="132" customFormat="1" ht="15" x14ac:dyDescent="0.3">
      <c r="A242" s="148"/>
      <c r="B242" s="149"/>
      <c r="C242" s="291" t="str">
        <f t="shared" si="3"/>
        <v/>
      </c>
      <c r="D242" s="300"/>
      <c r="E242" s="300"/>
      <c r="F242" s="264"/>
      <c r="G242" s="349"/>
      <c r="H242" s="371"/>
      <c r="I242" s="352"/>
      <c r="J242" s="372"/>
      <c r="K242" s="373"/>
      <c r="L242" s="374"/>
      <c r="M242" s="375"/>
      <c r="N242" s="356"/>
      <c r="O242" s="376"/>
      <c r="P242" s="377"/>
      <c r="Q242" s="378"/>
      <c r="R242" s="379"/>
      <c r="S242" s="380"/>
      <c r="T242" s="381"/>
      <c r="U242" s="382"/>
      <c r="V242" s="382"/>
      <c r="W242" s="382"/>
      <c r="X242" s="382"/>
      <c r="Y242" s="383"/>
      <c r="Z242" s="384"/>
      <c r="AA242" s="470"/>
      <c r="AB242" s="381"/>
      <c r="AC242" s="382"/>
      <c r="AD242" s="382"/>
      <c r="AE242" s="382"/>
      <c r="AF242" s="382"/>
      <c r="AG242" s="382"/>
      <c r="AH242" s="376"/>
      <c r="AI242" s="377"/>
      <c r="AJ242" s="385"/>
      <c r="AK242" s="385"/>
      <c r="AL242" s="385"/>
      <c r="AM242" s="385"/>
      <c r="AN242" s="379"/>
      <c r="AO242" s="386"/>
      <c r="AP242" s="372"/>
      <c r="AQ242" s="372"/>
      <c r="AR242" s="372"/>
      <c r="AS242" s="372"/>
      <c r="AT242" s="372"/>
      <c r="AU242" s="372"/>
      <c r="AV242" s="373"/>
      <c r="AW242" s="387"/>
      <c r="AX242" s="383"/>
      <c r="AY242" s="384"/>
      <c r="AZ242" s="380"/>
      <c r="BA242" s="388"/>
      <c r="BB242" s="382"/>
      <c r="BC242" s="383"/>
      <c r="BF242" s="328"/>
    </row>
    <row r="243" spans="1:58" s="132" customFormat="1" ht="15" x14ac:dyDescent="0.3">
      <c r="A243" s="148"/>
      <c r="B243" s="149"/>
      <c r="C243" s="291" t="str">
        <f t="shared" si="3"/>
        <v/>
      </c>
      <c r="D243" s="300"/>
      <c r="E243" s="300"/>
      <c r="F243" s="264"/>
      <c r="G243" s="349"/>
      <c r="H243" s="371"/>
      <c r="I243" s="352"/>
      <c r="J243" s="372"/>
      <c r="K243" s="373"/>
      <c r="L243" s="374"/>
      <c r="M243" s="375"/>
      <c r="N243" s="356"/>
      <c r="O243" s="376"/>
      <c r="P243" s="377"/>
      <c r="Q243" s="378"/>
      <c r="R243" s="379"/>
      <c r="S243" s="380"/>
      <c r="T243" s="381"/>
      <c r="U243" s="382"/>
      <c r="V243" s="382"/>
      <c r="W243" s="382"/>
      <c r="X243" s="382"/>
      <c r="Y243" s="383"/>
      <c r="Z243" s="384"/>
      <c r="AA243" s="470"/>
      <c r="AB243" s="381"/>
      <c r="AC243" s="382"/>
      <c r="AD243" s="382"/>
      <c r="AE243" s="382"/>
      <c r="AF243" s="382"/>
      <c r="AG243" s="382"/>
      <c r="AH243" s="376"/>
      <c r="AI243" s="377"/>
      <c r="AJ243" s="385"/>
      <c r="AK243" s="385"/>
      <c r="AL243" s="385"/>
      <c r="AM243" s="385"/>
      <c r="AN243" s="379"/>
      <c r="AO243" s="386"/>
      <c r="AP243" s="372"/>
      <c r="AQ243" s="372"/>
      <c r="AR243" s="372"/>
      <c r="AS243" s="372"/>
      <c r="AT243" s="372"/>
      <c r="AU243" s="372"/>
      <c r="AV243" s="373"/>
      <c r="AW243" s="387"/>
      <c r="AX243" s="383"/>
      <c r="AY243" s="384"/>
      <c r="AZ243" s="380"/>
      <c r="BA243" s="388"/>
      <c r="BB243" s="382"/>
      <c r="BC243" s="383"/>
      <c r="BF243" s="328"/>
    </row>
    <row r="244" spans="1:58" s="132" customFormat="1" ht="15" x14ac:dyDescent="0.3">
      <c r="A244" s="148"/>
      <c r="B244" s="149"/>
      <c r="C244" s="291" t="str">
        <f t="shared" si="3"/>
        <v/>
      </c>
      <c r="D244" s="300"/>
      <c r="E244" s="300"/>
      <c r="F244" s="264"/>
      <c r="G244" s="349"/>
      <c r="H244" s="371"/>
      <c r="I244" s="352"/>
      <c r="J244" s="372"/>
      <c r="K244" s="373"/>
      <c r="L244" s="374"/>
      <c r="M244" s="375"/>
      <c r="N244" s="356"/>
      <c r="O244" s="376"/>
      <c r="P244" s="377"/>
      <c r="Q244" s="378"/>
      <c r="R244" s="379"/>
      <c r="S244" s="380"/>
      <c r="T244" s="381"/>
      <c r="U244" s="382"/>
      <c r="V244" s="382"/>
      <c r="W244" s="382"/>
      <c r="X244" s="382"/>
      <c r="Y244" s="383"/>
      <c r="Z244" s="384"/>
      <c r="AA244" s="470"/>
      <c r="AB244" s="381"/>
      <c r="AC244" s="382"/>
      <c r="AD244" s="382"/>
      <c r="AE244" s="382"/>
      <c r="AF244" s="382"/>
      <c r="AG244" s="382"/>
      <c r="AH244" s="376"/>
      <c r="AI244" s="377"/>
      <c r="AJ244" s="385"/>
      <c r="AK244" s="385"/>
      <c r="AL244" s="385"/>
      <c r="AM244" s="385"/>
      <c r="AN244" s="379"/>
      <c r="AO244" s="386"/>
      <c r="AP244" s="372"/>
      <c r="AQ244" s="372"/>
      <c r="AR244" s="372"/>
      <c r="AS244" s="372"/>
      <c r="AT244" s="372"/>
      <c r="AU244" s="372"/>
      <c r="AV244" s="373"/>
      <c r="AW244" s="387"/>
      <c r="AX244" s="383"/>
      <c r="AY244" s="384"/>
      <c r="AZ244" s="380"/>
      <c r="BA244" s="388"/>
      <c r="BB244" s="382"/>
      <c r="BC244" s="383"/>
      <c r="BF244" s="328"/>
    </row>
    <row r="245" spans="1:58" s="132" customFormat="1" ht="15" x14ac:dyDescent="0.3">
      <c r="A245" s="148"/>
      <c r="B245" s="149"/>
      <c r="C245" s="291" t="str">
        <f t="shared" si="3"/>
        <v/>
      </c>
      <c r="D245" s="300"/>
      <c r="E245" s="300"/>
      <c r="F245" s="264"/>
      <c r="G245" s="349"/>
      <c r="H245" s="371"/>
      <c r="I245" s="352"/>
      <c r="J245" s="372"/>
      <c r="K245" s="373"/>
      <c r="L245" s="374"/>
      <c r="M245" s="375"/>
      <c r="N245" s="356"/>
      <c r="O245" s="376"/>
      <c r="P245" s="377"/>
      <c r="Q245" s="378"/>
      <c r="R245" s="379"/>
      <c r="S245" s="380"/>
      <c r="T245" s="381"/>
      <c r="U245" s="382"/>
      <c r="V245" s="382"/>
      <c r="W245" s="382"/>
      <c r="X245" s="382"/>
      <c r="Y245" s="383"/>
      <c r="Z245" s="384"/>
      <c r="AA245" s="470"/>
      <c r="AB245" s="381"/>
      <c r="AC245" s="382"/>
      <c r="AD245" s="382"/>
      <c r="AE245" s="382"/>
      <c r="AF245" s="382"/>
      <c r="AG245" s="382"/>
      <c r="AH245" s="376"/>
      <c r="AI245" s="377"/>
      <c r="AJ245" s="385"/>
      <c r="AK245" s="385"/>
      <c r="AL245" s="385"/>
      <c r="AM245" s="385"/>
      <c r="AN245" s="379"/>
      <c r="AO245" s="386"/>
      <c r="AP245" s="372"/>
      <c r="AQ245" s="372"/>
      <c r="AR245" s="372"/>
      <c r="AS245" s="372"/>
      <c r="AT245" s="372"/>
      <c r="AU245" s="372"/>
      <c r="AV245" s="373"/>
      <c r="AW245" s="387"/>
      <c r="AX245" s="383"/>
      <c r="AY245" s="384"/>
      <c r="AZ245" s="380"/>
      <c r="BA245" s="388"/>
      <c r="BB245" s="382"/>
      <c r="BC245" s="383"/>
      <c r="BF245" s="328"/>
    </row>
    <row r="246" spans="1:58" s="132" customFormat="1" ht="15" x14ac:dyDescent="0.3">
      <c r="A246" s="148"/>
      <c r="B246" s="149"/>
      <c r="C246" s="291" t="str">
        <f t="shared" si="3"/>
        <v/>
      </c>
      <c r="D246" s="300"/>
      <c r="E246" s="300"/>
      <c r="F246" s="264"/>
      <c r="G246" s="349"/>
      <c r="H246" s="371"/>
      <c r="I246" s="352"/>
      <c r="J246" s="372"/>
      <c r="K246" s="373"/>
      <c r="L246" s="374"/>
      <c r="M246" s="375"/>
      <c r="N246" s="356"/>
      <c r="O246" s="376"/>
      <c r="P246" s="377"/>
      <c r="Q246" s="378"/>
      <c r="R246" s="379"/>
      <c r="S246" s="380"/>
      <c r="T246" s="381"/>
      <c r="U246" s="382"/>
      <c r="V246" s="382"/>
      <c r="W246" s="382"/>
      <c r="X246" s="382"/>
      <c r="Y246" s="383"/>
      <c r="Z246" s="384"/>
      <c r="AA246" s="470"/>
      <c r="AB246" s="381"/>
      <c r="AC246" s="382"/>
      <c r="AD246" s="382"/>
      <c r="AE246" s="382"/>
      <c r="AF246" s="382"/>
      <c r="AG246" s="382"/>
      <c r="AH246" s="376"/>
      <c r="AI246" s="377"/>
      <c r="AJ246" s="385"/>
      <c r="AK246" s="385"/>
      <c r="AL246" s="385"/>
      <c r="AM246" s="385"/>
      <c r="AN246" s="379"/>
      <c r="AO246" s="386"/>
      <c r="AP246" s="372"/>
      <c r="AQ246" s="372"/>
      <c r="AR246" s="372"/>
      <c r="AS246" s="372"/>
      <c r="AT246" s="372"/>
      <c r="AU246" s="372"/>
      <c r="AV246" s="373"/>
      <c r="AW246" s="387"/>
      <c r="AX246" s="383"/>
      <c r="AY246" s="384"/>
      <c r="AZ246" s="380"/>
      <c r="BA246" s="388"/>
      <c r="BB246" s="382"/>
      <c r="BC246" s="383"/>
      <c r="BF246" s="328"/>
    </row>
    <row r="247" spans="1:58" s="132" customFormat="1" ht="15" x14ac:dyDescent="0.3">
      <c r="A247" s="148"/>
      <c r="B247" s="149"/>
      <c r="C247" s="291" t="str">
        <f t="shared" si="3"/>
        <v/>
      </c>
      <c r="D247" s="300"/>
      <c r="E247" s="300"/>
      <c r="F247" s="264"/>
      <c r="G247" s="349"/>
      <c r="H247" s="371"/>
      <c r="I247" s="352"/>
      <c r="J247" s="372"/>
      <c r="K247" s="373"/>
      <c r="L247" s="374"/>
      <c r="M247" s="375"/>
      <c r="N247" s="356"/>
      <c r="O247" s="376"/>
      <c r="P247" s="377"/>
      <c r="Q247" s="378"/>
      <c r="R247" s="379"/>
      <c r="S247" s="380"/>
      <c r="T247" s="381"/>
      <c r="U247" s="382"/>
      <c r="V247" s="382"/>
      <c r="W247" s="382"/>
      <c r="X247" s="382"/>
      <c r="Y247" s="383"/>
      <c r="Z247" s="384"/>
      <c r="AA247" s="470"/>
      <c r="AB247" s="381"/>
      <c r="AC247" s="382"/>
      <c r="AD247" s="382"/>
      <c r="AE247" s="382"/>
      <c r="AF247" s="382"/>
      <c r="AG247" s="382"/>
      <c r="AH247" s="376"/>
      <c r="AI247" s="377"/>
      <c r="AJ247" s="385"/>
      <c r="AK247" s="385"/>
      <c r="AL247" s="385"/>
      <c r="AM247" s="385"/>
      <c r="AN247" s="379"/>
      <c r="AO247" s="386"/>
      <c r="AP247" s="372"/>
      <c r="AQ247" s="372"/>
      <c r="AR247" s="372"/>
      <c r="AS247" s="372"/>
      <c r="AT247" s="372"/>
      <c r="AU247" s="372"/>
      <c r="AV247" s="373"/>
      <c r="AW247" s="387"/>
      <c r="AX247" s="383"/>
      <c r="AY247" s="384"/>
      <c r="AZ247" s="380"/>
      <c r="BA247" s="388"/>
      <c r="BB247" s="382"/>
      <c r="BC247" s="383"/>
      <c r="BF247" s="328"/>
    </row>
    <row r="248" spans="1:58" s="132" customFormat="1" ht="15" x14ac:dyDescent="0.3">
      <c r="A248" s="148"/>
      <c r="B248" s="149"/>
      <c r="C248" s="291" t="str">
        <f t="shared" si="3"/>
        <v/>
      </c>
      <c r="D248" s="300"/>
      <c r="E248" s="300"/>
      <c r="F248" s="264"/>
      <c r="G248" s="349"/>
      <c r="H248" s="371"/>
      <c r="I248" s="352"/>
      <c r="J248" s="372"/>
      <c r="K248" s="373"/>
      <c r="L248" s="374"/>
      <c r="M248" s="375"/>
      <c r="N248" s="356"/>
      <c r="O248" s="376"/>
      <c r="P248" s="377"/>
      <c r="Q248" s="378"/>
      <c r="R248" s="379"/>
      <c r="S248" s="380"/>
      <c r="T248" s="381"/>
      <c r="U248" s="382"/>
      <c r="V248" s="382"/>
      <c r="W248" s="382"/>
      <c r="X248" s="382"/>
      <c r="Y248" s="383"/>
      <c r="Z248" s="384"/>
      <c r="AA248" s="470"/>
      <c r="AB248" s="381"/>
      <c r="AC248" s="382"/>
      <c r="AD248" s="382"/>
      <c r="AE248" s="382"/>
      <c r="AF248" s="382"/>
      <c r="AG248" s="382"/>
      <c r="AH248" s="376"/>
      <c r="AI248" s="377"/>
      <c r="AJ248" s="385"/>
      <c r="AK248" s="385"/>
      <c r="AL248" s="385"/>
      <c r="AM248" s="385"/>
      <c r="AN248" s="379"/>
      <c r="AO248" s="386"/>
      <c r="AP248" s="372"/>
      <c r="AQ248" s="372"/>
      <c r="AR248" s="372"/>
      <c r="AS248" s="372"/>
      <c r="AT248" s="372"/>
      <c r="AU248" s="372"/>
      <c r="AV248" s="373"/>
      <c r="AW248" s="387"/>
      <c r="AX248" s="383"/>
      <c r="AY248" s="384"/>
      <c r="AZ248" s="380"/>
      <c r="BA248" s="388"/>
      <c r="BB248" s="382"/>
      <c r="BC248" s="383"/>
      <c r="BF248" s="328"/>
    </row>
    <row r="249" spans="1:58" s="132" customFormat="1" ht="15" x14ac:dyDescent="0.3">
      <c r="A249" s="148"/>
      <c r="B249" s="149"/>
      <c r="C249" s="291" t="str">
        <f t="shared" si="3"/>
        <v/>
      </c>
      <c r="D249" s="300"/>
      <c r="E249" s="300"/>
      <c r="F249" s="264"/>
      <c r="G249" s="349"/>
      <c r="H249" s="371"/>
      <c r="I249" s="352"/>
      <c r="J249" s="372"/>
      <c r="K249" s="373"/>
      <c r="L249" s="374"/>
      <c r="M249" s="375"/>
      <c r="N249" s="356"/>
      <c r="O249" s="376"/>
      <c r="P249" s="377"/>
      <c r="Q249" s="378"/>
      <c r="R249" s="379"/>
      <c r="S249" s="380"/>
      <c r="T249" s="381"/>
      <c r="U249" s="382"/>
      <c r="V249" s="382"/>
      <c r="W249" s="382"/>
      <c r="X249" s="382"/>
      <c r="Y249" s="383"/>
      <c r="Z249" s="384"/>
      <c r="AA249" s="470"/>
      <c r="AB249" s="381"/>
      <c r="AC249" s="382"/>
      <c r="AD249" s="382"/>
      <c r="AE249" s="382"/>
      <c r="AF249" s="382"/>
      <c r="AG249" s="382"/>
      <c r="AH249" s="376"/>
      <c r="AI249" s="377"/>
      <c r="AJ249" s="385"/>
      <c r="AK249" s="385"/>
      <c r="AL249" s="385"/>
      <c r="AM249" s="385"/>
      <c r="AN249" s="379"/>
      <c r="AO249" s="386"/>
      <c r="AP249" s="372"/>
      <c r="AQ249" s="372"/>
      <c r="AR249" s="372"/>
      <c r="AS249" s="372"/>
      <c r="AT249" s="372"/>
      <c r="AU249" s="372"/>
      <c r="AV249" s="373"/>
      <c r="AW249" s="387"/>
      <c r="AX249" s="383"/>
      <c r="AY249" s="384"/>
      <c r="AZ249" s="380"/>
      <c r="BA249" s="388"/>
      <c r="BB249" s="382"/>
      <c r="BC249" s="383"/>
      <c r="BF249" s="328"/>
    </row>
    <row r="250" spans="1:58" s="132" customFormat="1" ht="15" x14ac:dyDescent="0.3">
      <c r="A250" s="148"/>
      <c r="B250" s="149"/>
      <c r="C250" s="291" t="str">
        <f t="shared" si="3"/>
        <v/>
      </c>
      <c r="D250" s="300"/>
      <c r="E250" s="300"/>
      <c r="F250" s="264"/>
      <c r="G250" s="349"/>
      <c r="H250" s="371"/>
      <c r="I250" s="352"/>
      <c r="J250" s="372"/>
      <c r="K250" s="373"/>
      <c r="L250" s="374"/>
      <c r="M250" s="375"/>
      <c r="N250" s="356"/>
      <c r="O250" s="376"/>
      <c r="P250" s="377"/>
      <c r="Q250" s="378"/>
      <c r="R250" s="379"/>
      <c r="S250" s="380"/>
      <c r="T250" s="381"/>
      <c r="U250" s="382"/>
      <c r="V250" s="382"/>
      <c r="W250" s="382"/>
      <c r="X250" s="382"/>
      <c r="Y250" s="383"/>
      <c r="Z250" s="384"/>
      <c r="AA250" s="470"/>
      <c r="AB250" s="381"/>
      <c r="AC250" s="382"/>
      <c r="AD250" s="382"/>
      <c r="AE250" s="382"/>
      <c r="AF250" s="382"/>
      <c r="AG250" s="382"/>
      <c r="AH250" s="376"/>
      <c r="AI250" s="377"/>
      <c r="AJ250" s="385"/>
      <c r="AK250" s="385"/>
      <c r="AL250" s="385"/>
      <c r="AM250" s="385"/>
      <c r="AN250" s="379"/>
      <c r="AO250" s="386"/>
      <c r="AP250" s="372"/>
      <c r="AQ250" s="372"/>
      <c r="AR250" s="372"/>
      <c r="AS250" s="372"/>
      <c r="AT250" s="372"/>
      <c r="AU250" s="372"/>
      <c r="AV250" s="373"/>
      <c r="AW250" s="387"/>
      <c r="AX250" s="383"/>
      <c r="AY250" s="384"/>
      <c r="AZ250" s="380"/>
      <c r="BA250" s="388"/>
      <c r="BB250" s="382"/>
      <c r="BC250" s="383"/>
      <c r="BF250" s="328"/>
    </row>
    <row r="251" spans="1:58" s="132" customFormat="1" ht="15" x14ac:dyDescent="0.3">
      <c r="A251" s="148"/>
      <c r="B251" s="149"/>
      <c r="C251" s="291" t="str">
        <f t="shared" si="3"/>
        <v/>
      </c>
      <c r="D251" s="300"/>
      <c r="E251" s="300"/>
      <c r="F251" s="264"/>
      <c r="G251" s="349"/>
      <c r="H251" s="371"/>
      <c r="I251" s="352"/>
      <c r="J251" s="372"/>
      <c r="K251" s="373"/>
      <c r="L251" s="374"/>
      <c r="M251" s="375"/>
      <c r="N251" s="356"/>
      <c r="O251" s="376"/>
      <c r="P251" s="377"/>
      <c r="Q251" s="378"/>
      <c r="R251" s="379"/>
      <c r="S251" s="380"/>
      <c r="T251" s="381"/>
      <c r="U251" s="382"/>
      <c r="V251" s="382"/>
      <c r="W251" s="382"/>
      <c r="X251" s="382"/>
      <c r="Y251" s="383"/>
      <c r="Z251" s="384"/>
      <c r="AA251" s="470"/>
      <c r="AB251" s="381"/>
      <c r="AC251" s="382"/>
      <c r="AD251" s="382"/>
      <c r="AE251" s="382"/>
      <c r="AF251" s="382"/>
      <c r="AG251" s="382"/>
      <c r="AH251" s="376"/>
      <c r="AI251" s="377"/>
      <c r="AJ251" s="385"/>
      <c r="AK251" s="385"/>
      <c r="AL251" s="385"/>
      <c r="AM251" s="385"/>
      <c r="AN251" s="379"/>
      <c r="AO251" s="386"/>
      <c r="AP251" s="372"/>
      <c r="AQ251" s="372"/>
      <c r="AR251" s="372"/>
      <c r="AS251" s="372"/>
      <c r="AT251" s="372"/>
      <c r="AU251" s="372"/>
      <c r="AV251" s="373"/>
      <c r="AW251" s="387"/>
      <c r="AX251" s="383"/>
      <c r="AY251" s="384"/>
      <c r="AZ251" s="380"/>
      <c r="BA251" s="388"/>
      <c r="BB251" s="382"/>
      <c r="BC251" s="383"/>
      <c r="BF251" s="328"/>
    </row>
    <row r="252" spans="1:58" s="132" customFormat="1" ht="15" x14ac:dyDescent="0.3">
      <c r="A252" s="148"/>
      <c r="B252" s="149"/>
      <c r="C252" s="291" t="str">
        <f t="shared" si="3"/>
        <v/>
      </c>
      <c r="D252" s="300"/>
      <c r="E252" s="300"/>
      <c r="F252" s="264"/>
      <c r="G252" s="349"/>
      <c r="H252" s="371"/>
      <c r="I252" s="352"/>
      <c r="J252" s="372"/>
      <c r="K252" s="373"/>
      <c r="L252" s="374"/>
      <c r="M252" s="375"/>
      <c r="N252" s="356"/>
      <c r="O252" s="376"/>
      <c r="P252" s="377"/>
      <c r="Q252" s="378"/>
      <c r="R252" s="379"/>
      <c r="S252" s="380"/>
      <c r="T252" s="381"/>
      <c r="U252" s="382"/>
      <c r="V252" s="382"/>
      <c r="W252" s="382"/>
      <c r="X252" s="382"/>
      <c r="Y252" s="383"/>
      <c r="Z252" s="384"/>
      <c r="AA252" s="470"/>
      <c r="AB252" s="381"/>
      <c r="AC252" s="382"/>
      <c r="AD252" s="382"/>
      <c r="AE252" s="382"/>
      <c r="AF252" s="382"/>
      <c r="AG252" s="382"/>
      <c r="AH252" s="376"/>
      <c r="AI252" s="377"/>
      <c r="AJ252" s="385"/>
      <c r="AK252" s="385"/>
      <c r="AL252" s="385"/>
      <c r="AM252" s="385"/>
      <c r="AN252" s="379"/>
      <c r="AO252" s="386"/>
      <c r="AP252" s="372"/>
      <c r="AQ252" s="372"/>
      <c r="AR252" s="372"/>
      <c r="AS252" s="372"/>
      <c r="AT252" s="372"/>
      <c r="AU252" s="372"/>
      <c r="AV252" s="373"/>
      <c r="AW252" s="387"/>
      <c r="AX252" s="383"/>
      <c r="AY252" s="384"/>
      <c r="AZ252" s="380"/>
      <c r="BA252" s="388"/>
      <c r="BB252" s="382"/>
      <c r="BC252" s="383"/>
      <c r="BF252" s="328"/>
    </row>
    <row r="253" spans="1:58" s="132" customFormat="1" ht="15" x14ac:dyDescent="0.3">
      <c r="A253" s="148"/>
      <c r="B253" s="149"/>
      <c r="C253" s="291" t="str">
        <f t="shared" si="3"/>
        <v/>
      </c>
      <c r="D253" s="300"/>
      <c r="E253" s="300"/>
      <c r="F253" s="264"/>
      <c r="G253" s="349"/>
      <c r="H253" s="371"/>
      <c r="I253" s="352"/>
      <c r="J253" s="372"/>
      <c r="K253" s="373"/>
      <c r="L253" s="374"/>
      <c r="M253" s="375"/>
      <c r="N253" s="356"/>
      <c r="O253" s="376"/>
      <c r="P253" s="377"/>
      <c r="Q253" s="378"/>
      <c r="R253" s="379"/>
      <c r="S253" s="380"/>
      <c r="T253" s="381"/>
      <c r="U253" s="382"/>
      <c r="V253" s="382"/>
      <c r="W253" s="382"/>
      <c r="X253" s="382"/>
      <c r="Y253" s="383"/>
      <c r="Z253" s="384"/>
      <c r="AA253" s="470"/>
      <c r="AB253" s="381"/>
      <c r="AC253" s="382"/>
      <c r="AD253" s="382"/>
      <c r="AE253" s="382"/>
      <c r="AF253" s="382"/>
      <c r="AG253" s="382"/>
      <c r="AH253" s="376"/>
      <c r="AI253" s="377"/>
      <c r="AJ253" s="385"/>
      <c r="AK253" s="385"/>
      <c r="AL253" s="385"/>
      <c r="AM253" s="385"/>
      <c r="AN253" s="379"/>
      <c r="AO253" s="386"/>
      <c r="AP253" s="372"/>
      <c r="AQ253" s="372"/>
      <c r="AR253" s="372"/>
      <c r="AS253" s="372"/>
      <c r="AT253" s="372"/>
      <c r="AU253" s="372"/>
      <c r="AV253" s="373"/>
      <c r="AW253" s="387"/>
      <c r="AX253" s="383"/>
      <c r="AY253" s="384"/>
      <c r="AZ253" s="380"/>
      <c r="BA253" s="388"/>
      <c r="BB253" s="382"/>
      <c r="BC253" s="383"/>
      <c r="BF253" s="328"/>
    </row>
    <row r="254" spans="1:58" s="132" customFormat="1" ht="15" x14ac:dyDescent="0.3">
      <c r="A254" s="148"/>
      <c r="B254" s="149"/>
      <c r="C254" s="291" t="str">
        <f t="shared" si="3"/>
        <v/>
      </c>
      <c r="D254" s="300"/>
      <c r="E254" s="300"/>
      <c r="F254" s="264"/>
      <c r="G254" s="349"/>
      <c r="H254" s="371"/>
      <c r="I254" s="352"/>
      <c r="J254" s="372"/>
      <c r="K254" s="373"/>
      <c r="L254" s="374"/>
      <c r="M254" s="375"/>
      <c r="N254" s="356"/>
      <c r="O254" s="376"/>
      <c r="P254" s="377"/>
      <c r="Q254" s="378"/>
      <c r="R254" s="379"/>
      <c r="S254" s="380"/>
      <c r="T254" s="381"/>
      <c r="U254" s="382"/>
      <c r="V254" s="382"/>
      <c r="W254" s="382"/>
      <c r="X254" s="382"/>
      <c r="Y254" s="383"/>
      <c r="Z254" s="384"/>
      <c r="AA254" s="470"/>
      <c r="AB254" s="381"/>
      <c r="AC254" s="382"/>
      <c r="AD254" s="382"/>
      <c r="AE254" s="382"/>
      <c r="AF254" s="382"/>
      <c r="AG254" s="382"/>
      <c r="AH254" s="376"/>
      <c r="AI254" s="377"/>
      <c r="AJ254" s="385"/>
      <c r="AK254" s="385"/>
      <c r="AL254" s="385"/>
      <c r="AM254" s="385"/>
      <c r="AN254" s="379"/>
      <c r="AO254" s="386"/>
      <c r="AP254" s="372"/>
      <c r="AQ254" s="372"/>
      <c r="AR254" s="372"/>
      <c r="AS254" s="372"/>
      <c r="AT254" s="372"/>
      <c r="AU254" s="372"/>
      <c r="AV254" s="373"/>
      <c r="AW254" s="387"/>
      <c r="AX254" s="383"/>
      <c r="AY254" s="384"/>
      <c r="AZ254" s="380"/>
      <c r="BA254" s="388"/>
      <c r="BB254" s="382"/>
      <c r="BC254" s="383"/>
      <c r="BF254" s="328"/>
    </row>
    <row r="255" spans="1:58" s="132" customFormat="1" ht="15" x14ac:dyDescent="0.3">
      <c r="A255" s="148"/>
      <c r="B255" s="149"/>
      <c r="C255" s="291" t="str">
        <f t="shared" si="3"/>
        <v/>
      </c>
      <c r="D255" s="300"/>
      <c r="E255" s="300"/>
      <c r="F255" s="264"/>
      <c r="G255" s="349"/>
      <c r="H255" s="371"/>
      <c r="I255" s="352"/>
      <c r="J255" s="372"/>
      <c r="K255" s="373"/>
      <c r="L255" s="374"/>
      <c r="M255" s="375"/>
      <c r="N255" s="356"/>
      <c r="O255" s="376"/>
      <c r="P255" s="377"/>
      <c r="Q255" s="378"/>
      <c r="R255" s="379"/>
      <c r="S255" s="380"/>
      <c r="T255" s="381"/>
      <c r="U255" s="382"/>
      <c r="V255" s="382"/>
      <c r="W255" s="382"/>
      <c r="X255" s="382"/>
      <c r="Y255" s="383"/>
      <c r="Z255" s="384"/>
      <c r="AA255" s="470"/>
      <c r="AB255" s="381"/>
      <c r="AC255" s="382"/>
      <c r="AD255" s="382"/>
      <c r="AE255" s="382"/>
      <c r="AF255" s="382"/>
      <c r="AG255" s="382"/>
      <c r="AH255" s="376"/>
      <c r="AI255" s="377"/>
      <c r="AJ255" s="385"/>
      <c r="AK255" s="385"/>
      <c r="AL255" s="385"/>
      <c r="AM255" s="385"/>
      <c r="AN255" s="379"/>
      <c r="AO255" s="386"/>
      <c r="AP255" s="372"/>
      <c r="AQ255" s="372"/>
      <c r="AR255" s="372"/>
      <c r="AS255" s="372"/>
      <c r="AT255" s="372"/>
      <c r="AU255" s="372"/>
      <c r="AV255" s="373"/>
      <c r="AW255" s="387"/>
      <c r="AX255" s="383"/>
      <c r="AY255" s="384"/>
      <c r="AZ255" s="380"/>
      <c r="BA255" s="388"/>
      <c r="BB255" s="382"/>
      <c r="BC255" s="383"/>
      <c r="BF255" s="328"/>
    </row>
    <row r="256" spans="1:58" s="132" customFormat="1" ht="15" x14ac:dyDescent="0.3">
      <c r="A256" s="148"/>
      <c r="B256" s="149"/>
      <c r="C256" s="291" t="str">
        <f t="shared" si="3"/>
        <v/>
      </c>
      <c r="D256" s="300"/>
      <c r="E256" s="300"/>
      <c r="F256" s="264"/>
      <c r="G256" s="349"/>
      <c r="H256" s="371"/>
      <c r="I256" s="352"/>
      <c r="J256" s="372"/>
      <c r="K256" s="373"/>
      <c r="L256" s="374"/>
      <c r="M256" s="375"/>
      <c r="N256" s="356"/>
      <c r="O256" s="376"/>
      <c r="P256" s="377"/>
      <c r="Q256" s="378"/>
      <c r="R256" s="379"/>
      <c r="S256" s="380"/>
      <c r="T256" s="381"/>
      <c r="U256" s="382"/>
      <c r="V256" s="382"/>
      <c r="W256" s="382"/>
      <c r="X256" s="382"/>
      <c r="Y256" s="383"/>
      <c r="Z256" s="384"/>
      <c r="AA256" s="470"/>
      <c r="AB256" s="381"/>
      <c r="AC256" s="382"/>
      <c r="AD256" s="382"/>
      <c r="AE256" s="382"/>
      <c r="AF256" s="382"/>
      <c r="AG256" s="382"/>
      <c r="AH256" s="376"/>
      <c r="AI256" s="377"/>
      <c r="AJ256" s="385"/>
      <c r="AK256" s="385"/>
      <c r="AL256" s="385"/>
      <c r="AM256" s="385"/>
      <c r="AN256" s="379"/>
      <c r="AO256" s="386"/>
      <c r="AP256" s="372"/>
      <c r="AQ256" s="372"/>
      <c r="AR256" s="372"/>
      <c r="AS256" s="372"/>
      <c r="AT256" s="372"/>
      <c r="AU256" s="372"/>
      <c r="AV256" s="373"/>
      <c r="AW256" s="387"/>
      <c r="AX256" s="383"/>
      <c r="AY256" s="384"/>
      <c r="AZ256" s="380"/>
      <c r="BA256" s="388"/>
      <c r="BB256" s="382"/>
      <c r="BC256" s="383"/>
      <c r="BF256" s="328"/>
    </row>
    <row r="257" spans="1:58" s="132" customFormat="1" ht="15" x14ac:dyDescent="0.3">
      <c r="A257" s="148"/>
      <c r="B257" s="149"/>
      <c r="C257" s="291" t="str">
        <f t="shared" si="3"/>
        <v/>
      </c>
      <c r="D257" s="300"/>
      <c r="E257" s="300"/>
      <c r="F257" s="264"/>
      <c r="G257" s="349"/>
      <c r="H257" s="371"/>
      <c r="I257" s="352"/>
      <c r="J257" s="372"/>
      <c r="K257" s="373"/>
      <c r="L257" s="374"/>
      <c r="M257" s="375"/>
      <c r="N257" s="356"/>
      <c r="O257" s="376"/>
      <c r="P257" s="377"/>
      <c r="Q257" s="378"/>
      <c r="R257" s="379"/>
      <c r="S257" s="380"/>
      <c r="T257" s="381"/>
      <c r="U257" s="382"/>
      <c r="V257" s="382"/>
      <c r="W257" s="382"/>
      <c r="X257" s="382"/>
      <c r="Y257" s="383"/>
      <c r="Z257" s="384"/>
      <c r="AA257" s="470"/>
      <c r="AB257" s="381"/>
      <c r="AC257" s="382"/>
      <c r="AD257" s="382"/>
      <c r="AE257" s="382"/>
      <c r="AF257" s="382"/>
      <c r="AG257" s="382"/>
      <c r="AH257" s="376"/>
      <c r="AI257" s="377"/>
      <c r="AJ257" s="385"/>
      <c r="AK257" s="385"/>
      <c r="AL257" s="385"/>
      <c r="AM257" s="385"/>
      <c r="AN257" s="379"/>
      <c r="AO257" s="386"/>
      <c r="AP257" s="372"/>
      <c r="AQ257" s="372"/>
      <c r="AR257" s="372"/>
      <c r="AS257" s="372"/>
      <c r="AT257" s="372"/>
      <c r="AU257" s="372"/>
      <c r="AV257" s="373"/>
      <c r="AW257" s="387"/>
      <c r="AX257" s="383"/>
      <c r="AY257" s="384"/>
      <c r="AZ257" s="380"/>
      <c r="BA257" s="388"/>
      <c r="BB257" s="382"/>
      <c r="BC257" s="383"/>
      <c r="BF257" s="328"/>
    </row>
    <row r="258" spans="1:58" s="132" customFormat="1" ht="15" x14ac:dyDescent="0.3">
      <c r="A258" s="148"/>
      <c r="B258" s="149"/>
      <c r="C258" s="291" t="str">
        <f t="shared" si="3"/>
        <v/>
      </c>
      <c r="D258" s="300"/>
      <c r="E258" s="300"/>
      <c r="F258" s="264"/>
      <c r="G258" s="349"/>
      <c r="H258" s="371"/>
      <c r="I258" s="352"/>
      <c r="J258" s="372"/>
      <c r="K258" s="373"/>
      <c r="L258" s="374"/>
      <c r="M258" s="375"/>
      <c r="N258" s="356"/>
      <c r="O258" s="376"/>
      <c r="P258" s="377"/>
      <c r="Q258" s="378"/>
      <c r="R258" s="379"/>
      <c r="S258" s="380"/>
      <c r="T258" s="381"/>
      <c r="U258" s="382"/>
      <c r="V258" s="382"/>
      <c r="W258" s="382"/>
      <c r="X258" s="382"/>
      <c r="Y258" s="383"/>
      <c r="Z258" s="384"/>
      <c r="AA258" s="470"/>
      <c r="AB258" s="381"/>
      <c r="AC258" s="382"/>
      <c r="AD258" s="382"/>
      <c r="AE258" s="382"/>
      <c r="AF258" s="382"/>
      <c r="AG258" s="382"/>
      <c r="AH258" s="376"/>
      <c r="AI258" s="377"/>
      <c r="AJ258" s="385"/>
      <c r="AK258" s="385"/>
      <c r="AL258" s="385"/>
      <c r="AM258" s="385"/>
      <c r="AN258" s="379"/>
      <c r="AO258" s="386"/>
      <c r="AP258" s="372"/>
      <c r="AQ258" s="372"/>
      <c r="AR258" s="372"/>
      <c r="AS258" s="372"/>
      <c r="AT258" s="372"/>
      <c r="AU258" s="372"/>
      <c r="AV258" s="373"/>
      <c r="AW258" s="387"/>
      <c r="AX258" s="383"/>
      <c r="AY258" s="384"/>
      <c r="AZ258" s="380"/>
      <c r="BA258" s="388"/>
      <c r="BB258" s="382"/>
      <c r="BC258" s="383"/>
      <c r="BF258" s="328"/>
    </row>
    <row r="259" spans="1:58" s="132" customFormat="1" ht="15" x14ac:dyDescent="0.3">
      <c r="A259" s="148"/>
      <c r="B259" s="149"/>
      <c r="C259" s="291" t="str">
        <f t="shared" si="3"/>
        <v/>
      </c>
      <c r="D259" s="300"/>
      <c r="E259" s="300"/>
      <c r="F259" s="264"/>
      <c r="G259" s="349"/>
      <c r="H259" s="371"/>
      <c r="I259" s="352"/>
      <c r="J259" s="372"/>
      <c r="K259" s="373"/>
      <c r="L259" s="374"/>
      <c r="M259" s="375"/>
      <c r="N259" s="356"/>
      <c r="O259" s="376"/>
      <c r="P259" s="377"/>
      <c r="Q259" s="378"/>
      <c r="R259" s="379"/>
      <c r="S259" s="380"/>
      <c r="T259" s="381"/>
      <c r="U259" s="382"/>
      <c r="V259" s="382"/>
      <c r="W259" s="382"/>
      <c r="X259" s="382"/>
      <c r="Y259" s="383"/>
      <c r="Z259" s="384"/>
      <c r="AA259" s="470"/>
      <c r="AB259" s="381"/>
      <c r="AC259" s="382"/>
      <c r="AD259" s="382"/>
      <c r="AE259" s="382"/>
      <c r="AF259" s="382"/>
      <c r="AG259" s="382"/>
      <c r="AH259" s="376"/>
      <c r="AI259" s="377"/>
      <c r="AJ259" s="385"/>
      <c r="AK259" s="385"/>
      <c r="AL259" s="385"/>
      <c r="AM259" s="385"/>
      <c r="AN259" s="379"/>
      <c r="AO259" s="386"/>
      <c r="AP259" s="372"/>
      <c r="AQ259" s="372"/>
      <c r="AR259" s="372"/>
      <c r="AS259" s="372"/>
      <c r="AT259" s="372"/>
      <c r="AU259" s="372"/>
      <c r="AV259" s="373"/>
      <c r="AW259" s="387"/>
      <c r="AX259" s="383"/>
      <c r="AY259" s="384"/>
      <c r="AZ259" s="380"/>
      <c r="BA259" s="388"/>
      <c r="BB259" s="382"/>
      <c r="BC259" s="383"/>
      <c r="BF259" s="328"/>
    </row>
    <row r="260" spans="1:58" s="132" customFormat="1" ht="15" x14ac:dyDescent="0.3">
      <c r="A260" s="148"/>
      <c r="B260" s="149"/>
      <c r="C260" s="291" t="str">
        <f t="shared" si="3"/>
        <v/>
      </c>
      <c r="D260" s="300"/>
      <c r="E260" s="300"/>
      <c r="F260" s="264"/>
      <c r="G260" s="349"/>
      <c r="H260" s="371"/>
      <c r="I260" s="352"/>
      <c r="J260" s="372"/>
      <c r="K260" s="373"/>
      <c r="L260" s="374"/>
      <c r="M260" s="375"/>
      <c r="N260" s="356"/>
      <c r="O260" s="376"/>
      <c r="P260" s="377"/>
      <c r="Q260" s="378"/>
      <c r="R260" s="379"/>
      <c r="S260" s="380"/>
      <c r="T260" s="381"/>
      <c r="U260" s="382"/>
      <c r="V260" s="382"/>
      <c r="W260" s="382"/>
      <c r="X260" s="382"/>
      <c r="Y260" s="383"/>
      <c r="Z260" s="384"/>
      <c r="AA260" s="470"/>
      <c r="AB260" s="381"/>
      <c r="AC260" s="382"/>
      <c r="AD260" s="382"/>
      <c r="AE260" s="382"/>
      <c r="AF260" s="382"/>
      <c r="AG260" s="382"/>
      <c r="AH260" s="376"/>
      <c r="AI260" s="377"/>
      <c r="AJ260" s="385"/>
      <c r="AK260" s="385"/>
      <c r="AL260" s="385"/>
      <c r="AM260" s="385"/>
      <c r="AN260" s="379"/>
      <c r="AO260" s="386"/>
      <c r="AP260" s="372"/>
      <c r="AQ260" s="372"/>
      <c r="AR260" s="372"/>
      <c r="AS260" s="372"/>
      <c r="AT260" s="372"/>
      <c r="AU260" s="372"/>
      <c r="AV260" s="373"/>
      <c r="AW260" s="387"/>
      <c r="AX260" s="383"/>
      <c r="AY260" s="384"/>
      <c r="AZ260" s="380"/>
      <c r="BA260" s="388"/>
      <c r="BB260" s="382"/>
      <c r="BC260" s="383"/>
      <c r="BF260" s="328"/>
    </row>
    <row r="261" spans="1:58" s="132" customFormat="1" ht="15" x14ac:dyDescent="0.3">
      <c r="A261" s="148"/>
      <c r="B261" s="149"/>
      <c r="C261" s="291" t="str">
        <f t="shared" ref="C261:C324" si="4">IF(D261="","",C260+1)</f>
        <v/>
      </c>
      <c r="D261" s="300"/>
      <c r="E261" s="300"/>
      <c r="F261" s="264"/>
      <c r="G261" s="349"/>
      <c r="H261" s="371"/>
      <c r="I261" s="352"/>
      <c r="J261" s="372"/>
      <c r="K261" s="373"/>
      <c r="L261" s="374"/>
      <c r="M261" s="375"/>
      <c r="N261" s="356"/>
      <c r="O261" s="376"/>
      <c r="P261" s="377"/>
      <c r="Q261" s="378"/>
      <c r="R261" s="379"/>
      <c r="S261" s="380"/>
      <c r="T261" s="381"/>
      <c r="U261" s="382"/>
      <c r="V261" s="382"/>
      <c r="W261" s="382"/>
      <c r="X261" s="382"/>
      <c r="Y261" s="383"/>
      <c r="Z261" s="384"/>
      <c r="AA261" s="470"/>
      <c r="AB261" s="381"/>
      <c r="AC261" s="382"/>
      <c r="AD261" s="382"/>
      <c r="AE261" s="382"/>
      <c r="AF261" s="382"/>
      <c r="AG261" s="382"/>
      <c r="AH261" s="376"/>
      <c r="AI261" s="377"/>
      <c r="AJ261" s="385"/>
      <c r="AK261" s="385"/>
      <c r="AL261" s="385"/>
      <c r="AM261" s="385"/>
      <c r="AN261" s="379"/>
      <c r="AO261" s="386"/>
      <c r="AP261" s="372"/>
      <c r="AQ261" s="372"/>
      <c r="AR261" s="372"/>
      <c r="AS261" s="372"/>
      <c r="AT261" s="372"/>
      <c r="AU261" s="372"/>
      <c r="AV261" s="373"/>
      <c r="AW261" s="387"/>
      <c r="AX261" s="383"/>
      <c r="AY261" s="384"/>
      <c r="AZ261" s="380"/>
      <c r="BA261" s="388"/>
      <c r="BB261" s="382"/>
      <c r="BC261" s="383"/>
      <c r="BF261" s="328"/>
    </row>
    <row r="262" spans="1:58" s="132" customFormat="1" ht="15" x14ac:dyDescent="0.3">
      <c r="A262" s="148"/>
      <c r="B262" s="149"/>
      <c r="C262" s="291" t="str">
        <f t="shared" si="4"/>
        <v/>
      </c>
      <c r="D262" s="300"/>
      <c r="E262" s="300"/>
      <c r="F262" s="264"/>
      <c r="G262" s="349"/>
      <c r="H262" s="371"/>
      <c r="I262" s="352"/>
      <c r="J262" s="372"/>
      <c r="K262" s="373"/>
      <c r="L262" s="374"/>
      <c r="M262" s="375"/>
      <c r="N262" s="356"/>
      <c r="O262" s="376"/>
      <c r="P262" s="377"/>
      <c r="Q262" s="378"/>
      <c r="R262" s="379"/>
      <c r="S262" s="380"/>
      <c r="T262" s="381"/>
      <c r="U262" s="382"/>
      <c r="V262" s="382"/>
      <c r="W262" s="382"/>
      <c r="X262" s="382"/>
      <c r="Y262" s="383"/>
      <c r="Z262" s="384"/>
      <c r="AA262" s="470"/>
      <c r="AB262" s="381"/>
      <c r="AC262" s="382"/>
      <c r="AD262" s="382"/>
      <c r="AE262" s="382"/>
      <c r="AF262" s="382"/>
      <c r="AG262" s="382"/>
      <c r="AH262" s="376"/>
      <c r="AI262" s="377"/>
      <c r="AJ262" s="385"/>
      <c r="AK262" s="385"/>
      <c r="AL262" s="385"/>
      <c r="AM262" s="385"/>
      <c r="AN262" s="379"/>
      <c r="AO262" s="386"/>
      <c r="AP262" s="372"/>
      <c r="AQ262" s="372"/>
      <c r="AR262" s="372"/>
      <c r="AS262" s="372"/>
      <c r="AT262" s="372"/>
      <c r="AU262" s="372"/>
      <c r="AV262" s="373"/>
      <c r="AW262" s="387"/>
      <c r="AX262" s="383"/>
      <c r="AY262" s="384"/>
      <c r="AZ262" s="380"/>
      <c r="BA262" s="388"/>
      <c r="BB262" s="382"/>
      <c r="BC262" s="383"/>
      <c r="BF262" s="328"/>
    </row>
    <row r="263" spans="1:58" s="132" customFormat="1" ht="15" x14ac:dyDescent="0.3">
      <c r="A263" s="148"/>
      <c r="B263" s="149"/>
      <c r="C263" s="291" t="str">
        <f t="shared" si="4"/>
        <v/>
      </c>
      <c r="D263" s="300"/>
      <c r="E263" s="300"/>
      <c r="F263" s="264"/>
      <c r="G263" s="349"/>
      <c r="H263" s="371"/>
      <c r="I263" s="352"/>
      <c r="J263" s="372"/>
      <c r="K263" s="373"/>
      <c r="L263" s="374"/>
      <c r="M263" s="375"/>
      <c r="N263" s="356"/>
      <c r="O263" s="376"/>
      <c r="P263" s="377"/>
      <c r="Q263" s="378"/>
      <c r="R263" s="379"/>
      <c r="S263" s="380"/>
      <c r="T263" s="381"/>
      <c r="U263" s="382"/>
      <c r="V263" s="382"/>
      <c r="W263" s="382"/>
      <c r="X263" s="382"/>
      <c r="Y263" s="383"/>
      <c r="Z263" s="384"/>
      <c r="AA263" s="470"/>
      <c r="AB263" s="381"/>
      <c r="AC263" s="382"/>
      <c r="AD263" s="382"/>
      <c r="AE263" s="382"/>
      <c r="AF263" s="382"/>
      <c r="AG263" s="382"/>
      <c r="AH263" s="376"/>
      <c r="AI263" s="377"/>
      <c r="AJ263" s="385"/>
      <c r="AK263" s="385"/>
      <c r="AL263" s="385"/>
      <c r="AM263" s="385"/>
      <c r="AN263" s="379"/>
      <c r="AO263" s="386"/>
      <c r="AP263" s="372"/>
      <c r="AQ263" s="372"/>
      <c r="AR263" s="372"/>
      <c r="AS263" s="372"/>
      <c r="AT263" s="372"/>
      <c r="AU263" s="372"/>
      <c r="AV263" s="373"/>
      <c r="AW263" s="387"/>
      <c r="AX263" s="383"/>
      <c r="AY263" s="384"/>
      <c r="AZ263" s="380"/>
      <c r="BA263" s="388"/>
      <c r="BB263" s="382"/>
      <c r="BC263" s="383"/>
      <c r="BF263" s="328"/>
    </row>
    <row r="264" spans="1:58" s="132" customFormat="1" ht="15" x14ac:dyDescent="0.3">
      <c r="A264" s="148"/>
      <c r="B264" s="149"/>
      <c r="C264" s="291" t="str">
        <f t="shared" si="4"/>
        <v/>
      </c>
      <c r="D264" s="300"/>
      <c r="E264" s="300"/>
      <c r="F264" s="264"/>
      <c r="G264" s="349"/>
      <c r="H264" s="371"/>
      <c r="I264" s="352"/>
      <c r="J264" s="372"/>
      <c r="K264" s="373"/>
      <c r="L264" s="374"/>
      <c r="M264" s="375"/>
      <c r="N264" s="356"/>
      <c r="O264" s="376"/>
      <c r="P264" s="377"/>
      <c r="Q264" s="378"/>
      <c r="R264" s="379"/>
      <c r="S264" s="380"/>
      <c r="T264" s="381"/>
      <c r="U264" s="382"/>
      <c r="V264" s="382"/>
      <c r="W264" s="382"/>
      <c r="X264" s="382"/>
      <c r="Y264" s="383"/>
      <c r="Z264" s="384"/>
      <c r="AA264" s="470"/>
      <c r="AB264" s="381"/>
      <c r="AC264" s="382"/>
      <c r="AD264" s="382"/>
      <c r="AE264" s="382"/>
      <c r="AF264" s="382"/>
      <c r="AG264" s="382"/>
      <c r="AH264" s="376"/>
      <c r="AI264" s="377"/>
      <c r="AJ264" s="385"/>
      <c r="AK264" s="385"/>
      <c r="AL264" s="385"/>
      <c r="AM264" s="385"/>
      <c r="AN264" s="379"/>
      <c r="AO264" s="386"/>
      <c r="AP264" s="372"/>
      <c r="AQ264" s="372"/>
      <c r="AR264" s="372"/>
      <c r="AS264" s="372"/>
      <c r="AT264" s="372"/>
      <c r="AU264" s="372"/>
      <c r="AV264" s="373"/>
      <c r="AW264" s="387"/>
      <c r="AX264" s="383"/>
      <c r="AY264" s="384"/>
      <c r="AZ264" s="380"/>
      <c r="BA264" s="388"/>
      <c r="BB264" s="382"/>
      <c r="BC264" s="383"/>
      <c r="BF264" s="328"/>
    </row>
    <row r="265" spans="1:58" s="132" customFormat="1" ht="15" x14ac:dyDescent="0.3">
      <c r="A265" s="148"/>
      <c r="B265" s="149"/>
      <c r="C265" s="291" t="str">
        <f t="shared" si="4"/>
        <v/>
      </c>
      <c r="D265" s="300"/>
      <c r="E265" s="300"/>
      <c r="F265" s="264"/>
      <c r="G265" s="349"/>
      <c r="H265" s="371"/>
      <c r="I265" s="352"/>
      <c r="J265" s="372"/>
      <c r="K265" s="373"/>
      <c r="L265" s="374"/>
      <c r="M265" s="375"/>
      <c r="N265" s="356"/>
      <c r="O265" s="376"/>
      <c r="P265" s="377"/>
      <c r="Q265" s="378"/>
      <c r="R265" s="379"/>
      <c r="S265" s="380"/>
      <c r="T265" s="381"/>
      <c r="U265" s="382"/>
      <c r="V265" s="382"/>
      <c r="W265" s="382"/>
      <c r="X265" s="382"/>
      <c r="Y265" s="383"/>
      <c r="Z265" s="384"/>
      <c r="AA265" s="470"/>
      <c r="AB265" s="381"/>
      <c r="AC265" s="382"/>
      <c r="AD265" s="382"/>
      <c r="AE265" s="382"/>
      <c r="AF265" s="382"/>
      <c r="AG265" s="382"/>
      <c r="AH265" s="376"/>
      <c r="AI265" s="377"/>
      <c r="AJ265" s="385"/>
      <c r="AK265" s="385"/>
      <c r="AL265" s="385"/>
      <c r="AM265" s="385"/>
      <c r="AN265" s="379"/>
      <c r="AO265" s="386"/>
      <c r="AP265" s="372"/>
      <c r="AQ265" s="372"/>
      <c r="AR265" s="372"/>
      <c r="AS265" s="372"/>
      <c r="AT265" s="372"/>
      <c r="AU265" s="372"/>
      <c r="AV265" s="373"/>
      <c r="AW265" s="387"/>
      <c r="AX265" s="383"/>
      <c r="AY265" s="384"/>
      <c r="AZ265" s="380"/>
      <c r="BA265" s="388"/>
      <c r="BB265" s="382"/>
      <c r="BC265" s="383"/>
      <c r="BF265" s="328"/>
    </row>
    <row r="266" spans="1:58" s="132" customFormat="1" ht="15" x14ac:dyDescent="0.3">
      <c r="A266" s="148"/>
      <c r="B266" s="149"/>
      <c r="C266" s="291" t="str">
        <f t="shared" si="4"/>
        <v/>
      </c>
      <c r="D266" s="300"/>
      <c r="E266" s="300"/>
      <c r="F266" s="264"/>
      <c r="G266" s="349"/>
      <c r="H266" s="371"/>
      <c r="I266" s="352"/>
      <c r="J266" s="372"/>
      <c r="K266" s="373"/>
      <c r="L266" s="374"/>
      <c r="M266" s="375"/>
      <c r="N266" s="356"/>
      <c r="O266" s="376"/>
      <c r="P266" s="377"/>
      <c r="Q266" s="378"/>
      <c r="R266" s="379"/>
      <c r="S266" s="380"/>
      <c r="T266" s="381"/>
      <c r="U266" s="382"/>
      <c r="V266" s="382"/>
      <c r="W266" s="382"/>
      <c r="X266" s="382"/>
      <c r="Y266" s="383"/>
      <c r="Z266" s="384"/>
      <c r="AA266" s="470"/>
      <c r="AB266" s="381"/>
      <c r="AC266" s="382"/>
      <c r="AD266" s="382"/>
      <c r="AE266" s="382"/>
      <c r="AF266" s="382"/>
      <c r="AG266" s="382"/>
      <c r="AH266" s="376"/>
      <c r="AI266" s="377"/>
      <c r="AJ266" s="385"/>
      <c r="AK266" s="385"/>
      <c r="AL266" s="385"/>
      <c r="AM266" s="385"/>
      <c r="AN266" s="379"/>
      <c r="AO266" s="386"/>
      <c r="AP266" s="372"/>
      <c r="AQ266" s="372"/>
      <c r="AR266" s="372"/>
      <c r="AS266" s="372"/>
      <c r="AT266" s="372"/>
      <c r="AU266" s="372"/>
      <c r="AV266" s="373"/>
      <c r="AW266" s="387"/>
      <c r="AX266" s="383"/>
      <c r="AY266" s="384"/>
      <c r="AZ266" s="380"/>
      <c r="BA266" s="388"/>
      <c r="BB266" s="382"/>
      <c r="BC266" s="383"/>
      <c r="BF266" s="328"/>
    </row>
    <row r="267" spans="1:58" s="132" customFormat="1" ht="15" x14ac:dyDescent="0.3">
      <c r="A267" s="148"/>
      <c r="B267" s="149"/>
      <c r="C267" s="291" t="str">
        <f t="shared" si="4"/>
        <v/>
      </c>
      <c r="D267" s="300"/>
      <c r="E267" s="300"/>
      <c r="F267" s="264"/>
      <c r="G267" s="349"/>
      <c r="H267" s="371"/>
      <c r="I267" s="352"/>
      <c r="J267" s="372"/>
      <c r="K267" s="373"/>
      <c r="L267" s="374"/>
      <c r="M267" s="375"/>
      <c r="N267" s="356"/>
      <c r="O267" s="376"/>
      <c r="P267" s="377"/>
      <c r="Q267" s="378"/>
      <c r="R267" s="379"/>
      <c r="S267" s="380"/>
      <c r="T267" s="381"/>
      <c r="U267" s="382"/>
      <c r="V267" s="382"/>
      <c r="W267" s="382"/>
      <c r="X267" s="382"/>
      <c r="Y267" s="383"/>
      <c r="Z267" s="384"/>
      <c r="AA267" s="470"/>
      <c r="AB267" s="381"/>
      <c r="AC267" s="382"/>
      <c r="AD267" s="382"/>
      <c r="AE267" s="382"/>
      <c r="AF267" s="382"/>
      <c r="AG267" s="382"/>
      <c r="AH267" s="376"/>
      <c r="AI267" s="377"/>
      <c r="AJ267" s="385"/>
      <c r="AK267" s="385"/>
      <c r="AL267" s="385"/>
      <c r="AM267" s="385"/>
      <c r="AN267" s="379"/>
      <c r="AO267" s="386"/>
      <c r="AP267" s="372"/>
      <c r="AQ267" s="372"/>
      <c r="AR267" s="372"/>
      <c r="AS267" s="372"/>
      <c r="AT267" s="372"/>
      <c r="AU267" s="372"/>
      <c r="AV267" s="373"/>
      <c r="AW267" s="387"/>
      <c r="AX267" s="383"/>
      <c r="AY267" s="384"/>
      <c r="AZ267" s="380"/>
      <c r="BA267" s="388"/>
      <c r="BB267" s="382"/>
      <c r="BC267" s="383"/>
      <c r="BF267" s="328"/>
    </row>
    <row r="268" spans="1:58" s="132" customFormat="1" ht="15" x14ac:dyDescent="0.3">
      <c r="A268" s="148"/>
      <c r="B268" s="149"/>
      <c r="C268" s="291" t="str">
        <f t="shared" si="4"/>
        <v/>
      </c>
      <c r="D268" s="300"/>
      <c r="E268" s="300"/>
      <c r="F268" s="264"/>
      <c r="G268" s="349"/>
      <c r="H268" s="371"/>
      <c r="I268" s="352"/>
      <c r="J268" s="372"/>
      <c r="K268" s="373"/>
      <c r="L268" s="374"/>
      <c r="M268" s="375"/>
      <c r="N268" s="356"/>
      <c r="O268" s="376"/>
      <c r="P268" s="377"/>
      <c r="Q268" s="378"/>
      <c r="R268" s="379"/>
      <c r="S268" s="380"/>
      <c r="T268" s="381"/>
      <c r="U268" s="382"/>
      <c r="V268" s="382"/>
      <c r="W268" s="382"/>
      <c r="X268" s="382"/>
      <c r="Y268" s="383"/>
      <c r="Z268" s="384"/>
      <c r="AA268" s="470"/>
      <c r="AB268" s="381"/>
      <c r="AC268" s="382"/>
      <c r="AD268" s="382"/>
      <c r="AE268" s="382"/>
      <c r="AF268" s="382"/>
      <c r="AG268" s="382"/>
      <c r="AH268" s="376"/>
      <c r="AI268" s="377"/>
      <c r="AJ268" s="385"/>
      <c r="AK268" s="385"/>
      <c r="AL268" s="385"/>
      <c r="AM268" s="385"/>
      <c r="AN268" s="379"/>
      <c r="AO268" s="386"/>
      <c r="AP268" s="372"/>
      <c r="AQ268" s="372"/>
      <c r="AR268" s="372"/>
      <c r="AS268" s="372"/>
      <c r="AT268" s="372"/>
      <c r="AU268" s="372"/>
      <c r="AV268" s="373"/>
      <c r="AW268" s="387"/>
      <c r="AX268" s="383"/>
      <c r="AY268" s="384"/>
      <c r="AZ268" s="380"/>
      <c r="BA268" s="388"/>
      <c r="BB268" s="382"/>
      <c r="BC268" s="383"/>
      <c r="BF268" s="328"/>
    </row>
    <row r="269" spans="1:58" s="132" customFormat="1" ht="15" x14ac:dyDescent="0.3">
      <c r="A269" s="148"/>
      <c r="B269" s="149"/>
      <c r="C269" s="291" t="str">
        <f t="shared" si="4"/>
        <v/>
      </c>
      <c r="D269" s="300"/>
      <c r="E269" s="300"/>
      <c r="F269" s="264"/>
      <c r="G269" s="349"/>
      <c r="H269" s="371"/>
      <c r="I269" s="352"/>
      <c r="J269" s="372"/>
      <c r="K269" s="373"/>
      <c r="L269" s="374"/>
      <c r="M269" s="375"/>
      <c r="N269" s="356"/>
      <c r="O269" s="376"/>
      <c r="P269" s="377"/>
      <c r="Q269" s="378"/>
      <c r="R269" s="379"/>
      <c r="S269" s="380"/>
      <c r="T269" s="381"/>
      <c r="U269" s="382"/>
      <c r="V269" s="382"/>
      <c r="W269" s="382"/>
      <c r="X269" s="382"/>
      <c r="Y269" s="383"/>
      <c r="Z269" s="384"/>
      <c r="AA269" s="470"/>
      <c r="AB269" s="381"/>
      <c r="AC269" s="382"/>
      <c r="AD269" s="382"/>
      <c r="AE269" s="382"/>
      <c r="AF269" s="382"/>
      <c r="AG269" s="382"/>
      <c r="AH269" s="376"/>
      <c r="AI269" s="377"/>
      <c r="AJ269" s="385"/>
      <c r="AK269" s="385"/>
      <c r="AL269" s="385"/>
      <c r="AM269" s="385"/>
      <c r="AN269" s="379"/>
      <c r="AO269" s="386"/>
      <c r="AP269" s="372"/>
      <c r="AQ269" s="372"/>
      <c r="AR269" s="372"/>
      <c r="AS269" s="372"/>
      <c r="AT269" s="372"/>
      <c r="AU269" s="372"/>
      <c r="AV269" s="373"/>
      <c r="AW269" s="387"/>
      <c r="AX269" s="383"/>
      <c r="AY269" s="384"/>
      <c r="AZ269" s="380"/>
      <c r="BA269" s="388"/>
      <c r="BB269" s="382"/>
      <c r="BC269" s="383"/>
      <c r="BF269" s="328"/>
    </row>
    <row r="270" spans="1:58" s="132" customFormat="1" ht="15" x14ac:dyDescent="0.3">
      <c r="A270" s="148"/>
      <c r="B270" s="149"/>
      <c r="C270" s="291" t="str">
        <f t="shared" si="4"/>
        <v/>
      </c>
      <c r="D270" s="300"/>
      <c r="E270" s="300"/>
      <c r="F270" s="264"/>
      <c r="G270" s="349"/>
      <c r="H270" s="371"/>
      <c r="I270" s="352"/>
      <c r="J270" s="372"/>
      <c r="K270" s="373"/>
      <c r="L270" s="374"/>
      <c r="M270" s="375"/>
      <c r="N270" s="356"/>
      <c r="O270" s="376"/>
      <c r="P270" s="377"/>
      <c r="Q270" s="378"/>
      <c r="R270" s="379"/>
      <c r="S270" s="380"/>
      <c r="T270" s="381"/>
      <c r="U270" s="382"/>
      <c r="V270" s="382"/>
      <c r="W270" s="382"/>
      <c r="X270" s="382"/>
      <c r="Y270" s="383"/>
      <c r="Z270" s="384"/>
      <c r="AA270" s="470"/>
      <c r="AB270" s="381"/>
      <c r="AC270" s="382"/>
      <c r="AD270" s="382"/>
      <c r="AE270" s="382"/>
      <c r="AF270" s="382"/>
      <c r="AG270" s="382"/>
      <c r="AH270" s="376"/>
      <c r="AI270" s="377"/>
      <c r="AJ270" s="385"/>
      <c r="AK270" s="385"/>
      <c r="AL270" s="385"/>
      <c r="AM270" s="385"/>
      <c r="AN270" s="379"/>
      <c r="AO270" s="386"/>
      <c r="AP270" s="372"/>
      <c r="AQ270" s="372"/>
      <c r="AR270" s="372"/>
      <c r="AS270" s="372"/>
      <c r="AT270" s="372"/>
      <c r="AU270" s="372"/>
      <c r="AV270" s="373"/>
      <c r="AW270" s="387"/>
      <c r="AX270" s="383"/>
      <c r="AY270" s="384"/>
      <c r="AZ270" s="380"/>
      <c r="BA270" s="388"/>
      <c r="BB270" s="382"/>
      <c r="BC270" s="383"/>
      <c r="BF270" s="328"/>
    </row>
    <row r="271" spans="1:58" s="132" customFormat="1" ht="15" x14ac:dyDescent="0.3">
      <c r="A271" s="148"/>
      <c r="B271" s="149"/>
      <c r="C271" s="291" t="str">
        <f t="shared" si="4"/>
        <v/>
      </c>
      <c r="D271" s="300"/>
      <c r="E271" s="300"/>
      <c r="F271" s="264"/>
      <c r="G271" s="349"/>
      <c r="H271" s="371"/>
      <c r="I271" s="352"/>
      <c r="J271" s="372"/>
      <c r="K271" s="373"/>
      <c r="L271" s="374"/>
      <c r="M271" s="375"/>
      <c r="N271" s="356"/>
      <c r="O271" s="376"/>
      <c r="P271" s="377"/>
      <c r="Q271" s="378"/>
      <c r="R271" s="379"/>
      <c r="S271" s="380"/>
      <c r="T271" s="381"/>
      <c r="U271" s="382"/>
      <c r="V271" s="382"/>
      <c r="W271" s="382"/>
      <c r="X271" s="382"/>
      <c r="Y271" s="383"/>
      <c r="Z271" s="384"/>
      <c r="AA271" s="470"/>
      <c r="AB271" s="381"/>
      <c r="AC271" s="382"/>
      <c r="AD271" s="382"/>
      <c r="AE271" s="382"/>
      <c r="AF271" s="382"/>
      <c r="AG271" s="382"/>
      <c r="AH271" s="376"/>
      <c r="AI271" s="377"/>
      <c r="AJ271" s="385"/>
      <c r="AK271" s="385"/>
      <c r="AL271" s="385"/>
      <c r="AM271" s="385"/>
      <c r="AN271" s="379"/>
      <c r="AO271" s="386"/>
      <c r="AP271" s="372"/>
      <c r="AQ271" s="372"/>
      <c r="AR271" s="372"/>
      <c r="AS271" s="372"/>
      <c r="AT271" s="372"/>
      <c r="AU271" s="372"/>
      <c r="AV271" s="373"/>
      <c r="AW271" s="387"/>
      <c r="AX271" s="383"/>
      <c r="AY271" s="384"/>
      <c r="AZ271" s="380"/>
      <c r="BA271" s="388"/>
      <c r="BB271" s="382"/>
      <c r="BC271" s="383"/>
      <c r="BF271" s="328"/>
    </row>
    <row r="272" spans="1:58" s="132" customFormat="1" ht="15" x14ac:dyDescent="0.3">
      <c r="A272" s="148"/>
      <c r="B272" s="149"/>
      <c r="C272" s="291" t="str">
        <f t="shared" si="4"/>
        <v/>
      </c>
      <c r="D272" s="300"/>
      <c r="E272" s="300"/>
      <c r="F272" s="264"/>
      <c r="G272" s="349"/>
      <c r="H272" s="371"/>
      <c r="I272" s="352"/>
      <c r="J272" s="372"/>
      <c r="K272" s="373"/>
      <c r="L272" s="374"/>
      <c r="M272" s="375"/>
      <c r="N272" s="356"/>
      <c r="O272" s="376"/>
      <c r="P272" s="377"/>
      <c r="Q272" s="378"/>
      <c r="R272" s="379"/>
      <c r="S272" s="380"/>
      <c r="T272" s="381"/>
      <c r="U272" s="382"/>
      <c r="V272" s="382"/>
      <c r="W272" s="382"/>
      <c r="X272" s="382"/>
      <c r="Y272" s="383"/>
      <c r="Z272" s="384"/>
      <c r="AA272" s="470"/>
      <c r="AB272" s="381"/>
      <c r="AC272" s="382"/>
      <c r="AD272" s="382"/>
      <c r="AE272" s="382"/>
      <c r="AF272" s="382"/>
      <c r="AG272" s="382"/>
      <c r="AH272" s="376"/>
      <c r="AI272" s="377"/>
      <c r="AJ272" s="385"/>
      <c r="AK272" s="385"/>
      <c r="AL272" s="385"/>
      <c r="AM272" s="385"/>
      <c r="AN272" s="379"/>
      <c r="AO272" s="386"/>
      <c r="AP272" s="372"/>
      <c r="AQ272" s="372"/>
      <c r="AR272" s="372"/>
      <c r="AS272" s="372"/>
      <c r="AT272" s="372"/>
      <c r="AU272" s="372"/>
      <c r="AV272" s="373"/>
      <c r="AW272" s="387"/>
      <c r="AX272" s="383"/>
      <c r="AY272" s="384"/>
      <c r="AZ272" s="380"/>
      <c r="BA272" s="388"/>
      <c r="BB272" s="382"/>
      <c r="BC272" s="383"/>
      <c r="BF272" s="328"/>
    </row>
    <row r="273" spans="1:58" s="132" customFormat="1" ht="15" x14ac:dyDescent="0.3">
      <c r="A273" s="148"/>
      <c r="B273" s="149"/>
      <c r="C273" s="291" t="str">
        <f t="shared" si="4"/>
        <v/>
      </c>
      <c r="D273" s="300"/>
      <c r="E273" s="300"/>
      <c r="F273" s="264"/>
      <c r="G273" s="349"/>
      <c r="H273" s="371"/>
      <c r="I273" s="352"/>
      <c r="J273" s="372"/>
      <c r="K273" s="373"/>
      <c r="L273" s="374"/>
      <c r="M273" s="375"/>
      <c r="N273" s="356"/>
      <c r="O273" s="376"/>
      <c r="P273" s="377"/>
      <c r="Q273" s="378"/>
      <c r="R273" s="379"/>
      <c r="S273" s="380"/>
      <c r="T273" s="381"/>
      <c r="U273" s="382"/>
      <c r="V273" s="382"/>
      <c r="W273" s="382"/>
      <c r="X273" s="382"/>
      <c r="Y273" s="383"/>
      <c r="Z273" s="384"/>
      <c r="AA273" s="470"/>
      <c r="AB273" s="381"/>
      <c r="AC273" s="382"/>
      <c r="AD273" s="382"/>
      <c r="AE273" s="382"/>
      <c r="AF273" s="382"/>
      <c r="AG273" s="382"/>
      <c r="AH273" s="376"/>
      <c r="AI273" s="377"/>
      <c r="AJ273" s="385"/>
      <c r="AK273" s="385"/>
      <c r="AL273" s="385"/>
      <c r="AM273" s="385"/>
      <c r="AN273" s="379"/>
      <c r="AO273" s="386"/>
      <c r="AP273" s="372"/>
      <c r="AQ273" s="372"/>
      <c r="AR273" s="372"/>
      <c r="AS273" s="372"/>
      <c r="AT273" s="372"/>
      <c r="AU273" s="372"/>
      <c r="AV273" s="373"/>
      <c r="AW273" s="387"/>
      <c r="AX273" s="383"/>
      <c r="AY273" s="384"/>
      <c r="AZ273" s="380"/>
      <c r="BA273" s="388"/>
      <c r="BB273" s="382"/>
      <c r="BC273" s="383"/>
      <c r="BF273" s="328"/>
    </row>
    <row r="274" spans="1:58" s="132" customFormat="1" ht="15" x14ac:dyDescent="0.3">
      <c r="A274" s="148"/>
      <c r="B274" s="149"/>
      <c r="C274" s="291" t="str">
        <f t="shared" si="4"/>
        <v/>
      </c>
      <c r="D274" s="300"/>
      <c r="E274" s="300"/>
      <c r="F274" s="264"/>
      <c r="G274" s="349"/>
      <c r="H274" s="371"/>
      <c r="I274" s="352"/>
      <c r="J274" s="372"/>
      <c r="K274" s="373"/>
      <c r="L274" s="374"/>
      <c r="M274" s="375"/>
      <c r="N274" s="356"/>
      <c r="O274" s="376"/>
      <c r="P274" s="377"/>
      <c r="Q274" s="378"/>
      <c r="R274" s="379"/>
      <c r="S274" s="380"/>
      <c r="T274" s="381"/>
      <c r="U274" s="382"/>
      <c r="V274" s="382"/>
      <c r="W274" s="382"/>
      <c r="X274" s="382"/>
      <c r="Y274" s="383"/>
      <c r="Z274" s="384"/>
      <c r="AA274" s="470"/>
      <c r="AB274" s="381"/>
      <c r="AC274" s="382"/>
      <c r="AD274" s="382"/>
      <c r="AE274" s="382"/>
      <c r="AF274" s="382"/>
      <c r="AG274" s="382"/>
      <c r="AH274" s="376"/>
      <c r="AI274" s="377"/>
      <c r="AJ274" s="385"/>
      <c r="AK274" s="385"/>
      <c r="AL274" s="385"/>
      <c r="AM274" s="385"/>
      <c r="AN274" s="379"/>
      <c r="AO274" s="386"/>
      <c r="AP274" s="372"/>
      <c r="AQ274" s="372"/>
      <c r="AR274" s="372"/>
      <c r="AS274" s="372"/>
      <c r="AT274" s="372"/>
      <c r="AU274" s="372"/>
      <c r="AV274" s="373"/>
      <c r="AW274" s="387"/>
      <c r="AX274" s="383"/>
      <c r="AY274" s="384"/>
      <c r="AZ274" s="380"/>
      <c r="BA274" s="388"/>
      <c r="BB274" s="382"/>
      <c r="BC274" s="383"/>
      <c r="BF274" s="328"/>
    </row>
    <row r="275" spans="1:58" s="132" customFormat="1" ht="15" x14ac:dyDescent="0.3">
      <c r="A275" s="148"/>
      <c r="B275" s="149"/>
      <c r="C275" s="291" t="str">
        <f t="shared" si="4"/>
        <v/>
      </c>
      <c r="D275" s="300"/>
      <c r="E275" s="300"/>
      <c r="F275" s="264"/>
      <c r="G275" s="349"/>
      <c r="H275" s="371"/>
      <c r="I275" s="352"/>
      <c r="J275" s="372"/>
      <c r="K275" s="373"/>
      <c r="L275" s="374"/>
      <c r="M275" s="375"/>
      <c r="N275" s="356"/>
      <c r="O275" s="376"/>
      <c r="P275" s="377"/>
      <c r="Q275" s="378"/>
      <c r="R275" s="379"/>
      <c r="S275" s="380"/>
      <c r="T275" s="381"/>
      <c r="U275" s="382"/>
      <c r="V275" s="382"/>
      <c r="W275" s="382"/>
      <c r="X275" s="382"/>
      <c r="Y275" s="383"/>
      <c r="Z275" s="384"/>
      <c r="AA275" s="470"/>
      <c r="AB275" s="381"/>
      <c r="AC275" s="382"/>
      <c r="AD275" s="382"/>
      <c r="AE275" s="382"/>
      <c r="AF275" s="382"/>
      <c r="AG275" s="382"/>
      <c r="AH275" s="376"/>
      <c r="AI275" s="377"/>
      <c r="AJ275" s="385"/>
      <c r="AK275" s="385"/>
      <c r="AL275" s="385"/>
      <c r="AM275" s="385"/>
      <c r="AN275" s="379"/>
      <c r="AO275" s="386"/>
      <c r="AP275" s="372"/>
      <c r="AQ275" s="372"/>
      <c r="AR275" s="372"/>
      <c r="AS275" s="372"/>
      <c r="AT275" s="372"/>
      <c r="AU275" s="372"/>
      <c r="AV275" s="373"/>
      <c r="AW275" s="387"/>
      <c r="AX275" s="383"/>
      <c r="AY275" s="384"/>
      <c r="AZ275" s="380"/>
      <c r="BA275" s="388"/>
      <c r="BB275" s="382"/>
      <c r="BC275" s="383"/>
      <c r="BF275" s="328"/>
    </row>
    <row r="276" spans="1:58" s="132" customFormat="1" ht="15" x14ac:dyDescent="0.3">
      <c r="A276" s="148"/>
      <c r="B276" s="149"/>
      <c r="C276" s="291" t="str">
        <f t="shared" si="4"/>
        <v/>
      </c>
      <c r="D276" s="300"/>
      <c r="E276" s="300"/>
      <c r="F276" s="264"/>
      <c r="G276" s="349"/>
      <c r="H276" s="371"/>
      <c r="I276" s="352"/>
      <c r="J276" s="372"/>
      <c r="K276" s="373"/>
      <c r="L276" s="374"/>
      <c r="M276" s="375"/>
      <c r="N276" s="356"/>
      <c r="O276" s="376"/>
      <c r="P276" s="377"/>
      <c r="Q276" s="378"/>
      <c r="R276" s="379"/>
      <c r="S276" s="380"/>
      <c r="T276" s="381"/>
      <c r="U276" s="382"/>
      <c r="V276" s="382"/>
      <c r="W276" s="382"/>
      <c r="X276" s="382"/>
      <c r="Y276" s="383"/>
      <c r="Z276" s="384"/>
      <c r="AA276" s="470"/>
      <c r="AB276" s="381"/>
      <c r="AC276" s="382"/>
      <c r="AD276" s="382"/>
      <c r="AE276" s="382"/>
      <c r="AF276" s="382"/>
      <c r="AG276" s="382"/>
      <c r="AH276" s="376"/>
      <c r="AI276" s="377"/>
      <c r="AJ276" s="385"/>
      <c r="AK276" s="385"/>
      <c r="AL276" s="385"/>
      <c r="AM276" s="385"/>
      <c r="AN276" s="379"/>
      <c r="AO276" s="386"/>
      <c r="AP276" s="372"/>
      <c r="AQ276" s="372"/>
      <c r="AR276" s="372"/>
      <c r="AS276" s="372"/>
      <c r="AT276" s="372"/>
      <c r="AU276" s="372"/>
      <c r="AV276" s="373"/>
      <c r="AW276" s="387"/>
      <c r="AX276" s="383"/>
      <c r="AY276" s="384"/>
      <c r="AZ276" s="380"/>
      <c r="BA276" s="388"/>
      <c r="BB276" s="382"/>
      <c r="BC276" s="383"/>
      <c r="BF276" s="328"/>
    </row>
    <row r="277" spans="1:58" s="132" customFormat="1" ht="15" x14ac:dyDescent="0.3">
      <c r="A277" s="148"/>
      <c r="B277" s="149"/>
      <c r="C277" s="291" t="str">
        <f t="shared" si="4"/>
        <v/>
      </c>
      <c r="D277" s="300"/>
      <c r="E277" s="300"/>
      <c r="F277" s="264"/>
      <c r="G277" s="349"/>
      <c r="H277" s="371"/>
      <c r="I277" s="352"/>
      <c r="J277" s="372"/>
      <c r="K277" s="373"/>
      <c r="L277" s="374"/>
      <c r="M277" s="375"/>
      <c r="N277" s="356"/>
      <c r="O277" s="376"/>
      <c r="P277" s="377"/>
      <c r="Q277" s="378"/>
      <c r="R277" s="379"/>
      <c r="S277" s="380"/>
      <c r="T277" s="381"/>
      <c r="U277" s="382"/>
      <c r="V277" s="382"/>
      <c r="W277" s="382"/>
      <c r="X277" s="382"/>
      <c r="Y277" s="383"/>
      <c r="Z277" s="384"/>
      <c r="AA277" s="470"/>
      <c r="AB277" s="381"/>
      <c r="AC277" s="382"/>
      <c r="AD277" s="382"/>
      <c r="AE277" s="382"/>
      <c r="AF277" s="382"/>
      <c r="AG277" s="382"/>
      <c r="AH277" s="376"/>
      <c r="AI277" s="377"/>
      <c r="AJ277" s="385"/>
      <c r="AK277" s="385"/>
      <c r="AL277" s="385"/>
      <c r="AM277" s="385"/>
      <c r="AN277" s="379"/>
      <c r="AO277" s="386"/>
      <c r="AP277" s="372"/>
      <c r="AQ277" s="372"/>
      <c r="AR277" s="372"/>
      <c r="AS277" s="372"/>
      <c r="AT277" s="372"/>
      <c r="AU277" s="372"/>
      <c r="AV277" s="373"/>
      <c r="AW277" s="387"/>
      <c r="AX277" s="383"/>
      <c r="AY277" s="384"/>
      <c r="AZ277" s="380"/>
      <c r="BA277" s="388"/>
      <c r="BB277" s="382"/>
      <c r="BC277" s="383"/>
      <c r="BF277" s="328"/>
    </row>
    <row r="278" spans="1:58" s="132" customFormat="1" ht="15" x14ac:dyDescent="0.3">
      <c r="A278" s="148"/>
      <c r="B278" s="149"/>
      <c r="C278" s="291" t="str">
        <f t="shared" si="4"/>
        <v/>
      </c>
      <c r="D278" s="300"/>
      <c r="E278" s="300"/>
      <c r="F278" s="264"/>
      <c r="G278" s="349"/>
      <c r="H278" s="371"/>
      <c r="I278" s="352"/>
      <c r="J278" s="372"/>
      <c r="K278" s="373"/>
      <c r="L278" s="374"/>
      <c r="M278" s="375"/>
      <c r="N278" s="356"/>
      <c r="O278" s="376"/>
      <c r="P278" s="377"/>
      <c r="Q278" s="378"/>
      <c r="R278" s="379"/>
      <c r="S278" s="380"/>
      <c r="T278" s="381"/>
      <c r="U278" s="382"/>
      <c r="V278" s="382"/>
      <c r="W278" s="382"/>
      <c r="X278" s="382"/>
      <c r="Y278" s="383"/>
      <c r="Z278" s="384"/>
      <c r="AA278" s="470"/>
      <c r="AB278" s="381"/>
      <c r="AC278" s="382"/>
      <c r="AD278" s="382"/>
      <c r="AE278" s="382"/>
      <c r="AF278" s="382"/>
      <c r="AG278" s="382"/>
      <c r="AH278" s="376"/>
      <c r="AI278" s="377"/>
      <c r="AJ278" s="385"/>
      <c r="AK278" s="385"/>
      <c r="AL278" s="385"/>
      <c r="AM278" s="385"/>
      <c r="AN278" s="379"/>
      <c r="AO278" s="386"/>
      <c r="AP278" s="372"/>
      <c r="AQ278" s="372"/>
      <c r="AR278" s="372"/>
      <c r="AS278" s="372"/>
      <c r="AT278" s="372"/>
      <c r="AU278" s="372"/>
      <c r="AV278" s="373"/>
      <c r="AW278" s="387"/>
      <c r="AX278" s="383"/>
      <c r="AY278" s="384"/>
      <c r="AZ278" s="380"/>
      <c r="BA278" s="388"/>
      <c r="BB278" s="382"/>
      <c r="BC278" s="383"/>
      <c r="BF278" s="328"/>
    </row>
    <row r="279" spans="1:58" s="132" customFormat="1" ht="15" x14ac:dyDescent="0.3">
      <c r="A279" s="148"/>
      <c r="B279" s="149"/>
      <c r="C279" s="291" t="str">
        <f t="shared" si="4"/>
        <v/>
      </c>
      <c r="D279" s="300"/>
      <c r="E279" s="300"/>
      <c r="F279" s="264"/>
      <c r="G279" s="349"/>
      <c r="H279" s="371"/>
      <c r="I279" s="352"/>
      <c r="J279" s="372"/>
      <c r="K279" s="373"/>
      <c r="L279" s="374"/>
      <c r="M279" s="375"/>
      <c r="N279" s="356"/>
      <c r="O279" s="376"/>
      <c r="P279" s="377"/>
      <c r="Q279" s="378"/>
      <c r="R279" s="379"/>
      <c r="S279" s="380"/>
      <c r="T279" s="381"/>
      <c r="U279" s="382"/>
      <c r="V279" s="382"/>
      <c r="W279" s="382"/>
      <c r="X279" s="382"/>
      <c r="Y279" s="383"/>
      <c r="Z279" s="384"/>
      <c r="AA279" s="470"/>
      <c r="AB279" s="381"/>
      <c r="AC279" s="382"/>
      <c r="AD279" s="382"/>
      <c r="AE279" s="382"/>
      <c r="AF279" s="382"/>
      <c r="AG279" s="382"/>
      <c r="AH279" s="376"/>
      <c r="AI279" s="377"/>
      <c r="AJ279" s="385"/>
      <c r="AK279" s="385"/>
      <c r="AL279" s="385"/>
      <c r="AM279" s="385"/>
      <c r="AN279" s="379"/>
      <c r="AO279" s="386"/>
      <c r="AP279" s="372"/>
      <c r="AQ279" s="372"/>
      <c r="AR279" s="372"/>
      <c r="AS279" s="372"/>
      <c r="AT279" s="372"/>
      <c r="AU279" s="372"/>
      <c r="AV279" s="373"/>
      <c r="AW279" s="387"/>
      <c r="AX279" s="383"/>
      <c r="AY279" s="384"/>
      <c r="AZ279" s="380"/>
      <c r="BA279" s="388"/>
      <c r="BB279" s="382"/>
      <c r="BC279" s="383"/>
      <c r="BF279" s="328"/>
    </row>
    <row r="280" spans="1:58" s="132" customFormat="1" ht="15" x14ac:dyDescent="0.3">
      <c r="A280" s="148"/>
      <c r="B280" s="149"/>
      <c r="C280" s="291" t="str">
        <f t="shared" si="4"/>
        <v/>
      </c>
      <c r="D280" s="300"/>
      <c r="E280" s="300"/>
      <c r="F280" s="264"/>
      <c r="G280" s="349"/>
      <c r="H280" s="371"/>
      <c r="I280" s="352"/>
      <c r="J280" s="372"/>
      <c r="K280" s="373"/>
      <c r="L280" s="374"/>
      <c r="M280" s="375"/>
      <c r="N280" s="356"/>
      <c r="O280" s="376"/>
      <c r="P280" s="377"/>
      <c r="Q280" s="378"/>
      <c r="R280" s="379"/>
      <c r="S280" s="380"/>
      <c r="T280" s="381"/>
      <c r="U280" s="382"/>
      <c r="V280" s="382"/>
      <c r="W280" s="382"/>
      <c r="X280" s="382"/>
      <c r="Y280" s="383"/>
      <c r="Z280" s="384"/>
      <c r="AA280" s="470"/>
      <c r="AB280" s="381"/>
      <c r="AC280" s="382"/>
      <c r="AD280" s="382"/>
      <c r="AE280" s="382"/>
      <c r="AF280" s="382"/>
      <c r="AG280" s="382"/>
      <c r="AH280" s="376"/>
      <c r="AI280" s="377"/>
      <c r="AJ280" s="385"/>
      <c r="AK280" s="385"/>
      <c r="AL280" s="385"/>
      <c r="AM280" s="385"/>
      <c r="AN280" s="379"/>
      <c r="AO280" s="386"/>
      <c r="AP280" s="372"/>
      <c r="AQ280" s="372"/>
      <c r="AR280" s="372"/>
      <c r="AS280" s="372"/>
      <c r="AT280" s="372"/>
      <c r="AU280" s="372"/>
      <c r="AV280" s="373"/>
      <c r="AW280" s="387"/>
      <c r="AX280" s="383"/>
      <c r="AY280" s="384"/>
      <c r="AZ280" s="380"/>
      <c r="BA280" s="388"/>
      <c r="BB280" s="382"/>
      <c r="BC280" s="383"/>
      <c r="BF280" s="328"/>
    </row>
    <row r="281" spans="1:58" s="132" customFormat="1" ht="15" x14ac:dyDescent="0.3">
      <c r="A281" s="148"/>
      <c r="B281" s="149"/>
      <c r="C281" s="291" t="str">
        <f t="shared" si="4"/>
        <v/>
      </c>
      <c r="D281" s="300"/>
      <c r="E281" s="300"/>
      <c r="F281" s="264"/>
      <c r="G281" s="349"/>
      <c r="H281" s="371"/>
      <c r="I281" s="352"/>
      <c r="J281" s="372"/>
      <c r="K281" s="373"/>
      <c r="L281" s="374"/>
      <c r="M281" s="375"/>
      <c r="N281" s="356"/>
      <c r="O281" s="376"/>
      <c r="P281" s="377"/>
      <c r="Q281" s="378"/>
      <c r="R281" s="379"/>
      <c r="S281" s="380"/>
      <c r="T281" s="381"/>
      <c r="U281" s="382"/>
      <c r="V281" s="382"/>
      <c r="W281" s="382"/>
      <c r="X281" s="382"/>
      <c r="Y281" s="383"/>
      <c r="Z281" s="384"/>
      <c r="AA281" s="470"/>
      <c r="AB281" s="381"/>
      <c r="AC281" s="382"/>
      <c r="AD281" s="382"/>
      <c r="AE281" s="382"/>
      <c r="AF281" s="382"/>
      <c r="AG281" s="382"/>
      <c r="AH281" s="376"/>
      <c r="AI281" s="377"/>
      <c r="AJ281" s="385"/>
      <c r="AK281" s="385"/>
      <c r="AL281" s="385"/>
      <c r="AM281" s="385"/>
      <c r="AN281" s="379"/>
      <c r="AO281" s="386"/>
      <c r="AP281" s="372"/>
      <c r="AQ281" s="372"/>
      <c r="AR281" s="372"/>
      <c r="AS281" s="372"/>
      <c r="AT281" s="372"/>
      <c r="AU281" s="372"/>
      <c r="AV281" s="373"/>
      <c r="AW281" s="387"/>
      <c r="AX281" s="383"/>
      <c r="AY281" s="384"/>
      <c r="AZ281" s="380"/>
      <c r="BA281" s="388"/>
      <c r="BB281" s="382"/>
      <c r="BC281" s="383"/>
      <c r="BF281" s="328"/>
    </row>
    <row r="282" spans="1:58" s="132" customFormat="1" ht="15" x14ac:dyDescent="0.3">
      <c r="A282" s="148"/>
      <c r="B282" s="149"/>
      <c r="C282" s="291" t="str">
        <f t="shared" si="4"/>
        <v/>
      </c>
      <c r="D282" s="300"/>
      <c r="E282" s="300"/>
      <c r="F282" s="264"/>
      <c r="G282" s="349"/>
      <c r="H282" s="371"/>
      <c r="I282" s="352"/>
      <c r="J282" s="372"/>
      <c r="K282" s="373"/>
      <c r="L282" s="374"/>
      <c r="M282" s="375"/>
      <c r="N282" s="356"/>
      <c r="O282" s="376"/>
      <c r="P282" s="377"/>
      <c r="Q282" s="378"/>
      <c r="R282" s="379"/>
      <c r="S282" s="380"/>
      <c r="T282" s="381"/>
      <c r="U282" s="382"/>
      <c r="V282" s="382"/>
      <c r="W282" s="382"/>
      <c r="X282" s="382"/>
      <c r="Y282" s="383"/>
      <c r="Z282" s="384"/>
      <c r="AA282" s="470"/>
      <c r="AB282" s="381"/>
      <c r="AC282" s="382"/>
      <c r="AD282" s="382"/>
      <c r="AE282" s="382"/>
      <c r="AF282" s="382"/>
      <c r="AG282" s="382"/>
      <c r="AH282" s="376"/>
      <c r="AI282" s="377"/>
      <c r="AJ282" s="385"/>
      <c r="AK282" s="385"/>
      <c r="AL282" s="385"/>
      <c r="AM282" s="385"/>
      <c r="AN282" s="379"/>
      <c r="AO282" s="386"/>
      <c r="AP282" s="372"/>
      <c r="AQ282" s="372"/>
      <c r="AR282" s="372"/>
      <c r="AS282" s="372"/>
      <c r="AT282" s="372"/>
      <c r="AU282" s="372"/>
      <c r="AV282" s="373"/>
      <c r="AW282" s="387"/>
      <c r="AX282" s="383"/>
      <c r="AY282" s="384"/>
      <c r="AZ282" s="380"/>
      <c r="BA282" s="388"/>
      <c r="BB282" s="382"/>
      <c r="BC282" s="383"/>
      <c r="BF282" s="328"/>
    </row>
    <row r="283" spans="1:58" s="132" customFormat="1" ht="15" x14ac:dyDescent="0.3">
      <c r="A283" s="148"/>
      <c r="B283" s="149"/>
      <c r="C283" s="291" t="str">
        <f t="shared" si="4"/>
        <v/>
      </c>
      <c r="D283" s="300"/>
      <c r="E283" s="300"/>
      <c r="F283" s="264"/>
      <c r="G283" s="349"/>
      <c r="H283" s="371"/>
      <c r="I283" s="352"/>
      <c r="J283" s="372"/>
      <c r="K283" s="373"/>
      <c r="L283" s="374"/>
      <c r="M283" s="375"/>
      <c r="N283" s="356"/>
      <c r="O283" s="376"/>
      <c r="P283" s="377"/>
      <c r="Q283" s="378"/>
      <c r="R283" s="379"/>
      <c r="S283" s="380"/>
      <c r="T283" s="381"/>
      <c r="U283" s="382"/>
      <c r="V283" s="382"/>
      <c r="W283" s="382"/>
      <c r="X283" s="382"/>
      <c r="Y283" s="383"/>
      <c r="Z283" s="384"/>
      <c r="AA283" s="470"/>
      <c r="AB283" s="381"/>
      <c r="AC283" s="382"/>
      <c r="AD283" s="382"/>
      <c r="AE283" s="382"/>
      <c r="AF283" s="382"/>
      <c r="AG283" s="382"/>
      <c r="AH283" s="376"/>
      <c r="AI283" s="377"/>
      <c r="AJ283" s="385"/>
      <c r="AK283" s="385"/>
      <c r="AL283" s="385"/>
      <c r="AM283" s="385"/>
      <c r="AN283" s="379"/>
      <c r="AO283" s="386"/>
      <c r="AP283" s="372"/>
      <c r="AQ283" s="372"/>
      <c r="AR283" s="372"/>
      <c r="AS283" s="372"/>
      <c r="AT283" s="372"/>
      <c r="AU283" s="372"/>
      <c r="AV283" s="373"/>
      <c r="AW283" s="387"/>
      <c r="AX283" s="383"/>
      <c r="AY283" s="384"/>
      <c r="AZ283" s="380"/>
      <c r="BA283" s="388"/>
      <c r="BB283" s="382"/>
      <c r="BC283" s="383"/>
      <c r="BF283" s="328"/>
    </row>
    <row r="284" spans="1:58" s="132" customFormat="1" ht="15" x14ac:dyDescent="0.3">
      <c r="A284" s="148"/>
      <c r="B284" s="149"/>
      <c r="C284" s="291" t="str">
        <f t="shared" si="4"/>
        <v/>
      </c>
      <c r="D284" s="300"/>
      <c r="E284" s="300"/>
      <c r="F284" s="264"/>
      <c r="G284" s="349"/>
      <c r="H284" s="371"/>
      <c r="I284" s="352"/>
      <c r="J284" s="372"/>
      <c r="K284" s="373"/>
      <c r="L284" s="374"/>
      <c r="M284" s="375"/>
      <c r="N284" s="356"/>
      <c r="O284" s="376"/>
      <c r="P284" s="377"/>
      <c r="Q284" s="378"/>
      <c r="R284" s="379"/>
      <c r="S284" s="380"/>
      <c r="T284" s="381"/>
      <c r="U284" s="382"/>
      <c r="V284" s="382"/>
      <c r="W284" s="382"/>
      <c r="X284" s="382"/>
      <c r="Y284" s="383"/>
      <c r="Z284" s="384"/>
      <c r="AA284" s="470"/>
      <c r="AB284" s="381"/>
      <c r="AC284" s="382"/>
      <c r="AD284" s="382"/>
      <c r="AE284" s="382"/>
      <c r="AF284" s="382"/>
      <c r="AG284" s="382"/>
      <c r="AH284" s="376"/>
      <c r="AI284" s="377"/>
      <c r="AJ284" s="385"/>
      <c r="AK284" s="385"/>
      <c r="AL284" s="385"/>
      <c r="AM284" s="385"/>
      <c r="AN284" s="379"/>
      <c r="AO284" s="386"/>
      <c r="AP284" s="372"/>
      <c r="AQ284" s="372"/>
      <c r="AR284" s="372"/>
      <c r="AS284" s="372"/>
      <c r="AT284" s="372"/>
      <c r="AU284" s="372"/>
      <c r="AV284" s="373"/>
      <c r="AW284" s="387"/>
      <c r="AX284" s="383"/>
      <c r="AY284" s="384"/>
      <c r="AZ284" s="380"/>
      <c r="BA284" s="388"/>
      <c r="BB284" s="382"/>
      <c r="BC284" s="383"/>
      <c r="BF284" s="328"/>
    </row>
    <row r="285" spans="1:58" s="132" customFormat="1" ht="15" x14ac:dyDescent="0.3">
      <c r="A285" s="148"/>
      <c r="B285" s="149"/>
      <c r="C285" s="291" t="str">
        <f t="shared" si="4"/>
        <v/>
      </c>
      <c r="D285" s="300"/>
      <c r="E285" s="300"/>
      <c r="F285" s="264"/>
      <c r="G285" s="349"/>
      <c r="H285" s="371"/>
      <c r="I285" s="352"/>
      <c r="J285" s="372"/>
      <c r="K285" s="373"/>
      <c r="L285" s="374"/>
      <c r="M285" s="375"/>
      <c r="N285" s="356"/>
      <c r="O285" s="376"/>
      <c r="P285" s="377"/>
      <c r="Q285" s="378"/>
      <c r="R285" s="379"/>
      <c r="S285" s="380"/>
      <c r="T285" s="381"/>
      <c r="U285" s="382"/>
      <c r="V285" s="382"/>
      <c r="W285" s="382"/>
      <c r="X285" s="382"/>
      <c r="Y285" s="383"/>
      <c r="Z285" s="384"/>
      <c r="AA285" s="470"/>
      <c r="AB285" s="381"/>
      <c r="AC285" s="382"/>
      <c r="AD285" s="382"/>
      <c r="AE285" s="382"/>
      <c r="AF285" s="382"/>
      <c r="AG285" s="382"/>
      <c r="AH285" s="376"/>
      <c r="AI285" s="377"/>
      <c r="AJ285" s="385"/>
      <c r="AK285" s="385"/>
      <c r="AL285" s="385"/>
      <c r="AM285" s="385"/>
      <c r="AN285" s="379"/>
      <c r="AO285" s="386"/>
      <c r="AP285" s="372"/>
      <c r="AQ285" s="372"/>
      <c r="AR285" s="372"/>
      <c r="AS285" s="372"/>
      <c r="AT285" s="372"/>
      <c r="AU285" s="372"/>
      <c r="AV285" s="373"/>
      <c r="AW285" s="387"/>
      <c r="AX285" s="383"/>
      <c r="AY285" s="384"/>
      <c r="AZ285" s="380"/>
      <c r="BA285" s="388"/>
      <c r="BB285" s="382"/>
      <c r="BC285" s="383"/>
      <c r="BF285" s="328"/>
    </row>
    <row r="286" spans="1:58" s="132" customFormat="1" ht="15" x14ac:dyDescent="0.3">
      <c r="A286" s="148"/>
      <c r="B286" s="149"/>
      <c r="C286" s="291" t="str">
        <f t="shared" si="4"/>
        <v/>
      </c>
      <c r="D286" s="300"/>
      <c r="E286" s="300"/>
      <c r="F286" s="264"/>
      <c r="G286" s="349"/>
      <c r="H286" s="371"/>
      <c r="I286" s="352"/>
      <c r="J286" s="372"/>
      <c r="K286" s="373"/>
      <c r="L286" s="374"/>
      <c r="M286" s="375"/>
      <c r="N286" s="356"/>
      <c r="O286" s="376"/>
      <c r="P286" s="377"/>
      <c r="Q286" s="378"/>
      <c r="R286" s="379"/>
      <c r="S286" s="380"/>
      <c r="T286" s="381"/>
      <c r="U286" s="382"/>
      <c r="V286" s="382"/>
      <c r="W286" s="382"/>
      <c r="X286" s="382"/>
      <c r="Y286" s="383"/>
      <c r="Z286" s="384"/>
      <c r="AA286" s="470"/>
      <c r="AB286" s="381"/>
      <c r="AC286" s="382"/>
      <c r="AD286" s="382"/>
      <c r="AE286" s="382"/>
      <c r="AF286" s="382"/>
      <c r="AG286" s="382"/>
      <c r="AH286" s="376"/>
      <c r="AI286" s="377"/>
      <c r="AJ286" s="385"/>
      <c r="AK286" s="385"/>
      <c r="AL286" s="385"/>
      <c r="AM286" s="385"/>
      <c r="AN286" s="379"/>
      <c r="AO286" s="386"/>
      <c r="AP286" s="372"/>
      <c r="AQ286" s="372"/>
      <c r="AR286" s="372"/>
      <c r="AS286" s="372"/>
      <c r="AT286" s="372"/>
      <c r="AU286" s="372"/>
      <c r="AV286" s="373"/>
      <c r="AW286" s="387"/>
      <c r="AX286" s="383"/>
      <c r="AY286" s="384"/>
      <c r="AZ286" s="380"/>
      <c r="BA286" s="388"/>
      <c r="BB286" s="382"/>
      <c r="BC286" s="383"/>
      <c r="BF286" s="328"/>
    </row>
    <row r="287" spans="1:58" s="132" customFormat="1" ht="15" x14ac:dyDescent="0.3">
      <c r="A287" s="148"/>
      <c r="B287" s="149"/>
      <c r="C287" s="291" t="str">
        <f t="shared" si="4"/>
        <v/>
      </c>
      <c r="D287" s="300"/>
      <c r="E287" s="300"/>
      <c r="F287" s="264"/>
      <c r="G287" s="349"/>
      <c r="H287" s="371"/>
      <c r="I287" s="352"/>
      <c r="J287" s="372"/>
      <c r="K287" s="373"/>
      <c r="L287" s="374"/>
      <c r="M287" s="375"/>
      <c r="N287" s="356"/>
      <c r="O287" s="376"/>
      <c r="P287" s="377"/>
      <c r="Q287" s="378"/>
      <c r="R287" s="379"/>
      <c r="S287" s="380"/>
      <c r="T287" s="381"/>
      <c r="U287" s="382"/>
      <c r="V287" s="382"/>
      <c r="W287" s="382"/>
      <c r="X287" s="382"/>
      <c r="Y287" s="383"/>
      <c r="Z287" s="384"/>
      <c r="AA287" s="470"/>
      <c r="AB287" s="381"/>
      <c r="AC287" s="382"/>
      <c r="AD287" s="382"/>
      <c r="AE287" s="382"/>
      <c r="AF287" s="382"/>
      <c r="AG287" s="382"/>
      <c r="AH287" s="376"/>
      <c r="AI287" s="377"/>
      <c r="AJ287" s="385"/>
      <c r="AK287" s="385"/>
      <c r="AL287" s="385"/>
      <c r="AM287" s="385"/>
      <c r="AN287" s="379"/>
      <c r="AO287" s="386"/>
      <c r="AP287" s="372"/>
      <c r="AQ287" s="372"/>
      <c r="AR287" s="372"/>
      <c r="AS287" s="372"/>
      <c r="AT287" s="372"/>
      <c r="AU287" s="372"/>
      <c r="AV287" s="373"/>
      <c r="AW287" s="387"/>
      <c r="AX287" s="383"/>
      <c r="AY287" s="384"/>
      <c r="AZ287" s="380"/>
      <c r="BA287" s="388"/>
      <c r="BB287" s="382"/>
      <c r="BC287" s="383"/>
      <c r="BF287" s="328"/>
    </row>
    <row r="288" spans="1:58" s="132" customFormat="1" ht="15" x14ac:dyDescent="0.3">
      <c r="A288" s="148"/>
      <c r="B288" s="149"/>
      <c r="C288" s="291" t="str">
        <f t="shared" si="4"/>
        <v/>
      </c>
      <c r="D288" s="300"/>
      <c r="E288" s="300"/>
      <c r="F288" s="264"/>
      <c r="G288" s="349"/>
      <c r="H288" s="371"/>
      <c r="I288" s="352"/>
      <c r="J288" s="372"/>
      <c r="K288" s="373"/>
      <c r="L288" s="374"/>
      <c r="M288" s="375"/>
      <c r="N288" s="356"/>
      <c r="O288" s="376"/>
      <c r="P288" s="377"/>
      <c r="Q288" s="378"/>
      <c r="R288" s="379"/>
      <c r="S288" s="380"/>
      <c r="T288" s="381"/>
      <c r="U288" s="382"/>
      <c r="V288" s="382"/>
      <c r="W288" s="382"/>
      <c r="X288" s="382"/>
      <c r="Y288" s="383"/>
      <c r="Z288" s="384"/>
      <c r="AA288" s="470"/>
      <c r="AB288" s="381"/>
      <c r="AC288" s="382"/>
      <c r="AD288" s="382"/>
      <c r="AE288" s="382"/>
      <c r="AF288" s="382"/>
      <c r="AG288" s="382"/>
      <c r="AH288" s="376"/>
      <c r="AI288" s="377"/>
      <c r="AJ288" s="385"/>
      <c r="AK288" s="385"/>
      <c r="AL288" s="385"/>
      <c r="AM288" s="385"/>
      <c r="AN288" s="379"/>
      <c r="AO288" s="386"/>
      <c r="AP288" s="372"/>
      <c r="AQ288" s="372"/>
      <c r="AR288" s="372"/>
      <c r="AS288" s="372"/>
      <c r="AT288" s="372"/>
      <c r="AU288" s="372"/>
      <c r="AV288" s="373"/>
      <c r="AW288" s="387"/>
      <c r="AX288" s="383"/>
      <c r="AY288" s="384"/>
      <c r="AZ288" s="380"/>
      <c r="BA288" s="388"/>
      <c r="BB288" s="382"/>
      <c r="BC288" s="383"/>
      <c r="BF288" s="328"/>
    </row>
    <row r="289" spans="1:58" s="132" customFormat="1" ht="15" x14ac:dyDescent="0.3">
      <c r="A289" s="148"/>
      <c r="B289" s="149"/>
      <c r="C289" s="291" t="str">
        <f t="shared" si="4"/>
        <v/>
      </c>
      <c r="D289" s="300"/>
      <c r="E289" s="300"/>
      <c r="F289" s="264"/>
      <c r="G289" s="349"/>
      <c r="H289" s="371"/>
      <c r="I289" s="352"/>
      <c r="J289" s="372"/>
      <c r="K289" s="373"/>
      <c r="L289" s="374"/>
      <c r="M289" s="375"/>
      <c r="N289" s="356"/>
      <c r="O289" s="376"/>
      <c r="P289" s="377"/>
      <c r="Q289" s="378"/>
      <c r="R289" s="379"/>
      <c r="S289" s="380"/>
      <c r="T289" s="381"/>
      <c r="U289" s="382"/>
      <c r="V289" s="382"/>
      <c r="W289" s="382"/>
      <c r="X289" s="382"/>
      <c r="Y289" s="383"/>
      <c r="Z289" s="384"/>
      <c r="AA289" s="470"/>
      <c r="AB289" s="381"/>
      <c r="AC289" s="382"/>
      <c r="AD289" s="382"/>
      <c r="AE289" s="382"/>
      <c r="AF289" s="382"/>
      <c r="AG289" s="382"/>
      <c r="AH289" s="376"/>
      <c r="AI289" s="377"/>
      <c r="AJ289" s="385"/>
      <c r="AK289" s="385"/>
      <c r="AL289" s="385"/>
      <c r="AM289" s="385"/>
      <c r="AN289" s="379"/>
      <c r="AO289" s="386"/>
      <c r="AP289" s="372"/>
      <c r="AQ289" s="372"/>
      <c r="AR289" s="372"/>
      <c r="AS289" s="372"/>
      <c r="AT289" s="372"/>
      <c r="AU289" s="372"/>
      <c r="AV289" s="373"/>
      <c r="AW289" s="387"/>
      <c r="AX289" s="383"/>
      <c r="AY289" s="384"/>
      <c r="AZ289" s="380"/>
      <c r="BA289" s="388"/>
      <c r="BB289" s="382"/>
      <c r="BC289" s="383"/>
      <c r="BF289" s="328"/>
    </row>
    <row r="290" spans="1:58" s="132" customFormat="1" ht="15" x14ac:dyDescent="0.3">
      <c r="A290" s="148"/>
      <c r="B290" s="149"/>
      <c r="C290" s="291" t="str">
        <f t="shared" si="4"/>
        <v/>
      </c>
      <c r="D290" s="300"/>
      <c r="E290" s="300"/>
      <c r="F290" s="264"/>
      <c r="G290" s="349"/>
      <c r="H290" s="371"/>
      <c r="I290" s="352"/>
      <c r="J290" s="372"/>
      <c r="K290" s="373"/>
      <c r="L290" s="374"/>
      <c r="M290" s="375"/>
      <c r="N290" s="356"/>
      <c r="O290" s="376"/>
      <c r="P290" s="377"/>
      <c r="Q290" s="378"/>
      <c r="R290" s="379"/>
      <c r="S290" s="380"/>
      <c r="T290" s="381"/>
      <c r="U290" s="382"/>
      <c r="V290" s="382"/>
      <c r="W290" s="382"/>
      <c r="X290" s="382"/>
      <c r="Y290" s="383"/>
      <c r="Z290" s="384"/>
      <c r="AA290" s="470"/>
      <c r="AB290" s="381"/>
      <c r="AC290" s="382"/>
      <c r="AD290" s="382"/>
      <c r="AE290" s="382"/>
      <c r="AF290" s="382"/>
      <c r="AG290" s="382"/>
      <c r="AH290" s="376"/>
      <c r="AI290" s="377"/>
      <c r="AJ290" s="385"/>
      <c r="AK290" s="385"/>
      <c r="AL290" s="385"/>
      <c r="AM290" s="385"/>
      <c r="AN290" s="379"/>
      <c r="AO290" s="386"/>
      <c r="AP290" s="372"/>
      <c r="AQ290" s="372"/>
      <c r="AR290" s="372"/>
      <c r="AS290" s="372"/>
      <c r="AT290" s="372"/>
      <c r="AU290" s="372"/>
      <c r="AV290" s="373"/>
      <c r="AW290" s="387"/>
      <c r="AX290" s="383"/>
      <c r="AY290" s="384"/>
      <c r="AZ290" s="380"/>
      <c r="BA290" s="388"/>
      <c r="BB290" s="382"/>
      <c r="BC290" s="383"/>
      <c r="BF290" s="328"/>
    </row>
    <row r="291" spans="1:58" s="132" customFormat="1" ht="15" x14ac:dyDescent="0.3">
      <c r="A291" s="148"/>
      <c r="B291" s="149"/>
      <c r="C291" s="291" t="str">
        <f t="shared" si="4"/>
        <v/>
      </c>
      <c r="D291" s="300"/>
      <c r="E291" s="300"/>
      <c r="F291" s="264"/>
      <c r="G291" s="349"/>
      <c r="H291" s="371"/>
      <c r="I291" s="352"/>
      <c r="J291" s="372"/>
      <c r="K291" s="373"/>
      <c r="L291" s="374"/>
      <c r="M291" s="375"/>
      <c r="N291" s="356"/>
      <c r="O291" s="376"/>
      <c r="P291" s="377"/>
      <c r="Q291" s="378"/>
      <c r="R291" s="379"/>
      <c r="S291" s="380"/>
      <c r="T291" s="381"/>
      <c r="U291" s="382"/>
      <c r="V291" s="382"/>
      <c r="W291" s="382"/>
      <c r="X291" s="382"/>
      <c r="Y291" s="383"/>
      <c r="Z291" s="384"/>
      <c r="AA291" s="470"/>
      <c r="AB291" s="381"/>
      <c r="AC291" s="382"/>
      <c r="AD291" s="382"/>
      <c r="AE291" s="382"/>
      <c r="AF291" s="382"/>
      <c r="AG291" s="382"/>
      <c r="AH291" s="376"/>
      <c r="AI291" s="377"/>
      <c r="AJ291" s="385"/>
      <c r="AK291" s="385"/>
      <c r="AL291" s="385"/>
      <c r="AM291" s="385"/>
      <c r="AN291" s="379"/>
      <c r="AO291" s="386"/>
      <c r="AP291" s="372"/>
      <c r="AQ291" s="372"/>
      <c r="AR291" s="372"/>
      <c r="AS291" s="372"/>
      <c r="AT291" s="372"/>
      <c r="AU291" s="372"/>
      <c r="AV291" s="373"/>
      <c r="AW291" s="387"/>
      <c r="AX291" s="383"/>
      <c r="AY291" s="384"/>
      <c r="AZ291" s="380"/>
      <c r="BA291" s="388"/>
      <c r="BB291" s="382"/>
      <c r="BC291" s="383"/>
      <c r="BF291" s="328"/>
    </row>
    <row r="292" spans="1:58" s="132" customFormat="1" ht="15" x14ac:dyDescent="0.3">
      <c r="A292" s="148"/>
      <c r="B292" s="149"/>
      <c r="C292" s="291" t="str">
        <f t="shared" si="4"/>
        <v/>
      </c>
      <c r="D292" s="300"/>
      <c r="E292" s="300"/>
      <c r="F292" s="264"/>
      <c r="G292" s="349"/>
      <c r="H292" s="371"/>
      <c r="I292" s="352"/>
      <c r="J292" s="372"/>
      <c r="K292" s="373"/>
      <c r="L292" s="374"/>
      <c r="M292" s="375"/>
      <c r="N292" s="356"/>
      <c r="O292" s="376"/>
      <c r="P292" s="377"/>
      <c r="Q292" s="378"/>
      <c r="R292" s="379"/>
      <c r="S292" s="380"/>
      <c r="T292" s="381"/>
      <c r="U292" s="382"/>
      <c r="V292" s="382"/>
      <c r="W292" s="382"/>
      <c r="X292" s="382"/>
      <c r="Y292" s="383"/>
      <c r="Z292" s="384"/>
      <c r="AA292" s="470"/>
      <c r="AB292" s="381"/>
      <c r="AC292" s="382"/>
      <c r="AD292" s="382"/>
      <c r="AE292" s="382"/>
      <c r="AF292" s="382"/>
      <c r="AG292" s="382"/>
      <c r="AH292" s="376"/>
      <c r="AI292" s="377"/>
      <c r="AJ292" s="385"/>
      <c r="AK292" s="385"/>
      <c r="AL292" s="385"/>
      <c r="AM292" s="385"/>
      <c r="AN292" s="379"/>
      <c r="AO292" s="386"/>
      <c r="AP292" s="372"/>
      <c r="AQ292" s="372"/>
      <c r="AR292" s="372"/>
      <c r="AS292" s="372"/>
      <c r="AT292" s="372"/>
      <c r="AU292" s="372"/>
      <c r="AV292" s="373"/>
      <c r="AW292" s="387"/>
      <c r="AX292" s="383"/>
      <c r="AY292" s="384"/>
      <c r="AZ292" s="380"/>
      <c r="BA292" s="388"/>
      <c r="BB292" s="382"/>
      <c r="BC292" s="383"/>
      <c r="BF292" s="328"/>
    </row>
    <row r="293" spans="1:58" s="132" customFormat="1" ht="15" x14ac:dyDescent="0.3">
      <c r="A293" s="148"/>
      <c r="B293" s="149"/>
      <c r="C293" s="291" t="str">
        <f t="shared" si="4"/>
        <v/>
      </c>
      <c r="D293" s="300"/>
      <c r="E293" s="300"/>
      <c r="F293" s="264"/>
      <c r="G293" s="349"/>
      <c r="H293" s="371"/>
      <c r="I293" s="352"/>
      <c r="J293" s="372"/>
      <c r="K293" s="373"/>
      <c r="L293" s="374"/>
      <c r="M293" s="375"/>
      <c r="N293" s="356"/>
      <c r="O293" s="376"/>
      <c r="P293" s="377"/>
      <c r="Q293" s="378"/>
      <c r="R293" s="379"/>
      <c r="S293" s="380"/>
      <c r="T293" s="381"/>
      <c r="U293" s="382"/>
      <c r="V293" s="382"/>
      <c r="W293" s="382"/>
      <c r="X293" s="382"/>
      <c r="Y293" s="383"/>
      <c r="Z293" s="384"/>
      <c r="AA293" s="470"/>
      <c r="AB293" s="381"/>
      <c r="AC293" s="382"/>
      <c r="AD293" s="382"/>
      <c r="AE293" s="382"/>
      <c r="AF293" s="382"/>
      <c r="AG293" s="382"/>
      <c r="AH293" s="376"/>
      <c r="AI293" s="377"/>
      <c r="AJ293" s="385"/>
      <c r="AK293" s="385"/>
      <c r="AL293" s="385"/>
      <c r="AM293" s="385"/>
      <c r="AN293" s="379"/>
      <c r="AO293" s="386"/>
      <c r="AP293" s="372"/>
      <c r="AQ293" s="372"/>
      <c r="AR293" s="372"/>
      <c r="AS293" s="372"/>
      <c r="AT293" s="372"/>
      <c r="AU293" s="372"/>
      <c r="AV293" s="373"/>
      <c r="AW293" s="387"/>
      <c r="AX293" s="383"/>
      <c r="AY293" s="384"/>
      <c r="AZ293" s="380"/>
      <c r="BA293" s="388"/>
      <c r="BB293" s="382"/>
      <c r="BC293" s="383"/>
      <c r="BF293" s="328"/>
    </row>
    <row r="294" spans="1:58" s="132" customFormat="1" ht="15" x14ac:dyDescent="0.3">
      <c r="A294" s="148"/>
      <c r="B294" s="149"/>
      <c r="C294" s="291" t="str">
        <f t="shared" si="4"/>
        <v/>
      </c>
      <c r="D294" s="300"/>
      <c r="E294" s="300"/>
      <c r="F294" s="264"/>
      <c r="G294" s="349"/>
      <c r="H294" s="371"/>
      <c r="I294" s="352"/>
      <c r="J294" s="372"/>
      <c r="K294" s="373"/>
      <c r="L294" s="374"/>
      <c r="M294" s="375"/>
      <c r="N294" s="356"/>
      <c r="O294" s="376"/>
      <c r="P294" s="377"/>
      <c r="Q294" s="378"/>
      <c r="R294" s="379"/>
      <c r="S294" s="380"/>
      <c r="T294" s="381"/>
      <c r="U294" s="382"/>
      <c r="V294" s="382"/>
      <c r="W294" s="382"/>
      <c r="X294" s="382"/>
      <c r="Y294" s="383"/>
      <c r="Z294" s="384"/>
      <c r="AA294" s="470"/>
      <c r="AB294" s="381"/>
      <c r="AC294" s="382"/>
      <c r="AD294" s="382"/>
      <c r="AE294" s="382"/>
      <c r="AF294" s="382"/>
      <c r="AG294" s="382"/>
      <c r="AH294" s="376"/>
      <c r="AI294" s="377"/>
      <c r="AJ294" s="385"/>
      <c r="AK294" s="385"/>
      <c r="AL294" s="385"/>
      <c r="AM294" s="385"/>
      <c r="AN294" s="379"/>
      <c r="AO294" s="386"/>
      <c r="AP294" s="372"/>
      <c r="AQ294" s="372"/>
      <c r="AR294" s="372"/>
      <c r="AS294" s="372"/>
      <c r="AT294" s="372"/>
      <c r="AU294" s="372"/>
      <c r="AV294" s="373"/>
      <c r="AW294" s="387"/>
      <c r="AX294" s="383"/>
      <c r="AY294" s="384"/>
      <c r="AZ294" s="380"/>
      <c r="BA294" s="388"/>
      <c r="BB294" s="382"/>
      <c r="BC294" s="383"/>
      <c r="BF294" s="328"/>
    </row>
    <row r="295" spans="1:58" s="132" customFormat="1" ht="15" x14ac:dyDescent="0.3">
      <c r="A295" s="148"/>
      <c r="B295" s="149"/>
      <c r="C295" s="291" t="str">
        <f t="shared" si="4"/>
        <v/>
      </c>
      <c r="D295" s="300"/>
      <c r="E295" s="300"/>
      <c r="F295" s="264"/>
      <c r="G295" s="349"/>
      <c r="H295" s="371"/>
      <c r="I295" s="352"/>
      <c r="J295" s="372"/>
      <c r="K295" s="373"/>
      <c r="L295" s="374"/>
      <c r="M295" s="375"/>
      <c r="N295" s="356"/>
      <c r="O295" s="376"/>
      <c r="P295" s="377"/>
      <c r="Q295" s="378"/>
      <c r="R295" s="379"/>
      <c r="S295" s="380"/>
      <c r="T295" s="381"/>
      <c r="U295" s="382"/>
      <c r="V295" s="382"/>
      <c r="W295" s="382"/>
      <c r="X295" s="382"/>
      <c r="Y295" s="383"/>
      <c r="Z295" s="384"/>
      <c r="AA295" s="470"/>
      <c r="AB295" s="381"/>
      <c r="AC295" s="382"/>
      <c r="AD295" s="382"/>
      <c r="AE295" s="382"/>
      <c r="AF295" s="382"/>
      <c r="AG295" s="382"/>
      <c r="AH295" s="376"/>
      <c r="AI295" s="377"/>
      <c r="AJ295" s="385"/>
      <c r="AK295" s="385"/>
      <c r="AL295" s="385"/>
      <c r="AM295" s="385"/>
      <c r="AN295" s="379"/>
      <c r="AO295" s="386"/>
      <c r="AP295" s="372"/>
      <c r="AQ295" s="372"/>
      <c r="AR295" s="372"/>
      <c r="AS295" s="372"/>
      <c r="AT295" s="372"/>
      <c r="AU295" s="372"/>
      <c r="AV295" s="373"/>
      <c r="AW295" s="387"/>
      <c r="AX295" s="383"/>
      <c r="AY295" s="384"/>
      <c r="AZ295" s="380"/>
      <c r="BA295" s="388"/>
      <c r="BB295" s="382"/>
      <c r="BC295" s="383"/>
      <c r="BF295" s="328"/>
    </row>
    <row r="296" spans="1:58" s="132" customFormat="1" ht="15" x14ac:dyDescent="0.3">
      <c r="A296" s="148"/>
      <c r="B296" s="149"/>
      <c r="C296" s="291" t="str">
        <f t="shared" si="4"/>
        <v/>
      </c>
      <c r="D296" s="300"/>
      <c r="E296" s="300"/>
      <c r="F296" s="264"/>
      <c r="G296" s="349"/>
      <c r="H296" s="371"/>
      <c r="I296" s="352"/>
      <c r="J296" s="372"/>
      <c r="K296" s="373"/>
      <c r="L296" s="374"/>
      <c r="M296" s="375"/>
      <c r="N296" s="356"/>
      <c r="O296" s="376"/>
      <c r="P296" s="377"/>
      <c r="Q296" s="378"/>
      <c r="R296" s="379"/>
      <c r="S296" s="380"/>
      <c r="T296" s="381"/>
      <c r="U296" s="382"/>
      <c r="V296" s="382"/>
      <c r="W296" s="382"/>
      <c r="X296" s="382"/>
      <c r="Y296" s="383"/>
      <c r="Z296" s="384"/>
      <c r="AA296" s="470"/>
      <c r="AB296" s="381"/>
      <c r="AC296" s="382"/>
      <c r="AD296" s="382"/>
      <c r="AE296" s="382"/>
      <c r="AF296" s="382"/>
      <c r="AG296" s="382"/>
      <c r="AH296" s="376"/>
      <c r="AI296" s="377"/>
      <c r="AJ296" s="385"/>
      <c r="AK296" s="385"/>
      <c r="AL296" s="385"/>
      <c r="AM296" s="385"/>
      <c r="AN296" s="379"/>
      <c r="AO296" s="386"/>
      <c r="AP296" s="372"/>
      <c r="AQ296" s="372"/>
      <c r="AR296" s="372"/>
      <c r="AS296" s="372"/>
      <c r="AT296" s="372"/>
      <c r="AU296" s="372"/>
      <c r="AV296" s="373"/>
      <c r="AW296" s="387"/>
      <c r="AX296" s="383"/>
      <c r="AY296" s="384"/>
      <c r="AZ296" s="380"/>
      <c r="BA296" s="388"/>
      <c r="BB296" s="382"/>
      <c r="BC296" s="383"/>
      <c r="BF296" s="328"/>
    </row>
    <row r="297" spans="1:58" s="132" customFormat="1" ht="15" x14ac:dyDescent="0.3">
      <c r="A297" s="148"/>
      <c r="B297" s="149"/>
      <c r="C297" s="291" t="str">
        <f t="shared" si="4"/>
        <v/>
      </c>
      <c r="D297" s="300"/>
      <c r="E297" s="300"/>
      <c r="F297" s="264"/>
      <c r="G297" s="349"/>
      <c r="H297" s="371"/>
      <c r="I297" s="352"/>
      <c r="J297" s="372"/>
      <c r="K297" s="373"/>
      <c r="L297" s="374"/>
      <c r="M297" s="375"/>
      <c r="N297" s="356"/>
      <c r="O297" s="376"/>
      <c r="P297" s="377"/>
      <c r="Q297" s="378"/>
      <c r="R297" s="379"/>
      <c r="S297" s="380"/>
      <c r="T297" s="381"/>
      <c r="U297" s="382"/>
      <c r="V297" s="382"/>
      <c r="W297" s="382"/>
      <c r="X297" s="382"/>
      <c r="Y297" s="383"/>
      <c r="Z297" s="384"/>
      <c r="AA297" s="470"/>
      <c r="AB297" s="381"/>
      <c r="AC297" s="382"/>
      <c r="AD297" s="382"/>
      <c r="AE297" s="382"/>
      <c r="AF297" s="382"/>
      <c r="AG297" s="382"/>
      <c r="AH297" s="376"/>
      <c r="AI297" s="377"/>
      <c r="AJ297" s="385"/>
      <c r="AK297" s="385"/>
      <c r="AL297" s="385"/>
      <c r="AM297" s="385"/>
      <c r="AN297" s="379"/>
      <c r="AO297" s="386"/>
      <c r="AP297" s="372"/>
      <c r="AQ297" s="372"/>
      <c r="AR297" s="372"/>
      <c r="AS297" s="372"/>
      <c r="AT297" s="372"/>
      <c r="AU297" s="372"/>
      <c r="AV297" s="373"/>
      <c r="AW297" s="387"/>
      <c r="AX297" s="383"/>
      <c r="AY297" s="384"/>
      <c r="AZ297" s="380"/>
      <c r="BA297" s="388"/>
      <c r="BB297" s="382"/>
      <c r="BC297" s="383"/>
      <c r="BF297" s="328"/>
    </row>
    <row r="298" spans="1:58" s="132" customFormat="1" ht="15" x14ac:dyDescent="0.3">
      <c r="A298" s="148"/>
      <c r="B298" s="149"/>
      <c r="C298" s="291" t="str">
        <f t="shared" si="4"/>
        <v/>
      </c>
      <c r="D298" s="300"/>
      <c r="E298" s="300"/>
      <c r="F298" s="264"/>
      <c r="G298" s="349"/>
      <c r="H298" s="371"/>
      <c r="I298" s="352"/>
      <c r="J298" s="372"/>
      <c r="K298" s="373"/>
      <c r="L298" s="374"/>
      <c r="M298" s="375"/>
      <c r="N298" s="356"/>
      <c r="O298" s="376"/>
      <c r="P298" s="377"/>
      <c r="Q298" s="378"/>
      <c r="R298" s="379"/>
      <c r="S298" s="380"/>
      <c r="T298" s="381"/>
      <c r="U298" s="382"/>
      <c r="V298" s="382"/>
      <c r="W298" s="382"/>
      <c r="X298" s="382"/>
      <c r="Y298" s="383"/>
      <c r="Z298" s="384"/>
      <c r="AA298" s="470"/>
      <c r="AB298" s="381"/>
      <c r="AC298" s="382"/>
      <c r="AD298" s="382"/>
      <c r="AE298" s="382"/>
      <c r="AF298" s="382"/>
      <c r="AG298" s="382"/>
      <c r="AH298" s="376"/>
      <c r="AI298" s="377"/>
      <c r="AJ298" s="385"/>
      <c r="AK298" s="385"/>
      <c r="AL298" s="385"/>
      <c r="AM298" s="385"/>
      <c r="AN298" s="379"/>
      <c r="AO298" s="386"/>
      <c r="AP298" s="372"/>
      <c r="AQ298" s="372"/>
      <c r="AR298" s="372"/>
      <c r="AS298" s="372"/>
      <c r="AT298" s="372"/>
      <c r="AU298" s="372"/>
      <c r="AV298" s="373"/>
      <c r="AW298" s="387"/>
      <c r="AX298" s="383"/>
      <c r="AY298" s="384"/>
      <c r="AZ298" s="380"/>
      <c r="BA298" s="388"/>
      <c r="BB298" s="382"/>
      <c r="BC298" s="383"/>
      <c r="BF298" s="328"/>
    </row>
    <row r="299" spans="1:58" s="132" customFormat="1" ht="15" x14ac:dyDescent="0.3">
      <c r="A299" s="148"/>
      <c r="B299" s="149"/>
      <c r="C299" s="291" t="str">
        <f t="shared" si="4"/>
        <v/>
      </c>
      <c r="D299" s="300"/>
      <c r="E299" s="300"/>
      <c r="F299" s="264"/>
      <c r="G299" s="349"/>
      <c r="H299" s="371"/>
      <c r="I299" s="352"/>
      <c r="J299" s="372"/>
      <c r="K299" s="373"/>
      <c r="L299" s="374"/>
      <c r="M299" s="375"/>
      <c r="N299" s="356"/>
      <c r="O299" s="376"/>
      <c r="P299" s="377"/>
      <c r="Q299" s="378"/>
      <c r="R299" s="379"/>
      <c r="S299" s="380"/>
      <c r="T299" s="381"/>
      <c r="U299" s="382"/>
      <c r="V299" s="382"/>
      <c r="W299" s="382"/>
      <c r="X299" s="382"/>
      <c r="Y299" s="383"/>
      <c r="Z299" s="384"/>
      <c r="AA299" s="470"/>
      <c r="AB299" s="381"/>
      <c r="AC299" s="382"/>
      <c r="AD299" s="382"/>
      <c r="AE299" s="382"/>
      <c r="AF299" s="382"/>
      <c r="AG299" s="382"/>
      <c r="AH299" s="376"/>
      <c r="AI299" s="377"/>
      <c r="AJ299" s="385"/>
      <c r="AK299" s="385"/>
      <c r="AL299" s="385"/>
      <c r="AM299" s="385"/>
      <c r="AN299" s="379"/>
      <c r="AO299" s="386"/>
      <c r="AP299" s="372"/>
      <c r="AQ299" s="372"/>
      <c r="AR299" s="372"/>
      <c r="AS299" s="372"/>
      <c r="AT299" s="372"/>
      <c r="AU299" s="372"/>
      <c r="AV299" s="373"/>
      <c r="AW299" s="387"/>
      <c r="AX299" s="383"/>
      <c r="AY299" s="384"/>
      <c r="AZ299" s="380"/>
      <c r="BA299" s="388"/>
      <c r="BB299" s="382"/>
      <c r="BC299" s="383"/>
      <c r="BF299" s="328"/>
    </row>
    <row r="300" spans="1:58" s="132" customFormat="1" ht="15" x14ac:dyDescent="0.3">
      <c r="A300" s="148"/>
      <c r="B300" s="149"/>
      <c r="C300" s="291" t="str">
        <f t="shared" si="4"/>
        <v/>
      </c>
      <c r="D300" s="300"/>
      <c r="E300" s="300"/>
      <c r="F300" s="264"/>
      <c r="G300" s="349"/>
      <c r="H300" s="371"/>
      <c r="I300" s="352"/>
      <c r="J300" s="372"/>
      <c r="K300" s="373"/>
      <c r="L300" s="374"/>
      <c r="M300" s="375"/>
      <c r="N300" s="356"/>
      <c r="O300" s="376"/>
      <c r="P300" s="377"/>
      <c r="Q300" s="378"/>
      <c r="R300" s="379"/>
      <c r="S300" s="380"/>
      <c r="T300" s="381"/>
      <c r="U300" s="382"/>
      <c r="V300" s="382"/>
      <c r="W300" s="382"/>
      <c r="X300" s="382"/>
      <c r="Y300" s="383"/>
      <c r="Z300" s="384"/>
      <c r="AA300" s="470"/>
      <c r="AB300" s="381"/>
      <c r="AC300" s="382"/>
      <c r="AD300" s="382"/>
      <c r="AE300" s="382"/>
      <c r="AF300" s="382"/>
      <c r="AG300" s="382"/>
      <c r="AH300" s="376"/>
      <c r="AI300" s="377"/>
      <c r="AJ300" s="385"/>
      <c r="AK300" s="385"/>
      <c r="AL300" s="385"/>
      <c r="AM300" s="385"/>
      <c r="AN300" s="379"/>
      <c r="AO300" s="386"/>
      <c r="AP300" s="372"/>
      <c r="AQ300" s="372"/>
      <c r="AR300" s="372"/>
      <c r="AS300" s="372"/>
      <c r="AT300" s="372"/>
      <c r="AU300" s="372"/>
      <c r="AV300" s="373"/>
      <c r="AW300" s="387"/>
      <c r="AX300" s="383"/>
      <c r="AY300" s="384"/>
      <c r="AZ300" s="380"/>
      <c r="BA300" s="388"/>
      <c r="BB300" s="382"/>
      <c r="BC300" s="383"/>
      <c r="BF300" s="328"/>
    </row>
    <row r="301" spans="1:58" s="132" customFormat="1" ht="15" x14ac:dyDescent="0.3">
      <c r="A301" s="148"/>
      <c r="B301" s="149"/>
      <c r="C301" s="291" t="str">
        <f t="shared" si="4"/>
        <v/>
      </c>
      <c r="D301" s="300"/>
      <c r="E301" s="300"/>
      <c r="F301" s="264"/>
      <c r="G301" s="349"/>
      <c r="H301" s="371"/>
      <c r="I301" s="352"/>
      <c r="J301" s="372"/>
      <c r="K301" s="373"/>
      <c r="L301" s="374"/>
      <c r="M301" s="375"/>
      <c r="N301" s="356"/>
      <c r="O301" s="376"/>
      <c r="P301" s="377"/>
      <c r="Q301" s="378"/>
      <c r="R301" s="379"/>
      <c r="S301" s="380"/>
      <c r="T301" s="381"/>
      <c r="U301" s="382"/>
      <c r="V301" s="382"/>
      <c r="W301" s="382"/>
      <c r="X301" s="382"/>
      <c r="Y301" s="383"/>
      <c r="Z301" s="384"/>
      <c r="AA301" s="470"/>
      <c r="AB301" s="381"/>
      <c r="AC301" s="382"/>
      <c r="AD301" s="382"/>
      <c r="AE301" s="382"/>
      <c r="AF301" s="382"/>
      <c r="AG301" s="382"/>
      <c r="AH301" s="376"/>
      <c r="AI301" s="377"/>
      <c r="AJ301" s="385"/>
      <c r="AK301" s="385"/>
      <c r="AL301" s="385"/>
      <c r="AM301" s="385"/>
      <c r="AN301" s="379"/>
      <c r="AO301" s="386"/>
      <c r="AP301" s="372"/>
      <c r="AQ301" s="372"/>
      <c r="AR301" s="372"/>
      <c r="AS301" s="372"/>
      <c r="AT301" s="372"/>
      <c r="AU301" s="372"/>
      <c r="AV301" s="373"/>
      <c r="AW301" s="387"/>
      <c r="AX301" s="383"/>
      <c r="AY301" s="384"/>
      <c r="AZ301" s="380"/>
      <c r="BA301" s="388"/>
      <c r="BB301" s="382"/>
      <c r="BC301" s="383"/>
      <c r="BF301" s="328"/>
    </row>
    <row r="302" spans="1:58" s="132" customFormat="1" ht="15" x14ac:dyDescent="0.3">
      <c r="A302" s="148"/>
      <c r="B302" s="149"/>
      <c r="C302" s="291" t="str">
        <f t="shared" si="4"/>
        <v/>
      </c>
      <c r="D302" s="300"/>
      <c r="E302" s="300"/>
      <c r="F302" s="264"/>
      <c r="G302" s="349"/>
      <c r="H302" s="371"/>
      <c r="I302" s="352"/>
      <c r="J302" s="372"/>
      <c r="K302" s="373"/>
      <c r="L302" s="374"/>
      <c r="M302" s="375"/>
      <c r="N302" s="356"/>
      <c r="O302" s="376"/>
      <c r="P302" s="377"/>
      <c r="Q302" s="378"/>
      <c r="R302" s="379"/>
      <c r="S302" s="380"/>
      <c r="T302" s="381"/>
      <c r="U302" s="382"/>
      <c r="V302" s="382"/>
      <c r="W302" s="382"/>
      <c r="X302" s="382"/>
      <c r="Y302" s="383"/>
      <c r="Z302" s="384"/>
      <c r="AA302" s="470"/>
      <c r="AB302" s="381"/>
      <c r="AC302" s="382"/>
      <c r="AD302" s="382"/>
      <c r="AE302" s="382"/>
      <c r="AF302" s="382"/>
      <c r="AG302" s="382"/>
      <c r="AH302" s="376"/>
      <c r="AI302" s="377"/>
      <c r="AJ302" s="385"/>
      <c r="AK302" s="385"/>
      <c r="AL302" s="385"/>
      <c r="AM302" s="385"/>
      <c r="AN302" s="379"/>
      <c r="AO302" s="386"/>
      <c r="AP302" s="372"/>
      <c r="AQ302" s="372"/>
      <c r="AR302" s="372"/>
      <c r="AS302" s="372"/>
      <c r="AT302" s="372"/>
      <c r="AU302" s="372"/>
      <c r="AV302" s="373"/>
      <c r="AW302" s="387"/>
      <c r="AX302" s="383"/>
      <c r="AY302" s="384"/>
      <c r="AZ302" s="380"/>
      <c r="BA302" s="388"/>
      <c r="BB302" s="382"/>
      <c r="BC302" s="383"/>
      <c r="BF302" s="328"/>
    </row>
    <row r="303" spans="1:58" s="132" customFormat="1" ht="15" x14ac:dyDescent="0.3">
      <c r="A303" s="148"/>
      <c r="B303" s="149"/>
      <c r="C303" s="291" t="str">
        <f t="shared" si="4"/>
        <v/>
      </c>
      <c r="D303" s="300"/>
      <c r="E303" s="300"/>
      <c r="F303" s="264"/>
      <c r="G303" s="349"/>
      <c r="H303" s="371"/>
      <c r="I303" s="352"/>
      <c r="J303" s="372"/>
      <c r="K303" s="373"/>
      <c r="L303" s="374"/>
      <c r="M303" s="375"/>
      <c r="N303" s="356"/>
      <c r="O303" s="376"/>
      <c r="P303" s="377"/>
      <c r="Q303" s="378"/>
      <c r="R303" s="379"/>
      <c r="S303" s="380"/>
      <c r="T303" s="381"/>
      <c r="U303" s="382"/>
      <c r="V303" s="382"/>
      <c r="W303" s="382"/>
      <c r="X303" s="382"/>
      <c r="Y303" s="383"/>
      <c r="Z303" s="384"/>
      <c r="AA303" s="470"/>
      <c r="AB303" s="381"/>
      <c r="AC303" s="382"/>
      <c r="AD303" s="382"/>
      <c r="AE303" s="382"/>
      <c r="AF303" s="382"/>
      <c r="AG303" s="382"/>
      <c r="AH303" s="376"/>
      <c r="AI303" s="377"/>
      <c r="AJ303" s="385"/>
      <c r="AK303" s="385"/>
      <c r="AL303" s="385"/>
      <c r="AM303" s="385"/>
      <c r="AN303" s="379"/>
      <c r="AO303" s="386"/>
      <c r="AP303" s="372"/>
      <c r="AQ303" s="372"/>
      <c r="AR303" s="372"/>
      <c r="AS303" s="372"/>
      <c r="AT303" s="372"/>
      <c r="AU303" s="372"/>
      <c r="AV303" s="373"/>
      <c r="AW303" s="387"/>
      <c r="AX303" s="383"/>
      <c r="AY303" s="384"/>
      <c r="AZ303" s="380"/>
      <c r="BA303" s="388"/>
      <c r="BB303" s="382"/>
      <c r="BC303" s="383"/>
      <c r="BF303" s="328"/>
    </row>
    <row r="304" spans="1:58" s="132" customFormat="1" ht="15" x14ac:dyDescent="0.3">
      <c r="A304" s="148"/>
      <c r="B304" s="149"/>
      <c r="C304" s="291" t="str">
        <f t="shared" si="4"/>
        <v/>
      </c>
      <c r="D304" s="300"/>
      <c r="E304" s="300"/>
      <c r="F304" s="264"/>
      <c r="G304" s="349"/>
      <c r="H304" s="371"/>
      <c r="I304" s="352"/>
      <c r="J304" s="372"/>
      <c r="K304" s="373"/>
      <c r="L304" s="374"/>
      <c r="M304" s="375"/>
      <c r="N304" s="356"/>
      <c r="O304" s="376"/>
      <c r="P304" s="377"/>
      <c r="Q304" s="378"/>
      <c r="R304" s="379"/>
      <c r="S304" s="380"/>
      <c r="T304" s="381"/>
      <c r="U304" s="382"/>
      <c r="V304" s="382"/>
      <c r="W304" s="382"/>
      <c r="X304" s="382"/>
      <c r="Y304" s="383"/>
      <c r="Z304" s="384"/>
      <c r="AA304" s="470"/>
      <c r="AB304" s="381"/>
      <c r="AC304" s="382"/>
      <c r="AD304" s="382"/>
      <c r="AE304" s="382"/>
      <c r="AF304" s="382"/>
      <c r="AG304" s="382"/>
      <c r="AH304" s="376"/>
      <c r="AI304" s="377"/>
      <c r="AJ304" s="385"/>
      <c r="AK304" s="385"/>
      <c r="AL304" s="385"/>
      <c r="AM304" s="385"/>
      <c r="AN304" s="379"/>
      <c r="AO304" s="386"/>
      <c r="AP304" s="372"/>
      <c r="AQ304" s="372"/>
      <c r="AR304" s="372"/>
      <c r="AS304" s="372"/>
      <c r="AT304" s="372"/>
      <c r="AU304" s="372"/>
      <c r="AV304" s="373"/>
      <c r="AW304" s="387"/>
      <c r="AX304" s="383"/>
      <c r="AY304" s="384"/>
      <c r="AZ304" s="380"/>
      <c r="BA304" s="388"/>
      <c r="BB304" s="382"/>
      <c r="BC304" s="383"/>
      <c r="BF304" s="328"/>
    </row>
    <row r="305" spans="1:58" s="132" customFormat="1" ht="15" x14ac:dyDescent="0.3">
      <c r="A305" s="148"/>
      <c r="B305" s="149"/>
      <c r="C305" s="291" t="str">
        <f t="shared" si="4"/>
        <v/>
      </c>
      <c r="D305" s="300"/>
      <c r="E305" s="300"/>
      <c r="F305" s="264"/>
      <c r="G305" s="349"/>
      <c r="H305" s="371"/>
      <c r="I305" s="352"/>
      <c r="J305" s="372"/>
      <c r="K305" s="373"/>
      <c r="L305" s="374"/>
      <c r="M305" s="375"/>
      <c r="N305" s="356"/>
      <c r="O305" s="376"/>
      <c r="P305" s="377"/>
      <c r="Q305" s="378"/>
      <c r="R305" s="379"/>
      <c r="S305" s="380"/>
      <c r="T305" s="381"/>
      <c r="U305" s="382"/>
      <c r="V305" s="382"/>
      <c r="W305" s="382"/>
      <c r="X305" s="382"/>
      <c r="Y305" s="383"/>
      <c r="Z305" s="384"/>
      <c r="AA305" s="470"/>
      <c r="AB305" s="381"/>
      <c r="AC305" s="382"/>
      <c r="AD305" s="382"/>
      <c r="AE305" s="382"/>
      <c r="AF305" s="382"/>
      <c r="AG305" s="382"/>
      <c r="AH305" s="376"/>
      <c r="AI305" s="377"/>
      <c r="AJ305" s="385"/>
      <c r="AK305" s="385"/>
      <c r="AL305" s="385"/>
      <c r="AM305" s="385"/>
      <c r="AN305" s="379"/>
      <c r="AO305" s="386"/>
      <c r="AP305" s="372"/>
      <c r="AQ305" s="372"/>
      <c r="AR305" s="372"/>
      <c r="AS305" s="372"/>
      <c r="AT305" s="372"/>
      <c r="AU305" s="372"/>
      <c r="AV305" s="373"/>
      <c r="AW305" s="387"/>
      <c r="AX305" s="383"/>
      <c r="AY305" s="384"/>
      <c r="AZ305" s="380"/>
      <c r="BA305" s="388"/>
      <c r="BB305" s="382"/>
      <c r="BC305" s="383"/>
      <c r="BF305" s="328"/>
    </row>
    <row r="306" spans="1:58" s="132" customFormat="1" ht="15" x14ac:dyDescent="0.3">
      <c r="A306" s="148"/>
      <c r="B306" s="149"/>
      <c r="C306" s="291" t="str">
        <f t="shared" si="4"/>
        <v/>
      </c>
      <c r="D306" s="300"/>
      <c r="E306" s="300"/>
      <c r="F306" s="264"/>
      <c r="G306" s="349"/>
      <c r="H306" s="371"/>
      <c r="I306" s="352"/>
      <c r="J306" s="372"/>
      <c r="K306" s="373"/>
      <c r="L306" s="374"/>
      <c r="M306" s="375"/>
      <c r="N306" s="356"/>
      <c r="O306" s="376"/>
      <c r="P306" s="377"/>
      <c r="Q306" s="378"/>
      <c r="R306" s="379"/>
      <c r="S306" s="380"/>
      <c r="T306" s="381"/>
      <c r="U306" s="382"/>
      <c r="V306" s="382"/>
      <c r="W306" s="382"/>
      <c r="X306" s="382"/>
      <c r="Y306" s="383"/>
      <c r="Z306" s="384"/>
      <c r="AA306" s="470"/>
      <c r="AB306" s="381"/>
      <c r="AC306" s="382"/>
      <c r="AD306" s="382"/>
      <c r="AE306" s="382"/>
      <c r="AF306" s="382"/>
      <c r="AG306" s="382"/>
      <c r="AH306" s="376"/>
      <c r="AI306" s="377"/>
      <c r="AJ306" s="385"/>
      <c r="AK306" s="385"/>
      <c r="AL306" s="385"/>
      <c r="AM306" s="385"/>
      <c r="AN306" s="379"/>
      <c r="AO306" s="386"/>
      <c r="AP306" s="372"/>
      <c r="AQ306" s="372"/>
      <c r="AR306" s="372"/>
      <c r="AS306" s="372"/>
      <c r="AT306" s="372"/>
      <c r="AU306" s="372"/>
      <c r="AV306" s="373"/>
      <c r="AW306" s="387"/>
      <c r="AX306" s="383"/>
      <c r="AY306" s="384"/>
      <c r="AZ306" s="380"/>
      <c r="BA306" s="388"/>
      <c r="BB306" s="382"/>
      <c r="BC306" s="383"/>
      <c r="BF306" s="328"/>
    </row>
    <row r="307" spans="1:58" s="132" customFormat="1" ht="15" x14ac:dyDescent="0.3">
      <c r="A307" s="148"/>
      <c r="B307" s="149"/>
      <c r="C307" s="291" t="str">
        <f t="shared" si="4"/>
        <v/>
      </c>
      <c r="D307" s="300"/>
      <c r="E307" s="300"/>
      <c r="F307" s="264"/>
      <c r="G307" s="349"/>
      <c r="H307" s="371"/>
      <c r="I307" s="352"/>
      <c r="J307" s="372"/>
      <c r="K307" s="373"/>
      <c r="L307" s="374"/>
      <c r="M307" s="375"/>
      <c r="N307" s="356"/>
      <c r="O307" s="376"/>
      <c r="P307" s="377"/>
      <c r="Q307" s="378"/>
      <c r="R307" s="379"/>
      <c r="S307" s="380"/>
      <c r="T307" s="381"/>
      <c r="U307" s="382"/>
      <c r="V307" s="382"/>
      <c r="W307" s="382"/>
      <c r="X307" s="382"/>
      <c r="Y307" s="383"/>
      <c r="Z307" s="384"/>
      <c r="AA307" s="470"/>
      <c r="AB307" s="381"/>
      <c r="AC307" s="382"/>
      <c r="AD307" s="382"/>
      <c r="AE307" s="382"/>
      <c r="AF307" s="382"/>
      <c r="AG307" s="382"/>
      <c r="AH307" s="376"/>
      <c r="AI307" s="377"/>
      <c r="AJ307" s="385"/>
      <c r="AK307" s="385"/>
      <c r="AL307" s="385"/>
      <c r="AM307" s="385"/>
      <c r="AN307" s="379"/>
      <c r="AO307" s="386"/>
      <c r="AP307" s="372"/>
      <c r="AQ307" s="372"/>
      <c r="AR307" s="372"/>
      <c r="AS307" s="372"/>
      <c r="AT307" s="372"/>
      <c r="AU307" s="372"/>
      <c r="AV307" s="373"/>
      <c r="AW307" s="387"/>
      <c r="AX307" s="383"/>
      <c r="AY307" s="384"/>
      <c r="AZ307" s="380"/>
      <c r="BA307" s="388"/>
      <c r="BB307" s="382"/>
      <c r="BC307" s="383"/>
      <c r="BF307" s="328"/>
    </row>
    <row r="308" spans="1:58" s="132" customFormat="1" ht="15" x14ac:dyDescent="0.3">
      <c r="A308" s="148"/>
      <c r="B308" s="149"/>
      <c r="C308" s="291" t="str">
        <f t="shared" si="4"/>
        <v/>
      </c>
      <c r="D308" s="300"/>
      <c r="E308" s="300"/>
      <c r="F308" s="264"/>
      <c r="G308" s="349"/>
      <c r="H308" s="371"/>
      <c r="I308" s="352"/>
      <c r="J308" s="372"/>
      <c r="K308" s="373"/>
      <c r="L308" s="374"/>
      <c r="M308" s="375"/>
      <c r="N308" s="356"/>
      <c r="O308" s="376"/>
      <c r="P308" s="377"/>
      <c r="Q308" s="378"/>
      <c r="R308" s="379"/>
      <c r="S308" s="380"/>
      <c r="T308" s="381"/>
      <c r="U308" s="382"/>
      <c r="V308" s="382"/>
      <c r="W308" s="382"/>
      <c r="X308" s="382"/>
      <c r="Y308" s="383"/>
      <c r="Z308" s="384"/>
      <c r="AA308" s="470"/>
      <c r="AB308" s="381"/>
      <c r="AC308" s="382"/>
      <c r="AD308" s="382"/>
      <c r="AE308" s="382"/>
      <c r="AF308" s="382"/>
      <c r="AG308" s="382"/>
      <c r="AH308" s="376"/>
      <c r="AI308" s="377"/>
      <c r="AJ308" s="385"/>
      <c r="AK308" s="385"/>
      <c r="AL308" s="385"/>
      <c r="AM308" s="385"/>
      <c r="AN308" s="379"/>
      <c r="AO308" s="386"/>
      <c r="AP308" s="372"/>
      <c r="AQ308" s="372"/>
      <c r="AR308" s="372"/>
      <c r="AS308" s="372"/>
      <c r="AT308" s="372"/>
      <c r="AU308" s="372"/>
      <c r="AV308" s="373"/>
      <c r="AW308" s="387"/>
      <c r="AX308" s="383"/>
      <c r="AY308" s="384"/>
      <c r="AZ308" s="380"/>
      <c r="BA308" s="388"/>
      <c r="BB308" s="382"/>
      <c r="BC308" s="383"/>
      <c r="BF308" s="328"/>
    </row>
    <row r="309" spans="1:58" s="132" customFormat="1" ht="15" x14ac:dyDescent="0.3">
      <c r="A309" s="148"/>
      <c r="B309" s="149"/>
      <c r="C309" s="291" t="str">
        <f t="shared" si="4"/>
        <v/>
      </c>
      <c r="D309" s="300"/>
      <c r="E309" s="300"/>
      <c r="F309" s="264"/>
      <c r="G309" s="349"/>
      <c r="H309" s="371"/>
      <c r="I309" s="352"/>
      <c r="J309" s="372"/>
      <c r="K309" s="373"/>
      <c r="L309" s="374"/>
      <c r="M309" s="375"/>
      <c r="N309" s="356"/>
      <c r="O309" s="376"/>
      <c r="P309" s="377"/>
      <c r="Q309" s="378"/>
      <c r="R309" s="379"/>
      <c r="S309" s="380"/>
      <c r="T309" s="381"/>
      <c r="U309" s="382"/>
      <c r="V309" s="382"/>
      <c r="W309" s="382"/>
      <c r="X309" s="382"/>
      <c r="Y309" s="383"/>
      <c r="Z309" s="384"/>
      <c r="AA309" s="470"/>
      <c r="AB309" s="381"/>
      <c r="AC309" s="382"/>
      <c r="AD309" s="382"/>
      <c r="AE309" s="382"/>
      <c r="AF309" s="382"/>
      <c r="AG309" s="382"/>
      <c r="AH309" s="376"/>
      <c r="AI309" s="377"/>
      <c r="AJ309" s="385"/>
      <c r="AK309" s="385"/>
      <c r="AL309" s="385"/>
      <c r="AM309" s="385"/>
      <c r="AN309" s="379"/>
      <c r="AO309" s="386"/>
      <c r="AP309" s="372"/>
      <c r="AQ309" s="372"/>
      <c r="AR309" s="372"/>
      <c r="AS309" s="372"/>
      <c r="AT309" s="372"/>
      <c r="AU309" s="372"/>
      <c r="AV309" s="373"/>
      <c r="AW309" s="387"/>
      <c r="AX309" s="383"/>
      <c r="AY309" s="384"/>
      <c r="AZ309" s="380"/>
      <c r="BA309" s="388"/>
      <c r="BB309" s="382"/>
      <c r="BC309" s="383"/>
      <c r="BF309" s="328"/>
    </row>
    <row r="310" spans="1:58" s="132" customFormat="1" ht="15" x14ac:dyDescent="0.3">
      <c r="A310" s="148"/>
      <c r="B310" s="149"/>
      <c r="C310" s="291" t="str">
        <f t="shared" si="4"/>
        <v/>
      </c>
      <c r="D310" s="300"/>
      <c r="E310" s="300"/>
      <c r="F310" s="264"/>
      <c r="G310" s="349"/>
      <c r="H310" s="371"/>
      <c r="I310" s="352"/>
      <c r="J310" s="372"/>
      <c r="K310" s="373"/>
      <c r="L310" s="374"/>
      <c r="M310" s="375"/>
      <c r="N310" s="356"/>
      <c r="O310" s="376"/>
      <c r="P310" s="377"/>
      <c r="Q310" s="378"/>
      <c r="R310" s="379"/>
      <c r="S310" s="380"/>
      <c r="T310" s="381"/>
      <c r="U310" s="382"/>
      <c r="V310" s="382"/>
      <c r="W310" s="382"/>
      <c r="X310" s="382"/>
      <c r="Y310" s="383"/>
      <c r="Z310" s="384"/>
      <c r="AA310" s="470"/>
      <c r="AB310" s="381"/>
      <c r="AC310" s="382"/>
      <c r="AD310" s="382"/>
      <c r="AE310" s="382"/>
      <c r="AF310" s="382"/>
      <c r="AG310" s="382"/>
      <c r="AH310" s="376"/>
      <c r="AI310" s="377"/>
      <c r="AJ310" s="385"/>
      <c r="AK310" s="385"/>
      <c r="AL310" s="385"/>
      <c r="AM310" s="385"/>
      <c r="AN310" s="379"/>
      <c r="AO310" s="386"/>
      <c r="AP310" s="372"/>
      <c r="AQ310" s="372"/>
      <c r="AR310" s="372"/>
      <c r="AS310" s="372"/>
      <c r="AT310" s="372"/>
      <c r="AU310" s="372"/>
      <c r="AV310" s="373"/>
      <c r="AW310" s="387"/>
      <c r="AX310" s="383"/>
      <c r="AY310" s="384"/>
      <c r="AZ310" s="380"/>
      <c r="BA310" s="388"/>
      <c r="BB310" s="382"/>
      <c r="BC310" s="383"/>
      <c r="BF310" s="328"/>
    </row>
    <row r="311" spans="1:58" s="132" customFormat="1" ht="15" x14ac:dyDescent="0.3">
      <c r="A311" s="148"/>
      <c r="B311" s="149"/>
      <c r="C311" s="291" t="str">
        <f t="shared" si="4"/>
        <v/>
      </c>
      <c r="D311" s="300"/>
      <c r="E311" s="300"/>
      <c r="F311" s="264"/>
      <c r="G311" s="349"/>
      <c r="H311" s="371"/>
      <c r="I311" s="352"/>
      <c r="J311" s="372"/>
      <c r="K311" s="373"/>
      <c r="L311" s="374"/>
      <c r="M311" s="375"/>
      <c r="N311" s="356"/>
      <c r="O311" s="376"/>
      <c r="P311" s="377"/>
      <c r="Q311" s="378"/>
      <c r="R311" s="379"/>
      <c r="S311" s="380"/>
      <c r="T311" s="381"/>
      <c r="U311" s="382"/>
      <c r="V311" s="382"/>
      <c r="W311" s="382"/>
      <c r="X311" s="382"/>
      <c r="Y311" s="383"/>
      <c r="Z311" s="384"/>
      <c r="AA311" s="470"/>
      <c r="AB311" s="381"/>
      <c r="AC311" s="382"/>
      <c r="AD311" s="382"/>
      <c r="AE311" s="382"/>
      <c r="AF311" s="382"/>
      <c r="AG311" s="382"/>
      <c r="AH311" s="376"/>
      <c r="AI311" s="377"/>
      <c r="AJ311" s="385"/>
      <c r="AK311" s="385"/>
      <c r="AL311" s="385"/>
      <c r="AM311" s="385"/>
      <c r="AN311" s="379"/>
      <c r="AO311" s="386"/>
      <c r="AP311" s="372"/>
      <c r="AQ311" s="372"/>
      <c r="AR311" s="372"/>
      <c r="AS311" s="372"/>
      <c r="AT311" s="372"/>
      <c r="AU311" s="372"/>
      <c r="AV311" s="373"/>
      <c r="AW311" s="387"/>
      <c r="AX311" s="383"/>
      <c r="AY311" s="384"/>
      <c r="AZ311" s="380"/>
      <c r="BA311" s="388"/>
      <c r="BB311" s="382"/>
      <c r="BC311" s="383"/>
      <c r="BF311" s="328"/>
    </row>
    <row r="312" spans="1:58" s="132" customFormat="1" ht="15" x14ac:dyDescent="0.3">
      <c r="A312" s="148"/>
      <c r="B312" s="149"/>
      <c r="C312" s="291" t="str">
        <f t="shared" si="4"/>
        <v/>
      </c>
      <c r="D312" s="300"/>
      <c r="E312" s="300"/>
      <c r="F312" s="264"/>
      <c r="G312" s="349"/>
      <c r="H312" s="371"/>
      <c r="I312" s="352"/>
      <c r="J312" s="372"/>
      <c r="K312" s="373"/>
      <c r="L312" s="374"/>
      <c r="M312" s="375"/>
      <c r="N312" s="356"/>
      <c r="O312" s="376"/>
      <c r="P312" s="377"/>
      <c r="Q312" s="378"/>
      <c r="R312" s="379"/>
      <c r="S312" s="380"/>
      <c r="T312" s="381"/>
      <c r="U312" s="382"/>
      <c r="V312" s="382"/>
      <c r="W312" s="382"/>
      <c r="X312" s="382"/>
      <c r="Y312" s="383"/>
      <c r="Z312" s="384"/>
      <c r="AA312" s="470"/>
      <c r="AB312" s="381"/>
      <c r="AC312" s="382"/>
      <c r="AD312" s="382"/>
      <c r="AE312" s="382"/>
      <c r="AF312" s="382"/>
      <c r="AG312" s="382"/>
      <c r="AH312" s="376"/>
      <c r="AI312" s="377"/>
      <c r="AJ312" s="385"/>
      <c r="AK312" s="385"/>
      <c r="AL312" s="385"/>
      <c r="AM312" s="385"/>
      <c r="AN312" s="379"/>
      <c r="AO312" s="386"/>
      <c r="AP312" s="372"/>
      <c r="AQ312" s="372"/>
      <c r="AR312" s="372"/>
      <c r="AS312" s="372"/>
      <c r="AT312" s="372"/>
      <c r="AU312" s="372"/>
      <c r="AV312" s="373"/>
      <c r="AW312" s="387"/>
      <c r="AX312" s="383"/>
      <c r="AY312" s="384"/>
      <c r="AZ312" s="380"/>
      <c r="BA312" s="388"/>
      <c r="BB312" s="382"/>
      <c r="BC312" s="383"/>
      <c r="BF312" s="328"/>
    </row>
    <row r="313" spans="1:58" s="132" customFormat="1" ht="15" x14ac:dyDescent="0.3">
      <c r="A313" s="148"/>
      <c r="B313" s="149"/>
      <c r="C313" s="291" t="str">
        <f t="shared" si="4"/>
        <v/>
      </c>
      <c r="D313" s="300"/>
      <c r="E313" s="300"/>
      <c r="F313" s="264"/>
      <c r="G313" s="349"/>
      <c r="H313" s="371"/>
      <c r="I313" s="352"/>
      <c r="J313" s="372"/>
      <c r="K313" s="373"/>
      <c r="L313" s="374"/>
      <c r="M313" s="375"/>
      <c r="N313" s="356"/>
      <c r="O313" s="376"/>
      <c r="P313" s="377"/>
      <c r="Q313" s="378"/>
      <c r="R313" s="379"/>
      <c r="S313" s="380"/>
      <c r="T313" s="381"/>
      <c r="U313" s="382"/>
      <c r="V313" s="382"/>
      <c r="W313" s="382"/>
      <c r="X313" s="382"/>
      <c r="Y313" s="383"/>
      <c r="Z313" s="384"/>
      <c r="AA313" s="470"/>
      <c r="AB313" s="381"/>
      <c r="AC313" s="382"/>
      <c r="AD313" s="382"/>
      <c r="AE313" s="382"/>
      <c r="AF313" s="382"/>
      <c r="AG313" s="382"/>
      <c r="AH313" s="376"/>
      <c r="AI313" s="377"/>
      <c r="AJ313" s="385"/>
      <c r="AK313" s="385"/>
      <c r="AL313" s="385"/>
      <c r="AM313" s="385"/>
      <c r="AN313" s="379"/>
      <c r="AO313" s="386"/>
      <c r="AP313" s="372"/>
      <c r="AQ313" s="372"/>
      <c r="AR313" s="372"/>
      <c r="AS313" s="372"/>
      <c r="AT313" s="372"/>
      <c r="AU313" s="372"/>
      <c r="AV313" s="373"/>
      <c r="AW313" s="387"/>
      <c r="AX313" s="383"/>
      <c r="AY313" s="384"/>
      <c r="AZ313" s="380"/>
      <c r="BA313" s="388"/>
      <c r="BB313" s="382"/>
      <c r="BC313" s="383"/>
      <c r="BF313" s="328"/>
    </row>
    <row r="314" spans="1:58" s="132" customFormat="1" ht="15" x14ac:dyDescent="0.3">
      <c r="A314" s="148"/>
      <c r="B314" s="149"/>
      <c r="C314" s="291" t="str">
        <f t="shared" si="4"/>
        <v/>
      </c>
      <c r="D314" s="300"/>
      <c r="E314" s="300"/>
      <c r="F314" s="264"/>
      <c r="G314" s="349"/>
      <c r="H314" s="371"/>
      <c r="I314" s="352"/>
      <c r="J314" s="372"/>
      <c r="K314" s="373"/>
      <c r="L314" s="374"/>
      <c r="M314" s="375"/>
      <c r="N314" s="356"/>
      <c r="O314" s="376"/>
      <c r="P314" s="377"/>
      <c r="Q314" s="378"/>
      <c r="R314" s="379"/>
      <c r="S314" s="380"/>
      <c r="T314" s="381"/>
      <c r="U314" s="382"/>
      <c r="V314" s="382"/>
      <c r="W314" s="382"/>
      <c r="X314" s="382"/>
      <c r="Y314" s="383"/>
      <c r="Z314" s="384"/>
      <c r="AA314" s="470"/>
      <c r="AB314" s="381"/>
      <c r="AC314" s="382"/>
      <c r="AD314" s="382"/>
      <c r="AE314" s="382"/>
      <c r="AF314" s="382"/>
      <c r="AG314" s="382"/>
      <c r="AH314" s="376"/>
      <c r="AI314" s="377"/>
      <c r="AJ314" s="385"/>
      <c r="AK314" s="385"/>
      <c r="AL314" s="385"/>
      <c r="AM314" s="385"/>
      <c r="AN314" s="379"/>
      <c r="AO314" s="386"/>
      <c r="AP314" s="372"/>
      <c r="AQ314" s="372"/>
      <c r="AR314" s="372"/>
      <c r="AS314" s="372"/>
      <c r="AT314" s="372"/>
      <c r="AU314" s="372"/>
      <c r="AV314" s="373"/>
      <c r="AW314" s="387"/>
      <c r="AX314" s="383"/>
      <c r="AY314" s="384"/>
      <c r="AZ314" s="380"/>
      <c r="BA314" s="388"/>
      <c r="BB314" s="382"/>
      <c r="BC314" s="383"/>
      <c r="BF314" s="328"/>
    </row>
    <row r="315" spans="1:58" s="132" customFormat="1" ht="15" x14ac:dyDescent="0.3">
      <c r="A315" s="148"/>
      <c r="B315" s="149"/>
      <c r="C315" s="291" t="str">
        <f t="shared" si="4"/>
        <v/>
      </c>
      <c r="D315" s="300"/>
      <c r="E315" s="300"/>
      <c r="F315" s="264"/>
      <c r="G315" s="349"/>
      <c r="H315" s="371"/>
      <c r="I315" s="352"/>
      <c r="J315" s="372"/>
      <c r="K315" s="373"/>
      <c r="L315" s="374"/>
      <c r="M315" s="375"/>
      <c r="N315" s="356"/>
      <c r="O315" s="376"/>
      <c r="P315" s="377"/>
      <c r="Q315" s="378"/>
      <c r="R315" s="379"/>
      <c r="S315" s="380"/>
      <c r="T315" s="381"/>
      <c r="U315" s="382"/>
      <c r="V315" s="382"/>
      <c r="W315" s="382"/>
      <c r="X315" s="382"/>
      <c r="Y315" s="383"/>
      <c r="Z315" s="384"/>
      <c r="AA315" s="470"/>
      <c r="AB315" s="381"/>
      <c r="AC315" s="382"/>
      <c r="AD315" s="382"/>
      <c r="AE315" s="382"/>
      <c r="AF315" s="382"/>
      <c r="AG315" s="382"/>
      <c r="AH315" s="376"/>
      <c r="AI315" s="377"/>
      <c r="AJ315" s="385"/>
      <c r="AK315" s="385"/>
      <c r="AL315" s="385"/>
      <c r="AM315" s="385"/>
      <c r="AN315" s="379"/>
      <c r="AO315" s="386"/>
      <c r="AP315" s="372"/>
      <c r="AQ315" s="372"/>
      <c r="AR315" s="372"/>
      <c r="AS315" s="372"/>
      <c r="AT315" s="372"/>
      <c r="AU315" s="372"/>
      <c r="AV315" s="373"/>
      <c r="AW315" s="387"/>
      <c r="AX315" s="383"/>
      <c r="AY315" s="384"/>
      <c r="AZ315" s="380"/>
      <c r="BA315" s="388"/>
      <c r="BB315" s="382"/>
      <c r="BC315" s="383"/>
      <c r="BF315" s="328"/>
    </row>
    <row r="316" spans="1:58" s="132" customFormat="1" ht="15" x14ac:dyDescent="0.3">
      <c r="A316" s="148"/>
      <c r="B316" s="149"/>
      <c r="C316" s="291" t="str">
        <f t="shared" si="4"/>
        <v/>
      </c>
      <c r="D316" s="300"/>
      <c r="E316" s="300"/>
      <c r="F316" s="264"/>
      <c r="G316" s="349"/>
      <c r="H316" s="371"/>
      <c r="I316" s="352"/>
      <c r="J316" s="372"/>
      <c r="K316" s="373"/>
      <c r="L316" s="374"/>
      <c r="M316" s="375"/>
      <c r="N316" s="356"/>
      <c r="O316" s="376"/>
      <c r="P316" s="377"/>
      <c r="Q316" s="378"/>
      <c r="R316" s="379"/>
      <c r="S316" s="380"/>
      <c r="T316" s="381"/>
      <c r="U316" s="382"/>
      <c r="V316" s="382"/>
      <c r="W316" s="382"/>
      <c r="X316" s="382"/>
      <c r="Y316" s="383"/>
      <c r="Z316" s="384"/>
      <c r="AA316" s="470"/>
      <c r="AB316" s="381"/>
      <c r="AC316" s="382"/>
      <c r="AD316" s="382"/>
      <c r="AE316" s="382"/>
      <c r="AF316" s="382"/>
      <c r="AG316" s="382"/>
      <c r="AH316" s="376"/>
      <c r="AI316" s="377"/>
      <c r="AJ316" s="385"/>
      <c r="AK316" s="385"/>
      <c r="AL316" s="385"/>
      <c r="AM316" s="385"/>
      <c r="AN316" s="379"/>
      <c r="AO316" s="386"/>
      <c r="AP316" s="372"/>
      <c r="AQ316" s="372"/>
      <c r="AR316" s="372"/>
      <c r="AS316" s="372"/>
      <c r="AT316" s="372"/>
      <c r="AU316" s="372"/>
      <c r="AV316" s="373"/>
      <c r="AW316" s="387"/>
      <c r="AX316" s="383"/>
      <c r="AY316" s="384"/>
      <c r="AZ316" s="380"/>
      <c r="BA316" s="388"/>
      <c r="BB316" s="382"/>
      <c r="BC316" s="383"/>
      <c r="BF316" s="328"/>
    </row>
    <row r="317" spans="1:58" s="132" customFormat="1" ht="15" x14ac:dyDescent="0.3">
      <c r="A317" s="148"/>
      <c r="B317" s="149"/>
      <c r="C317" s="291" t="str">
        <f t="shared" si="4"/>
        <v/>
      </c>
      <c r="D317" s="300"/>
      <c r="E317" s="300"/>
      <c r="F317" s="264"/>
      <c r="G317" s="349"/>
      <c r="H317" s="371"/>
      <c r="I317" s="352"/>
      <c r="J317" s="372"/>
      <c r="K317" s="373"/>
      <c r="L317" s="374"/>
      <c r="M317" s="375"/>
      <c r="N317" s="356"/>
      <c r="O317" s="376"/>
      <c r="P317" s="377"/>
      <c r="Q317" s="378"/>
      <c r="R317" s="379"/>
      <c r="S317" s="380"/>
      <c r="T317" s="381"/>
      <c r="U317" s="382"/>
      <c r="V317" s="382"/>
      <c r="W317" s="382"/>
      <c r="X317" s="382"/>
      <c r="Y317" s="383"/>
      <c r="Z317" s="384"/>
      <c r="AA317" s="470"/>
      <c r="AB317" s="381"/>
      <c r="AC317" s="382"/>
      <c r="AD317" s="382"/>
      <c r="AE317" s="382"/>
      <c r="AF317" s="382"/>
      <c r="AG317" s="382"/>
      <c r="AH317" s="376"/>
      <c r="AI317" s="377"/>
      <c r="AJ317" s="385"/>
      <c r="AK317" s="385"/>
      <c r="AL317" s="385"/>
      <c r="AM317" s="385"/>
      <c r="AN317" s="379"/>
      <c r="AO317" s="386"/>
      <c r="AP317" s="372"/>
      <c r="AQ317" s="372"/>
      <c r="AR317" s="372"/>
      <c r="AS317" s="372"/>
      <c r="AT317" s="372"/>
      <c r="AU317" s="372"/>
      <c r="AV317" s="373"/>
      <c r="AW317" s="387"/>
      <c r="AX317" s="383"/>
      <c r="AY317" s="384"/>
      <c r="AZ317" s="380"/>
      <c r="BA317" s="388"/>
      <c r="BB317" s="382"/>
      <c r="BC317" s="383"/>
      <c r="BF317" s="328"/>
    </row>
    <row r="318" spans="1:58" s="132" customFormat="1" ht="15" x14ac:dyDescent="0.3">
      <c r="A318" s="148"/>
      <c r="B318" s="149"/>
      <c r="C318" s="291" t="str">
        <f t="shared" si="4"/>
        <v/>
      </c>
      <c r="D318" s="300"/>
      <c r="E318" s="300"/>
      <c r="F318" s="264"/>
      <c r="G318" s="349"/>
      <c r="H318" s="371"/>
      <c r="I318" s="352"/>
      <c r="J318" s="372"/>
      <c r="K318" s="373"/>
      <c r="L318" s="374"/>
      <c r="M318" s="375"/>
      <c r="N318" s="356"/>
      <c r="O318" s="376"/>
      <c r="P318" s="377"/>
      <c r="Q318" s="378"/>
      <c r="R318" s="379"/>
      <c r="S318" s="380"/>
      <c r="T318" s="381"/>
      <c r="U318" s="382"/>
      <c r="V318" s="382"/>
      <c r="W318" s="382"/>
      <c r="X318" s="382"/>
      <c r="Y318" s="383"/>
      <c r="Z318" s="384"/>
      <c r="AA318" s="470"/>
      <c r="AB318" s="381"/>
      <c r="AC318" s="382"/>
      <c r="AD318" s="382"/>
      <c r="AE318" s="382"/>
      <c r="AF318" s="382"/>
      <c r="AG318" s="382"/>
      <c r="AH318" s="376"/>
      <c r="AI318" s="377"/>
      <c r="AJ318" s="385"/>
      <c r="AK318" s="385"/>
      <c r="AL318" s="385"/>
      <c r="AM318" s="385"/>
      <c r="AN318" s="379"/>
      <c r="AO318" s="386"/>
      <c r="AP318" s="372"/>
      <c r="AQ318" s="372"/>
      <c r="AR318" s="372"/>
      <c r="AS318" s="372"/>
      <c r="AT318" s="372"/>
      <c r="AU318" s="372"/>
      <c r="AV318" s="373"/>
      <c r="AW318" s="387"/>
      <c r="AX318" s="383"/>
      <c r="AY318" s="384"/>
      <c r="AZ318" s="380"/>
      <c r="BA318" s="388"/>
      <c r="BB318" s="382"/>
      <c r="BC318" s="383"/>
      <c r="BF318" s="328"/>
    </row>
    <row r="319" spans="1:58" s="132" customFormat="1" ht="15" x14ac:dyDescent="0.3">
      <c r="A319" s="148"/>
      <c r="B319" s="149"/>
      <c r="C319" s="291" t="str">
        <f t="shared" si="4"/>
        <v/>
      </c>
      <c r="D319" s="300"/>
      <c r="E319" s="300"/>
      <c r="F319" s="264"/>
      <c r="G319" s="349"/>
      <c r="H319" s="371"/>
      <c r="I319" s="352"/>
      <c r="J319" s="372"/>
      <c r="K319" s="373"/>
      <c r="L319" s="374"/>
      <c r="M319" s="375"/>
      <c r="N319" s="356"/>
      <c r="O319" s="376"/>
      <c r="P319" s="377"/>
      <c r="Q319" s="378"/>
      <c r="R319" s="379"/>
      <c r="S319" s="380"/>
      <c r="T319" s="381"/>
      <c r="U319" s="382"/>
      <c r="V319" s="382"/>
      <c r="W319" s="382"/>
      <c r="X319" s="382"/>
      <c r="Y319" s="383"/>
      <c r="Z319" s="384"/>
      <c r="AA319" s="470"/>
      <c r="AB319" s="381"/>
      <c r="AC319" s="382"/>
      <c r="AD319" s="382"/>
      <c r="AE319" s="382"/>
      <c r="AF319" s="382"/>
      <c r="AG319" s="382"/>
      <c r="AH319" s="376"/>
      <c r="AI319" s="377"/>
      <c r="AJ319" s="385"/>
      <c r="AK319" s="385"/>
      <c r="AL319" s="385"/>
      <c r="AM319" s="385"/>
      <c r="AN319" s="379"/>
      <c r="AO319" s="386"/>
      <c r="AP319" s="372"/>
      <c r="AQ319" s="372"/>
      <c r="AR319" s="372"/>
      <c r="AS319" s="372"/>
      <c r="AT319" s="372"/>
      <c r="AU319" s="372"/>
      <c r="AV319" s="373"/>
      <c r="AW319" s="387"/>
      <c r="AX319" s="383"/>
      <c r="AY319" s="384"/>
      <c r="AZ319" s="380"/>
      <c r="BA319" s="388"/>
      <c r="BB319" s="382"/>
      <c r="BC319" s="383"/>
      <c r="BF319" s="328"/>
    </row>
    <row r="320" spans="1:58" s="132" customFormat="1" ht="15" x14ac:dyDescent="0.3">
      <c r="A320" s="148"/>
      <c r="B320" s="149"/>
      <c r="C320" s="291" t="str">
        <f t="shared" si="4"/>
        <v/>
      </c>
      <c r="D320" s="300"/>
      <c r="E320" s="300"/>
      <c r="F320" s="264"/>
      <c r="G320" s="349"/>
      <c r="H320" s="371"/>
      <c r="I320" s="352"/>
      <c r="J320" s="372"/>
      <c r="K320" s="373"/>
      <c r="L320" s="374"/>
      <c r="M320" s="375"/>
      <c r="N320" s="356"/>
      <c r="O320" s="376"/>
      <c r="P320" s="377"/>
      <c r="Q320" s="378"/>
      <c r="R320" s="379"/>
      <c r="S320" s="380"/>
      <c r="T320" s="381"/>
      <c r="U320" s="382"/>
      <c r="V320" s="382"/>
      <c r="W320" s="382"/>
      <c r="X320" s="382"/>
      <c r="Y320" s="383"/>
      <c r="Z320" s="384"/>
      <c r="AA320" s="470"/>
      <c r="AB320" s="381"/>
      <c r="AC320" s="382"/>
      <c r="AD320" s="382"/>
      <c r="AE320" s="382"/>
      <c r="AF320" s="382"/>
      <c r="AG320" s="382"/>
      <c r="AH320" s="376"/>
      <c r="AI320" s="377"/>
      <c r="AJ320" s="385"/>
      <c r="AK320" s="385"/>
      <c r="AL320" s="385"/>
      <c r="AM320" s="385"/>
      <c r="AN320" s="379"/>
      <c r="AO320" s="386"/>
      <c r="AP320" s="372"/>
      <c r="AQ320" s="372"/>
      <c r="AR320" s="372"/>
      <c r="AS320" s="372"/>
      <c r="AT320" s="372"/>
      <c r="AU320" s="372"/>
      <c r="AV320" s="373"/>
      <c r="AW320" s="387"/>
      <c r="AX320" s="383"/>
      <c r="AY320" s="384"/>
      <c r="AZ320" s="380"/>
      <c r="BA320" s="388"/>
      <c r="BB320" s="382"/>
      <c r="BC320" s="383"/>
      <c r="BF320" s="328"/>
    </row>
    <row r="321" spans="1:58" s="132" customFormat="1" ht="15" x14ac:dyDescent="0.3">
      <c r="A321" s="148"/>
      <c r="B321" s="149"/>
      <c r="C321" s="291" t="str">
        <f t="shared" si="4"/>
        <v/>
      </c>
      <c r="D321" s="300"/>
      <c r="E321" s="300"/>
      <c r="F321" s="264"/>
      <c r="G321" s="349"/>
      <c r="H321" s="371"/>
      <c r="I321" s="352"/>
      <c r="J321" s="372"/>
      <c r="K321" s="373"/>
      <c r="L321" s="374"/>
      <c r="M321" s="375"/>
      <c r="N321" s="356"/>
      <c r="O321" s="376"/>
      <c r="P321" s="377"/>
      <c r="Q321" s="378"/>
      <c r="R321" s="379"/>
      <c r="S321" s="380"/>
      <c r="T321" s="381"/>
      <c r="U321" s="382"/>
      <c r="V321" s="382"/>
      <c r="W321" s="382"/>
      <c r="X321" s="382"/>
      <c r="Y321" s="383"/>
      <c r="Z321" s="384"/>
      <c r="AA321" s="470"/>
      <c r="AB321" s="381"/>
      <c r="AC321" s="382"/>
      <c r="AD321" s="382"/>
      <c r="AE321" s="382"/>
      <c r="AF321" s="382"/>
      <c r="AG321" s="382"/>
      <c r="AH321" s="376"/>
      <c r="AI321" s="377"/>
      <c r="AJ321" s="385"/>
      <c r="AK321" s="385"/>
      <c r="AL321" s="385"/>
      <c r="AM321" s="385"/>
      <c r="AN321" s="379"/>
      <c r="AO321" s="386"/>
      <c r="AP321" s="372"/>
      <c r="AQ321" s="372"/>
      <c r="AR321" s="372"/>
      <c r="AS321" s="372"/>
      <c r="AT321" s="372"/>
      <c r="AU321" s="372"/>
      <c r="AV321" s="373"/>
      <c r="AW321" s="387"/>
      <c r="AX321" s="383"/>
      <c r="AY321" s="384"/>
      <c r="AZ321" s="380"/>
      <c r="BA321" s="388"/>
      <c r="BB321" s="382"/>
      <c r="BC321" s="383"/>
      <c r="BF321" s="328"/>
    </row>
    <row r="322" spans="1:58" s="132" customFormat="1" ht="15" x14ac:dyDescent="0.3">
      <c r="A322" s="148"/>
      <c r="B322" s="149"/>
      <c r="C322" s="291" t="str">
        <f t="shared" si="4"/>
        <v/>
      </c>
      <c r="D322" s="300"/>
      <c r="E322" s="300"/>
      <c r="F322" s="264"/>
      <c r="G322" s="349"/>
      <c r="H322" s="371"/>
      <c r="I322" s="352"/>
      <c r="J322" s="372"/>
      <c r="K322" s="373"/>
      <c r="L322" s="374"/>
      <c r="M322" s="375"/>
      <c r="N322" s="356"/>
      <c r="O322" s="376"/>
      <c r="P322" s="377"/>
      <c r="Q322" s="378"/>
      <c r="R322" s="379"/>
      <c r="S322" s="380"/>
      <c r="T322" s="381"/>
      <c r="U322" s="382"/>
      <c r="V322" s="382"/>
      <c r="W322" s="382"/>
      <c r="X322" s="382"/>
      <c r="Y322" s="383"/>
      <c r="Z322" s="384"/>
      <c r="AA322" s="470"/>
      <c r="AB322" s="381"/>
      <c r="AC322" s="382"/>
      <c r="AD322" s="382"/>
      <c r="AE322" s="382"/>
      <c r="AF322" s="382"/>
      <c r="AG322" s="382"/>
      <c r="AH322" s="376"/>
      <c r="AI322" s="377"/>
      <c r="AJ322" s="385"/>
      <c r="AK322" s="385"/>
      <c r="AL322" s="385"/>
      <c r="AM322" s="385"/>
      <c r="AN322" s="379"/>
      <c r="AO322" s="386"/>
      <c r="AP322" s="372"/>
      <c r="AQ322" s="372"/>
      <c r="AR322" s="372"/>
      <c r="AS322" s="372"/>
      <c r="AT322" s="372"/>
      <c r="AU322" s="372"/>
      <c r="AV322" s="373"/>
      <c r="AW322" s="387"/>
      <c r="AX322" s="383"/>
      <c r="AY322" s="384"/>
      <c r="AZ322" s="380"/>
      <c r="BA322" s="388"/>
      <c r="BB322" s="382"/>
      <c r="BC322" s="383"/>
      <c r="BF322" s="328"/>
    </row>
    <row r="323" spans="1:58" s="132" customFormat="1" ht="15" x14ac:dyDescent="0.3">
      <c r="A323" s="148"/>
      <c r="B323" s="149"/>
      <c r="C323" s="291" t="str">
        <f t="shared" si="4"/>
        <v/>
      </c>
      <c r="D323" s="300"/>
      <c r="E323" s="300"/>
      <c r="F323" s="264"/>
      <c r="G323" s="349"/>
      <c r="H323" s="371"/>
      <c r="I323" s="352"/>
      <c r="J323" s="372"/>
      <c r="K323" s="373"/>
      <c r="L323" s="374"/>
      <c r="M323" s="375"/>
      <c r="N323" s="356"/>
      <c r="O323" s="376"/>
      <c r="P323" s="377"/>
      <c r="Q323" s="378"/>
      <c r="R323" s="379"/>
      <c r="S323" s="380"/>
      <c r="T323" s="381"/>
      <c r="U323" s="382"/>
      <c r="V323" s="382"/>
      <c r="W323" s="382"/>
      <c r="X323" s="382"/>
      <c r="Y323" s="383"/>
      <c r="Z323" s="384"/>
      <c r="AA323" s="470"/>
      <c r="AB323" s="381"/>
      <c r="AC323" s="382"/>
      <c r="AD323" s="382"/>
      <c r="AE323" s="382"/>
      <c r="AF323" s="382"/>
      <c r="AG323" s="382"/>
      <c r="AH323" s="376"/>
      <c r="AI323" s="377"/>
      <c r="AJ323" s="385"/>
      <c r="AK323" s="385"/>
      <c r="AL323" s="385"/>
      <c r="AM323" s="385"/>
      <c r="AN323" s="379"/>
      <c r="AO323" s="386"/>
      <c r="AP323" s="372"/>
      <c r="AQ323" s="372"/>
      <c r="AR323" s="372"/>
      <c r="AS323" s="372"/>
      <c r="AT323" s="372"/>
      <c r="AU323" s="372"/>
      <c r="AV323" s="373"/>
      <c r="AW323" s="387"/>
      <c r="AX323" s="383"/>
      <c r="AY323" s="384"/>
      <c r="AZ323" s="380"/>
      <c r="BA323" s="388"/>
      <c r="BB323" s="382"/>
      <c r="BC323" s="383"/>
      <c r="BF323" s="328"/>
    </row>
    <row r="324" spans="1:58" s="132" customFormat="1" ht="15" x14ac:dyDescent="0.3">
      <c r="A324" s="148"/>
      <c r="B324" s="149"/>
      <c r="C324" s="291" t="str">
        <f t="shared" si="4"/>
        <v/>
      </c>
      <c r="D324" s="300"/>
      <c r="E324" s="300"/>
      <c r="F324" s="264"/>
      <c r="G324" s="349"/>
      <c r="H324" s="371"/>
      <c r="I324" s="352"/>
      <c r="J324" s="372"/>
      <c r="K324" s="373"/>
      <c r="L324" s="374"/>
      <c r="M324" s="375"/>
      <c r="N324" s="356"/>
      <c r="O324" s="376"/>
      <c r="P324" s="377"/>
      <c r="Q324" s="378"/>
      <c r="R324" s="379"/>
      <c r="S324" s="380"/>
      <c r="T324" s="381"/>
      <c r="U324" s="382"/>
      <c r="V324" s="382"/>
      <c r="W324" s="382"/>
      <c r="X324" s="382"/>
      <c r="Y324" s="383"/>
      <c r="Z324" s="384"/>
      <c r="AA324" s="470"/>
      <c r="AB324" s="381"/>
      <c r="AC324" s="382"/>
      <c r="AD324" s="382"/>
      <c r="AE324" s="382"/>
      <c r="AF324" s="382"/>
      <c r="AG324" s="382"/>
      <c r="AH324" s="376"/>
      <c r="AI324" s="377"/>
      <c r="AJ324" s="385"/>
      <c r="AK324" s="385"/>
      <c r="AL324" s="385"/>
      <c r="AM324" s="385"/>
      <c r="AN324" s="379"/>
      <c r="AO324" s="386"/>
      <c r="AP324" s="372"/>
      <c r="AQ324" s="372"/>
      <c r="AR324" s="372"/>
      <c r="AS324" s="372"/>
      <c r="AT324" s="372"/>
      <c r="AU324" s="372"/>
      <c r="AV324" s="373"/>
      <c r="AW324" s="387"/>
      <c r="AX324" s="383"/>
      <c r="AY324" s="384"/>
      <c r="AZ324" s="380"/>
      <c r="BA324" s="388"/>
      <c r="BB324" s="382"/>
      <c r="BC324" s="383"/>
      <c r="BF324" s="328"/>
    </row>
    <row r="325" spans="1:58" s="132" customFormat="1" ht="15" x14ac:dyDescent="0.3">
      <c r="A325" s="148"/>
      <c r="B325" s="149"/>
      <c r="C325" s="291" t="str">
        <f t="shared" ref="C325:C388" si="5">IF(D325="","",C324+1)</f>
        <v/>
      </c>
      <c r="D325" s="300"/>
      <c r="E325" s="300"/>
      <c r="F325" s="264"/>
      <c r="G325" s="349"/>
      <c r="H325" s="371"/>
      <c r="I325" s="352"/>
      <c r="J325" s="372"/>
      <c r="K325" s="373"/>
      <c r="L325" s="374"/>
      <c r="M325" s="375"/>
      <c r="N325" s="356"/>
      <c r="O325" s="376"/>
      <c r="P325" s="377"/>
      <c r="Q325" s="378"/>
      <c r="R325" s="379"/>
      <c r="S325" s="380"/>
      <c r="T325" s="381"/>
      <c r="U325" s="382"/>
      <c r="V325" s="382"/>
      <c r="W325" s="382"/>
      <c r="X325" s="382"/>
      <c r="Y325" s="383"/>
      <c r="Z325" s="384"/>
      <c r="AA325" s="470"/>
      <c r="AB325" s="381"/>
      <c r="AC325" s="382"/>
      <c r="AD325" s="382"/>
      <c r="AE325" s="382"/>
      <c r="AF325" s="382"/>
      <c r="AG325" s="382"/>
      <c r="AH325" s="376"/>
      <c r="AI325" s="377"/>
      <c r="AJ325" s="385"/>
      <c r="AK325" s="385"/>
      <c r="AL325" s="385"/>
      <c r="AM325" s="385"/>
      <c r="AN325" s="379"/>
      <c r="AO325" s="386"/>
      <c r="AP325" s="372"/>
      <c r="AQ325" s="372"/>
      <c r="AR325" s="372"/>
      <c r="AS325" s="372"/>
      <c r="AT325" s="372"/>
      <c r="AU325" s="372"/>
      <c r="AV325" s="373"/>
      <c r="AW325" s="387"/>
      <c r="AX325" s="383"/>
      <c r="AY325" s="384"/>
      <c r="AZ325" s="380"/>
      <c r="BA325" s="388"/>
      <c r="BB325" s="382"/>
      <c r="BC325" s="383"/>
      <c r="BF325" s="328"/>
    </row>
    <row r="326" spans="1:58" s="132" customFormat="1" ht="15" x14ac:dyDescent="0.3">
      <c r="A326" s="148"/>
      <c r="B326" s="149"/>
      <c r="C326" s="291" t="str">
        <f t="shared" si="5"/>
        <v/>
      </c>
      <c r="D326" s="300"/>
      <c r="E326" s="300"/>
      <c r="F326" s="264"/>
      <c r="G326" s="349"/>
      <c r="H326" s="371"/>
      <c r="I326" s="352"/>
      <c r="J326" s="372"/>
      <c r="K326" s="373"/>
      <c r="L326" s="374"/>
      <c r="M326" s="375"/>
      <c r="N326" s="356"/>
      <c r="O326" s="376"/>
      <c r="P326" s="377"/>
      <c r="Q326" s="378"/>
      <c r="R326" s="379"/>
      <c r="S326" s="380"/>
      <c r="T326" s="381"/>
      <c r="U326" s="382"/>
      <c r="V326" s="382"/>
      <c r="W326" s="382"/>
      <c r="X326" s="382"/>
      <c r="Y326" s="383"/>
      <c r="Z326" s="384"/>
      <c r="AA326" s="470"/>
      <c r="AB326" s="381"/>
      <c r="AC326" s="382"/>
      <c r="AD326" s="382"/>
      <c r="AE326" s="382"/>
      <c r="AF326" s="382"/>
      <c r="AG326" s="382"/>
      <c r="AH326" s="376"/>
      <c r="AI326" s="377"/>
      <c r="AJ326" s="385"/>
      <c r="AK326" s="385"/>
      <c r="AL326" s="385"/>
      <c r="AM326" s="385"/>
      <c r="AN326" s="379"/>
      <c r="AO326" s="386"/>
      <c r="AP326" s="372"/>
      <c r="AQ326" s="372"/>
      <c r="AR326" s="372"/>
      <c r="AS326" s="372"/>
      <c r="AT326" s="372"/>
      <c r="AU326" s="372"/>
      <c r="AV326" s="373"/>
      <c r="AW326" s="387"/>
      <c r="AX326" s="383"/>
      <c r="AY326" s="384"/>
      <c r="AZ326" s="380"/>
      <c r="BA326" s="388"/>
      <c r="BB326" s="382"/>
      <c r="BC326" s="383"/>
      <c r="BF326" s="328"/>
    </row>
    <row r="327" spans="1:58" s="132" customFormat="1" ht="15" x14ac:dyDescent="0.3">
      <c r="A327" s="148"/>
      <c r="B327" s="149"/>
      <c r="C327" s="291" t="str">
        <f t="shared" si="5"/>
        <v/>
      </c>
      <c r="D327" s="300"/>
      <c r="E327" s="300"/>
      <c r="F327" s="264"/>
      <c r="G327" s="349"/>
      <c r="H327" s="371"/>
      <c r="I327" s="352"/>
      <c r="J327" s="372"/>
      <c r="K327" s="373"/>
      <c r="L327" s="374"/>
      <c r="M327" s="375"/>
      <c r="N327" s="356"/>
      <c r="O327" s="376"/>
      <c r="P327" s="377"/>
      <c r="Q327" s="378"/>
      <c r="R327" s="379"/>
      <c r="S327" s="380"/>
      <c r="T327" s="381"/>
      <c r="U327" s="382"/>
      <c r="V327" s="382"/>
      <c r="W327" s="382"/>
      <c r="X327" s="382"/>
      <c r="Y327" s="383"/>
      <c r="Z327" s="384"/>
      <c r="AA327" s="470"/>
      <c r="AB327" s="381"/>
      <c r="AC327" s="382"/>
      <c r="AD327" s="382"/>
      <c r="AE327" s="382"/>
      <c r="AF327" s="382"/>
      <c r="AG327" s="382"/>
      <c r="AH327" s="376"/>
      <c r="AI327" s="377"/>
      <c r="AJ327" s="385"/>
      <c r="AK327" s="385"/>
      <c r="AL327" s="385"/>
      <c r="AM327" s="385"/>
      <c r="AN327" s="379"/>
      <c r="AO327" s="386"/>
      <c r="AP327" s="372"/>
      <c r="AQ327" s="372"/>
      <c r="AR327" s="372"/>
      <c r="AS327" s="372"/>
      <c r="AT327" s="372"/>
      <c r="AU327" s="372"/>
      <c r="AV327" s="373"/>
      <c r="AW327" s="387"/>
      <c r="AX327" s="383"/>
      <c r="AY327" s="384"/>
      <c r="AZ327" s="380"/>
      <c r="BA327" s="388"/>
      <c r="BB327" s="382"/>
      <c r="BC327" s="383"/>
      <c r="BF327" s="328"/>
    </row>
    <row r="328" spans="1:58" s="132" customFormat="1" ht="15" x14ac:dyDescent="0.3">
      <c r="A328" s="148"/>
      <c r="B328" s="149"/>
      <c r="C328" s="291" t="str">
        <f t="shared" si="5"/>
        <v/>
      </c>
      <c r="D328" s="300"/>
      <c r="E328" s="300"/>
      <c r="F328" s="264"/>
      <c r="G328" s="349"/>
      <c r="H328" s="371"/>
      <c r="I328" s="352"/>
      <c r="J328" s="372"/>
      <c r="K328" s="373"/>
      <c r="L328" s="374"/>
      <c r="M328" s="375"/>
      <c r="N328" s="356"/>
      <c r="O328" s="376"/>
      <c r="P328" s="377"/>
      <c r="Q328" s="378"/>
      <c r="R328" s="379"/>
      <c r="S328" s="380"/>
      <c r="T328" s="381"/>
      <c r="U328" s="382"/>
      <c r="V328" s="382"/>
      <c r="W328" s="382"/>
      <c r="X328" s="382"/>
      <c r="Y328" s="383"/>
      <c r="Z328" s="384"/>
      <c r="AA328" s="470"/>
      <c r="AB328" s="381"/>
      <c r="AC328" s="382"/>
      <c r="AD328" s="382"/>
      <c r="AE328" s="382"/>
      <c r="AF328" s="382"/>
      <c r="AG328" s="382"/>
      <c r="AH328" s="376"/>
      <c r="AI328" s="377"/>
      <c r="AJ328" s="385"/>
      <c r="AK328" s="385"/>
      <c r="AL328" s="385"/>
      <c r="AM328" s="385"/>
      <c r="AN328" s="379"/>
      <c r="AO328" s="386"/>
      <c r="AP328" s="372"/>
      <c r="AQ328" s="372"/>
      <c r="AR328" s="372"/>
      <c r="AS328" s="372"/>
      <c r="AT328" s="372"/>
      <c r="AU328" s="372"/>
      <c r="AV328" s="373"/>
      <c r="AW328" s="387"/>
      <c r="AX328" s="383"/>
      <c r="AY328" s="384"/>
      <c r="AZ328" s="380"/>
      <c r="BA328" s="388"/>
      <c r="BB328" s="382"/>
      <c r="BC328" s="383"/>
      <c r="BF328" s="328"/>
    </row>
    <row r="329" spans="1:58" s="132" customFormat="1" ht="15" x14ac:dyDescent="0.3">
      <c r="A329" s="148"/>
      <c r="B329" s="149"/>
      <c r="C329" s="291" t="str">
        <f t="shared" si="5"/>
        <v/>
      </c>
      <c r="D329" s="300"/>
      <c r="E329" s="300"/>
      <c r="F329" s="264"/>
      <c r="G329" s="349"/>
      <c r="H329" s="371"/>
      <c r="I329" s="352"/>
      <c r="J329" s="372"/>
      <c r="K329" s="373"/>
      <c r="L329" s="374"/>
      <c r="M329" s="375"/>
      <c r="N329" s="356"/>
      <c r="O329" s="376"/>
      <c r="P329" s="377"/>
      <c r="Q329" s="378"/>
      <c r="R329" s="379"/>
      <c r="S329" s="380"/>
      <c r="T329" s="381"/>
      <c r="U329" s="382"/>
      <c r="V329" s="382"/>
      <c r="W329" s="382"/>
      <c r="X329" s="382"/>
      <c r="Y329" s="383"/>
      <c r="Z329" s="384"/>
      <c r="AA329" s="470"/>
      <c r="AB329" s="381"/>
      <c r="AC329" s="382"/>
      <c r="AD329" s="382"/>
      <c r="AE329" s="382"/>
      <c r="AF329" s="382"/>
      <c r="AG329" s="382"/>
      <c r="AH329" s="376"/>
      <c r="AI329" s="377"/>
      <c r="AJ329" s="385"/>
      <c r="AK329" s="385"/>
      <c r="AL329" s="385"/>
      <c r="AM329" s="385"/>
      <c r="AN329" s="379"/>
      <c r="AO329" s="386"/>
      <c r="AP329" s="372"/>
      <c r="AQ329" s="372"/>
      <c r="AR329" s="372"/>
      <c r="AS329" s="372"/>
      <c r="AT329" s="372"/>
      <c r="AU329" s="372"/>
      <c r="AV329" s="373"/>
      <c r="AW329" s="387"/>
      <c r="AX329" s="383"/>
      <c r="AY329" s="384"/>
      <c r="AZ329" s="380"/>
      <c r="BA329" s="388"/>
      <c r="BB329" s="382"/>
      <c r="BC329" s="383"/>
      <c r="BF329" s="328"/>
    </row>
    <row r="330" spans="1:58" s="132" customFormat="1" ht="15" x14ac:dyDescent="0.3">
      <c r="A330" s="148"/>
      <c r="B330" s="149"/>
      <c r="C330" s="291" t="str">
        <f t="shared" si="5"/>
        <v/>
      </c>
      <c r="D330" s="300"/>
      <c r="E330" s="300"/>
      <c r="F330" s="264"/>
      <c r="G330" s="349"/>
      <c r="H330" s="371"/>
      <c r="I330" s="352"/>
      <c r="J330" s="372"/>
      <c r="K330" s="373"/>
      <c r="L330" s="374"/>
      <c r="M330" s="375"/>
      <c r="N330" s="356"/>
      <c r="O330" s="376"/>
      <c r="P330" s="377"/>
      <c r="Q330" s="378"/>
      <c r="R330" s="379"/>
      <c r="S330" s="380"/>
      <c r="T330" s="381"/>
      <c r="U330" s="382"/>
      <c r="V330" s="382"/>
      <c r="W330" s="382"/>
      <c r="X330" s="382"/>
      <c r="Y330" s="383"/>
      <c r="Z330" s="384"/>
      <c r="AA330" s="470"/>
      <c r="AB330" s="381"/>
      <c r="AC330" s="382"/>
      <c r="AD330" s="382"/>
      <c r="AE330" s="382"/>
      <c r="AF330" s="382"/>
      <c r="AG330" s="382"/>
      <c r="AH330" s="376"/>
      <c r="AI330" s="377"/>
      <c r="AJ330" s="385"/>
      <c r="AK330" s="385"/>
      <c r="AL330" s="385"/>
      <c r="AM330" s="385"/>
      <c r="AN330" s="379"/>
      <c r="AO330" s="386"/>
      <c r="AP330" s="372"/>
      <c r="AQ330" s="372"/>
      <c r="AR330" s="372"/>
      <c r="AS330" s="372"/>
      <c r="AT330" s="372"/>
      <c r="AU330" s="372"/>
      <c r="AV330" s="373"/>
      <c r="AW330" s="387"/>
      <c r="AX330" s="383"/>
      <c r="AY330" s="384"/>
      <c r="AZ330" s="380"/>
      <c r="BA330" s="388"/>
      <c r="BB330" s="382"/>
      <c r="BC330" s="383"/>
      <c r="BF330" s="328"/>
    </row>
    <row r="331" spans="1:58" s="132" customFormat="1" ht="15" x14ac:dyDescent="0.3">
      <c r="A331" s="148"/>
      <c r="B331" s="149"/>
      <c r="C331" s="291" t="str">
        <f t="shared" si="5"/>
        <v/>
      </c>
      <c r="D331" s="300"/>
      <c r="E331" s="300"/>
      <c r="F331" s="264"/>
      <c r="G331" s="349"/>
      <c r="H331" s="371"/>
      <c r="I331" s="352"/>
      <c r="J331" s="372"/>
      <c r="K331" s="373"/>
      <c r="L331" s="374"/>
      <c r="M331" s="375"/>
      <c r="N331" s="356"/>
      <c r="O331" s="376"/>
      <c r="P331" s="377"/>
      <c r="Q331" s="378"/>
      <c r="R331" s="379"/>
      <c r="S331" s="380"/>
      <c r="T331" s="381"/>
      <c r="U331" s="382"/>
      <c r="V331" s="382"/>
      <c r="W331" s="382"/>
      <c r="X331" s="382"/>
      <c r="Y331" s="383"/>
      <c r="Z331" s="384"/>
      <c r="AA331" s="470"/>
      <c r="AB331" s="381"/>
      <c r="AC331" s="382"/>
      <c r="AD331" s="382"/>
      <c r="AE331" s="382"/>
      <c r="AF331" s="382"/>
      <c r="AG331" s="382"/>
      <c r="AH331" s="376"/>
      <c r="AI331" s="377"/>
      <c r="AJ331" s="385"/>
      <c r="AK331" s="385"/>
      <c r="AL331" s="385"/>
      <c r="AM331" s="385"/>
      <c r="AN331" s="379"/>
      <c r="AO331" s="386"/>
      <c r="AP331" s="372"/>
      <c r="AQ331" s="372"/>
      <c r="AR331" s="372"/>
      <c r="AS331" s="372"/>
      <c r="AT331" s="372"/>
      <c r="AU331" s="372"/>
      <c r="AV331" s="373"/>
      <c r="AW331" s="387"/>
      <c r="AX331" s="383"/>
      <c r="AY331" s="384"/>
      <c r="AZ331" s="380"/>
      <c r="BA331" s="388"/>
      <c r="BB331" s="382"/>
      <c r="BC331" s="383"/>
      <c r="BF331" s="328"/>
    </row>
    <row r="332" spans="1:58" s="132" customFormat="1" ht="15" x14ac:dyDescent="0.3">
      <c r="A332" s="148"/>
      <c r="B332" s="149"/>
      <c r="C332" s="291" t="str">
        <f t="shared" si="5"/>
        <v/>
      </c>
      <c r="D332" s="300"/>
      <c r="E332" s="300"/>
      <c r="F332" s="264"/>
      <c r="G332" s="349"/>
      <c r="H332" s="371"/>
      <c r="I332" s="352"/>
      <c r="J332" s="372"/>
      <c r="K332" s="373"/>
      <c r="L332" s="374"/>
      <c r="M332" s="375"/>
      <c r="N332" s="356"/>
      <c r="O332" s="376"/>
      <c r="P332" s="377"/>
      <c r="Q332" s="378"/>
      <c r="R332" s="379"/>
      <c r="S332" s="380"/>
      <c r="T332" s="381"/>
      <c r="U332" s="382"/>
      <c r="V332" s="382"/>
      <c r="W332" s="382"/>
      <c r="X332" s="382"/>
      <c r="Y332" s="383"/>
      <c r="Z332" s="384"/>
      <c r="AA332" s="470"/>
      <c r="AB332" s="381"/>
      <c r="AC332" s="382"/>
      <c r="AD332" s="382"/>
      <c r="AE332" s="382"/>
      <c r="AF332" s="382"/>
      <c r="AG332" s="382"/>
      <c r="AH332" s="376"/>
      <c r="AI332" s="377"/>
      <c r="AJ332" s="385"/>
      <c r="AK332" s="385"/>
      <c r="AL332" s="385"/>
      <c r="AM332" s="385"/>
      <c r="AN332" s="379"/>
      <c r="AO332" s="386"/>
      <c r="AP332" s="372"/>
      <c r="AQ332" s="372"/>
      <c r="AR332" s="372"/>
      <c r="AS332" s="372"/>
      <c r="AT332" s="372"/>
      <c r="AU332" s="372"/>
      <c r="AV332" s="373"/>
      <c r="AW332" s="387"/>
      <c r="AX332" s="383"/>
      <c r="AY332" s="384"/>
      <c r="AZ332" s="380"/>
      <c r="BA332" s="388"/>
      <c r="BB332" s="382"/>
      <c r="BC332" s="383"/>
      <c r="BF332" s="328"/>
    </row>
    <row r="333" spans="1:58" s="132" customFormat="1" ht="15" x14ac:dyDescent="0.3">
      <c r="A333" s="148"/>
      <c r="B333" s="149"/>
      <c r="C333" s="291" t="str">
        <f t="shared" si="5"/>
        <v/>
      </c>
      <c r="D333" s="300"/>
      <c r="E333" s="300"/>
      <c r="F333" s="264"/>
      <c r="G333" s="349"/>
      <c r="H333" s="371"/>
      <c r="I333" s="352"/>
      <c r="J333" s="372"/>
      <c r="K333" s="373"/>
      <c r="L333" s="374"/>
      <c r="M333" s="375"/>
      <c r="N333" s="356"/>
      <c r="O333" s="376"/>
      <c r="P333" s="377"/>
      <c r="Q333" s="378"/>
      <c r="R333" s="379"/>
      <c r="S333" s="380"/>
      <c r="T333" s="381"/>
      <c r="U333" s="382"/>
      <c r="V333" s="382"/>
      <c r="W333" s="382"/>
      <c r="X333" s="382"/>
      <c r="Y333" s="383"/>
      <c r="Z333" s="384"/>
      <c r="AA333" s="470"/>
      <c r="AB333" s="381"/>
      <c r="AC333" s="382"/>
      <c r="AD333" s="382"/>
      <c r="AE333" s="382"/>
      <c r="AF333" s="382"/>
      <c r="AG333" s="382"/>
      <c r="AH333" s="376"/>
      <c r="AI333" s="377"/>
      <c r="AJ333" s="385"/>
      <c r="AK333" s="385"/>
      <c r="AL333" s="385"/>
      <c r="AM333" s="385"/>
      <c r="AN333" s="379"/>
      <c r="AO333" s="386"/>
      <c r="AP333" s="372"/>
      <c r="AQ333" s="372"/>
      <c r="AR333" s="372"/>
      <c r="AS333" s="372"/>
      <c r="AT333" s="372"/>
      <c r="AU333" s="372"/>
      <c r="AV333" s="373"/>
      <c r="AW333" s="387"/>
      <c r="AX333" s="383"/>
      <c r="AY333" s="384"/>
      <c r="AZ333" s="380"/>
      <c r="BA333" s="388"/>
      <c r="BB333" s="382"/>
      <c r="BC333" s="383"/>
      <c r="BF333" s="328"/>
    </row>
    <row r="334" spans="1:58" s="132" customFormat="1" ht="15" x14ac:dyDescent="0.3">
      <c r="A334" s="148"/>
      <c r="B334" s="149"/>
      <c r="C334" s="291" t="str">
        <f t="shared" si="5"/>
        <v/>
      </c>
      <c r="D334" s="300"/>
      <c r="E334" s="300"/>
      <c r="F334" s="264"/>
      <c r="G334" s="349"/>
      <c r="H334" s="371"/>
      <c r="I334" s="352"/>
      <c r="J334" s="372"/>
      <c r="K334" s="373"/>
      <c r="L334" s="374"/>
      <c r="M334" s="375"/>
      <c r="N334" s="356"/>
      <c r="O334" s="376"/>
      <c r="P334" s="377"/>
      <c r="Q334" s="378"/>
      <c r="R334" s="379"/>
      <c r="S334" s="380"/>
      <c r="T334" s="381"/>
      <c r="U334" s="382"/>
      <c r="V334" s="382"/>
      <c r="W334" s="382"/>
      <c r="X334" s="382"/>
      <c r="Y334" s="383"/>
      <c r="Z334" s="384"/>
      <c r="AA334" s="470"/>
      <c r="AB334" s="381"/>
      <c r="AC334" s="382"/>
      <c r="AD334" s="382"/>
      <c r="AE334" s="382"/>
      <c r="AF334" s="382"/>
      <c r="AG334" s="382"/>
      <c r="AH334" s="376"/>
      <c r="AI334" s="377"/>
      <c r="AJ334" s="385"/>
      <c r="AK334" s="385"/>
      <c r="AL334" s="385"/>
      <c r="AM334" s="385"/>
      <c r="AN334" s="379"/>
      <c r="AO334" s="386"/>
      <c r="AP334" s="372"/>
      <c r="AQ334" s="372"/>
      <c r="AR334" s="372"/>
      <c r="AS334" s="372"/>
      <c r="AT334" s="372"/>
      <c r="AU334" s="372"/>
      <c r="AV334" s="373"/>
      <c r="AW334" s="387"/>
      <c r="AX334" s="383"/>
      <c r="AY334" s="384"/>
      <c r="AZ334" s="380"/>
      <c r="BA334" s="388"/>
      <c r="BB334" s="382"/>
      <c r="BC334" s="383"/>
      <c r="BF334" s="328"/>
    </row>
    <row r="335" spans="1:58" s="132" customFormat="1" ht="15" x14ac:dyDescent="0.3">
      <c r="A335" s="148"/>
      <c r="B335" s="149"/>
      <c r="C335" s="291" t="str">
        <f t="shared" si="5"/>
        <v/>
      </c>
      <c r="D335" s="300"/>
      <c r="E335" s="300"/>
      <c r="F335" s="264"/>
      <c r="G335" s="349"/>
      <c r="H335" s="371"/>
      <c r="I335" s="352"/>
      <c r="J335" s="372"/>
      <c r="K335" s="373"/>
      <c r="L335" s="374"/>
      <c r="M335" s="375"/>
      <c r="N335" s="356"/>
      <c r="O335" s="376"/>
      <c r="P335" s="377"/>
      <c r="Q335" s="378"/>
      <c r="R335" s="379"/>
      <c r="S335" s="380"/>
      <c r="T335" s="381"/>
      <c r="U335" s="382"/>
      <c r="V335" s="382"/>
      <c r="W335" s="382"/>
      <c r="X335" s="382"/>
      <c r="Y335" s="383"/>
      <c r="Z335" s="384"/>
      <c r="AA335" s="470"/>
      <c r="AB335" s="381"/>
      <c r="AC335" s="382"/>
      <c r="AD335" s="382"/>
      <c r="AE335" s="382"/>
      <c r="AF335" s="382"/>
      <c r="AG335" s="382"/>
      <c r="AH335" s="376"/>
      <c r="AI335" s="377"/>
      <c r="AJ335" s="385"/>
      <c r="AK335" s="385"/>
      <c r="AL335" s="385"/>
      <c r="AM335" s="385"/>
      <c r="AN335" s="379"/>
      <c r="AO335" s="386"/>
      <c r="AP335" s="372"/>
      <c r="AQ335" s="372"/>
      <c r="AR335" s="372"/>
      <c r="AS335" s="372"/>
      <c r="AT335" s="372"/>
      <c r="AU335" s="372"/>
      <c r="AV335" s="373"/>
      <c r="AW335" s="387"/>
      <c r="AX335" s="383"/>
      <c r="AY335" s="384"/>
      <c r="AZ335" s="380"/>
      <c r="BA335" s="388"/>
      <c r="BB335" s="382"/>
      <c r="BC335" s="383"/>
      <c r="BF335" s="328"/>
    </row>
    <row r="336" spans="1:58" s="132" customFormat="1" ht="15" x14ac:dyDescent="0.3">
      <c r="A336" s="148"/>
      <c r="B336" s="149"/>
      <c r="C336" s="291" t="str">
        <f t="shared" si="5"/>
        <v/>
      </c>
      <c r="D336" s="300"/>
      <c r="E336" s="300"/>
      <c r="F336" s="264"/>
      <c r="G336" s="349"/>
      <c r="H336" s="371"/>
      <c r="I336" s="352"/>
      <c r="J336" s="372"/>
      <c r="K336" s="373"/>
      <c r="L336" s="374"/>
      <c r="M336" s="375"/>
      <c r="N336" s="356"/>
      <c r="O336" s="376"/>
      <c r="P336" s="377"/>
      <c r="Q336" s="378"/>
      <c r="R336" s="379"/>
      <c r="S336" s="380"/>
      <c r="T336" s="381"/>
      <c r="U336" s="382"/>
      <c r="V336" s="382"/>
      <c r="W336" s="382"/>
      <c r="X336" s="382"/>
      <c r="Y336" s="383"/>
      <c r="Z336" s="384"/>
      <c r="AA336" s="470"/>
      <c r="AB336" s="381"/>
      <c r="AC336" s="382"/>
      <c r="AD336" s="382"/>
      <c r="AE336" s="382"/>
      <c r="AF336" s="382"/>
      <c r="AG336" s="382"/>
      <c r="AH336" s="376"/>
      <c r="AI336" s="377"/>
      <c r="AJ336" s="385"/>
      <c r="AK336" s="385"/>
      <c r="AL336" s="385"/>
      <c r="AM336" s="385"/>
      <c r="AN336" s="379"/>
      <c r="AO336" s="386"/>
      <c r="AP336" s="372"/>
      <c r="AQ336" s="372"/>
      <c r="AR336" s="372"/>
      <c r="AS336" s="372"/>
      <c r="AT336" s="372"/>
      <c r="AU336" s="372"/>
      <c r="AV336" s="373"/>
      <c r="AW336" s="387"/>
      <c r="AX336" s="383"/>
      <c r="AY336" s="384"/>
      <c r="AZ336" s="380"/>
      <c r="BA336" s="388"/>
      <c r="BB336" s="382"/>
      <c r="BC336" s="383"/>
      <c r="BF336" s="328"/>
    </row>
    <row r="337" spans="1:58" s="132" customFormat="1" ht="15" x14ac:dyDescent="0.3">
      <c r="A337" s="148"/>
      <c r="B337" s="149"/>
      <c r="C337" s="291" t="str">
        <f t="shared" si="5"/>
        <v/>
      </c>
      <c r="D337" s="300"/>
      <c r="E337" s="300"/>
      <c r="F337" s="264"/>
      <c r="G337" s="349"/>
      <c r="H337" s="371"/>
      <c r="I337" s="352"/>
      <c r="J337" s="372"/>
      <c r="K337" s="373"/>
      <c r="L337" s="374"/>
      <c r="M337" s="375"/>
      <c r="N337" s="356"/>
      <c r="O337" s="376"/>
      <c r="P337" s="377"/>
      <c r="Q337" s="378"/>
      <c r="R337" s="379"/>
      <c r="S337" s="380"/>
      <c r="T337" s="381"/>
      <c r="U337" s="382"/>
      <c r="V337" s="382"/>
      <c r="W337" s="382"/>
      <c r="X337" s="382"/>
      <c r="Y337" s="383"/>
      <c r="Z337" s="384"/>
      <c r="AA337" s="470"/>
      <c r="AB337" s="381"/>
      <c r="AC337" s="382"/>
      <c r="AD337" s="382"/>
      <c r="AE337" s="382"/>
      <c r="AF337" s="382"/>
      <c r="AG337" s="382"/>
      <c r="AH337" s="376"/>
      <c r="AI337" s="377"/>
      <c r="AJ337" s="385"/>
      <c r="AK337" s="385"/>
      <c r="AL337" s="385"/>
      <c r="AM337" s="385"/>
      <c r="AN337" s="379"/>
      <c r="AO337" s="386"/>
      <c r="AP337" s="372"/>
      <c r="AQ337" s="372"/>
      <c r="AR337" s="372"/>
      <c r="AS337" s="372"/>
      <c r="AT337" s="372"/>
      <c r="AU337" s="372"/>
      <c r="AV337" s="373"/>
      <c r="AW337" s="387"/>
      <c r="AX337" s="383"/>
      <c r="AY337" s="384"/>
      <c r="AZ337" s="380"/>
      <c r="BA337" s="388"/>
      <c r="BB337" s="382"/>
      <c r="BC337" s="383"/>
      <c r="BF337" s="328"/>
    </row>
    <row r="338" spans="1:58" s="132" customFormat="1" ht="15" x14ac:dyDescent="0.3">
      <c r="A338" s="148"/>
      <c r="B338" s="149"/>
      <c r="C338" s="291" t="str">
        <f t="shared" si="5"/>
        <v/>
      </c>
      <c r="D338" s="300"/>
      <c r="E338" s="300"/>
      <c r="F338" s="264"/>
      <c r="G338" s="349"/>
      <c r="H338" s="371"/>
      <c r="I338" s="352"/>
      <c r="J338" s="372"/>
      <c r="K338" s="373"/>
      <c r="L338" s="374"/>
      <c r="M338" s="375"/>
      <c r="N338" s="356"/>
      <c r="O338" s="376"/>
      <c r="P338" s="377"/>
      <c r="Q338" s="378"/>
      <c r="R338" s="379"/>
      <c r="S338" s="380"/>
      <c r="T338" s="381"/>
      <c r="U338" s="382"/>
      <c r="V338" s="382"/>
      <c r="W338" s="382"/>
      <c r="X338" s="382"/>
      <c r="Y338" s="383"/>
      <c r="Z338" s="384"/>
      <c r="AA338" s="470"/>
      <c r="AB338" s="381"/>
      <c r="AC338" s="382"/>
      <c r="AD338" s="382"/>
      <c r="AE338" s="382"/>
      <c r="AF338" s="382"/>
      <c r="AG338" s="382"/>
      <c r="AH338" s="376"/>
      <c r="AI338" s="377"/>
      <c r="AJ338" s="385"/>
      <c r="AK338" s="385"/>
      <c r="AL338" s="385"/>
      <c r="AM338" s="385"/>
      <c r="AN338" s="379"/>
      <c r="AO338" s="386"/>
      <c r="AP338" s="372"/>
      <c r="AQ338" s="372"/>
      <c r="AR338" s="372"/>
      <c r="AS338" s="372"/>
      <c r="AT338" s="372"/>
      <c r="AU338" s="372"/>
      <c r="AV338" s="373"/>
      <c r="AW338" s="387"/>
      <c r="AX338" s="383"/>
      <c r="AY338" s="384"/>
      <c r="AZ338" s="380"/>
      <c r="BA338" s="388"/>
      <c r="BB338" s="382"/>
      <c r="BC338" s="383"/>
      <c r="BF338" s="328"/>
    </row>
    <row r="339" spans="1:58" s="132" customFormat="1" ht="15" x14ac:dyDescent="0.3">
      <c r="A339" s="148"/>
      <c r="B339" s="149"/>
      <c r="C339" s="291" t="str">
        <f t="shared" si="5"/>
        <v/>
      </c>
      <c r="D339" s="300"/>
      <c r="E339" s="300"/>
      <c r="F339" s="264"/>
      <c r="G339" s="349"/>
      <c r="H339" s="371"/>
      <c r="I339" s="352"/>
      <c r="J339" s="372"/>
      <c r="K339" s="373"/>
      <c r="L339" s="374"/>
      <c r="M339" s="375"/>
      <c r="N339" s="356"/>
      <c r="O339" s="376"/>
      <c r="P339" s="377"/>
      <c r="Q339" s="378"/>
      <c r="R339" s="379"/>
      <c r="S339" s="380"/>
      <c r="T339" s="381"/>
      <c r="U339" s="382"/>
      <c r="V339" s="382"/>
      <c r="W339" s="382"/>
      <c r="X339" s="382"/>
      <c r="Y339" s="383"/>
      <c r="Z339" s="384"/>
      <c r="AA339" s="470"/>
      <c r="AB339" s="381"/>
      <c r="AC339" s="382"/>
      <c r="AD339" s="382"/>
      <c r="AE339" s="382"/>
      <c r="AF339" s="382"/>
      <c r="AG339" s="382"/>
      <c r="AH339" s="376"/>
      <c r="AI339" s="377"/>
      <c r="AJ339" s="385"/>
      <c r="AK339" s="385"/>
      <c r="AL339" s="385"/>
      <c r="AM339" s="385"/>
      <c r="AN339" s="379"/>
      <c r="AO339" s="386"/>
      <c r="AP339" s="372"/>
      <c r="AQ339" s="372"/>
      <c r="AR339" s="372"/>
      <c r="AS339" s="372"/>
      <c r="AT339" s="372"/>
      <c r="AU339" s="372"/>
      <c r="AV339" s="373"/>
      <c r="AW339" s="387"/>
      <c r="AX339" s="383"/>
      <c r="AY339" s="384"/>
      <c r="AZ339" s="380"/>
      <c r="BA339" s="388"/>
      <c r="BB339" s="382"/>
      <c r="BC339" s="383"/>
      <c r="BF339" s="328"/>
    </row>
    <row r="340" spans="1:58" s="132" customFormat="1" ht="15" x14ac:dyDescent="0.3">
      <c r="A340" s="148"/>
      <c r="B340" s="149"/>
      <c r="C340" s="291" t="str">
        <f t="shared" si="5"/>
        <v/>
      </c>
      <c r="D340" s="300"/>
      <c r="E340" s="300"/>
      <c r="F340" s="264"/>
      <c r="G340" s="349"/>
      <c r="H340" s="371"/>
      <c r="I340" s="352"/>
      <c r="J340" s="372"/>
      <c r="K340" s="373"/>
      <c r="L340" s="374"/>
      <c r="M340" s="375"/>
      <c r="N340" s="356"/>
      <c r="O340" s="376"/>
      <c r="P340" s="377"/>
      <c r="Q340" s="378"/>
      <c r="R340" s="379"/>
      <c r="S340" s="380"/>
      <c r="T340" s="381"/>
      <c r="U340" s="382"/>
      <c r="V340" s="382"/>
      <c r="W340" s="382"/>
      <c r="X340" s="382"/>
      <c r="Y340" s="383"/>
      <c r="Z340" s="384"/>
      <c r="AA340" s="470"/>
      <c r="AB340" s="381"/>
      <c r="AC340" s="382"/>
      <c r="AD340" s="382"/>
      <c r="AE340" s="382"/>
      <c r="AF340" s="382"/>
      <c r="AG340" s="382"/>
      <c r="AH340" s="376"/>
      <c r="AI340" s="377"/>
      <c r="AJ340" s="385"/>
      <c r="AK340" s="385"/>
      <c r="AL340" s="385"/>
      <c r="AM340" s="385"/>
      <c r="AN340" s="379"/>
      <c r="AO340" s="386"/>
      <c r="AP340" s="372"/>
      <c r="AQ340" s="372"/>
      <c r="AR340" s="372"/>
      <c r="AS340" s="372"/>
      <c r="AT340" s="372"/>
      <c r="AU340" s="372"/>
      <c r="AV340" s="373"/>
      <c r="AW340" s="387"/>
      <c r="AX340" s="383"/>
      <c r="AY340" s="384"/>
      <c r="AZ340" s="380"/>
      <c r="BA340" s="388"/>
      <c r="BB340" s="382"/>
      <c r="BC340" s="383"/>
      <c r="BF340" s="328"/>
    </row>
    <row r="341" spans="1:58" s="132" customFormat="1" ht="15" x14ac:dyDescent="0.3">
      <c r="A341" s="148"/>
      <c r="B341" s="149"/>
      <c r="C341" s="291" t="str">
        <f t="shared" si="5"/>
        <v/>
      </c>
      <c r="D341" s="300"/>
      <c r="E341" s="300"/>
      <c r="F341" s="264"/>
      <c r="G341" s="349"/>
      <c r="H341" s="371"/>
      <c r="I341" s="352"/>
      <c r="J341" s="372"/>
      <c r="K341" s="373"/>
      <c r="L341" s="374"/>
      <c r="M341" s="375"/>
      <c r="N341" s="356"/>
      <c r="O341" s="376"/>
      <c r="P341" s="377"/>
      <c r="Q341" s="378"/>
      <c r="R341" s="379"/>
      <c r="S341" s="380"/>
      <c r="T341" s="381"/>
      <c r="U341" s="382"/>
      <c r="V341" s="382"/>
      <c r="W341" s="382"/>
      <c r="X341" s="382"/>
      <c r="Y341" s="383"/>
      <c r="Z341" s="384"/>
      <c r="AA341" s="470"/>
      <c r="AB341" s="381"/>
      <c r="AC341" s="382"/>
      <c r="AD341" s="382"/>
      <c r="AE341" s="382"/>
      <c r="AF341" s="382"/>
      <c r="AG341" s="382"/>
      <c r="AH341" s="376"/>
      <c r="AI341" s="377"/>
      <c r="AJ341" s="385"/>
      <c r="AK341" s="385"/>
      <c r="AL341" s="385"/>
      <c r="AM341" s="385"/>
      <c r="AN341" s="379"/>
      <c r="AO341" s="386"/>
      <c r="AP341" s="372"/>
      <c r="AQ341" s="372"/>
      <c r="AR341" s="372"/>
      <c r="AS341" s="372"/>
      <c r="AT341" s="372"/>
      <c r="AU341" s="372"/>
      <c r="AV341" s="373"/>
      <c r="AW341" s="387"/>
      <c r="AX341" s="383"/>
      <c r="AY341" s="384"/>
      <c r="AZ341" s="380"/>
      <c r="BA341" s="388"/>
      <c r="BB341" s="382"/>
      <c r="BC341" s="383"/>
      <c r="BF341" s="328"/>
    </row>
    <row r="342" spans="1:58" s="132" customFormat="1" ht="15" x14ac:dyDescent="0.3">
      <c r="A342" s="148"/>
      <c r="B342" s="149"/>
      <c r="C342" s="291" t="str">
        <f t="shared" si="5"/>
        <v/>
      </c>
      <c r="D342" s="300"/>
      <c r="E342" s="300"/>
      <c r="F342" s="264"/>
      <c r="G342" s="349"/>
      <c r="H342" s="371"/>
      <c r="I342" s="352"/>
      <c r="J342" s="372"/>
      <c r="K342" s="373"/>
      <c r="L342" s="374"/>
      <c r="M342" s="375"/>
      <c r="N342" s="356"/>
      <c r="O342" s="376"/>
      <c r="P342" s="377"/>
      <c r="Q342" s="378"/>
      <c r="R342" s="379"/>
      <c r="S342" s="380"/>
      <c r="T342" s="381"/>
      <c r="U342" s="382"/>
      <c r="V342" s="382"/>
      <c r="W342" s="382"/>
      <c r="X342" s="382"/>
      <c r="Y342" s="383"/>
      <c r="Z342" s="384"/>
      <c r="AA342" s="470"/>
      <c r="AB342" s="381"/>
      <c r="AC342" s="382"/>
      <c r="AD342" s="382"/>
      <c r="AE342" s="382"/>
      <c r="AF342" s="382"/>
      <c r="AG342" s="382"/>
      <c r="AH342" s="376"/>
      <c r="AI342" s="377"/>
      <c r="AJ342" s="385"/>
      <c r="AK342" s="385"/>
      <c r="AL342" s="385"/>
      <c r="AM342" s="385"/>
      <c r="AN342" s="379"/>
      <c r="AO342" s="386"/>
      <c r="AP342" s="372"/>
      <c r="AQ342" s="372"/>
      <c r="AR342" s="372"/>
      <c r="AS342" s="372"/>
      <c r="AT342" s="372"/>
      <c r="AU342" s="372"/>
      <c r="AV342" s="373"/>
      <c r="AW342" s="387"/>
      <c r="AX342" s="383"/>
      <c r="AY342" s="384"/>
      <c r="AZ342" s="380"/>
      <c r="BA342" s="388"/>
      <c r="BB342" s="382"/>
      <c r="BC342" s="383"/>
      <c r="BF342" s="328"/>
    </row>
    <row r="343" spans="1:58" s="132" customFormat="1" ht="15" x14ac:dyDescent="0.3">
      <c r="A343" s="148"/>
      <c r="B343" s="149"/>
      <c r="C343" s="291" t="str">
        <f t="shared" si="5"/>
        <v/>
      </c>
      <c r="D343" s="300"/>
      <c r="E343" s="300"/>
      <c r="F343" s="264"/>
      <c r="G343" s="349"/>
      <c r="H343" s="371"/>
      <c r="I343" s="352"/>
      <c r="J343" s="372"/>
      <c r="K343" s="373"/>
      <c r="L343" s="374"/>
      <c r="M343" s="375"/>
      <c r="N343" s="356"/>
      <c r="O343" s="376"/>
      <c r="P343" s="377"/>
      <c r="Q343" s="378"/>
      <c r="R343" s="379"/>
      <c r="S343" s="380"/>
      <c r="T343" s="381"/>
      <c r="U343" s="382"/>
      <c r="V343" s="382"/>
      <c r="W343" s="382"/>
      <c r="X343" s="382"/>
      <c r="Y343" s="383"/>
      <c r="Z343" s="384"/>
      <c r="AA343" s="470"/>
      <c r="AB343" s="381"/>
      <c r="AC343" s="382"/>
      <c r="AD343" s="382"/>
      <c r="AE343" s="382"/>
      <c r="AF343" s="382"/>
      <c r="AG343" s="382"/>
      <c r="AH343" s="376"/>
      <c r="AI343" s="377"/>
      <c r="AJ343" s="385"/>
      <c r="AK343" s="385"/>
      <c r="AL343" s="385"/>
      <c r="AM343" s="385"/>
      <c r="AN343" s="379"/>
      <c r="AO343" s="386"/>
      <c r="AP343" s="372"/>
      <c r="AQ343" s="372"/>
      <c r="AR343" s="372"/>
      <c r="AS343" s="372"/>
      <c r="AT343" s="372"/>
      <c r="AU343" s="372"/>
      <c r="AV343" s="373"/>
      <c r="AW343" s="387"/>
      <c r="AX343" s="383"/>
      <c r="AY343" s="384"/>
      <c r="AZ343" s="380"/>
      <c r="BA343" s="388"/>
      <c r="BB343" s="382"/>
      <c r="BC343" s="383"/>
      <c r="BF343" s="328"/>
    </row>
    <row r="344" spans="1:58" s="132" customFormat="1" ht="15" x14ac:dyDescent="0.3">
      <c r="A344" s="148"/>
      <c r="B344" s="149"/>
      <c r="C344" s="291" t="str">
        <f t="shared" si="5"/>
        <v/>
      </c>
      <c r="D344" s="300"/>
      <c r="E344" s="300"/>
      <c r="F344" s="264"/>
      <c r="G344" s="349"/>
      <c r="H344" s="371"/>
      <c r="I344" s="352"/>
      <c r="J344" s="372"/>
      <c r="K344" s="373"/>
      <c r="L344" s="374"/>
      <c r="M344" s="375"/>
      <c r="N344" s="356"/>
      <c r="O344" s="376"/>
      <c r="P344" s="377"/>
      <c r="Q344" s="378"/>
      <c r="R344" s="379"/>
      <c r="S344" s="380"/>
      <c r="T344" s="381"/>
      <c r="U344" s="382"/>
      <c r="V344" s="382"/>
      <c r="W344" s="382"/>
      <c r="X344" s="382"/>
      <c r="Y344" s="383"/>
      <c r="Z344" s="384"/>
      <c r="AA344" s="470"/>
      <c r="AB344" s="381"/>
      <c r="AC344" s="382"/>
      <c r="AD344" s="382"/>
      <c r="AE344" s="382"/>
      <c r="AF344" s="382"/>
      <c r="AG344" s="382"/>
      <c r="AH344" s="376"/>
      <c r="AI344" s="377"/>
      <c r="AJ344" s="385"/>
      <c r="AK344" s="385"/>
      <c r="AL344" s="385"/>
      <c r="AM344" s="385"/>
      <c r="AN344" s="379"/>
      <c r="AO344" s="386"/>
      <c r="AP344" s="372"/>
      <c r="AQ344" s="372"/>
      <c r="AR344" s="372"/>
      <c r="AS344" s="372"/>
      <c r="AT344" s="372"/>
      <c r="AU344" s="372"/>
      <c r="AV344" s="373"/>
      <c r="AW344" s="387"/>
      <c r="AX344" s="383"/>
      <c r="AY344" s="384"/>
      <c r="AZ344" s="380"/>
      <c r="BA344" s="388"/>
      <c r="BB344" s="382"/>
      <c r="BC344" s="383"/>
      <c r="BF344" s="328"/>
    </row>
    <row r="345" spans="1:58" s="132" customFormat="1" ht="15" x14ac:dyDescent="0.3">
      <c r="A345" s="148"/>
      <c r="B345" s="149"/>
      <c r="C345" s="291" t="str">
        <f t="shared" si="5"/>
        <v/>
      </c>
      <c r="D345" s="300"/>
      <c r="E345" s="300"/>
      <c r="F345" s="264"/>
      <c r="G345" s="349"/>
      <c r="H345" s="371"/>
      <c r="I345" s="352"/>
      <c r="J345" s="372"/>
      <c r="K345" s="373"/>
      <c r="L345" s="374"/>
      <c r="M345" s="375"/>
      <c r="N345" s="356"/>
      <c r="O345" s="376"/>
      <c r="P345" s="377"/>
      <c r="Q345" s="378"/>
      <c r="R345" s="379"/>
      <c r="S345" s="380"/>
      <c r="T345" s="381"/>
      <c r="U345" s="382"/>
      <c r="V345" s="382"/>
      <c r="W345" s="382"/>
      <c r="X345" s="382"/>
      <c r="Y345" s="383"/>
      <c r="Z345" s="384"/>
      <c r="AA345" s="470"/>
      <c r="AB345" s="381"/>
      <c r="AC345" s="382"/>
      <c r="AD345" s="382"/>
      <c r="AE345" s="382"/>
      <c r="AF345" s="382"/>
      <c r="AG345" s="382"/>
      <c r="AH345" s="376"/>
      <c r="AI345" s="377"/>
      <c r="AJ345" s="385"/>
      <c r="AK345" s="385"/>
      <c r="AL345" s="385"/>
      <c r="AM345" s="385"/>
      <c r="AN345" s="379"/>
      <c r="AO345" s="386"/>
      <c r="AP345" s="372"/>
      <c r="AQ345" s="372"/>
      <c r="AR345" s="372"/>
      <c r="AS345" s="372"/>
      <c r="AT345" s="372"/>
      <c r="AU345" s="372"/>
      <c r="AV345" s="373"/>
      <c r="AW345" s="387"/>
      <c r="AX345" s="383"/>
      <c r="AY345" s="384"/>
      <c r="AZ345" s="380"/>
      <c r="BA345" s="388"/>
      <c r="BB345" s="382"/>
      <c r="BC345" s="383"/>
      <c r="BF345" s="328"/>
    </row>
    <row r="346" spans="1:58" s="132" customFormat="1" ht="15" x14ac:dyDescent="0.3">
      <c r="A346" s="148"/>
      <c r="B346" s="149"/>
      <c r="C346" s="291" t="str">
        <f t="shared" si="5"/>
        <v/>
      </c>
      <c r="D346" s="300"/>
      <c r="E346" s="300"/>
      <c r="F346" s="264"/>
      <c r="G346" s="349"/>
      <c r="H346" s="371"/>
      <c r="I346" s="352"/>
      <c r="J346" s="372"/>
      <c r="K346" s="373"/>
      <c r="L346" s="374"/>
      <c r="M346" s="375"/>
      <c r="N346" s="356"/>
      <c r="O346" s="376"/>
      <c r="P346" s="377"/>
      <c r="Q346" s="378"/>
      <c r="R346" s="379"/>
      <c r="S346" s="380"/>
      <c r="T346" s="381"/>
      <c r="U346" s="382"/>
      <c r="V346" s="382"/>
      <c r="W346" s="382"/>
      <c r="X346" s="382"/>
      <c r="Y346" s="383"/>
      <c r="Z346" s="384"/>
      <c r="AA346" s="470"/>
      <c r="AB346" s="381"/>
      <c r="AC346" s="382"/>
      <c r="AD346" s="382"/>
      <c r="AE346" s="382"/>
      <c r="AF346" s="382"/>
      <c r="AG346" s="382"/>
      <c r="AH346" s="376"/>
      <c r="AI346" s="377"/>
      <c r="AJ346" s="385"/>
      <c r="AK346" s="385"/>
      <c r="AL346" s="385"/>
      <c r="AM346" s="385"/>
      <c r="AN346" s="379"/>
      <c r="AO346" s="386"/>
      <c r="AP346" s="372"/>
      <c r="AQ346" s="372"/>
      <c r="AR346" s="372"/>
      <c r="AS346" s="372"/>
      <c r="AT346" s="372"/>
      <c r="AU346" s="372"/>
      <c r="AV346" s="373"/>
      <c r="AW346" s="387"/>
      <c r="AX346" s="383"/>
      <c r="AY346" s="384"/>
      <c r="AZ346" s="380"/>
      <c r="BA346" s="388"/>
      <c r="BB346" s="382"/>
      <c r="BC346" s="383"/>
      <c r="BF346" s="328"/>
    </row>
    <row r="347" spans="1:58" s="132" customFormat="1" ht="15" x14ac:dyDescent="0.3">
      <c r="A347" s="148"/>
      <c r="B347" s="149"/>
      <c r="C347" s="291" t="str">
        <f t="shared" si="5"/>
        <v/>
      </c>
      <c r="D347" s="300"/>
      <c r="E347" s="300"/>
      <c r="F347" s="264"/>
      <c r="G347" s="349"/>
      <c r="H347" s="371"/>
      <c r="I347" s="352"/>
      <c r="J347" s="372"/>
      <c r="K347" s="373"/>
      <c r="L347" s="374"/>
      <c r="M347" s="375"/>
      <c r="N347" s="356"/>
      <c r="O347" s="376"/>
      <c r="P347" s="377"/>
      <c r="Q347" s="378"/>
      <c r="R347" s="379"/>
      <c r="S347" s="380"/>
      <c r="T347" s="381"/>
      <c r="U347" s="382"/>
      <c r="V347" s="382"/>
      <c r="W347" s="382"/>
      <c r="X347" s="382"/>
      <c r="Y347" s="383"/>
      <c r="Z347" s="384"/>
      <c r="AA347" s="470"/>
      <c r="AB347" s="381"/>
      <c r="AC347" s="382"/>
      <c r="AD347" s="382"/>
      <c r="AE347" s="382"/>
      <c r="AF347" s="382"/>
      <c r="AG347" s="382"/>
      <c r="AH347" s="376"/>
      <c r="AI347" s="377"/>
      <c r="AJ347" s="385"/>
      <c r="AK347" s="385"/>
      <c r="AL347" s="385"/>
      <c r="AM347" s="385"/>
      <c r="AN347" s="379"/>
      <c r="AO347" s="386"/>
      <c r="AP347" s="372"/>
      <c r="AQ347" s="372"/>
      <c r="AR347" s="372"/>
      <c r="AS347" s="372"/>
      <c r="AT347" s="372"/>
      <c r="AU347" s="372"/>
      <c r="AV347" s="373"/>
      <c r="AW347" s="387"/>
      <c r="AX347" s="383"/>
      <c r="AY347" s="384"/>
      <c r="AZ347" s="380"/>
      <c r="BA347" s="388"/>
      <c r="BB347" s="382"/>
      <c r="BC347" s="383"/>
      <c r="BF347" s="328"/>
    </row>
    <row r="348" spans="1:58" s="132" customFormat="1" ht="15" x14ac:dyDescent="0.3">
      <c r="A348" s="148"/>
      <c r="B348" s="149"/>
      <c r="C348" s="291" t="str">
        <f t="shared" si="5"/>
        <v/>
      </c>
      <c r="D348" s="300"/>
      <c r="E348" s="300"/>
      <c r="F348" s="264"/>
      <c r="G348" s="349"/>
      <c r="H348" s="371"/>
      <c r="I348" s="352"/>
      <c r="J348" s="372"/>
      <c r="K348" s="373"/>
      <c r="L348" s="374"/>
      <c r="M348" s="375"/>
      <c r="N348" s="356"/>
      <c r="O348" s="376"/>
      <c r="P348" s="377"/>
      <c r="Q348" s="378"/>
      <c r="R348" s="379"/>
      <c r="S348" s="380"/>
      <c r="T348" s="381"/>
      <c r="U348" s="382"/>
      <c r="V348" s="382"/>
      <c r="W348" s="382"/>
      <c r="X348" s="382"/>
      <c r="Y348" s="383"/>
      <c r="Z348" s="384"/>
      <c r="AA348" s="470"/>
      <c r="AB348" s="381"/>
      <c r="AC348" s="382"/>
      <c r="AD348" s="382"/>
      <c r="AE348" s="382"/>
      <c r="AF348" s="382"/>
      <c r="AG348" s="382"/>
      <c r="AH348" s="376"/>
      <c r="AI348" s="377"/>
      <c r="AJ348" s="385"/>
      <c r="AK348" s="385"/>
      <c r="AL348" s="385"/>
      <c r="AM348" s="385"/>
      <c r="AN348" s="379"/>
      <c r="AO348" s="386"/>
      <c r="AP348" s="372"/>
      <c r="AQ348" s="372"/>
      <c r="AR348" s="372"/>
      <c r="AS348" s="372"/>
      <c r="AT348" s="372"/>
      <c r="AU348" s="372"/>
      <c r="AV348" s="373"/>
      <c r="AW348" s="387"/>
      <c r="AX348" s="383"/>
      <c r="AY348" s="384"/>
      <c r="AZ348" s="380"/>
      <c r="BA348" s="388"/>
      <c r="BB348" s="382"/>
      <c r="BC348" s="383"/>
      <c r="BF348" s="328"/>
    </row>
    <row r="349" spans="1:58" s="132" customFormat="1" ht="15" x14ac:dyDescent="0.3">
      <c r="A349" s="148"/>
      <c r="B349" s="149"/>
      <c r="C349" s="291" t="str">
        <f t="shared" si="5"/>
        <v/>
      </c>
      <c r="D349" s="300"/>
      <c r="E349" s="300"/>
      <c r="F349" s="264"/>
      <c r="G349" s="349"/>
      <c r="H349" s="371"/>
      <c r="I349" s="352"/>
      <c r="J349" s="372"/>
      <c r="K349" s="373"/>
      <c r="L349" s="374"/>
      <c r="M349" s="375"/>
      <c r="N349" s="356"/>
      <c r="O349" s="376"/>
      <c r="P349" s="377"/>
      <c r="Q349" s="378"/>
      <c r="R349" s="379"/>
      <c r="S349" s="380"/>
      <c r="T349" s="381"/>
      <c r="U349" s="382"/>
      <c r="V349" s="382"/>
      <c r="W349" s="382"/>
      <c r="X349" s="382"/>
      <c r="Y349" s="383"/>
      <c r="Z349" s="384"/>
      <c r="AA349" s="470"/>
      <c r="AB349" s="381"/>
      <c r="AC349" s="382"/>
      <c r="AD349" s="382"/>
      <c r="AE349" s="382"/>
      <c r="AF349" s="382"/>
      <c r="AG349" s="382"/>
      <c r="AH349" s="376"/>
      <c r="AI349" s="377"/>
      <c r="AJ349" s="385"/>
      <c r="AK349" s="385"/>
      <c r="AL349" s="385"/>
      <c r="AM349" s="385"/>
      <c r="AN349" s="379"/>
      <c r="AO349" s="386"/>
      <c r="AP349" s="372"/>
      <c r="AQ349" s="372"/>
      <c r="AR349" s="372"/>
      <c r="AS349" s="372"/>
      <c r="AT349" s="372"/>
      <c r="AU349" s="372"/>
      <c r="AV349" s="373"/>
      <c r="AW349" s="387"/>
      <c r="AX349" s="383"/>
      <c r="AY349" s="384"/>
      <c r="AZ349" s="380"/>
      <c r="BA349" s="388"/>
      <c r="BB349" s="382"/>
      <c r="BC349" s="383"/>
      <c r="BF349" s="328"/>
    </row>
    <row r="350" spans="1:58" s="132" customFormat="1" ht="15" x14ac:dyDescent="0.3">
      <c r="A350" s="148"/>
      <c r="B350" s="149"/>
      <c r="C350" s="291" t="str">
        <f t="shared" si="5"/>
        <v/>
      </c>
      <c r="D350" s="300"/>
      <c r="E350" s="300"/>
      <c r="F350" s="264"/>
      <c r="G350" s="349"/>
      <c r="H350" s="371"/>
      <c r="I350" s="352"/>
      <c r="J350" s="372"/>
      <c r="K350" s="373"/>
      <c r="L350" s="374"/>
      <c r="M350" s="375"/>
      <c r="N350" s="356"/>
      <c r="O350" s="376"/>
      <c r="P350" s="377"/>
      <c r="Q350" s="378"/>
      <c r="R350" s="379"/>
      <c r="S350" s="380"/>
      <c r="T350" s="381"/>
      <c r="U350" s="382"/>
      <c r="V350" s="382"/>
      <c r="W350" s="382"/>
      <c r="X350" s="382"/>
      <c r="Y350" s="383"/>
      <c r="Z350" s="384"/>
      <c r="AA350" s="470"/>
      <c r="AB350" s="381"/>
      <c r="AC350" s="382"/>
      <c r="AD350" s="382"/>
      <c r="AE350" s="382"/>
      <c r="AF350" s="382"/>
      <c r="AG350" s="382"/>
      <c r="AH350" s="376"/>
      <c r="AI350" s="377"/>
      <c r="AJ350" s="385"/>
      <c r="AK350" s="385"/>
      <c r="AL350" s="385"/>
      <c r="AM350" s="385"/>
      <c r="AN350" s="379"/>
      <c r="AO350" s="386"/>
      <c r="AP350" s="372"/>
      <c r="AQ350" s="372"/>
      <c r="AR350" s="372"/>
      <c r="AS350" s="372"/>
      <c r="AT350" s="372"/>
      <c r="AU350" s="372"/>
      <c r="AV350" s="373"/>
      <c r="AW350" s="387"/>
      <c r="AX350" s="383"/>
      <c r="AY350" s="384"/>
      <c r="AZ350" s="380"/>
      <c r="BA350" s="388"/>
      <c r="BB350" s="382"/>
      <c r="BC350" s="383"/>
      <c r="BF350" s="328"/>
    </row>
    <row r="351" spans="1:58" s="132" customFormat="1" ht="15" x14ac:dyDescent="0.3">
      <c r="A351" s="148"/>
      <c r="B351" s="149"/>
      <c r="C351" s="291" t="str">
        <f t="shared" si="5"/>
        <v/>
      </c>
      <c r="D351" s="300"/>
      <c r="E351" s="300"/>
      <c r="F351" s="264"/>
      <c r="G351" s="349"/>
      <c r="H351" s="371"/>
      <c r="I351" s="352"/>
      <c r="J351" s="372"/>
      <c r="K351" s="373"/>
      <c r="L351" s="374"/>
      <c r="M351" s="375"/>
      <c r="N351" s="356"/>
      <c r="O351" s="376"/>
      <c r="P351" s="377"/>
      <c r="Q351" s="378"/>
      <c r="R351" s="379"/>
      <c r="S351" s="380"/>
      <c r="T351" s="381"/>
      <c r="U351" s="382"/>
      <c r="V351" s="382"/>
      <c r="W351" s="382"/>
      <c r="X351" s="382"/>
      <c r="Y351" s="383"/>
      <c r="Z351" s="384"/>
      <c r="AA351" s="470"/>
      <c r="AB351" s="381"/>
      <c r="AC351" s="382"/>
      <c r="AD351" s="382"/>
      <c r="AE351" s="382"/>
      <c r="AF351" s="382"/>
      <c r="AG351" s="382"/>
      <c r="AH351" s="376"/>
      <c r="AI351" s="377"/>
      <c r="AJ351" s="385"/>
      <c r="AK351" s="385"/>
      <c r="AL351" s="385"/>
      <c r="AM351" s="385"/>
      <c r="AN351" s="379"/>
      <c r="AO351" s="386"/>
      <c r="AP351" s="372"/>
      <c r="AQ351" s="372"/>
      <c r="AR351" s="372"/>
      <c r="AS351" s="372"/>
      <c r="AT351" s="372"/>
      <c r="AU351" s="372"/>
      <c r="AV351" s="373"/>
      <c r="AW351" s="387"/>
      <c r="AX351" s="383"/>
      <c r="AY351" s="384"/>
      <c r="AZ351" s="380"/>
      <c r="BA351" s="388"/>
      <c r="BB351" s="382"/>
      <c r="BC351" s="383"/>
      <c r="BF351" s="328"/>
    </row>
    <row r="352" spans="1:58" s="132" customFormat="1" ht="15" x14ac:dyDescent="0.3">
      <c r="A352" s="148"/>
      <c r="B352" s="149"/>
      <c r="C352" s="291" t="str">
        <f t="shared" si="5"/>
        <v/>
      </c>
      <c r="D352" s="300"/>
      <c r="E352" s="300"/>
      <c r="F352" s="264"/>
      <c r="G352" s="349"/>
      <c r="H352" s="371"/>
      <c r="I352" s="352"/>
      <c r="J352" s="372"/>
      <c r="K352" s="373"/>
      <c r="L352" s="374"/>
      <c r="M352" s="375"/>
      <c r="N352" s="356"/>
      <c r="O352" s="376"/>
      <c r="P352" s="377"/>
      <c r="Q352" s="378"/>
      <c r="R352" s="379"/>
      <c r="S352" s="380"/>
      <c r="T352" s="381"/>
      <c r="U352" s="382"/>
      <c r="V352" s="382"/>
      <c r="W352" s="382"/>
      <c r="X352" s="382"/>
      <c r="Y352" s="383"/>
      <c r="Z352" s="384"/>
      <c r="AA352" s="470"/>
      <c r="AB352" s="381"/>
      <c r="AC352" s="382"/>
      <c r="AD352" s="382"/>
      <c r="AE352" s="382"/>
      <c r="AF352" s="382"/>
      <c r="AG352" s="382"/>
      <c r="AH352" s="376"/>
      <c r="AI352" s="377"/>
      <c r="AJ352" s="385"/>
      <c r="AK352" s="385"/>
      <c r="AL352" s="385"/>
      <c r="AM352" s="385"/>
      <c r="AN352" s="379"/>
      <c r="AO352" s="386"/>
      <c r="AP352" s="372"/>
      <c r="AQ352" s="372"/>
      <c r="AR352" s="372"/>
      <c r="AS352" s="372"/>
      <c r="AT352" s="372"/>
      <c r="AU352" s="372"/>
      <c r="AV352" s="373"/>
      <c r="AW352" s="387"/>
      <c r="AX352" s="383"/>
      <c r="AY352" s="384"/>
      <c r="AZ352" s="380"/>
      <c r="BA352" s="388"/>
      <c r="BB352" s="382"/>
      <c r="BC352" s="383"/>
      <c r="BF352" s="328"/>
    </row>
    <row r="353" spans="1:58" s="132" customFormat="1" ht="15" x14ac:dyDescent="0.3">
      <c r="A353" s="148"/>
      <c r="B353" s="149"/>
      <c r="C353" s="291" t="str">
        <f t="shared" si="5"/>
        <v/>
      </c>
      <c r="D353" s="300"/>
      <c r="E353" s="300"/>
      <c r="F353" s="264"/>
      <c r="G353" s="349"/>
      <c r="H353" s="371"/>
      <c r="I353" s="352"/>
      <c r="J353" s="372"/>
      <c r="K353" s="373"/>
      <c r="L353" s="374"/>
      <c r="M353" s="375"/>
      <c r="N353" s="356"/>
      <c r="O353" s="376"/>
      <c r="P353" s="377"/>
      <c r="Q353" s="378"/>
      <c r="R353" s="379"/>
      <c r="S353" s="380"/>
      <c r="T353" s="381"/>
      <c r="U353" s="382"/>
      <c r="V353" s="382"/>
      <c r="W353" s="382"/>
      <c r="X353" s="382"/>
      <c r="Y353" s="383"/>
      <c r="Z353" s="384"/>
      <c r="AA353" s="470"/>
      <c r="AB353" s="381"/>
      <c r="AC353" s="382"/>
      <c r="AD353" s="382"/>
      <c r="AE353" s="382"/>
      <c r="AF353" s="382"/>
      <c r="AG353" s="382"/>
      <c r="AH353" s="376"/>
      <c r="AI353" s="377"/>
      <c r="AJ353" s="385"/>
      <c r="AK353" s="385"/>
      <c r="AL353" s="385"/>
      <c r="AM353" s="385"/>
      <c r="AN353" s="379"/>
      <c r="AO353" s="386"/>
      <c r="AP353" s="372"/>
      <c r="AQ353" s="372"/>
      <c r="AR353" s="372"/>
      <c r="AS353" s="372"/>
      <c r="AT353" s="372"/>
      <c r="AU353" s="372"/>
      <c r="AV353" s="373"/>
      <c r="AW353" s="387"/>
      <c r="AX353" s="383"/>
      <c r="AY353" s="384"/>
      <c r="AZ353" s="380"/>
      <c r="BA353" s="388"/>
      <c r="BB353" s="382"/>
      <c r="BC353" s="383"/>
      <c r="BF353" s="328"/>
    </row>
    <row r="354" spans="1:58" s="132" customFormat="1" ht="15" x14ac:dyDescent="0.3">
      <c r="A354" s="148"/>
      <c r="B354" s="149"/>
      <c r="C354" s="291" t="str">
        <f t="shared" si="5"/>
        <v/>
      </c>
      <c r="D354" s="300"/>
      <c r="E354" s="300"/>
      <c r="F354" s="264"/>
      <c r="G354" s="349"/>
      <c r="H354" s="371"/>
      <c r="I354" s="352"/>
      <c r="J354" s="372"/>
      <c r="K354" s="373"/>
      <c r="L354" s="374"/>
      <c r="M354" s="375"/>
      <c r="N354" s="356"/>
      <c r="O354" s="376"/>
      <c r="P354" s="377"/>
      <c r="Q354" s="378"/>
      <c r="R354" s="379"/>
      <c r="S354" s="380"/>
      <c r="T354" s="381"/>
      <c r="U354" s="382"/>
      <c r="V354" s="382"/>
      <c r="W354" s="382"/>
      <c r="X354" s="382"/>
      <c r="Y354" s="383"/>
      <c r="Z354" s="384"/>
      <c r="AA354" s="470"/>
      <c r="AB354" s="381"/>
      <c r="AC354" s="382"/>
      <c r="AD354" s="382"/>
      <c r="AE354" s="382"/>
      <c r="AF354" s="382"/>
      <c r="AG354" s="382"/>
      <c r="AH354" s="376"/>
      <c r="AI354" s="377"/>
      <c r="AJ354" s="385"/>
      <c r="AK354" s="385"/>
      <c r="AL354" s="385"/>
      <c r="AM354" s="385"/>
      <c r="AN354" s="379"/>
      <c r="AO354" s="386"/>
      <c r="AP354" s="372"/>
      <c r="AQ354" s="372"/>
      <c r="AR354" s="372"/>
      <c r="AS354" s="372"/>
      <c r="AT354" s="372"/>
      <c r="AU354" s="372"/>
      <c r="AV354" s="373"/>
      <c r="AW354" s="387"/>
      <c r="AX354" s="383"/>
      <c r="AY354" s="384"/>
      <c r="AZ354" s="380"/>
      <c r="BA354" s="388"/>
      <c r="BB354" s="382"/>
      <c r="BC354" s="383"/>
      <c r="BF354" s="328"/>
    </row>
    <row r="355" spans="1:58" s="132" customFormat="1" ht="15" x14ac:dyDescent="0.3">
      <c r="A355" s="148"/>
      <c r="B355" s="149"/>
      <c r="C355" s="291" t="str">
        <f t="shared" si="5"/>
        <v/>
      </c>
      <c r="D355" s="300"/>
      <c r="E355" s="300"/>
      <c r="F355" s="264"/>
      <c r="G355" s="349"/>
      <c r="H355" s="371"/>
      <c r="I355" s="352"/>
      <c r="J355" s="372"/>
      <c r="K355" s="373"/>
      <c r="L355" s="374"/>
      <c r="M355" s="375"/>
      <c r="N355" s="356"/>
      <c r="O355" s="376"/>
      <c r="P355" s="377"/>
      <c r="Q355" s="378"/>
      <c r="R355" s="379"/>
      <c r="S355" s="380"/>
      <c r="T355" s="381"/>
      <c r="U355" s="382"/>
      <c r="V355" s="382"/>
      <c r="W355" s="382"/>
      <c r="X355" s="382"/>
      <c r="Y355" s="383"/>
      <c r="Z355" s="384"/>
      <c r="AA355" s="470"/>
      <c r="AB355" s="381"/>
      <c r="AC355" s="382"/>
      <c r="AD355" s="382"/>
      <c r="AE355" s="382"/>
      <c r="AF355" s="382"/>
      <c r="AG355" s="382"/>
      <c r="AH355" s="376"/>
      <c r="AI355" s="377"/>
      <c r="AJ355" s="385"/>
      <c r="AK355" s="385"/>
      <c r="AL355" s="385"/>
      <c r="AM355" s="385"/>
      <c r="AN355" s="379"/>
      <c r="AO355" s="386"/>
      <c r="AP355" s="372"/>
      <c r="AQ355" s="372"/>
      <c r="AR355" s="372"/>
      <c r="AS355" s="372"/>
      <c r="AT355" s="372"/>
      <c r="AU355" s="372"/>
      <c r="AV355" s="373"/>
      <c r="AW355" s="387"/>
      <c r="AX355" s="383"/>
      <c r="AY355" s="384"/>
      <c r="AZ355" s="380"/>
      <c r="BA355" s="388"/>
      <c r="BB355" s="382"/>
      <c r="BC355" s="383"/>
      <c r="BF355" s="328"/>
    </row>
    <row r="356" spans="1:58" s="132" customFormat="1" ht="15" x14ac:dyDescent="0.3">
      <c r="A356" s="148"/>
      <c r="B356" s="149"/>
      <c r="C356" s="291" t="str">
        <f t="shared" si="5"/>
        <v/>
      </c>
      <c r="D356" s="300"/>
      <c r="E356" s="300"/>
      <c r="F356" s="264"/>
      <c r="G356" s="349"/>
      <c r="H356" s="371"/>
      <c r="I356" s="352"/>
      <c r="J356" s="372"/>
      <c r="K356" s="373"/>
      <c r="L356" s="374"/>
      <c r="M356" s="375"/>
      <c r="N356" s="356"/>
      <c r="O356" s="376"/>
      <c r="P356" s="377"/>
      <c r="Q356" s="378"/>
      <c r="R356" s="379"/>
      <c r="S356" s="380"/>
      <c r="T356" s="381"/>
      <c r="U356" s="382"/>
      <c r="V356" s="382"/>
      <c r="W356" s="382"/>
      <c r="X356" s="382"/>
      <c r="Y356" s="383"/>
      <c r="Z356" s="384"/>
      <c r="AA356" s="470"/>
      <c r="AB356" s="381"/>
      <c r="AC356" s="382"/>
      <c r="AD356" s="382"/>
      <c r="AE356" s="382"/>
      <c r="AF356" s="382"/>
      <c r="AG356" s="382"/>
      <c r="AH356" s="376"/>
      <c r="AI356" s="377"/>
      <c r="AJ356" s="385"/>
      <c r="AK356" s="385"/>
      <c r="AL356" s="385"/>
      <c r="AM356" s="385"/>
      <c r="AN356" s="379"/>
      <c r="AO356" s="386"/>
      <c r="AP356" s="372"/>
      <c r="AQ356" s="372"/>
      <c r="AR356" s="372"/>
      <c r="AS356" s="372"/>
      <c r="AT356" s="372"/>
      <c r="AU356" s="372"/>
      <c r="AV356" s="373"/>
      <c r="AW356" s="387"/>
      <c r="AX356" s="383"/>
      <c r="AY356" s="384"/>
      <c r="AZ356" s="380"/>
      <c r="BA356" s="388"/>
      <c r="BB356" s="382"/>
      <c r="BC356" s="383"/>
      <c r="BF356" s="328"/>
    </row>
    <row r="357" spans="1:58" s="132" customFormat="1" ht="15" x14ac:dyDescent="0.3">
      <c r="A357" s="148"/>
      <c r="B357" s="149"/>
      <c r="C357" s="291" t="str">
        <f t="shared" si="5"/>
        <v/>
      </c>
      <c r="D357" s="300"/>
      <c r="E357" s="300"/>
      <c r="F357" s="264"/>
      <c r="G357" s="349"/>
      <c r="H357" s="371"/>
      <c r="I357" s="352"/>
      <c r="J357" s="372"/>
      <c r="K357" s="373"/>
      <c r="L357" s="374"/>
      <c r="M357" s="375"/>
      <c r="N357" s="356"/>
      <c r="O357" s="376"/>
      <c r="P357" s="377"/>
      <c r="Q357" s="378"/>
      <c r="R357" s="379"/>
      <c r="S357" s="380"/>
      <c r="T357" s="381"/>
      <c r="U357" s="382"/>
      <c r="V357" s="382"/>
      <c r="W357" s="382"/>
      <c r="X357" s="382"/>
      <c r="Y357" s="383"/>
      <c r="Z357" s="384"/>
      <c r="AA357" s="470"/>
      <c r="AB357" s="381"/>
      <c r="AC357" s="382"/>
      <c r="AD357" s="382"/>
      <c r="AE357" s="382"/>
      <c r="AF357" s="382"/>
      <c r="AG357" s="382"/>
      <c r="AH357" s="376"/>
      <c r="AI357" s="377"/>
      <c r="AJ357" s="385"/>
      <c r="AK357" s="385"/>
      <c r="AL357" s="385"/>
      <c r="AM357" s="385"/>
      <c r="AN357" s="379"/>
      <c r="AO357" s="386"/>
      <c r="AP357" s="372"/>
      <c r="AQ357" s="372"/>
      <c r="AR357" s="372"/>
      <c r="AS357" s="372"/>
      <c r="AT357" s="372"/>
      <c r="AU357" s="372"/>
      <c r="AV357" s="373"/>
      <c r="AW357" s="387"/>
      <c r="AX357" s="383"/>
      <c r="AY357" s="384"/>
      <c r="AZ357" s="380"/>
      <c r="BA357" s="388"/>
      <c r="BB357" s="382"/>
      <c r="BC357" s="383"/>
      <c r="BF357" s="328"/>
    </row>
    <row r="358" spans="1:58" s="132" customFormat="1" ht="15" x14ac:dyDescent="0.3">
      <c r="A358" s="148"/>
      <c r="B358" s="149"/>
      <c r="C358" s="291" t="str">
        <f t="shared" si="5"/>
        <v/>
      </c>
      <c r="D358" s="300"/>
      <c r="E358" s="300"/>
      <c r="F358" s="264"/>
      <c r="G358" s="349"/>
      <c r="H358" s="371"/>
      <c r="I358" s="352"/>
      <c r="J358" s="372"/>
      <c r="K358" s="373"/>
      <c r="L358" s="374"/>
      <c r="M358" s="375"/>
      <c r="N358" s="356"/>
      <c r="O358" s="376"/>
      <c r="P358" s="377"/>
      <c r="Q358" s="378"/>
      <c r="R358" s="379"/>
      <c r="S358" s="380"/>
      <c r="T358" s="381"/>
      <c r="U358" s="382"/>
      <c r="V358" s="382"/>
      <c r="W358" s="382"/>
      <c r="X358" s="382"/>
      <c r="Y358" s="383"/>
      <c r="Z358" s="384"/>
      <c r="AA358" s="470"/>
      <c r="AB358" s="381"/>
      <c r="AC358" s="382"/>
      <c r="AD358" s="382"/>
      <c r="AE358" s="382"/>
      <c r="AF358" s="382"/>
      <c r="AG358" s="382"/>
      <c r="AH358" s="376"/>
      <c r="AI358" s="377"/>
      <c r="AJ358" s="385"/>
      <c r="AK358" s="385"/>
      <c r="AL358" s="385"/>
      <c r="AM358" s="385"/>
      <c r="AN358" s="379"/>
      <c r="AO358" s="386"/>
      <c r="AP358" s="372"/>
      <c r="AQ358" s="372"/>
      <c r="AR358" s="372"/>
      <c r="AS358" s="372"/>
      <c r="AT358" s="372"/>
      <c r="AU358" s="372"/>
      <c r="AV358" s="373"/>
      <c r="AW358" s="387"/>
      <c r="AX358" s="383"/>
      <c r="AY358" s="384"/>
      <c r="AZ358" s="380"/>
      <c r="BA358" s="388"/>
      <c r="BB358" s="382"/>
      <c r="BC358" s="383"/>
      <c r="BF358" s="328"/>
    </row>
    <row r="359" spans="1:58" s="132" customFormat="1" ht="15" x14ac:dyDescent="0.3">
      <c r="A359" s="148"/>
      <c r="B359" s="149"/>
      <c r="C359" s="291" t="str">
        <f t="shared" si="5"/>
        <v/>
      </c>
      <c r="D359" s="300"/>
      <c r="E359" s="300"/>
      <c r="F359" s="264"/>
      <c r="G359" s="349"/>
      <c r="H359" s="371"/>
      <c r="I359" s="352"/>
      <c r="J359" s="372"/>
      <c r="K359" s="373"/>
      <c r="L359" s="374"/>
      <c r="M359" s="375"/>
      <c r="N359" s="356"/>
      <c r="O359" s="376"/>
      <c r="P359" s="377"/>
      <c r="Q359" s="378"/>
      <c r="R359" s="379"/>
      <c r="S359" s="380"/>
      <c r="T359" s="381"/>
      <c r="U359" s="382"/>
      <c r="V359" s="382"/>
      <c r="W359" s="382"/>
      <c r="X359" s="382"/>
      <c r="Y359" s="383"/>
      <c r="Z359" s="384"/>
      <c r="AA359" s="470"/>
      <c r="AB359" s="381"/>
      <c r="AC359" s="382"/>
      <c r="AD359" s="382"/>
      <c r="AE359" s="382"/>
      <c r="AF359" s="382"/>
      <c r="AG359" s="382"/>
      <c r="AH359" s="376"/>
      <c r="AI359" s="377"/>
      <c r="AJ359" s="385"/>
      <c r="AK359" s="385"/>
      <c r="AL359" s="385"/>
      <c r="AM359" s="385"/>
      <c r="AN359" s="379"/>
      <c r="AO359" s="386"/>
      <c r="AP359" s="372"/>
      <c r="AQ359" s="372"/>
      <c r="AR359" s="372"/>
      <c r="AS359" s="372"/>
      <c r="AT359" s="372"/>
      <c r="AU359" s="372"/>
      <c r="AV359" s="373"/>
      <c r="AW359" s="387"/>
      <c r="AX359" s="383"/>
      <c r="AY359" s="384"/>
      <c r="AZ359" s="380"/>
      <c r="BA359" s="388"/>
      <c r="BB359" s="382"/>
      <c r="BC359" s="383"/>
      <c r="BF359" s="328"/>
    </row>
    <row r="360" spans="1:58" s="132" customFormat="1" ht="15" x14ac:dyDescent="0.3">
      <c r="A360" s="148"/>
      <c r="B360" s="149"/>
      <c r="C360" s="291" t="str">
        <f t="shared" si="5"/>
        <v/>
      </c>
      <c r="D360" s="300"/>
      <c r="E360" s="300"/>
      <c r="F360" s="264"/>
      <c r="G360" s="349"/>
      <c r="H360" s="371"/>
      <c r="I360" s="352"/>
      <c r="J360" s="372"/>
      <c r="K360" s="373"/>
      <c r="L360" s="374"/>
      <c r="M360" s="375"/>
      <c r="N360" s="356"/>
      <c r="O360" s="376"/>
      <c r="P360" s="377"/>
      <c r="Q360" s="378"/>
      <c r="R360" s="379"/>
      <c r="S360" s="380"/>
      <c r="T360" s="381"/>
      <c r="U360" s="382"/>
      <c r="V360" s="382"/>
      <c r="W360" s="382"/>
      <c r="X360" s="382"/>
      <c r="Y360" s="383"/>
      <c r="Z360" s="384"/>
      <c r="AA360" s="470"/>
      <c r="AB360" s="381"/>
      <c r="AC360" s="382"/>
      <c r="AD360" s="382"/>
      <c r="AE360" s="382"/>
      <c r="AF360" s="382"/>
      <c r="AG360" s="382"/>
      <c r="AH360" s="376"/>
      <c r="AI360" s="377"/>
      <c r="AJ360" s="385"/>
      <c r="AK360" s="385"/>
      <c r="AL360" s="385"/>
      <c r="AM360" s="385"/>
      <c r="AN360" s="379"/>
      <c r="AO360" s="386"/>
      <c r="AP360" s="372"/>
      <c r="AQ360" s="372"/>
      <c r="AR360" s="372"/>
      <c r="AS360" s="372"/>
      <c r="AT360" s="372"/>
      <c r="AU360" s="372"/>
      <c r="AV360" s="373"/>
      <c r="AW360" s="387"/>
      <c r="AX360" s="383"/>
      <c r="AY360" s="384"/>
      <c r="AZ360" s="380"/>
      <c r="BA360" s="388"/>
      <c r="BB360" s="382"/>
      <c r="BC360" s="383"/>
      <c r="BF360" s="328"/>
    </row>
    <row r="361" spans="1:58" s="132" customFormat="1" ht="15" x14ac:dyDescent="0.3">
      <c r="A361" s="148"/>
      <c r="B361" s="149"/>
      <c r="C361" s="291" t="str">
        <f t="shared" si="5"/>
        <v/>
      </c>
      <c r="D361" s="300"/>
      <c r="E361" s="300"/>
      <c r="F361" s="264"/>
      <c r="G361" s="349"/>
      <c r="H361" s="371"/>
      <c r="I361" s="352"/>
      <c r="J361" s="372"/>
      <c r="K361" s="373"/>
      <c r="L361" s="374"/>
      <c r="M361" s="375"/>
      <c r="N361" s="356"/>
      <c r="O361" s="376"/>
      <c r="P361" s="377"/>
      <c r="Q361" s="378"/>
      <c r="R361" s="379"/>
      <c r="S361" s="380"/>
      <c r="T361" s="381"/>
      <c r="U361" s="382"/>
      <c r="V361" s="382"/>
      <c r="W361" s="382"/>
      <c r="X361" s="382"/>
      <c r="Y361" s="383"/>
      <c r="Z361" s="384"/>
      <c r="AA361" s="470"/>
      <c r="AB361" s="381"/>
      <c r="AC361" s="382"/>
      <c r="AD361" s="382"/>
      <c r="AE361" s="382"/>
      <c r="AF361" s="382"/>
      <c r="AG361" s="382"/>
      <c r="AH361" s="376"/>
      <c r="AI361" s="377"/>
      <c r="AJ361" s="385"/>
      <c r="AK361" s="385"/>
      <c r="AL361" s="385"/>
      <c r="AM361" s="385"/>
      <c r="AN361" s="379"/>
      <c r="AO361" s="386"/>
      <c r="AP361" s="372"/>
      <c r="AQ361" s="372"/>
      <c r="AR361" s="372"/>
      <c r="AS361" s="372"/>
      <c r="AT361" s="372"/>
      <c r="AU361" s="372"/>
      <c r="AV361" s="373"/>
      <c r="AW361" s="387"/>
      <c r="AX361" s="383"/>
      <c r="AY361" s="384"/>
      <c r="AZ361" s="380"/>
      <c r="BA361" s="388"/>
      <c r="BB361" s="382"/>
      <c r="BC361" s="383"/>
      <c r="BF361" s="328"/>
    </row>
    <row r="362" spans="1:58" s="132" customFormat="1" ht="15" x14ac:dyDescent="0.3">
      <c r="A362" s="148"/>
      <c r="B362" s="149"/>
      <c r="C362" s="291" t="str">
        <f t="shared" si="5"/>
        <v/>
      </c>
      <c r="D362" s="300"/>
      <c r="E362" s="300"/>
      <c r="F362" s="264"/>
      <c r="G362" s="349"/>
      <c r="H362" s="371"/>
      <c r="I362" s="352"/>
      <c r="J362" s="372"/>
      <c r="K362" s="373"/>
      <c r="L362" s="374"/>
      <c r="M362" s="375"/>
      <c r="N362" s="356"/>
      <c r="O362" s="376"/>
      <c r="P362" s="377"/>
      <c r="Q362" s="378"/>
      <c r="R362" s="379"/>
      <c r="S362" s="380"/>
      <c r="T362" s="381"/>
      <c r="U362" s="382"/>
      <c r="V362" s="382"/>
      <c r="W362" s="382"/>
      <c r="X362" s="382"/>
      <c r="Y362" s="383"/>
      <c r="Z362" s="384"/>
      <c r="AA362" s="470"/>
      <c r="AB362" s="381"/>
      <c r="AC362" s="382"/>
      <c r="AD362" s="382"/>
      <c r="AE362" s="382"/>
      <c r="AF362" s="382"/>
      <c r="AG362" s="382"/>
      <c r="AH362" s="376"/>
      <c r="AI362" s="377"/>
      <c r="AJ362" s="385"/>
      <c r="AK362" s="385"/>
      <c r="AL362" s="385"/>
      <c r="AM362" s="385"/>
      <c r="AN362" s="379"/>
      <c r="AO362" s="386"/>
      <c r="AP362" s="372"/>
      <c r="AQ362" s="372"/>
      <c r="AR362" s="372"/>
      <c r="AS362" s="372"/>
      <c r="AT362" s="372"/>
      <c r="AU362" s="372"/>
      <c r="AV362" s="373"/>
      <c r="AW362" s="387"/>
      <c r="AX362" s="383"/>
      <c r="AY362" s="384"/>
      <c r="AZ362" s="380"/>
      <c r="BA362" s="388"/>
      <c r="BB362" s="382"/>
      <c r="BC362" s="383"/>
      <c r="BF362" s="328"/>
    </row>
    <row r="363" spans="1:58" s="132" customFormat="1" ht="15" x14ac:dyDescent="0.3">
      <c r="A363" s="148"/>
      <c r="B363" s="149"/>
      <c r="C363" s="291" t="str">
        <f t="shared" si="5"/>
        <v/>
      </c>
      <c r="D363" s="300"/>
      <c r="E363" s="300"/>
      <c r="F363" s="264"/>
      <c r="G363" s="349"/>
      <c r="H363" s="371"/>
      <c r="I363" s="352"/>
      <c r="J363" s="372"/>
      <c r="K363" s="373"/>
      <c r="L363" s="374"/>
      <c r="M363" s="375"/>
      <c r="N363" s="356"/>
      <c r="O363" s="376"/>
      <c r="P363" s="377"/>
      <c r="Q363" s="378"/>
      <c r="R363" s="379"/>
      <c r="S363" s="380"/>
      <c r="T363" s="381"/>
      <c r="U363" s="382"/>
      <c r="V363" s="382"/>
      <c r="W363" s="382"/>
      <c r="X363" s="382"/>
      <c r="Y363" s="383"/>
      <c r="Z363" s="384"/>
      <c r="AA363" s="470"/>
      <c r="AB363" s="381"/>
      <c r="AC363" s="382"/>
      <c r="AD363" s="382"/>
      <c r="AE363" s="382"/>
      <c r="AF363" s="382"/>
      <c r="AG363" s="382"/>
      <c r="AH363" s="376"/>
      <c r="AI363" s="377"/>
      <c r="AJ363" s="385"/>
      <c r="AK363" s="385"/>
      <c r="AL363" s="385"/>
      <c r="AM363" s="385"/>
      <c r="AN363" s="379"/>
      <c r="AO363" s="386"/>
      <c r="AP363" s="372"/>
      <c r="AQ363" s="372"/>
      <c r="AR363" s="372"/>
      <c r="AS363" s="372"/>
      <c r="AT363" s="372"/>
      <c r="AU363" s="372"/>
      <c r="AV363" s="373"/>
      <c r="AW363" s="387"/>
      <c r="AX363" s="383"/>
      <c r="AY363" s="384"/>
      <c r="AZ363" s="380"/>
      <c r="BA363" s="388"/>
      <c r="BB363" s="382"/>
      <c r="BC363" s="383"/>
      <c r="BF363" s="328"/>
    </row>
    <row r="364" spans="1:58" s="132" customFormat="1" ht="15" x14ac:dyDescent="0.3">
      <c r="A364" s="148"/>
      <c r="B364" s="149"/>
      <c r="C364" s="291" t="str">
        <f t="shared" si="5"/>
        <v/>
      </c>
      <c r="D364" s="300"/>
      <c r="E364" s="300"/>
      <c r="F364" s="264"/>
      <c r="G364" s="349"/>
      <c r="H364" s="371"/>
      <c r="I364" s="352"/>
      <c r="J364" s="372"/>
      <c r="K364" s="373"/>
      <c r="L364" s="374"/>
      <c r="M364" s="375"/>
      <c r="N364" s="356"/>
      <c r="O364" s="376"/>
      <c r="P364" s="377"/>
      <c r="Q364" s="378"/>
      <c r="R364" s="379"/>
      <c r="S364" s="380"/>
      <c r="T364" s="381"/>
      <c r="U364" s="382"/>
      <c r="V364" s="382"/>
      <c r="W364" s="382"/>
      <c r="X364" s="382"/>
      <c r="Y364" s="383"/>
      <c r="Z364" s="384"/>
      <c r="AA364" s="470"/>
      <c r="AB364" s="381"/>
      <c r="AC364" s="382"/>
      <c r="AD364" s="382"/>
      <c r="AE364" s="382"/>
      <c r="AF364" s="382"/>
      <c r="AG364" s="382"/>
      <c r="AH364" s="376"/>
      <c r="AI364" s="377"/>
      <c r="AJ364" s="385"/>
      <c r="AK364" s="385"/>
      <c r="AL364" s="385"/>
      <c r="AM364" s="385"/>
      <c r="AN364" s="379"/>
      <c r="AO364" s="386"/>
      <c r="AP364" s="372"/>
      <c r="AQ364" s="372"/>
      <c r="AR364" s="372"/>
      <c r="AS364" s="372"/>
      <c r="AT364" s="372"/>
      <c r="AU364" s="372"/>
      <c r="AV364" s="373"/>
      <c r="AW364" s="387"/>
      <c r="AX364" s="383"/>
      <c r="AY364" s="384"/>
      <c r="AZ364" s="380"/>
      <c r="BA364" s="388"/>
      <c r="BB364" s="382"/>
      <c r="BC364" s="383"/>
      <c r="BF364" s="328"/>
    </row>
    <row r="365" spans="1:58" s="132" customFormat="1" ht="15" x14ac:dyDescent="0.3">
      <c r="A365" s="148"/>
      <c r="B365" s="149"/>
      <c r="C365" s="291" t="str">
        <f t="shared" si="5"/>
        <v/>
      </c>
      <c r="D365" s="300"/>
      <c r="E365" s="300"/>
      <c r="F365" s="264"/>
      <c r="G365" s="349"/>
      <c r="H365" s="371"/>
      <c r="I365" s="352"/>
      <c r="J365" s="372"/>
      <c r="K365" s="373"/>
      <c r="L365" s="374"/>
      <c r="M365" s="375"/>
      <c r="N365" s="356"/>
      <c r="O365" s="376"/>
      <c r="P365" s="377"/>
      <c r="Q365" s="378"/>
      <c r="R365" s="379"/>
      <c r="S365" s="380"/>
      <c r="T365" s="381"/>
      <c r="U365" s="382"/>
      <c r="V365" s="382"/>
      <c r="W365" s="382"/>
      <c r="X365" s="382"/>
      <c r="Y365" s="383"/>
      <c r="Z365" s="384"/>
      <c r="AA365" s="470"/>
      <c r="AB365" s="381"/>
      <c r="AC365" s="382"/>
      <c r="AD365" s="382"/>
      <c r="AE365" s="382"/>
      <c r="AF365" s="382"/>
      <c r="AG365" s="382"/>
      <c r="AH365" s="376"/>
      <c r="AI365" s="377"/>
      <c r="AJ365" s="385"/>
      <c r="AK365" s="385"/>
      <c r="AL365" s="385"/>
      <c r="AM365" s="385"/>
      <c r="AN365" s="379"/>
      <c r="AO365" s="386"/>
      <c r="AP365" s="372"/>
      <c r="AQ365" s="372"/>
      <c r="AR365" s="372"/>
      <c r="AS365" s="372"/>
      <c r="AT365" s="372"/>
      <c r="AU365" s="372"/>
      <c r="AV365" s="373"/>
      <c r="AW365" s="387"/>
      <c r="AX365" s="383"/>
      <c r="AY365" s="384"/>
      <c r="AZ365" s="380"/>
      <c r="BA365" s="388"/>
      <c r="BB365" s="382"/>
      <c r="BC365" s="383"/>
      <c r="BF365" s="328"/>
    </row>
    <row r="366" spans="1:58" s="132" customFormat="1" ht="15" x14ac:dyDescent="0.3">
      <c r="A366" s="148"/>
      <c r="B366" s="149"/>
      <c r="C366" s="291" t="str">
        <f t="shared" si="5"/>
        <v/>
      </c>
      <c r="D366" s="300"/>
      <c r="E366" s="300"/>
      <c r="F366" s="264"/>
      <c r="G366" s="349"/>
      <c r="H366" s="371"/>
      <c r="I366" s="352"/>
      <c r="J366" s="372"/>
      <c r="K366" s="373"/>
      <c r="L366" s="374"/>
      <c r="M366" s="375"/>
      <c r="N366" s="356"/>
      <c r="O366" s="376"/>
      <c r="P366" s="377"/>
      <c r="Q366" s="378"/>
      <c r="R366" s="379"/>
      <c r="S366" s="380"/>
      <c r="T366" s="381"/>
      <c r="U366" s="382"/>
      <c r="V366" s="382"/>
      <c r="W366" s="382"/>
      <c r="X366" s="382"/>
      <c r="Y366" s="383"/>
      <c r="Z366" s="384"/>
      <c r="AA366" s="470"/>
      <c r="AB366" s="381"/>
      <c r="AC366" s="382"/>
      <c r="AD366" s="382"/>
      <c r="AE366" s="382"/>
      <c r="AF366" s="382"/>
      <c r="AG366" s="382"/>
      <c r="AH366" s="376"/>
      <c r="AI366" s="377"/>
      <c r="AJ366" s="385"/>
      <c r="AK366" s="385"/>
      <c r="AL366" s="385"/>
      <c r="AM366" s="385"/>
      <c r="AN366" s="379"/>
      <c r="AO366" s="386"/>
      <c r="AP366" s="372"/>
      <c r="AQ366" s="372"/>
      <c r="AR366" s="372"/>
      <c r="AS366" s="372"/>
      <c r="AT366" s="372"/>
      <c r="AU366" s="372"/>
      <c r="AV366" s="373"/>
      <c r="AW366" s="387"/>
      <c r="AX366" s="383"/>
      <c r="AY366" s="384"/>
      <c r="AZ366" s="380"/>
      <c r="BA366" s="388"/>
      <c r="BB366" s="382"/>
      <c r="BC366" s="383"/>
      <c r="BF366" s="328"/>
    </row>
    <row r="367" spans="1:58" s="132" customFormat="1" ht="15" x14ac:dyDescent="0.3">
      <c r="A367" s="148"/>
      <c r="B367" s="149"/>
      <c r="C367" s="291" t="str">
        <f t="shared" si="5"/>
        <v/>
      </c>
      <c r="D367" s="300"/>
      <c r="E367" s="300"/>
      <c r="F367" s="264"/>
      <c r="G367" s="349"/>
      <c r="H367" s="371"/>
      <c r="I367" s="352"/>
      <c r="J367" s="372"/>
      <c r="K367" s="373"/>
      <c r="L367" s="374"/>
      <c r="M367" s="375"/>
      <c r="N367" s="356"/>
      <c r="O367" s="376"/>
      <c r="P367" s="377"/>
      <c r="Q367" s="378"/>
      <c r="R367" s="379"/>
      <c r="S367" s="380"/>
      <c r="T367" s="381"/>
      <c r="U367" s="382"/>
      <c r="V367" s="382"/>
      <c r="W367" s="382"/>
      <c r="X367" s="382"/>
      <c r="Y367" s="383"/>
      <c r="Z367" s="384"/>
      <c r="AA367" s="470"/>
      <c r="AB367" s="381"/>
      <c r="AC367" s="382"/>
      <c r="AD367" s="382"/>
      <c r="AE367" s="382"/>
      <c r="AF367" s="382"/>
      <c r="AG367" s="382"/>
      <c r="AH367" s="376"/>
      <c r="AI367" s="377"/>
      <c r="AJ367" s="385"/>
      <c r="AK367" s="385"/>
      <c r="AL367" s="385"/>
      <c r="AM367" s="385"/>
      <c r="AN367" s="379"/>
      <c r="AO367" s="386"/>
      <c r="AP367" s="372"/>
      <c r="AQ367" s="372"/>
      <c r="AR367" s="372"/>
      <c r="AS367" s="372"/>
      <c r="AT367" s="372"/>
      <c r="AU367" s="372"/>
      <c r="AV367" s="373"/>
      <c r="AW367" s="387"/>
      <c r="AX367" s="383"/>
      <c r="AY367" s="384"/>
      <c r="AZ367" s="380"/>
      <c r="BA367" s="388"/>
      <c r="BB367" s="382"/>
      <c r="BC367" s="383"/>
      <c r="BF367" s="328"/>
    </row>
    <row r="368" spans="1:58" s="132" customFormat="1" ht="15" x14ac:dyDescent="0.3">
      <c r="A368" s="148"/>
      <c r="B368" s="149"/>
      <c r="C368" s="291" t="str">
        <f t="shared" si="5"/>
        <v/>
      </c>
      <c r="D368" s="300"/>
      <c r="E368" s="300"/>
      <c r="F368" s="264"/>
      <c r="G368" s="349"/>
      <c r="H368" s="371"/>
      <c r="I368" s="352"/>
      <c r="J368" s="372"/>
      <c r="K368" s="373"/>
      <c r="L368" s="374"/>
      <c r="M368" s="375"/>
      <c r="N368" s="356"/>
      <c r="O368" s="376"/>
      <c r="P368" s="377"/>
      <c r="Q368" s="378"/>
      <c r="R368" s="379"/>
      <c r="S368" s="380"/>
      <c r="T368" s="381"/>
      <c r="U368" s="382"/>
      <c r="V368" s="382"/>
      <c r="W368" s="382"/>
      <c r="X368" s="382"/>
      <c r="Y368" s="383"/>
      <c r="Z368" s="384"/>
      <c r="AA368" s="470"/>
      <c r="AB368" s="381"/>
      <c r="AC368" s="382"/>
      <c r="AD368" s="382"/>
      <c r="AE368" s="382"/>
      <c r="AF368" s="382"/>
      <c r="AG368" s="382"/>
      <c r="AH368" s="376"/>
      <c r="AI368" s="377"/>
      <c r="AJ368" s="385"/>
      <c r="AK368" s="385"/>
      <c r="AL368" s="385"/>
      <c r="AM368" s="385"/>
      <c r="AN368" s="379"/>
      <c r="AO368" s="386"/>
      <c r="AP368" s="372"/>
      <c r="AQ368" s="372"/>
      <c r="AR368" s="372"/>
      <c r="AS368" s="372"/>
      <c r="AT368" s="372"/>
      <c r="AU368" s="372"/>
      <c r="AV368" s="373"/>
      <c r="AW368" s="387"/>
      <c r="AX368" s="383"/>
      <c r="AY368" s="384"/>
      <c r="AZ368" s="380"/>
      <c r="BA368" s="388"/>
      <c r="BB368" s="382"/>
      <c r="BC368" s="383"/>
      <c r="BF368" s="328"/>
    </row>
    <row r="369" spans="1:58" s="132" customFormat="1" ht="15" x14ac:dyDescent="0.3">
      <c r="A369" s="148"/>
      <c r="B369" s="149"/>
      <c r="C369" s="291" t="str">
        <f t="shared" si="5"/>
        <v/>
      </c>
      <c r="D369" s="300"/>
      <c r="E369" s="300"/>
      <c r="F369" s="264"/>
      <c r="G369" s="349"/>
      <c r="H369" s="371"/>
      <c r="I369" s="352"/>
      <c r="J369" s="372"/>
      <c r="K369" s="373"/>
      <c r="L369" s="374"/>
      <c r="M369" s="375"/>
      <c r="N369" s="356"/>
      <c r="O369" s="376"/>
      <c r="P369" s="377"/>
      <c r="Q369" s="378"/>
      <c r="R369" s="379"/>
      <c r="S369" s="380"/>
      <c r="T369" s="381"/>
      <c r="U369" s="382"/>
      <c r="V369" s="382"/>
      <c r="W369" s="382"/>
      <c r="X369" s="382"/>
      <c r="Y369" s="383"/>
      <c r="Z369" s="384"/>
      <c r="AA369" s="470"/>
      <c r="AB369" s="381"/>
      <c r="AC369" s="382"/>
      <c r="AD369" s="382"/>
      <c r="AE369" s="382"/>
      <c r="AF369" s="382"/>
      <c r="AG369" s="382"/>
      <c r="AH369" s="376"/>
      <c r="AI369" s="377"/>
      <c r="AJ369" s="385"/>
      <c r="AK369" s="385"/>
      <c r="AL369" s="385"/>
      <c r="AM369" s="385"/>
      <c r="AN369" s="379"/>
      <c r="AO369" s="386"/>
      <c r="AP369" s="372"/>
      <c r="AQ369" s="372"/>
      <c r="AR369" s="372"/>
      <c r="AS369" s="372"/>
      <c r="AT369" s="372"/>
      <c r="AU369" s="372"/>
      <c r="AV369" s="373"/>
      <c r="AW369" s="387"/>
      <c r="AX369" s="383"/>
      <c r="AY369" s="384"/>
      <c r="AZ369" s="380"/>
      <c r="BA369" s="388"/>
      <c r="BB369" s="382"/>
      <c r="BC369" s="383"/>
      <c r="BF369" s="328"/>
    </row>
    <row r="370" spans="1:58" s="132" customFormat="1" ht="15" x14ac:dyDescent="0.3">
      <c r="A370" s="148"/>
      <c r="B370" s="149"/>
      <c r="C370" s="291" t="str">
        <f t="shared" si="5"/>
        <v/>
      </c>
      <c r="D370" s="300"/>
      <c r="E370" s="300"/>
      <c r="F370" s="264"/>
      <c r="G370" s="349"/>
      <c r="H370" s="371"/>
      <c r="I370" s="352"/>
      <c r="J370" s="372"/>
      <c r="K370" s="373"/>
      <c r="L370" s="374"/>
      <c r="M370" s="375"/>
      <c r="N370" s="356"/>
      <c r="O370" s="376"/>
      <c r="P370" s="377"/>
      <c r="Q370" s="378"/>
      <c r="R370" s="379"/>
      <c r="S370" s="380"/>
      <c r="T370" s="381"/>
      <c r="U370" s="382"/>
      <c r="V370" s="382"/>
      <c r="W370" s="382"/>
      <c r="X370" s="382"/>
      <c r="Y370" s="383"/>
      <c r="Z370" s="384"/>
      <c r="AA370" s="470"/>
      <c r="AB370" s="381"/>
      <c r="AC370" s="382"/>
      <c r="AD370" s="382"/>
      <c r="AE370" s="382"/>
      <c r="AF370" s="382"/>
      <c r="AG370" s="382"/>
      <c r="AH370" s="376"/>
      <c r="AI370" s="377"/>
      <c r="AJ370" s="385"/>
      <c r="AK370" s="385"/>
      <c r="AL370" s="385"/>
      <c r="AM370" s="385"/>
      <c r="AN370" s="379"/>
      <c r="AO370" s="386"/>
      <c r="AP370" s="372"/>
      <c r="AQ370" s="372"/>
      <c r="AR370" s="372"/>
      <c r="AS370" s="372"/>
      <c r="AT370" s="372"/>
      <c r="AU370" s="372"/>
      <c r="AV370" s="373"/>
      <c r="AW370" s="387"/>
      <c r="AX370" s="383"/>
      <c r="AY370" s="384"/>
      <c r="AZ370" s="380"/>
      <c r="BA370" s="388"/>
      <c r="BB370" s="382"/>
      <c r="BC370" s="383"/>
      <c r="BF370" s="328"/>
    </row>
    <row r="371" spans="1:58" s="132" customFormat="1" ht="15" x14ac:dyDescent="0.3">
      <c r="A371" s="148"/>
      <c r="B371" s="149"/>
      <c r="C371" s="291" t="str">
        <f t="shared" si="5"/>
        <v/>
      </c>
      <c r="D371" s="300"/>
      <c r="E371" s="300"/>
      <c r="F371" s="264"/>
      <c r="G371" s="349"/>
      <c r="H371" s="371"/>
      <c r="I371" s="352"/>
      <c r="J371" s="372"/>
      <c r="K371" s="373"/>
      <c r="L371" s="374"/>
      <c r="M371" s="375"/>
      <c r="N371" s="356"/>
      <c r="O371" s="376"/>
      <c r="P371" s="377"/>
      <c r="Q371" s="378"/>
      <c r="R371" s="379"/>
      <c r="S371" s="380"/>
      <c r="T371" s="381"/>
      <c r="U371" s="382"/>
      <c r="V371" s="382"/>
      <c r="W371" s="382"/>
      <c r="X371" s="382"/>
      <c r="Y371" s="383"/>
      <c r="Z371" s="384"/>
      <c r="AA371" s="470"/>
      <c r="AB371" s="381"/>
      <c r="AC371" s="382"/>
      <c r="AD371" s="382"/>
      <c r="AE371" s="382"/>
      <c r="AF371" s="382"/>
      <c r="AG371" s="382"/>
      <c r="AH371" s="376"/>
      <c r="AI371" s="377"/>
      <c r="AJ371" s="385"/>
      <c r="AK371" s="385"/>
      <c r="AL371" s="385"/>
      <c r="AM371" s="385"/>
      <c r="AN371" s="379"/>
      <c r="AO371" s="386"/>
      <c r="AP371" s="372"/>
      <c r="AQ371" s="372"/>
      <c r="AR371" s="372"/>
      <c r="AS371" s="372"/>
      <c r="AT371" s="372"/>
      <c r="AU371" s="372"/>
      <c r="AV371" s="373"/>
      <c r="AW371" s="387"/>
      <c r="AX371" s="383"/>
      <c r="AY371" s="384"/>
      <c r="AZ371" s="380"/>
      <c r="BA371" s="388"/>
      <c r="BB371" s="382"/>
      <c r="BC371" s="383"/>
      <c r="BF371" s="328"/>
    </row>
    <row r="372" spans="1:58" s="132" customFormat="1" ht="15" x14ac:dyDescent="0.3">
      <c r="A372" s="148"/>
      <c r="B372" s="149"/>
      <c r="C372" s="291" t="str">
        <f t="shared" si="5"/>
        <v/>
      </c>
      <c r="D372" s="300"/>
      <c r="E372" s="300"/>
      <c r="F372" s="264"/>
      <c r="G372" s="349"/>
      <c r="H372" s="371"/>
      <c r="I372" s="352"/>
      <c r="J372" s="372"/>
      <c r="K372" s="373"/>
      <c r="L372" s="374"/>
      <c r="M372" s="375"/>
      <c r="N372" s="356"/>
      <c r="O372" s="376"/>
      <c r="P372" s="377"/>
      <c r="Q372" s="378"/>
      <c r="R372" s="379"/>
      <c r="S372" s="380"/>
      <c r="T372" s="381"/>
      <c r="U372" s="382"/>
      <c r="V372" s="382"/>
      <c r="W372" s="382"/>
      <c r="X372" s="382"/>
      <c r="Y372" s="383"/>
      <c r="Z372" s="384"/>
      <c r="AA372" s="470"/>
      <c r="AB372" s="381"/>
      <c r="AC372" s="382"/>
      <c r="AD372" s="382"/>
      <c r="AE372" s="382"/>
      <c r="AF372" s="382"/>
      <c r="AG372" s="382"/>
      <c r="AH372" s="376"/>
      <c r="AI372" s="377"/>
      <c r="AJ372" s="385"/>
      <c r="AK372" s="385"/>
      <c r="AL372" s="385"/>
      <c r="AM372" s="385"/>
      <c r="AN372" s="379"/>
      <c r="AO372" s="386"/>
      <c r="AP372" s="372"/>
      <c r="AQ372" s="372"/>
      <c r="AR372" s="372"/>
      <c r="AS372" s="372"/>
      <c r="AT372" s="372"/>
      <c r="AU372" s="372"/>
      <c r="AV372" s="373"/>
      <c r="AW372" s="387"/>
      <c r="AX372" s="383"/>
      <c r="AY372" s="384"/>
      <c r="AZ372" s="380"/>
      <c r="BA372" s="388"/>
      <c r="BB372" s="382"/>
      <c r="BC372" s="383"/>
      <c r="BF372" s="328"/>
    </row>
    <row r="373" spans="1:58" s="132" customFormat="1" ht="15" x14ac:dyDescent="0.3">
      <c r="A373" s="148"/>
      <c r="B373" s="149"/>
      <c r="C373" s="291" t="str">
        <f t="shared" si="5"/>
        <v/>
      </c>
      <c r="D373" s="300"/>
      <c r="E373" s="300"/>
      <c r="F373" s="264"/>
      <c r="G373" s="349"/>
      <c r="H373" s="371"/>
      <c r="I373" s="352"/>
      <c r="J373" s="372"/>
      <c r="K373" s="373"/>
      <c r="L373" s="374"/>
      <c r="M373" s="375"/>
      <c r="N373" s="356"/>
      <c r="O373" s="376"/>
      <c r="P373" s="377"/>
      <c r="Q373" s="378"/>
      <c r="R373" s="379"/>
      <c r="S373" s="380"/>
      <c r="T373" s="381"/>
      <c r="U373" s="382"/>
      <c r="V373" s="382"/>
      <c r="W373" s="382"/>
      <c r="X373" s="382"/>
      <c r="Y373" s="383"/>
      <c r="Z373" s="384"/>
      <c r="AA373" s="470"/>
      <c r="AB373" s="381"/>
      <c r="AC373" s="382"/>
      <c r="AD373" s="382"/>
      <c r="AE373" s="382"/>
      <c r="AF373" s="382"/>
      <c r="AG373" s="382"/>
      <c r="AH373" s="376"/>
      <c r="AI373" s="377"/>
      <c r="AJ373" s="385"/>
      <c r="AK373" s="385"/>
      <c r="AL373" s="385"/>
      <c r="AM373" s="385"/>
      <c r="AN373" s="379"/>
      <c r="AO373" s="386"/>
      <c r="AP373" s="372"/>
      <c r="AQ373" s="372"/>
      <c r="AR373" s="372"/>
      <c r="AS373" s="372"/>
      <c r="AT373" s="372"/>
      <c r="AU373" s="372"/>
      <c r="AV373" s="373"/>
      <c r="AW373" s="387"/>
      <c r="AX373" s="383"/>
      <c r="AY373" s="384"/>
      <c r="AZ373" s="380"/>
      <c r="BA373" s="388"/>
      <c r="BB373" s="382"/>
      <c r="BC373" s="383"/>
      <c r="BF373" s="328"/>
    </row>
    <row r="374" spans="1:58" s="132" customFormat="1" ht="15" x14ac:dyDescent="0.3">
      <c r="A374" s="148"/>
      <c r="B374" s="149"/>
      <c r="C374" s="291" t="str">
        <f t="shared" si="5"/>
        <v/>
      </c>
      <c r="D374" s="300"/>
      <c r="E374" s="300"/>
      <c r="F374" s="264"/>
      <c r="G374" s="349"/>
      <c r="H374" s="371"/>
      <c r="I374" s="352"/>
      <c r="J374" s="372"/>
      <c r="K374" s="373"/>
      <c r="L374" s="374"/>
      <c r="M374" s="375"/>
      <c r="N374" s="356"/>
      <c r="O374" s="376"/>
      <c r="P374" s="377"/>
      <c r="Q374" s="378"/>
      <c r="R374" s="379"/>
      <c r="S374" s="380"/>
      <c r="T374" s="381"/>
      <c r="U374" s="382"/>
      <c r="V374" s="382"/>
      <c r="W374" s="382"/>
      <c r="X374" s="382"/>
      <c r="Y374" s="383"/>
      <c r="Z374" s="384"/>
      <c r="AA374" s="470"/>
      <c r="AB374" s="381"/>
      <c r="AC374" s="382"/>
      <c r="AD374" s="382"/>
      <c r="AE374" s="382"/>
      <c r="AF374" s="382"/>
      <c r="AG374" s="382"/>
      <c r="AH374" s="376"/>
      <c r="AI374" s="377"/>
      <c r="AJ374" s="385"/>
      <c r="AK374" s="385"/>
      <c r="AL374" s="385"/>
      <c r="AM374" s="385"/>
      <c r="AN374" s="379"/>
      <c r="AO374" s="386"/>
      <c r="AP374" s="372"/>
      <c r="AQ374" s="372"/>
      <c r="AR374" s="372"/>
      <c r="AS374" s="372"/>
      <c r="AT374" s="372"/>
      <c r="AU374" s="372"/>
      <c r="AV374" s="373"/>
      <c r="AW374" s="387"/>
      <c r="AX374" s="383"/>
      <c r="AY374" s="384"/>
      <c r="AZ374" s="380"/>
      <c r="BA374" s="388"/>
      <c r="BB374" s="382"/>
      <c r="BC374" s="383"/>
      <c r="BF374" s="328"/>
    </row>
    <row r="375" spans="1:58" s="132" customFormat="1" ht="15" x14ac:dyDescent="0.3">
      <c r="A375" s="148"/>
      <c r="B375" s="149"/>
      <c r="C375" s="291" t="str">
        <f t="shared" si="5"/>
        <v/>
      </c>
      <c r="D375" s="300"/>
      <c r="E375" s="300"/>
      <c r="F375" s="264"/>
      <c r="G375" s="349"/>
      <c r="H375" s="371"/>
      <c r="I375" s="352"/>
      <c r="J375" s="372"/>
      <c r="K375" s="373"/>
      <c r="L375" s="374"/>
      <c r="M375" s="375"/>
      <c r="N375" s="356"/>
      <c r="O375" s="376"/>
      <c r="P375" s="377"/>
      <c r="Q375" s="378"/>
      <c r="R375" s="379"/>
      <c r="S375" s="380"/>
      <c r="T375" s="381"/>
      <c r="U375" s="382"/>
      <c r="V375" s="382"/>
      <c r="W375" s="382"/>
      <c r="X375" s="382"/>
      <c r="Y375" s="383"/>
      <c r="Z375" s="384"/>
      <c r="AA375" s="470"/>
      <c r="AB375" s="381"/>
      <c r="AC375" s="382"/>
      <c r="AD375" s="382"/>
      <c r="AE375" s="382"/>
      <c r="AF375" s="382"/>
      <c r="AG375" s="382"/>
      <c r="AH375" s="376"/>
      <c r="AI375" s="377"/>
      <c r="AJ375" s="385"/>
      <c r="AK375" s="385"/>
      <c r="AL375" s="385"/>
      <c r="AM375" s="385"/>
      <c r="AN375" s="379"/>
      <c r="AO375" s="386"/>
      <c r="AP375" s="372"/>
      <c r="AQ375" s="372"/>
      <c r="AR375" s="372"/>
      <c r="AS375" s="372"/>
      <c r="AT375" s="372"/>
      <c r="AU375" s="372"/>
      <c r="AV375" s="373"/>
      <c r="AW375" s="387"/>
      <c r="AX375" s="383"/>
      <c r="AY375" s="384"/>
      <c r="AZ375" s="380"/>
      <c r="BA375" s="388"/>
      <c r="BB375" s="382"/>
      <c r="BC375" s="383"/>
      <c r="BF375" s="328"/>
    </row>
    <row r="376" spans="1:58" s="132" customFormat="1" ht="15" x14ac:dyDescent="0.3">
      <c r="A376" s="148"/>
      <c r="B376" s="149"/>
      <c r="C376" s="291" t="str">
        <f t="shared" si="5"/>
        <v/>
      </c>
      <c r="D376" s="300"/>
      <c r="E376" s="300"/>
      <c r="F376" s="264"/>
      <c r="G376" s="349"/>
      <c r="H376" s="371"/>
      <c r="I376" s="352"/>
      <c r="J376" s="372"/>
      <c r="K376" s="373"/>
      <c r="L376" s="374"/>
      <c r="M376" s="375"/>
      <c r="N376" s="356"/>
      <c r="O376" s="376"/>
      <c r="P376" s="377"/>
      <c r="Q376" s="378"/>
      <c r="R376" s="379"/>
      <c r="S376" s="380"/>
      <c r="T376" s="381"/>
      <c r="U376" s="382"/>
      <c r="V376" s="382"/>
      <c r="W376" s="382"/>
      <c r="X376" s="382"/>
      <c r="Y376" s="383"/>
      <c r="Z376" s="384"/>
      <c r="AA376" s="470"/>
      <c r="AB376" s="381"/>
      <c r="AC376" s="382"/>
      <c r="AD376" s="382"/>
      <c r="AE376" s="382"/>
      <c r="AF376" s="382"/>
      <c r="AG376" s="382"/>
      <c r="AH376" s="376"/>
      <c r="AI376" s="377"/>
      <c r="AJ376" s="385"/>
      <c r="AK376" s="385"/>
      <c r="AL376" s="385"/>
      <c r="AM376" s="385"/>
      <c r="AN376" s="379"/>
      <c r="AO376" s="386"/>
      <c r="AP376" s="372"/>
      <c r="AQ376" s="372"/>
      <c r="AR376" s="372"/>
      <c r="AS376" s="372"/>
      <c r="AT376" s="372"/>
      <c r="AU376" s="372"/>
      <c r="AV376" s="373"/>
      <c r="AW376" s="387"/>
      <c r="AX376" s="383"/>
      <c r="AY376" s="384"/>
      <c r="AZ376" s="380"/>
      <c r="BA376" s="388"/>
      <c r="BB376" s="382"/>
      <c r="BC376" s="383"/>
      <c r="BF376" s="328"/>
    </row>
    <row r="377" spans="1:58" s="132" customFormat="1" ht="15" x14ac:dyDescent="0.3">
      <c r="A377" s="148"/>
      <c r="B377" s="149"/>
      <c r="C377" s="291" t="str">
        <f t="shared" si="5"/>
        <v/>
      </c>
      <c r="D377" s="300"/>
      <c r="E377" s="300"/>
      <c r="F377" s="264"/>
      <c r="G377" s="349"/>
      <c r="H377" s="371"/>
      <c r="I377" s="352"/>
      <c r="J377" s="372"/>
      <c r="K377" s="373"/>
      <c r="L377" s="374"/>
      <c r="M377" s="375"/>
      <c r="N377" s="356"/>
      <c r="O377" s="376"/>
      <c r="P377" s="377"/>
      <c r="Q377" s="378"/>
      <c r="R377" s="379"/>
      <c r="S377" s="380"/>
      <c r="T377" s="381"/>
      <c r="U377" s="382"/>
      <c r="V377" s="382"/>
      <c r="W377" s="382"/>
      <c r="X377" s="382"/>
      <c r="Y377" s="383"/>
      <c r="Z377" s="384"/>
      <c r="AA377" s="470"/>
      <c r="AB377" s="381"/>
      <c r="AC377" s="382"/>
      <c r="AD377" s="382"/>
      <c r="AE377" s="382"/>
      <c r="AF377" s="382"/>
      <c r="AG377" s="382"/>
      <c r="AH377" s="376"/>
      <c r="AI377" s="377"/>
      <c r="AJ377" s="385"/>
      <c r="AK377" s="385"/>
      <c r="AL377" s="385"/>
      <c r="AM377" s="385"/>
      <c r="AN377" s="379"/>
      <c r="AO377" s="386"/>
      <c r="AP377" s="372"/>
      <c r="AQ377" s="372"/>
      <c r="AR377" s="372"/>
      <c r="AS377" s="372"/>
      <c r="AT377" s="372"/>
      <c r="AU377" s="372"/>
      <c r="AV377" s="373"/>
      <c r="AW377" s="387"/>
      <c r="AX377" s="383"/>
      <c r="AY377" s="384"/>
      <c r="AZ377" s="380"/>
      <c r="BA377" s="388"/>
      <c r="BB377" s="382"/>
      <c r="BC377" s="383"/>
      <c r="BF377" s="328"/>
    </row>
    <row r="378" spans="1:58" s="132" customFormat="1" ht="15" x14ac:dyDescent="0.3">
      <c r="A378" s="148"/>
      <c r="B378" s="149"/>
      <c r="C378" s="291" t="str">
        <f t="shared" si="5"/>
        <v/>
      </c>
      <c r="D378" s="300"/>
      <c r="E378" s="300"/>
      <c r="F378" s="264"/>
      <c r="G378" s="349"/>
      <c r="H378" s="371"/>
      <c r="I378" s="352"/>
      <c r="J378" s="372"/>
      <c r="K378" s="373"/>
      <c r="L378" s="374"/>
      <c r="M378" s="375"/>
      <c r="N378" s="356"/>
      <c r="O378" s="376"/>
      <c r="P378" s="377"/>
      <c r="Q378" s="378"/>
      <c r="R378" s="379"/>
      <c r="S378" s="380"/>
      <c r="T378" s="381"/>
      <c r="U378" s="382"/>
      <c r="V378" s="382"/>
      <c r="W378" s="382"/>
      <c r="X378" s="382"/>
      <c r="Y378" s="383"/>
      <c r="Z378" s="384"/>
      <c r="AA378" s="470"/>
      <c r="AB378" s="381"/>
      <c r="AC378" s="382"/>
      <c r="AD378" s="382"/>
      <c r="AE378" s="382"/>
      <c r="AF378" s="382"/>
      <c r="AG378" s="382"/>
      <c r="AH378" s="376"/>
      <c r="AI378" s="377"/>
      <c r="AJ378" s="385"/>
      <c r="AK378" s="385"/>
      <c r="AL378" s="385"/>
      <c r="AM378" s="385"/>
      <c r="AN378" s="379"/>
      <c r="AO378" s="386"/>
      <c r="AP378" s="372"/>
      <c r="AQ378" s="372"/>
      <c r="AR378" s="372"/>
      <c r="AS378" s="372"/>
      <c r="AT378" s="372"/>
      <c r="AU378" s="372"/>
      <c r="AV378" s="373"/>
      <c r="AW378" s="387"/>
      <c r="AX378" s="383"/>
      <c r="AY378" s="384"/>
      <c r="AZ378" s="380"/>
      <c r="BA378" s="388"/>
      <c r="BB378" s="382"/>
      <c r="BC378" s="383"/>
      <c r="BF378" s="328"/>
    </row>
    <row r="379" spans="1:58" s="132" customFormat="1" ht="15" x14ac:dyDescent="0.3">
      <c r="A379" s="148"/>
      <c r="B379" s="149"/>
      <c r="C379" s="291" t="str">
        <f t="shared" si="5"/>
        <v/>
      </c>
      <c r="D379" s="300"/>
      <c r="E379" s="300"/>
      <c r="F379" s="264"/>
      <c r="G379" s="349"/>
      <c r="H379" s="371"/>
      <c r="I379" s="352"/>
      <c r="J379" s="372"/>
      <c r="K379" s="373"/>
      <c r="L379" s="374"/>
      <c r="M379" s="375"/>
      <c r="N379" s="356"/>
      <c r="O379" s="376"/>
      <c r="P379" s="377"/>
      <c r="Q379" s="378"/>
      <c r="R379" s="379"/>
      <c r="S379" s="380"/>
      <c r="T379" s="381"/>
      <c r="U379" s="382"/>
      <c r="V379" s="382"/>
      <c r="W379" s="382"/>
      <c r="X379" s="382"/>
      <c r="Y379" s="383"/>
      <c r="Z379" s="384"/>
      <c r="AA379" s="470"/>
      <c r="AB379" s="381"/>
      <c r="AC379" s="382"/>
      <c r="AD379" s="382"/>
      <c r="AE379" s="382"/>
      <c r="AF379" s="382"/>
      <c r="AG379" s="382"/>
      <c r="AH379" s="376"/>
      <c r="AI379" s="377"/>
      <c r="AJ379" s="385"/>
      <c r="AK379" s="385"/>
      <c r="AL379" s="385"/>
      <c r="AM379" s="385"/>
      <c r="AN379" s="379"/>
      <c r="AO379" s="386"/>
      <c r="AP379" s="372"/>
      <c r="AQ379" s="372"/>
      <c r="AR379" s="372"/>
      <c r="AS379" s="372"/>
      <c r="AT379" s="372"/>
      <c r="AU379" s="372"/>
      <c r="AV379" s="373"/>
      <c r="AW379" s="387"/>
      <c r="AX379" s="383"/>
      <c r="AY379" s="384"/>
      <c r="AZ379" s="380"/>
      <c r="BA379" s="388"/>
      <c r="BB379" s="382"/>
      <c r="BC379" s="383"/>
      <c r="BF379" s="328"/>
    </row>
    <row r="380" spans="1:58" s="132" customFormat="1" ht="15" x14ac:dyDescent="0.3">
      <c r="A380" s="148"/>
      <c r="B380" s="149"/>
      <c r="C380" s="291" t="str">
        <f t="shared" si="5"/>
        <v/>
      </c>
      <c r="D380" s="300"/>
      <c r="E380" s="300"/>
      <c r="F380" s="264"/>
      <c r="G380" s="349"/>
      <c r="H380" s="371"/>
      <c r="I380" s="352"/>
      <c r="J380" s="372"/>
      <c r="K380" s="373"/>
      <c r="L380" s="374"/>
      <c r="M380" s="375"/>
      <c r="N380" s="356"/>
      <c r="O380" s="376"/>
      <c r="P380" s="377"/>
      <c r="Q380" s="378"/>
      <c r="R380" s="379"/>
      <c r="S380" s="380"/>
      <c r="T380" s="381"/>
      <c r="U380" s="382"/>
      <c r="V380" s="382"/>
      <c r="W380" s="382"/>
      <c r="X380" s="382"/>
      <c r="Y380" s="383"/>
      <c r="Z380" s="384"/>
      <c r="AA380" s="470"/>
      <c r="AB380" s="381"/>
      <c r="AC380" s="382"/>
      <c r="AD380" s="382"/>
      <c r="AE380" s="382"/>
      <c r="AF380" s="382"/>
      <c r="AG380" s="382"/>
      <c r="AH380" s="376"/>
      <c r="AI380" s="377"/>
      <c r="AJ380" s="385"/>
      <c r="AK380" s="385"/>
      <c r="AL380" s="385"/>
      <c r="AM380" s="385"/>
      <c r="AN380" s="379"/>
      <c r="AO380" s="386"/>
      <c r="AP380" s="372"/>
      <c r="AQ380" s="372"/>
      <c r="AR380" s="372"/>
      <c r="AS380" s="372"/>
      <c r="AT380" s="372"/>
      <c r="AU380" s="372"/>
      <c r="AV380" s="373"/>
      <c r="AW380" s="387"/>
      <c r="AX380" s="383"/>
      <c r="AY380" s="384"/>
      <c r="AZ380" s="380"/>
      <c r="BA380" s="388"/>
      <c r="BB380" s="382"/>
      <c r="BC380" s="383"/>
      <c r="BF380" s="328"/>
    </row>
    <row r="381" spans="1:58" s="132" customFormat="1" ht="15" x14ac:dyDescent="0.3">
      <c r="A381" s="148"/>
      <c r="B381" s="149"/>
      <c r="C381" s="291" t="str">
        <f t="shared" si="5"/>
        <v/>
      </c>
      <c r="D381" s="300"/>
      <c r="E381" s="300"/>
      <c r="F381" s="264"/>
      <c r="G381" s="349"/>
      <c r="H381" s="371"/>
      <c r="I381" s="352"/>
      <c r="J381" s="372"/>
      <c r="K381" s="373"/>
      <c r="L381" s="374"/>
      <c r="M381" s="375"/>
      <c r="N381" s="356"/>
      <c r="O381" s="376"/>
      <c r="P381" s="377"/>
      <c r="Q381" s="378"/>
      <c r="R381" s="379"/>
      <c r="S381" s="380"/>
      <c r="T381" s="381"/>
      <c r="U381" s="382"/>
      <c r="V381" s="382"/>
      <c r="W381" s="382"/>
      <c r="X381" s="382"/>
      <c r="Y381" s="383"/>
      <c r="Z381" s="384"/>
      <c r="AA381" s="470"/>
      <c r="AB381" s="381"/>
      <c r="AC381" s="382"/>
      <c r="AD381" s="382"/>
      <c r="AE381" s="382"/>
      <c r="AF381" s="382"/>
      <c r="AG381" s="382"/>
      <c r="AH381" s="376"/>
      <c r="AI381" s="377"/>
      <c r="AJ381" s="385"/>
      <c r="AK381" s="385"/>
      <c r="AL381" s="385"/>
      <c r="AM381" s="385"/>
      <c r="AN381" s="379"/>
      <c r="AO381" s="386"/>
      <c r="AP381" s="372"/>
      <c r="AQ381" s="372"/>
      <c r="AR381" s="372"/>
      <c r="AS381" s="372"/>
      <c r="AT381" s="372"/>
      <c r="AU381" s="372"/>
      <c r="AV381" s="373"/>
      <c r="AW381" s="387"/>
      <c r="AX381" s="383"/>
      <c r="AY381" s="384"/>
      <c r="AZ381" s="380"/>
      <c r="BA381" s="388"/>
      <c r="BB381" s="382"/>
      <c r="BC381" s="383"/>
      <c r="BF381" s="328"/>
    </row>
    <row r="382" spans="1:58" s="132" customFormat="1" ht="15" x14ac:dyDescent="0.3">
      <c r="A382" s="148"/>
      <c r="B382" s="149"/>
      <c r="C382" s="291" t="str">
        <f t="shared" si="5"/>
        <v/>
      </c>
      <c r="D382" s="300"/>
      <c r="E382" s="300"/>
      <c r="F382" s="264"/>
      <c r="G382" s="349"/>
      <c r="H382" s="371"/>
      <c r="I382" s="352"/>
      <c r="J382" s="372"/>
      <c r="K382" s="373"/>
      <c r="L382" s="374"/>
      <c r="M382" s="375"/>
      <c r="N382" s="356"/>
      <c r="O382" s="376"/>
      <c r="P382" s="377"/>
      <c r="Q382" s="378"/>
      <c r="R382" s="379"/>
      <c r="S382" s="380"/>
      <c r="T382" s="381"/>
      <c r="U382" s="382"/>
      <c r="V382" s="382"/>
      <c r="W382" s="382"/>
      <c r="X382" s="382"/>
      <c r="Y382" s="383"/>
      <c r="Z382" s="384"/>
      <c r="AA382" s="470"/>
      <c r="AB382" s="381"/>
      <c r="AC382" s="382"/>
      <c r="AD382" s="382"/>
      <c r="AE382" s="382"/>
      <c r="AF382" s="382"/>
      <c r="AG382" s="382"/>
      <c r="AH382" s="376"/>
      <c r="AI382" s="377"/>
      <c r="AJ382" s="385"/>
      <c r="AK382" s="385"/>
      <c r="AL382" s="385"/>
      <c r="AM382" s="385"/>
      <c r="AN382" s="379"/>
      <c r="AO382" s="386"/>
      <c r="AP382" s="372"/>
      <c r="AQ382" s="372"/>
      <c r="AR382" s="372"/>
      <c r="AS382" s="372"/>
      <c r="AT382" s="372"/>
      <c r="AU382" s="372"/>
      <c r="AV382" s="373"/>
      <c r="AW382" s="387"/>
      <c r="AX382" s="383"/>
      <c r="AY382" s="384"/>
      <c r="AZ382" s="380"/>
      <c r="BA382" s="388"/>
      <c r="BB382" s="382"/>
      <c r="BC382" s="383"/>
      <c r="BF382" s="328"/>
    </row>
    <row r="383" spans="1:58" s="132" customFormat="1" ht="15" x14ac:dyDescent="0.3">
      <c r="A383" s="148"/>
      <c r="B383" s="149"/>
      <c r="C383" s="291" t="str">
        <f t="shared" si="5"/>
        <v/>
      </c>
      <c r="D383" s="300"/>
      <c r="E383" s="300"/>
      <c r="F383" s="264"/>
      <c r="G383" s="349"/>
      <c r="H383" s="371"/>
      <c r="I383" s="352"/>
      <c r="J383" s="372"/>
      <c r="K383" s="373"/>
      <c r="L383" s="374"/>
      <c r="M383" s="375"/>
      <c r="N383" s="356"/>
      <c r="O383" s="376"/>
      <c r="P383" s="377"/>
      <c r="Q383" s="378"/>
      <c r="R383" s="379"/>
      <c r="S383" s="380"/>
      <c r="T383" s="381"/>
      <c r="U383" s="382"/>
      <c r="V383" s="382"/>
      <c r="W383" s="382"/>
      <c r="X383" s="382"/>
      <c r="Y383" s="383"/>
      <c r="Z383" s="384"/>
      <c r="AA383" s="470"/>
      <c r="AB383" s="381"/>
      <c r="AC383" s="382"/>
      <c r="AD383" s="382"/>
      <c r="AE383" s="382"/>
      <c r="AF383" s="382"/>
      <c r="AG383" s="382"/>
      <c r="AH383" s="376"/>
      <c r="AI383" s="377"/>
      <c r="AJ383" s="385"/>
      <c r="AK383" s="385"/>
      <c r="AL383" s="385"/>
      <c r="AM383" s="385"/>
      <c r="AN383" s="379"/>
      <c r="AO383" s="386"/>
      <c r="AP383" s="372"/>
      <c r="AQ383" s="372"/>
      <c r="AR383" s="372"/>
      <c r="AS383" s="372"/>
      <c r="AT383" s="372"/>
      <c r="AU383" s="372"/>
      <c r="AV383" s="373"/>
      <c r="AW383" s="387"/>
      <c r="AX383" s="383"/>
      <c r="AY383" s="384"/>
      <c r="AZ383" s="380"/>
      <c r="BA383" s="388"/>
      <c r="BB383" s="382"/>
      <c r="BC383" s="383"/>
      <c r="BF383" s="328"/>
    </row>
    <row r="384" spans="1:58" s="132" customFormat="1" ht="15" x14ac:dyDescent="0.3">
      <c r="A384" s="148"/>
      <c r="B384" s="149"/>
      <c r="C384" s="291" t="str">
        <f t="shared" si="5"/>
        <v/>
      </c>
      <c r="D384" s="300"/>
      <c r="E384" s="300"/>
      <c r="F384" s="264"/>
      <c r="G384" s="349"/>
      <c r="H384" s="371"/>
      <c r="I384" s="352"/>
      <c r="J384" s="372"/>
      <c r="K384" s="373"/>
      <c r="L384" s="374"/>
      <c r="M384" s="375"/>
      <c r="N384" s="356"/>
      <c r="O384" s="376"/>
      <c r="P384" s="377"/>
      <c r="Q384" s="378"/>
      <c r="R384" s="379"/>
      <c r="S384" s="380"/>
      <c r="T384" s="381"/>
      <c r="U384" s="382"/>
      <c r="V384" s="382"/>
      <c r="W384" s="382"/>
      <c r="X384" s="382"/>
      <c r="Y384" s="383"/>
      <c r="Z384" s="384"/>
      <c r="AA384" s="470"/>
      <c r="AB384" s="381"/>
      <c r="AC384" s="382"/>
      <c r="AD384" s="382"/>
      <c r="AE384" s="382"/>
      <c r="AF384" s="382"/>
      <c r="AG384" s="382"/>
      <c r="AH384" s="376"/>
      <c r="AI384" s="377"/>
      <c r="AJ384" s="385"/>
      <c r="AK384" s="385"/>
      <c r="AL384" s="385"/>
      <c r="AM384" s="385"/>
      <c r="AN384" s="379"/>
      <c r="AO384" s="386"/>
      <c r="AP384" s="372"/>
      <c r="AQ384" s="372"/>
      <c r="AR384" s="372"/>
      <c r="AS384" s="372"/>
      <c r="AT384" s="372"/>
      <c r="AU384" s="372"/>
      <c r="AV384" s="373"/>
      <c r="AW384" s="387"/>
      <c r="AX384" s="383"/>
      <c r="AY384" s="384"/>
      <c r="AZ384" s="380"/>
      <c r="BA384" s="388"/>
      <c r="BB384" s="382"/>
      <c r="BC384" s="383"/>
      <c r="BF384" s="328"/>
    </row>
    <row r="385" spans="1:58" s="132" customFormat="1" ht="15" x14ac:dyDescent="0.3">
      <c r="A385" s="148"/>
      <c r="B385" s="149"/>
      <c r="C385" s="291" t="str">
        <f t="shared" si="5"/>
        <v/>
      </c>
      <c r="D385" s="300"/>
      <c r="E385" s="300"/>
      <c r="F385" s="264"/>
      <c r="G385" s="349"/>
      <c r="H385" s="371"/>
      <c r="I385" s="352"/>
      <c r="J385" s="372"/>
      <c r="K385" s="373"/>
      <c r="L385" s="374"/>
      <c r="M385" s="375"/>
      <c r="N385" s="356"/>
      <c r="O385" s="376"/>
      <c r="P385" s="377"/>
      <c r="Q385" s="378"/>
      <c r="R385" s="379"/>
      <c r="S385" s="380"/>
      <c r="T385" s="381"/>
      <c r="U385" s="382"/>
      <c r="V385" s="382"/>
      <c r="W385" s="382"/>
      <c r="X385" s="382"/>
      <c r="Y385" s="383"/>
      <c r="Z385" s="384"/>
      <c r="AA385" s="470"/>
      <c r="AB385" s="381"/>
      <c r="AC385" s="382"/>
      <c r="AD385" s="382"/>
      <c r="AE385" s="382"/>
      <c r="AF385" s="382"/>
      <c r="AG385" s="382"/>
      <c r="AH385" s="376"/>
      <c r="AI385" s="377"/>
      <c r="AJ385" s="385"/>
      <c r="AK385" s="385"/>
      <c r="AL385" s="385"/>
      <c r="AM385" s="385"/>
      <c r="AN385" s="379"/>
      <c r="AO385" s="386"/>
      <c r="AP385" s="372"/>
      <c r="AQ385" s="372"/>
      <c r="AR385" s="372"/>
      <c r="AS385" s="372"/>
      <c r="AT385" s="372"/>
      <c r="AU385" s="372"/>
      <c r="AV385" s="373"/>
      <c r="AW385" s="387"/>
      <c r="AX385" s="383"/>
      <c r="AY385" s="384"/>
      <c r="AZ385" s="380"/>
      <c r="BA385" s="388"/>
      <c r="BB385" s="382"/>
      <c r="BC385" s="383"/>
      <c r="BF385" s="328"/>
    </row>
    <row r="386" spans="1:58" s="132" customFormat="1" ht="15" x14ac:dyDescent="0.3">
      <c r="A386" s="148"/>
      <c r="B386" s="149"/>
      <c r="C386" s="291" t="str">
        <f t="shared" si="5"/>
        <v/>
      </c>
      <c r="D386" s="300"/>
      <c r="E386" s="300"/>
      <c r="F386" s="264"/>
      <c r="G386" s="349"/>
      <c r="H386" s="371"/>
      <c r="I386" s="352"/>
      <c r="J386" s="372"/>
      <c r="K386" s="373"/>
      <c r="L386" s="374"/>
      <c r="M386" s="375"/>
      <c r="N386" s="356"/>
      <c r="O386" s="376"/>
      <c r="P386" s="377"/>
      <c r="Q386" s="378"/>
      <c r="R386" s="379"/>
      <c r="S386" s="380"/>
      <c r="T386" s="381"/>
      <c r="U386" s="382"/>
      <c r="V386" s="382"/>
      <c r="W386" s="382"/>
      <c r="X386" s="382"/>
      <c r="Y386" s="383"/>
      <c r="Z386" s="384"/>
      <c r="AA386" s="470"/>
      <c r="AB386" s="381"/>
      <c r="AC386" s="382"/>
      <c r="AD386" s="382"/>
      <c r="AE386" s="382"/>
      <c r="AF386" s="382"/>
      <c r="AG386" s="382"/>
      <c r="AH386" s="376"/>
      <c r="AI386" s="377"/>
      <c r="AJ386" s="385"/>
      <c r="AK386" s="385"/>
      <c r="AL386" s="385"/>
      <c r="AM386" s="385"/>
      <c r="AN386" s="379"/>
      <c r="AO386" s="386"/>
      <c r="AP386" s="372"/>
      <c r="AQ386" s="372"/>
      <c r="AR386" s="372"/>
      <c r="AS386" s="372"/>
      <c r="AT386" s="372"/>
      <c r="AU386" s="372"/>
      <c r="AV386" s="373"/>
      <c r="AW386" s="387"/>
      <c r="AX386" s="383"/>
      <c r="AY386" s="384"/>
      <c r="AZ386" s="380"/>
      <c r="BA386" s="388"/>
      <c r="BB386" s="382"/>
      <c r="BC386" s="383"/>
      <c r="BF386" s="328"/>
    </row>
    <row r="387" spans="1:58" s="132" customFormat="1" ht="15" x14ac:dyDescent="0.3">
      <c r="A387" s="148"/>
      <c r="B387" s="149"/>
      <c r="C387" s="291" t="str">
        <f t="shared" si="5"/>
        <v/>
      </c>
      <c r="D387" s="300"/>
      <c r="E387" s="300"/>
      <c r="F387" s="264"/>
      <c r="G387" s="349"/>
      <c r="H387" s="371"/>
      <c r="I387" s="352"/>
      <c r="J387" s="372"/>
      <c r="K387" s="373"/>
      <c r="L387" s="374"/>
      <c r="M387" s="375"/>
      <c r="N387" s="356"/>
      <c r="O387" s="376"/>
      <c r="P387" s="377"/>
      <c r="Q387" s="378"/>
      <c r="R387" s="379"/>
      <c r="S387" s="380"/>
      <c r="T387" s="381"/>
      <c r="U387" s="382"/>
      <c r="V387" s="382"/>
      <c r="W387" s="382"/>
      <c r="X387" s="382"/>
      <c r="Y387" s="383"/>
      <c r="Z387" s="384"/>
      <c r="AA387" s="470"/>
      <c r="AB387" s="381"/>
      <c r="AC387" s="382"/>
      <c r="AD387" s="382"/>
      <c r="AE387" s="382"/>
      <c r="AF387" s="382"/>
      <c r="AG387" s="382"/>
      <c r="AH387" s="376"/>
      <c r="AI387" s="377"/>
      <c r="AJ387" s="385"/>
      <c r="AK387" s="385"/>
      <c r="AL387" s="385"/>
      <c r="AM387" s="385"/>
      <c r="AN387" s="379"/>
      <c r="AO387" s="386"/>
      <c r="AP387" s="372"/>
      <c r="AQ387" s="372"/>
      <c r="AR387" s="372"/>
      <c r="AS387" s="372"/>
      <c r="AT387" s="372"/>
      <c r="AU387" s="372"/>
      <c r="AV387" s="373"/>
      <c r="AW387" s="387"/>
      <c r="AX387" s="383"/>
      <c r="AY387" s="384"/>
      <c r="AZ387" s="380"/>
      <c r="BA387" s="388"/>
      <c r="BB387" s="382"/>
      <c r="BC387" s="383"/>
      <c r="BF387" s="328"/>
    </row>
    <row r="388" spans="1:58" s="132" customFormat="1" ht="15" x14ac:dyDescent="0.3">
      <c r="A388" s="148"/>
      <c r="B388" s="149"/>
      <c r="C388" s="291" t="str">
        <f t="shared" si="5"/>
        <v/>
      </c>
      <c r="D388" s="300"/>
      <c r="E388" s="300"/>
      <c r="F388" s="264"/>
      <c r="G388" s="349"/>
      <c r="H388" s="371"/>
      <c r="I388" s="352"/>
      <c r="J388" s="372"/>
      <c r="K388" s="373"/>
      <c r="L388" s="374"/>
      <c r="M388" s="375"/>
      <c r="N388" s="356"/>
      <c r="O388" s="376"/>
      <c r="P388" s="377"/>
      <c r="Q388" s="378"/>
      <c r="R388" s="379"/>
      <c r="S388" s="380"/>
      <c r="T388" s="381"/>
      <c r="U388" s="382"/>
      <c r="V388" s="382"/>
      <c r="W388" s="382"/>
      <c r="X388" s="382"/>
      <c r="Y388" s="383"/>
      <c r="Z388" s="384"/>
      <c r="AA388" s="470"/>
      <c r="AB388" s="381"/>
      <c r="AC388" s="382"/>
      <c r="AD388" s="382"/>
      <c r="AE388" s="382"/>
      <c r="AF388" s="382"/>
      <c r="AG388" s="382"/>
      <c r="AH388" s="376"/>
      <c r="AI388" s="377"/>
      <c r="AJ388" s="385"/>
      <c r="AK388" s="385"/>
      <c r="AL388" s="385"/>
      <c r="AM388" s="385"/>
      <c r="AN388" s="379"/>
      <c r="AO388" s="386"/>
      <c r="AP388" s="372"/>
      <c r="AQ388" s="372"/>
      <c r="AR388" s="372"/>
      <c r="AS388" s="372"/>
      <c r="AT388" s="372"/>
      <c r="AU388" s="372"/>
      <c r="AV388" s="373"/>
      <c r="AW388" s="387"/>
      <c r="AX388" s="383"/>
      <c r="AY388" s="384"/>
      <c r="AZ388" s="380"/>
      <c r="BA388" s="388"/>
      <c r="BB388" s="382"/>
      <c r="BC388" s="383"/>
      <c r="BF388" s="328"/>
    </row>
    <row r="389" spans="1:58" s="132" customFormat="1" ht="15" x14ac:dyDescent="0.3">
      <c r="A389" s="148"/>
      <c r="B389" s="149"/>
      <c r="C389" s="291" t="str">
        <f t="shared" ref="C389:C452" si="6">IF(D389="","",C388+1)</f>
        <v/>
      </c>
      <c r="D389" s="300"/>
      <c r="E389" s="300"/>
      <c r="F389" s="264"/>
      <c r="G389" s="349"/>
      <c r="H389" s="371"/>
      <c r="I389" s="352"/>
      <c r="J389" s="372"/>
      <c r="K389" s="373"/>
      <c r="L389" s="374"/>
      <c r="M389" s="375"/>
      <c r="N389" s="356"/>
      <c r="O389" s="376"/>
      <c r="P389" s="377"/>
      <c r="Q389" s="378"/>
      <c r="R389" s="379"/>
      <c r="S389" s="380"/>
      <c r="T389" s="381"/>
      <c r="U389" s="382"/>
      <c r="V389" s="382"/>
      <c r="W389" s="382"/>
      <c r="X389" s="382"/>
      <c r="Y389" s="383"/>
      <c r="Z389" s="384"/>
      <c r="AA389" s="470"/>
      <c r="AB389" s="381"/>
      <c r="AC389" s="382"/>
      <c r="AD389" s="382"/>
      <c r="AE389" s="382"/>
      <c r="AF389" s="382"/>
      <c r="AG389" s="382"/>
      <c r="AH389" s="376"/>
      <c r="AI389" s="377"/>
      <c r="AJ389" s="385"/>
      <c r="AK389" s="385"/>
      <c r="AL389" s="385"/>
      <c r="AM389" s="385"/>
      <c r="AN389" s="379"/>
      <c r="AO389" s="386"/>
      <c r="AP389" s="372"/>
      <c r="AQ389" s="372"/>
      <c r="AR389" s="372"/>
      <c r="AS389" s="372"/>
      <c r="AT389" s="372"/>
      <c r="AU389" s="372"/>
      <c r="AV389" s="373"/>
      <c r="AW389" s="387"/>
      <c r="AX389" s="383"/>
      <c r="AY389" s="384"/>
      <c r="AZ389" s="380"/>
      <c r="BA389" s="388"/>
      <c r="BB389" s="382"/>
      <c r="BC389" s="383"/>
      <c r="BF389" s="328"/>
    </row>
    <row r="390" spans="1:58" s="132" customFormat="1" ht="15" x14ac:dyDescent="0.3">
      <c r="A390" s="148"/>
      <c r="B390" s="149"/>
      <c r="C390" s="291" t="str">
        <f t="shared" si="6"/>
        <v/>
      </c>
      <c r="D390" s="300"/>
      <c r="E390" s="300"/>
      <c r="F390" s="264"/>
      <c r="G390" s="349"/>
      <c r="H390" s="371"/>
      <c r="I390" s="352"/>
      <c r="J390" s="372"/>
      <c r="K390" s="373"/>
      <c r="L390" s="374"/>
      <c r="M390" s="375"/>
      <c r="N390" s="356"/>
      <c r="O390" s="376"/>
      <c r="P390" s="377"/>
      <c r="Q390" s="378"/>
      <c r="R390" s="379"/>
      <c r="S390" s="380"/>
      <c r="T390" s="381"/>
      <c r="U390" s="382"/>
      <c r="V390" s="382"/>
      <c r="W390" s="382"/>
      <c r="X390" s="382"/>
      <c r="Y390" s="383"/>
      <c r="Z390" s="384"/>
      <c r="AA390" s="470"/>
      <c r="AB390" s="381"/>
      <c r="AC390" s="382"/>
      <c r="AD390" s="382"/>
      <c r="AE390" s="382"/>
      <c r="AF390" s="382"/>
      <c r="AG390" s="382"/>
      <c r="AH390" s="376"/>
      <c r="AI390" s="377"/>
      <c r="AJ390" s="385"/>
      <c r="AK390" s="385"/>
      <c r="AL390" s="385"/>
      <c r="AM390" s="385"/>
      <c r="AN390" s="379"/>
      <c r="AO390" s="386"/>
      <c r="AP390" s="372"/>
      <c r="AQ390" s="372"/>
      <c r="AR390" s="372"/>
      <c r="AS390" s="372"/>
      <c r="AT390" s="372"/>
      <c r="AU390" s="372"/>
      <c r="AV390" s="373"/>
      <c r="AW390" s="387"/>
      <c r="AX390" s="383"/>
      <c r="AY390" s="384"/>
      <c r="AZ390" s="380"/>
      <c r="BA390" s="388"/>
      <c r="BB390" s="382"/>
      <c r="BC390" s="383"/>
      <c r="BF390" s="328"/>
    </row>
    <row r="391" spans="1:58" s="132" customFormat="1" ht="15" x14ac:dyDescent="0.3">
      <c r="A391" s="148"/>
      <c r="B391" s="149"/>
      <c r="C391" s="291" t="str">
        <f t="shared" si="6"/>
        <v/>
      </c>
      <c r="D391" s="300"/>
      <c r="E391" s="300"/>
      <c r="F391" s="264"/>
      <c r="G391" s="349"/>
      <c r="H391" s="371"/>
      <c r="I391" s="352"/>
      <c r="J391" s="372"/>
      <c r="K391" s="373"/>
      <c r="L391" s="374"/>
      <c r="M391" s="375"/>
      <c r="N391" s="356"/>
      <c r="O391" s="376"/>
      <c r="P391" s="377"/>
      <c r="Q391" s="378"/>
      <c r="R391" s="379"/>
      <c r="S391" s="380"/>
      <c r="T391" s="381"/>
      <c r="U391" s="382"/>
      <c r="V391" s="382"/>
      <c r="W391" s="382"/>
      <c r="X391" s="382"/>
      <c r="Y391" s="383"/>
      <c r="Z391" s="384"/>
      <c r="AA391" s="470"/>
      <c r="AB391" s="381"/>
      <c r="AC391" s="382"/>
      <c r="AD391" s="382"/>
      <c r="AE391" s="382"/>
      <c r="AF391" s="382"/>
      <c r="AG391" s="382"/>
      <c r="AH391" s="376"/>
      <c r="AI391" s="377"/>
      <c r="AJ391" s="385"/>
      <c r="AK391" s="385"/>
      <c r="AL391" s="385"/>
      <c r="AM391" s="385"/>
      <c r="AN391" s="379"/>
      <c r="AO391" s="386"/>
      <c r="AP391" s="372"/>
      <c r="AQ391" s="372"/>
      <c r="AR391" s="372"/>
      <c r="AS391" s="372"/>
      <c r="AT391" s="372"/>
      <c r="AU391" s="372"/>
      <c r="AV391" s="373"/>
      <c r="AW391" s="387"/>
      <c r="AX391" s="383"/>
      <c r="AY391" s="384"/>
      <c r="AZ391" s="380"/>
      <c r="BA391" s="388"/>
      <c r="BB391" s="382"/>
      <c r="BC391" s="383"/>
      <c r="BF391" s="328"/>
    </row>
    <row r="392" spans="1:58" s="132" customFormat="1" ht="15" x14ac:dyDescent="0.3">
      <c r="A392" s="148"/>
      <c r="B392" s="149"/>
      <c r="C392" s="291" t="str">
        <f t="shared" si="6"/>
        <v/>
      </c>
      <c r="D392" s="300"/>
      <c r="E392" s="300"/>
      <c r="F392" s="264"/>
      <c r="G392" s="349"/>
      <c r="H392" s="371"/>
      <c r="I392" s="352"/>
      <c r="J392" s="372"/>
      <c r="K392" s="373"/>
      <c r="L392" s="374"/>
      <c r="M392" s="375"/>
      <c r="N392" s="356"/>
      <c r="O392" s="376"/>
      <c r="P392" s="377"/>
      <c r="Q392" s="378"/>
      <c r="R392" s="379"/>
      <c r="S392" s="380"/>
      <c r="T392" s="381"/>
      <c r="U392" s="382"/>
      <c r="V392" s="382"/>
      <c r="W392" s="382"/>
      <c r="X392" s="382"/>
      <c r="Y392" s="383"/>
      <c r="Z392" s="384"/>
      <c r="AA392" s="470"/>
      <c r="AB392" s="381"/>
      <c r="AC392" s="382"/>
      <c r="AD392" s="382"/>
      <c r="AE392" s="382"/>
      <c r="AF392" s="382"/>
      <c r="AG392" s="382"/>
      <c r="AH392" s="376"/>
      <c r="AI392" s="377"/>
      <c r="AJ392" s="385"/>
      <c r="AK392" s="385"/>
      <c r="AL392" s="385"/>
      <c r="AM392" s="385"/>
      <c r="AN392" s="379"/>
      <c r="AO392" s="386"/>
      <c r="AP392" s="372"/>
      <c r="AQ392" s="372"/>
      <c r="AR392" s="372"/>
      <c r="AS392" s="372"/>
      <c r="AT392" s="372"/>
      <c r="AU392" s="372"/>
      <c r="AV392" s="373"/>
      <c r="AW392" s="387"/>
      <c r="AX392" s="383"/>
      <c r="AY392" s="384"/>
      <c r="AZ392" s="380"/>
      <c r="BA392" s="388"/>
      <c r="BB392" s="382"/>
      <c r="BC392" s="383"/>
      <c r="BF392" s="328"/>
    </row>
    <row r="393" spans="1:58" s="132" customFormat="1" ht="15" x14ac:dyDescent="0.3">
      <c r="A393" s="148"/>
      <c r="B393" s="149"/>
      <c r="C393" s="291" t="str">
        <f t="shared" si="6"/>
        <v/>
      </c>
      <c r="D393" s="300"/>
      <c r="E393" s="300"/>
      <c r="F393" s="264"/>
      <c r="G393" s="349"/>
      <c r="H393" s="371"/>
      <c r="I393" s="352"/>
      <c r="J393" s="372"/>
      <c r="K393" s="373"/>
      <c r="L393" s="374"/>
      <c r="M393" s="375"/>
      <c r="N393" s="356"/>
      <c r="O393" s="376"/>
      <c r="P393" s="377"/>
      <c r="Q393" s="378"/>
      <c r="R393" s="379"/>
      <c r="S393" s="380"/>
      <c r="T393" s="381"/>
      <c r="U393" s="382"/>
      <c r="V393" s="382"/>
      <c r="W393" s="382"/>
      <c r="X393" s="382"/>
      <c r="Y393" s="383"/>
      <c r="Z393" s="384"/>
      <c r="AA393" s="470"/>
      <c r="AB393" s="381"/>
      <c r="AC393" s="382"/>
      <c r="AD393" s="382"/>
      <c r="AE393" s="382"/>
      <c r="AF393" s="382"/>
      <c r="AG393" s="382"/>
      <c r="AH393" s="376"/>
      <c r="AI393" s="377"/>
      <c r="AJ393" s="385"/>
      <c r="AK393" s="385"/>
      <c r="AL393" s="385"/>
      <c r="AM393" s="385"/>
      <c r="AN393" s="379"/>
      <c r="AO393" s="386"/>
      <c r="AP393" s="372"/>
      <c r="AQ393" s="372"/>
      <c r="AR393" s="372"/>
      <c r="AS393" s="372"/>
      <c r="AT393" s="372"/>
      <c r="AU393" s="372"/>
      <c r="AV393" s="373"/>
      <c r="AW393" s="387"/>
      <c r="AX393" s="383"/>
      <c r="AY393" s="384"/>
      <c r="AZ393" s="380"/>
      <c r="BA393" s="388"/>
      <c r="BB393" s="382"/>
      <c r="BC393" s="383"/>
      <c r="BF393" s="328"/>
    </row>
    <row r="394" spans="1:58" s="132" customFormat="1" ht="15" x14ac:dyDescent="0.3">
      <c r="A394" s="148"/>
      <c r="B394" s="149"/>
      <c r="C394" s="291" t="str">
        <f t="shared" si="6"/>
        <v/>
      </c>
      <c r="D394" s="300"/>
      <c r="E394" s="300"/>
      <c r="F394" s="264"/>
      <c r="G394" s="349"/>
      <c r="H394" s="371"/>
      <c r="I394" s="352"/>
      <c r="J394" s="372"/>
      <c r="K394" s="373"/>
      <c r="L394" s="374"/>
      <c r="M394" s="375"/>
      <c r="N394" s="356"/>
      <c r="O394" s="376"/>
      <c r="P394" s="377"/>
      <c r="Q394" s="378"/>
      <c r="R394" s="379"/>
      <c r="S394" s="380"/>
      <c r="T394" s="381"/>
      <c r="U394" s="382"/>
      <c r="V394" s="382"/>
      <c r="W394" s="382"/>
      <c r="X394" s="382"/>
      <c r="Y394" s="383"/>
      <c r="Z394" s="384"/>
      <c r="AA394" s="470"/>
      <c r="AB394" s="381"/>
      <c r="AC394" s="382"/>
      <c r="AD394" s="382"/>
      <c r="AE394" s="382"/>
      <c r="AF394" s="382"/>
      <c r="AG394" s="382"/>
      <c r="AH394" s="376"/>
      <c r="AI394" s="377"/>
      <c r="AJ394" s="385"/>
      <c r="AK394" s="385"/>
      <c r="AL394" s="385"/>
      <c r="AM394" s="385"/>
      <c r="AN394" s="379"/>
      <c r="AO394" s="386"/>
      <c r="AP394" s="372"/>
      <c r="AQ394" s="372"/>
      <c r="AR394" s="372"/>
      <c r="AS394" s="372"/>
      <c r="AT394" s="372"/>
      <c r="AU394" s="372"/>
      <c r="AV394" s="373"/>
      <c r="AW394" s="387"/>
      <c r="AX394" s="383"/>
      <c r="AY394" s="384"/>
      <c r="AZ394" s="380"/>
      <c r="BA394" s="388"/>
      <c r="BB394" s="382"/>
      <c r="BC394" s="383"/>
      <c r="BF394" s="328"/>
    </row>
    <row r="395" spans="1:58" s="132" customFormat="1" ht="15" x14ac:dyDescent="0.3">
      <c r="A395" s="148"/>
      <c r="B395" s="149"/>
      <c r="C395" s="291" t="str">
        <f t="shared" si="6"/>
        <v/>
      </c>
      <c r="D395" s="300"/>
      <c r="E395" s="300"/>
      <c r="F395" s="264"/>
      <c r="G395" s="349"/>
      <c r="H395" s="371"/>
      <c r="I395" s="352"/>
      <c r="J395" s="372"/>
      <c r="K395" s="373"/>
      <c r="L395" s="374"/>
      <c r="M395" s="375"/>
      <c r="N395" s="356"/>
      <c r="O395" s="376"/>
      <c r="P395" s="377"/>
      <c r="Q395" s="378"/>
      <c r="R395" s="379"/>
      <c r="S395" s="380"/>
      <c r="T395" s="381"/>
      <c r="U395" s="382"/>
      <c r="V395" s="382"/>
      <c r="W395" s="382"/>
      <c r="X395" s="382"/>
      <c r="Y395" s="383"/>
      <c r="Z395" s="384"/>
      <c r="AA395" s="470"/>
      <c r="AB395" s="381"/>
      <c r="AC395" s="382"/>
      <c r="AD395" s="382"/>
      <c r="AE395" s="382"/>
      <c r="AF395" s="382"/>
      <c r="AG395" s="382"/>
      <c r="AH395" s="376"/>
      <c r="AI395" s="377"/>
      <c r="AJ395" s="385"/>
      <c r="AK395" s="385"/>
      <c r="AL395" s="385"/>
      <c r="AM395" s="385"/>
      <c r="AN395" s="379"/>
      <c r="AO395" s="386"/>
      <c r="AP395" s="372"/>
      <c r="AQ395" s="372"/>
      <c r="AR395" s="372"/>
      <c r="AS395" s="372"/>
      <c r="AT395" s="372"/>
      <c r="AU395" s="372"/>
      <c r="AV395" s="373"/>
      <c r="AW395" s="387"/>
      <c r="AX395" s="383"/>
      <c r="AY395" s="384"/>
      <c r="AZ395" s="380"/>
      <c r="BA395" s="388"/>
      <c r="BB395" s="382"/>
      <c r="BC395" s="383"/>
      <c r="BF395" s="328"/>
    </row>
    <row r="396" spans="1:58" s="132" customFormat="1" ht="15" x14ac:dyDescent="0.3">
      <c r="A396" s="148"/>
      <c r="B396" s="149"/>
      <c r="C396" s="291" t="str">
        <f t="shared" si="6"/>
        <v/>
      </c>
      <c r="D396" s="300"/>
      <c r="E396" s="300"/>
      <c r="F396" s="264"/>
      <c r="G396" s="349"/>
      <c r="H396" s="371"/>
      <c r="I396" s="352"/>
      <c r="J396" s="372"/>
      <c r="K396" s="373"/>
      <c r="L396" s="374"/>
      <c r="M396" s="375"/>
      <c r="N396" s="356"/>
      <c r="O396" s="376"/>
      <c r="P396" s="377"/>
      <c r="Q396" s="378"/>
      <c r="R396" s="379"/>
      <c r="S396" s="380"/>
      <c r="T396" s="381"/>
      <c r="U396" s="382"/>
      <c r="V396" s="382"/>
      <c r="W396" s="382"/>
      <c r="X396" s="382"/>
      <c r="Y396" s="383"/>
      <c r="Z396" s="384"/>
      <c r="AA396" s="470"/>
      <c r="AB396" s="381"/>
      <c r="AC396" s="382"/>
      <c r="AD396" s="382"/>
      <c r="AE396" s="382"/>
      <c r="AF396" s="382"/>
      <c r="AG396" s="382"/>
      <c r="AH396" s="376"/>
      <c r="AI396" s="377"/>
      <c r="AJ396" s="385"/>
      <c r="AK396" s="385"/>
      <c r="AL396" s="385"/>
      <c r="AM396" s="385"/>
      <c r="AN396" s="379"/>
      <c r="AO396" s="386"/>
      <c r="AP396" s="372"/>
      <c r="AQ396" s="372"/>
      <c r="AR396" s="372"/>
      <c r="AS396" s="372"/>
      <c r="AT396" s="372"/>
      <c r="AU396" s="372"/>
      <c r="AV396" s="373"/>
      <c r="AW396" s="387"/>
      <c r="AX396" s="383"/>
      <c r="AY396" s="384"/>
      <c r="AZ396" s="380"/>
      <c r="BA396" s="388"/>
      <c r="BB396" s="382"/>
      <c r="BC396" s="383"/>
      <c r="BF396" s="328"/>
    </row>
    <row r="397" spans="1:58" s="132" customFormat="1" ht="15" x14ac:dyDescent="0.3">
      <c r="A397" s="148"/>
      <c r="B397" s="149"/>
      <c r="C397" s="291" t="str">
        <f t="shared" si="6"/>
        <v/>
      </c>
      <c r="D397" s="300"/>
      <c r="E397" s="300"/>
      <c r="F397" s="264"/>
      <c r="G397" s="349"/>
      <c r="H397" s="371"/>
      <c r="I397" s="352"/>
      <c r="J397" s="372"/>
      <c r="K397" s="373"/>
      <c r="L397" s="374"/>
      <c r="M397" s="375"/>
      <c r="N397" s="356"/>
      <c r="O397" s="376"/>
      <c r="P397" s="377"/>
      <c r="Q397" s="378"/>
      <c r="R397" s="379"/>
      <c r="S397" s="380"/>
      <c r="T397" s="381"/>
      <c r="U397" s="382"/>
      <c r="V397" s="382"/>
      <c r="W397" s="382"/>
      <c r="X397" s="382"/>
      <c r="Y397" s="383"/>
      <c r="Z397" s="384"/>
      <c r="AA397" s="470"/>
      <c r="AB397" s="381"/>
      <c r="AC397" s="382"/>
      <c r="AD397" s="382"/>
      <c r="AE397" s="382"/>
      <c r="AF397" s="382"/>
      <c r="AG397" s="382"/>
      <c r="AH397" s="376"/>
      <c r="AI397" s="377"/>
      <c r="AJ397" s="385"/>
      <c r="AK397" s="385"/>
      <c r="AL397" s="385"/>
      <c r="AM397" s="385"/>
      <c r="AN397" s="379"/>
      <c r="AO397" s="386"/>
      <c r="AP397" s="372"/>
      <c r="AQ397" s="372"/>
      <c r="AR397" s="372"/>
      <c r="AS397" s="372"/>
      <c r="AT397" s="372"/>
      <c r="AU397" s="372"/>
      <c r="AV397" s="373"/>
      <c r="AW397" s="387"/>
      <c r="AX397" s="383"/>
      <c r="AY397" s="384"/>
      <c r="AZ397" s="380"/>
      <c r="BA397" s="388"/>
      <c r="BB397" s="382"/>
      <c r="BC397" s="383"/>
      <c r="BF397" s="328"/>
    </row>
    <row r="398" spans="1:58" s="132" customFormat="1" ht="15" x14ac:dyDescent="0.3">
      <c r="A398" s="148"/>
      <c r="B398" s="149"/>
      <c r="C398" s="291" t="str">
        <f t="shared" si="6"/>
        <v/>
      </c>
      <c r="D398" s="300"/>
      <c r="E398" s="300"/>
      <c r="F398" s="264"/>
      <c r="G398" s="349"/>
      <c r="H398" s="371"/>
      <c r="I398" s="352"/>
      <c r="J398" s="372"/>
      <c r="K398" s="373"/>
      <c r="L398" s="374"/>
      <c r="M398" s="375"/>
      <c r="N398" s="356"/>
      <c r="O398" s="376"/>
      <c r="P398" s="377"/>
      <c r="Q398" s="378"/>
      <c r="R398" s="379"/>
      <c r="S398" s="380"/>
      <c r="T398" s="381"/>
      <c r="U398" s="382"/>
      <c r="V398" s="382"/>
      <c r="W398" s="382"/>
      <c r="X398" s="382"/>
      <c r="Y398" s="383"/>
      <c r="Z398" s="384"/>
      <c r="AA398" s="470"/>
      <c r="AB398" s="381"/>
      <c r="AC398" s="382"/>
      <c r="AD398" s="382"/>
      <c r="AE398" s="382"/>
      <c r="AF398" s="382"/>
      <c r="AG398" s="382"/>
      <c r="AH398" s="376"/>
      <c r="AI398" s="377"/>
      <c r="AJ398" s="385"/>
      <c r="AK398" s="385"/>
      <c r="AL398" s="385"/>
      <c r="AM398" s="385"/>
      <c r="AN398" s="379"/>
      <c r="AO398" s="386"/>
      <c r="AP398" s="372"/>
      <c r="AQ398" s="372"/>
      <c r="AR398" s="372"/>
      <c r="AS398" s="372"/>
      <c r="AT398" s="372"/>
      <c r="AU398" s="372"/>
      <c r="AV398" s="373"/>
      <c r="AW398" s="387"/>
      <c r="AX398" s="383"/>
      <c r="AY398" s="384"/>
      <c r="AZ398" s="380"/>
      <c r="BA398" s="388"/>
      <c r="BB398" s="382"/>
      <c r="BC398" s="383"/>
      <c r="BF398" s="328"/>
    </row>
    <row r="399" spans="1:58" s="132" customFormat="1" ht="15" x14ac:dyDescent="0.3">
      <c r="A399" s="148"/>
      <c r="B399" s="149"/>
      <c r="C399" s="291" t="str">
        <f t="shared" si="6"/>
        <v/>
      </c>
      <c r="D399" s="300"/>
      <c r="E399" s="300"/>
      <c r="F399" s="264"/>
      <c r="G399" s="349"/>
      <c r="H399" s="371"/>
      <c r="I399" s="352"/>
      <c r="J399" s="372"/>
      <c r="K399" s="373"/>
      <c r="L399" s="374"/>
      <c r="M399" s="375"/>
      <c r="N399" s="356"/>
      <c r="O399" s="376"/>
      <c r="P399" s="377"/>
      <c r="Q399" s="378"/>
      <c r="R399" s="379"/>
      <c r="S399" s="380"/>
      <c r="T399" s="381"/>
      <c r="U399" s="382"/>
      <c r="V399" s="382"/>
      <c r="W399" s="382"/>
      <c r="X399" s="382"/>
      <c r="Y399" s="383"/>
      <c r="Z399" s="384"/>
      <c r="AA399" s="470"/>
      <c r="AB399" s="381"/>
      <c r="AC399" s="382"/>
      <c r="AD399" s="382"/>
      <c r="AE399" s="382"/>
      <c r="AF399" s="382"/>
      <c r="AG399" s="382"/>
      <c r="AH399" s="376"/>
      <c r="AI399" s="377"/>
      <c r="AJ399" s="385"/>
      <c r="AK399" s="385"/>
      <c r="AL399" s="385"/>
      <c r="AM399" s="385"/>
      <c r="AN399" s="379"/>
      <c r="AO399" s="386"/>
      <c r="AP399" s="372"/>
      <c r="AQ399" s="372"/>
      <c r="AR399" s="372"/>
      <c r="AS399" s="372"/>
      <c r="AT399" s="372"/>
      <c r="AU399" s="372"/>
      <c r="AV399" s="373"/>
      <c r="AW399" s="387"/>
      <c r="AX399" s="383"/>
      <c r="AY399" s="384"/>
      <c r="AZ399" s="380"/>
      <c r="BA399" s="388"/>
      <c r="BB399" s="382"/>
      <c r="BC399" s="383"/>
      <c r="BF399" s="328"/>
    </row>
    <row r="400" spans="1:58" s="132" customFormat="1" ht="15" x14ac:dyDescent="0.3">
      <c r="A400" s="148"/>
      <c r="B400" s="149"/>
      <c r="C400" s="291" t="str">
        <f t="shared" si="6"/>
        <v/>
      </c>
      <c r="D400" s="300"/>
      <c r="E400" s="300"/>
      <c r="F400" s="264"/>
      <c r="G400" s="349"/>
      <c r="H400" s="371"/>
      <c r="I400" s="352"/>
      <c r="J400" s="372"/>
      <c r="K400" s="373"/>
      <c r="L400" s="374"/>
      <c r="M400" s="375"/>
      <c r="N400" s="356"/>
      <c r="O400" s="376"/>
      <c r="P400" s="377"/>
      <c r="Q400" s="378"/>
      <c r="R400" s="379"/>
      <c r="S400" s="380"/>
      <c r="T400" s="381"/>
      <c r="U400" s="382"/>
      <c r="V400" s="382"/>
      <c r="W400" s="382"/>
      <c r="X400" s="382"/>
      <c r="Y400" s="383"/>
      <c r="Z400" s="384"/>
      <c r="AA400" s="470"/>
      <c r="AB400" s="381"/>
      <c r="AC400" s="382"/>
      <c r="AD400" s="382"/>
      <c r="AE400" s="382"/>
      <c r="AF400" s="382"/>
      <c r="AG400" s="382"/>
      <c r="AH400" s="376"/>
      <c r="AI400" s="377"/>
      <c r="AJ400" s="385"/>
      <c r="AK400" s="385"/>
      <c r="AL400" s="385"/>
      <c r="AM400" s="385"/>
      <c r="AN400" s="379"/>
      <c r="AO400" s="386"/>
      <c r="AP400" s="372"/>
      <c r="AQ400" s="372"/>
      <c r="AR400" s="372"/>
      <c r="AS400" s="372"/>
      <c r="AT400" s="372"/>
      <c r="AU400" s="372"/>
      <c r="AV400" s="373"/>
      <c r="AW400" s="387"/>
      <c r="AX400" s="383"/>
      <c r="AY400" s="384"/>
      <c r="AZ400" s="380"/>
      <c r="BA400" s="388"/>
      <c r="BB400" s="382"/>
      <c r="BC400" s="383"/>
      <c r="BF400" s="328"/>
    </row>
    <row r="401" spans="1:58" s="132" customFormat="1" ht="15" x14ac:dyDescent="0.3">
      <c r="A401" s="148"/>
      <c r="B401" s="149"/>
      <c r="C401" s="291" t="str">
        <f t="shared" si="6"/>
        <v/>
      </c>
      <c r="D401" s="300"/>
      <c r="E401" s="300"/>
      <c r="F401" s="264"/>
      <c r="G401" s="349"/>
      <c r="H401" s="371"/>
      <c r="I401" s="352"/>
      <c r="J401" s="372"/>
      <c r="K401" s="373"/>
      <c r="L401" s="374"/>
      <c r="M401" s="375"/>
      <c r="N401" s="356"/>
      <c r="O401" s="376"/>
      <c r="P401" s="377"/>
      <c r="Q401" s="378"/>
      <c r="R401" s="379"/>
      <c r="S401" s="380"/>
      <c r="T401" s="381"/>
      <c r="U401" s="382"/>
      <c r="V401" s="382"/>
      <c r="W401" s="382"/>
      <c r="X401" s="382"/>
      <c r="Y401" s="383"/>
      <c r="Z401" s="384"/>
      <c r="AA401" s="470"/>
      <c r="AB401" s="381"/>
      <c r="AC401" s="382"/>
      <c r="AD401" s="382"/>
      <c r="AE401" s="382"/>
      <c r="AF401" s="382"/>
      <c r="AG401" s="382"/>
      <c r="AH401" s="376"/>
      <c r="AI401" s="377"/>
      <c r="AJ401" s="385"/>
      <c r="AK401" s="385"/>
      <c r="AL401" s="385"/>
      <c r="AM401" s="385"/>
      <c r="AN401" s="379"/>
      <c r="AO401" s="386"/>
      <c r="AP401" s="372"/>
      <c r="AQ401" s="372"/>
      <c r="AR401" s="372"/>
      <c r="AS401" s="372"/>
      <c r="AT401" s="372"/>
      <c r="AU401" s="372"/>
      <c r="AV401" s="373"/>
      <c r="AW401" s="387"/>
      <c r="AX401" s="383"/>
      <c r="AY401" s="384"/>
      <c r="AZ401" s="380"/>
      <c r="BA401" s="388"/>
      <c r="BB401" s="382"/>
      <c r="BC401" s="383"/>
      <c r="BF401" s="328"/>
    </row>
    <row r="402" spans="1:58" s="132" customFormat="1" ht="15" x14ac:dyDescent="0.3">
      <c r="A402" s="148"/>
      <c r="B402" s="149"/>
      <c r="C402" s="291" t="str">
        <f t="shared" si="6"/>
        <v/>
      </c>
      <c r="D402" s="300"/>
      <c r="E402" s="300"/>
      <c r="F402" s="264"/>
      <c r="G402" s="349"/>
      <c r="H402" s="371"/>
      <c r="I402" s="352"/>
      <c r="J402" s="372"/>
      <c r="K402" s="373"/>
      <c r="L402" s="374"/>
      <c r="M402" s="375"/>
      <c r="N402" s="356"/>
      <c r="O402" s="376"/>
      <c r="P402" s="377"/>
      <c r="Q402" s="378"/>
      <c r="R402" s="379"/>
      <c r="S402" s="380"/>
      <c r="T402" s="381"/>
      <c r="U402" s="382"/>
      <c r="V402" s="382"/>
      <c r="W402" s="382"/>
      <c r="X402" s="382"/>
      <c r="Y402" s="383"/>
      <c r="Z402" s="384"/>
      <c r="AA402" s="470"/>
      <c r="AB402" s="381"/>
      <c r="AC402" s="382"/>
      <c r="AD402" s="382"/>
      <c r="AE402" s="382"/>
      <c r="AF402" s="382"/>
      <c r="AG402" s="382"/>
      <c r="AH402" s="376"/>
      <c r="AI402" s="377"/>
      <c r="AJ402" s="385"/>
      <c r="AK402" s="385"/>
      <c r="AL402" s="385"/>
      <c r="AM402" s="385"/>
      <c r="AN402" s="379"/>
      <c r="AO402" s="386"/>
      <c r="AP402" s="372"/>
      <c r="AQ402" s="372"/>
      <c r="AR402" s="372"/>
      <c r="AS402" s="372"/>
      <c r="AT402" s="372"/>
      <c r="AU402" s="372"/>
      <c r="AV402" s="373"/>
      <c r="AW402" s="387"/>
      <c r="AX402" s="383"/>
      <c r="AY402" s="384"/>
      <c r="AZ402" s="380"/>
      <c r="BA402" s="388"/>
      <c r="BB402" s="382"/>
      <c r="BC402" s="383"/>
      <c r="BF402" s="328"/>
    </row>
    <row r="403" spans="1:58" s="132" customFormat="1" ht="15" x14ac:dyDescent="0.3">
      <c r="A403" s="148"/>
      <c r="B403" s="149"/>
      <c r="C403" s="291" t="str">
        <f t="shared" si="6"/>
        <v/>
      </c>
      <c r="D403" s="300"/>
      <c r="E403" s="300"/>
      <c r="F403" s="264"/>
      <c r="G403" s="349"/>
      <c r="H403" s="371"/>
      <c r="I403" s="352"/>
      <c r="J403" s="372"/>
      <c r="K403" s="373"/>
      <c r="L403" s="374"/>
      <c r="M403" s="375"/>
      <c r="N403" s="356"/>
      <c r="O403" s="376"/>
      <c r="P403" s="377"/>
      <c r="Q403" s="378"/>
      <c r="R403" s="379"/>
      <c r="S403" s="380"/>
      <c r="T403" s="381"/>
      <c r="U403" s="382"/>
      <c r="V403" s="382"/>
      <c r="W403" s="382"/>
      <c r="X403" s="382"/>
      <c r="Y403" s="383"/>
      <c r="Z403" s="384"/>
      <c r="AA403" s="470"/>
      <c r="AB403" s="381"/>
      <c r="AC403" s="382"/>
      <c r="AD403" s="382"/>
      <c r="AE403" s="382"/>
      <c r="AF403" s="382"/>
      <c r="AG403" s="382"/>
      <c r="AH403" s="376"/>
      <c r="AI403" s="377"/>
      <c r="AJ403" s="385"/>
      <c r="AK403" s="385"/>
      <c r="AL403" s="385"/>
      <c r="AM403" s="385"/>
      <c r="AN403" s="379"/>
      <c r="AO403" s="386"/>
      <c r="AP403" s="372"/>
      <c r="AQ403" s="372"/>
      <c r="AR403" s="372"/>
      <c r="AS403" s="372"/>
      <c r="AT403" s="372"/>
      <c r="AU403" s="372"/>
      <c r="AV403" s="373"/>
      <c r="AW403" s="387"/>
      <c r="AX403" s="383"/>
      <c r="AY403" s="384"/>
      <c r="AZ403" s="380"/>
      <c r="BA403" s="388"/>
      <c r="BB403" s="382"/>
      <c r="BC403" s="383"/>
      <c r="BF403" s="328"/>
    </row>
    <row r="404" spans="1:58" s="132" customFormat="1" ht="15" x14ac:dyDescent="0.3">
      <c r="A404" s="148"/>
      <c r="B404" s="149"/>
      <c r="C404" s="291" t="str">
        <f t="shared" si="6"/>
        <v/>
      </c>
      <c r="D404" s="300"/>
      <c r="E404" s="300"/>
      <c r="F404" s="264"/>
      <c r="G404" s="349"/>
      <c r="H404" s="371"/>
      <c r="I404" s="352"/>
      <c r="J404" s="372"/>
      <c r="K404" s="373"/>
      <c r="L404" s="374"/>
      <c r="M404" s="375"/>
      <c r="N404" s="356"/>
      <c r="O404" s="376"/>
      <c r="P404" s="377"/>
      <c r="Q404" s="378"/>
      <c r="R404" s="379"/>
      <c r="S404" s="380"/>
      <c r="T404" s="381"/>
      <c r="U404" s="382"/>
      <c r="V404" s="382"/>
      <c r="W404" s="382"/>
      <c r="X404" s="382"/>
      <c r="Y404" s="383"/>
      <c r="Z404" s="384"/>
      <c r="AA404" s="470"/>
      <c r="AB404" s="381"/>
      <c r="AC404" s="382"/>
      <c r="AD404" s="382"/>
      <c r="AE404" s="382"/>
      <c r="AF404" s="382"/>
      <c r="AG404" s="382"/>
      <c r="AH404" s="376"/>
      <c r="AI404" s="377"/>
      <c r="AJ404" s="385"/>
      <c r="AK404" s="385"/>
      <c r="AL404" s="385"/>
      <c r="AM404" s="385"/>
      <c r="AN404" s="379"/>
      <c r="AO404" s="386"/>
      <c r="AP404" s="372"/>
      <c r="AQ404" s="372"/>
      <c r="AR404" s="372"/>
      <c r="AS404" s="372"/>
      <c r="AT404" s="372"/>
      <c r="AU404" s="372"/>
      <c r="AV404" s="373"/>
      <c r="AW404" s="387"/>
      <c r="AX404" s="383"/>
      <c r="AY404" s="384"/>
      <c r="AZ404" s="380"/>
      <c r="BA404" s="388"/>
      <c r="BB404" s="382"/>
      <c r="BC404" s="383"/>
      <c r="BF404" s="328"/>
    </row>
    <row r="405" spans="1:58" s="132" customFormat="1" ht="15" x14ac:dyDescent="0.3">
      <c r="A405" s="148"/>
      <c r="B405" s="149"/>
      <c r="C405" s="291" t="str">
        <f t="shared" si="6"/>
        <v/>
      </c>
      <c r="D405" s="300"/>
      <c r="E405" s="300"/>
      <c r="F405" s="264"/>
      <c r="G405" s="349"/>
      <c r="H405" s="371"/>
      <c r="I405" s="352"/>
      <c r="J405" s="372"/>
      <c r="K405" s="373"/>
      <c r="L405" s="374"/>
      <c r="M405" s="375"/>
      <c r="N405" s="356"/>
      <c r="O405" s="376"/>
      <c r="P405" s="377"/>
      <c r="Q405" s="378"/>
      <c r="R405" s="379"/>
      <c r="S405" s="380"/>
      <c r="T405" s="381"/>
      <c r="U405" s="382"/>
      <c r="V405" s="382"/>
      <c r="W405" s="382"/>
      <c r="X405" s="382"/>
      <c r="Y405" s="383"/>
      <c r="Z405" s="384"/>
      <c r="AA405" s="470"/>
      <c r="AB405" s="381"/>
      <c r="AC405" s="382"/>
      <c r="AD405" s="382"/>
      <c r="AE405" s="382"/>
      <c r="AF405" s="382"/>
      <c r="AG405" s="382"/>
      <c r="AH405" s="376"/>
      <c r="AI405" s="377"/>
      <c r="AJ405" s="385"/>
      <c r="AK405" s="385"/>
      <c r="AL405" s="385"/>
      <c r="AM405" s="385"/>
      <c r="AN405" s="379"/>
      <c r="AO405" s="386"/>
      <c r="AP405" s="372"/>
      <c r="AQ405" s="372"/>
      <c r="AR405" s="372"/>
      <c r="AS405" s="372"/>
      <c r="AT405" s="372"/>
      <c r="AU405" s="372"/>
      <c r="AV405" s="373"/>
      <c r="AW405" s="387"/>
      <c r="AX405" s="383"/>
      <c r="AY405" s="384"/>
      <c r="AZ405" s="380"/>
      <c r="BA405" s="388"/>
      <c r="BB405" s="382"/>
      <c r="BC405" s="383"/>
      <c r="BF405" s="328"/>
    </row>
    <row r="406" spans="1:58" s="132" customFormat="1" ht="15" x14ac:dyDescent="0.3">
      <c r="A406" s="148"/>
      <c r="B406" s="149"/>
      <c r="C406" s="291" t="str">
        <f t="shared" si="6"/>
        <v/>
      </c>
      <c r="D406" s="300"/>
      <c r="E406" s="300"/>
      <c r="F406" s="264"/>
      <c r="G406" s="349"/>
      <c r="H406" s="371"/>
      <c r="I406" s="352"/>
      <c r="J406" s="372"/>
      <c r="K406" s="373"/>
      <c r="L406" s="374"/>
      <c r="M406" s="375"/>
      <c r="N406" s="356"/>
      <c r="O406" s="376"/>
      <c r="P406" s="377"/>
      <c r="Q406" s="378"/>
      <c r="R406" s="379"/>
      <c r="S406" s="380"/>
      <c r="T406" s="381"/>
      <c r="U406" s="382"/>
      <c r="V406" s="382"/>
      <c r="W406" s="382"/>
      <c r="X406" s="382"/>
      <c r="Y406" s="383"/>
      <c r="Z406" s="384"/>
      <c r="AA406" s="470"/>
      <c r="AB406" s="381"/>
      <c r="AC406" s="382"/>
      <c r="AD406" s="382"/>
      <c r="AE406" s="382"/>
      <c r="AF406" s="382"/>
      <c r="AG406" s="382"/>
      <c r="AH406" s="376"/>
      <c r="AI406" s="377"/>
      <c r="AJ406" s="385"/>
      <c r="AK406" s="385"/>
      <c r="AL406" s="385"/>
      <c r="AM406" s="385"/>
      <c r="AN406" s="379"/>
      <c r="AO406" s="386"/>
      <c r="AP406" s="372"/>
      <c r="AQ406" s="372"/>
      <c r="AR406" s="372"/>
      <c r="AS406" s="372"/>
      <c r="AT406" s="372"/>
      <c r="AU406" s="372"/>
      <c r="AV406" s="373"/>
      <c r="AW406" s="387"/>
      <c r="AX406" s="383"/>
      <c r="AY406" s="384"/>
      <c r="AZ406" s="380"/>
      <c r="BA406" s="388"/>
      <c r="BB406" s="382"/>
      <c r="BC406" s="383"/>
      <c r="BF406" s="328"/>
    </row>
    <row r="407" spans="1:58" s="132" customFormat="1" ht="15" x14ac:dyDescent="0.3">
      <c r="A407" s="148"/>
      <c r="B407" s="149"/>
      <c r="C407" s="291" t="str">
        <f t="shared" si="6"/>
        <v/>
      </c>
      <c r="D407" s="300"/>
      <c r="E407" s="300"/>
      <c r="F407" s="264"/>
      <c r="G407" s="349"/>
      <c r="H407" s="371"/>
      <c r="I407" s="352"/>
      <c r="J407" s="372"/>
      <c r="K407" s="373"/>
      <c r="L407" s="374"/>
      <c r="M407" s="375"/>
      <c r="N407" s="356"/>
      <c r="O407" s="376"/>
      <c r="P407" s="377"/>
      <c r="Q407" s="378"/>
      <c r="R407" s="379"/>
      <c r="S407" s="380"/>
      <c r="T407" s="381"/>
      <c r="U407" s="382"/>
      <c r="V407" s="382"/>
      <c r="W407" s="382"/>
      <c r="X407" s="382"/>
      <c r="Y407" s="383"/>
      <c r="Z407" s="384"/>
      <c r="AA407" s="470"/>
      <c r="AB407" s="381"/>
      <c r="AC407" s="382"/>
      <c r="AD407" s="382"/>
      <c r="AE407" s="382"/>
      <c r="AF407" s="382"/>
      <c r="AG407" s="382"/>
      <c r="AH407" s="376"/>
      <c r="AI407" s="377"/>
      <c r="AJ407" s="385"/>
      <c r="AK407" s="385"/>
      <c r="AL407" s="385"/>
      <c r="AM407" s="385"/>
      <c r="AN407" s="379"/>
      <c r="AO407" s="386"/>
      <c r="AP407" s="372"/>
      <c r="AQ407" s="372"/>
      <c r="AR407" s="372"/>
      <c r="AS407" s="372"/>
      <c r="AT407" s="372"/>
      <c r="AU407" s="372"/>
      <c r="AV407" s="373"/>
      <c r="AW407" s="387"/>
      <c r="AX407" s="383"/>
      <c r="AY407" s="384"/>
      <c r="AZ407" s="380"/>
      <c r="BA407" s="388"/>
      <c r="BB407" s="382"/>
      <c r="BC407" s="383"/>
      <c r="BF407" s="328"/>
    </row>
    <row r="408" spans="1:58" s="132" customFormat="1" ht="15" x14ac:dyDescent="0.3">
      <c r="A408" s="148"/>
      <c r="B408" s="149"/>
      <c r="C408" s="291" t="str">
        <f t="shared" si="6"/>
        <v/>
      </c>
      <c r="D408" s="300"/>
      <c r="E408" s="300"/>
      <c r="F408" s="264"/>
      <c r="G408" s="349"/>
      <c r="H408" s="371"/>
      <c r="I408" s="352"/>
      <c r="J408" s="372"/>
      <c r="K408" s="373"/>
      <c r="L408" s="374"/>
      <c r="M408" s="375"/>
      <c r="N408" s="356"/>
      <c r="O408" s="376"/>
      <c r="P408" s="377"/>
      <c r="Q408" s="378"/>
      <c r="R408" s="379"/>
      <c r="S408" s="380"/>
      <c r="T408" s="381"/>
      <c r="U408" s="382"/>
      <c r="V408" s="382"/>
      <c r="W408" s="382"/>
      <c r="X408" s="382"/>
      <c r="Y408" s="383"/>
      <c r="Z408" s="384"/>
      <c r="AA408" s="470"/>
      <c r="AB408" s="381"/>
      <c r="AC408" s="382"/>
      <c r="AD408" s="382"/>
      <c r="AE408" s="382"/>
      <c r="AF408" s="382"/>
      <c r="AG408" s="382"/>
      <c r="AH408" s="376"/>
      <c r="AI408" s="377"/>
      <c r="AJ408" s="385"/>
      <c r="AK408" s="385"/>
      <c r="AL408" s="385"/>
      <c r="AM408" s="385"/>
      <c r="AN408" s="379"/>
      <c r="AO408" s="386"/>
      <c r="AP408" s="372"/>
      <c r="AQ408" s="372"/>
      <c r="AR408" s="372"/>
      <c r="AS408" s="372"/>
      <c r="AT408" s="372"/>
      <c r="AU408" s="372"/>
      <c r="AV408" s="373"/>
      <c r="AW408" s="387"/>
      <c r="AX408" s="383"/>
      <c r="AY408" s="384"/>
      <c r="AZ408" s="380"/>
      <c r="BA408" s="388"/>
      <c r="BB408" s="382"/>
      <c r="BC408" s="383"/>
      <c r="BF408" s="328"/>
    </row>
    <row r="409" spans="1:58" s="132" customFormat="1" ht="15" x14ac:dyDescent="0.3">
      <c r="A409" s="148"/>
      <c r="B409" s="149"/>
      <c r="C409" s="291" t="str">
        <f t="shared" si="6"/>
        <v/>
      </c>
      <c r="D409" s="300"/>
      <c r="E409" s="300"/>
      <c r="F409" s="264"/>
      <c r="G409" s="349"/>
      <c r="H409" s="371"/>
      <c r="I409" s="352"/>
      <c r="J409" s="372"/>
      <c r="K409" s="373"/>
      <c r="L409" s="374"/>
      <c r="M409" s="375"/>
      <c r="N409" s="356"/>
      <c r="O409" s="376"/>
      <c r="P409" s="377"/>
      <c r="Q409" s="378"/>
      <c r="R409" s="379"/>
      <c r="S409" s="380"/>
      <c r="T409" s="381"/>
      <c r="U409" s="382"/>
      <c r="V409" s="382"/>
      <c r="W409" s="382"/>
      <c r="X409" s="382"/>
      <c r="Y409" s="383"/>
      <c r="Z409" s="384"/>
      <c r="AA409" s="470"/>
      <c r="AB409" s="381"/>
      <c r="AC409" s="382"/>
      <c r="AD409" s="382"/>
      <c r="AE409" s="382"/>
      <c r="AF409" s="382"/>
      <c r="AG409" s="382"/>
      <c r="AH409" s="376"/>
      <c r="AI409" s="377"/>
      <c r="AJ409" s="385"/>
      <c r="AK409" s="385"/>
      <c r="AL409" s="385"/>
      <c r="AM409" s="385"/>
      <c r="AN409" s="379"/>
      <c r="AO409" s="386"/>
      <c r="AP409" s="372"/>
      <c r="AQ409" s="372"/>
      <c r="AR409" s="372"/>
      <c r="AS409" s="372"/>
      <c r="AT409" s="372"/>
      <c r="AU409" s="372"/>
      <c r="AV409" s="373"/>
      <c r="AW409" s="387"/>
      <c r="AX409" s="383"/>
      <c r="AY409" s="384"/>
      <c r="AZ409" s="380"/>
      <c r="BA409" s="388"/>
      <c r="BB409" s="382"/>
      <c r="BC409" s="383"/>
      <c r="BF409" s="328"/>
    </row>
    <row r="410" spans="1:58" s="132" customFormat="1" ht="15" x14ac:dyDescent="0.3">
      <c r="A410" s="148"/>
      <c r="B410" s="149"/>
      <c r="C410" s="291" t="str">
        <f t="shared" si="6"/>
        <v/>
      </c>
      <c r="D410" s="300"/>
      <c r="E410" s="300"/>
      <c r="F410" s="264"/>
      <c r="G410" s="349"/>
      <c r="H410" s="371"/>
      <c r="I410" s="352"/>
      <c r="J410" s="372"/>
      <c r="K410" s="373"/>
      <c r="L410" s="374"/>
      <c r="M410" s="375"/>
      <c r="N410" s="356"/>
      <c r="O410" s="376"/>
      <c r="P410" s="377"/>
      <c r="Q410" s="378"/>
      <c r="R410" s="379"/>
      <c r="S410" s="380"/>
      <c r="T410" s="381"/>
      <c r="U410" s="382"/>
      <c r="V410" s="382"/>
      <c r="W410" s="382"/>
      <c r="X410" s="382"/>
      <c r="Y410" s="383"/>
      <c r="Z410" s="384"/>
      <c r="AA410" s="470"/>
      <c r="AB410" s="381"/>
      <c r="AC410" s="382"/>
      <c r="AD410" s="382"/>
      <c r="AE410" s="382"/>
      <c r="AF410" s="382"/>
      <c r="AG410" s="382"/>
      <c r="AH410" s="376"/>
      <c r="AI410" s="377"/>
      <c r="AJ410" s="385"/>
      <c r="AK410" s="385"/>
      <c r="AL410" s="385"/>
      <c r="AM410" s="385"/>
      <c r="AN410" s="379"/>
      <c r="AO410" s="386"/>
      <c r="AP410" s="372"/>
      <c r="AQ410" s="372"/>
      <c r="AR410" s="372"/>
      <c r="AS410" s="372"/>
      <c r="AT410" s="372"/>
      <c r="AU410" s="372"/>
      <c r="AV410" s="373"/>
      <c r="AW410" s="387"/>
      <c r="AX410" s="383"/>
      <c r="AY410" s="384"/>
      <c r="AZ410" s="380"/>
      <c r="BA410" s="388"/>
      <c r="BB410" s="382"/>
      <c r="BC410" s="383"/>
      <c r="BF410" s="328"/>
    </row>
    <row r="411" spans="1:58" s="132" customFormat="1" ht="15" x14ac:dyDescent="0.3">
      <c r="A411" s="148"/>
      <c r="B411" s="149"/>
      <c r="C411" s="291" t="str">
        <f t="shared" si="6"/>
        <v/>
      </c>
      <c r="D411" s="300"/>
      <c r="E411" s="300"/>
      <c r="F411" s="264"/>
      <c r="G411" s="349"/>
      <c r="H411" s="371"/>
      <c r="I411" s="352"/>
      <c r="J411" s="372"/>
      <c r="K411" s="373"/>
      <c r="L411" s="374"/>
      <c r="M411" s="375"/>
      <c r="N411" s="356"/>
      <c r="O411" s="376"/>
      <c r="P411" s="377"/>
      <c r="Q411" s="378"/>
      <c r="R411" s="379"/>
      <c r="S411" s="380"/>
      <c r="T411" s="381"/>
      <c r="U411" s="382"/>
      <c r="V411" s="382"/>
      <c r="W411" s="382"/>
      <c r="X411" s="382"/>
      <c r="Y411" s="383"/>
      <c r="Z411" s="384"/>
      <c r="AA411" s="470"/>
      <c r="AB411" s="381"/>
      <c r="AC411" s="382"/>
      <c r="AD411" s="382"/>
      <c r="AE411" s="382"/>
      <c r="AF411" s="382"/>
      <c r="AG411" s="382"/>
      <c r="AH411" s="376"/>
      <c r="AI411" s="377"/>
      <c r="AJ411" s="385"/>
      <c r="AK411" s="385"/>
      <c r="AL411" s="385"/>
      <c r="AM411" s="385"/>
      <c r="AN411" s="379"/>
      <c r="AO411" s="386"/>
      <c r="AP411" s="372"/>
      <c r="AQ411" s="372"/>
      <c r="AR411" s="372"/>
      <c r="AS411" s="372"/>
      <c r="AT411" s="372"/>
      <c r="AU411" s="372"/>
      <c r="AV411" s="373"/>
      <c r="AW411" s="387"/>
      <c r="AX411" s="383"/>
      <c r="AY411" s="384"/>
      <c r="AZ411" s="380"/>
      <c r="BA411" s="388"/>
      <c r="BB411" s="382"/>
      <c r="BC411" s="383"/>
      <c r="BF411" s="328"/>
    </row>
    <row r="412" spans="1:58" s="132" customFormat="1" ht="15" x14ac:dyDescent="0.3">
      <c r="A412" s="148"/>
      <c r="B412" s="149"/>
      <c r="C412" s="291" t="str">
        <f t="shared" si="6"/>
        <v/>
      </c>
      <c r="D412" s="300"/>
      <c r="E412" s="300"/>
      <c r="F412" s="264"/>
      <c r="G412" s="349"/>
      <c r="H412" s="371"/>
      <c r="I412" s="352"/>
      <c r="J412" s="372"/>
      <c r="K412" s="373"/>
      <c r="L412" s="374"/>
      <c r="M412" s="375"/>
      <c r="N412" s="356"/>
      <c r="O412" s="376"/>
      <c r="P412" s="377"/>
      <c r="Q412" s="378"/>
      <c r="R412" s="379"/>
      <c r="S412" s="380"/>
      <c r="T412" s="381"/>
      <c r="U412" s="382"/>
      <c r="V412" s="382"/>
      <c r="W412" s="382"/>
      <c r="X412" s="382"/>
      <c r="Y412" s="383"/>
      <c r="Z412" s="384"/>
      <c r="AA412" s="470"/>
      <c r="AB412" s="381"/>
      <c r="AC412" s="382"/>
      <c r="AD412" s="382"/>
      <c r="AE412" s="382"/>
      <c r="AF412" s="382"/>
      <c r="AG412" s="382"/>
      <c r="AH412" s="376"/>
      <c r="AI412" s="377"/>
      <c r="AJ412" s="385"/>
      <c r="AK412" s="385"/>
      <c r="AL412" s="385"/>
      <c r="AM412" s="385"/>
      <c r="AN412" s="379"/>
      <c r="AO412" s="386"/>
      <c r="AP412" s="372"/>
      <c r="AQ412" s="372"/>
      <c r="AR412" s="372"/>
      <c r="AS412" s="372"/>
      <c r="AT412" s="372"/>
      <c r="AU412" s="372"/>
      <c r="AV412" s="373"/>
      <c r="AW412" s="387"/>
      <c r="AX412" s="383"/>
      <c r="AY412" s="384"/>
      <c r="AZ412" s="380"/>
      <c r="BA412" s="388"/>
      <c r="BB412" s="382"/>
      <c r="BC412" s="383"/>
      <c r="BF412" s="328"/>
    </row>
    <row r="413" spans="1:58" s="132" customFormat="1" ht="15" x14ac:dyDescent="0.3">
      <c r="A413" s="148"/>
      <c r="B413" s="149"/>
      <c r="C413" s="291" t="str">
        <f t="shared" si="6"/>
        <v/>
      </c>
      <c r="D413" s="300"/>
      <c r="E413" s="300"/>
      <c r="F413" s="264"/>
      <c r="G413" s="349"/>
      <c r="H413" s="371"/>
      <c r="I413" s="352"/>
      <c r="J413" s="372"/>
      <c r="K413" s="373"/>
      <c r="L413" s="374"/>
      <c r="M413" s="375"/>
      <c r="N413" s="356"/>
      <c r="O413" s="376"/>
      <c r="P413" s="377"/>
      <c r="Q413" s="378"/>
      <c r="R413" s="379"/>
      <c r="S413" s="380"/>
      <c r="T413" s="381"/>
      <c r="U413" s="382"/>
      <c r="V413" s="382"/>
      <c r="W413" s="382"/>
      <c r="X413" s="382"/>
      <c r="Y413" s="383"/>
      <c r="Z413" s="384"/>
      <c r="AA413" s="470"/>
      <c r="AB413" s="381"/>
      <c r="AC413" s="382"/>
      <c r="AD413" s="382"/>
      <c r="AE413" s="382"/>
      <c r="AF413" s="382"/>
      <c r="AG413" s="382"/>
      <c r="AH413" s="376"/>
      <c r="AI413" s="377"/>
      <c r="AJ413" s="385"/>
      <c r="AK413" s="385"/>
      <c r="AL413" s="385"/>
      <c r="AM413" s="385"/>
      <c r="AN413" s="379"/>
      <c r="AO413" s="386"/>
      <c r="AP413" s="372"/>
      <c r="AQ413" s="372"/>
      <c r="AR413" s="372"/>
      <c r="AS413" s="372"/>
      <c r="AT413" s="372"/>
      <c r="AU413" s="372"/>
      <c r="AV413" s="373"/>
      <c r="AW413" s="387"/>
      <c r="AX413" s="383"/>
      <c r="AY413" s="384"/>
      <c r="AZ413" s="380"/>
      <c r="BA413" s="388"/>
      <c r="BB413" s="382"/>
      <c r="BC413" s="383"/>
      <c r="BF413" s="328"/>
    </row>
    <row r="414" spans="1:58" s="132" customFormat="1" ht="15" x14ac:dyDescent="0.3">
      <c r="A414" s="148"/>
      <c r="B414" s="149"/>
      <c r="C414" s="291" t="str">
        <f t="shared" si="6"/>
        <v/>
      </c>
      <c r="D414" s="300"/>
      <c r="E414" s="300"/>
      <c r="F414" s="264"/>
      <c r="G414" s="349"/>
      <c r="H414" s="371"/>
      <c r="I414" s="352"/>
      <c r="J414" s="372"/>
      <c r="K414" s="373"/>
      <c r="L414" s="374"/>
      <c r="M414" s="375"/>
      <c r="N414" s="356"/>
      <c r="O414" s="376"/>
      <c r="P414" s="377"/>
      <c r="Q414" s="378"/>
      <c r="R414" s="379"/>
      <c r="S414" s="380"/>
      <c r="T414" s="381"/>
      <c r="U414" s="382"/>
      <c r="V414" s="382"/>
      <c r="W414" s="382"/>
      <c r="X414" s="382"/>
      <c r="Y414" s="383"/>
      <c r="Z414" s="384"/>
      <c r="AA414" s="470"/>
      <c r="AB414" s="381"/>
      <c r="AC414" s="382"/>
      <c r="AD414" s="382"/>
      <c r="AE414" s="382"/>
      <c r="AF414" s="382"/>
      <c r="AG414" s="382"/>
      <c r="AH414" s="376"/>
      <c r="AI414" s="377"/>
      <c r="AJ414" s="385"/>
      <c r="AK414" s="385"/>
      <c r="AL414" s="385"/>
      <c r="AM414" s="385"/>
      <c r="AN414" s="379"/>
      <c r="AO414" s="386"/>
      <c r="AP414" s="372"/>
      <c r="AQ414" s="372"/>
      <c r="AR414" s="372"/>
      <c r="AS414" s="372"/>
      <c r="AT414" s="372"/>
      <c r="AU414" s="372"/>
      <c r="AV414" s="373"/>
      <c r="AW414" s="387"/>
      <c r="AX414" s="383"/>
      <c r="AY414" s="384"/>
      <c r="AZ414" s="380"/>
      <c r="BA414" s="388"/>
      <c r="BB414" s="382"/>
      <c r="BC414" s="383"/>
      <c r="BF414" s="328"/>
    </row>
    <row r="415" spans="1:58" s="132" customFormat="1" ht="15" x14ac:dyDescent="0.3">
      <c r="A415" s="148"/>
      <c r="B415" s="149"/>
      <c r="C415" s="291" t="str">
        <f t="shared" si="6"/>
        <v/>
      </c>
      <c r="D415" s="300"/>
      <c r="E415" s="300"/>
      <c r="F415" s="264"/>
      <c r="G415" s="349"/>
      <c r="H415" s="371"/>
      <c r="I415" s="352"/>
      <c r="J415" s="372"/>
      <c r="K415" s="373"/>
      <c r="L415" s="374"/>
      <c r="M415" s="375"/>
      <c r="N415" s="356"/>
      <c r="O415" s="376"/>
      <c r="P415" s="377"/>
      <c r="Q415" s="378"/>
      <c r="R415" s="379"/>
      <c r="S415" s="380"/>
      <c r="T415" s="381"/>
      <c r="U415" s="382"/>
      <c r="V415" s="382"/>
      <c r="W415" s="382"/>
      <c r="X415" s="382"/>
      <c r="Y415" s="383"/>
      <c r="Z415" s="384"/>
      <c r="AA415" s="470"/>
      <c r="AB415" s="381"/>
      <c r="AC415" s="382"/>
      <c r="AD415" s="382"/>
      <c r="AE415" s="382"/>
      <c r="AF415" s="382"/>
      <c r="AG415" s="382"/>
      <c r="AH415" s="376"/>
      <c r="AI415" s="377"/>
      <c r="AJ415" s="385"/>
      <c r="AK415" s="385"/>
      <c r="AL415" s="385"/>
      <c r="AM415" s="385"/>
      <c r="AN415" s="379"/>
      <c r="AO415" s="386"/>
      <c r="AP415" s="372"/>
      <c r="AQ415" s="372"/>
      <c r="AR415" s="372"/>
      <c r="AS415" s="372"/>
      <c r="AT415" s="372"/>
      <c r="AU415" s="372"/>
      <c r="AV415" s="373"/>
      <c r="AW415" s="387"/>
      <c r="AX415" s="383"/>
      <c r="AY415" s="384"/>
      <c r="AZ415" s="380"/>
      <c r="BA415" s="388"/>
      <c r="BB415" s="382"/>
      <c r="BC415" s="383"/>
      <c r="BF415" s="328"/>
    </row>
    <row r="416" spans="1:58" s="132" customFormat="1" ht="15" x14ac:dyDescent="0.3">
      <c r="A416" s="148"/>
      <c r="B416" s="149"/>
      <c r="C416" s="291" t="str">
        <f t="shared" si="6"/>
        <v/>
      </c>
      <c r="D416" s="300"/>
      <c r="E416" s="300"/>
      <c r="F416" s="264"/>
      <c r="G416" s="349"/>
      <c r="H416" s="371"/>
      <c r="I416" s="352"/>
      <c r="J416" s="372"/>
      <c r="K416" s="373"/>
      <c r="L416" s="374"/>
      <c r="M416" s="375"/>
      <c r="N416" s="356"/>
      <c r="O416" s="376"/>
      <c r="P416" s="377"/>
      <c r="Q416" s="378"/>
      <c r="R416" s="379"/>
      <c r="S416" s="380"/>
      <c r="T416" s="381"/>
      <c r="U416" s="382"/>
      <c r="V416" s="382"/>
      <c r="W416" s="382"/>
      <c r="X416" s="382"/>
      <c r="Y416" s="383"/>
      <c r="Z416" s="384"/>
      <c r="AA416" s="470"/>
      <c r="AB416" s="381"/>
      <c r="AC416" s="382"/>
      <c r="AD416" s="382"/>
      <c r="AE416" s="382"/>
      <c r="AF416" s="382"/>
      <c r="AG416" s="382"/>
      <c r="AH416" s="376"/>
      <c r="AI416" s="377"/>
      <c r="AJ416" s="385"/>
      <c r="AK416" s="385"/>
      <c r="AL416" s="385"/>
      <c r="AM416" s="385"/>
      <c r="AN416" s="379"/>
      <c r="AO416" s="386"/>
      <c r="AP416" s="372"/>
      <c r="AQ416" s="372"/>
      <c r="AR416" s="372"/>
      <c r="AS416" s="372"/>
      <c r="AT416" s="372"/>
      <c r="AU416" s="372"/>
      <c r="AV416" s="373"/>
      <c r="AW416" s="387"/>
      <c r="AX416" s="383"/>
      <c r="AY416" s="384"/>
      <c r="AZ416" s="380"/>
      <c r="BA416" s="388"/>
      <c r="BB416" s="382"/>
      <c r="BC416" s="383"/>
      <c r="BF416" s="328"/>
    </row>
    <row r="417" spans="1:58" s="132" customFormat="1" ht="15" x14ac:dyDescent="0.3">
      <c r="A417" s="148"/>
      <c r="B417" s="149"/>
      <c r="C417" s="291" t="str">
        <f t="shared" si="6"/>
        <v/>
      </c>
      <c r="D417" s="300"/>
      <c r="E417" s="300"/>
      <c r="F417" s="264"/>
      <c r="G417" s="349"/>
      <c r="H417" s="371"/>
      <c r="I417" s="352"/>
      <c r="J417" s="372"/>
      <c r="K417" s="373"/>
      <c r="L417" s="374"/>
      <c r="M417" s="375"/>
      <c r="N417" s="356"/>
      <c r="O417" s="376"/>
      <c r="P417" s="377"/>
      <c r="Q417" s="378"/>
      <c r="R417" s="379"/>
      <c r="S417" s="380"/>
      <c r="T417" s="381"/>
      <c r="U417" s="382"/>
      <c r="V417" s="382"/>
      <c r="W417" s="382"/>
      <c r="X417" s="382"/>
      <c r="Y417" s="383"/>
      <c r="Z417" s="384"/>
      <c r="AA417" s="470"/>
      <c r="AB417" s="381"/>
      <c r="AC417" s="382"/>
      <c r="AD417" s="382"/>
      <c r="AE417" s="382"/>
      <c r="AF417" s="382"/>
      <c r="AG417" s="382"/>
      <c r="AH417" s="376"/>
      <c r="AI417" s="377"/>
      <c r="AJ417" s="385"/>
      <c r="AK417" s="385"/>
      <c r="AL417" s="385"/>
      <c r="AM417" s="385"/>
      <c r="AN417" s="379"/>
      <c r="AO417" s="386"/>
      <c r="AP417" s="372"/>
      <c r="AQ417" s="372"/>
      <c r="AR417" s="372"/>
      <c r="AS417" s="372"/>
      <c r="AT417" s="372"/>
      <c r="AU417" s="372"/>
      <c r="AV417" s="373"/>
      <c r="AW417" s="387"/>
      <c r="AX417" s="383"/>
      <c r="AY417" s="384"/>
      <c r="AZ417" s="380"/>
      <c r="BA417" s="388"/>
      <c r="BB417" s="382"/>
      <c r="BC417" s="383"/>
      <c r="BF417" s="328"/>
    </row>
    <row r="418" spans="1:58" s="132" customFormat="1" ht="15" x14ac:dyDescent="0.3">
      <c r="A418" s="148"/>
      <c r="B418" s="149"/>
      <c r="C418" s="291" t="str">
        <f t="shared" si="6"/>
        <v/>
      </c>
      <c r="D418" s="300"/>
      <c r="E418" s="300"/>
      <c r="F418" s="264"/>
      <c r="G418" s="349"/>
      <c r="H418" s="371"/>
      <c r="I418" s="352"/>
      <c r="J418" s="372"/>
      <c r="K418" s="373"/>
      <c r="L418" s="374"/>
      <c r="M418" s="375"/>
      <c r="N418" s="356"/>
      <c r="O418" s="376"/>
      <c r="P418" s="377"/>
      <c r="Q418" s="378"/>
      <c r="R418" s="379"/>
      <c r="S418" s="380"/>
      <c r="T418" s="381"/>
      <c r="U418" s="382"/>
      <c r="V418" s="382"/>
      <c r="W418" s="382"/>
      <c r="X418" s="382"/>
      <c r="Y418" s="383"/>
      <c r="Z418" s="384"/>
      <c r="AA418" s="470"/>
      <c r="AB418" s="381"/>
      <c r="AC418" s="382"/>
      <c r="AD418" s="382"/>
      <c r="AE418" s="382"/>
      <c r="AF418" s="382"/>
      <c r="AG418" s="382"/>
      <c r="AH418" s="376"/>
      <c r="AI418" s="377"/>
      <c r="AJ418" s="385"/>
      <c r="AK418" s="385"/>
      <c r="AL418" s="385"/>
      <c r="AM418" s="385"/>
      <c r="AN418" s="379"/>
      <c r="AO418" s="386"/>
      <c r="AP418" s="372"/>
      <c r="AQ418" s="372"/>
      <c r="AR418" s="372"/>
      <c r="AS418" s="372"/>
      <c r="AT418" s="372"/>
      <c r="AU418" s="372"/>
      <c r="AV418" s="373"/>
      <c r="AW418" s="387"/>
      <c r="AX418" s="383"/>
      <c r="AY418" s="384"/>
      <c r="AZ418" s="380"/>
      <c r="BA418" s="388"/>
      <c r="BB418" s="382"/>
      <c r="BC418" s="383"/>
      <c r="BF418" s="328"/>
    </row>
    <row r="419" spans="1:58" s="132" customFormat="1" ht="15" x14ac:dyDescent="0.3">
      <c r="A419" s="148"/>
      <c r="B419" s="149"/>
      <c r="C419" s="291" t="str">
        <f t="shared" si="6"/>
        <v/>
      </c>
      <c r="D419" s="300"/>
      <c r="E419" s="300"/>
      <c r="F419" s="264"/>
      <c r="G419" s="349"/>
      <c r="H419" s="371"/>
      <c r="I419" s="352"/>
      <c r="J419" s="372"/>
      <c r="K419" s="373"/>
      <c r="L419" s="374"/>
      <c r="M419" s="375"/>
      <c r="N419" s="356"/>
      <c r="O419" s="376"/>
      <c r="P419" s="377"/>
      <c r="Q419" s="378"/>
      <c r="R419" s="379"/>
      <c r="S419" s="380"/>
      <c r="T419" s="381"/>
      <c r="U419" s="382"/>
      <c r="V419" s="382"/>
      <c r="W419" s="382"/>
      <c r="X419" s="382"/>
      <c r="Y419" s="383"/>
      <c r="Z419" s="384"/>
      <c r="AA419" s="470"/>
      <c r="AB419" s="381"/>
      <c r="AC419" s="382"/>
      <c r="AD419" s="382"/>
      <c r="AE419" s="382"/>
      <c r="AF419" s="382"/>
      <c r="AG419" s="382"/>
      <c r="AH419" s="376"/>
      <c r="AI419" s="377"/>
      <c r="AJ419" s="385"/>
      <c r="AK419" s="385"/>
      <c r="AL419" s="385"/>
      <c r="AM419" s="385"/>
      <c r="AN419" s="379"/>
      <c r="AO419" s="386"/>
      <c r="AP419" s="372"/>
      <c r="AQ419" s="372"/>
      <c r="AR419" s="372"/>
      <c r="AS419" s="372"/>
      <c r="AT419" s="372"/>
      <c r="AU419" s="372"/>
      <c r="AV419" s="373"/>
      <c r="AW419" s="387"/>
      <c r="AX419" s="383"/>
      <c r="AY419" s="384"/>
      <c r="AZ419" s="380"/>
      <c r="BA419" s="388"/>
      <c r="BB419" s="382"/>
      <c r="BC419" s="383"/>
      <c r="BF419" s="328"/>
    </row>
    <row r="420" spans="1:58" s="132" customFormat="1" ht="15" x14ac:dyDescent="0.3">
      <c r="A420" s="148"/>
      <c r="B420" s="149"/>
      <c r="C420" s="291" t="str">
        <f t="shared" si="6"/>
        <v/>
      </c>
      <c r="D420" s="300"/>
      <c r="E420" s="300"/>
      <c r="F420" s="264"/>
      <c r="G420" s="349"/>
      <c r="H420" s="371"/>
      <c r="I420" s="352"/>
      <c r="J420" s="372"/>
      <c r="K420" s="373"/>
      <c r="L420" s="374"/>
      <c r="M420" s="375"/>
      <c r="N420" s="356"/>
      <c r="O420" s="376"/>
      <c r="P420" s="377"/>
      <c r="Q420" s="378"/>
      <c r="R420" s="379"/>
      <c r="S420" s="380"/>
      <c r="T420" s="381"/>
      <c r="U420" s="382"/>
      <c r="V420" s="382"/>
      <c r="W420" s="382"/>
      <c r="X420" s="382"/>
      <c r="Y420" s="383"/>
      <c r="Z420" s="384"/>
      <c r="AA420" s="470"/>
      <c r="AB420" s="381"/>
      <c r="AC420" s="382"/>
      <c r="AD420" s="382"/>
      <c r="AE420" s="382"/>
      <c r="AF420" s="382"/>
      <c r="AG420" s="382"/>
      <c r="AH420" s="376"/>
      <c r="AI420" s="377"/>
      <c r="AJ420" s="385"/>
      <c r="AK420" s="385"/>
      <c r="AL420" s="385"/>
      <c r="AM420" s="385"/>
      <c r="AN420" s="379"/>
      <c r="AO420" s="386"/>
      <c r="AP420" s="372"/>
      <c r="AQ420" s="372"/>
      <c r="AR420" s="372"/>
      <c r="AS420" s="372"/>
      <c r="AT420" s="372"/>
      <c r="AU420" s="372"/>
      <c r="AV420" s="373"/>
      <c r="AW420" s="387"/>
      <c r="AX420" s="383"/>
      <c r="AY420" s="384"/>
      <c r="AZ420" s="380"/>
      <c r="BA420" s="388"/>
      <c r="BB420" s="382"/>
      <c r="BC420" s="383"/>
      <c r="BF420" s="328"/>
    </row>
    <row r="421" spans="1:58" s="132" customFormat="1" ht="15" x14ac:dyDescent="0.3">
      <c r="A421" s="148"/>
      <c r="B421" s="149"/>
      <c r="C421" s="291" t="str">
        <f t="shared" si="6"/>
        <v/>
      </c>
      <c r="D421" s="300"/>
      <c r="E421" s="300"/>
      <c r="F421" s="264"/>
      <c r="G421" s="349"/>
      <c r="H421" s="371"/>
      <c r="I421" s="352"/>
      <c r="J421" s="372"/>
      <c r="K421" s="373"/>
      <c r="L421" s="374"/>
      <c r="M421" s="375"/>
      <c r="N421" s="356"/>
      <c r="O421" s="376"/>
      <c r="P421" s="377"/>
      <c r="Q421" s="378"/>
      <c r="R421" s="379"/>
      <c r="S421" s="380"/>
      <c r="T421" s="381"/>
      <c r="U421" s="382"/>
      <c r="V421" s="382"/>
      <c r="W421" s="382"/>
      <c r="X421" s="382"/>
      <c r="Y421" s="383"/>
      <c r="Z421" s="384"/>
      <c r="AA421" s="470"/>
      <c r="AB421" s="381"/>
      <c r="AC421" s="382"/>
      <c r="AD421" s="382"/>
      <c r="AE421" s="382"/>
      <c r="AF421" s="382"/>
      <c r="AG421" s="382"/>
      <c r="AH421" s="376"/>
      <c r="AI421" s="377"/>
      <c r="AJ421" s="385"/>
      <c r="AK421" s="385"/>
      <c r="AL421" s="385"/>
      <c r="AM421" s="385"/>
      <c r="AN421" s="379"/>
      <c r="AO421" s="386"/>
      <c r="AP421" s="372"/>
      <c r="AQ421" s="372"/>
      <c r="AR421" s="372"/>
      <c r="AS421" s="372"/>
      <c r="AT421" s="372"/>
      <c r="AU421" s="372"/>
      <c r="AV421" s="373"/>
      <c r="AW421" s="387"/>
      <c r="AX421" s="383"/>
      <c r="AY421" s="384"/>
      <c r="AZ421" s="380"/>
      <c r="BA421" s="388"/>
      <c r="BB421" s="382"/>
      <c r="BC421" s="383"/>
      <c r="BF421" s="328"/>
    </row>
    <row r="422" spans="1:58" s="132" customFormat="1" ht="15" x14ac:dyDescent="0.3">
      <c r="A422" s="148"/>
      <c r="B422" s="149"/>
      <c r="C422" s="291" t="str">
        <f t="shared" si="6"/>
        <v/>
      </c>
      <c r="D422" s="300"/>
      <c r="E422" s="300"/>
      <c r="F422" s="264"/>
      <c r="G422" s="349"/>
      <c r="H422" s="371"/>
      <c r="I422" s="352"/>
      <c r="J422" s="372"/>
      <c r="K422" s="373"/>
      <c r="L422" s="374"/>
      <c r="M422" s="375"/>
      <c r="N422" s="356"/>
      <c r="O422" s="376"/>
      <c r="P422" s="377"/>
      <c r="Q422" s="378"/>
      <c r="R422" s="379"/>
      <c r="S422" s="380"/>
      <c r="T422" s="381"/>
      <c r="U422" s="382"/>
      <c r="V422" s="382"/>
      <c r="W422" s="382"/>
      <c r="X422" s="382"/>
      <c r="Y422" s="383"/>
      <c r="Z422" s="384"/>
      <c r="AA422" s="470"/>
      <c r="AB422" s="381"/>
      <c r="AC422" s="382"/>
      <c r="AD422" s="382"/>
      <c r="AE422" s="382"/>
      <c r="AF422" s="382"/>
      <c r="AG422" s="382"/>
      <c r="AH422" s="376"/>
      <c r="AI422" s="377"/>
      <c r="AJ422" s="385"/>
      <c r="AK422" s="385"/>
      <c r="AL422" s="385"/>
      <c r="AM422" s="385"/>
      <c r="AN422" s="379"/>
      <c r="AO422" s="386"/>
      <c r="AP422" s="372"/>
      <c r="AQ422" s="372"/>
      <c r="AR422" s="372"/>
      <c r="AS422" s="372"/>
      <c r="AT422" s="372"/>
      <c r="AU422" s="372"/>
      <c r="AV422" s="373"/>
      <c r="AW422" s="387"/>
      <c r="AX422" s="383"/>
      <c r="AY422" s="384"/>
      <c r="AZ422" s="380"/>
      <c r="BA422" s="388"/>
      <c r="BB422" s="382"/>
      <c r="BC422" s="383"/>
      <c r="BF422" s="328"/>
    </row>
    <row r="423" spans="1:58" s="132" customFormat="1" ht="15" x14ac:dyDescent="0.3">
      <c r="A423" s="148"/>
      <c r="B423" s="149"/>
      <c r="C423" s="291" t="str">
        <f t="shared" si="6"/>
        <v/>
      </c>
      <c r="D423" s="300"/>
      <c r="E423" s="300"/>
      <c r="F423" s="264"/>
      <c r="G423" s="349"/>
      <c r="H423" s="371"/>
      <c r="I423" s="352"/>
      <c r="J423" s="372"/>
      <c r="K423" s="373"/>
      <c r="L423" s="374"/>
      <c r="M423" s="375"/>
      <c r="N423" s="356"/>
      <c r="O423" s="376"/>
      <c r="P423" s="377"/>
      <c r="Q423" s="378"/>
      <c r="R423" s="379"/>
      <c r="S423" s="380"/>
      <c r="T423" s="381"/>
      <c r="U423" s="382"/>
      <c r="V423" s="382"/>
      <c r="W423" s="382"/>
      <c r="X423" s="382"/>
      <c r="Y423" s="383"/>
      <c r="Z423" s="384"/>
      <c r="AA423" s="470"/>
      <c r="AB423" s="381"/>
      <c r="AC423" s="382"/>
      <c r="AD423" s="382"/>
      <c r="AE423" s="382"/>
      <c r="AF423" s="382"/>
      <c r="AG423" s="382"/>
      <c r="AH423" s="376"/>
      <c r="AI423" s="377"/>
      <c r="AJ423" s="385"/>
      <c r="AK423" s="385"/>
      <c r="AL423" s="385"/>
      <c r="AM423" s="385"/>
      <c r="AN423" s="379"/>
      <c r="AO423" s="386"/>
      <c r="AP423" s="372"/>
      <c r="AQ423" s="372"/>
      <c r="AR423" s="372"/>
      <c r="AS423" s="372"/>
      <c r="AT423" s="372"/>
      <c r="AU423" s="372"/>
      <c r="AV423" s="373"/>
      <c r="AW423" s="387"/>
      <c r="AX423" s="383"/>
      <c r="AY423" s="384"/>
      <c r="AZ423" s="380"/>
      <c r="BA423" s="388"/>
      <c r="BB423" s="382"/>
      <c r="BC423" s="383"/>
      <c r="BF423" s="328"/>
    </row>
    <row r="424" spans="1:58" s="132" customFormat="1" ht="15" x14ac:dyDescent="0.3">
      <c r="A424" s="148"/>
      <c r="B424" s="149"/>
      <c r="C424" s="291" t="str">
        <f t="shared" si="6"/>
        <v/>
      </c>
      <c r="D424" s="300"/>
      <c r="E424" s="300"/>
      <c r="F424" s="264"/>
      <c r="G424" s="349"/>
      <c r="H424" s="371"/>
      <c r="I424" s="352"/>
      <c r="J424" s="372"/>
      <c r="K424" s="373"/>
      <c r="L424" s="374"/>
      <c r="M424" s="375"/>
      <c r="N424" s="356"/>
      <c r="O424" s="376"/>
      <c r="P424" s="377"/>
      <c r="Q424" s="378"/>
      <c r="R424" s="379"/>
      <c r="S424" s="380"/>
      <c r="T424" s="381"/>
      <c r="U424" s="382"/>
      <c r="V424" s="382"/>
      <c r="W424" s="382"/>
      <c r="X424" s="382"/>
      <c r="Y424" s="383"/>
      <c r="Z424" s="384"/>
      <c r="AA424" s="470"/>
      <c r="AB424" s="381"/>
      <c r="AC424" s="382"/>
      <c r="AD424" s="382"/>
      <c r="AE424" s="382"/>
      <c r="AF424" s="382"/>
      <c r="AG424" s="382"/>
      <c r="AH424" s="376"/>
      <c r="AI424" s="377"/>
      <c r="AJ424" s="385"/>
      <c r="AK424" s="385"/>
      <c r="AL424" s="385"/>
      <c r="AM424" s="385"/>
      <c r="AN424" s="379"/>
      <c r="AO424" s="386"/>
      <c r="AP424" s="372"/>
      <c r="AQ424" s="372"/>
      <c r="AR424" s="372"/>
      <c r="AS424" s="372"/>
      <c r="AT424" s="372"/>
      <c r="AU424" s="372"/>
      <c r="AV424" s="373"/>
      <c r="AW424" s="387"/>
      <c r="AX424" s="383"/>
      <c r="AY424" s="384"/>
      <c r="AZ424" s="380"/>
      <c r="BA424" s="388"/>
      <c r="BB424" s="382"/>
      <c r="BC424" s="383"/>
      <c r="BF424" s="328"/>
    </row>
    <row r="425" spans="1:58" s="132" customFormat="1" ht="15" x14ac:dyDescent="0.3">
      <c r="A425" s="148"/>
      <c r="B425" s="149"/>
      <c r="C425" s="291" t="str">
        <f t="shared" si="6"/>
        <v/>
      </c>
      <c r="D425" s="300"/>
      <c r="E425" s="300"/>
      <c r="F425" s="264"/>
      <c r="G425" s="349"/>
      <c r="H425" s="371"/>
      <c r="I425" s="352"/>
      <c r="J425" s="372"/>
      <c r="K425" s="373"/>
      <c r="L425" s="374"/>
      <c r="M425" s="375"/>
      <c r="N425" s="356"/>
      <c r="O425" s="376"/>
      <c r="P425" s="377"/>
      <c r="Q425" s="378"/>
      <c r="R425" s="379"/>
      <c r="S425" s="380"/>
      <c r="T425" s="381"/>
      <c r="U425" s="382"/>
      <c r="V425" s="382"/>
      <c r="W425" s="382"/>
      <c r="X425" s="382"/>
      <c r="Y425" s="383"/>
      <c r="Z425" s="384"/>
      <c r="AA425" s="470"/>
      <c r="AB425" s="381"/>
      <c r="AC425" s="382"/>
      <c r="AD425" s="382"/>
      <c r="AE425" s="382"/>
      <c r="AF425" s="382"/>
      <c r="AG425" s="382"/>
      <c r="AH425" s="376"/>
      <c r="AI425" s="377"/>
      <c r="AJ425" s="385"/>
      <c r="AK425" s="385"/>
      <c r="AL425" s="385"/>
      <c r="AM425" s="385"/>
      <c r="AN425" s="379"/>
      <c r="AO425" s="386"/>
      <c r="AP425" s="372"/>
      <c r="AQ425" s="372"/>
      <c r="AR425" s="372"/>
      <c r="AS425" s="372"/>
      <c r="AT425" s="372"/>
      <c r="AU425" s="372"/>
      <c r="AV425" s="373"/>
      <c r="AW425" s="387"/>
      <c r="AX425" s="383"/>
      <c r="AY425" s="384"/>
      <c r="AZ425" s="380"/>
      <c r="BA425" s="388"/>
      <c r="BB425" s="382"/>
      <c r="BC425" s="383"/>
      <c r="BF425" s="328"/>
    </row>
    <row r="426" spans="1:58" s="132" customFormat="1" ht="15" x14ac:dyDescent="0.3">
      <c r="A426" s="148"/>
      <c r="B426" s="149"/>
      <c r="C426" s="291" t="str">
        <f t="shared" si="6"/>
        <v/>
      </c>
      <c r="D426" s="300"/>
      <c r="E426" s="300"/>
      <c r="F426" s="264"/>
      <c r="G426" s="349"/>
      <c r="H426" s="371"/>
      <c r="I426" s="352"/>
      <c r="J426" s="372"/>
      <c r="K426" s="373"/>
      <c r="L426" s="374"/>
      <c r="M426" s="375"/>
      <c r="N426" s="356"/>
      <c r="O426" s="376"/>
      <c r="P426" s="377"/>
      <c r="Q426" s="378"/>
      <c r="R426" s="379"/>
      <c r="S426" s="380"/>
      <c r="T426" s="381"/>
      <c r="U426" s="382"/>
      <c r="V426" s="382"/>
      <c r="W426" s="382"/>
      <c r="X426" s="382"/>
      <c r="Y426" s="383"/>
      <c r="Z426" s="384"/>
      <c r="AA426" s="470"/>
      <c r="AB426" s="381"/>
      <c r="AC426" s="382"/>
      <c r="AD426" s="382"/>
      <c r="AE426" s="382"/>
      <c r="AF426" s="382"/>
      <c r="AG426" s="382"/>
      <c r="AH426" s="376"/>
      <c r="AI426" s="377"/>
      <c r="AJ426" s="385"/>
      <c r="AK426" s="385"/>
      <c r="AL426" s="385"/>
      <c r="AM426" s="385"/>
      <c r="AN426" s="379"/>
      <c r="AO426" s="386"/>
      <c r="AP426" s="372"/>
      <c r="AQ426" s="372"/>
      <c r="AR426" s="372"/>
      <c r="AS426" s="372"/>
      <c r="AT426" s="372"/>
      <c r="AU426" s="372"/>
      <c r="AV426" s="373"/>
      <c r="AW426" s="387"/>
      <c r="AX426" s="383"/>
      <c r="AY426" s="384"/>
      <c r="AZ426" s="380"/>
      <c r="BA426" s="388"/>
      <c r="BB426" s="382"/>
      <c r="BC426" s="383"/>
      <c r="BF426" s="328"/>
    </row>
    <row r="427" spans="1:58" s="132" customFormat="1" ht="15" x14ac:dyDescent="0.3">
      <c r="A427" s="148"/>
      <c r="B427" s="149"/>
      <c r="C427" s="291" t="str">
        <f t="shared" si="6"/>
        <v/>
      </c>
      <c r="D427" s="300"/>
      <c r="E427" s="300"/>
      <c r="F427" s="264"/>
      <c r="G427" s="349"/>
      <c r="H427" s="371"/>
      <c r="I427" s="352"/>
      <c r="J427" s="372"/>
      <c r="K427" s="373"/>
      <c r="L427" s="374"/>
      <c r="M427" s="375"/>
      <c r="N427" s="356"/>
      <c r="O427" s="376"/>
      <c r="P427" s="377"/>
      <c r="Q427" s="378"/>
      <c r="R427" s="379"/>
      <c r="S427" s="380"/>
      <c r="T427" s="381"/>
      <c r="U427" s="382"/>
      <c r="V427" s="382"/>
      <c r="W427" s="382"/>
      <c r="X427" s="382"/>
      <c r="Y427" s="383"/>
      <c r="Z427" s="384"/>
      <c r="AA427" s="470"/>
      <c r="AB427" s="381"/>
      <c r="AC427" s="382"/>
      <c r="AD427" s="382"/>
      <c r="AE427" s="382"/>
      <c r="AF427" s="382"/>
      <c r="AG427" s="382"/>
      <c r="AH427" s="376"/>
      <c r="AI427" s="377"/>
      <c r="AJ427" s="385"/>
      <c r="AK427" s="385"/>
      <c r="AL427" s="385"/>
      <c r="AM427" s="385"/>
      <c r="AN427" s="379"/>
      <c r="AO427" s="386"/>
      <c r="AP427" s="372"/>
      <c r="AQ427" s="372"/>
      <c r="AR427" s="372"/>
      <c r="AS427" s="372"/>
      <c r="AT427" s="372"/>
      <c r="AU427" s="372"/>
      <c r="AV427" s="373"/>
      <c r="AW427" s="387"/>
      <c r="AX427" s="383"/>
      <c r="AY427" s="384"/>
      <c r="AZ427" s="380"/>
      <c r="BA427" s="388"/>
      <c r="BB427" s="382"/>
      <c r="BC427" s="383"/>
      <c r="BF427" s="328"/>
    </row>
    <row r="428" spans="1:58" s="132" customFormat="1" ht="15" x14ac:dyDescent="0.3">
      <c r="A428" s="148"/>
      <c r="B428" s="149"/>
      <c r="C428" s="291" t="str">
        <f t="shared" si="6"/>
        <v/>
      </c>
      <c r="D428" s="300"/>
      <c r="E428" s="300"/>
      <c r="F428" s="264"/>
      <c r="G428" s="349"/>
      <c r="H428" s="371"/>
      <c r="I428" s="352"/>
      <c r="J428" s="372"/>
      <c r="K428" s="373"/>
      <c r="L428" s="374"/>
      <c r="M428" s="375"/>
      <c r="N428" s="356"/>
      <c r="O428" s="376"/>
      <c r="P428" s="377"/>
      <c r="Q428" s="378"/>
      <c r="R428" s="379"/>
      <c r="S428" s="380"/>
      <c r="T428" s="381"/>
      <c r="U428" s="382"/>
      <c r="V428" s="382"/>
      <c r="W428" s="382"/>
      <c r="X428" s="382"/>
      <c r="Y428" s="383"/>
      <c r="Z428" s="384"/>
      <c r="AA428" s="470"/>
      <c r="AB428" s="381"/>
      <c r="AC428" s="382"/>
      <c r="AD428" s="382"/>
      <c r="AE428" s="382"/>
      <c r="AF428" s="382"/>
      <c r="AG428" s="382"/>
      <c r="AH428" s="376"/>
      <c r="AI428" s="377"/>
      <c r="AJ428" s="385"/>
      <c r="AK428" s="385"/>
      <c r="AL428" s="385"/>
      <c r="AM428" s="385"/>
      <c r="AN428" s="379"/>
      <c r="AO428" s="386"/>
      <c r="AP428" s="372"/>
      <c r="AQ428" s="372"/>
      <c r="AR428" s="372"/>
      <c r="AS428" s="372"/>
      <c r="AT428" s="372"/>
      <c r="AU428" s="372"/>
      <c r="AV428" s="373"/>
      <c r="AW428" s="387"/>
      <c r="AX428" s="383"/>
      <c r="AY428" s="384"/>
      <c r="AZ428" s="380"/>
      <c r="BA428" s="388"/>
      <c r="BB428" s="382"/>
      <c r="BC428" s="383"/>
      <c r="BF428" s="328"/>
    </row>
    <row r="429" spans="1:58" s="132" customFormat="1" ht="15" x14ac:dyDescent="0.3">
      <c r="A429" s="148"/>
      <c r="B429" s="149"/>
      <c r="C429" s="291" t="str">
        <f t="shared" si="6"/>
        <v/>
      </c>
      <c r="D429" s="300"/>
      <c r="E429" s="300"/>
      <c r="F429" s="264"/>
      <c r="G429" s="349"/>
      <c r="H429" s="371"/>
      <c r="I429" s="352"/>
      <c r="J429" s="372"/>
      <c r="K429" s="373"/>
      <c r="L429" s="374"/>
      <c r="M429" s="375"/>
      <c r="N429" s="356"/>
      <c r="O429" s="376"/>
      <c r="P429" s="377"/>
      <c r="Q429" s="378"/>
      <c r="R429" s="379"/>
      <c r="S429" s="380"/>
      <c r="T429" s="381"/>
      <c r="U429" s="382"/>
      <c r="V429" s="382"/>
      <c r="W429" s="382"/>
      <c r="X429" s="382"/>
      <c r="Y429" s="383"/>
      <c r="Z429" s="384"/>
      <c r="AA429" s="470"/>
      <c r="AB429" s="381"/>
      <c r="AC429" s="382"/>
      <c r="AD429" s="382"/>
      <c r="AE429" s="382"/>
      <c r="AF429" s="382"/>
      <c r="AG429" s="382"/>
      <c r="AH429" s="376"/>
      <c r="AI429" s="377"/>
      <c r="AJ429" s="385"/>
      <c r="AK429" s="385"/>
      <c r="AL429" s="385"/>
      <c r="AM429" s="385"/>
      <c r="AN429" s="379"/>
      <c r="AO429" s="386"/>
      <c r="AP429" s="372"/>
      <c r="AQ429" s="372"/>
      <c r="AR429" s="372"/>
      <c r="AS429" s="372"/>
      <c r="AT429" s="372"/>
      <c r="AU429" s="372"/>
      <c r="AV429" s="373"/>
      <c r="AW429" s="387"/>
      <c r="AX429" s="383"/>
      <c r="AY429" s="384"/>
      <c r="AZ429" s="380"/>
      <c r="BA429" s="388"/>
      <c r="BB429" s="382"/>
      <c r="BC429" s="383"/>
      <c r="BF429" s="328"/>
    </row>
    <row r="430" spans="1:58" s="132" customFormat="1" ht="15" x14ac:dyDescent="0.3">
      <c r="A430" s="148"/>
      <c r="B430" s="149"/>
      <c r="C430" s="291" t="str">
        <f t="shared" si="6"/>
        <v/>
      </c>
      <c r="D430" s="300"/>
      <c r="E430" s="300"/>
      <c r="F430" s="264"/>
      <c r="G430" s="349"/>
      <c r="H430" s="371"/>
      <c r="I430" s="352"/>
      <c r="J430" s="372"/>
      <c r="K430" s="373"/>
      <c r="L430" s="374"/>
      <c r="M430" s="375"/>
      <c r="N430" s="356"/>
      <c r="O430" s="376"/>
      <c r="P430" s="377"/>
      <c r="Q430" s="378"/>
      <c r="R430" s="379"/>
      <c r="S430" s="380"/>
      <c r="T430" s="381"/>
      <c r="U430" s="382"/>
      <c r="V430" s="382"/>
      <c r="W430" s="382"/>
      <c r="X430" s="382"/>
      <c r="Y430" s="383"/>
      <c r="Z430" s="384"/>
      <c r="AA430" s="470"/>
      <c r="AB430" s="381"/>
      <c r="AC430" s="382"/>
      <c r="AD430" s="382"/>
      <c r="AE430" s="382"/>
      <c r="AF430" s="382"/>
      <c r="AG430" s="382"/>
      <c r="AH430" s="376"/>
      <c r="AI430" s="377"/>
      <c r="AJ430" s="385"/>
      <c r="AK430" s="385"/>
      <c r="AL430" s="385"/>
      <c r="AM430" s="385"/>
      <c r="AN430" s="379"/>
      <c r="AO430" s="386"/>
      <c r="AP430" s="372"/>
      <c r="AQ430" s="372"/>
      <c r="AR430" s="372"/>
      <c r="AS430" s="372"/>
      <c r="AT430" s="372"/>
      <c r="AU430" s="372"/>
      <c r="AV430" s="373"/>
      <c r="AW430" s="387"/>
      <c r="AX430" s="383"/>
      <c r="AY430" s="384"/>
      <c r="AZ430" s="380"/>
      <c r="BA430" s="388"/>
      <c r="BB430" s="382"/>
      <c r="BC430" s="383"/>
      <c r="BF430" s="328"/>
    </row>
    <row r="431" spans="1:58" s="132" customFormat="1" ht="15" x14ac:dyDescent="0.3">
      <c r="A431" s="148"/>
      <c r="B431" s="149"/>
      <c r="C431" s="291" t="str">
        <f t="shared" si="6"/>
        <v/>
      </c>
      <c r="D431" s="300"/>
      <c r="E431" s="300"/>
      <c r="F431" s="264"/>
      <c r="G431" s="349"/>
      <c r="H431" s="371"/>
      <c r="I431" s="352"/>
      <c r="J431" s="372"/>
      <c r="K431" s="373"/>
      <c r="L431" s="374"/>
      <c r="M431" s="375"/>
      <c r="N431" s="356"/>
      <c r="O431" s="376"/>
      <c r="P431" s="377"/>
      <c r="Q431" s="378"/>
      <c r="R431" s="379"/>
      <c r="S431" s="380"/>
      <c r="T431" s="381"/>
      <c r="U431" s="382"/>
      <c r="V431" s="382"/>
      <c r="W431" s="382"/>
      <c r="X431" s="382"/>
      <c r="Y431" s="383"/>
      <c r="Z431" s="384"/>
      <c r="AA431" s="470"/>
      <c r="AB431" s="381"/>
      <c r="AC431" s="382"/>
      <c r="AD431" s="382"/>
      <c r="AE431" s="382"/>
      <c r="AF431" s="382"/>
      <c r="AG431" s="382"/>
      <c r="AH431" s="376"/>
      <c r="AI431" s="377"/>
      <c r="AJ431" s="385"/>
      <c r="AK431" s="385"/>
      <c r="AL431" s="385"/>
      <c r="AM431" s="385"/>
      <c r="AN431" s="379"/>
      <c r="AO431" s="386"/>
      <c r="AP431" s="372"/>
      <c r="AQ431" s="372"/>
      <c r="AR431" s="372"/>
      <c r="AS431" s="372"/>
      <c r="AT431" s="372"/>
      <c r="AU431" s="372"/>
      <c r="AV431" s="373"/>
      <c r="AW431" s="387"/>
      <c r="AX431" s="383"/>
      <c r="AY431" s="384"/>
      <c r="AZ431" s="380"/>
      <c r="BA431" s="388"/>
      <c r="BB431" s="382"/>
      <c r="BC431" s="383"/>
      <c r="BF431" s="328"/>
    </row>
    <row r="432" spans="1:58" s="132" customFormat="1" ht="15" x14ac:dyDescent="0.3">
      <c r="A432" s="148"/>
      <c r="B432" s="149"/>
      <c r="C432" s="291" t="str">
        <f t="shared" si="6"/>
        <v/>
      </c>
      <c r="D432" s="300"/>
      <c r="E432" s="300"/>
      <c r="F432" s="264"/>
      <c r="G432" s="349"/>
      <c r="H432" s="371"/>
      <c r="I432" s="352"/>
      <c r="J432" s="372"/>
      <c r="K432" s="373"/>
      <c r="L432" s="374"/>
      <c r="M432" s="375"/>
      <c r="N432" s="356"/>
      <c r="O432" s="376"/>
      <c r="P432" s="377"/>
      <c r="Q432" s="378"/>
      <c r="R432" s="379"/>
      <c r="S432" s="380"/>
      <c r="T432" s="381"/>
      <c r="U432" s="382"/>
      <c r="V432" s="382"/>
      <c r="W432" s="382"/>
      <c r="X432" s="382"/>
      <c r="Y432" s="383"/>
      <c r="Z432" s="384"/>
      <c r="AA432" s="470"/>
      <c r="AB432" s="381"/>
      <c r="AC432" s="382"/>
      <c r="AD432" s="382"/>
      <c r="AE432" s="382"/>
      <c r="AF432" s="382"/>
      <c r="AG432" s="382"/>
      <c r="AH432" s="376"/>
      <c r="AI432" s="377"/>
      <c r="AJ432" s="385"/>
      <c r="AK432" s="385"/>
      <c r="AL432" s="385"/>
      <c r="AM432" s="385"/>
      <c r="AN432" s="379"/>
      <c r="AO432" s="386"/>
      <c r="AP432" s="372"/>
      <c r="AQ432" s="372"/>
      <c r="AR432" s="372"/>
      <c r="AS432" s="372"/>
      <c r="AT432" s="372"/>
      <c r="AU432" s="372"/>
      <c r="AV432" s="373"/>
      <c r="AW432" s="387"/>
      <c r="AX432" s="383"/>
      <c r="AY432" s="384"/>
      <c r="AZ432" s="380"/>
      <c r="BA432" s="388"/>
      <c r="BB432" s="382"/>
      <c r="BC432" s="383"/>
      <c r="BF432" s="328"/>
    </row>
    <row r="433" spans="1:58" s="132" customFormat="1" ht="15" x14ac:dyDescent="0.3">
      <c r="A433" s="148"/>
      <c r="B433" s="149"/>
      <c r="C433" s="291" t="str">
        <f t="shared" si="6"/>
        <v/>
      </c>
      <c r="D433" s="300"/>
      <c r="E433" s="300"/>
      <c r="F433" s="264"/>
      <c r="G433" s="349"/>
      <c r="H433" s="371"/>
      <c r="I433" s="352"/>
      <c r="J433" s="372"/>
      <c r="K433" s="373"/>
      <c r="L433" s="374"/>
      <c r="M433" s="375"/>
      <c r="N433" s="356"/>
      <c r="O433" s="376"/>
      <c r="P433" s="377"/>
      <c r="Q433" s="378"/>
      <c r="R433" s="379"/>
      <c r="S433" s="380"/>
      <c r="T433" s="381"/>
      <c r="U433" s="382"/>
      <c r="V433" s="382"/>
      <c r="W433" s="382"/>
      <c r="X433" s="382"/>
      <c r="Y433" s="383"/>
      <c r="Z433" s="384"/>
      <c r="AA433" s="470"/>
      <c r="AB433" s="381"/>
      <c r="AC433" s="382"/>
      <c r="AD433" s="382"/>
      <c r="AE433" s="382"/>
      <c r="AF433" s="382"/>
      <c r="AG433" s="382"/>
      <c r="AH433" s="376"/>
      <c r="AI433" s="377"/>
      <c r="AJ433" s="385"/>
      <c r="AK433" s="385"/>
      <c r="AL433" s="385"/>
      <c r="AM433" s="385"/>
      <c r="AN433" s="379"/>
      <c r="AO433" s="386"/>
      <c r="AP433" s="372"/>
      <c r="AQ433" s="372"/>
      <c r="AR433" s="372"/>
      <c r="AS433" s="372"/>
      <c r="AT433" s="372"/>
      <c r="AU433" s="372"/>
      <c r="AV433" s="373"/>
      <c r="AW433" s="387"/>
      <c r="AX433" s="383"/>
      <c r="AY433" s="384"/>
      <c r="AZ433" s="380"/>
      <c r="BA433" s="388"/>
      <c r="BB433" s="382"/>
      <c r="BC433" s="383"/>
      <c r="BF433" s="328"/>
    </row>
    <row r="434" spans="1:58" s="132" customFormat="1" ht="15" x14ac:dyDescent="0.3">
      <c r="A434" s="148"/>
      <c r="B434" s="149"/>
      <c r="C434" s="291" t="str">
        <f t="shared" si="6"/>
        <v/>
      </c>
      <c r="D434" s="300"/>
      <c r="E434" s="300"/>
      <c r="F434" s="264"/>
      <c r="G434" s="349"/>
      <c r="H434" s="371"/>
      <c r="I434" s="352"/>
      <c r="J434" s="372"/>
      <c r="K434" s="373"/>
      <c r="L434" s="374"/>
      <c r="M434" s="375"/>
      <c r="N434" s="356"/>
      <c r="O434" s="376"/>
      <c r="P434" s="377"/>
      <c r="Q434" s="378"/>
      <c r="R434" s="379"/>
      <c r="S434" s="380"/>
      <c r="T434" s="381"/>
      <c r="U434" s="382"/>
      <c r="V434" s="382"/>
      <c r="W434" s="382"/>
      <c r="X434" s="382"/>
      <c r="Y434" s="383"/>
      <c r="Z434" s="384"/>
      <c r="AA434" s="470"/>
      <c r="AB434" s="381"/>
      <c r="AC434" s="382"/>
      <c r="AD434" s="382"/>
      <c r="AE434" s="382"/>
      <c r="AF434" s="382"/>
      <c r="AG434" s="382"/>
      <c r="AH434" s="376"/>
      <c r="AI434" s="377"/>
      <c r="AJ434" s="385"/>
      <c r="AK434" s="385"/>
      <c r="AL434" s="385"/>
      <c r="AM434" s="385"/>
      <c r="AN434" s="379"/>
      <c r="AO434" s="386"/>
      <c r="AP434" s="372"/>
      <c r="AQ434" s="372"/>
      <c r="AR434" s="372"/>
      <c r="AS434" s="372"/>
      <c r="AT434" s="372"/>
      <c r="AU434" s="372"/>
      <c r="AV434" s="373"/>
      <c r="AW434" s="387"/>
      <c r="AX434" s="383"/>
      <c r="AY434" s="384"/>
      <c r="AZ434" s="380"/>
      <c r="BA434" s="388"/>
      <c r="BB434" s="382"/>
      <c r="BC434" s="383"/>
      <c r="BF434" s="328"/>
    </row>
    <row r="435" spans="1:58" s="132" customFormat="1" ht="15" x14ac:dyDescent="0.3">
      <c r="A435" s="148"/>
      <c r="B435" s="149"/>
      <c r="C435" s="291" t="str">
        <f t="shared" si="6"/>
        <v/>
      </c>
      <c r="D435" s="300"/>
      <c r="E435" s="300"/>
      <c r="F435" s="264"/>
      <c r="G435" s="349"/>
      <c r="H435" s="371"/>
      <c r="I435" s="352"/>
      <c r="J435" s="372"/>
      <c r="K435" s="373"/>
      <c r="L435" s="374"/>
      <c r="M435" s="375"/>
      <c r="N435" s="356"/>
      <c r="O435" s="376"/>
      <c r="P435" s="377"/>
      <c r="Q435" s="378"/>
      <c r="R435" s="379"/>
      <c r="S435" s="380"/>
      <c r="T435" s="381"/>
      <c r="U435" s="382"/>
      <c r="V435" s="382"/>
      <c r="W435" s="382"/>
      <c r="X435" s="382"/>
      <c r="Y435" s="383"/>
      <c r="Z435" s="384"/>
      <c r="AA435" s="470"/>
      <c r="AB435" s="381"/>
      <c r="AC435" s="382"/>
      <c r="AD435" s="382"/>
      <c r="AE435" s="382"/>
      <c r="AF435" s="382"/>
      <c r="AG435" s="382"/>
      <c r="AH435" s="376"/>
      <c r="AI435" s="377"/>
      <c r="AJ435" s="385"/>
      <c r="AK435" s="385"/>
      <c r="AL435" s="385"/>
      <c r="AM435" s="385"/>
      <c r="AN435" s="379"/>
      <c r="AO435" s="386"/>
      <c r="AP435" s="372"/>
      <c r="AQ435" s="372"/>
      <c r="AR435" s="372"/>
      <c r="AS435" s="372"/>
      <c r="AT435" s="372"/>
      <c r="AU435" s="372"/>
      <c r="AV435" s="373"/>
      <c r="AW435" s="387"/>
      <c r="AX435" s="383"/>
      <c r="AY435" s="384"/>
      <c r="AZ435" s="380"/>
      <c r="BA435" s="388"/>
      <c r="BB435" s="382"/>
      <c r="BC435" s="383"/>
      <c r="BF435" s="328"/>
    </row>
    <row r="436" spans="1:58" s="132" customFormat="1" ht="15" x14ac:dyDescent="0.3">
      <c r="A436" s="148"/>
      <c r="B436" s="149"/>
      <c r="C436" s="291" t="str">
        <f t="shared" si="6"/>
        <v/>
      </c>
      <c r="D436" s="300"/>
      <c r="E436" s="300"/>
      <c r="F436" s="264"/>
      <c r="G436" s="349"/>
      <c r="H436" s="371"/>
      <c r="I436" s="352"/>
      <c r="J436" s="372"/>
      <c r="K436" s="373"/>
      <c r="L436" s="374"/>
      <c r="M436" s="375"/>
      <c r="N436" s="356"/>
      <c r="O436" s="376"/>
      <c r="P436" s="377"/>
      <c r="Q436" s="378"/>
      <c r="R436" s="379"/>
      <c r="S436" s="380"/>
      <c r="T436" s="381"/>
      <c r="U436" s="382"/>
      <c r="V436" s="382"/>
      <c r="W436" s="382"/>
      <c r="X436" s="382"/>
      <c r="Y436" s="383"/>
      <c r="Z436" s="384"/>
      <c r="AA436" s="470"/>
      <c r="AB436" s="381"/>
      <c r="AC436" s="382"/>
      <c r="AD436" s="382"/>
      <c r="AE436" s="382"/>
      <c r="AF436" s="382"/>
      <c r="AG436" s="382"/>
      <c r="AH436" s="376"/>
      <c r="AI436" s="377"/>
      <c r="AJ436" s="385"/>
      <c r="AK436" s="385"/>
      <c r="AL436" s="385"/>
      <c r="AM436" s="385"/>
      <c r="AN436" s="379"/>
      <c r="AO436" s="386"/>
      <c r="AP436" s="372"/>
      <c r="AQ436" s="372"/>
      <c r="AR436" s="372"/>
      <c r="AS436" s="372"/>
      <c r="AT436" s="372"/>
      <c r="AU436" s="372"/>
      <c r="AV436" s="373"/>
      <c r="AW436" s="387"/>
      <c r="AX436" s="383"/>
      <c r="AY436" s="384"/>
      <c r="AZ436" s="380"/>
      <c r="BA436" s="388"/>
      <c r="BB436" s="382"/>
      <c r="BC436" s="383"/>
      <c r="BF436" s="328"/>
    </row>
    <row r="437" spans="1:58" s="132" customFormat="1" ht="15" x14ac:dyDescent="0.3">
      <c r="A437" s="148"/>
      <c r="B437" s="149"/>
      <c r="C437" s="291" t="str">
        <f t="shared" si="6"/>
        <v/>
      </c>
      <c r="D437" s="300"/>
      <c r="E437" s="300"/>
      <c r="F437" s="264"/>
      <c r="G437" s="349"/>
      <c r="H437" s="371"/>
      <c r="I437" s="352"/>
      <c r="J437" s="372"/>
      <c r="K437" s="373"/>
      <c r="L437" s="374"/>
      <c r="M437" s="375"/>
      <c r="N437" s="356"/>
      <c r="O437" s="376"/>
      <c r="P437" s="377"/>
      <c r="Q437" s="378"/>
      <c r="R437" s="379"/>
      <c r="S437" s="380"/>
      <c r="T437" s="381"/>
      <c r="U437" s="382"/>
      <c r="V437" s="382"/>
      <c r="W437" s="382"/>
      <c r="X437" s="382"/>
      <c r="Y437" s="383"/>
      <c r="Z437" s="384"/>
      <c r="AA437" s="470"/>
      <c r="AB437" s="381"/>
      <c r="AC437" s="382"/>
      <c r="AD437" s="382"/>
      <c r="AE437" s="382"/>
      <c r="AF437" s="382"/>
      <c r="AG437" s="382"/>
      <c r="AH437" s="376"/>
      <c r="AI437" s="377"/>
      <c r="AJ437" s="385"/>
      <c r="AK437" s="385"/>
      <c r="AL437" s="385"/>
      <c r="AM437" s="385"/>
      <c r="AN437" s="379"/>
      <c r="AO437" s="386"/>
      <c r="AP437" s="372"/>
      <c r="AQ437" s="372"/>
      <c r="AR437" s="372"/>
      <c r="AS437" s="372"/>
      <c r="AT437" s="372"/>
      <c r="AU437" s="372"/>
      <c r="AV437" s="373"/>
      <c r="AW437" s="387"/>
      <c r="AX437" s="383"/>
      <c r="AY437" s="384"/>
      <c r="AZ437" s="380"/>
      <c r="BA437" s="388"/>
      <c r="BB437" s="382"/>
      <c r="BC437" s="383"/>
      <c r="BF437" s="328"/>
    </row>
    <row r="438" spans="1:58" s="132" customFormat="1" ht="15" x14ac:dyDescent="0.3">
      <c r="A438" s="148"/>
      <c r="B438" s="149"/>
      <c r="C438" s="291" t="str">
        <f t="shared" si="6"/>
        <v/>
      </c>
      <c r="D438" s="300"/>
      <c r="E438" s="300"/>
      <c r="F438" s="264"/>
      <c r="G438" s="349"/>
      <c r="H438" s="371"/>
      <c r="I438" s="352"/>
      <c r="J438" s="372"/>
      <c r="K438" s="373"/>
      <c r="L438" s="374"/>
      <c r="M438" s="375"/>
      <c r="N438" s="356"/>
      <c r="O438" s="376"/>
      <c r="P438" s="377"/>
      <c r="Q438" s="378"/>
      <c r="R438" s="379"/>
      <c r="S438" s="380"/>
      <c r="T438" s="381"/>
      <c r="U438" s="382"/>
      <c r="V438" s="382"/>
      <c r="W438" s="382"/>
      <c r="X438" s="382"/>
      <c r="Y438" s="383"/>
      <c r="Z438" s="384"/>
      <c r="AA438" s="470"/>
      <c r="AB438" s="381"/>
      <c r="AC438" s="382"/>
      <c r="AD438" s="382"/>
      <c r="AE438" s="382"/>
      <c r="AF438" s="382"/>
      <c r="AG438" s="382"/>
      <c r="AH438" s="376"/>
      <c r="AI438" s="377"/>
      <c r="AJ438" s="385"/>
      <c r="AK438" s="385"/>
      <c r="AL438" s="385"/>
      <c r="AM438" s="385"/>
      <c r="AN438" s="379"/>
      <c r="AO438" s="386"/>
      <c r="AP438" s="372"/>
      <c r="AQ438" s="372"/>
      <c r="AR438" s="372"/>
      <c r="AS438" s="372"/>
      <c r="AT438" s="372"/>
      <c r="AU438" s="372"/>
      <c r="AV438" s="373"/>
      <c r="AW438" s="387"/>
      <c r="AX438" s="383"/>
      <c r="AY438" s="384"/>
      <c r="AZ438" s="380"/>
      <c r="BA438" s="388"/>
      <c r="BB438" s="382"/>
      <c r="BC438" s="383"/>
      <c r="BF438" s="328"/>
    </row>
    <row r="439" spans="1:58" s="132" customFormat="1" ht="15" x14ac:dyDescent="0.3">
      <c r="A439" s="148"/>
      <c r="B439" s="149"/>
      <c r="C439" s="291" t="str">
        <f t="shared" si="6"/>
        <v/>
      </c>
      <c r="D439" s="300"/>
      <c r="E439" s="300"/>
      <c r="F439" s="264"/>
      <c r="G439" s="349"/>
      <c r="H439" s="371"/>
      <c r="I439" s="352"/>
      <c r="J439" s="372"/>
      <c r="K439" s="373"/>
      <c r="L439" s="374"/>
      <c r="M439" s="375"/>
      <c r="N439" s="356"/>
      <c r="O439" s="376"/>
      <c r="P439" s="377"/>
      <c r="Q439" s="378"/>
      <c r="R439" s="379"/>
      <c r="S439" s="380"/>
      <c r="T439" s="381"/>
      <c r="U439" s="382"/>
      <c r="V439" s="382"/>
      <c r="W439" s="382"/>
      <c r="X439" s="382"/>
      <c r="Y439" s="383"/>
      <c r="Z439" s="384"/>
      <c r="AA439" s="470"/>
      <c r="AB439" s="381"/>
      <c r="AC439" s="382"/>
      <c r="AD439" s="382"/>
      <c r="AE439" s="382"/>
      <c r="AF439" s="382"/>
      <c r="AG439" s="382"/>
      <c r="AH439" s="376"/>
      <c r="AI439" s="377"/>
      <c r="AJ439" s="385"/>
      <c r="AK439" s="385"/>
      <c r="AL439" s="385"/>
      <c r="AM439" s="385"/>
      <c r="AN439" s="379"/>
      <c r="AO439" s="386"/>
      <c r="AP439" s="372"/>
      <c r="AQ439" s="372"/>
      <c r="AR439" s="372"/>
      <c r="AS439" s="372"/>
      <c r="AT439" s="372"/>
      <c r="AU439" s="372"/>
      <c r="AV439" s="373"/>
      <c r="AW439" s="387"/>
      <c r="AX439" s="383"/>
      <c r="AY439" s="384"/>
      <c r="AZ439" s="380"/>
      <c r="BA439" s="388"/>
      <c r="BB439" s="382"/>
      <c r="BC439" s="383"/>
      <c r="BF439" s="328"/>
    </row>
    <row r="440" spans="1:58" s="132" customFormat="1" ht="15" x14ac:dyDescent="0.3">
      <c r="A440" s="148"/>
      <c r="B440" s="149"/>
      <c r="C440" s="291" t="str">
        <f t="shared" si="6"/>
        <v/>
      </c>
      <c r="D440" s="300"/>
      <c r="E440" s="300"/>
      <c r="F440" s="264"/>
      <c r="G440" s="349"/>
      <c r="H440" s="371"/>
      <c r="I440" s="352"/>
      <c r="J440" s="372"/>
      <c r="K440" s="373"/>
      <c r="L440" s="374"/>
      <c r="M440" s="375"/>
      <c r="N440" s="356"/>
      <c r="O440" s="376"/>
      <c r="P440" s="377"/>
      <c r="Q440" s="378"/>
      <c r="R440" s="379"/>
      <c r="S440" s="380"/>
      <c r="T440" s="381"/>
      <c r="U440" s="382"/>
      <c r="V440" s="382"/>
      <c r="W440" s="382"/>
      <c r="X440" s="382"/>
      <c r="Y440" s="383"/>
      <c r="Z440" s="384"/>
      <c r="AA440" s="470"/>
      <c r="AB440" s="381"/>
      <c r="AC440" s="382"/>
      <c r="AD440" s="382"/>
      <c r="AE440" s="382"/>
      <c r="AF440" s="382"/>
      <c r="AG440" s="382"/>
      <c r="AH440" s="376"/>
      <c r="AI440" s="377"/>
      <c r="AJ440" s="385"/>
      <c r="AK440" s="385"/>
      <c r="AL440" s="385"/>
      <c r="AM440" s="385"/>
      <c r="AN440" s="379"/>
      <c r="AO440" s="386"/>
      <c r="AP440" s="372"/>
      <c r="AQ440" s="372"/>
      <c r="AR440" s="372"/>
      <c r="AS440" s="372"/>
      <c r="AT440" s="372"/>
      <c r="AU440" s="372"/>
      <c r="AV440" s="373"/>
      <c r="AW440" s="387"/>
      <c r="AX440" s="383"/>
      <c r="AY440" s="384"/>
      <c r="AZ440" s="380"/>
      <c r="BA440" s="388"/>
      <c r="BB440" s="382"/>
      <c r="BC440" s="383"/>
      <c r="BF440" s="328"/>
    </row>
    <row r="441" spans="1:58" s="132" customFormat="1" ht="15" x14ac:dyDescent="0.3">
      <c r="A441" s="148"/>
      <c r="B441" s="149"/>
      <c r="C441" s="291" t="str">
        <f t="shared" si="6"/>
        <v/>
      </c>
      <c r="D441" s="300"/>
      <c r="E441" s="300"/>
      <c r="F441" s="264"/>
      <c r="G441" s="349"/>
      <c r="H441" s="371"/>
      <c r="I441" s="352"/>
      <c r="J441" s="372"/>
      <c r="K441" s="373"/>
      <c r="L441" s="374"/>
      <c r="M441" s="375"/>
      <c r="N441" s="356"/>
      <c r="O441" s="376"/>
      <c r="P441" s="377"/>
      <c r="Q441" s="378"/>
      <c r="R441" s="379"/>
      <c r="S441" s="380"/>
      <c r="T441" s="381"/>
      <c r="U441" s="382"/>
      <c r="V441" s="382"/>
      <c r="W441" s="382"/>
      <c r="X441" s="382"/>
      <c r="Y441" s="383"/>
      <c r="Z441" s="384"/>
      <c r="AA441" s="470"/>
      <c r="AB441" s="381"/>
      <c r="AC441" s="382"/>
      <c r="AD441" s="382"/>
      <c r="AE441" s="382"/>
      <c r="AF441" s="382"/>
      <c r="AG441" s="382"/>
      <c r="AH441" s="376"/>
      <c r="AI441" s="377"/>
      <c r="AJ441" s="385"/>
      <c r="AK441" s="385"/>
      <c r="AL441" s="385"/>
      <c r="AM441" s="385"/>
      <c r="AN441" s="379"/>
      <c r="AO441" s="386"/>
      <c r="AP441" s="372"/>
      <c r="AQ441" s="372"/>
      <c r="AR441" s="372"/>
      <c r="AS441" s="372"/>
      <c r="AT441" s="372"/>
      <c r="AU441" s="372"/>
      <c r="AV441" s="373"/>
      <c r="AW441" s="387"/>
      <c r="AX441" s="383"/>
      <c r="AY441" s="384"/>
      <c r="AZ441" s="380"/>
      <c r="BA441" s="388"/>
      <c r="BB441" s="382"/>
      <c r="BC441" s="383"/>
      <c r="BF441" s="328"/>
    </row>
    <row r="442" spans="1:58" s="132" customFormat="1" ht="15" x14ac:dyDescent="0.3">
      <c r="A442" s="148"/>
      <c r="B442" s="149"/>
      <c r="C442" s="291" t="str">
        <f t="shared" si="6"/>
        <v/>
      </c>
      <c r="D442" s="300"/>
      <c r="E442" s="300"/>
      <c r="F442" s="264"/>
      <c r="G442" s="349"/>
      <c r="H442" s="371"/>
      <c r="I442" s="352"/>
      <c r="J442" s="372"/>
      <c r="K442" s="373"/>
      <c r="L442" s="374"/>
      <c r="M442" s="375"/>
      <c r="N442" s="356"/>
      <c r="O442" s="376"/>
      <c r="P442" s="377"/>
      <c r="Q442" s="378"/>
      <c r="R442" s="379"/>
      <c r="S442" s="380"/>
      <c r="T442" s="381"/>
      <c r="U442" s="382"/>
      <c r="V442" s="382"/>
      <c r="W442" s="382"/>
      <c r="X442" s="382"/>
      <c r="Y442" s="383"/>
      <c r="Z442" s="384"/>
      <c r="AA442" s="470"/>
      <c r="AB442" s="381"/>
      <c r="AC442" s="382"/>
      <c r="AD442" s="382"/>
      <c r="AE442" s="382"/>
      <c r="AF442" s="382"/>
      <c r="AG442" s="382"/>
      <c r="AH442" s="376"/>
      <c r="AI442" s="377"/>
      <c r="AJ442" s="385"/>
      <c r="AK442" s="385"/>
      <c r="AL442" s="385"/>
      <c r="AM442" s="385"/>
      <c r="AN442" s="379"/>
      <c r="AO442" s="386"/>
      <c r="AP442" s="372"/>
      <c r="AQ442" s="372"/>
      <c r="AR442" s="372"/>
      <c r="AS442" s="372"/>
      <c r="AT442" s="372"/>
      <c r="AU442" s="372"/>
      <c r="AV442" s="373"/>
      <c r="AW442" s="387"/>
      <c r="AX442" s="383"/>
      <c r="AY442" s="384"/>
      <c r="AZ442" s="380"/>
      <c r="BA442" s="388"/>
      <c r="BB442" s="382"/>
      <c r="BC442" s="383"/>
      <c r="BF442" s="328"/>
    </row>
    <row r="443" spans="1:58" s="132" customFormat="1" ht="15" x14ac:dyDescent="0.3">
      <c r="A443" s="148"/>
      <c r="B443" s="149"/>
      <c r="C443" s="291" t="str">
        <f t="shared" si="6"/>
        <v/>
      </c>
      <c r="D443" s="300"/>
      <c r="E443" s="300"/>
      <c r="F443" s="264"/>
      <c r="G443" s="349"/>
      <c r="H443" s="371"/>
      <c r="I443" s="352"/>
      <c r="J443" s="372"/>
      <c r="K443" s="373"/>
      <c r="L443" s="374"/>
      <c r="M443" s="375"/>
      <c r="N443" s="356"/>
      <c r="O443" s="376"/>
      <c r="P443" s="377"/>
      <c r="Q443" s="378"/>
      <c r="R443" s="379"/>
      <c r="S443" s="380"/>
      <c r="T443" s="381"/>
      <c r="U443" s="382"/>
      <c r="V443" s="382"/>
      <c r="W443" s="382"/>
      <c r="X443" s="382"/>
      <c r="Y443" s="383"/>
      <c r="Z443" s="384"/>
      <c r="AA443" s="470"/>
      <c r="AB443" s="381"/>
      <c r="AC443" s="382"/>
      <c r="AD443" s="382"/>
      <c r="AE443" s="382"/>
      <c r="AF443" s="382"/>
      <c r="AG443" s="382"/>
      <c r="AH443" s="376"/>
      <c r="AI443" s="377"/>
      <c r="AJ443" s="385"/>
      <c r="AK443" s="385"/>
      <c r="AL443" s="385"/>
      <c r="AM443" s="385"/>
      <c r="AN443" s="379"/>
      <c r="AO443" s="386"/>
      <c r="AP443" s="372"/>
      <c r="AQ443" s="372"/>
      <c r="AR443" s="372"/>
      <c r="AS443" s="372"/>
      <c r="AT443" s="372"/>
      <c r="AU443" s="372"/>
      <c r="AV443" s="373"/>
      <c r="AW443" s="387"/>
      <c r="AX443" s="383"/>
      <c r="AY443" s="384"/>
      <c r="AZ443" s="380"/>
      <c r="BA443" s="388"/>
      <c r="BB443" s="382"/>
      <c r="BC443" s="383"/>
      <c r="BF443" s="328"/>
    </row>
    <row r="444" spans="1:58" s="132" customFormat="1" ht="15" x14ac:dyDescent="0.3">
      <c r="A444" s="148"/>
      <c r="B444" s="149"/>
      <c r="C444" s="291" t="str">
        <f t="shared" si="6"/>
        <v/>
      </c>
      <c r="D444" s="300"/>
      <c r="E444" s="300"/>
      <c r="F444" s="264"/>
      <c r="G444" s="349"/>
      <c r="H444" s="371"/>
      <c r="I444" s="352"/>
      <c r="J444" s="372"/>
      <c r="K444" s="373"/>
      <c r="L444" s="374"/>
      <c r="M444" s="375"/>
      <c r="N444" s="356"/>
      <c r="O444" s="376"/>
      <c r="P444" s="377"/>
      <c r="Q444" s="378"/>
      <c r="R444" s="379"/>
      <c r="S444" s="380"/>
      <c r="T444" s="381"/>
      <c r="U444" s="382"/>
      <c r="V444" s="382"/>
      <c r="W444" s="382"/>
      <c r="X444" s="382"/>
      <c r="Y444" s="383"/>
      <c r="Z444" s="384"/>
      <c r="AA444" s="470"/>
      <c r="AB444" s="381"/>
      <c r="AC444" s="382"/>
      <c r="AD444" s="382"/>
      <c r="AE444" s="382"/>
      <c r="AF444" s="382"/>
      <c r="AG444" s="382"/>
      <c r="AH444" s="376"/>
      <c r="AI444" s="377"/>
      <c r="AJ444" s="385"/>
      <c r="AK444" s="385"/>
      <c r="AL444" s="385"/>
      <c r="AM444" s="385"/>
      <c r="AN444" s="379"/>
      <c r="AO444" s="386"/>
      <c r="AP444" s="372"/>
      <c r="AQ444" s="372"/>
      <c r="AR444" s="372"/>
      <c r="AS444" s="372"/>
      <c r="AT444" s="372"/>
      <c r="AU444" s="372"/>
      <c r="AV444" s="373"/>
      <c r="AW444" s="387"/>
      <c r="AX444" s="383"/>
      <c r="AY444" s="384"/>
      <c r="AZ444" s="380"/>
      <c r="BA444" s="388"/>
      <c r="BB444" s="382"/>
      <c r="BC444" s="383"/>
      <c r="BF444" s="328"/>
    </row>
    <row r="445" spans="1:58" s="132" customFormat="1" ht="15" x14ac:dyDescent="0.3">
      <c r="A445" s="148"/>
      <c r="B445" s="149"/>
      <c r="C445" s="291" t="str">
        <f t="shared" si="6"/>
        <v/>
      </c>
      <c r="D445" s="300"/>
      <c r="E445" s="300"/>
      <c r="F445" s="264"/>
      <c r="G445" s="349"/>
      <c r="H445" s="371"/>
      <c r="I445" s="352"/>
      <c r="J445" s="372"/>
      <c r="K445" s="373"/>
      <c r="L445" s="374"/>
      <c r="M445" s="375"/>
      <c r="N445" s="356"/>
      <c r="O445" s="376"/>
      <c r="P445" s="377"/>
      <c r="Q445" s="378"/>
      <c r="R445" s="379"/>
      <c r="S445" s="380"/>
      <c r="T445" s="381"/>
      <c r="U445" s="382"/>
      <c r="V445" s="382"/>
      <c r="W445" s="382"/>
      <c r="X445" s="382"/>
      <c r="Y445" s="383"/>
      <c r="Z445" s="384"/>
      <c r="AA445" s="470"/>
      <c r="AB445" s="381"/>
      <c r="AC445" s="382"/>
      <c r="AD445" s="382"/>
      <c r="AE445" s="382"/>
      <c r="AF445" s="382"/>
      <c r="AG445" s="382"/>
      <c r="AH445" s="376"/>
      <c r="AI445" s="377"/>
      <c r="AJ445" s="385"/>
      <c r="AK445" s="385"/>
      <c r="AL445" s="385"/>
      <c r="AM445" s="385"/>
      <c r="AN445" s="379"/>
      <c r="AO445" s="386"/>
      <c r="AP445" s="372"/>
      <c r="AQ445" s="372"/>
      <c r="AR445" s="372"/>
      <c r="AS445" s="372"/>
      <c r="AT445" s="372"/>
      <c r="AU445" s="372"/>
      <c r="AV445" s="373"/>
      <c r="AW445" s="387"/>
      <c r="AX445" s="383"/>
      <c r="AY445" s="384"/>
      <c r="AZ445" s="380"/>
      <c r="BA445" s="388"/>
      <c r="BB445" s="382"/>
      <c r="BC445" s="383"/>
      <c r="BF445" s="328"/>
    </row>
    <row r="446" spans="1:58" s="132" customFormat="1" ht="15" x14ac:dyDescent="0.3">
      <c r="A446" s="148"/>
      <c r="B446" s="149"/>
      <c r="C446" s="291" t="str">
        <f t="shared" si="6"/>
        <v/>
      </c>
      <c r="D446" s="300"/>
      <c r="E446" s="300"/>
      <c r="F446" s="264"/>
      <c r="G446" s="349"/>
      <c r="H446" s="371"/>
      <c r="I446" s="352"/>
      <c r="J446" s="372"/>
      <c r="K446" s="373"/>
      <c r="L446" s="374"/>
      <c r="M446" s="375"/>
      <c r="N446" s="356"/>
      <c r="O446" s="376"/>
      <c r="P446" s="377"/>
      <c r="Q446" s="378"/>
      <c r="R446" s="379"/>
      <c r="S446" s="380"/>
      <c r="T446" s="381"/>
      <c r="U446" s="382"/>
      <c r="V446" s="382"/>
      <c r="W446" s="382"/>
      <c r="X446" s="382"/>
      <c r="Y446" s="383"/>
      <c r="Z446" s="384"/>
      <c r="AA446" s="470"/>
      <c r="AB446" s="381"/>
      <c r="AC446" s="382"/>
      <c r="AD446" s="382"/>
      <c r="AE446" s="382"/>
      <c r="AF446" s="382"/>
      <c r="AG446" s="382"/>
      <c r="AH446" s="376"/>
      <c r="AI446" s="377"/>
      <c r="AJ446" s="385"/>
      <c r="AK446" s="385"/>
      <c r="AL446" s="385"/>
      <c r="AM446" s="385"/>
      <c r="AN446" s="379"/>
      <c r="AO446" s="386"/>
      <c r="AP446" s="372"/>
      <c r="AQ446" s="372"/>
      <c r="AR446" s="372"/>
      <c r="AS446" s="372"/>
      <c r="AT446" s="372"/>
      <c r="AU446" s="372"/>
      <c r="AV446" s="373"/>
      <c r="AW446" s="387"/>
      <c r="AX446" s="383"/>
      <c r="AY446" s="384"/>
      <c r="AZ446" s="380"/>
      <c r="BA446" s="388"/>
      <c r="BB446" s="382"/>
      <c r="BC446" s="383"/>
      <c r="BF446" s="328"/>
    </row>
    <row r="447" spans="1:58" s="132" customFormat="1" ht="15" x14ac:dyDescent="0.3">
      <c r="A447" s="148"/>
      <c r="B447" s="149"/>
      <c r="C447" s="291" t="str">
        <f t="shared" si="6"/>
        <v/>
      </c>
      <c r="D447" s="300"/>
      <c r="E447" s="300"/>
      <c r="F447" s="264"/>
      <c r="G447" s="349"/>
      <c r="H447" s="371"/>
      <c r="I447" s="352"/>
      <c r="J447" s="372"/>
      <c r="K447" s="373"/>
      <c r="L447" s="374"/>
      <c r="M447" s="375"/>
      <c r="N447" s="356"/>
      <c r="O447" s="376"/>
      <c r="P447" s="377"/>
      <c r="Q447" s="378"/>
      <c r="R447" s="379"/>
      <c r="S447" s="380"/>
      <c r="T447" s="381"/>
      <c r="U447" s="382"/>
      <c r="V447" s="382"/>
      <c r="W447" s="382"/>
      <c r="X447" s="382"/>
      <c r="Y447" s="383"/>
      <c r="Z447" s="384"/>
      <c r="AA447" s="470"/>
      <c r="AB447" s="381"/>
      <c r="AC447" s="382"/>
      <c r="AD447" s="382"/>
      <c r="AE447" s="382"/>
      <c r="AF447" s="382"/>
      <c r="AG447" s="382"/>
      <c r="AH447" s="376"/>
      <c r="AI447" s="377"/>
      <c r="AJ447" s="385"/>
      <c r="AK447" s="385"/>
      <c r="AL447" s="385"/>
      <c r="AM447" s="385"/>
      <c r="AN447" s="379"/>
      <c r="AO447" s="386"/>
      <c r="AP447" s="372"/>
      <c r="AQ447" s="372"/>
      <c r="AR447" s="372"/>
      <c r="AS447" s="372"/>
      <c r="AT447" s="372"/>
      <c r="AU447" s="372"/>
      <c r="AV447" s="373"/>
      <c r="AW447" s="387"/>
      <c r="AX447" s="383"/>
      <c r="AY447" s="384"/>
      <c r="AZ447" s="380"/>
      <c r="BA447" s="388"/>
      <c r="BB447" s="382"/>
      <c r="BC447" s="383"/>
      <c r="BF447" s="328"/>
    </row>
    <row r="448" spans="1:58" s="132" customFormat="1" ht="15" x14ac:dyDescent="0.3">
      <c r="A448" s="148"/>
      <c r="B448" s="149"/>
      <c r="C448" s="291" t="str">
        <f t="shared" si="6"/>
        <v/>
      </c>
      <c r="D448" s="300"/>
      <c r="E448" s="300"/>
      <c r="F448" s="264"/>
      <c r="G448" s="349"/>
      <c r="H448" s="371"/>
      <c r="I448" s="352"/>
      <c r="J448" s="372"/>
      <c r="K448" s="373"/>
      <c r="L448" s="374"/>
      <c r="M448" s="375"/>
      <c r="N448" s="356"/>
      <c r="O448" s="376"/>
      <c r="P448" s="377"/>
      <c r="Q448" s="378"/>
      <c r="R448" s="379"/>
      <c r="S448" s="380"/>
      <c r="T448" s="381"/>
      <c r="U448" s="382"/>
      <c r="V448" s="382"/>
      <c r="W448" s="382"/>
      <c r="X448" s="382"/>
      <c r="Y448" s="383"/>
      <c r="Z448" s="384"/>
      <c r="AA448" s="470"/>
      <c r="AB448" s="381"/>
      <c r="AC448" s="382"/>
      <c r="AD448" s="382"/>
      <c r="AE448" s="382"/>
      <c r="AF448" s="382"/>
      <c r="AG448" s="382"/>
      <c r="AH448" s="376"/>
      <c r="AI448" s="377"/>
      <c r="AJ448" s="385"/>
      <c r="AK448" s="385"/>
      <c r="AL448" s="385"/>
      <c r="AM448" s="385"/>
      <c r="AN448" s="379"/>
      <c r="AO448" s="386"/>
      <c r="AP448" s="372"/>
      <c r="AQ448" s="372"/>
      <c r="AR448" s="372"/>
      <c r="AS448" s="372"/>
      <c r="AT448" s="372"/>
      <c r="AU448" s="372"/>
      <c r="AV448" s="373"/>
      <c r="AW448" s="387"/>
      <c r="AX448" s="383"/>
      <c r="AY448" s="384"/>
      <c r="AZ448" s="380"/>
      <c r="BA448" s="388"/>
      <c r="BB448" s="382"/>
      <c r="BC448" s="383"/>
      <c r="BF448" s="328"/>
    </row>
    <row r="449" spans="1:58" s="132" customFormat="1" ht="15" x14ac:dyDescent="0.3">
      <c r="A449" s="148"/>
      <c r="B449" s="149"/>
      <c r="C449" s="291" t="str">
        <f t="shared" si="6"/>
        <v/>
      </c>
      <c r="D449" s="300"/>
      <c r="E449" s="300"/>
      <c r="F449" s="264"/>
      <c r="G449" s="349"/>
      <c r="H449" s="371"/>
      <c r="I449" s="352"/>
      <c r="J449" s="372"/>
      <c r="K449" s="373"/>
      <c r="L449" s="374"/>
      <c r="M449" s="375"/>
      <c r="N449" s="356"/>
      <c r="O449" s="376"/>
      <c r="P449" s="377"/>
      <c r="Q449" s="378"/>
      <c r="R449" s="379"/>
      <c r="S449" s="380"/>
      <c r="T449" s="381"/>
      <c r="U449" s="382"/>
      <c r="V449" s="382"/>
      <c r="W449" s="382"/>
      <c r="X449" s="382"/>
      <c r="Y449" s="383"/>
      <c r="Z449" s="384"/>
      <c r="AA449" s="470"/>
      <c r="AB449" s="381"/>
      <c r="AC449" s="382"/>
      <c r="AD449" s="382"/>
      <c r="AE449" s="382"/>
      <c r="AF449" s="382"/>
      <c r="AG449" s="382"/>
      <c r="AH449" s="376"/>
      <c r="AI449" s="377"/>
      <c r="AJ449" s="385"/>
      <c r="AK449" s="385"/>
      <c r="AL449" s="385"/>
      <c r="AM449" s="385"/>
      <c r="AN449" s="379"/>
      <c r="AO449" s="386"/>
      <c r="AP449" s="372"/>
      <c r="AQ449" s="372"/>
      <c r="AR449" s="372"/>
      <c r="AS449" s="372"/>
      <c r="AT449" s="372"/>
      <c r="AU449" s="372"/>
      <c r="AV449" s="373"/>
      <c r="AW449" s="387"/>
      <c r="AX449" s="383"/>
      <c r="AY449" s="384"/>
      <c r="AZ449" s="380"/>
      <c r="BA449" s="388"/>
      <c r="BB449" s="382"/>
      <c r="BC449" s="383"/>
      <c r="BF449" s="328"/>
    </row>
    <row r="450" spans="1:58" s="132" customFormat="1" ht="15" x14ac:dyDescent="0.3">
      <c r="A450" s="148"/>
      <c r="B450" s="149"/>
      <c r="C450" s="291" t="str">
        <f t="shared" si="6"/>
        <v/>
      </c>
      <c r="D450" s="300"/>
      <c r="E450" s="300"/>
      <c r="F450" s="264"/>
      <c r="G450" s="349"/>
      <c r="H450" s="371"/>
      <c r="I450" s="352"/>
      <c r="J450" s="372"/>
      <c r="K450" s="373"/>
      <c r="L450" s="374"/>
      <c r="M450" s="375"/>
      <c r="N450" s="356"/>
      <c r="O450" s="376"/>
      <c r="P450" s="377"/>
      <c r="Q450" s="378"/>
      <c r="R450" s="379"/>
      <c r="S450" s="380"/>
      <c r="T450" s="381"/>
      <c r="U450" s="382"/>
      <c r="V450" s="382"/>
      <c r="W450" s="382"/>
      <c r="X450" s="382"/>
      <c r="Y450" s="383"/>
      <c r="Z450" s="384"/>
      <c r="AA450" s="470"/>
      <c r="AB450" s="381"/>
      <c r="AC450" s="382"/>
      <c r="AD450" s="382"/>
      <c r="AE450" s="382"/>
      <c r="AF450" s="382"/>
      <c r="AG450" s="382"/>
      <c r="AH450" s="376"/>
      <c r="AI450" s="377"/>
      <c r="AJ450" s="385"/>
      <c r="AK450" s="385"/>
      <c r="AL450" s="385"/>
      <c r="AM450" s="385"/>
      <c r="AN450" s="379"/>
      <c r="AO450" s="386"/>
      <c r="AP450" s="372"/>
      <c r="AQ450" s="372"/>
      <c r="AR450" s="372"/>
      <c r="AS450" s="372"/>
      <c r="AT450" s="372"/>
      <c r="AU450" s="372"/>
      <c r="AV450" s="373"/>
      <c r="AW450" s="387"/>
      <c r="AX450" s="383"/>
      <c r="AY450" s="384"/>
      <c r="AZ450" s="380"/>
      <c r="BA450" s="388"/>
      <c r="BB450" s="382"/>
      <c r="BC450" s="383"/>
      <c r="BF450" s="328"/>
    </row>
    <row r="451" spans="1:58" s="132" customFormat="1" ht="15" x14ac:dyDescent="0.3">
      <c r="A451" s="148"/>
      <c r="B451" s="149"/>
      <c r="C451" s="291" t="str">
        <f t="shared" si="6"/>
        <v/>
      </c>
      <c r="D451" s="300"/>
      <c r="E451" s="300"/>
      <c r="F451" s="264"/>
      <c r="G451" s="349"/>
      <c r="H451" s="371"/>
      <c r="I451" s="352"/>
      <c r="J451" s="372"/>
      <c r="K451" s="373"/>
      <c r="L451" s="374"/>
      <c r="M451" s="375"/>
      <c r="N451" s="356"/>
      <c r="O451" s="376"/>
      <c r="P451" s="377"/>
      <c r="Q451" s="378"/>
      <c r="R451" s="379"/>
      <c r="S451" s="380"/>
      <c r="T451" s="381"/>
      <c r="U451" s="382"/>
      <c r="V451" s="382"/>
      <c r="W451" s="382"/>
      <c r="X451" s="382"/>
      <c r="Y451" s="383"/>
      <c r="Z451" s="384"/>
      <c r="AA451" s="470"/>
      <c r="AB451" s="381"/>
      <c r="AC451" s="382"/>
      <c r="AD451" s="382"/>
      <c r="AE451" s="382"/>
      <c r="AF451" s="382"/>
      <c r="AG451" s="382"/>
      <c r="AH451" s="376"/>
      <c r="AI451" s="377"/>
      <c r="AJ451" s="385"/>
      <c r="AK451" s="385"/>
      <c r="AL451" s="385"/>
      <c r="AM451" s="385"/>
      <c r="AN451" s="379"/>
      <c r="AO451" s="386"/>
      <c r="AP451" s="372"/>
      <c r="AQ451" s="372"/>
      <c r="AR451" s="372"/>
      <c r="AS451" s="372"/>
      <c r="AT451" s="372"/>
      <c r="AU451" s="372"/>
      <c r="AV451" s="373"/>
      <c r="AW451" s="387"/>
      <c r="AX451" s="383"/>
      <c r="AY451" s="384"/>
      <c r="AZ451" s="380"/>
      <c r="BA451" s="388"/>
      <c r="BB451" s="382"/>
      <c r="BC451" s="383"/>
      <c r="BF451" s="328"/>
    </row>
    <row r="452" spans="1:58" s="132" customFormat="1" ht="15" x14ac:dyDescent="0.3">
      <c r="A452" s="148"/>
      <c r="B452" s="149"/>
      <c r="C452" s="291" t="str">
        <f t="shared" si="6"/>
        <v/>
      </c>
      <c r="D452" s="300"/>
      <c r="E452" s="300"/>
      <c r="F452" s="264"/>
      <c r="G452" s="349"/>
      <c r="H452" s="371"/>
      <c r="I452" s="352"/>
      <c r="J452" s="372"/>
      <c r="K452" s="373"/>
      <c r="L452" s="374"/>
      <c r="M452" s="375"/>
      <c r="N452" s="356"/>
      <c r="O452" s="376"/>
      <c r="P452" s="377"/>
      <c r="Q452" s="378"/>
      <c r="R452" s="379"/>
      <c r="S452" s="380"/>
      <c r="T452" s="381"/>
      <c r="U452" s="382"/>
      <c r="V452" s="382"/>
      <c r="W452" s="382"/>
      <c r="X452" s="382"/>
      <c r="Y452" s="383"/>
      <c r="Z452" s="384"/>
      <c r="AA452" s="470"/>
      <c r="AB452" s="381"/>
      <c r="AC452" s="382"/>
      <c r="AD452" s="382"/>
      <c r="AE452" s="382"/>
      <c r="AF452" s="382"/>
      <c r="AG452" s="382"/>
      <c r="AH452" s="376"/>
      <c r="AI452" s="377"/>
      <c r="AJ452" s="385"/>
      <c r="AK452" s="385"/>
      <c r="AL452" s="385"/>
      <c r="AM452" s="385"/>
      <c r="AN452" s="379"/>
      <c r="AO452" s="386"/>
      <c r="AP452" s="372"/>
      <c r="AQ452" s="372"/>
      <c r="AR452" s="372"/>
      <c r="AS452" s="372"/>
      <c r="AT452" s="372"/>
      <c r="AU452" s="372"/>
      <c r="AV452" s="373"/>
      <c r="AW452" s="387"/>
      <c r="AX452" s="383"/>
      <c r="AY452" s="384"/>
      <c r="AZ452" s="380"/>
      <c r="BA452" s="388"/>
      <c r="BB452" s="382"/>
      <c r="BC452" s="383"/>
      <c r="BF452" s="328"/>
    </row>
    <row r="453" spans="1:58" s="132" customFormat="1" ht="15" x14ac:dyDescent="0.3">
      <c r="A453" s="148"/>
      <c r="B453" s="149"/>
      <c r="C453" s="291" t="str">
        <f t="shared" ref="C453:C516" si="7">IF(D453="","",C452+1)</f>
        <v/>
      </c>
      <c r="D453" s="300"/>
      <c r="E453" s="300"/>
      <c r="F453" s="264"/>
      <c r="G453" s="349"/>
      <c r="H453" s="371"/>
      <c r="I453" s="352"/>
      <c r="J453" s="372"/>
      <c r="K453" s="373"/>
      <c r="L453" s="374"/>
      <c r="M453" s="375"/>
      <c r="N453" s="356"/>
      <c r="O453" s="376"/>
      <c r="P453" s="377"/>
      <c r="Q453" s="378"/>
      <c r="R453" s="379"/>
      <c r="S453" s="380"/>
      <c r="T453" s="381"/>
      <c r="U453" s="382"/>
      <c r="V453" s="382"/>
      <c r="W453" s="382"/>
      <c r="X453" s="382"/>
      <c r="Y453" s="383"/>
      <c r="Z453" s="384"/>
      <c r="AA453" s="470"/>
      <c r="AB453" s="381"/>
      <c r="AC453" s="382"/>
      <c r="AD453" s="382"/>
      <c r="AE453" s="382"/>
      <c r="AF453" s="382"/>
      <c r="AG453" s="382"/>
      <c r="AH453" s="376"/>
      <c r="AI453" s="377"/>
      <c r="AJ453" s="385"/>
      <c r="AK453" s="385"/>
      <c r="AL453" s="385"/>
      <c r="AM453" s="385"/>
      <c r="AN453" s="379"/>
      <c r="AO453" s="386"/>
      <c r="AP453" s="372"/>
      <c r="AQ453" s="372"/>
      <c r="AR453" s="372"/>
      <c r="AS453" s="372"/>
      <c r="AT453" s="372"/>
      <c r="AU453" s="372"/>
      <c r="AV453" s="373"/>
      <c r="AW453" s="387"/>
      <c r="AX453" s="383"/>
      <c r="AY453" s="384"/>
      <c r="AZ453" s="380"/>
      <c r="BA453" s="388"/>
      <c r="BB453" s="382"/>
      <c r="BC453" s="383"/>
      <c r="BF453" s="328"/>
    </row>
    <row r="454" spans="1:58" s="132" customFormat="1" ht="15" x14ac:dyDescent="0.3">
      <c r="A454" s="148"/>
      <c r="B454" s="149"/>
      <c r="C454" s="291" t="str">
        <f t="shared" si="7"/>
        <v/>
      </c>
      <c r="D454" s="300"/>
      <c r="E454" s="300"/>
      <c r="F454" s="264"/>
      <c r="G454" s="349"/>
      <c r="H454" s="371"/>
      <c r="I454" s="352"/>
      <c r="J454" s="372"/>
      <c r="K454" s="373"/>
      <c r="L454" s="374"/>
      <c r="M454" s="375"/>
      <c r="N454" s="356"/>
      <c r="O454" s="376"/>
      <c r="P454" s="377"/>
      <c r="Q454" s="378"/>
      <c r="R454" s="379"/>
      <c r="S454" s="380"/>
      <c r="T454" s="381"/>
      <c r="U454" s="382"/>
      <c r="V454" s="382"/>
      <c r="W454" s="382"/>
      <c r="X454" s="382"/>
      <c r="Y454" s="383"/>
      <c r="Z454" s="384"/>
      <c r="AA454" s="470"/>
      <c r="AB454" s="381"/>
      <c r="AC454" s="382"/>
      <c r="AD454" s="382"/>
      <c r="AE454" s="382"/>
      <c r="AF454" s="382"/>
      <c r="AG454" s="382"/>
      <c r="AH454" s="376"/>
      <c r="AI454" s="377"/>
      <c r="AJ454" s="385"/>
      <c r="AK454" s="385"/>
      <c r="AL454" s="385"/>
      <c r="AM454" s="385"/>
      <c r="AN454" s="379"/>
      <c r="AO454" s="386"/>
      <c r="AP454" s="372"/>
      <c r="AQ454" s="372"/>
      <c r="AR454" s="372"/>
      <c r="AS454" s="372"/>
      <c r="AT454" s="372"/>
      <c r="AU454" s="372"/>
      <c r="AV454" s="373"/>
      <c r="AW454" s="387"/>
      <c r="AX454" s="383"/>
      <c r="AY454" s="384"/>
      <c r="AZ454" s="380"/>
      <c r="BA454" s="388"/>
      <c r="BB454" s="382"/>
      <c r="BC454" s="383"/>
      <c r="BF454" s="328"/>
    </row>
    <row r="455" spans="1:58" s="132" customFormat="1" ht="15" x14ac:dyDescent="0.3">
      <c r="A455" s="148"/>
      <c r="B455" s="149"/>
      <c r="C455" s="291" t="str">
        <f t="shared" si="7"/>
        <v/>
      </c>
      <c r="D455" s="300"/>
      <c r="E455" s="300"/>
      <c r="F455" s="264"/>
      <c r="G455" s="349"/>
      <c r="H455" s="371"/>
      <c r="I455" s="352"/>
      <c r="J455" s="372"/>
      <c r="K455" s="373"/>
      <c r="L455" s="374"/>
      <c r="M455" s="375"/>
      <c r="N455" s="356"/>
      <c r="O455" s="376"/>
      <c r="P455" s="377"/>
      <c r="Q455" s="378"/>
      <c r="R455" s="379"/>
      <c r="S455" s="380"/>
      <c r="T455" s="381"/>
      <c r="U455" s="382"/>
      <c r="V455" s="382"/>
      <c r="W455" s="382"/>
      <c r="X455" s="382"/>
      <c r="Y455" s="383"/>
      <c r="Z455" s="384"/>
      <c r="AA455" s="470"/>
      <c r="AB455" s="381"/>
      <c r="AC455" s="382"/>
      <c r="AD455" s="382"/>
      <c r="AE455" s="382"/>
      <c r="AF455" s="382"/>
      <c r="AG455" s="382"/>
      <c r="AH455" s="376"/>
      <c r="AI455" s="377"/>
      <c r="AJ455" s="385"/>
      <c r="AK455" s="385"/>
      <c r="AL455" s="385"/>
      <c r="AM455" s="385"/>
      <c r="AN455" s="379"/>
      <c r="AO455" s="386"/>
      <c r="AP455" s="372"/>
      <c r="AQ455" s="372"/>
      <c r="AR455" s="372"/>
      <c r="AS455" s="372"/>
      <c r="AT455" s="372"/>
      <c r="AU455" s="372"/>
      <c r="AV455" s="373"/>
      <c r="AW455" s="387"/>
      <c r="AX455" s="383"/>
      <c r="AY455" s="384"/>
      <c r="AZ455" s="380"/>
      <c r="BA455" s="388"/>
      <c r="BB455" s="382"/>
      <c r="BC455" s="383"/>
      <c r="BF455" s="328"/>
    </row>
    <row r="456" spans="1:58" s="132" customFormat="1" ht="15" x14ac:dyDescent="0.3">
      <c r="A456" s="148"/>
      <c r="B456" s="149"/>
      <c r="C456" s="291" t="str">
        <f t="shared" si="7"/>
        <v/>
      </c>
      <c r="D456" s="300"/>
      <c r="E456" s="300"/>
      <c r="F456" s="264"/>
      <c r="G456" s="349"/>
      <c r="H456" s="371"/>
      <c r="I456" s="352"/>
      <c r="J456" s="372"/>
      <c r="K456" s="373"/>
      <c r="L456" s="374"/>
      <c r="M456" s="375"/>
      <c r="N456" s="356"/>
      <c r="O456" s="376"/>
      <c r="P456" s="377"/>
      <c r="Q456" s="378"/>
      <c r="R456" s="379"/>
      <c r="S456" s="380"/>
      <c r="T456" s="381"/>
      <c r="U456" s="382"/>
      <c r="V456" s="382"/>
      <c r="W456" s="382"/>
      <c r="X456" s="382"/>
      <c r="Y456" s="383"/>
      <c r="Z456" s="384"/>
      <c r="AA456" s="470"/>
      <c r="AB456" s="381"/>
      <c r="AC456" s="382"/>
      <c r="AD456" s="382"/>
      <c r="AE456" s="382"/>
      <c r="AF456" s="382"/>
      <c r="AG456" s="382"/>
      <c r="AH456" s="376"/>
      <c r="AI456" s="377"/>
      <c r="AJ456" s="385"/>
      <c r="AK456" s="385"/>
      <c r="AL456" s="385"/>
      <c r="AM456" s="385"/>
      <c r="AN456" s="379"/>
      <c r="AO456" s="386"/>
      <c r="AP456" s="372"/>
      <c r="AQ456" s="372"/>
      <c r="AR456" s="372"/>
      <c r="AS456" s="372"/>
      <c r="AT456" s="372"/>
      <c r="AU456" s="372"/>
      <c r="AV456" s="373"/>
      <c r="AW456" s="387"/>
      <c r="AX456" s="383"/>
      <c r="AY456" s="384"/>
      <c r="AZ456" s="380"/>
      <c r="BA456" s="388"/>
      <c r="BB456" s="382"/>
      <c r="BC456" s="383"/>
      <c r="BF456" s="328"/>
    </row>
    <row r="457" spans="1:58" s="132" customFormat="1" ht="15" x14ac:dyDescent="0.3">
      <c r="A457" s="148"/>
      <c r="B457" s="149"/>
      <c r="C457" s="291" t="str">
        <f t="shared" si="7"/>
        <v/>
      </c>
      <c r="D457" s="300"/>
      <c r="E457" s="300"/>
      <c r="F457" s="264"/>
      <c r="G457" s="349"/>
      <c r="H457" s="371"/>
      <c r="I457" s="352"/>
      <c r="J457" s="372"/>
      <c r="K457" s="373"/>
      <c r="L457" s="374"/>
      <c r="M457" s="375"/>
      <c r="N457" s="356"/>
      <c r="O457" s="376"/>
      <c r="P457" s="377"/>
      <c r="Q457" s="378"/>
      <c r="R457" s="379"/>
      <c r="S457" s="380"/>
      <c r="T457" s="381"/>
      <c r="U457" s="382"/>
      <c r="V457" s="382"/>
      <c r="W457" s="382"/>
      <c r="X457" s="382"/>
      <c r="Y457" s="383"/>
      <c r="Z457" s="384"/>
      <c r="AA457" s="470"/>
      <c r="AB457" s="381"/>
      <c r="AC457" s="382"/>
      <c r="AD457" s="382"/>
      <c r="AE457" s="382"/>
      <c r="AF457" s="382"/>
      <c r="AG457" s="382"/>
      <c r="AH457" s="376"/>
      <c r="AI457" s="377"/>
      <c r="AJ457" s="385"/>
      <c r="AK457" s="385"/>
      <c r="AL457" s="385"/>
      <c r="AM457" s="385"/>
      <c r="AN457" s="379"/>
      <c r="AO457" s="386"/>
      <c r="AP457" s="372"/>
      <c r="AQ457" s="372"/>
      <c r="AR457" s="372"/>
      <c r="AS457" s="372"/>
      <c r="AT457" s="372"/>
      <c r="AU457" s="372"/>
      <c r="AV457" s="373"/>
      <c r="AW457" s="387"/>
      <c r="AX457" s="383"/>
      <c r="AY457" s="384"/>
      <c r="AZ457" s="380"/>
      <c r="BA457" s="388"/>
      <c r="BB457" s="382"/>
      <c r="BC457" s="383"/>
      <c r="BF457" s="328"/>
    </row>
    <row r="458" spans="1:58" s="132" customFormat="1" ht="15" x14ac:dyDescent="0.3">
      <c r="A458" s="148"/>
      <c r="B458" s="149"/>
      <c r="C458" s="291" t="str">
        <f t="shared" si="7"/>
        <v/>
      </c>
      <c r="D458" s="300"/>
      <c r="E458" s="300"/>
      <c r="F458" s="264"/>
      <c r="G458" s="349"/>
      <c r="H458" s="371"/>
      <c r="I458" s="352"/>
      <c r="J458" s="372"/>
      <c r="K458" s="373"/>
      <c r="L458" s="374"/>
      <c r="M458" s="375"/>
      <c r="N458" s="356"/>
      <c r="O458" s="376"/>
      <c r="P458" s="377"/>
      <c r="Q458" s="378"/>
      <c r="R458" s="379"/>
      <c r="S458" s="380"/>
      <c r="T458" s="381"/>
      <c r="U458" s="382"/>
      <c r="V458" s="382"/>
      <c r="W458" s="382"/>
      <c r="X458" s="382"/>
      <c r="Y458" s="383"/>
      <c r="Z458" s="384"/>
      <c r="AA458" s="470"/>
      <c r="AB458" s="381"/>
      <c r="AC458" s="382"/>
      <c r="AD458" s="382"/>
      <c r="AE458" s="382"/>
      <c r="AF458" s="382"/>
      <c r="AG458" s="382"/>
      <c r="AH458" s="376"/>
      <c r="AI458" s="377"/>
      <c r="AJ458" s="385"/>
      <c r="AK458" s="385"/>
      <c r="AL458" s="385"/>
      <c r="AM458" s="385"/>
      <c r="AN458" s="379"/>
      <c r="AO458" s="386"/>
      <c r="AP458" s="372"/>
      <c r="AQ458" s="372"/>
      <c r="AR458" s="372"/>
      <c r="AS458" s="372"/>
      <c r="AT458" s="372"/>
      <c r="AU458" s="372"/>
      <c r="AV458" s="373"/>
      <c r="AW458" s="387"/>
      <c r="AX458" s="383"/>
      <c r="AY458" s="384"/>
      <c r="AZ458" s="380"/>
      <c r="BA458" s="388"/>
      <c r="BB458" s="382"/>
      <c r="BC458" s="383"/>
      <c r="BF458" s="328"/>
    </row>
    <row r="459" spans="1:58" s="132" customFormat="1" ht="15" x14ac:dyDescent="0.3">
      <c r="A459" s="148"/>
      <c r="B459" s="149"/>
      <c r="C459" s="291" t="str">
        <f t="shared" si="7"/>
        <v/>
      </c>
      <c r="D459" s="300"/>
      <c r="E459" s="300"/>
      <c r="F459" s="264"/>
      <c r="G459" s="349"/>
      <c r="H459" s="371"/>
      <c r="I459" s="352"/>
      <c r="J459" s="372"/>
      <c r="K459" s="373"/>
      <c r="L459" s="374"/>
      <c r="M459" s="375"/>
      <c r="N459" s="356"/>
      <c r="O459" s="376"/>
      <c r="P459" s="377"/>
      <c r="Q459" s="378"/>
      <c r="R459" s="379"/>
      <c r="S459" s="380"/>
      <c r="T459" s="381"/>
      <c r="U459" s="382"/>
      <c r="V459" s="382"/>
      <c r="W459" s="382"/>
      <c r="X459" s="382"/>
      <c r="Y459" s="383"/>
      <c r="Z459" s="384"/>
      <c r="AA459" s="470"/>
      <c r="AB459" s="381"/>
      <c r="AC459" s="382"/>
      <c r="AD459" s="382"/>
      <c r="AE459" s="382"/>
      <c r="AF459" s="382"/>
      <c r="AG459" s="382"/>
      <c r="AH459" s="376"/>
      <c r="AI459" s="377"/>
      <c r="AJ459" s="385"/>
      <c r="AK459" s="385"/>
      <c r="AL459" s="385"/>
      <c r="AM459" s="385"/>
      <c r="AN459" s="379"/>
      <c r="AO459" s="386"/>
      <c r="AP459" s="372"/>
      <c r="AQ459" s="372"/>
      <c r="AR459" s="372"/>
      <c r="AS459" s="372"/>
      <c r="AT459" s="372"/>
      <c r="AU459" s="372"/>
      <c r="AV459" s="373"/>
      <c r="AW459" s="387"/>
      <c r="AX459" s="383"/>
      <c r="AY459" s="384"/>
      <c r="AZ459" s="380"/>
      <c r="BA459" s="388"/>
      <c r="BB459" s="382"/>
      <c r="BC459" s="383"/>
      <c r="BF459" s="328"/>
    </row>
    <row r="460" spans="1:58" s="132" customFormat="1" ht="15" x14ac:dyDescent="0.3">
      <c r="A460" s="148"/>
      <c r="B460" s="149"/>
      <c r="C460" s="291" t="str">
        <f t="shared" si="7"/>
        <v/>
      </c>
      <c r="D460" s="300"/>
      <c r="E460" s="300"/>
      <c r="F460" s="264"/>
      <c r="G460" s="349"/>
      <c r="H460" s="371"/>
      <c r="I460" s="352"/>
      <c r="J460" s="372"/>
      <c r="K460" s="373"/>
      <c r="L460" s="374"/>
      <c r="M460" s="375"/>
      <c r="N460" s="356"/>
      <c r="O460" s="376"/>
      <c r="P460" s="377"/>
      <c r="Q460" s="378"/>
      <c r="R460" s="379"/>
      <c r="S460" s="380"/>
      <c r="T460" s="381"/>
      <c r="U460" s="382"/>
      <c r="V460" s="382"/>
      <c r="W460" s="382"/>
      <c r="X460" s="382"/>
      <c r="Y460" s="383"/>
      <c r="Z460" s="384"/>
      <c r="AA460" s="470"/>
      <c r="AB460" s="381"/>
      <c r="AC460" s="382"/>
      <c r="AD460" s="382"/>
      <c r="AE460" s="382"/>
      <c r="AF460" s="382"/>
      <c r="AG460" s="382"/>
      <c r="AH460" s="376"/>
      <c r="AI460" s="377"/>
      <c r="AJ460" s="385"/>
      <c r="AK460" s="385"/>
      <c r="AL460" s="385"/>
      <c r="AM460" s="385"/>
      <c r="AN460" s="379"/>
      <c r="AO460" s="386"/>
      <c r="AP460" s="372"/>
      <c r="AQ460" s="372"/>
      <c r="AR460" s="372"/>
      <c r="AS460" s="372"/>
      <c r="AT460" s="372"/>
      <c r="AU460" s="372"/>
      <c r="AV460" s="373"/>
      <c r="AW460" s="387"/>
      <c r="AX460" s="383"/>
      <c r="AY460" s="384"/>
      <c r="AZ460" s="380"/>
      <c r="BA460" s="388"/>
      <c r="BB460" s="382"/>
      <c r="BC460" s="383"/>
      <c r="BF460" s="328"/>
    </row>
    <row r="461" spans="1:58" s="132" customFormat="1" ht="15" x14ac:dyDescent="0.3">
      <c r="A461" s="148"/>
      <c r="B461" s="149"/>
      <c r="C461" s="291" t="str">
        <f t="shared" si="7"/>
        <v/>
      </c>
      <c r="D461" s="300"/>
      <c r="E461" s="300"/>
      <c r="F461" s="264"/>
      <c r="G461" s="349"/>
      <c r="H461" s="371"/>
      <c r="I461" s="352"/>
      <c r="J461" s="372"/>
      <c r="K461" s="373"/>
      <c r="L461" s="374"/>
      <c r="M461" s="375"/>
      <c r="N461" s="356"/>
      <c r="O461" s="376"/>
      <c r="P461" s="377"/>
      <c r="Q461" s="378"/>
      <c r="R461" s="379"/>
      <c r="S461" s="380"/>
      <c r="T461" s="381"/>
      <c r="U461" s="382"/>
      <c r="V461" s="382"/>
      <c r="W461" s="382"/>
      <c r="X461" s="382"/>
      <c r="Y461" s="383"/>
      <c r="Z461" s="384"/>
      <c r="AA461" s="470"/>
      <c r="AB461" s="381"/>
      <c r="AC461" s="382"/>
      <c r="AD461" s="382"/>
      <c r="AE461" s="382"/>
      <c r="AF461" s="382"/>
      <c r="AG461" s="382"/>
      <c r="AH461" s="376"/>
      <c r="AI461" s="377"/>
      <c r="AJ461" s="385"/>
      <c r="AK461" s="385"/>
      <c r="AL461" s="385"/>
      <c r="AM461" s="385"/>
      <c r="AN461" s="379"/>
      <c r="AO461" s="386"/>
      <c r="AP461" s="372"/>
      <c r="AQ461" s="372"/>
      <c r="AR461" s="372"/>
      <c r="AS461" s="372"/>
      <c r="AT461" s="372"/>
      <c r="AU461" s="372"/>
      <c r="AV461" s="373"/>
      <c r="AW461" s="387"/>
      <c r="AX461" s="383"/>
      <c r="AY461" s="384"/>
      <c r="AZ461" s="380"/>
      <c r="BA461" s="388"/>
      <c r="BB461" s="382"/>
      <c r="BC461" s="383"/>
      <c r="BF461" s="328"/>
    </row>
    <row r="462" spans="1:58" s="132" customFormat="1" ht="15" x14ac:dyDescent="0.3">
      <c r="A462" s="148"/>
      <c r="B462" s="149"/>
      <c r="C462" s="291" t="str">
        <f t="shared" si="7"/>
        <v/>
      </c>
      <c r="D462" s="300"/>
      <c r="E462" s="300"/>
      <c r="F462" s="264"/>
      <c r="G462" s="349"/>
      <c r="H462" s="371"/>
      <c r="I462" s="352"/>
      <c r="J462" s="372"/>
      <c r="K462" s="373"/>
      <c r="L462" s="374"/>
      <c r="M462" s="375"/>
      <c r="N462" s="356"/>
      <c r="O462" s="376"/>
      <c r="P462" s="377"/>
      <c r="Q462" s="378"/>
      <c r="R462" s="379"/>
      <c r="S462" s="380"/>
      <c r="T462" s="381"/>
      <c r="U462" s="382"/>
      <c r="V462" s="382"/>
      <c r="W462" s="382"/>
      <c r="X462" s="382"/>
      <c r="Y462" s="383"/>
      <c r="Z462" s="384"/>
      <c r="AA462" s="470"/>
      <c r="AB462" s="381"/>
      <c r="AC462" s="382"/>
      <c r="AD462" s="382"/>
      <c r="AE462" s="382"/>
      <c r="AF462" s="382"/>
      <c r="AG462" s="382"/>
      <c r="AH462" s="376"/>
      <c r="AI462" s="377"/>
      <c r="AJ462" s="385"/>
      <c r="AK462" s="385"/>
      <c r="AL462" s="385"/>
      <c r="AM462" s="385"/>
      <c r="AN462" s="379"/>
      <c r="AO462" s="386"/>
      <c r="AP462" s="372"/>
      <c r="AQ462" s="372"/>
      <c r="AR462" s="372"/>
      <c r="AS462" s="372"/>
      <c r="AT462" s="372"/>
      <c r="AU462" s="372"/>
      <c r="AV462" s="373"/>
      <c r="AW462" s="387"/>
      <c r="AX462" s="383"/>
      <c r="AY462" s="384"/>
      <c r="AZ462" s="380"/>
      <c r="BA462" s="388"/>
      <c r="BB462" s="382"/>
      <c r="BC462" s="383"/>
      <c r="BF462" s="328"/>
    </row>
    <row r="463" spans="1:58" s="132" customFormat="1" ht="15" x14ac:dyDescent="0.3">
      <c r="A463" s="148"/>
      <c r="B463" s="149"/>
      <c r="C463" s="291" t="str">
        <f t="shared" si="7"/>
        <v/>
      </c>
      <c r="D463" s="300"/>
      <c r="E463" s="300"/>
      <c r="F463" s="264"/>
      <c r="G463" s="349"/>
      <c r="H463" s="371"/>
      <c r="I463" s="352"/>
      <c r="J463" s="372"/>
      <c r="K463" s="373"/>
      <c r="L463" s="374"/>
      <c r="M463" s="375"/>
      <c r="N463" s="356"/>
      <c r="O463" s="376"/>
      <c r="P463" s="377"/>
      <c r="Q463" s="378"/>
      <c r="R463" s="379"/>
      <c r="S463" s="380"/>
      <c r="T463" s="381"/>
      <c r="U463" s="382"/>
      <c r="V463" s="382"/>
      <c r="W463" s="382"/>
      <c r="X463" s="382"/>
      <c r="Y463" s="383"/>
      <c r="Z463" s="384"/>
      <c r="AA463" s="470"/>
      <c r="AB463" s="381"/>
      <c r="AC463" s="382"/>
      <c r="AD463" s="382"/>
      <c r="AE463" s="382"/>
      <c r="AF463" s="382"/>
      <c r="AG463" s="382"/>
      <c r="AH463" s="376"/>
      <c r="AI463" s="377"/>
      <c r="AJ463" s="385"/>
      <c r="AK463" s="385"/>
      <c r="AL463" s="385"/>
      <c r="AM463" s="385"/>
      <c r="AN463" s="379"/>
      <c r="AO463" s="386"/>
      <c r="AP463" s="372"/>
      <c r="AQ463" s="372"/>
      <c r="AR463" s="372"/>
      <c r="AS463" s="372"/>
      <c r="AT463" s="372"/>
      <c r="AU463" s="372"/>
      <c r="AV463" s="373"/>
      <c r="AW463" s="387"/>
      <c r="AX463" s="383"/>
      <c r="AY463" s="384"/>
      <c r="AZ463" s="380"/>
      <c r="BA463" s="388"/>
      <c r="BB463" s="382"/>
      <c r="BC463" s="383"/>
      <c r="BF463" s="328"/>
    </row>
    <row r="464" spans="1:58" s="132" customFormat="1" ht="15" x14ac:dyDescent="0.3">
      <c r="A464" s="148"/>
      <c r="B464" s="149"/>
      <c r="C464" s="291" t="str">
        <f t="shared" si="7"/>
        <v/>
      </c>
      <c r="D464" s="300"/>
      <c r="E464" s="300"/>
      <c r="F464" s="264"/>
      <c r="G464" s="349"/>
      <c r="H464" s="371"/>
      <c r="I464" s="352"/>
      <c r="J464" s="372"/>
      <c r="K464" s="373"/>
      <c r="L464" s="374"/>
      <c r="M464" s="375"/>
      <c r="N464" s="356"/>
      <c r="O464" s="376"/>
      <c r="P464" s="377"/>
      <c r="Q464" s="378"/>
      <c r="R464" s="379"/>
      <c r="S464" s="380"/>
      <c r="T464" s="381"/>
      <c r="U464" s="382"/>
      <c r="V464" s="382"/>
      <c r="W464" s="382"/>
      <c r="X464" s="382"/>
      <c r="Y464" s="383"/>
      <c r="Z464" s="384"/>
      <c r="AA464" s="470"/>
      <c r="AB464" s="381"/>
      <c r="AC464" s="382"/>
      <c r="AD464" s="382"/>
      <c r="AE464" s="382"/>
      <c r="AF464" s="382"/>
      <c r="AG464" s="382"/>
      <c r="AH464" s="376"/>
      <c r="AI464" s="377"/>
      <c r="AJ464" s="385"/>
      <c r="AK464" s="385"/>
      <c r="AL464" s="385"/>
      <c r="AM464" s="385"/>
      <c r="AN464" s="379"/>
      <c r="AO464" s="386"/>
      <c r="AP464" s="372"/>
      <c r="AQ464" s="372"/>
      <c r="AR464" s="372"/>
      <c r="AS464" s="372"/>
      <c r="AT464" s="372"/>
      <c r="AU464" s="372"/>
      <c r="AV464" s="373"/>
      <c r="AW464" s="387"/>
      <c r="AX464" s="383"/>
      <c r="AY464" s="384"/>
      <c r="AZ464" s="380"/>
      <c r="BA464" s="388"/>
      <c r="BB464" s="382"/>
      <c r="BC464" s="383"/>
      <c r="BF464" s="328"/>
    </row>
    <row r="465" spans="1:58" s="132" customFormat="1" ht="15" x14ac:dyDescent="0.3">
      <c r="A465" s="148"/>
      <c r="B465" s="149"/>
      <c r="C465" s="291" t="str">
        <f t="shared" si="7"/>
        <v/>
      </c>
      <c r="D465" s="300"/>
      <c r="E465" s="300"/>
      <c r="F465" s="264"/>
      <c r="G465" s="349"/>
      <c r="H465" s="371"/>
      <c r="I465" s="352"/>
      <c r="J465" s="372"/>
      <c r="K465" s="373"/>
      <c r="L465" s="374"/>
      <c r="M465" s="375"/>
      <c r="N465" s="356"/>
      <c r="O465" s="376"/>
      <c r="P465" s="377"/>
      <c r="Q465" s="378"/>
      <c r="R465" s="379"/>
      <c r="S465" s="380"/>
      <c r="T465" s="381"/>
      <c r="U465" s="382"/>
      <c r="V465" s="382"/>
      <c r="W465" s="382"/>
      <c r="X465" s="382"/>
      <c r="Y465" s="383"/>
      <c r="Z465" s="384"/>
      <c r="AA465" s="470"/>
      <c r="AB465" s="381"/>
      <c r="AC465" s="382"/>
      <c r="AD465" s="382"/>
      <c r="AE465" s="382"/>
      <c r="AF465" s="382"/>
      <c r="AG465" s="382"/>
      <c r="AH465" s="376"/>
      <c r="AI465" s="377"/>
      <c r="AJ465" s="385"/>
      <c r="AK465" s="385"/>
      <c r="AL465" s="385"/>
      <c r="AM465" s="385"/>
      <c r="AN465" s="379"/>
      <c r="AO465" s="386"/>
      <c r="AP465" s="372"/>
      <c r="AQ465" s="372"/>
      <c r="AR465" s="372"/>
      <c r="AS465" s="372"/>
      <c r="AT465" s="372"/>
      <c r="AU465" s="372"/>
      <c r="AV465" s="373"/>
      <c r="AW465" s="387"/>
      <c r="AX465" s="383"/>
      <c r="AY465" s="384"/>
      <c r="AZ465" s="380"/>
      <c r="BA465" s="388"/>
      <c r="BB465" s="382"/>
      <c r="BC465" s="383"/>
      <c r="BF465" s="328"/>
    </row>
    <row r="466" spans="1:58" s="132" customFormat="1" ht="15" x14ac:dyDescent="0.3">
      <c r="A466" s="148"/>
      <c r="B466" s="149"/>
      <c r="C466" s="291" t="str">
        <f t="shared" si="7"/>
        <v/>
      </c>
      <c r="D466" s="300"/>
      <c r="E466" s="300"/>
      <c r="F466" s="264"/>
      <c r="G466" s="349"/>
      <c r="H466" s="371"/>
      <c r="I466" s="352"/>
      <c r="J466" s="372"/>
      <c r="K466" s="373"/>
      <c r="L466" s="374"/>
      <c r="M466" s="375"/>
      <c r="N466" s="356"/>
      <c r="O466" s="376"/>
      <c r="P466" s="377"/>
      <c r="Q466" s="378"/>
      <c r="R466" s="379"/>
      <c r="S466" s="380"/>
      <c r="T466" s="381"/>
      <c r="U466" s="382"/>
      <c r="V466" s="382"/>
      <c r="W466" s="382"/>
      <c r="X466" s="382"/>
      <c r="Y466" s="383"/>
      <c r="Z466" s="384"/>
      <c r="AA466" s="470"/>
      <c r="AB466" s="381"/>
      <c r="AC466" s="382"/>
      <c r="AD466" s="382"/>
      <c r="AE466" s="382"/>
      <c r="AF466" s="382"/>
      <c r="AG466" s="382"/>
      <c r="AH466" s="376"/>
      <c r="AI466" s="377"/>
      <c r="AJ466" s="385"/>
      <c r="AK466" s="385"/>
      <c r="AL466" s="385"/>
      <c r="AM466" s="385"/>
      <c r="AN466" s="379"/>
      <c r="AO466" s="386"/>
      <c r="AP466" s="372"/>
      <c r="AQ466" s="372"/>
      <c r="AR466" s="372"/>
      <c r="AS466" s="372"/>
      <c r="AT466" s="372"/>
      <c r="AU466" s="372"/>
      <c r="AV466" s="373"/>
      <c r="AW466" s="387"/>
      <c r="AX466" s="383"/>
      <c r="AY466" s="384"/>
      <c r="AZ466" s="380"/>
      <c r="BA466" s="388"/>
      <c r="BB466" s="382"/>
      <c r="BC466" s="383"/>
      <c r="BF466" s="328"/>
    </row>
    <row r="467" spans="1:58" s="132" customFormat="1" ht="15" x14ac:dyDescent="0.3">
      <c r="A467" s="148"/>
      <c r="B467" s="149"/>
      <c r="C467" s="291" t="str">
        <f t="shared" si="7"/>
        <v/>
      </c>
      <c r="D467" s="300"/>
      <c r="E467" s="300"/>
      <c r="F467" s="264"/>
      <c r="G467" s="349"/>
      <c r="H467" s="371"/>
      <c r="I467" s="352"/>
      <c r="J467" s="372"/>
      <c r="K467" s="373"/>
      <c r="L467" s="374"/>
      <c r="M467" s="375"/>
      <c r="N467" s="356"/>
      <c r="O467" s="376"/>
      <c r="P467" s="377"/>
      <c r="Q467" s="378"/>
      <c r="R467" s="379"/>
      <c r="S467" s="380"/>
      <c r="T467" s="381"/>
      <c r="U467" s="382"/>
      <c r="V467" s="382"/>
      <c r="W467" s="382"/>
      <c r="X467" s="382"/>
      <c r="Y467" s="383"/>
      <c r="Z467" s="384"/>
      <c r="AA467" s="470"/>
      <c r="AB467" s="381"/>
      <c r="AC467" s="382"/>
      <c r="AD467" s="382"/>
      <c r="AE467" s="382"/>
      <c r="AF467" s="382"/>
      <c r="AG467" s="382"/>
      <c r="AH467" s="376"/>
      <c r="AI467" s="377"/>
      <c r="AJ467" s="385"/>
      <c r="AK467" s="385"/>
      <c r="AL467" s="385"/>
      <c r="AM467" s="385"/>
      <c r="AN467" s="379"/>
      <c r="AO467" s="386"/>
      <c r="AP467" s="372"/>
      <c r="AQ467" s="372"/>
      <c r="AR467" s="372"/>
      <c r="AS467" s="372"/>
      <c r="AT467" s="372"/>
      <c r="AU467" s="372"/>
      <c r="AV467" s="373"/>
      <c r="AW467" s="387"/>
      <c r="AX467" s="383"/>
      <c r="AY467" s="384"/>
      <c r="AZ467" s="380"/>
      <c r="BA467" s="388"/>
      <c r="BB467" s="382"/>
      <c r="BC467" s="383"/>
      <c r="BF467" s="328"/>
    </row>
    <row r="468" spans="1:58" s="132" customFormat="1" ht="15" x14ac:dyDescent="0.3">
      <c r="A468" s="148"/>
      <c r="B468" s="149"/>
      <c r="C468" s="291" t="str">
        <f t="shared" si="7"/>
        <v/>
      </c>
      <c r="D468" s="300"/>
      <c r="E468" s="300"/>
      <c r="F468" s="264"/>
      <c r="G468" s="349"/>
      <c r="H468" s="371"/>
      <c r="I468" s="352"/>
      <c r="J468" s="372"/>
      <c r="K468" s="373"/>
      <c r="L468" s="374"/>
      <c r="M468" s="375"/>
      <c r="N468" s="356"/>
      <c r="O468" s="376"/>
      <c r="P468" s="377"/>
      <c r="Q468" s="378"/>
      <c r="R468" s="379"/>
      <c r="S468" s="380"/>
      <c r="T468" s="381"/>
      <c r="U468" s="382"/>
      <c r="V468" s="382"/>
      <c r="W468" s="382"/>
      <c r="X468" s="382"/>
      <c r="Y468" s="383"/>
      <c r="Z468" s="384"/>
      <c r="AA468" s="470"/>
      <c r="AB468" s="381"/>
      <c r="AC468" s="382"/>
      <c r="AD468" s="382"/>
      <c r="AE468" s="382"/>
      <c r="AF468" s="382"/>
      <c r="AG468" s="382"/>
      <c r="AH468" s="376"/>
      <c r="AI468" s="377"/>
      <c r="AJ468" s="385"/>
      <c r="AK468" s="385"/>
      <c r="AL468" s="385"/>
      <c r="AM468" s="385"/>
      <c r="AN468" s="379"/>
      <c r="AO468" s="386"/>
      <c r="AP468" s="372"/>
      <c r="AQ468" s="372"/>
      <c r="AR468" s="372"/>
      <c r="AS468" s="372"/>
      <c r="AT468" s="372"/>
      <c r="AU468" s="372"/>
      <c r="AV468" s="373"/>
      <c r="AW468" s="387"/>
      <c r="AX468" s="383"/>
      <c r="AY468" s="384"/>
      <c r="AZ468" s="380"/>
      <c r="BA468" s="388"/>
      <c r="BB468" s="382"/>
      <c r="BC468" s="383"/>
      <c r="BF468" s="328"/>
    </row>
    <row r="469" spans="1:58" s="132" customFormat="1" ht="15" x14ac:dyDescent="0.3">
      <c r="A469" s="148"/>
      <c r="B469" s="149"/>
      <c r="C469" s="291" t="str">
        <f t="shared" si="7"/>
        <v/>
      </c>
      <c r="D469" s="300"/>
      <c r="E469" s="300"/>
      <c r="F469" s="264"/>
      <c r="G469" s="349"/>
      <c r="H469" s="371"/>
      <c r="I469" s="352"/>
      <c r="J469" s="372"/>
      <c r="K469" s="373"/>
      <c r="L469" s="374"/>
      <c r="M469" s="375"/>
      <c r="N469" s="356"/>
      <c r="O469" s="376"/>
      <c r="P469" s="377"/>
      <c r="Q469" s="378"/>
      <c r="R469" s="379"/>
      <c r="S469" s="380"/>
      <c r="T469" s="381"/>
      <c r="U469" s="382"/>
      <c r="V469" s="382"/>
      <c r="W469" s="382"/>
      <c r="X469" s="382"/>
      <c r="Y469" s="383"/>
      <c r="Z469" s="384"/>
      <c r="AA469" s="470"/>
      <c r="AB469" s="381"/>
      <c r="AC469" s="382"/>
      <c r="AD469" s="382"/>
      <c r="AE469" s="382"/>
      <c r="AF469" s="382"/>
      <c r="AG469" s="382"/>
      <c r="AH469" s="376"/>
      <c r="AI469" s="377"/>
      <c r="AJ469" s="385"/>
      <c r="AK469" s="385"/>
      <c r="AL469" s="385"/>
      <c r="AM469" s="385"/>
      <c r="AN469" s="379"/>
      <c r="AO469" s="386"/>
      <c r="AP469" s="372"/>
      <c r="AQ469" s="372"/>
      <c r="AR469" s="372"/>
      <c r="AS469" s="372"/>
      <c r="AT469" s="372"/>
      <c r="AU469" s="372"/>
      <c r="AV469" s="373"/>
      <c r="AW469" s="387"/>
      <c r="AX469" s="383"/>
      <c r="AY469" s="384"/>
      <c r="AZ469" s="380"/>
      <c r="BA469" s="388"/>
      <c r="BB469" s="382"/>
      <c r="BC469" s="383"/>
      <c r="BF469" s="328"/>
    </row>
    <row r="470" spans="1:58" s="132" customFormat="1" ht="15" x14ac:dyDescent="0.3">
      <c r="A470" s="148"/>
      <c r="B470" s="149"/>
      <c r="C470" s="291" t="str">
        <f t="shared" si="7"/>
        <v/>
      </c>
      <c r="D470" s="300"/>
      <c r="E470" s="300"/>
      <c r="F470" s="264"/>
      <c r="G470" s="349"/>
      <c r="H470" s="371"/>
      <c r="I470" s="352"/>
      <c r="J470" s="372"/>
      <c r="K470" s="373"/>
      <c r="L470" s="374"/>
      <c r="M470" s="375"/>
      <c r="N470" s="356"/>
      <c r="O470" s="376"/>
      <c r="P470" s="377"/>
      <c r="Q470" s="378"/>
      <c r="R470" s="379"/>
      <c r="S470" s="380"/>
      <c r="T470" s="381"/>
      <c r="U470" s="382"/>
      <c r="V470" s="382"/>
      <c r="W470" s="382"/>
      <c r="X470" s="382"/>
      <c r="Y470" s="383"/>
      <c r="Z470" s="384"/>
      <c r="AA470" s="470"/>
      <c r="AB470" s="381"/>
      <c r="AC470" s="382"/>
      <c r="AD470" s="382"/>
      <c r="AE470" s="382"/>
      <c r="AF470" s="382"/>
      <c r="AG470" s="382"/>
      <c r="AH470" s="376"/>
      <c r="AI470" s="377"/>
      <c r="AJ470" s="385"/>
      <c r="AK470" s="385"/>
      <c r="AL470" s="385"/>
      <c r="AM470" s="385"/>
      <c r="AN470" s="379"/>
      <c r="AO470" s="386"/>
      <c r="AP470" s="372"/>
      <c r="AQ470" s="372"/>
      <c r="AR470" s="372"/>
      <c r="AS470" s="372"/>
      <c r="AT470" s="372"/>
      <c r="AU470" s="372"/>
      <c r="AV470" s="373"/>
      <c r="AW470" s="387"/>
      <c r="AX470" s="383"/>
      <c r="AY470" s="384"/>
      <c r="AZ470" s="380"/>
      <c r="BA470" s="388"/>
      <c r="BB470" s="382"/>
      <c r="BC470" s="383"/>
      <c r="BF470" s="328"/>
    </row>
    <row r="471" spans="1:58" s="132" customFormat="1" ht="15" x14ac:dyDescent="0.3">
      <c r="A471" s="148"/>
      <c r="B471" s="149"/>
      <c r="C471" s="291" t="str">
        <f t="shared" si="7"/>
        <v/>
      </c>
      <c r="D471" s="300"/>
      <c r="E471" s="300"/>
      <c r="F471" s="264"/>
      <c r="G471" s="349"/>
      <c r="H471" s="371"/>
      <c r="I471" s="352"/>
      <c r="J471" s="372"/>
      <c r="K471" s="373"/>
      <c r="L471" s="374"/>
      <c r="M471" s="375"/>
      <c r="N471" s="356"/>
      <c r="O471" s="376"/>
      <c r="P471" s="377"/>
      <c r="Q471" s="378"/>
      <c r="R471" s="379"/>
      <c r="S471" s="380"/>
      <c r="T471" s="381"/>
      <c r="U471" s="382"/>
      <c r="V471" s="382"/>
      <c r="W471" s="382"/>
      <c r="X471" s="382"/>
      <c r="Y471" s="383"/>
      <c r="Z471" s="384"/>
      <c r="AA471" s="470"/>
      <c r="AB471" s="381"/>
      <c r="AC471" s="382"/>
      <c r="AD471" s="382"/>
      <c r="AE471" s="382"/>
      <c r="AF471" s="382"/>
      <c r="AG471" s="382"/>
      <c r="AH471" s="376"/>
      <c r="AI471" s="377"/>
      <c r="AJ471" s="385"/>
      <c r="AK471" s="385"/>
      <c r="AL471" s="385"/>
      <c r="AM471" s="385"/>
      <c r="AN471" s="379"/>
      <c r="AO471" s="386"/>
      <c r="AP471" s="372"/>
      <c r="AQ471" s="372"/>
      <c r="AR471" s="372"/>
      <c r="AS471" s="372"/>
      <c r="AT471" s="372"/>
      <c r="AU471" s="372"/>
      <c r="AV471" s="373"/>
      <c r="AW471" s="387"/>
      <c r="AX471" s="383"/>
      <c r="AY471" s="384"/>
      <c r="AZ471" s="380"/>
      <c r="BA471" s="388"/>
      <c r="BB471" s="382"/>
      <c r="BC471" s="383"/>
      <c r="BF471" s="328"/>
    </row>
    <row r="472" spans="1:58" s="132" customFormat="1" ht="15" x14ac:dyDescent="0.3">
      <c r="A472" s="148"/>
      <c r="B472" s="149"/>
      <c r="C472" s="291" t="str">
        <f t="shared" si="7"/>
        <v/>
      </c>
      <c r="D472" s="300"/>
      <c r="E472" s="300"/>
      <c r="F472" s="264"/>
      <c r="G472" s="349"/>
      <c r="H472" s="371"/>
      <c r="I472" s="352"/>
      <c r="J472" s="372"/>
      <c r="K472" s="373"/>
      <c r="L472" s="374"/>
      <c r="M472" s="375"/>
      <c r="N472" s="356"/>
      <c r="O472" s="376"/>
      <c r="P472" s="377"/>
      <c r="Q472" s="378"/>
      <c r="R472" s="379"/>
      <c r="S472" s="380"/>
      <c r="T472" s="381"/>
      <c r="U472" s="382"/>
      <c r="V472" s="382"/>
      <c r="W472" s="382"/>
      <c r="X472" s="382"/>
      <c r="Y472" s="383"/>
      <c r="Z472" s="384"/>
      <c r="AA472" s="470"/>
      <c r="AB472" s="381"/>
      <c r="AC472" s="382"/>
      <c r="AD472" s="382"/>
      <c r="AE472" s="382"/>
      <c r="AF472" s="382"/>
      <c r="AG472" s="382"/>
      <c r="AH472" s="376"/>
      <c r="AI472" s="377"/>
      <c r="AJ472" s="385"/>
      <c r="AK472" s="385"/>
      <c r="AL472" s="385"/>
      <c r="AM472" s="385"/>
      <c r="AN472" s="379"/>
      <c r="AO472" s="386"/>
      <c r="AP472" s="372"/>
      <c r="AQ472" s="372"/>
      <c r="AR472" s="372"/>
      <c r="AS472" s="372"/>
      <c r="AT472" s="372"/>
      <c r="AU472" s="372"/>
      <c r="AV472" s="373"/>
      <c r="AW472" s="387"/>
      <c r="AX472" s="383"/>
      <c r="AY472" s="384"/>
      <c r="AZ472" s="380"/>
      <c r="BA472" s="388"/>
      <c r="BB472" s="382"/>
      <c r="BC472" s="383"/>
      <c r="BF472" s="328"/>
    </row>
    <row r="473" spans="1:58" s="132" customFormat="1" ht="15" x14ac:dyDescent="0.3">
      <c r="A473" s="148"/>
      <c r="B473" s="149"/>
      <c r="C473" s="291" t="str">
        <f t="shared" si="7"/>
        <v/>
      </c>
      <c r="D473" s="300"/>
      <c r="E473" s="300"/>
      <c r="F473" s="264"/>
      <c r="G473" s="349"/>
      <c r="H473" s="371"/>
      <c r="I473" s="352"/>
      <c r="J473" s="372"/>
      <c r="K473" s="373"/>
      <c r="L473" s="374"/>
      <c r="M473" s="375"/>
      <c r="N473" s="356"/>
      <c r="O473" s="376"/>
      <c r="P473" s="377"/>
      <c r="Q473" s="378"/>
      <c r="R473" s="379"/>
      <c r="S473" s="380"/>
      <c r="T473" s="381"/>
      <c r="U473" s="382"/>
      <c r="V473" s="382"/>
      <c r="W473" s="382"/>
      <c r="X473" s="382"/>
      <c r="Y473" s="383"/>
      <c r="Z473" s="384"/>
      <c r="AA473" s="470"/>
      <c r="AB473" s="381"/>
      <c r="AC473" s="382"/>
      <c r="AD473" s="382"/>
      <c r="AE473" s="382"/>
      <c r="AF473" s="382"/>
      <c r="AG473" s="382"/>
      <c r="AH473" s="376"/>
      <c r="AI473" s="377"/>
      <c r="AJ473" s="385"/>
      <c r="AK473" s="385"/>
      <c r="AL473" s="385"/>
      <c r="AM473" s="385"/>
      <c r="AN473" s="379"/>
      <c r="AO473" s="386"/>
      <c r="AP473" s="372"/>
      <c r="AQ473" s="372"/>
      <c r="AR473" s="372"/>
      <c r="AS473" s="372"/>
      <c r="AT473" s="372"/>
      <c r="AU473" s="372"/>
      <c r="AV473" s="373"/>
      <c r="AW473" s="387"/>
      <c r="AX473" s="383"/>
      <c r="AY473" s="384"/>
      <c r="AZ473" s="380"/>
      <c r="BA473" s="388"/>
      <c r="BB473" s="382"/>
      <c r="BC473" s="383"/>
      <c r="BF473" s="328"/>
    </row>
    <row r="474" spans="1:58" s="132" customFormat="1" ht="15" x14ac:dyDescent="0.3">
      <c r="A474" s="148"/>
      <c r="B474" s="149"/>
      <c r="C474" s="291" t="str">
        <f t="shared" si="7"/>
        <v/>
      </c>
      <c r="D474" s="300"/>
      <c r="E474" s="300"/>
      <c r="F474" s="264"/>
      <c r="G474" s="349"/>
      <c r="H474" s="371"/>
      <c r="I474" s="352"/>
      <c r="J474" s="372"/>
      <c r="K474" s="373"/>
      <c r="L474" s="374"/>
      <c r="M474" s="375"/>
      <c r="N474" s="356"/>
      <c r="O474" s="376"/>
      <c r="P474" s="377"/>
      <c r="Q474" s="378"/>
      <c r="R474" s="379"/>
      <c r="S474" s="380"/>
      <c r="T474" s="381"/>
      <c r="U474" s="382"/>
      <c r="V474" s="382"/>
      <c r="W474" s="382"/>
      <c r="X474" s="382"/>
      <c r="Y474" s="383"/>
      <c r="Z474" s="384"/>
      <c r="AA474" s="470"/>
      <c r="AB474" s="381"/>
      <c r="AC474" s="382"/>
      <c r="AD474" s="382"/>
      <c r="AE474" s="382"/>
      <c r="AF474" s="382"/>
      <c r="AG474" s="382"/>
      <c r="AH474" s="376"/>
      <c r="AI474" s="377"/>
      <c r="AJ474" s="385"/>
      <c r="AK474" s="385"/>
      <c r="AL474" s="385"/>
      <c r="AM474" s="385"/>
      <c r="AN474" s="379"/>
      <c r="AO474" s="386"/>
      <c r="AP474" s="372"/>
      <c r="AQ474" s="372"/>
      <c r="AR474" s="372"/>
      <c r="AS474" s="372"/>
      <c r="AT474" s="372"/>
      <c r="AU474" s="372"/>
      <c r="AV474" s="373"/>
      <c r="AW474" s="387"/>
      <c r="AX474" s="383"/>
      <c r="AY474" s="384"/>
      <c r="AZ474" s="380"/>
      <c r="BA474" s="388"/>
      <c r="BB474" s="382"/>
      <c r="BC474" s="383"/>
      <c r="BF474" s="328"/>
    </row>
    <row r="475" spans="1:58" s="132" customFormat="1" ht="15" x14ac:dyDescent="0.3">
      <c r="A475" s="148"/>
      <c r="B475" s="149"/>
      <c r="C475" s="291" t="str">
        <f t="shared" si="7"/>
        <v/>
      </c>
      <c r="D475" s="300"/>
      <c r="E475" s="300"/>
      <c r="F475" s="264"/>
      <c r="G475" s="349"/>
      <c r="H475" s="371"/>
      <c r="I475" s="352"/>
      <c r="J475" s="372"/>
      <c r="K475" s="373"/>
      <c r="L475" s="374"/>
      <c r="M475" s="375"/>
      <c r="N475" s="356"/>
      <c r="O475" s="376"/>
      <c r="P475" s="377"/>
      <c r="Q475" s="378"/>
      <c r="R475" s="379"/>
      <c r="S475" s="380"/>
      <c r="T475" s="381"/>
      <c r="U475" s="382"/>
      <c r="V475" s="382"/>
      <c r="W475" s="382"/>
      <c r="X475" s="382"/>
      <c r="Y475" s="383"/>
      <c r="Z475" s="384"/>
      <c r="AA475" s="470"/>
      <c r="AB475" s="381"/>
      <c r="AC475" s="382"/>
      <c r="AD475" s="382"/>
      <c r="AE475" s="382"/>
      <c r="AF475" s="382"/>
      <c r="AG475" s="382"/>
      <c r="AH475" s="376"/>
      <c r="AI475" s="377"/>
      <c r="AJ475" s="385"/>
      <c r="AK475" s="385"/>
      <c r="AL475" s="385"/>
      <c r="AM475" s="385"/>
      <c r="AN475" s="379"/>
      <c r="AO475" s="386"/>
      <c r="AP475" s="372"/>
      <c r="AQ475" s="372"/>
      <c r="AR475" s="372"/>
      <c r="AS475" s="372"/>
      <c r="AT475" s="372"/>
      <c r="AU475" s="372"/>
      <c r="AV475" s="373"/>
      <c r="AW475" s="387"/>
      <c r="AX475" s="383"/>
      <c r="AY475" s="384"/>
      <c r="AZ475" s="380"/>
      <c r="BA475" s="388"/>
      <c r="BB475" s="382"/>
      <c r="BC475" s="383"/>
      <c r="BF475" s="328"/>
    </row>
    <row r="476" spans="1:58" s="132" customFormat="1" ht="15" x14ac:dyDescent="0.3">
      <c r="A476" s="148"/>
      <c r="B476" s="149"/>
      <c r="C476" s="291" t="str">
        <f t="shared" si="7"/>
        <v/>
      </c>
      <c r="D476" s="300"/>
      <c r="E476" s="300"/>
      <c r="F476" s="264"/>
      <c r="G476" s="349"/>
      <c r="H476" s="371"/>
      <c r="I476" s="352"/>
      <c r="J476" s="372"/>
      <c r="K476" s="373"/>
      <c r="L476" s="374"/>
      <c r="M476" s="375"/>
      <c r="N476" s="356"/>
      <c r="O476" s="376"/>
      <c r="P476" s="377"/>
      <c r="Q476" s="378"/>
      <c r="R476" s="379"/>
      <c r="S476" s="380"/>
      <c r="T476" s="381"/>
      <c r="U476" s="382"/>
      <c r="V476" s="382"/>
      <c r="W476" s="382"/>
      <c r="X476" s="382"/>
      <c r="Y476" s="383"/>
      <c r="Z476" s="384"/>
      <c r="AA476" s="470"/>
      <c r="AB476" s="381"/>
      <c r="AC476" s="382"/>
      <c r="AD476" s="382"/>
      <c r="AE476" s="382"/>
      <c r="AF476" s="382"/>
      <c r="AG476" s="382"/>
      <c r="AH476" s="376"/>
      <c r="AI476" s="377"/>
      <c r="AJ476" s="385"/>
      <c r="AK476" s="385"/>
      <c r="AL476" s="385"/>
      <c r="AM476" s="385"/>
      <c r="AN476" s="379"/>
      <c r="AO476" s="386"/>
      <c r="AP476" s="372"/>
      <c r="AQ476" s="372"/>
      <c r="AR476" s="372"/>
      <c r="AS476" s="372"/>
      <c r="AT476" s="372"/>
      <c r="AU476" s="372"/>
      <c r="AV476" s="373"/>
      <c r="AW476" s="387"/>
      <c r="AX476" s="383"/>
      <c r="AY476" s="384"/>
      <c r="AZ476" s="380"/>
      <c r="BA476" s="388"/>
      <c r="BB476" s="382"/>
      <c r="BC476" s="383"/>
      <c r="BF476" s="328"/>
    </row>
    <row r="477" spans="1:58" s="132" customFormat="1" ht="15" x14ac:dyDescent="0.3">
      <c r="A477" s="148"/>
      <c r="B477" s="149"/>
      <c r="C477" s="291" t="str">
        <f t="shared" si="7"/>
        <v/>
      </c>
      <c r="D477" s="300"/>
      <c r="E477" s="300"/>
      <c r="F477" s="264"/>
      <c r="G477" s="349"/>
      <c r="H477" s="371"/>
      <c r="I477" s="352"/>
      <c r="J477" s="372"/>
      <c r="K477" s="373"/>
      <c r="L477" s="374"/>
      <c r="M477" s="375"/>
      <c r="N477" s="356"/>
      <c r="O477" s="376"/>
      <c r="P477" s="377"/>
      <c r="Q477" s="378"/>
      <c r="R477" s="379"/>
      <c r="S477" s="380"/>
      <c r="T477" s="381"/>
      <c r="U477" s="382"/>
      <c r="V477" s="382"/>
      <c r="W477" s="382"/>
      <c r="X477" s="382"/>
      <c r="Y477" s="383"/>
      <c r="Z477" s="384"/>
      <c r="AA477" s="470"/>
      <c r="AB477" s="381"/>
      <c r="AC477" s="382"/>
      <c r="AD477" s="382"/>
      <c r="AE477" s="382"/>
      <c r="AF477" s="382"/>
      <c r="AG477" s="382"/>
      <c r="AH477" s="376"/>
      <c r="AI477" s="377"/>
      <c r="AJ477" s="385"/>
      <c r="AK477" s="385"/>
      <c r="AL477" s="385"/>
      <c r="AM477" s="385"/>
      <c r="AN477" s="379"/>
      <c r="AO477" s="386"/>
      <c r="AP477" s="372"/>
      <c r="AQ477" s="372"/>
      <c r="AR477" s="372"/>
      <c r="AS477" s="372"/>
      <c r="AT477" s="372"/>
      <c r="AU477" s="372"/>
      <c r="AV477" s="373"/>
      <c r="AW477" s="387"/>
      <c r="AX477" s="383"/>
      <c r="AY477" s="384"/>
      <c r="AZ477" s="380"/>
      <c r="BA477" s="388"/>
      <c r="BB477" s="382"/>
      <c r="BC477" s="383"/>
      <c r="BF477" s="328"/>
    </row>
    <row r="478" spans="1:58" s="132" customFormat="1" ht="15" x14ac:dyDescent="0.3">
      <c r="A478" s="148"/>
      <c r="B478" s="149"/>
      <c r="C478" s="291" t="str">
        <f t="shared" si="7"/>
        <v/>
      </c>
      <c r="D478" s="300"/>
      <c r="E478" s="300"/>
      <c r="F478" s="264"/>
      <c r="G478" s="349"/>
      <c r="H478" s="371"/>
      <c r="I478" s="352"/>
      <c r="J478" s="372"/>
      <c r="K478" s="373"/>
      <c r="L478" s="374"/>
      <c r="M478" s="375"/>
      <c r="N478" s="356"/>
      <c r="O478" s="376"/>
      <c r="P478" s="377"/>
      <c r="Q478" s="378"/>
      <c r="R478" s="379"/>
      <c r="S478" s="380"/>
      <c r="T478" s="381"/>
      <c r="U478" s="382"/>
      <c r="V478" s="382"/>
      <c r="W478" s="382"/>
      <c r="X478" s="382"/>
      <c r="Y478" s="383"/>
      <c r="Z478" s="384"/>
      <c r="AA478" s="470"/>
      <c r="AB478" s="381"/>
      <c r="AC478" s="382"/>
      <c r="AD478" s="382"/>
      <c r="AE478" s="382"/>
      <c r="AF478" s="382"/>
      <c r="AG478" s="382"/>
      <c r="AH478" s="376"/>
      <c r="AI478" s="377"/>
      <c r="AJ478" s="385"/>
      <c r="AK478" s="385"/>
      <c r="AL478" s="385"/>
      <c r="AM478" s="385"/>
      <c r="AN478" s="379"/>
      <c r="AO478" s="386"/>
      <c r="AP478" s="372"/>
      <c r="AQ478" s="372"/>
      <c r="AR478" s="372"/>
      <c r="AS478" s="372"/>
      <c r="AT478" s="372"/>
      <c r="AU478" s="372"/>
      <c r="AV478" s="373"/>
      <c r="AW478" s="387"/>
      <c r="AX478" s="383"/>
      <c r="AY478" s="384"/>
      <c r="AZ478" s="380"/>
      <c r="BA478" s="388"/>
      <c r="BB478" s="382"/>
      <c r="BC478" s="383"/>
      <c r="BF478" s="328"/>
    </row>
    <row r="479" spans="1:58" s="132" customFormat="1" ht="15" x14ac:dyDescent="0.3">
      <c r="A479" s="148"/>
      <c r="B479" s="149"/>
      <c r="C479" s="291" t="str">
        <f t="shared" si="7"/>
        <v/>
      </c>
      <c r="D479" s="300"/>
      <c r="E479" s="300"/>
      <c r="F479" s="264"/>
      <c r="G479" s="349"/>
      <c r="H479" s="371"/>
      <c r="I479" s="352"/>
      <c r="J479" s="372"/>
      <c r="K479" s="373"/>
      <c r="L479" s="374"/>
      <c r="M479" s="375"/>
      <c r="N479" s="356"/>
      <c r="O479" s="376"/>
      <c r="P479" s="377"/>
      <c r="Q479" s="378"/>
      <c r="R479" s="379"/>
      <c r="S479" s="380"/>
      <c r="T479" s="381"/>
      <c r="U479" s="382"/>
      <c r="V479" s="382"/>
      <c r="W479" s="382"/>
      <c r="X479" s="382"/>
      <c r="Y479" s="383"/>
      <c r="Z479" s="384"/>
      <c r="AA479" s="470"/>
      <c r="AB479" s="381"/>
      <c r="AC479" s="382"/>
      <c r="AD479" s="382"/>
      <c r="AE479" s="382"/>
      <c r="AF479" s="382"/>
      <c r="AG479" s="382"/>
      <c r="AH479" s="376"/>
      <c r="AI479" s="377"/>
      <c r="AJ479" s="385"/>
      <c r="AK479" s="385"/>
      <c r="AL479" s="385"/>
      <c r="AM479" s="385"/>
      <c r="AN479" s="379"/>
      <c r="AO479" s="386"/>
      <c r="AP479" s="372"/>
      <c r="AQ479" s="372"/>
      <c r="AR479" s="372"/>
      <c r="AS479" s="372"/>
      <c r="AT479" s="372"/>
      <c r="AU479" s="372"/>
      <c r="AV479" s="373"/>
      <c r="AW479" s="387"/>
      <c r="AX479" s="383"/>
      <c r="AY479" s="384"/>
      <c r="AZ479" s="380"/>
      <c r="BA479" s="388"/>
      <c r="BB479" s="382"/>
      <c r="BC479" s="383"/>
      <c r="BF479" s="328"/>
    </row>
    <row r="480" spans="1:58" s="132" customFormat="1" ht="15" x14ac:dyDescent="0.3">
      <c r="A480" s="148"/>
      <c r="B480" s="149"/>
      <c r="C480" s="291" t="str">
        <f t="shared" si="7"/>
        <v/>
      </c>
      <c r="D480" s="300"/>
      <c r="E480" s="300"/>
      <c r="F480" s="264"/>
      <c r="G480" s="349"/>
      <c r="H480" s="371"/>
      <c r="I480" s="352"/>
      <c r="J480" s="372"/>
      <c r="K480" s="373"/>
      <c r="L480" s="374"/>
      <c r="M480" s="375"/>
      <c r="N480" s="356"/>
      <c r="O480" s="376"/>
      <c r="P480" s="377"/>
      <c r="Q480" s="378"/>
      <c r="R480" s="379"/>
      <c r="S480" s="380"/>
      <c r="T480" s="381"/>
      <c r="U480" s="382"/>
      <c r="V480" s="382"/>
      <c r="W480" s="382"/>
      <c r="X480" s="382"/>
      <c r="Y480" s="383"/>
      <c r="Z480" s="384"/>
      <c r="AA480" s="470"/>
      <c r="AB480" s="381"/>
      <c r="AC480" s="382"/>
      <c r="AD480" s="382"/>
      <c r="AE480" s="382"/>
      <c r="AF480" s="382"/>
      <c r="AG480" s="382"/>
      <c r="AH480" s="376"/>
      <c r="AI480" s="377"/>
      <c r="AJ480" s="385"/>
      <c r="AK480" s="385"/>
      <c r="AL480" s="385"/>
      <c r="AM480" s="385"/>
      <c r="AN480" s="379"/>
      <c r="AO480" s="386"/>
      <c r="AP480" s="372"/>
      <c r="AQ480" s="372"/>
      <c r="AR480" s="372"/>
      <c r="AS480" s="372"/>
      <c r="AT480" s="372"/>
      <c r="AU480" s="372"/>
      <c r="AV480" s="373"/>
      <c r="AW480" s="387"/>
      <c r="AX480" s="383"/>
      <c r="AY480" s="384"/>
      <c r="AZ480" s="380"/>
      <c r="BA480" s="388"/>
      <c r="BB480" s="382"/>
      <c r="BC480" s="383"/>
      <c r="BF480" s="328"/>
    </row>
    <row r="481" spans="1:58" s="132" customFormat="1" ht="15" x14ac:dyDescent="0.3">
      <c r="A481" s="148"/>
      <c r="B481" s="149"/>
      <c r="C481" s="291" t="str">
        <f t="shared" si="7"/>
        <v/>
      </c>
      <c r="D481" s="300"/>
      <c r="E481" s="300"/>
      <c r="F481" s="264"/>
      <c r="G481" s="349"/>
      <c r="H481" s="371"/>
      <c r="I481" s="352"/>
      <c r="J481" s="372"/>
      <c r="K481" s="373"/>
      <c r="L481" s="374"/>
      <c r="M481" s="375"/>
      <c r="N481" s="356"/>
      <c r="O481" s="376"/>
      <c r="P481" s="377"/>
      <c r="Q481" s="378"/>
      <c r="R481" s="379"/>
      <c r="S481" s="380"/>
      <c r="T481" s="381"/>
      <c r="U481" s="382"/>
      <c r="V481" s="382"/>
      <c r="W481" s="382"/>
      <c r="X481" s="382"/>
      <c r="Y481" s="383"/>
      <c r="Z481" s="384"/>
      <c r="AA481" s="470"/>
      <c r="AB481" s="381"/>
      <c r="AC481" s="382"/>
      <c r="AD481" s="382"/>
      <c r="AE481" s="382"/>
      <c r="AF481" s="382"/>
      <c r="AG481" s="382"/>
      <c r="AH481" s="376"/>
      <c r="AI481" s="377"/>
      <c r="AJ481" s="385"/>
      <c r="AK481" s="385"/>
      <c r="AL481" s="385"/>
      <c r="AM481" s="385"/>
      <c r="AN481" s="379"/>
      <c r="AO481" s="386"/>
      <c r="AP481" s="372"/>
      <c r="AQ481" s="372"/>
      <c r="AR481" s="372"/>
      <c r="AS481" s="372"/>
      <c r="AT481" s="372"/>
      <c r="AU481" s="372"/>
      <c r="AV481" s="373"/>
      <c r="AW481" s="387"/>
      <c r="AX481" s="383"/>
      <c r="AY481" s="384"/>
      <c r="AZ481" s="380"/>
      <c r="BA481" s="388"/>
      <c r="BB481" s="382"/>
      <c r="BC481" s="383"/>
      <c r="BF481" s="328"/>
    </row>
    <row r="482" spans="1:58" s="132" customFormat="1" ht="15" x14ac:dyDescent="0.3">
      <c r="A482" s="148"/>
      <c r="B482" s="149"/>
      <c r="C482" s="291" t="str">
        <f t="shared" si="7"/>
        <v/>
      </c>
      <c r="D482" s="300"/>
      <c r="E482" s="300"/>
      <c r="F482" s="264"/>
      <c r="G482" s="349"/>
      <c r="H482" s="371"/>
      <c r="I482" s="352"/>
      <c r="J482" s="372"/>
      <c r="K482" s="373"/>
      <c r="L482" s="374"/>
      <c r="M482" s="375"/>
      <c r="N482" s="356"/>
      <c r="O482" s="376"/>
      <c r="P482" s="377"/>
      <c r="Q482" s="378"/>
      <c r="R482" s="379"/>
      <c r="S482" s="380"/>
      <c r="T482" s="381"/>
      <c r="U482" s="382"/>
      <c r="V482" s="382"/>
      <c r="W482" s="382"/>
      <c r="X482" s="382"/>
      <c r="Y482" s="383"/>
      <c r="Z482" s="384"/>
      <c r="AA482" s="470"/>
      <c r="AB482" s="381"/>
      <c r="AC482" s="382"/>
      <c r="AD482" s="382"/>
      <c r="AE482" s="382"/>
      <c r="AF482" s="382"/>
      <c r="AG482" s="382"/>
      <c r="AH482" s="376"/>
      <c r="AI482" s="377"/>
      <c r="AJ482" s="385"/>
      <c r="AK482" s="385"/>
      <c r="AL482" s="385"/>
      <c r="AM482" s="385"/>
      <c r="AN482" s="379"/>
      <c r="AO482" s="386"/>
      <c r="AP482" s="372"/>
      <c r="AQ482" s="372"/>
      <c r="AR482" s="372"/>
      <c r="AS482" s="372"/>
      <c r="AT482" s="372"/>
      <c r="AU482" s="372"/>
      <c r="AV482" s="373"/>
      <c r="AW482" s="387"/>
      <c r="AX482" s="383"/>
      <c r="AY482" s="384"/>
      <c r="AZ482" s="380"/>
      <c r="BA482" s="388"/>
      <c r="BB482" s="382"/>
      <c r="BC482" s="383"/>
      <c r="BF482" s="328"/>
    </row>
    <row r="483" spans="1:58" s="132" customFormat="1" ht="15" x14ac:dyDescent="0.3">
      <c r="A483" s="148"/>
      <c r="B483" s="149"/>
      <c r="C483" s="291" t="str">
        <f t="shared" si="7"/>
        <v/>
      </c>
      <c r="D483" s="300"/>
      <c r="E483" s="300"/>
      <c r="F483" s="264"/>
      <c r="G483" s="349"/>
      <c r="H483" s="371"/>
      <c r="I483" s="352"/>
      <c r="J483" s="372"/>
      <c r="K483" s="373"/>
      <c r="L483" s="374"/>
      <c r="M483" s="375"/>
      <c r="N483" s="356"/>
      <c r="O483" s="376"/>
      <c r="P483" s="377"/>
      <c r="Q483" s="378"/>
      <c r="R483" s="379"/>
      <c r="S483" s="380"/>
      <c r="T483" s="381"/>
      <c r="U483" s="382"/>
      <c r="V483" s="382"/>
      <c r="W483" s="382"/>
      <c r="X483" s="382"/>
      <c r="Y483" s="383"/>
      <c r="Z483" s="384"/>
      <c r="AA483" s="470"/>
      <c r="AB483" s="381"/>
      <c r="AC483" s="382"/>
      <c r="AD483" s="382"/>
      <c r="AE483" s="382"/>
      <c r="AF483" s="382"/>
      <c r="AG483" s="382"/>
      <c r="AH483" s="376"/>
      <c r="AI483" s="377"/>
      <c r="AJ483" s="385"/>
      <c r="AK483" s="385"/>
      <c r="AL483" s="385"/>
      <c r="AM483" s="385"/>
      <c r="AN483" s="379"/>
      <c r="AO483" s="386"/>
      <c r="AP483" s="372"/>
      <c r="AQ483" s="372"/>
      <c r="AR483" s="372"/>
      <c r="AS483" s="372"/>
      <c r="AT483" s="372"/>
      <c r="AU483" s="372"/>
      <c r="AV483" s="373"/>
      <c r="AW483" s="387"/>
      <c r="AX483" s="383"/>
      <c r="AY483" s="384"/>
      <c r="AZ483" s="380"/>
      <c r="BA483" s="388"/>
      <c r="BB483" s="382"/>
      <c r="BC483" s="383"/>
      <c r="BF483" s="328"/>
    </row>
    <row r="484" spans="1:58" s="132" customFormat="1" ht="15" x14ac:dyDescent="0.3">
      <c r="A484" s="148"/>
      <c r="B484" s="149"/>
      <c r="C484" s="291" t="str">
        <f t="shared" si="7"/>
        <v/>
      </c>
      <c r="D484" s="300"/>
      <c r="E484" s="300"/>
      <c r="F484" s="264"/>
      <c r="G484" s="349"/>
      <c r="H484" s="371"/>
      <c r="I484" s="352"/>
      <c r="J484" s="372"/>
      <c r="K484" s="373"/>
      <c r="L484" s="374"/>
      <c r="M484" s="375"/>
      <c r="N484" s="356"/>
      <c r="O484" s="376"/>
      <c r="P484" s="377"/>
      <c r="Q484" s="378"/>
      <c r="R484" s="379"/>
      <c r="S484" s="380"/>
      <c r="T484" s="381"/>
      <c r="U484" s="382"/>
      <c r="V484" s="382"/>
      <c r="W484" s="382"/>
      <c r="X484" s="382"/>
      <c r="Y484" s="383"/>
      <c r="Z484" s="384"/>
      <c r="AA484" s="470"/>
      <c r="AB484" s="381"/>
      <c r="AC484" s="382"/>
      <c r="AD484" s="382"/>
      <c r="AE484" s="382"/>
      <c r="AF484" s="382"/>
      <c r="AG484" s="382"/>
      <c r="AH484" s="376"/>
      <c r="AI484" s="377"/>
      <c r="AJ484" s="385"/>
      <c r="AK484" s="385"/>
      <c r="AL484" s="385"/>
      <c r="AM484" s="385"/>
      <c r="AN484" s="379"/>
      <c r="AO484" s="386"/>
      <c r="AP484" s="372"/>
      <c r="AQ484" s="372"/>
      <c r="AR484" s="372"/>
      <c r="AS484" s="372"/>
      <c r="AT484" s="372"/>
      <c r="AU484" s="372"/>
      <c r="AV484" s="373"/>
      <c r="AW484" s="387"/>
      <c r="AX484" s="383"/>
      <c r="AY484" s="384"/>
      <c r="AZ484" s="380"/>
      <c r="BA484" s="388"/>
      <c r="BB484" s="382"/>
      <c r="BC484" s="383"/>
      <c r="BF484" s="328"/>
    </row>
    <row r="485" spans="1:58" s="132" customFormat="1" ht="15" x14ac:dyDescent="0.3">
      <c r="A485" s="148"/>
      <c r="B485" s="149"/>
      <c r="C485" s="291" t="str">
        <f t="shared" si="7"/>
        <v/>
      </c>
      <c r="D485" s="300"/>
      <c r="E485" s="300"/>
      <c r="F485" s="264"/>
      <c r="G485" s="349"/>
      <c r="H485" s="371"/>
      <c r="I485" s="352"/>
      <c r="J485" s="372"/>
      <c r="K485" s="373"/>
      <c r="L485" s="374"/>
      <c r="M485" s="375"/>
      <c r="N485" s="356"/>
      <c r="O485" s="376"/>
      <c r="P485" s="377"/>
      <c r="Q485" s="378"/>
      <c r="R485" s="379"/>
      <c r="S485" s="380"/>
      <c r="T485" s="381"/>
      <c r="U485" s="382"/>
      <c r="V485" s="382"/>
      <c r="W485" s="382"/>
      <c r="X485" s="382"/>
      <c r="Y485" s="383"/>
      <c r="Z485" s="384"/>
      <c r="AA485" s="470"/>
      <c r="AB485" s="381"/>
      <c r="AC485" s="382"/>
      <c r="AD485" s="382"/>
      <c r="AE485" s="382"/>
      <c r="AF485" s="382"/>
      <c r="AG485" s="382"/>
      <c r="AH485" s="376"/>
      <c r="AI485" s="377"/>
      <c r="AJ485" s="385"/>
      <c r="AK485" s="385"/>
      <c r="AL485" s="385"/>
      <c r="AM485" s="385"/>
      <c r="AN485" s="379"/>
      <c r="AO485" s="386"/>
      <c r="AP485" s="372"/>
      <c r="AQ485" s="372"/>
      <c r="AR485" s="372"/>
      <c r="AS485" s="372"/>
      <c r="AT485" s="372"/>
      <c r="AU485" s="372"/>
      <c r="AV485" s="373"/>
      <c r="AW485" s="387"/>
      <c r="AX485" s="383"/>
      <c r="AY485" s="384"/>
      <c r="AZ485" s="380"/>
      <c r="BA485" s="388"/>
      <c r="BB485" s="382"/>
      <c r="BC485" s="383"/>
      <c r="BF485" s="328"/>
    </row>
    <row r="486" spans="1:58" s="132" customFormat="1" ht="15" x14ac:dyDescent="0.3">
      <c r="A486" s="148"/>
      <c r="B486" s="149"/>
      <c r="C486" s="291" t="str">
        <f t="shared" si="7"/>
        <v/>
      </c>
      <c r="D486" s="300"/>
      <c r="E486" s="300"/>
      <c r="F486" s="264"/>
      <c r="G486" s="349"/>
      <c r="H486" s="371"/>
      <c r="I486" s="352"/>
      <c r="J486" s="372"/>
      <c r="K486" s="373"/>
      <c r="L486" s="374"/>
      <c r="M486" s="375"/>
      <c r="N486" s="356"/>
      <c r="O486" s="376"/>
      <c r="P486" s="377"/>
      <c r="Q486" s="378"/>
      <c r="R486" s="379"/>
      <c r="S486" s="380"/>
      <c r="T486" s="381"/>
      <c r="U486" s="382"/>
      <c r="V486" s="382"/>
      <c r="W486" s="382"/>
      <c r="X486" s="382"/>
      <c r="Y486" s="383"/>
      <c r="Z486" s="384"/>
      <c r="AA486" s="470"/>
      <c r="AB486" s="381"/>
      <c r="AC486" s="382"/>
      <c r="AD486" s="382"/>
      <c r="AE486" s="382"/>
      <c r="AF486" s="382"/>
      <c r="AG486" s="382"/>
      <c r="AH486" s="376"/>
      <c r="AI486" s="377"/>
      <c r="AJ486" s="385"/>
      <c r="AK486" s="385"/>
      <c r="AL486" s="385"/>
      <c r="AM486" s="385"/>
      <c r="AN486" s="379"/>
      <c r="AO486" s="386"/>
      <c r="AP486" s="372"/>
      <c r="AQ486" s="372"/>
      <c r="AR486" s="372"/>
      <c r="AS486" s="372"/>
      <c r="AT486" s="372"/>
      <c r="AU486" s="372"/>
      <c r="AV486" s="373"/>
      <c r="AW486" s="387"/>
      <c r="AX486" s="383"/>
      <c r="AY486" s="384"/>
      <c r="AZ486" s="380"/>
      <c r="BA486" s="388"/>
      <c r="BB486" s="382"/>
      <c r="BC486" s="383"/>
      <c r="BF486" s="328"/>
    </row>
    <row r="487" spans="1:58" s="132" customFormat="1" ht="15" x14ac:dyDescent="0.3">
      <c r="A487" s="148"/>
      <c r="B487" s="149"/>
      <c r="C487" s="291" t="str">
        <f t="shared" si="7"/>
        <v/>
      </c>
      <c r="D487" s="300"/>
      <c r="E487" s="300"/>
      <c r="F487" s="264"/>
      <c r="G487" s="349"/>
      <c r="H487" s="371"/>
      <c r="I487" s="352"/>
      <c r="J487" s="372"/>
      <c r="K487" s="373"/>
      <c r="L487" s="374"/>
      <c r="M487" s="375"/>
      <c r="N487" s="356"/>
      <c r="O487" s="376"/>
      <c r="P487" s="377"/>
      <c r="Q487" s="378"/>
      <c r="R487" s="379"/>
      <c r="S487" s="380"/>
      <c r="T487" s="381"/>
      <c r="U487" s="382"/>
      <c r="V487" s="382"/>
      <c r="W487" s="382"/>
      <c r="X487" s="382"/>
      <c r="Y487" s="383"/>
      <c r="Z487" s="384"/>
      <c r="AA487" s="470"/>
      <c r="AB487" s="381"/>
      <c r="AC487" s="382"/>
      <c r="AD487" s="382"/>
      <c r="AE487" s="382"/>
      <c r="AF487" s="382"/>
      <c r="AG487" s="382"/>
      <c r="AH487" s="376"/>
      <c r="AI487" s="377"/>
      <c r="AJ487" s="385"/>
      <c r="AK487" s="385"/>
      <c r="AL487" s="385"/>
      <c r="AM487" s="385"/>
      <c r="AN487" s="379"/>
      <c r="AO487" s="386"/>
      <c r="AP487" s="372"/>
      <c r="AQ487" s="372"/>
      <c r="AR487" s="372"/>
      <c r="AS487" s="372"/>
      <c r="AT487" s="372"/>
      <c r="AU487" s="372"/>
      <c r="AV487" s="373"/>
      <c r="AW487" s="387"/>
      <c r="AX487" s="383"/>
      <c r="AY487" s="384"/>
      <c r="AZ487" s="380"/>
      <c r="BA487" s="388"/>
      <c r="BB487" s="382"/>
      <c r="BC487" s="383"/>
      <c r="BF487" s="328"/>
    </row>
    <row r="488" spans="1:58" s="132" customFormat="1" ht="15" x14ac:dyDescent="0.3">
      <c r="A488" s="148"/>
      <c r="B488" s="149"/>
      <c r="C488" s="291" t="str">
        <f t="shared" si="7"/>
        <v/>
      </c>
      <c r="D488" s="300"/>
      <c r="E488" s="300"/>
      <c r="F488" s="264"/>
      <c r="G488" s="349"/>
      <c r="H488" s="371"/>
      <c r="I488" s="352"/>
      <c r="J488" s="372"/>
      <c r="K488" s="373"/>
      <c r="L488" s="374"/>
      <c r="M488" s="375"/>
      <c r="N488" s="356"/>
      <c r="O488" s="376"/>
      <c r="P488" s="377"/>
      <c r="Q488" s="378"/>
      <c r="R488" s="379"/>
      <c r="S488" s="380"/>
      <c r="T488" s="381"/>
      <c r="U488" s="382"/>
      <c r="V488" s="382"/>
      <c r="W488" s="382"/>
      <c r="X488" s="382"/>
      <c r="Y488" s="383"/>
      <c r="Z488" s="384"/>
      <c r="AA488" s="470"/>
      <c r="AB488" s="381"/>
      <c r="AC488" s="382"/>
      <c r="AD488" s="382"/>
      <c r="AE488" s="382"/>
      <c r="AF488" s="382"/>
      <c r="AG488" s="382"/>
      <c r="AH488" s="376"/>
      <c r="AI488" s="377"/>
      <c r="AJ488" s="385"/>
      <c r="AK488" s="385"/>
      <c r="AL488" s="385"/>
      <c r="AM488" s="385"/>
      <c r="AN488" s="379"/>
      <c r="AO488" s="386"/>
      <c r="AP488" s="372"/>
      <c r="AQ488" s="372"/>
      <c r="AR488" s="372"/>
      <c r="AS488" s="372"/>
      <c r="AT488" s="372"/>
      <c r="AU488" s="372"/>
      <c r="AV488" s="373"/>
      <c r="AW488" s="387"/>
      <c r="AX488" s="383"/>
      <c r="AY488" s="384"/>
      <c r="AZ488" s="380"/>
      <c r="BA488" s="388"/>
      <c r="BB488" s="382"/>
      <c r="BC488" s="383"/>
      <c r="BF488" s="328"/>
    </row>
    <row r="489" spans="1:58" s="132" customFormat="1" ht="15" x14ac:dyDescent="0.3">
      <c r="A489" s="148"/>
      <c r="B489" s="149"/>
      <c r="C489" s="291" t="str">
        <f t="shared" si="7"/>
        <v/>
      </c>
      <c r="D489" s="300"/>
      <c r="E489" s="300"/>
      <c r="F489" s="264"/>
      <c r="G489" s="349"/>
      <c r="H489" s="371"/>
      <c r="I489" s="352"/>
      <c r="J489" s="372"/>
      <c r="K489" s="373"/>
      <c r="L489" s="374"/>
      <c r="M489" s="375"/>
      <c r="N489" s="356"/>
      <c r="O489" s="376"/>
      <c r="P489" s="377"/>
      <c r="Q489" s="378"/>
      <c r="R489" s="379"/>
      <c r="S489" s="380"/>
      <c r="T489" s="381"/>
      <c r="U489" s="382"/>
      <c r="V489" s="382"/>
      <c r="W489" s="382"/>
      <c r="X489" s="382"/>
      <c r="Y489" s="383"/>
      <c r="Z489" s="384"/>
      <c r="AA489" s="470"/>
      <c r="AB489" s="381"/>
      <c r="AC489" s="382"/>
      <c r="AD489" s="382"/>
      <c r="AE489" s="382"/>
      <c r="AF489" s="382"/>
      <c r="AG489" s="382"/>
      <c r="AH489" s="376"/>
      <c r="AI489" s="377"/>
      <c r="AJ489" s="385"/>
      <c r="AK489" s="385"/>
      <c r="AL489" s="385"/>
      <c r="AM489" s="385"/>
      <c r="AN489" s="379"/>
      <c r="AO489" s="386"/>
      <c r="AP489" s="372"/>
      <c r="AQ489" s="372"/>
      <c r="AR489" s="372"/>
      <c r="AS489" s="372"/>
      <c r="AT489" s="372"/>
      <c r="AU489" s="372"/>
      <c r="AV489" s="373"/>
      <c r="AW489" s="387"/>
      <c r="AX489" s="383"/>
      <c r="AY489" s="384"/>
      <c r="AZ489" s="380"/>
      <c r="BA489" s="388"/>
      <c r="BB489" s="382"/>
      <c r="BC489" s="383"/>
      <c r="BF489" s="328"/>
    </row>
    <row r="490" spans="1:58" s="132" customFormat="1" ht="15" x14ac:dyDescent="0.3">
      <c r="A490" s="148"/>
      <c r="B490" s="149"/>
      <c r="C490" s="291" t="str">
        <f t="shared" si="7"/>
        <v/>
      </c>
      <c r="D490" s="300"/>
      <c r="E490" s="300"/>
      <c r="F490" s="264"/>
      <c r="G490" s="349"/>
      <c r="H490" s="371"/>
      <c r="I490" s="352"/>
      <c r="J490" s="372"/>
      <c r="K490" s="373"/>
      <c r="L490" s="374"/>
      <c r="M490" s="375"/>
      <c r="N490" s="356"/>
      <c r="O490" s="376"/>
      <c r="P490" s="377"/>
      <c r="Q490" s="378"/>
      <c r="R490" s="379"/>
      <c r="S490" s="380"/>
      <c r="T490" s="381"/>
      <c r="U490" s="382"/>
      <c r="V490" s="382"/>
      <c r="W490" s="382"/>
      <c r="X490" s="382"/>
      <c r="Y490" s="383"/>
      <c r="Z490" s="384"/>
      <c r="AA490" s="470"/>
      <c r="AB490" s="381"/>
      <c r="AC490" s="382"/>
      <c r="AD490" s="382"/>
      <c r="AE490" s="382"/>
      <c r="AF490" s="382"/>
      <c r="AG490" s="382"/>
      <c r="AH490" s="376"/>
      <c r="AI490" s="377"/>
      <c r="AJ490" s="385"/>
      <c r="AK490" s="385"/>
      <c r="AL490" s="385"/>
      <c r="AM490" s="385"/>
      <c r="AN490" s="379"/>
      <c r="AO490" s="386"/>
      <c r="AP490" s="372"/>
      <c r="AQ490" s="372"/>
      <c r="AR490" s="372"/>
      <c r="AS490" s="372"/>
      <c r="AT490" s="372"/>
      <c r="AU490" s="372"/>
      <c r="AV490" s="373"/>
      <c r="AW490" s="387"/>
      <c r="AX490" s="383"/>
      <c r="AY490" s="384"/>
      <c r="AZ490" s="380"/>
      <c r="BA490" s="388"/>
      <c r="BB490" s="382"/>
      <c r="BC490" s="383"/>
      <c r="BF490" s="328"/>
    </row>
    <row r="491" spans="1:58" s="132" customFormat="1" ht="15" x14ac:dyDescent="0.3">
      <c r="A491" s="148"/>
      <c r="B491" s="149"/>
      <c r="C491" s="291" t="str">
        <f t="shared" si="7"/>
        <v/>
      </c>
      <c r="D491" s="300"/>
      <c r="E491" s="300"/>
      <c r="F491" s="264"/>
      <c r="G491" s="349"/>
      <c r="H491" s="371"/>
      <c r="I491" s="352"/>
      <c r="J491" s="372"/>
      <c r="K491" s="373"/>
      <c r="L491" s="374"/>
      <c r="M491" s="375"/>
      <c r="N491" s="356"/>
      <c r="O491" s="376"/>
      <c r="P491" s="377"/>
      <c r="Q491" s="378"/>
      <c r="R491" s="379"/>
      <c r="S491" s="380"/>
      <c r="T491" s="381"/>
      <c r="U491" s="382"/>
      <c r="V491" s="382"/>
      <c r="W491" s="382"/>
      <c r="X491" s="382"/>
      <c r="Y491" s="383"/>
      <c r="Z491" s="384"/>
      <c r="AA491" s="470"/>
      <c r="AB491" s="381"/>
      <c r="AC491" s="382"/>
      <c r="AD491" s="382"/>
      <c r="AE491" s="382"/>
      <c r="AF491" s="382"/>
      <c r="AG491" s="382"/>
      <c r="AH491" s="376"/>
      <c r="AI491" s="377"/>
      <c r="AJ491" s="385"/>
      <c r="AK491" s="385"/>
      <c r="AL491" s="385"/>
      <c r="AM491" s="385"/>
      <c r="AN491" s="379"/>
      <c r="AO491" s="386"/>
      <c r="AP491" s="372"/>
      <c r="AQ491" s="372"/>
      <c r="AR491" s="372"/>
      <c r="AS491" s="372"/>
      <c r="AT491" s="372"/>
      <c r="AU491" s="372"/>
      <c r="AV491" s="373"/>
      <c r="AW491" s="387"/>
      <c r="AX491" s="383"/>
      <c r="AY491" s="384"/>
      <c r="AZ491" s="380"/>
      <c r="BA491" s="388"/>
      <c r="BB491" s="382"/>
      <c r="BC491" s="383"/>
      <c r="BF491" s="328"/>
    </row>
    <row r="492" spans="1:58" s="132" customFormat="1" ht="15" x14ac:dyDescent="0.3">
      <c r="A492" s="148"/>
      <c r="B492" s="149"/>
      <c r="C492" s="291" t="str">
        <f t="shared" si="7"/>
        <v/>
      </c>
      <c r="D492" s="300"/>
      <c r="E492" s="300"/>
      <c r="F492" s="264"/>
      <c r="G492" s="349"/>
      <c r="H492" s="371"/>
      <c r="I492" s="352"/>
      <c r="J492" s="372"/>
      <c r="K492" s="373"/>
      <c r="L492" s="374"/>
      <c r="M492" s="375"/>
      <c r="N492" s="356"/>
      <c r="O492" s="376"/>
      <c r="P492" s="377"/>
      <c r="Q492" s="378"/>
      <c r="R492" s="379"/>
      <c r="S492" s="380"/>
      <c r="T492" s="381"/>
      <c r="U492" s="382"/>
      <c r="V492" s="382"/>
      <c r="W492" s="382"/>
      <c r="X492" s="382"/>
      <c r="Y492" s="383"/>
      <c r="Z492" s="384"/>
      <c r="AA492" s="470"/>
      <c r="AB492" s="381"/>
      <c r="AC492" s="382"/>
      <c r="AD492" s="382"/>
      <c r="AE492" s="382"/>
      <c r="AF492" s="382"/>
      <c r="AG492" s="382"/>
      <c r="AH492" s="376"/>
      <c r="AI492" s="377"/>
      <c r="AJ492" s="385"/>
      <c r="AK492" s="385"/>
      <c r="AL492" s="385"/>
      <c r="AM492" s="385"/>
      <c r="AN492" s="379"/>
      <c r="AO492" s="386"/>
      <c r="AP492" s="372"/>
      <c r="AQ492" s="372"/>
      <c r="AR492" s="372"/>
      <c r="AS492" s="372"/>
      <c r="AT492" s="372"/>
      <c r="AU492" s="372"/>
      <c r="AV492" s="373"/>
      <c r="AW492" s="387"/>
      <c r="AX492" s="383"/>
      <c r="AY492" s="384"/>
      <c r="AZ492" s="380"/>
      <c r="BA492" s="388"/>
      <c r="BB492" s="382"/>
      <c r="BC492" s="383"/>
      <c r="BF492" s="328"/>
    </row>
    <row r="493" spans="1:58" s="132" customFormat="1" ht="15" x14ac:dyDescent="0.3">
      <c r="A493" s="148"/>
      <c r="B493" s="149"/>
      <c r="C493" s="291" t="str">
        <f t="shared" si="7"/>
        <v/>
      </c>
      <c r="D493" s="300"/>
      <c r="E493" s="300"/>
      <c r="F493" s="264"/>
      <c r="G493" s="349"/>
      <c r="H493" s="371"/>
      <c r="I493" s="352"/>
      <c r="J493" s="372"/>
      <c r="K493" s="373"/>
      <c r="L493" s="374"/>
      <c r="M493" s="375"/>
      <c r="N493" s="356"/>
      <c r="O493" s="376"/>
      <c r="P493" s="377"/>
      <c r="Q493" s="378"/>
      <c r="R493" s="379"/>
      <c r="S493" s="380"/>
      <c r="T493" s="381"/>
      <c r="U493" s="382"/>
      <c r="V493" s="382"/>
      <c r="W493" s="382"/>
      <c r="X493" s="382"/>
      <c r="Y493" s="383"/>
      <c r="Z493" s="384"/>
      <c r="AA493" s="470"/>
      <c r="AB493" s="381"/>
      <c r="AC493" s="382"/>
      <c r="AD493" s="382"/>
      <c r="AE493" s="382"/>
      <c r="AF493" s="382"/>
      <c r="AG493" s="382"/>
      <c r="AH493" s="376"/>
      <c r="AI493" s="377"/>
      <c r="AJ493" s="385"/>
      <c r="AK493" s="385"/>
      <c r="AL493" s="385"/>
      <c r="AM493" s="385"/>
      <c r="AN493" s="379"/>
      <c r="AO493" s="386"/>
      <c r="AP493" s="372"/>
      <c r="AQ493" s="372"/>
      <c r="AR493" s="372"/>
      <c r="AS493" s="372"/>
      <c r="AT493" s="372"/>
      <c r="AU493" s="372"/>
      <c r="AV493" s="373"/>
      <c r="AW493" s="387"/>
      <c r="AX493" s="383"/>
      <c r="AY493" s="384"/>
      <c r="AZ493" s="380"/>
      <c r="BA493" s="388"/>
      <c r="BB493" s="382"/>
      <c r="BC493" s="383"/>
      <c r="BF493" s="328"/>
    </row>
    <row r="494" spans="1:58" s="132" customFormat="1" ht="15" x14ac:dyDescent="0.3">
      <c r="A494" s="148"/>
      <c r="B494" s="149"/>
      <c r="C494" s="291" t="str">
        <f t="shared" si="7"/>
        <v/>
      </c>
      <c r="D494" s="300"/>
      <c r="E494" s="300"/>
      <c r="F494" s="264"/>
      <c r="G494" s="349"/>
      <c r="H494" s="371"/>
      <c r="I494" s="352"/>
      <c r="J494" s="372"/>
      <c r="K494" s="373"/>
      <c r="L494" s="374"/>
      <c r="M494" s="375"/>
      <c r="N494" s="356"/>
      <c r="O494" s="376"/>
      <c r="P494" s="377"/>
      <c r="Q494" s="378"/>
      <c r="R494" s="379"/>
      <c r="S494" s="380"/>
      <c r="T494" s="381"/>
      <c r="U494" s="382"/>
      <c r="V494" s="382"/>
      <c r="W494" s="382"/>
      <c r="X494" s="382"/>
      <c r="Y494" s="383"/>
      <c r="Z494" s="384"/>
      <c r="AA494" s="470"/>
      <c r="AB494" s="381"/>
      <c r="AC494" s="382"/>
      <c r="AD494" s="382"/>
      <c r="AE494" s="382"/>
      <c r="AF494" s="382"/>
      <c r="AG494" s="382"/>
      <c r="AH494" s="376"/>
      <c r="AI494" s="377"/>
      <c r="AJ494" s="385"/>
      <c r="AK494" s="385"/>
      <c r="AL494" s="385"/>
      <c r="AM494" s="385"/>
      <c r="AN494" s="379"/>
      <c r="AO494" s="386"/>
      <c r="AP494" s="372"/>
      <c r="AQ494" s="372"/>
      <c r="AR494" s="372"/>
      <c r="AS494" s="372"/>
      <c r="AT494" s="372"/>
      <c r="AU494" s="372"/>
      <c r="AV494" s="373"/>
      <c r="AW494" s="387"/>
      <c r="AX494" s="383"/>
      <c r="AY494" s="384"/>
      <c r="AZ494" s="380"/>
      <c r="BA494" s="388"/>
      <c r="BB494" s="382"/>
      <c r="BC494" s="383"/>
      <c r="BF494" s="328"/>
    </row>
    <row r="495" spans="1:58" s="132" customFormat="1" ht="15" x14ac:dyDescent="0.3">
      <c r="A495" s="148"/>
      <c r="B495" s="149"/>
      <c r="C495" s="291" t="str">
        <f t="shared" si="7"/>
        <v/>
      </c>
      <c r="D495" s="300"/>
      <c r="E495" s="300"/>
      <c r="F495" s="264"/>
      <c r="G495" s="349"/>
      <c r="H495" s="371"/>
      <c r="I495" s="352"/>
      <c r="J495" s="372"/>
      <c r="K495" s="373"/>
      <c r="L495" s="374"/>
      <c r="M495" s="375"/>
      <c r="N495" s="356"/>
      <c r="O495" s="376"/>
      <c r="P495" s="377"/>
      <c r="Q495" s="378"/>
      <c r="R495" s="379"/>
      <c r="S495" s="380"/>
      <c r="T495" s="381"/>
      <c r="U495" s="382"/>
      <c r="V495" s="382"/>
      <c r="W495" s="382"/>
      <c r="X495" s="382"/>
      <c r="Y495" s="383"/>
      <c r="Z495" s="384"/>
      <c r="AA495" s="470"/>
      <c r="AB495" s="381"/>
      <c r="AC495" s="382"/>
      <c r="AD495" s="382"/>
      <c r="AE495" s="382"/>
      <c r="AF495" s="382"/>
      <c r="AG495" s="382"/>
      <c r="AH495" s="376"/>
      <c r="AI495" s="377"/>
      <c r="AJ495" s="385"/>
      <c r="AK495" s="385"/>
      <c r="AL495" s="385"/>
      <c r="AM495" s="385"/>
      <c r="AN495" s="379"/>
      <c r="AO495" s="386"/>
      <c r="AP495" s="372"/>
      <c r="AQ495" s="372"/>
      <c r="AR495" s="372"/>
      <c r="AS495" s="372"/>
      <c r="AT495" s="372"/>
      <c r="AU495" s="372"/>
      <c r="AV495" s="373"/>
      <c r="AW495" s="387"/>
      <c r="AX495" s="383"/>
      <c r="AY495" s="384"/>
      <c r="AZ495" s="380"/>
      <c r="BA495" s="388"/>
      <c r="BB495" s="382"/>
      <c r="BC495" s="383"/>
      <c r="BF495" s="328"/>
    </row>
    <row r="496" spans="1:58" s="132" customFormat="1" ht="15" x14ac:dyDescent="0.3">
      <c r="A496" s="148"/>
      <c r="B496" s="149"/>
      <c r="C496" s="291" t="str">
        <f t="shared" si="7"/>
        <v/>
      </c>
      <c r="D496" s="300"/>
      <c r="E496" s="300"/>
      <c r="F496" s="264"/>
      <c r="G496" s="349"/>
      <c r="H496" s="371"/>
      <c r="I496" s="352"/>
      <c r="J496" s="372"/>
      <c r="K496" s="373"/>
      <c r="L496" s="374"/>
      <c r="M496" s="375"/>
      <c r="N496" s="356"/>
      <c r="O496" s="376"/>
      <c r="P496" s="377"/>
      <c r="Q496" s="378"/>
      <c r="R496" s="379"/>
      <c r="S496" s="380"/>
      <c r="T496" s="381"/>
      <c r="U496" s="382"/>
      <c r="V496" s="382"/>
      <c r="W496" s="382"/>
      <c r="X496" s="382"/>
      <c r="Y496" s="383"/>
      <c r="Z496" s="384"/>
      <c r="AA496" s="470"/>
      <c r="AB496" s="381"/>
      <c r="AC496" s="382"/>
      <c r="AD496" s="382"/>
      <c r="AE496" s="382"/>
      <c r="AF496" s="382"/>
      <c r="AG496" s="382"/>
      <c r="AH496" s="376"/>
      <c r="AI496" s="377"/>
      <c r="AJ496" s="385"/>
      <c r="AK496" s="385"/>
      <c r="AL496" s="385"/>
      <c r="AM496" s="385"/>
      <c r="AN496" s="379"/>
      <c r="AO496" s="386"/>
      <c r="AP496" s="372"/>
      <c r="AQ496" s="372"/>
      <c r="AR496" s="372"/>
      <c r="AS496" s="372"/>
      <c r="AT496" s="372"/>
      <c r="AU496" s="372"/>
      <c r="AV496" s="373"/>
      <c r="AW496" s="387"/>
      <c r="AX496" s="383"/>
      <c r="AY496" s="384"/>
      <c r="AZ496" s="380"/>
      <c r="BA496" s="388"/>
      <c r="BB496" s="382"/>
      <c r="BC496" s="383"/>
      <c r="BF496" s="328"/>
    </row>
    <row r="497" spans="1:58" s="132" customFormat="1" ht="15" x14ac:dyDescent="0.3">
      <c r="A497" s="148"/>
      <c r="B497" s="149"/>
      <c r="C497" s="291" t="str">
        <f t="shared" si="7"/>
        <v/>
      </c>
      <c r="D497" s="300"/>
      <c r="E497" s="300"/>
      <c r="F497" s="264"/>
      <c r="G497" s="349"/>
      <c r="H497" s="371"/>
      <c r="I497" s="352"/>
      <c r="J497" s="372"/>
      <c r="K497" s="373"/>
      <c r="L497" s="374"/>
      <c r="M497" s="375"/>
      <c r="N497" s="356"/>
      <c r="O497" s="376"/>
      <c r="P497" s="377"/>
      <c r="Q497" s="378"/>
      <c r="R497" s="379"/>
      <c r="S497" s="380"/>
      <c r="T497" s="381"/>
      <c r="U497" s="382"/>
      <c r="V497" s="382"/>
      <c r="W497" s="382"/>
      <c r="X497" s="382"/>
      <c r="Y497" s="383"/>
      <c r="Z497" s="384"/>
      <c r="AA497" s="470"/>
      <c r="AB497" s="381"/>
      <c r="AC497" s="382"/>
      <c r="AD497" s="382"/>
      <c r="AE497" s="382"/>
      <c r="AF497" s="382"/>
      <c r="AG497" s="382"/>
      <c r="AH497" s="376"/>
      <c r="AI497" s="377"/>
      <c r="AJ497" s="385"/>
      <c r="AK497" s="385"/>
      <c r="AL497" s="385"/>
      <c r="AM497" s="385"/>
      <c r="AN497" s="379"/>
      <c r="AO497" s="386"/>
      <c r="AP497" s="372"/>
      <c r="AQ497" s="372"/>
      <c r="AR497" s="372"/>
      <c r="AS497" s="372"/>
      <c r="AT497" s="372"/>
      <c r="AU497" s="372"/>
      <c r="AV497" s="373"/>
      <c r="AW497" s="387"/>
      <c r="AX497" s="383"/>
      <c r="AY497" s="384"/>
      <c r="AZ497" s="380"/>
      <c r="BA497" s="388"/>
      <c r="BB497" s="382"/>
      <c r="BC497" s="383"/>
      <c r="BF497" s="328"/>
    </row>
    <row r="498" spans="1:58" s="132" customFormat="1" ht="15" x14ac:dyDescent="0.3">
      <c r="A498" s="148"/>
      <c r="B498" s="149"/>
      <c r="C498" s="291" t="str">
        <f t="shared" si="7"/>
        <v/>
      </c>
      <c r="D498" s="300"/>
      <c r="E498" s="300"/>
      <c r="F498" s="264"/>
      <c r="G498" s="349"/>
      <c r="H498" s="371"/>
      <c r="I498" s="352"/>
      <c r="J498" s="372"/>
      <c r="K498" s="373"/>
      <c r="L498" s="374"/>
      <c r="M498" s="375"/>
      <c r="N498" s="356"/>
      <c r="O498" s="376"/>
      <c r="P498" s="377"/>
      <c r="Q498" s="378"/>
      <c r="R498" s="379"/>
      <c r="S498" s="380"/>
      <c r="T498" s="381"/>
      <c r="U498" s="382"/>
      <c r="V498" s="382"/>
      <c r="W498" s="382"/>
      <c r="X498" s="382"/>
      <c r="Y498" s="383"/>
      <c r="Z498" s="384"/>
      <c r="AA498" s="470"/>
      <c r="AB498" s="381"/>
      <c r="AC498" s="382"/>
      <c r="AD498" s="382"/>
      <c r="AE498" s="382"/>
      <c r="AF498" s="382"/>
      <c r="AG498" s="382"/>
      <c r="AH498" s="376"/>
      <c r="AI498" s="377"/>
      <c r="AJ498" s="385"/>
      <c r="AK498" s="385"/>
      <c r="AL498" s="385"/>
      <c r="AM498" s="385"/>
      <c r="AN498" s="379"/>
      <c r="AO498" s="386"/>
      <c r="AP498" s="372"/>
      <c r="AQ498" s="372"/>
      <c r="AR498" s="372"/>
      <c r="AS498" s="372"/>
      <c r="AT498" s="372"/>
      <c r="AU498" s="372"/>
      <c r="AV498" s="373"/>
      <c r="AW498" s="387"/>
      <c r="AX498" s="383"/>
      <c r="AY498" s="384"/>
      <c r="AZ498" s="380"/>
      <c r="BA498" s="388"/>
      <c r="BB498" s="382"/>
      <c r="BC498" s="383"/>
      <c r="BF498" s="328"/>
    </row>
    <row r="499" spans="1:58" s="132" customFormat="1" ht="15" x14ac:dyDescent="0.3">
      <c r="A499" s="148"/>
      <c r="B499" s="149"/>
      <c r="C499" s="291" t="str">
        <f t="shared" si="7"/>
        <v/>
      </c>
      <c r="D499" s="300"/>
      <c r="E499" s="300"/>
      <c r="F499" s="264"/>
      <c r="G499" s="349"/>
      <c r="H499" s="371"/>
      <c r="I499" s="352"/>
      <c r="J499" s="372"/>
      <c r="K499" s="373"/>
      <c r="L499" s="374"/>
      <c r="M499" s="375"/>
      <c r="N499" s="356"/>
      <c r="O499" s="376"/>
      <c r="P499" s="377"/>
      <c r="Q499" s="378"/>
      <c r="R499" s="379"/>
      <c r="S499" s="380"/>
      <c r="T499" s="381"/>
      <c r="U499" s="382"/>
      <c r="V499" s="382"/>
      <c r="W499" s="382"/>
      <c r="X499" s="382"/>
      <c r="Y499" s="383"/>
      <c r="Z499" s="384"/>
      <c r="AA499" s="470"/>
      <c r="AB499" s="381"/>
      <c r="AC499" s="382"/>
      <c r="AD499" s="382"/>
      <c r="AE499" s="382"/>
      <c r="AF499" s="382"/>
      <c r="AG499" s="382"/>
      <c r="AH499" s="376"/>
      <c r="AI499" s="377"/>
      <c r="AJ499" s="385"/>
      <c r="AK499" s="385"/>
      <c r="AL499" s="385"/>
      <c r="AM499" s="385"/>
      <c r="AN499" s="379"/>
      <c r="AO499" s="386"/>
      <c r="AP499" s="372"/>
      <c r="AQ499" s="372"/>
      <c r="AR499" s="372"/>
      <c r="AS499" s="372"/>
      <c r="AT499" s="372"/>
      <c r="AU499" s="372"/>
      <c r="AV499" s="373"/>
      <c r="AW499" s="387"/>
      <c r="AX499" s="383"/>
      <c r="AY499" s="384"/>
      <c r="AZ499" s="380"/>
      <c r="BA499" s="388"/>
      <c r="BB499" s="382"/>
      <c r="BC499" s="383"/>
      <c r="BF499" s="328"/>
    </row>
    <row r="500" spans="1:58" s="132" customFormat="1" ht="15" x14ac:dyDescent="0.3">
      <c r="A500" s="148"/>
      <c r="B500" s="149"/>
      <c r="C500" s="291" t="str">
        <f t="shared" si="7"/>
        <v/>
      </c>
      <c r="D500" s="300"/>
      <c r="E500" s="300"/>
      <c r="F500" s="264"/>
      <c r="G500" s="349"/>
      <c r="H500" s="371"/>
      <c r="I500" s="352"/>
      <c r="J500" s="372"/>
      <c r="K500" s="373"/>
      <c r="L500" s="374"/>
      <c r="M500" s="375"/>
      <c r="N500" s="356"/>
      <c r="O500" s="376"/>
      <c r="P500" s="377"/>
      <c r="Q500" s="378"/>
      <c r="R500" s="379"/>
      <c r="S500" s="380"/>
      <c r="T500" s="381"/>
      <c r="U500" s="382"/>
      <c r="V500" s="382"/>
      <c r="W500" s="382"/>
      <c r="X500" s="382"/>
      <c r="Y500" s="383"/>
      <c r="Z500" s="384"/>
      <c r="AA500" s="470"/>
      <c r="AB500" s="381"/>
      <c r="AC500" s="382"/>
      <c r="AD500" s="382"/>
      <c r="AE500" s="382"/>
      <c r="AF500" s="382"/>
      <c r="AG500" s="382"/>
      <c r="AH500" s="376"/>
      <c r="AI500" s="377"/>
      <c r="AJ500" s="385"/>
      <c r="AK500" s="385"/>
      <c r="AL500" s="385"/>
      <c r="AM500" s="385"/>
      <c r="AN500" s="379"/>
      <c r="AO500" s="386"/>
      <c r="AP500" s="372"/>
      <c r="AQ500" s="372"/>
      <c r="AR500" s="372"/>
      <c r="AS500" s="372"/>
      <c r="AT500" s="372"/>
      <c r="AU500" s="372"/>
      <c r="AV500" s="373"/>
      <c r="AW500" s="387"/>
      <c r="AX500" s="383"/>
      <c r="AY500" s="384"/>
      <c r="AZ500" s="380"/>
      <c r="BA500" s="388"/>
      <c r="BB500" s="382"/>
      <c r="BC500" s="383"/>
      <c r="BF500" s="328"/>
    </row>
    <row r="501" spans="1:58" s="132" customFormat="1" ht="15" x14ac:dyDescent="0.3">
      <c r="A501" s="148"/>
      <c r="B501" s="149"/>
      <c r="C501" s="291" t="str">
        <f t="shared" si="7"/>
        <v/>
      </c>
      <c r="D501" s="300"/>
      <c r="E501" s="300"/>
      <c r="F501" s="264"/>
      <c r="G501" s="349"/>
      <c r="H501" s="371"/>
      <c r="I501" s="352"/>
      <c r="J501" s="372"/>
      <c r="K501" s="373"/>
      <c r="L501" s="374"/>
      <c r="M501" s="375"/>
      <c r="N501" s="356"/>
      <c r="O501" s="376"/>
      <c r="P501" s="377"/>
      <c r="Q501" s="378"/>
      <c r="R501" s="379"/>
      <c r="S501" s="380"/>
      <c r="T501" s="381"/>
      <c r="U501" s="382"/>
      <c r="V501" s="382"/>
      <c r="W501" s="382"/>
      <c r="X501" s="382"/>
      <c r="Y501" s="383"/>
      <c r="Z501" s="384"/>
      <c r="AA501" s="470"/>
      <c r="AB501" s="381"/>
      <c r="AC501" s="382"/>
      <c r="AD501" s="382"/>
      <c r="AE501" s="382"/>
      <c r="AF501" s="382"/>
      <c r="AG501" s="382"/>
      <c r="AH501" s="376"/>
      <c r="AI501" s="377"/>
      <c r="AJ501" s="385"/>
      <c r="AK501" s="385"/>
      <c r="AL501" s="385"/>
      <c r="AM501" s="385"/>
      <c r="AN501" s="379"/>
      <c r="AO501" s="386"/>
      <c r="AP501" s="372"/>
      <c r="AQ501" s="372"/>
      <c r="AR501" s="372"/>
      <c r="AS501" s="372"/>
      <c r="AT501" s="372"/>
      <c r="AU501" s="372"/>
      <c r="AV501" s="373"/>
      <c r="AW501" s="387"/>
      <c r="AX501" s="383"/>
      <c r="AY501" s="384"/>
      <c r="AZ501" s="380"/>
      <c r="BA501" s="388"/>
      <c r="BB501" s="382"/>
      <c r="BC501" s="383"/>
      <c r="BF501" s="328"/>
    </row>
    <row r="502" spans="1:58" s="132" customFormat="1" ht="15" x14ac:dyDescent="0.3">
      <c r="A502" s="148"/>
      <c r="B502" s="149"/>
      <c r="C502" s="291" t="str">
        <f t="shared" si="7"/>
        <v/>
      </c>
      <c r="D502" s="300"/>
      <c r="E502" s="300"/>
      <c r="F502" s="264"/>
      <c r="G502" s="349"/>
      <c r="H502" s="371"/>
      <c r="I502" s="352"/>
      <c r="J502" s="372"/>
      <c r="K502" s="373"/>
      <c r="L502" s="374"/>
      <c r="M502" s="375"/>
      <c r="N502" s="356"/>
      <c r="O502" s="376"/>
      <c r="P502" s="377"/>
      <c r="Q502" s="378"/>
      <c r="R502" s="379"/>
      <c r="S502" s="380"/>
      <c r="T502" s="381"/>
      <c r="U502" s="382"/>
      <c r="V502" s="382"/>
      <c r="W502" s="382"/>
      <c r="X502" s="382"/>
      <c r="Y502" s="383"/>
      <c r="Z502" s="384"/>
      <c r="AA502" s="470"/>
      <c r="AB502" s="381"/>
      <c r="AC502" s="382"/>
      <c r="AD502" s="382"/>
      <c r="AE502" s="382"/>
      <c r="AF502" s="382"/>
      <c r="AG502" s="382"/>
      <c r="AH502" s="376"/>
      <c r="AI502" s="377"/>
      <c r="AJ502" s="385"/>
      <c r="AK502" s="385"/>
      <c r="AL502" s="385"/>
      <c r="AM502" s="385"/>
      <c r="AN502" s="379"/>
      <c r="AO502" s="386"/>
      <c r="AP502" s="372"/>
      <c r="AQ502" s="372"/>
      <c r="AR502" s="372"/>
      <c r="AS502" s="372"/>
      <c r="AT502" s="372"/>
      <c r="AU502" s="372"/>
      <c r="AV502" s="373"/>
      <c r="AW502" s="387"/>
      <c r="AX502" s="383"/>
      <c r="AY502" s="384"/>
      <c r="AZ502" s="380"/>
      <c r="BA502" s="388"/>
      <c r="BB502" s="382"/>
      <c r="BC502" s="383"/>
      <c r="BF502" s="328"/>
    </row>
    <row r="503" spans="1:58" s="132" customFormat="1" ht="15" x14ac:dyDescent="0.3">
      <c r="A503" s="148"/>
      <c r="B503" s="149"/>
      <c r="C503" s="291" t="str">
        <f t="shared" si="7"/>
        <v/>
      </c>
      <c r="D503" s="300"/>
      <c r="E503" s="300"/>
      <c r="F503" s="264"/>
      <c r="G503" s="349"/>
      <c r="H503" s="371"/>
      <c r="I503" s="352"/>
      <c r="J503" s="372"/>
      <c r="K503" s="373"/>
      <c r="L503" s="374"/>
      <c r="M503" s="375"/>
      <c r="N503" s="356"/>
      <c r="O503" s="376"/>
      <c r="P503" s="377"/>
      <c r="Q503" s="378"/>
      <c r="R503" s="379"/>
      <c r="S503" s="380"/>
      <c r="T503" s="381"/>
      <c r="U503" s="382"/>
      <c r="V503" s="382"/>
      <c r="W503" s="382"/>
      <c r="X503" s="382"/>
      <c r="Y503" s="383"/>
      <c r="Z503" s="384"/>
      <c r="AA503" s="470"/>
      <c r="AB503" s="381"/>
      <c r="AC503" s="382"/>
      <c r="AD503" s="382"/>
      <c r="AE503" s="382"/>
      <c r="AF503" s="382"/>
      <c r="AG503" s="382"/>
      <c r="AH503" s="376"/>
      <c r="AI503" s="377"/>
      <c r="AJ503" s="385"/>
      <c r="AK503" s="385"/>
      <c r="AL503" s="385"/>
      <c r="AM503" s="385"/>
      <c r="AN503" s="379"/>
      <c r="AO503" s="386"/>
      <c r="AP503" s="372"/>
      <c r="AQ503" s="372"/>
      <c r="AR503" s="372"/>
      <c r="AS503" s="372"/>
      <c r="AT503" s="372"/>
      <c r="AU503" s="372"/>
      <c r="AV503" s="373"/>
      <c r="AW503" s="387"/>
      <c r="AX503" s="383"/>
      <c r="AY503" s="384"/>
      <c r="AZ503" s="380"/>
      <c r="BA503" s="388"/>
      <c r="BB503" s="382"/>
      <c r="BC503" s="383"/>
      <c r="BF503" s="328"/>
    </row>
    <row r="504" spans="1:58" s="132" customFormat="1" ht="15" x14ac:dyDescent="0.3">
      <c r="A504" s="148"/>
      <c r="B504" s="149"/>
      <c r="C504" s="291" t="str">
        <f t="shared" si="7"/>
        <v/>
      </c>
      <c r="D504" s="300"/>
      <c r="E504" s="300"/>
      <c r="F504" s="264"/>
      <c r="G504" s="349"/>
      <c r="H504" s="371"/>
      <c r="I504" s="352"/>
      <c r="J504" s="372"/>
      <c r="K504" s="373"/>
      <c r="L504" s="374"/>
      <c r="M504" s="375"/>
      <c r="N504" s="356"/>
      <c r="O504" s="376"/>
      <c r="P504" s="377"/>
      <c r="Q504" s="378"/>
      <c r="R504" s="379"/>
      <c r="S504" s="380"/>
      <c r="T504" s="381"/>
      <c r="U504" s="382"/>
      <c r="V504" s="382"/>
      <c r="W504" s="382"/>
      <c r="X504" s="382"/>
      <c r="Y504" s="383"/>
      <c r="Z504" s="384"/>
      <c r="AA504" s="470"/>
      <c r="AB504" s="381"/>
      <c r="AC504" s="382"/>
      <c r="AD504" s="382"/>
      <c r="AE504" s="382"/>
      <c r="AF504" s="382"/>
      <c r="AG504" s="382"/>
      <c r="AH504" s="376"/>
      <c r="AI504" s="377"/>
      <c r="AJ504" s="385"/>
      <c r="AK504" s="385"/>
      <c r="AL504" s="385"/>
      <c r="AM504" s="385"/>
      <c r="AN504" s="379"/>
      <c r="AO504" s="386"/>
      <c r="AP504" s="372"/>
      <c r="AQ504" s="372"/>
      <c r="AR504" s="372"/>
      <c r="AS504" s="372"/>
      <c r="AT504" s="372"/>
      <c r="AU504" s="372"/>
      <c r="AV504" s="373"/>
      <c r="AW504" s="387"/>
      <c r="AX504" s="383"/>
      <c r="AY504" s="384"/>
      <c r="AZ504" s="380"/>
      <c r="BA504" s="388"/>
      <c r="BB504" s="382"/>
      <c r="BC504" s="383"/>
      <c r="BF504" s="328"/>
    </row>
    <row r="505" spans="1:58" s="163" customFormat="1" ht="15" x14ac:dyDescent="0.3">
      <c r="A505" s="148"/>
      <c r="B505" s="160"/>
      <c r="C505" s="291" t="str">
        <f t="shared" si="7"/>
        <v/>
      </c>
      <c r="D505" s="300"/>
      <c r="E505" s="300"/>
      <c r="F505" s="264"/>
      <c r="G505" s="349"/>
      <c r="H505" s="371"/>
      <c r="I505" s="352"/>
      <c r="J505" s="372"/>
      <c r="K505" s="373"/>
      <c r="L505" s="374"/>
      <c r="M505" s="375"/>
      <c r="N505" s="356"/>
      <c r="O505" s="376"/>
      <c r="P505" s="377"/>
      <c r="Q505" s="378"/>
      <c r="R505" s="379"/>
      <c r="S505" s="380"/>
      <c r="T505" s="381"/>
      <c r="U505" s="382"/>
      <c r="V505" s="382"/>
      <c r="W505" s="382"/>
      <c r="X505" s="382"/>
      <c r="Y505" s="383"/>
      <c r="Z505" s="384"/>
      <c r="AA505" s="470"/>
      <c r="AB505" s="381"/>
      <c r="AC505" s="382"/>
      <c r="AD505" s="382"/>
      <c r="AE505" s="382"/>
      <c r="AF505" s="382"/>
      <c r="AG505" s="382"/>
      <c r="AH505" s="376"/>
      <c r="AI505" s="377"/>
      <c r="AJ505" s="385"/>
      <c r="AK505" s="385"/>
      <c r="AL505" s="385"/>
      <c r="AM505" s="385"/>
      <c r="AN505" s="379"/>
      <c r="AO505" s="386"/>
      <c r="AP505" s="372"/>
      <c r="AQ505" s="372"/>
      <c r="AR505" s="372"/>
      <c r="AS505" s="372"/>
      <c r="AT505" s="372"/>
      <c r="AU505" s="372"/>
      <c r="AV505" s="373"/>
      <c r="AW505" s="387"/>
      <c r="AX505" s="383"/>
      <c r="AY505" s="384"/>
      <c r="AZ505" s="380"/>
      <c r="BA505" s="388"/>
      <c r="BB505" s="382"/>
      <c r="BC505" s="383"/>
      <c r="BF505" s="328"/>
    </row>
    <row r="506" spans="1:58" s="132" customFormat="1" ht="15" x14ac:dyDescent="0.3">
      <c r="A506" s="148"/>
      <c r="B506" s="160"/>
      <c r="C506" s="291" t="str">
        <f t="shared" si="7"/>
        <v/>
      </c>
      <c r="D506" s="300"/>
      <c r="E506" s="300"/>
      <c r="F506" s="264"/>
      <c r="G506" s="349"/>
      <c r="H506" s="371"/>
      <c r="I506" s="352"/>
      <c r="J506" s="372"/>
      <c r="K506" s="373"/>
      <c r="L506" s="374"/>
      <c r="M506" s="375"/>
      <c r="N506" s="356"/>
      <c r="O506" s="376"/>
      <c r="P506" s="377"/>
      <c r="Q506" s="378"/>
      <c r="R506" s="379"/>
      <c r="S506" s="380"/>
      <c r="T506" s="381"/>
      <c r="U506" s="382"/>
      <c r="V506" s="382"/>
      <c r="W506" s="382"/>
      <c r="X506" s="382"/>
      <c r="Y506" s="383"/>
      <c r="Z506" s="384"/>
      <c r="AA506" s="470"/>
      <c r="AB506" s="381"/>
      <c r="AC506" s="382"/>
      <c r="AD506" s="382"/>
      <c r="AE506" s="382"/>
      <c r="AF506" s="382"/>
      <c r="AG506" s="382"/>
      <c r="AH506" s="376"/>
      <c r="AI506" s="377"/>
      <c r="AJ506" s="385"/>
      <c r="AK506" s="385"/>
      <c r="AL506" s="385"/>
      <c r="AM506" s="385"/>
      <c r="AN506" s="379"/>
      <c r="AO506" s="386"/>
      <c r="AP506" s="372"/>
      <c r="AQ506" s="372"/>
      <c r="AR506" s="372"/>
      <c r="AS506" s="372"/>
      <c r="AT506" s="372"/>
      <c r="AU506" s="372"/>
      <c r="AV506" s="373"/>
      <c r="AW506" s="387"/>
      <c r="AX506" s="383"/>
      <c r="AY506" s="384"/>
      <c r="AZ506" s="380"/>
      <c r="BA506" s="388"/>
      <c r="BB506" s="382"/>
      <c r="BC506" s="383"/>
      <c r="BF506" s="328"/>
    </row>
    <row r="507" spans="1:58" s="132" customFormat="1" ht="15" x14ac:dyDescent="0.3">
      <c r="A507" s="148"/>
      <c r="B507" s="160"/>
      <c r="C507" s="291" t="str">
        <f t="shared" si="7"/>
        <v/>
      </c>
      <c r="D507" s="300"/>
      <c r="E507" s="300"/>
      <c r="F507" s="264"/>
      <c r="G507" s="349"/>
      <c r="H507" s="371"/>
      <c r="I507" s="352"/>
      <c r="J507" s="372"/>
      <c r="K507" s="373"/>
      <c r="L507" s="374"/>
      <c r="M507" s="375"/>
      <c r="N507" s="356"/>
      <c r="O507" s="376"/>
      <c r="P507" s="377"/>
      <c r="Q507" s="378"/>
      <c r="R507" s="379"/>
      <c r="S507" s="380"/>
      <c r="T507" s="381"/>
      <c r="U507" s="382"/>
      <c r="V507" s="382"/>
      <c r="W507" s="382"/>
      <c r="X507" s="382"/>
      <c r="Y507" s="383"/>
      <c r="Z507" s="384"/>
      <c r="AA507" s="470"/>
      <c r="AB507" s="381"/>
      <c r="AC507" s="382"/>
      <c r="AD507" s="382"/>
      <c r="AE507" s="382"/>
      <c r="AF507" s="382"/>
      <c r="AG507" s="382"/>
      <c r="AH507" s="376"/>
      <c r="AI507" s="377"/>
      <c r="AJ507" s="385"/>
      <c r="AK507" s="385"/>
      <c r="AL507" s="385"/>
      <c r="AM507" s="385"/>
      <c r="AN507" s="379"/>
      <c r="AO507" s="386"/>
      <c r="AP507" s="372"/>
      <c r="AQ507" s="372"/>
      <c r="AR507" s="372"/>
      <c r="AS507" s="372"/>
      <c r="AT507" s="372"/>
      <c r="AU507" s="372"/>
      <c r="AV507" s="373"/>
      <c r="AW507" s="387"/>
      <c r="AX507" s="383"/>
      <c r="AY507" s="384"/>
      <c r="AZ507" s="380"/>
      <c r="BA507" s="388"/>
      <c r="BB507" s="382"/>
      <c r="BC507" s="383"/>
      <c r="BF507" s="328"/>
    </row>
    <row r="508" spans="1:58" s="132" customFormat="1" ht="15" x14ac:dyDescent="0.3">
      <c r="A508" s="148"/>
      <c r="B508" s="160"/>
      <c r="C508" s="291" t="str">
        <f t="shared" si="7"/>
        <v/>
      </c>
      <c r="D508" s="300"/>
      <c r="E508" s="300"/>
      <c r="F508" s="264"/>
      <c r="G508" s="349"/>
      <c r="H508" s="371"/>
      <c r="I508" s="352"/>
      <c r="J508" s="372"/>
      <c r="K508" s="373"/>
      <c r="L508" s="374"/>
      <c r="M508" s="375"/>
      <c r="N508" s="356"/>
      <c r="O508" s="376"/>
      <c r="P508" s="377"/>
      <c r="Q508" s="378"/>
      <c r="R508" s="379"/>
      <c r="S508" s="380"/>
      <c r="T508" s="381"/>
      <c r="U508" s="382"/>
      <c r="V508" s="382"/>
      <c r="W508" s="382"/>
      <c r="X508" s="382"/>
      <c r="Y508" s="383"/>
      <c r="Z508" s="384"/>
      <c r="AA508" s="470"/>
      <c r="AB508" s="381"/>
      <c r="AC508" s="382"/>
      <c r="AD508" s="382"/>
      <c r="AE508" s="382"/>
      <c r="AF508" s="382"/>
      <c r="AG508" s="382"/>
      <c r="AH508" s="376"/>
      <c r="AI508" s="377"/>
      <c r="AJ508" s="385"/>
      <c r="AK508" s="385"/>
      <c r="AL508" s="385"/>
      <c r="AM508" s="385"/>
      <c r="AN508" s="379"/>
      <c r="AO508" s="386"/>
      <c r="AP508" s="372"/>
      <c r="AQ508" s="372"/>
      <c r="AR508" s="372"/>
      <c r="AS508" s="372"/>
      <c r="AT508" s="372"/>
      <c r="AU508" s="372"/>
      <c r="AV508" s="373"/>
      <c r="AW508" s="387"/>
      <c r="AX508" s="383"/>
      <c r="AY508" s="384"/>
      <c r="AZ508" s="380"/>
      <c r="BA508" s="388"/>
      <c r="BB508" s="382"/>
      <c r="BC508" s="383"/>
      <c r="BF508" s="328"/>
    </row>
    <row r="509" spans="1:58" s="132" customFormat="1" ht="15" x14ac:dyDescent="0.3">
      <c r="A509" s="148"/>
      <c r="B509" s="160"/>
      <c r="C509" s="291" t="str">
        <f t="shared" si="7"/>
        <v/>
      </c>
      <c r="D509" s="300"/>
      <c r="E509" s="300"/>
      <c r="F509" s="264"/>
      <c r="G509" s="349"/>
      <c r="H509" s="371"/>
      <c r="I509" s="352"/>
      <c r="J509" s="372"/>
      <c r="K509" s="373"/>
      <c r="L509" s="374"/>
      <c r="M509" s="375"/>
      <c r="N509" s="356"/>
      <c r="O509" s="376"/>
      <c r="P509" s="377"/>
      <c r="Q509" s="378"/>
      <c r="R509" s="379"/>
      <c r="S509" s="380"/>
      <c r="T509" s="381"/>
      <c r="U509" s="382"/>
      <c r="V509" s="382"/>
      <c r="W509" s="382"/>
      <c r="X509" s="382"/>
      <c r="Y509" s="383"/>
      <c r="Z509" s="384"/>
      <c r="AA509" s="470"/>
      <c r="AB509" s="381"/>
      <c r="AC509" s="382"/>
      <c r="AD509" s="382"/>
      <c r="AE509" s="382"/>
      <c r="AF509" s="382"/>
      <c r="AG509" s="382"/>
      <c r="AH509" s="376"/>
      <c r="AI509" s="377"/>
      <c r="AJ509" s="385"/>
      <c r="AK509" s="385"/>
      <c r="AL509" s="385"/>
      <c r="AM509" s="385"/>
      <c r="AN509" s="379"/>
      <c r="AO509" s="386"/>
      <c r="AP509" s="372"/>
      <c r="AQ509" s="372"/>
      <c r="AR509" s="372"/>
      <c r="AS509" s="372"/>
      <c r="AT509" s="372"/>
      <c r="AU509" s="372"/>
      <c r="AV509" s="373"/>
      <c r="AW509" s="387"/>
      <c r="AX509" s="383"/>
      <c r="AY509" s="384"/>
      <c r="AZ509" s="380"/>
      <c r="BA509" s="388"/>
      <c r="BB509" s="382"/>
      <c r="BC509" s="383"/>
      <c r="BF509" s="328"/>
    </row>
    <row r="510" spans="1:58" s="132" customFormat="1" ht="15" x14ac:dyDescent="0.3">
      <c r="A510" s="148"/>
      <c r="B510" s="160"/>
      <c r="C510" s="291" t="str">
        <f t="shared" si="7"/>
        <v/>
      </c>
      <c r="D510" s="300"/>
      <c r="E510" s="300"/>
      <c r="F510" s="264"/>
      <c r="G510" s="349"/>
      <c r="H510" s="371"/>
      <c r="I510" s="352"/>
      <c r="J510" s="372"/>
      <c r="K510" s="373"/>
      <c r="L510" s="374"/>
      <c r="M510" s="375"/>
      <c r="N510" s="356"/>
      <c r="O510" s="376"/>
      <c r="P510" s="377"/>
      <c r="Q510" s="378"/>
      <c r="R510" s="379"/>
      <c r="S510" s="380"/>
      <c r="T510" s="381"/>
      <c r="U510" s="382"/>
      <c r="V510" s="382"/>
      <c r="W510" s="382"/>
      <c r="X510" s="382"/>
      <c r="Y510" s="383"/>
      <c r="Z510" s="384"/>
      <c r="AA510" s="470"/>
      <c r="AB510" s="381"/>
      <c r="AC510" s="382"/>
      <c r="AD510" s="382"/>
      <c r="AE510" s="382"/>
      <c r="AF510" s="382"/>
      <c r="AG510" s="382"/>
      <c r="AH510" s="376"/>
      <c r="AI510" s="377"/>
      <c r="AJ510" s="385"/>
      <c r="AK510" s="385"/>
      <c r="AL510" s="385"/>
      <c r="AM510" s="385"/>
      <c r="AN510" s="379"/>
      <c r="AO510" s="386"/>
      <c r="AP510" s="372"/>
      <c r="AQ510" s="372"/>
      <c r="AR510" s="372"/>
      <c r="AS510" s="372"/>
      <c r="AT510" s="372"/>
      <c r="AU510" s="372"/>
      <c r="AV510" s="373"/>
      <c r="AW510" s="387"/>
      <c r="AX510" s="383"/>
      <c r="AY510" s="384"/>
      <c r="AZ510" s="380"/>
      <c r="BA510" s="388"/>
      <c r="BB510" s="382"/>
      <c r="BC510" s="383"/>
      <c r="BF510" s="328"/>
    </row>
    <row r="511" spans="1:58" s="132" customFormat="1" ht="15" x14ac:dyDescent="0.3">
      <c r="A511" s="148"/>
      <c r="B511" s="160"/>
      <c r="C511" s="291" t="str">
        <f t="shared" si="7"/>
        <v/>
      </c>
      <c r="D511" s="300"/>
      <c r="E511" s="300"/>
      <c r="F511" s="264"/>
      <c r="G511" s="349"/>
      <c r="H511" s="371"/>
      <c r="I511" s="352"/>
      <c r="J511" s="372"/>
      <c r="K511" s="373"/>
      <c r="L511" s="374"/>
      <c r="M511" s="375"/>
      <c r="N511" s="356"/>
      <c r="O511" s="376"/>
      <c r="P511" s="377"/>
      <c r="Q511" s="378"/>
      <c r="R511" s="379"/>
      <c r="S511" s="380"/>
      <c r="T511" s="381"/>
      <c r="U511" s="382"/>
      <c r="V511" s="382"/>
      <c r="W511" s="382"/>
      <c r="X511" s="382"/>
      <c r="Y511" s="383"/>
      <c r="Z511" s="384"/>
      <c r="AA511" s="470"/>
      <c r="AB511" s="381"/>
      <c r="AC511" s="382"/>
      <c r="AD511" s="382"/>
      <c r="AE511" s="382"/>
      <c r="AF511" s="382"/>
      <c r="AG511" s="382"/>
      <c r="AH511" s="376"/>
      <c r="AI511" s="377"/>
      <c r="AJ511" s="385"/>
      <c r="AK511" s="385"/>
      <c r="AL511" s="385"/>
      <c r="AM511" s="385"/>
      <c r="AN511" s="379"/>
      <c r="AO511" s="386"/>
      <c r="AP511" s="372"/>
      <c r="AQ511" s="372"/>
      <c r="AR511" s="372"/>
      <c r="AS511" s="372"/>
      <c r="AT511" s="372"/>
      <c r="AU511" s="372"/>
      <c r="AV511" s="373"/>
      <c r="AW511" s="387"/>
      <c r="AX511" s="383"/>
      <c r="AY511" s="384"/>
      <c r="AZ511" s="380"/>
      <c r="BA511" s="388"/>
      <c r="BB511" s="382"/>
      <c r="BC511" s="383"/>
      <c r="BF511" s="328"/>
    </row>
    <row r="512" spans="1:58" s="132" customFormat="1" ht="15" x14ac:dyDescent="0.3">
      <c r="A512" s="148"/>
      <c r="B512" s="149"/>
      <c r="C512" s="291" t="str">
        <f t="shared" si="7"/>
        <v/>
      </c>
      <c r="D512" s="300"/>
      <c r="E512" s="300"/>
      <c r="F512" s="264"/>
      <c r="G512" s="349"/>
      <c r="H512" s="371"/>
      <c r="I512" s="352"/>
      <c r="J512" s="372"/>
      <c r="K512" s="373"/>
      <c r="L512" s="374"/>
      <c r="M512" s="375"/>
      <c r="N512" s="356"/>
      <c r="O512" s="376"/>
      <c r="P512" s="377"/>
      <c r="Q512" s="378"/>
      <c r="R512" s="379"/>
      <c r="S512" s="380"/>
      <c r="T512" s="381"/>
      <c r="U512" s="382"/>
      <c r="V512" s="382"/>
      <c r="W512" s="382"/>
      <c r="X512" s="382"/>
      <c r="Y512" s="383"/>
      <c r="Z512" s="384"/>
      <c r="AA512" s="470"/>
      <c r="AB512" s="381"/>
      <c r="AC512" s="382"/>
      <c r="AD512" s="382"/>
      <c r="AE512" s="382"/>
      <c r="AF512" s="382"/>
      <c r="AG512" s="382"/>
      <c r="AH512" s="376"/>
      <c r="AI512" s="377"/>
      <c r="AJ512" s="385"/>
      <c r="AK512" s="385"/>
      <c r="AL512" s="385"/>
      <c r="AM512" s="385"/>
      <c r="AN512" s="379"/>
      <c r="AO512" s="386"/>
      <c r="AP512" s="372"/>
      <c r="AQ512" s="372"/>
      <c r="AR512" s="372"/>
      <c r="AS512" s="372"/>
      <c r="AT512" s="372"/>
      <c r="AU512" s="372"/>
      <c r="AV512" s="373"/>
      <c r="AW512" s="387"/>
      <c r="AX512" s="383"/>
      <c r="AY512" s="384"/>
      <c r="AZ512" s="380"/>
      <c r="BA512" s="388"/>
      <c r="BB512" s="382"/>
      <c r="BC512" s="383"/>
      <c r="BF512" s="328"/>
    </row>
    <row r="513" spans="1:58" s="132" customFormat="1" ht="15" x14ac:dyDescent="0.3">
      <c r="A513" s="148"/>
      <c r="B513" s="149"/>
      <c r="C513" s="291" t="str">
        <f t="shared" si="7"/>
        <v/>
      </c>
      <c r="D513" s="300"/>
      <c r="E513" s="300"/>
      <c r="F513" s="264"/>
      <c r="G513" s="349"/>
      <c r="H513" s="371"/>
      <c r="I513" s="352"/>
      <c r="J513" s="372"/>
      <c r="K513" s="373"/>
      <c r="L513" s="374"/>
      <c r="M513" s="375"/>
      <c r="N513" s="356"/>
      <c r="O513" s="376"/>
      <c r="P513" s="377"/>
      <c r="Q513" s="378"/>
      <c r="R513" s="379"/>
      <c r="S513" s="380"/>
      <c r="T513" s="381"/>
      <c r="U513" s="382"/>
      <c r="V513" s="382"/>
      <c r="W513" s="382"/>
      <c r="X513" s="382"/>
      <c r="Y513" s="383"/>
      <c r="Z513" s="384"/>
      <c r="AA513" s="470"/>
      <c r="AB513" s="381"/>
      <c r="AC513" s="382"/>
      <c r="AD513" s="382"/>
      <c r="AE513" s="382"/>
      <c r="AF513" s="382"/>
      <c r="AG513" s="382"/>
      <c r="AH513" s="376"/>
      <c r="AI513" s="377"/>
      <c r="AJ513" s="385"/>
      <c r="AK513" s="385"/>
      <c r="AL513" s="385"/>
      <c r="AM513" s="385"/>
      <c r="AN513" s="379"/>
      <c r="AO513" s="386"/>
      <c r="AP513" s="372"/>
      <c r="AQ513" s="372"/>
      <c r="AR513" s="372"/>
      <c r="AS513" s="372"/>
      <c r="AT513" s="372"/>
      <c r="AU513" s="372"/>
      <c r="AV513" s="373"/>
      <c r="AW513" s="387"/>
      <c r="AX513" s="383"/>
      <c r="AY513" s="384"/>
      <c r="AZ513" s="380"/>
      <c r="BA513" s="388"/>
      <c r="BB513" s="382"/>
      <c r="BC513" s="383"/>
      <c r="BF513" s="328"/>
    </row>
    <row r="514" spans="1:58" s="132" customFormat="1" ht="15" x14ac:dyDescent="0.3">
      <c r="A514" s="148"/>
      <c r="B514" s="149"/>
      <c r="C514" s="291" t="str">
        <f t="shared" si="7"/>
        <v/>
      </c>
      <c r="D514" s="300"/>
      <c r="E514" s="300"/>
      <c r="F514" s="264"/>
      <c r="G514" s="349"/>
      <c r="H514" s="371"/>
      <c r="I514" s="352"/>
      <c r="J514" s="372"/>
      <c r="K514" s="373"/>
      <c r="L514" s="374"/>
      <c r="M514" s="375"/>
      <c r="N514" s="356"/>
      <c r="O514" s="376"/>
      <c r="P514" s="377"/>
      <c r="Q514" s="378"/>
      <c r="R514" s="379"/>
      <c r="S514" s="380"/>
      <c r="T514" s="381"/>
      <c r="U514" s="382"/>
      <c r="V514" s="382"/>
      <c r="W514" s="382"/>
      <c r="X514" s="382"/>
      <c r="Y514" s="383"/>
      <c r="Z514" s="384"/>
      <c r="AA514" s="470"/>
      <c r="AB514" s="381"/>
      <c r="AC514" s="382"/>
      <c r="AD514" s="382"/>
      <c r="AE514" s="382"/>
      <c r="AF514" s="382"/>
      <c r="AG514" s="382"/>
      <c r="AH514" s="376"/>
      <c r="AI514" s="377"/>
      <c r="AJ514" s="385"/>
      <c r="AK514" s="385"/>
      <c r="AL514" s="385"/>
      <c r="AM514" s="385"/>
      <c r="AN514" s="379"/>
      <c r="AO514" s="386"/>
      <c r="AP514" s="372"/>
      <c r="AQ514" s="372"/>
      <c r="AR514" s="372"/>
      <c r="AS514" s="372"/>
      <c r="AT514" s="372"/>
      <c r="AU514" s="372"/>
      <c r="AV514" s="373"/>
      <c r="AW514" s="387"/>
      <c r="AX514" s="383"/>
      <c r="AY514" s="384"/>
      <c r="AZ514" s="380"/>
      <c r="BA514" s="388"/>
      <c r="BB514" s="382"/>
      <c r="BC514" s="383"/>
      <c r="BF514" s="328"/>
    </row>
    <row r="515" spans="1:58" s="132" customFormat="1" ht="15" x14ac:dyDescent="0.3">
      <c r="A515" s="148"/>
      <c r="B515" s="149"/>
      <c r="C515" s="291" t="str">
        <f t="shared" si="7"/>
        <v/>
      </c>
      <c r="D515" s="300"/>
      <c r="E515" s="300"/>
      <c r="F515" s="264"/>
      <c r="G515" s="349"/>
      <c r="H515" s="371"/>
      <c r="I515" s="352"/>
      <c r="J515" s="372"/>
      <c r="K515" s="373"/>
      <c r="L515" s="374"/>
      <c r="M515" s="375"/>
      <c r="N515" s="356"/>
      <c r="O515" s="376"/>
      <c r="P515" s="377"/>
      <c r="Q515" s="378"/>
      <c r="R515" s="379"/>
      <c r="S515" s="380"/>
      <c r="T515" s="381"/>
      <c r="U515" s="382"/>
      <c r="V515" s="382"/>
      <c r="W515" s="382"/>
      <c r="X515" s="382"/>
      <c r="Y515" s="383"/>
      <c r="Z515" s="384"/>
      <c r="AA515" s="470"/>
      <c r="AB515" s="381"/>
      <c r="AC515" s="382"/>
      <c r="AD515" s="382"/>
      <c r="AE515" s="382"/>
      <c r="AF515" s="382"/>
      <c r="AG515" s="382"/>
      <c r="AH515" s="376"/>
      <c r="AI515" s="377"/>
      <c r="AJ515" s="385"/>
      <c r="AK515" s="385"/>
      <c r="AL515" s="385"/>
      <c r="AM515" s="385"/>
      <c r="AN515" s="379"/>
      <c r="AO515" s="386"/>
      <c r="AP515" s="372"/>
      <c r="AQ515" s="372"/>
      <c r="AR515" s="372"/>
      <c r="AS515" s="372"/>
      <c r="AT515" s="372"/>
      <c r="AU515" s="372"/>
      <c r="AV515" s="373"/>
      <c r="AW515" s="387"/>
      <c r="AX515" s="383"/>
      <c r="AY515" s="384"/>
      <c r="AZ515" s="380"/>
      <c r="BA515" s="388"/>
      <c r="BB515" s="382"/>
      <c r="BC515" s="383"/>
      <c r="BF515" s="328"/>
    </row>
    <row r="516" spans="1:58" s="132" customFormat="1" ht="15" x14ac:dyDescent="0.3">
      <c r="A516" s="148"/>
      <c r="B516" s="149"/>
      <c r="C516" s="291" t="str">
        <f t="shared" si="7"/>
        <v/>
      </c>
      <c r="D516" s="300"/>
      <c r="E516" s="300"/>
      <c r="F516" s="264"/>
      <c r="G516" s="349"/>
      <c r="H516" s="371"/>
      <c r="I516" s="352"/>
      <c r="J516" s="372"/>
      <c r="K516" s="373"/>
      <c r="L516" s="374"/>
      <c r="M516" s="375"/>
      <c r="N516" s="356"/>
      <c r="O516" s="376"/>
      <c r="P516" s="377"/>
      <c r="Q516" s="378"/>
      <c r="R516" s="379"/>
      <c r="S516" s="380"/>
      <c r="T516" s="381"/>
      <c r="U516" s="382"/>
      <c r="V516" s="382"/>
      <c r="W516" s="382"/>
      <c r="X516" s="382"/>
      <c r="Y516" s="383"/>
      <c r="Z516" s="384"/>
      <c r="AA516" s="470"/>
      <c r="AB516" s="381"/>
      <c r="AC516" s="382"/>
      <c r="AD516" s="382"/>
      <c r="AE516" s="382"/>
      <c r="AF516" s="382"/>
      <c r="AG516" s="382"/>
      <c r="AH516" s="376"/>
      <c r="AI516" s="377"/>
      <c r="AJ516" s="385"/>
      <c r="AK516" s="385"/>
      <c r="AL516" s="385"/>
      <c r="AM516" s="385"/>
      <c r="AN516" s="379"/>
      <c r="AO516" s="386"/>
      <c r="AP516" s="372"/>
      <c r="AQ516" s="372"/>
      <c r="AR516" s="372"/>
      <c r="AS516" s="372"/>
      <c r="AT516" s="372"/>
      <c r="AU516" s="372"/>
      <c r="AV516" s="373"/>
      <c r="AW516" s="387"/>
      <c r="AX516" s="383"/>
      <c r="AY516" s="384"/>
      <c r="AZ516" s="380"/>
      <c r="BA516" s="388"/>
      <c r="BB516" s="382"/>
      <c r="BC516" s="383"/>
      <c r="BF516" s="328"/>
    </row>
    <row r="517" spans="1:58" s="132" customFormat="1" ht="15" x14ac:dyDescent="0.3">
      <c r="A517" s="148"/>
      <c r="B517" s="149"/>
      <c r="C517" s="291" t="str">
        <f t="shared" ref="C517:C580" si="8">IF(D517="","",C516+1)</f>
        <v/>
      </c>
      <c r="D517" s="300"/>
      <c r="E517" s="300"/>
      <c r="F517" s="264"/>
      <c r="G517" s="349"/>
      <c r="H517" s="371"/>
      <c r="I517" s="352"/>
      <c r="J517" s="372"/>
      <c r="K517" s="373"/>
      <c r="L517" s="374"/>
      <c r="M517" s="375"/>
      <c r="N517" s="356"/>
      <c r="O517" s="376"/>
      <c r="P517" s="377"/>
      <c r="Q517" s="378"/>
      <c r="R517" s="379"/>
      <c r="S517" s="380"/>
      <c r="T517" s="381"/>
      <c r="U517" s="382"/>
      <c r="V517" s="382"/>
      <c r="W517" s="382"/>
      <c r="X517" s="382"/>
      <c r="Y517" s="383"/>
      <c r="Z517" s="384"/>
      <c r="AA517" s="470"/>
      <c r="AB517" s="381"/>
      <c r="AC517" s="382"/>
      <c r="AD517" s="382"/>
      <c r="AE517" s="382"/>
      <c r="AF517" s="382"/>
      <c r="AG517" s="382"/>
      <c r="AH517" s="376"/>
      <c r="AI517" s="377"/>
      <c r="AJ517" s="385"/>
      <c r="AK517" s="385"/>
      <c r="AL517" s="385"/>
      <c r="AM517" s="385"/>
      <c r="AN517" s="379"/>
      <c r="AO517" s="386"/>
      <c r="AP517" s="372"/>
      <c r="AQ517" s="372"/>
      <c r="AR517" s="372"/>
      <c r="AS517" s="372"/>
      <c r="AT517" s="372"/>
      <c r="AU517" s="372"/>
      <c r="AV517" s="373"/>
      <c r="AW517" s="387"/>
      <c r="AX517" s="383"/>
      <c r="AY517" s="384"/>
      <c r="AZ517" s="380"/>
      <c r="BA517" s="388"/>
      <c r="BB517" s="382"/>
      <c r="BC517" s="383"/>
      <c r="BF517" s="328"/>
    </row>
    <row r="518" spans="1:58" s="132" customFormat="1" ht="15" x14ac:dyDescent="0.3">
      <c r="A518" s="148"/>
      <c r="B518" s="149"/>
      <c r="C518" s="291" t="str">
        <f t="shared" si="8"/>
        <v/>
      </c>
      <c r="D518" s="300"/>
      <c r="E518" s="300"/>
      <c r="F518" s="264"/>
      <c r="G518" s="349"/>
      <c r="H518" s="371"/>
      <c r="I518" s="352"/>
      <c r="J518" s="372"/>
      <c r="K518" s="373"/>
      <c r="L518" s="374"/>
      <c r="M518" s="375"/>
      <c r="N518" s="356"/>
      <c r="O518" s="376"/>
      <c r="P518" s="377"/>
      <c r="Q518" s="378"/>
      <c r="R518" s="379"/>
      <c r="S518" s="380"/>
      <c r="T518" s="381"/>
      <c r="U518" s="382"/>
      <c r="V518" s="382"/>
      <c r="W518" s="382"/>
      <c r="X518" s="382"/>
      <c r="Y518" s="383"/>
      <c r="Z518" s="384"/>
      <c r="AA518" s="470"/>
      <c r="AB518" s="381"/>
      <c r="AC518" s="382"/>
      <c r="AD518" s="382"/>
      <c r="AE518" s="382"/>
      <c r="AF518" s="382"/>
      <c r="AG518" s="382"/>
      <c r="AH518" s="376"/>
      <c r="AI518" s="377"/>
      <c r="AJ518" s="385"/>
      <c r="AK518" s="385"/>
      <c r="AL518" s="385"/>
      <c r="AM518" s="385"/>
      <c r="AN518" s="379"/>
      <c r="AO518" s="386"/>
      <c r="AP518" s="372"/>
      <c r="AQ518" s="372"/>
      <c r="AR518" s="372"/>
      <c r="AS518" s="372"/>
      <c r="AT518" s="372"/>
      <c r="AU518" s="372"/>
      <c r="AV518" s="373"/>
      <c r="AW518" s="387"/>
      <c r="AX518" s="383"/>
      <c r="AY518" s="384"/>
      <c r="AZ518" s="380"/>
      <c r="BA518" s="388"/>
      <c r="BB518" s="382"/>
      <c r="BC518" s="383"/>
      <c r="BF518" s="328"/>
    </row>
    <row r="519" spans="1:58" s="132" customFormat="1" ht="15" x14ac:dyDescent="0.3">
      <c r="A519" s="148"/>
      <c r="B519" s="149"/>
      <c r="C519" s="291" t="str">
        <f t="shared" si="8"/>
        <v/>
      </c>
      <c r="D519" s="300"/>
      <c r="E519" s="300"/>
      <c r="F519" s="264"/>
      <c r="G519" s="349"/>
      <c r="H519" s="371"/>
      <c r="I519" s="352"/>
      <c r="J519" s="372"/>
      <c r="K519" s="373"/>
      <c r="L519" s="374"/>
      <c r="M519" s="375"/>
      <c r="N519" s="356"/>
      <c r="O519" s="376"/>
      <c r="P519" s="377"/>
      <c r="Q519" s="378"/>
      <c r="R519" s="379"/>
      <c r="S519" s="380"/>
      <c r="T519" s="381"/>
      <c r="U519" s="382"/>
      <c r="V519" s="382"/>
      <c r="W519" s="382"/>
      <c r="X519" s="382"/>
      <c r="Y519" s="383"/>
      <c r="Z519" s="384"/>
      <c r="AA519" s="470"/>
      <c r="AB519" s="381"/>
      <c r="AC519" s="382"/>
      <c r="AD519" s="382"/>
      <c r="AE519" s="382"/>
      <c r="AF519" s="382"/>
      <c r="AG519" s="382"/>
      <c r="AH519" s="376"/>
      <c r="AI519" s="377"/>
      <c r="AJ519" s="385"/>
      <c r="AK519" s="385"/>
      <c r="AL519" s="385"/>
      <c r="AM519" s="385"/>
      <c r="AN519" s="379"/>
      <c r="AO519" s="386"/>
      <c r="AP519" s="372"/>
      <c r="AQ519" s="372"/>
      <c r="AR519" s="372"/>
      <c r="AS519" s="372"/>
      <c r="AT519" s="372"/>
      <c r="AU519" s="372"/>
      <c r="AV519" s="373"/>
      <c r="AW519" s="387"/>
      <c r="AX519" s="383"/>
      <c r="AY519" s="384"/>
      <c r="AZ519" s="380"/>
      <c r="BA519" s="388"/>
      <c r="BB519" s="382"/>
      <c r="BC519" s="383"/>
      <c r="BF519" s="328"/>
    </row>
    <row r="520" spans="1:58" s="132" customFormat="1" ht="15" x14ac:dyDescent="0.3">
      <c r="A520" s="148"/>
      <c r="B520" s="149"/>
      <c r="C520" s="291" t="str">
        <f t="shared" si="8"/>
        <v/>
      </c>
      <c r="D520" s="300"/>
      <c r="E520" s="300"/>
      <c r="F520" s="264"/>
      <c r="G520" s="349"/>
      <c r="H520" s="371"/>
      <c r="I520" s="352"/>
      <c r="J520" s="372"/>
      <c r="K520" s="373"/>
      <c r="L520" s="374"/>
      <c r="M520" s="375"/>
      <c r="N520" s="356"/>
      <c r="O520" s="376"/>
      <c r="P520" s="377"/>
      <c r="Q520" s="378"/>
      <c r="R520" s="379"/>
      <c r="S520" s="380"/>
      <c r="T520" s="381"/>
      <c r="U520" s="382"/>
      <c r="V520" s="382"/>
      <c r="W520" s="382"/>
      <c r="X520" s="382"/>
      <c r="Y520" s="383"/>
      <c r="Z520" s="384"/>
      <c r="AA520" s="470"/>
      <c r="AB520" s="381"/>
      <c r="AC520" s="382"/>
      <c r="AD520" s="382"/>
      <c r="AE520" s="382"/>
      <c r="AF520" s="382"/>
      <c r="AG520" s="382"/>
      <c r="AH520" s="376"/>
      <c r="AI520" s="377"/>
      <c r="AJ520" s="385"/>
      <c r="AK520" s="385"/>
      <c r="AL520" s="385"/>
      <c r="AM520" s="385"/>
      <c r="AN520" s="379"/>
      <c r="AO520" s="386"/>
      <c r="AP520" s="372"/>
      <c r="AQ520" s="372"/>
      <c r="AR520" s="372"/>
      <c r="AS520" s="372"/>
      <c r="AT520" s="372"/>
      <c r="AU520" s="372"/>
      <c r="AV520" s="373"/>
      <c r="AW520" s="387"/>
      <c r="AX520" s="383"/>
      <c r="AY520" s="384"/>
      <c r="AZ520" s="380"/>
      <c r="BA520" s="388"/>
      <c r="BB520" s="382"/>
      <c r="BC520" s="383"/>
      <c r="BF520" s="328"/>
    </row>
    <row r="521" spans="1:58" s="132" customFormat="1" ht="15" x14ac:dyDescent="0.3">
      <c r="A521" s="148"/>
      <c r="B521" s="149"/>
      <c r="C521" s="291" t="str">
        <f t="shared" si="8"/>
        <v/>
      </c>
      <c r="D521" s="300"/>
      <c r="E521" s="300"/>
      <c r="F521" s="264"/>
      <c r="G521" s="349"/>
      <c r="H521" s="371"/>
      <c r="I521" s="352"/>
      <c r="J521" s="372"/>
      <c r="K521" s="373"/>
      <c r="L521" s="374"/>
      <c r="M521" s="375"/>
      <c r="N521" s="356"/>
      <c r="O521" s="376"/>
      <c r="P521" s="377"/>
      <c r="Q521" s="378"/>
      <c r="R521" s="379"/>
      <c r="S521" s="380"/>
      <c r="T521" s="381"/>
      <c r="U521" s="382"/>
      <c r="V521" s="382"/>
      <c r="W521" s="382"/>
      <c r="X521" s="382"/>
      <c r="Y521" s="383"/>
      <c r="Z521" s="384"/>
      <c r="AA521" s="470"/>
      <c r="AB521" s="381"/>
      <c r="AC521" s="382"/>
      <c r="AD521" s="382"/>
      <c r="AE521" s="382"/>
      <c r="AF521" s="382"/>
      <c r="AG521" s="382"/>
      <c r="AH521" s="376"/>
      <c r="AI521" s="377"/>
      <c r="AJ521" s="385"/>
      <c r="AK521" s="385"/>
      <c r="AL521" s="385"/>
      <c r="AM521" s="385"/>
      <c r="AN521" s="379"/>
      <c r="AO521" s="386"/>
      <c r="AP521" s="372"/>
      <c r="AQ521" s="372"/>
      <c r="AR521" s="372"/>
      <c r="AS521" s="372"/>
      <c r="AT521" s="372"/>
      <c r="AU521" s="372"/>
      <c r="AV521" s="373"/>
      <c r="AW521" s="387"/>
      <c r="AX521" s="383"/>
      <c r="AY521" s="384"/>
      <c r="AZ521" s="380"/>
      <c r="BA521" s="388"/>
      <c r="BB521" s="382"/>
      <c r="BC521" s="383"/>
      <c r="BF521" s="328"/>
    </row>
    <row r="522" spans="1:58" s="132" customFormat="1" ht="15" x14ac:dyDescent="0.3">
      <c r="A522" s="148"/>
      <c r="B522" s="149"/>
      <c r="C522" s="291" t="str">
        <f t="shared" si="8"/>
        <v/>
      </c>
      <c r="D522" s="300"/>
      <c r="E522" s="300"/>
      <c r="F522" s="264"/>
      <c r="G522" s="349"/>
      <c r="H522" s="371"/>
      <c r="I522" s="352"/>
      <c r="J522" s="372"/>
      <c r="K522" s="373"/>
      <c r="L522" s="374"/>
      <c r="M522" s="375"/>
      <c r="N522" s="356"/>
      <c r="O522" s="376"/>
      <c r="P522" s="377"/>
      <c r="Q522" s="378"/>
      <c r="R522" s="379"/>
      <c r="S522" s="380"/>
      <c r="T522" s="381"/>
      <c r="U522" s="382"/>
      <c r="V522" s="382"/>
      <c r="W522" s="382"/>
      <c r="X522" s="382"/>
      <c r="Y522" s="383"/>
      <c r="Z522" s="384"/>
      <c r="AA522" s="470"/>
      <c r="AB522" s="381"/>
      <c r="AC522" s="382"/>
      <c r="AD522" s="382"/>
      <c r="AE522" s="382"/>
      <c r="AF522" s="382"/>
      <c r="AG522" s="382"/>
      <c r="AH522" s="376"/>
      <c r="AI522" s="377"/>
      <c r="AJ522" s="385"/>
      <c r="AK522" s="385"/>
      <c r="AL522" s="385"/>
      <c r="AM522" s="385"/>
      <c r="AN522" s="379"/>
      <c r="AO522" s="386"/>
      <c r="AP522" s="372"/>
      <c r="AQ522" s="372"/>
      <c r="AR522" s="372"/>
      <c r="AS522" s="372"/>
      <c r="AT522" s="372"/>
      <c r="AU522" s="372"/>
      <c r="AV522" s="373"/>
      <c r="AW522" s="387"/>
      <c r="AX522" s="383"/>
      <c r="AY522" s="384"/>
      <c r="AZ522" s="380"/>
      <c r="BA522" s="388"/>
      <c r="BB522" s="382"/>
      <c r="BC522" s="383"/>
      <c r="BF522" s="328"/>
    </row>
    <row r="523" spans="1:58" s="132" customFormat="1" ht="15" x14ac:dyDescent="0.3">
      <c r="A523" s="148"/>
      <c r="B523" s="149"/>
      <c r="C523" s="291" t="str">
        <f t="shared" si="8"/>
        <v/>
      </c>
      <c r="D523" s="300"/>
      <c r="E523" s="300"/>
      <c r="F523" s="264"/>
      <c r="G523" s="349"/>
      <c r="H523" s="371"/>
      <c r="I523" s="352"/>
      <c r="J523" s="372"/>
      <c r="K523" s="373"/>
      <c r="L523" s="374"/>
      <c r="M523" s="375"/>
      <c r="N523" s="356"/>
      <c r="O523" s="376"/>
      <c r="P523" s="377"/>
      <c r="Q523" s="378"/>
      <c r="R523" s="379"/>
      <c r="S523" s="380"/>
      <c r="T523" s="381"/>
      <c r="U523" s="382"/>
      <c r="V523" s="382"/>
      <c r="W523" s="382"/>
      <c r="X523" s="382"/>
      <c r="Y523" s="383"/>
      <c r="Z523" s="384"/>
      <c r="AA523" s="470"/>
      <c r="AB523" s="381"/>
      <c r="AC523" s="382"/>
      <c r="AD523" s="382"/>
      <c r="AE523" s="382"/>
      <c r="AF523" s="382"/>
      <c r="AG523" s="382"/>
      <c r="AH523" s="376"/>
      <c r="AI523" s="377"/>
      <c r="AJ523" s="385"/>
      <c r="AK523" s="385"/>
      <c r="AL523" s="385"/>
      <c r="AM523" s="385"/>
      <c r="AN523" s="379"/>
      <c r="AO523" s="386"/>
      <c r="AP523" s="372"/>
      <c r="AQ523" s="372"/>
      <c r="AR523" s="372"/>
      <c r="AS523" s="372"/>
      <c r="AT523" s="372"/>
      <c r="AU523" s="372"/>
      <c r="AV523" s="373"/>
      <c r="AW523" s="387"/>
      <c r="AX523" s="383"/>
      <c r="AY523" s="384"/>
      <c r="AZ523" s="380"/>
      <c r="BA523" s="388"/>
      <c r="BB523" s="382"/>
      <c r="BC523" s="383"/>
      <c r="BF523" s="328"/>
    </row>
    <row r="524" spans="1:58" s="132" customFormat="1" ht="15" x14ac:dyDescent="0.3">
      <c r="A524" s="148"/>
      <c r="B524" s="149"/>
      <c r="C524" s="291" t="str">
        <f t="shared" si="8"/>
        <v/>
      </c>
      <c r="D524" s="300"/>
      <c r="E524" s="300"/>
      <c r="F524" s="264"/>
      <c r="G524" s="349"/>
      <c r="H524" s="371"/>
      <c r="I524" s="352"/>
      <c r="J524" s="372"/>
      <c r="K524" s="373"/>
      <c r="L524" s="374"/>
      <c r="M524" s="375"/>
      <c r="N524" s="356"/>
      <c r="O524" s="376"/>
      <c r="P524" s="377"/>
      <c r="Q524" s="378"/>
      <c r="R524" s="379"/>
      <c r="S524" s="380"/>
      <c r="T524" s="381"/>
      <c r="U524" s="382"/>
      <c r="V524" s="382"/>
      <c r="W524" s="382"/>
      <c r="X524" s="382"/>
      <c r="Y524" s="383"/>
      <c r="Z524" s="384"/>
      <c r="AA524" s="470"/>
      <c r="AB524" s="381"/>
      <c r="AC524" s="382"/>
      <c r="AD524" s="382"/>
      <c r="AE524" s="382"/>
      <c r="AF524" s="382"/>
      <c r="AG524" s="382"/>
      <c r="AH524" s="376"/>
      <c r="AI524" s="377"/>
      <c r="AJ524" s="385"/>
      <c r="AK524" s="385"/>
      <c r="AL524" s="385"/>
      <c r="AM524" s="385"/>
      <c r="AN524" s="379"/>
      <c r="AO524" s="386"/>
      <c r="AP524" s="372"/>
      <c r="AQ524" s="372"/>
      <c r="AR524" s="372"/>
      <c r="AS524" s="372"/>
      <c r="AT524" s="372"/>
      <c r="AU524" s="372"/>
      <c r="AV524" s="373"/>
      <c r="AW524" s="387"/>
      <c r="AX524" s="383"/>
      <c r="AY524" s="384"/>
      <c r="AZ524" s="380"/>
      <c r="BA524" s="388"/>
      <c r="BB524" s="382"/>
      <c r="BC524" s="383"/>
      <c r="BF524" s="328"/>
    </row>
    <row r="525" spans="1:58" s="132" customFormat="1" ht="15" x14ac:dyDescent="0.3">
      <c r="A525" s="148"/>
      <c r="B525" s="149"/>
      <c r="C525" s="291" t="str">
        <f t="shared" si="8"/>
        <v/>
      </c>
      <c r="D525" s="300"/>
      <c r="E525" s="300"/>
      <c r="F525" s="264"/>
      <c r="G525" s="349"/>
      <c r="H525" s="371"/>
      <c r="I525" s="352"/>
      <c r="J525" s="372"/>
      <c r="K525" s="373"/>
      <c r="L525" s="374"/>
      <c r="M525" s="375"/>
      <c r="N525" s="356"/>
      <c r="O525" s="376"/>
      <c r="P525" s="377"/>
      <c r="Q525" s="378"/>
      <c r="R525" s="379"/>
      <c r="S525" s="380"/>
      <c r="T525" s="381"/>
      <c r="U525" s="382"/>
      <c r="V525" s="382"/>
      <c r="W525" s="382"/>
      <c r="X525" s="382"/>
      <c r="Y525" s="383"/>
      <c r="Z525" s="384"/>
      <c r="AA525" s="470"/>
      <c r="AB525" s="381"/>
      <c r="AC525" s="382"/>
      <c r="AD525" s="382"/>
      <c r="AE525" s="382"/>
      <c r="AF525" s="382"/>
      <c r="AG525" s="382"/>
      <c r="AH525" s="376"/>
      <c r="AI525" s="377"/>
      <c r="AJ525" s="385"/>
      <c r="AK525" s="385"/>
      <c r="AL525" s="385"/>
      <c r="AM525" s="385"/>
      <c r="AN525" s="379"/>
      <c r="AO525" s="386"/>
      <c r="AP525" s="372"/>
      <c r="AQ525" s="372"/>
      <c r="AR525" s="372"/>
      <c r="AS525" s="372"/>
      <c r="AT525" s="372"/>
      <c r="AU525" s="372"/>
      <c r="AV525" s="373"/>
      <c r="AW525" s="387"/>
      <c r="AX525" s="383"/>
      <c r="AY525" s="384"/>
      <c r="AZ525" s="380"/>
      <c r="BA525" s="388"/>
      <c r="BB525" s="382"/>
      <c r="BC525" s="383"/>
      <c r="BF525" s="328"/>
    </row>
    <row r="526" spans="1:58" s="132" customFormat="1" ht="15" x14ac:dyDescent="0.3">
      <c r="A526" s="148"/>
      <c r="B526" s="149"/>
      <c r="C526" s="291" t="str">
        <f t="shared" si="8"/>
        <v/>
      </c>
      <c r="D526" s="300"/>
      <c r="E526" s="300"/>
      <c r="F526" s="264"/>
      <c r="G526" s="349"/>
      <c r="H526" s="371"/>
      <c r="I526" s="352"/>
      <c r="J526" s="372"/>
      <c r="K526" s="373"/>
      <c r="L526" s="374"/>
      <c r="M526" s="375"/>
      <c r="N526" s="356"/>
      <c r="O526" s="376"/>
      <c r="P526" s="377"/>
      <c r="Q526" s="378"/>
      <c r="R526" s="379"/>
      <c r="S526" s="380"/>
      <c r="T526" s="381"/>
      <c r="U526" s="382"/>
      <c r="V526" s="382"/>
      <c r="W526" s="382"/>
      <c r="X526" s="382"/>
      <c r="Y526" s="383"/>
      <c r="Z526" s="384"/>
      <c r="AA526" s="470"/>
      <c r="AB526" s="381"/>
      <c r="AC526" s="382"/>
      <c r="AD526" s="382"/>
      <c r="AE526" s="382"/>
      <c r="AF526" s="382"/>
      <c r="AG526" s="382"/>
      <c r="AH526" s="376"/>
      <c r="AI526" s="377"/>
      <c r="AJ526" s="385"/>
      <c r="AK526" s="385"/>
      <c r="AL526" s="385"/>
      <c r="AM526" s="385"/>
      <c r="AN526" s="379"/>
      <c r="AO526" s="386"/>
      <c r="AP526" s="372"/>
      <c r="AQ526" s="372"/>
      <c r="AR526" s="372"/>
      <c r="AS526" s="372"/>
      <c r="AT526" s="372"/>
      <c r="AU526" s="372"/>
      <c r="AV526" s="373"/>
      <c r="AW526" s="387"/>
      <c r="AX526" s="383"/>
      <c r="AY526" s="384"/>
      <c r="AZ526" s="380"/>
      <c r="BA526" s="388"/>
      <c r="BB526" s="382"/>
      <c r="BC526" s="383"/>
      <c r="BF526" s="328"/>
    </row>
    <row r="527" spans="1:58" s="132" customFormat="1" ht="15" x14ac:dyDescent="0.3">
      <c r="A527" s="148"/>
      <c r="B527" s="149"/>
      <c r="C527" s="291" t="str">
        <f t="shared" si="8"/>
        <v/>
      </c>
      <c r="D527" s="300"/>
      <c r="E527" s="300"/>
      <c r="F527" s="264"/>
      <c r="G527" s="349"/>
      <c r="H527" s="371"/>
      <c r="I527" s="352"/>
      <c r="J527" s="372"/>
      <c r="K527" s="373"/>
      <c r="L527" s="374"/>
      <c r="M527" s="375"/>
      <c r="N527" s="356"/>
      <c r="O527" s="376"/>
      <c r="P527" s="377"/>
      <c r="Q527" s="378"/>
      <c r="R527" s="379"/>
      <c r="S527" s="380"/>
      <c r="T527" s="381"/>
      <c r="U527" s="382"/>
      <c r="V527" s="382"/>
      <c r="W527" s="382"/>
      <c r="X527" s="382"/>
      <c r="Y527" s="383"/>
      <c r="Z527" s="384"/>
      <c r="AA527" s="470"/>
      <c r="AB527" s="381"/>
      <c r="AC527" s="382"/>
      <c r="AD527" s="382"/>
      <c r="AE527" s="382"/>
      <c r="AF527" s="382"/>
      <c r="AG527" s="382"/>
      <c r="AH527" s="376"/>
      <c r="AI527" s="377"/>
      <c r="AJ527" s="385"/>
      <c r="AK527" s="385"/>
      <c r="AL527" s="385"/>
      <c r="AM527" s="385"/>
      <c r="AN527" s="379"/>
      <c r="AO527" s="386"/>
      <c r="AP527" s="372"/>
      <c r="AQ527" s="372"/>
      <c r="AR527" s="372"/>
      <c r="AS527" s="372"/>
      <c r="AT527" s="372"/>
      <c r="AU527" s="372"/>
      <c r="AV527" s="373"/>
      <c r="AW527" s="387"/>
      <c r="AX527" s="383"/>
      <c r="AY527" s="384"/>
      <c r="AZ527" s="380"/>
      <c r="BA527" s="388"/>
      <c r="BB527" s="382"/>
      <c r="BC527" s="383"/>
      <c r="BF527" s="328"/>
    </row>
    <row r="528" spans="1:58" s="132" customFormat="1" ht="15" x14ac:dyDescent="0.3">
      <c r="A528" s="148"/>
      <c r="B528" s="149"/>
      <c r="C528" s="291" t="str">
        <f t="shared" si="8"/>
        <v/>
      </c>
      <c r="D528" s="300"/>
      <c r="E528" s="300"/>
      <c r="F528" s="264"/>
      <c r="G528" s="349"/>
      <c r="H528" s="371"/>
      <c r="I528" s="352"/>
      <c r="J528" s="372"/>
      <c r="K528" s="373"/>
      <c r="L528" s="374"/>
      <c r="M528" s="375"/>
      <c r="N528" s="356"/>
      <c r="O528" s="376"/>
      <c r="P528" s="377"/>
      <c r="Q528" s="378"/>
      <c r="R528" s="379"/>
      <c r="S528" s="380"/>
      <c r="T528" s="381"/>
      <c r="U528" s="382"/>
      <c r="V528" s="382"/>
      <c r="W528" s="382"/>
      <c r="X528" s="382"/>
      <c r="Y528" s="383"/>
      <c r="Z528" s="384"/>
      <c r="AA528" s="470"/>
      <c r="AB528" s="381"/>
      <c r="AC528" s="382"/>
      <c r="AD528" s="382"/>
      <c r="AE528" s="382"/>
      <c r="AF528" s="382"/>
      <c r="AG528" s="382"/>
      <c r="AH528" s="376"/>
      <c r="AI528" s="377"/>
      <c r="AJ528" s="385"/>
      <c r="AK528" s="385"/>
      <c r="AL528" s="385"/>
      <c r="AM528" s="385"/>
      <c r="AN528" s="379"/>
      <c r="AO528" s="386"/>
      <c r="AP528" s="372"/>
      <c r="AQ528" s="372"/>
      <c r="AR528" s="372"/>
      <c r="AS528" s="372"/>
      <c r="AT528" s="372"/>
      <c r="AU528" s="372"/>
      <c r="AV528" s="373"/>
      <c r="AW528" s="387"/>
      <c r="AX528" s="383"/>
      <c r="AY528" s="384"/>
      <c r="AZ528" s="380"/>
      <c r="BA528" s="388"/>
      <c r="BB528" s="382"/>
      <c r="BC528" s="383"/>
      <c r="BF528" s="328"/>
    </row>
    <row r="529" spans="1:58" s="132" customFormat="1" ht="15" x14ac:dyDescent="0.3">
      <c r="A529" s="148"/>
      <c r="B529" s="149"/>
      <c r="C529" s="291" t="str">
        <f t="shared" si="8"/>
        <v/>
      </c>
      <c r="D529" s="300"/>
      <c r="E529" s="300"/>
      <c r="F529" s="264"/>
      <c r="G529" s="349"/>
      <c r="H529" s="371"/>
      <c r="I529" s="352"/>
      <c r="J529" s="372"/>
      <c r="K529" s="373"/>
      <c r="L529" s="374"/>
      <c r="M529" s="375"/>
      <c r="N529" s="356"/>
      <c r="O529" s="376"/>
      <c r="P529" s="377"/>
      <c r="Q529" s="378"/>
      <c r="R529" s="379"/>
      <c r="S529" s="380"/>
      <c r="T529" s="381"/>
      <c r="U529" s="382"/>
      <c r="V529" s="382"/>
      <c r="W529" s="382"/>
      <c r="X529" s="382"/>
      <c r="Y529" s="383"/>
      <c r="Z529" s="384"/>
      <c r="AA529" s="470"/>
      <c r="AB529" s="381"/>
      <c r="AC529" s="382"/>
      <c r="AD529" s="382"/>
      <c r="AE529" s="382"/>
      <c r="AF529" s="382"/>
      <c r="AG529" s="382"/>
      <c r="AH529" s="376"/>
      <c r="AI529" s="377"/>
      <c r="AJ529" s="385"/>
      <c r="AK529" s="385"/>
      <c r="AL529" s="385"/>
      <c r="AM529" s="385"/>
      <c r="AN529" s="379"/>
      <c r="AO529" s="386"/>
      <c r="AP529" s="372"/>
      <c r="AQ529" s="372"/>
      <c r="AR529" s="372"/>
      <c r="AS529" s="372"/>
      <c r="AT529" s="372"/>
      <c r="AU529" s="372"/>
      <c r="AV529" s="373"/>
      <c r="AW529" s="387"/>
      <c r="AX529" s="383"/>
      <c r="AY529" s="384"/>
      <c r="AZ529" s="380"/>
      <c r="BA529" s="388"/>
      <c r="BB529" s="382"/>
      <c r="BC529" s="383"/>
      <c r="BF529" s="328"/>
    </row>
    <row r="530" spans="1:58" s="132" customFormat="1" ht="15" x14ac:dyDescent="0.3">
      <c r="A530" s="148"/>
      <c r="B530" s="149"/>
      <c r="C530" s="291" t="str">
        <f t="shared" si="8"/>
        <v/>
      </c>
      <c r="D530" s="300"/>
      <c r="E530" s="300"/>
      <c r="F530" s="264"/>
      <c r="G530" s="349"/>
      <c r="H530" s="371"/>
      <c r="I530" s="352"/>
      <c r="J530" s="372"/>
      <c r="K530" s="373"/>
      <c r="L530" s="374"/>
      <c r="M530" s="375"/>
      <c r="N530" s="356"/>
      <c r="O530" s="376"/>
      <c r="P530" s="377"/>
      <c r="Q530" s="378"/>
      <c r="R530" s="379"/>
      <c r="S530" s="380"/>
      <c r="T530" s="381"/>
      <c r="U530" s="382"/>
      <c r="V530" s="382"/>
      <c r="W530" s="382"/>
      <c r="X530" s="382"/>
      <c r="Y530" s="383"/>
      <c r="Z530" s="384"/>
      <c r="AA530" s="470"/>
      <c r="AB530" s="381"/>
      <c r="AC530" s="382"/>
      <c r="AD530" s="382"/>
      <c r="AE530" s="382"/>
      <c r="AF530" s="382"/>
      <c r="AG530" s="382"/>
      <c r="AH530" s="376"/>
      <c r="AI530" s="377"/>
      <c r="AJ530" s="385"/>
      <c r="AK530" s="385"/>
      <c r="AL530" s="385"/>
      <c r="AM530" s="385"/>
      <c r="AN530" s="379"/>
      <c r="AO530" s="386"/>
      <c r="AP530" s="372"/>
      <c r="AQ530" s="372"/>
      <c r="AR530" s="372"/>
      <c r="AS530" s="372"/>
      <c r="AT530" s="372"/>
      <c r="AU530" s="372"/>
      <c r="AV530" s="373"/>
      <c r="AW530" s="387"/>
      <c r="AX530" s="383"/>
      <c r="AY530" s="384"/>
      <c r="AZ530" s="380"/>
      <c r="BA530" s="388"/>
      <c r="BB530" s="382"/>
      <c r="BC530" s="383"/>
      <c r="BF530" s="328"/>
    </row>
    <row r="531" spans="1:58" s="132" customFormat="1" ht="15" x14ac:dyDescent="0.3">
      <c r="A531" s="148"/>
      <c r="B531" s="149"/>
      <c r="C531" s="291" t="str">
        <f t="shared" si="8"/>
        <v/>
      </c>
      <c r="D531" s="300"/>
      <c r="E531" s="300"/>
      <c r="F531" s="264"/>
      <c r="G531" s="349"/>
      <c r="H531" s="371"/>
      <c r="I531" s="352"/>
      <c r="J531" s="372"/>
      <c r="K531" s="373"/>
      <c r="L531" s="374"/>
      <c r="M531" s="375"/>
      <c r="N531" s="356"/>
      <c r="O531" s="376"/>
      <c r="P531" s="377"/>
      <c r="Q531" s="378"/>
      <c r="R531" s="379"/>
      <c r="S531" s="380"/>
      <c r="T531" s="381"/>
      <c r="U531" s="382"/>
      <c r="V531" s="382"/>
      <c r="W531" s="382"/>
      <c r="X531" s="382"/>
      <c r="Y531" s="383"/>
      <c r="Z531" s="384"/>
      <c r="AA531" s="470"/>
      <c r="AB531" s="381"/>
      <c r="AC531" s="382"/>
      <c r="AD531" s="382"/>
      <c r="AE531" s="382"/>
      <c r="AF531" s="382"/>
      <c r="AG531" s="382"/>
      <c r="AH531" s="376"/>
      <c r="AI531" s="377"/>
      <c r="AJ531" s="385"/>
      <c r="AK531" s="385"/>
      <c r="AL531" s="385"/>
      <c r="AM531" s="385"/>
      <c r="AN531" s="379"/>
      <c r="AO531" s="386"/>
      <c r="AP531" s="372"/>
      <c r="AQ531" s="372"/>
      <c r="AR531" s="372"/>
      <c r="AS531" s="372"/>
      <c r="AT531" s="372"/>
      <c r="AU531" s="372"/>
      <c r="AV531" s="373"/>
      <c r="AW531" s="387"/>
      <c r="AX531" s="383"/>
      <c r="AY531" s="384"/>
      <c r="AZ531" s="380"/>
      <c r="BA531" s="388"/>
      <c r="BB531" s="382"/>
      <c r="BC531" s="383"/>
      <c r="BF531" s="328"/>
    </row>
    <row r="532" spans="1:58" s="132" customFormat="1" ht="15" x14ac:dyDescent="0.3">
      <c r="A532" s="148"/>
      <c r="B532" s="149"/>
      <c r="C532" s="291" t="str">
        <f t="shared" si="8"/>
        <v/>
      </c>
      <c r="D532" s="300"/>
      <c r="E532" s="300"/>
      <c r="F532" s="264"/>
      <c r="G532" s="349"/>
      <c r="H532" s="371"/>
      <c r="I532" s="352"/>
      <c r="J532" s="372"/>
      <c r="K532" s="373"/>
      <c r="L532" s="374"/>
      <c r="M532" s="375"/>
      <c r="N532" s="356"/>
      <c r="O532" s="376"/>
      <c r="P532" s="377"/>
      <c r="Q532" s="378"/>
      <c r="R532" s="379"/>
      <c r="S532" s="380"/>
      <c r="T532" s="381"/>
      <c r="U532" s="382"/>
      <c r="V532" s="382"/>
      <c r="W532" s="382"/>
      <c r="X532" s="382"/>
      <c r="Y532" s="383"/>
      <c r="Z532" s="384"/>
      <c r="AA532" s="470"/>
      <c r="AB532" s="381"/>
      <c r="AC532" s="382"/>
      <c r="AD532" s="382"/>
      <c r="AE532" s="382"/>
      <c r="AF532" s="382"/>
      <c r="AG532" s="382"/>
      <c r="AH532" s="376"/>
      <c r="AI532" s="377"/>
      <c r="AJ532" s="385"/>
      <c r="AK532" s="385"/>
      <c r="AL532" s="385"/>
      <c r="AM532" s="385"/>
      <c r="AN532" s="379"/>
      <c r="AO532" s="386"/>
      <c r="AP532" s="372"/>
      <c r="AQ532" s="372"/>
      <c r="AR532" s="372"/>
      <c r="AS532" s="372"/>
      <c r="AT532" s="372"/>
      <c r="AU532" s="372"/>
      <c r="AV532" s="373"/>
      <c r="AW532" s="387"/>
      <c r="AX532" s="383"/>
      <c r="AY532" s="384"/>
      <c r="AZ532" s="380"/>
      <c r="BA532" s="388"/>
      <c r="BB532" s="382"/>
      <c r="BC532" s="383"/>
      <c r="BF532" s="328"/>
    </row>
    <row r="533" spans="1:58" s="132" customFormat="1" ht="15" x14ac:dyDescent="0.3">
      <c r="A533" s="148"/>
      <c r="B533" s="149"/>
      <c r="C533" s="291" t="str">
        <f t="shared" si="8"/>
        <v/>
      </c>
      <c r="D533" s="300"/>
      <c r="E533" s="300"/>
      <c r="F533" s="264"/>
      <c r="G533" s="349"/>
      <c r="H533" s="371"/>
      <c r="I533" s="352"/>
      <c r="J533" s="372"/>
      <c r="K533" s="373"/>
      <c r="L533" s="374"/>
      <c r="M533" s="375"/>
      <c r="N533" s="356"/>
      <c r="O533" s="376"/>
      <c r="P533" s="377"/>
      <c r="Q533" s="378"/>
      <c r="R533" s="379"/>
      <c r="S533" s="380"/>
      <c r="T533" s="381"/>
      <c r="U533" s="382"/>
      <c r="V533" s="382"/>
      <c r="W533" s="382"/>
      <c r="X533" s="382"/>
      <c r="Y533" s="383"/>
      <c r="Z533" s="384"/>
      <c r="AA533" s="470"/>
      <c r="AB533" s="381"/>
      <c r="AC533" s="382"/>
      <c r="AD533" s="382"/>
      <c r="AE533" s="382"/>
      <c r="AF533" s="382"/>
      <c r="AG533" s="382"/>
      <c r="AH533" s="376"/>
      <c r="AI533" s="377"/>
      <c r="AJ533" s="385"/>
      <c r="AK533" s="385"/>
      <c r="AL533" s="385"/>
      <c r="AM533" s="385"/>
      <c r="AN533" s="379"/>
      <c r="AO533" s="386"/>
      <c r="AP533" s="372"/>
      <c r="AQ533" s="372"/>
      <c r="AR533" s="372"/>
      <c r="AS533" s="372"/>
      <c r="AT533" s="372"/>
      <c r="AU533" s="372"/>
      <c r="AV533" s="373"/>
      <c r="AW533" s="387"/>
      <c r="AX533" s="383"/>
      <c r="AY533" s="384"/>
      <c r="AZ533" s="380"/>
      <c r="BA533" s="388"/>
      <c r="BB533" s="382"/>
      <c r="BC533" s="383"/>
      <c r="BF533" s="328"/>
    </row>
    <row r="534" spans="1:58" s="132" customFormat="1" ht="15" x14ac:dyDescent="0.3">
      <c r="A534" s="148"/>
      <c r="B534" s="149"/>
      <c r="C534" s="291" t="str">
        <f t="shared" si="8"/>
        <v/>
      </c>
      <c r="D534" s="300"/>
      <c r="E534" s="300"/>
      <c r="F534" s="264"/>
      <c r="G534" s="349"/>
      <c r="H534" s="371"/>
      <c r="I534" s="352"/>
      <c r="J534" s="372"/>
      <c r="K534" s="373"/>
      <c r="L534" s="374"/>
      <c r="M534" s="375"/>
      <c r="N534" s="356"/>
      <c r="O534" s="376"/>
      <c r="P534" s="377"/>
      <c r="Q534" s="378"/>
      <c r="R534" s="379"/>
      <c r="S534" s="380"/>
      <c r="T534" s="381"/>
      <c r="U534" s="382"/>
      <c r="V534" s="382"/>
      <c r="W534" s="382"/>
      <c r="X534" s="382"/>
      <c r="Y534" s="383"/>
      <c r="Z534" s="384"/>
      <c r="AA534" s="470"/>
      <c r="AB534" s="381"/>
      <c r="AC534" s="382"/>
      <c r="AD534" s="382"/>
      <c r="AE534" s="382"/>
      <c r="AF534" s="382"/>
      <c r="AG534" s="382"/>
      <c r="AH534" s="376"/>
      <c r="AI534" s="377"/>
      <c r="AJ534" s="385"/>
      <c r="AK534" s="385"/>
      <c r="AL534" s="385"/>
      <c r="AM534" s="385"/>
      <c r="AN534" s="379"/>
      <c r="AO534" s="386"/>
      <c r="AP534" s="372"/>
      <c r="AQ534" s="372"/>
      <c r="AR534" s="372"/>
      <c r="AS534" s="372"/>
      <c r="AT534" s="372"/>
      <c r="AU534" s="372"/>
      <c r="AV534" s="373"/>
      <c r="AW534" s="387"/>
      <c r="AX534" s="383"/>
      <c r="AY534" s="384"/>
      <c r="AZ534" s="380"/>
      <c r="BA534" s="388"/>
      <c r="BB534" s="382"/>
      <c r="BC534" s="383"/>
      <c r="BF534" s="328"/>
    </row>
    <row r="535" spans="1:58" s="132" customFormat="1" ht="15" x14ac:dyDescent="0.3">
      <c r="A535" s="148"/>
      <c r="B535" s="149"/>
      <c r="C535" s="291" t="str">
        <f t="shared" si="8"/>
        <v/>
      </c>
      <c r="D535" s="300"/>
      <c r="E535" s="300"/>
      <c r="F535" s="264"/>
      <c r="G535" s="349"/>
      <c r="H535" s="371"/>
      <c r="I535" s="352"/>
      <c r="J535" s="372"/>
      <c r="K535" s="373"/>
      <c r="L535" s="374"/>
      <c r="M535" s="375"/>
      <c r="N535" s="356"/>
      <c r="O535" s="376"/>
      <c r="P535" s="377"/>
      <c r="Q535" s="378"/>
      <c r="R535" s="379"/>
      <c r="S535" s="380"/>
      <c r="T535" s="381"/>
      <c r="U535" s="382"/>
      <c r="V535" s="382"/>
      <c r="W535" s="382"/>
      <c r="X535" s="382"/>
      <c r="Y535" s="383"/>
      <c r="Z535" s="384"/>
      <c r="AA535" s="470"/>
      <c r="AB535" s="381"/>
      <c r="AC535" s="382"/>
      <c r="AD535" s="382"/>
      <c r="AE535" s="382"/>
      <c r="AF535" s="382"/>
      <c r="AG535" s="382"/>
      <c r="AH535" s="376"/>
      <c r="AI535" s="377"/>
      <c r="AJ535" s="385"/>
      <c r="AK535" s="385"/>
      <c r="AL535" s="385"/>
      <c r="AM535" s="385"/>
      <c r="AN535" s="379"/>
      <c r="AO535" s="386"/>
      <c r="AP535" s="372"/>
      <c r="AQ535" s="372"/>
      <c r="AR535" s="372"/>
      <c r="AS535" s="372"/>
      <c r="AT535" s="372"/>
      <c r="AU535" s="372"/>
      <c r="AV535" s="373"/>
      <c r="AW535" s="387"/>
      <c r="AX535" s="383"/>
      <c r="AY535" s="384"/>
      <c r="AZ535" s="380"/>
      <c r="BA535" s="388"/>
      <c r="BB535" s="382"/>
      <c r="BC535" s="383"/>
      <c r="BF535" s="328"/>
    </row>
    <row r="536" spans="1:58" s="132" customFormat="1" ht="15" x14ac:dyDescent="0.3">
      <c r="A536" s="148"/>
      <c r="B536" s="149"/>
      <c r="C536" s="291" t="str">
        <f t="shared" si="8"/>
        <v/>
      </c>
      <c r="D536" s="300"/>
      <c r="E536" s="300"/>
      <c r="F536" s="264"/>
      <c r="G536" s="349"/>
      <c r="H536" s="371"/>
      <c r="I536" s="352"/>
      <c r="J536" s="372"/>
      <c r="K536" s="373"/>
      <c r="L536" s="374"/>
      <c r="M536" s="375"/>
      <c r="N536" s="356"/>
      <c r="O536" s="376"/>
      <c r="P536" s="377"/>
      <c r="Q536" s="378"/>
      <c r="R536" s="379"/>
      <c r="S536" s="380"/>
      <c r="T536" s="381"/>
      <c r="U536" s="382"/>
      <c r="V536" s="382"/>
      <c r="W536" s="382"/>
      <c r="X536" s="382"/>
      <c r="Y536" s="383"/>
      <c r="Z536" s="384"/>
      <c r="AA536" s="470"/>
      <c r="AB536" s="381"/>
      <c r="AC536" s="382"/>
      <c r="AD536" s="382"/>
      <c r="AE536" s="382"/>
      <c r="AF536" s="382"/>
      <c r="AG536" s="382"/>
      <c r="AH536" s="376"/>
      <c r="AI536" s="377"/>
      <c r="AJ536" s="385"/>
      <c r="AK536" s="385"/>
      <c r="AL536" s="385"/>
      <c r="AM536" s="385"/>
      <c r="AN536" s="379"/>
      <c r="AO536" s="386"/>
      <c r="AP536" s="372"/>
      <c r="AQ536" s="372"/>
      <c r="AR536" s="372"/>
      <c r="AS536" s="372"/>
      <c r="AT536" s="372"/>
      <c r="AU536" s="372"/>
      <c r="AV536" s="373"/>
      <c r="AW536" s="387"/>
      <c r="AX536" s="383"/>
      <c r="AY536" s="384"/>
      <c r="AZ536" s="380"/>
      <c r="BA536" s="388"/>
      <c r="BB536" s="382"/>
      <c r="BC536" s="383"/>
      <c r="BF536" s="328"/>
    </row>
    <row r="537" spans="1:58" s="132" customFormat="1" ht="15" x14ac:dyDescent="0.3">
      <c r="A537" s="148"/>
      <c r="B537" s="149"/>
      <c r="C537" s="291" t="str">
        <f t="shared" si="8"/>
        <v/>
      </c>
      <c r="D537" s="300"/>
      <c r="E537" s="300"/>
      <c r="F537" s="264"/>
      <c r="G537" s="349"/>
      <c r="H537" s="371"/>
      <c r="I537" s="352"/>
      <c r="J537" s="372"/>
      <c r="K537" s="373"/>
      <c r="L537" s="374"/>
      <c r="M537" s="375"/>
      <c r="N537" s="356"/>
      <c r="O537" s="376"/>
      <c r="P537" s="377"/>
      <c r="Q537" s="378"/>
      <c r="R537" s="379"/>
      <c r="S537" s="380"/>
      <c r="T537" s="381"/>
      <c r="U537" s="382"/>
      <c r="V537" s="382"/>
      <c r="W537" s="382"/>
      <c r="X537" s="382"/>
      <c r="Y537" s="383"/>
      <c r="Z537" s="384"/>
      <c r="AA537" s="470"/>
      <c r="AB537" s="381"/>
      <c r="AC537" s="382"/>
      <c r="AD537" s="382"/>
      <c r="AE537" s="382"/>
      <c r="AF537" s="382"/>
      <c r="AG537" s="382"/>
      <c r="AH537" s="376"/>
      <c r="AI537" s="377"/>
      <c r="AJ537" s="385"/>
      <c r="AK537" s="385"/>
      <c r="AL537" s="385"/>
      <c r="AM537" s="385"/>
      <c r="AN537" s="379"/>
      <c r="AO537" s="386"/>
      <c r="AP537" s="372"/>
      <c r="AQ537" s="372"/>
      <c r="AR537" s="372"/>
      <c r="AS537" s="372"/>
      <c r="AT537" s="372"/>
      <c r="AU537" s="372"/>
      <c r="AV537" s="373"/>
      <c r="AW537" s="387"/>
      <c r="AX537" s="383"/>
      <c r="AY537" s="384"/>
      <c r="AZ537" s="380"/>
      <c r="BA537" s="388"/>
      <c r="BB537" s="382"/>
      <c r="BC537" s="383"/>
      <c r="BF537" s="328"/>
    </row>
    <row r="538" spans="1:58" s="132" customFormat="1" ht="15" x14ac:dyDescent="0.3">
      <c r="A538" s="148"/>
      <c r="B538" s="149"/>
      <c r="C538" s="291" t="str">
        <f t="shared" si="8"/>
        <v/>
      </c>
      <c r="D538" s="300"/>
      <c r="E538" s="300"/>
      <c r="F538" s="264"/>
      <c r="G538" s="349"/>
      <c r="H538" s="371"/>
      <c r="I538" s="352"/>
      <c r="J538" s="372"/>
      <c r="K538" s="373"/>
      <c r="L538" s="374"/>
      <c r="M538" s="375"/>
      <c r="N538" s="356"/>
      <c r="O538" s="376"/>
      <c r="P538" s="377"/>
      <c r="Q538" s="378"/>
      <c r="R538" s="379"/>
      <c r="S538" s="380"/>
      <c r="T538" s="381"/>
      <c r="U538" s="382"/>
      <c r="V538" s="382"/>
      <c r="W538" s="382"/>
      <c r="X538" s="382"/>
      <c r="Y538" s="383"/>
      <c r="Z538" s="384"/>
      <c r="AA538" s="470"/>
      <c r="AB538" s="381"/>
      <c r="AC538" s="382"/>
      <c r="AD538" s="382"/>
      <c r="AE538" s="382"/>
      <c r="AF538" s="382"/>
      <c r="AG538" s="382"/>
      <c r="AH538" s="376"/>
      <c r="AI538" s="377"/>
      <c r="AJ538" s="385"/>
      <c r="AK538" s="385"/>
      <c r="AL538" s="385"/>
      <c r="AM538" s="385"/>
      <c r="AN538" s="379"/>
      <c r="AO538" s="386"/>
      <c r="AP538" s="372"/>
      <c r="AQ538" s="372"/>
      <c r="AR538" s="372"/>
      <c r="AS538" s="372"/>
      <c r="AT538" s="372"/>
      <c r="AU538" s="372"/>
      <c r="AV538" s="373"/>
      <c r="AW538" s="387"/>
      <c r="AX538" s="383"/>
      <c r="AY538" s="384"/>
      <c r="AZ538" s="380"/>
      <c r="BA538" s="388"/>
      <c r="BB538" s="382"/>
      <c r="BC538" s="383"/>
      <c r="BF538" s="328"/>
    </row>
    <row r="539" spans="1:58" s="132" customFormat="1" ht="15" x14ac:dyDescent="0.3">
      <c r="A539" s="148"/>
      <c r="B539" s="149"/>
      <c r="C539" s="291" t="str">
        <f t="shared" si="8"/>
        <v/>
      </c>
      <c r="D539" s="300"/>
      <c r="E539" s="300"/>
      <c r="F539" s="264"/>
      <c r="G539" s="349"/>
      <c r="H539" s="371"/>
      <c r="I539" s="352"/>
      <c r="J539" s="372"/>
      <c r="K539" s="373"/>
      <c r="L539" s="374"/>
      <c r="M539" s="375"/>
      <c r="N539" s="356"/>
      <c r="O539" s="376"/>
      <c r="P539" s="377"/>
      <c r="Q539" s="378"/>
      <c r="R539" s="379"/>
      <c r="S539" s="380"/>
      <c r="T539" s="381"/>
      <c r="U539" s="382"/>
      <c r="V539" s="382"/>
      <c r="W539" s="382"/>
      <c r="X539" s="382"/>
      <c r="Y539" s="383"/>
      <c r="Z539" s="384"/>
      <c r="AA539" s="470"/>
      <c r="AB539" s="381"/>
      <c r="AC539" s="382"/>
      <c r="AD539" s="382"/>
      <c r="AE539" s="382"/>
      <c r="AF539" s="382"/>
      <c r="AG539" s="382"/>
      <c r="AH539" s="376"/>
      <c r="AI539" s="377"/>
      <c r="AJ539" s="385"/>
      <c r="AK539" s="385"/>
      <c r="AL539" s="385"/>
      <c r="AM539" s="385"/>
      <c r="AN539" s="379"/>
      <c r="AO539" s="386"/>
      <c r="AP539" s="372"/>
      <c r="AQ539" s="372"/>
      <c r="AR539" s="372"/>
      <c r="AS539" s="372"/>
      <c r="AT539" s="372"/>
      <c r="AU539" s="372"/>
      <c r="AV539" s="373"/>
      <c r="AW539" s="387"/>
      <c r="AX539" s="383"/>
      <c r="AY539" s="384"/>
      <c r="AZ539" s="380"/>
      <c r="BA539" s="388"/>
      <c r="BB539" s="382"/>
      <c r="BC539" s="383"/>
      <c r="BF539" s="328"/>
    </row>
    <row r="540" spans="1:58" s="132" customFormat="1" ht="15" x14ac:dyDescent="0.3">
      <c r="A540" s="148"/>
      <c r="B540" s="149"/>
      <c r="C540" s="291" t="str">
        <f t="shared" si="8"/>
        <v/>
      </c>
      <c r="D540" s="300"/>
      <c r="E540" s="300"/>
      <c r="F540" s="264"/>
      <c r="G540" s="349"/>
      <c r="H540" s="371"/>
      <c r="I540" s="352"/>
      <c r="J540" s="372"/>
      <c r="K540" s="373"/>
      <c r="L540" s="374"/>
      <c r="M540" s="375"/>
      <c r="N540" s="356"/>
      <c r="O540" s="376"/>
      <c r="P540" s="377"/>
      <c r="Q540" s="378"/>
      <c r="R540" s="379"/>
      <c r="S540" s="380"/>
      <c r="T540" s="381"/>
      <c r="U540" s="382"/>
      <c r="V540" s="382"/>
      <c r="W540" s="382"/>
      <c r="X540" s="382"/>
      <c r="Y540" s="383"/>
      <c r="Z540" s="384"/>
      <c r="AA540" s="470"/>
      <c r="AB540" s="381"/>
      <c r="AC540" s="382"/>
      <c r="AD540" s="382"/>
      <c r="AE540" s="382"/>
      <c r="AF540" s="382"/>
      <c r="AG540" s="382"/>
      <c r="AH540" s="376"/>
      <c r="AI540" s="377"/>
      <c r="AJ540" s="385"/>
      <c r="AK540" s="385"/>
      <c r="AL540" s="385"/>
      <c r="AM540" s="385"/>
      <c r="AN540" s="379"/>
      <c r="AO540" s="386"/>
      <c r="AP540" s="372"/>
      <c r="AQ540" s="372"/>
      <c r="AR540" s="372"/>
      <c r="AS540" s="372"/>
      <c r="AT540" s="372"/>
      <c r="AU540" s="372"/>
      <c r="AV540" s="373"/>
      <c r="AW540" s="387"/>
      <c r="AX540" s="383"/>
      <c r="AY540" s="384"/>
      <c r="AZ540" s="380"/>
      <c r="BA540" s="388"/>
      <c r="BB540" s="382"/>
      <c r="BC540" s="383"/>
      <c r="BF540" s="328"/>
    </row>
    <row r="541" spans="1:58" s="132" customFormat="1" ht="15" x14ac:dyDescent="0.3">
      <c r="A541" s="148"/>
      <c r="B541" s="149"/>
      <c r="C541" s="291" t="str">
        <f t="shared" si="8"/>
        <v/>
      </c>
      <c r="D541" s="300"/>
      <c r="E541" s="300"/>
      <c r="F541" s="264"/>
      <c r="G541" s="349"/>
      <c r="H541" s="371"/>
      <c r="I541" s="352"/>
      <c r="J541" s="372"/>
      <c r="K541" s="373"/>
      <c r="L541" s="374"/>
      <c r="M541" s="375"/>
      <c r="N541" s="356"/>
      <c r="O541" s="376"/>
      <c r="P541" s="377"/>
      <c r="Q541" s="378"/>
      <c r="R541" s="379"/>
      <c r="S541" s="380"/>
      <c r="T541" s="381"/>
      <c r="U541" s="382"/>
      <c r="V541" s="382"/>
      <c r="W541" s="382"/>
      <c r="X541" s="382"/>
      <c r="Y541" s="383"/>
      <c r="Z541" s="384"/>
      <c r="AA541" s="470"/>
      <c r="AB541" s="381"/>
      <c r="AC541" s="382"/>
      <c r="AD541" s="382"/>
      <c r="AE541" s="382"/>
      <c r="AF541" s="382"/>
      <c r="AG541" s="382"/>
      <c r="AH541" s="376"/>
      <c r="AI541" s="377"/>
      <c r="AJ541" s="385"/>
      <c r="AK541" s="385"/>
      <c r="AL541" s="385"/>
      <c r="AM541" s="385"/>
      <c r="AN541" s="379"/>
      <c r="AO541" s="386"/>
      <c r="AP541" s="372"/>
      <c r="AQ541" s="372"/>
      <c r="AR541" s="372"/>
      <c r="AS541" s="372"/>
      <c r="AT541" s="372"/>
      <c r="AU541" s="372"/>
      <c r="AV541" s="373"/>
      <c r="AW541" s="387"/>
      <c r="AX541" s="383"/>
      <c r="AY541" s="384"/>
      <c r="AZ541" s="380"/>
      <c r="BA541" s="388"/>
      <c r="BB541" s="382"/>
      <c r="BC541" s="383"/>
      <c r="BF541" s="328"/>
    </row>
    <row r="542" spans="1:58" s="132" customFormat="1" ht="15" x14ac:dyDescent="0.3">
      <c r="A542" s="148"/>
      <c r="B542" s="149"/>
      <c r="C542" s="291" t="str">
        <f t="shared" si="8"/>
        <v/>
      </c>
      <c r="D542" s="300"/>
      <c r="E542" s="300"/>
      <c r="F542" s="264"/>
      <c r="G542" s="349"/>
      <c r="H542" s="371"/>
      <c r="I542" s="352"/>
      <c r="J542" s="372"/>
      <c r="K542" s="373"/>
      <c r="L542" s="374"/>
      <c r="M542" s="375"/>
      <c r="N542" s="356"/>
      <c r="O542" s="376"/>
      <c r="P542" s="377"/>
      <c r="Q542" s="378"/>
      <c r="R542" s="379"/>
      <c r="S542" s="380"/>
      <c r="T542" s="381"/>
      <c r="U542" s="382"/>
      <c r="V542" s="382"/>
      <c r="W542" s="382"/>
      <c r="X542" s="382"/>
      <c r="Y542" s="383"/>
      <c r="Z542" s="384"/>
      <c r="AA542" s="470"/>
      <c r="AB542" s="381"/>
      <c r="AC542" s="382"/>
      <c r="AD542" s="382"/>
      <c r="AE542" s="382"/>
      <c r="AF542" s="382"/>
      <c r="AG542" s="382"/>
      <c r="AH542" s="376"/>
      <c r="AI542" s="377"/>
      <c r="AJ542" s="385"/>
      <c r="AK542" s="385"/>
      <c r="AL542" s="385"/>
      <c r="AM542" s="385"/>
      <c r="AN542" s="379"/>
      <c r="AO542" s="386"/>
      <c r="AP542" s="372"/>
      <c r="AQ542" s="372"/>
      <c r="AR542" s="372"/>
      <c r="AS542" s="372"/>
      <c r="AT542" s="372"/>
      <c r="AU542" s="372"/>
      <c r="AV542" s="373"/>
      <c r="AW542" s="387"/>
      <c r="AX542" s="383"/>
      <c r="AY542" s="384"/>
      <c r="AZ542" s="380"/>
      <c r="BA542" s="388"/>
      <c r="BB542" s="382"/>
      <c r="BC542" s="383"/>
      <c r="BF542" s="328"/>
    </row>
    <row r="543" spans="1:58" s="132" customFormat="1" ht="15" x14ac:dyDescent="0.3">
      <c r="A543" s="148"/>
      <c r="B543" s="149"/>
      <c r="C543" s="291" t="str">
        <f t="shared" si="8"/>
        <v/>
      </c>
      <c r="D543" s="300"/>
      <c r="E543" s="300"/>
      <c r="F543" s="264"/>
      <c r="G543" s="349"/>
      <c r="H543" s="371"/>
      <c r="I543" s="352"/>
      <c r="J543" s="372"/>
      <c r="K543" s="373"/>
      <c r="L543" s="374"/>
      <c r="M543" s="375"/>
      <c r="N543" s="356"/>
      <c r="O543" s="376"/>
      <c r="P543" s="377"/>
      <c r="Q543" s="378"/>
      <c r="R543" s="379"/>
      <c r="S543" s="380"/>
      <c r="T543" s="381"/>
      <c r="U543" s="382"/>
      <c r="V543" s="382"/>
      <c r="W543" s="382"/>
      <c r="X543" s="382"/>
      <c r="Y543" s="383"/>
      <c r="Z543" s="384"/>
      <c r="AA543" s="470"/>
      <c r="AB543" s="381"/>
      <c r="AC543" s="382"/>
      <c r="AD543" s="382"/>
      <c r="AE543" s="382"/>
      <c r="AF543" s="382"/>
      <c r="AG543" s="382"/>
      <c r="AH543" s="376"/>
      <c r="AI543" s="377"/>
      <c r="AJ543" s="385"/>
      <c r="AK543" s="385"/>
      <c r="AL543" s="385"/>
      <c r="AM543" s="385"/>
      <c r="AN543" s="379"/>
      <c r="AO543" s="386"/>
      <c r="AP543" s="372"/>
      <c r="AQ543" s="372"/>
      <c r="AR543" s="372"/>
      <c r="AS543" s="372"/>
      <c r="AT543" s="372"/>
      <c r="AU543" s="372"/>
      <c r="AV543" s="373"/>
      <c r="AW543" s="387"/>
      <c r="AX543" s="383"/>
      <c r="AY543" s="384"/>
      <c r="AZ543" s="380"/>
      <c r="BA543" s="388"/>
      <c r="BB543" s="382"/>
      <c r="BC543" s="383"/>
      <c r="BF543" s="328"/>
    </row>
    <row r="544" spans="1:58" s="132" customFormat="1" ht="15" x14ac:dyDescent="0.3">
      <c r="A544" s="148"/>
      <c r="B544" s="149"/>
      <c r="C544" s="291" t="str">
        <f t="shared" si="8"/>
        <v/>
      </c>
      <c r="D544" s="300"/>
      <c r="E544" s="300"/>
      <c r="F544" s="264"/>
      <c r="G544" s="349"/>
      <c r="H544" s="371"/>
      <c r="I544" s="352"/>
      <c r="J544" s="372"/>
      <c r="K544" s="373"/>
      <c r="L544" s="374"/>
      <c r="M544" s="375"/>
      <c r="N544" s="356"/>
      <c r="O544" s="376"/>
      <c r="P544" s="377"/>
      <c r="Q544" s="378"/>
      <c r="R544" s="379"/>
      <c r="S544" s="380"/>
      <c r="T544" s="381"/>
      <c r="U544" s="382"/>
      <c r="V544" s="382"/>
      <c r="W544" s="382"/>
      <c r="X544" s="382"/>
      <c r="Y544" s="383"/>
      <c r="Z544" s="384"/>
      <c r="AA544" s="470"/>
      <c r="AB544" s="381"/>
      <c r="AC544" s="382"/>
      <c r="AD544" s="382"/>
      <c r="AE544" s="382"/>
      <c r="AF544" s="382"/>
      <c r="AG544" s="382"/>
      <c r="AH544" s="376"/>
      <c r="AI544" s="377"/>
      <c r="AJ544" s="385"/>
      <c r="AK544" s="385"/>
      <c r="AL544" s="385"/>
      <c r="AM544" s="385"/>
      <c r="AN544" s="379"/>
      <c r="AO544" s="386"/>
      <c r="AP544" s="372"/>
      <c r="AQ544" s="372"/>
      <c r="AR544" s="372"/>
      <c r="AS544" s="372"/>
      <c r="AT544" s="372"/>
      <c r="AU544" s="372"/>
      <c r="AV544" s="373"/>
      <c r="AW544" s="387"/>
      <c r="AX544" s="383"/>
      <c r="AY544" s="384"/>
      <c r="AZ544" s="380"/>
      <c r="BA544" s="388"/>
      <c r="BB544" s="382"/>
      <c r="BC544" s="383"/>
      <c r="BF544" s="328"/>
    </row>
    <row r="545" spans="1:58" s="132" customFormat="1" ht="15" x14ac:dyDescent="0.3">
      <c r="A545" s="148"/>
      <c r="B545" s="149"/>
      <c r="C545" s="291" t="str">
        <f t="shared" si="8"/>
        <v/>
      </c>
      <c r="D545" s="300"/>
      <c r="E545" s="300"/>
      <c r="F545" s="264"/>
      <c r="G545" s="349"/>
      <c r="H545" s="371"/>
      <c r="I545" s="352"/>
      <c r="J545" s="372"/>
      <c r="K545" s="373"/>
      <c r="L545" s="374"/>
      <c r="M545" s="375"/>
      <c r="N545" s="356"/>
      <c r="O545" s="376"/>
      <c r="P545" s="377"/>
      <c r="Q545" s="378"/>
      <c r="R545" s="379"/>
      <c r="S545" s="380"/>
      <c r="T545" s="381"/>
      <c r="U545" s="382"/>
      <c r="V545" s="382"/>
      <c r="W545" s="382"/>
      <c r="X545" s="382"/>
      <c r="Y545" s="383"/>
      <c r="Z545" s="384"/>
      <c r="AA545" s="470"/>
      <c r="AB545" s="381"/>
      <c r="AC545" s="382"/>
      <c r="AD545" s="382"/>
      <c r="AE545" s="382"/>
      <c r="AF545" s="382"/>
      <c r="AG545" s="382"/>
      <c r="AH545" s="376"/>
      <c r="AI545" s="377"/>
      <c r="AJ545" s="385"/>
      <c r="AK545" s="385"/>
      <c r="AL545" s="385"/>
      <c r="AM545" s="385"/>
      <c r="AN545" s="379"/>
      <c r="AO545" s="386"/>
      <c r="AP545" s="372"/>
      <c r="AQ545" s="372"/>
      <c r="AR545" s="372"/>
      <c r="AS545" s="372"/>
      <c r="AT545" s="372"/>
      <c r="AU545" s="372"/>
      <c r="AV545" s="373"/>
      <c r="AW545" s="387"/>
      <c r="AX545" s="383"/>
      <c r="AY545" s="384"/>
      <c r="AZ545" s="380"/>
      <c r="BA545" s="388"/>
      <c r="BB545" s="382"/>
      <c r="BC545" s="383"/>
      <c r="BF545" s="328"/>
    </row>
    <row r="546" spans="1:58" s="132" customFormat="1" ht="15" x14ac:dyDescent="0.3">
      <c r="A546" s="148"/>
      <c r="B546" s="149"/>
      <c r="C546" s="291" t="str">
        <f t="shared" si="8"/>
        <v/>
      </c>
      <c r="D546" s="300"/>
      <c r="E546" s="300"/>
      <c r="F546" s="264"/>
      <c r="G546" s="349"/>
      <c r="H546" s="371"/>
      <c r="I546" s="352"/>
      <c r="J546" s="372"/>
      <c r="K546" s="373"/>
      <c r="L546" s="374"/>
      <c r="M546" s="375"/>
      <c r="N546" s="356"/>
      <c r="O546" s="376"/>
      <c r="P546" s="377"/>
      <c r="Q546" s="378"/>
      <c r="R546" s="379"/>
      <c r="S546" s="380"/>
      <c r="T546" s="381"/>
      <c r="U546" s="382"/>
      <c r="V546" s="382"/>
      <c r="W546" s="382"/>
      <c r="X546" s="382"/>
      <c r="Y546" s="383"/>
      <c r="Z546" s="384"/>
      <c r="AA546" s="470"/>
      <c r="AB546" s="381"/>
      <c r="AC546" s="382"/>
      <c r="AD546" s="382"/>
      <c r="AE546" s="382"/>
      <c r="AF546" s="382"/>
      <c r="AG546" s="382"/>
      <c r="AH546" s="376"/>
      <c r="AI546" s="377"/>
      <c r="AJ546" s="385"/>
      <c r="AK546" s="385"/>
      <c r="AL546" s="385"/>
      <c r="AM546" s="385"/>
      <c r="AN546" s="379"/>
      <c r="AO546" s="386"/>
      <c r="AP546" s="372"/>
      <c r="AQ546" s="372"/>
      <c r="AR546" s="372"/>
      <c r="AS546" s="372"/>
      <c r="AT546" s="372"/>
      <c r="AU546" s="372"/>
      <c r="AV546" s="373"/>
      <c r="AW546" s="387"/>
      <c r="AX546" s="383"/>
      <c r="AY546" s="384"/>
      <c r="AZ546" s="380"/>
      <c r="BA546" s="388"/>
      <c r="BB546" s="382"/>
      <c r="BC546" s="383"/>
      <c r="BF546" s="328"/>
    </row>
    <row r="547" spans="1:58" s="132" customFormat="1" ht="15" x14ac:dyDescent="0.3">
      <c r="A547" s="148"/>
      <c r="B547" s="149"/>
      <c r="C547" s="291" t="str">
        <f t="shared" si="8"/>
        <v/>
      </c>
      <c r="D547" s="300"/>
      <c r="E547" s="300"/>
      <c r="F547" s="264"/>
      <c r="G547" s="349"/>
      <c r="H547" s="371"/>
      <c r="I547" s="352"/>
      <c r="J547" s="372"/>
      <c r="K547" s="373"/>
      <c r="L547" s="374"/>
      <c r="M547" s="375"/>
      <c r="N547" s="356"/>
      <c r="O547" s="376"/>
      <c r="P547" s="377"/>
      <c r="Q547" s="378"/>
      <c r="R547" s="379"/>
      <c r="S547" s="380"/>
      <c r="T547" s="381"/>
      <c r="U547" s="382"/>
      <c r="V547" s="382"/>
      <c r="W547" s="382"/>
      <c r="X547" s="382"/>
      <c r="Y547" s="383"/>
      <c r="Z547" s="384"/>
      <c r="AA547" s="470"/>
      <c r="AB547" s="381"/>
      <c r="AC547" s="382"/>
      <c r="AD547" s="382"/>
      <c r="AE547" s="382"/>
      <c r="AF547" s="382"/>
      <c r="AG547" s="382"/>
      <c r="AH547" s="376"/>
      <c r="AI547" s="377"/>
      <c r="AJ547" s="385"/>
      <c r="AK547" s="385"/>
      <c r="AL547" s="385"/>
      <c r="AM547" s="385"/>
      <c r="AN547" s="379"/>
      <c r="AO547" s="386"/>
      <c r="AP547" s="372"/>
      <c r="AQ547" s="372"/>
      <c r="AR547" s="372"/>
      <c r="AS547" s="372"/>
      <c r="AT547" s="372"/>
      <c r="AU547" s="372"/>
      <c r="AV547" s="373"/>
      <c r="AW547" s="387"/>
      <c r="AX547" s="383"/>
      <c r="AY547" s="384"/>
      <c r="AZ547" s="380"/>
      <c r="BA547" s="388"/>
      <c r="BB547" s="382"/>
      <c r="BC547" s="383"/>
      <c r="BF547" s="328"/>
    </row>
    <row r="548" spans="1:58" s="132" customFormat="1" ht="15" x14ac:dyDescent="0.3">
      <c r="A548" s="148"/>
      <c r="B548" s="149"/>
      <c r="C548" s="291" t="str">
        <f t="shared" si="8"/>
        <v/>
      </c>
      <c r="D548" s="300"/>
      <c r="E548" s="300"/>
      <c r="F548" s="264"/>
      <c r="G548" s="349"/>
      <c r="H548" s="371"/>
      <c r="I548" s="352"/>
      <c r="J548" s="372"/>
      <c r="K548" s="373"/>
      <c r="L548" s="374"/>
      <c r="M548" s="375"/>
      <c r="N548" s="356"/>
      <c r="O548" s="376"/>
      <c r="P548" s="377"/>
      <c r="Q548" s="378"/>
      <c r="R548" s="379"/>
      <c r="S548" s="380"/>
      <c r="T548" s="381"/>
      <c r="U548" s="382"/>
      <c r="V548" s="382"/>
      <c r="W548" s="382"/>
      <c r="X548" s="382"/>
      <c r="Y548" s="383"/>
      <c r="Z548" s="384"/>
      <c r="AA548" s="470"/>
      <c r="AB548" s="381"/>
      <c r="AC548" s="382"/>
      <c r="AD548" s="382"/>
      <c r="AE548" s="382"/>
      <c r="AF548" s="382"/>
      <c r="AG548" s="382"/>
      <c r="AH548" s="376"/>
      <c r="AI548" s="377"/>
      <c r="AJ548" s="385"/>
      <c r="AK548" s="385"/>
      <c r="AL548" s="385"/>
      <c r="AM548" s="385"/>
      <c r="AN548" s="379"/>
      <c r="AO548" s="386"/>
      <c r="AP548" s="372"/>
      <c r="AQ548" s="372"/>
      <c r="AR548" s="372"/>
      <c r="AS548" s="372"/>
      <c r="AT548" s="372"/>
      <c r="AU548" s="372"/>
      <c r="AV548" s="373"/>
      <c r="AW548" s="387"/>
      <c r="AX548" s="383"/>
      <c r="AY548" s="384"/>
      <c r="AZ548" s="380"/>
      <c r="BA548" s="388"/>
      <c r="BB548" s="382"/>
      <c r="BC548" s="383"/>
      <c r="BF548" s="328"/>
    </row>
    <row r="549" spans="1:58" s="132" customFormat="1" ht="15" x14ac:dyDescent="0.3">
      <c r="A549" s="148"/>
      <c r="B549" s="149"/>
      <c r="C549" s="291" t="str">
        <f t="shared" si="8"/>
        <v/>
      </c>
      <c r="D549" s="300"/>
      <c r="E549" s="300"/>
      <c r="F549" s="264"/>
      <c r="G549" s="349"/>
      <c r="H549" s="371"/>
      <c r="I549" s="352"/>
      <c r="J549" s="372"/>
      <c r="K549" s="373"/>
      <c r="L549" s="374"/>
      <c r="M549" s="375"/>
      <c r="N549" s="356"/>
      <c r="O549" s="376"/>
      <c r="P549" s="377"/>
      <c r="Q549" s="378"/>
      <c r="R549" s="379"/>
      <c r="S549" s="380"/>
      <c r="T549" s="381"/>
      <c r="U549" s="382"/>
      <c r="V549" s="382"/>
      <c r="W549" s="382"/>
      <c r="X549" s="382"/>
      <c r="Y549" s="383"/>
      <c r="Z549" s="384"/>
      <c r="AA549" s="470"/>
      <c r="AB549" s="381"/>
      <c r="AC549" s="382"/>
      <c r="AD549" s="382"/>
      <c r="AE549" s="382"/>
      <c r="AF549" s="382"/>
      <c r="AG549" s="382"/>
      <c r="AH549" s="376"/>
      <c r="AI549" s="377"/>
      <c r="AJ549" s="385"/>
      <c r="AK549" s="385"/>
      <c r="AL549" s="385"/>
      <c r="AM549" s="385"/>
      <c r="AN549" s="379"/>
      <c r="AO549" s="386"/>
      <c r="AP549" s="372"/>
      <c r="AQ549" s="372"/>
      <c r="AR549" s="372"/>
      <c r="AS549" s="372"/>
      <c r="AT549" s="372"/>
      <c r="AU549" s="372"/>
      <c r="AV549" s="373"/>
      <c r="AW549" s="387"/>
      <c r="AX549" s="383"/>
      <c r="AY549" s="384"/>
      <c r="AZ549" s="380"/>
      <c r="BA549" s="388"/>
      <c r="BB549" s="382"/>
      <c r="BC549" s="383"/>
      <c r="BF549" s="328"/>
    </row>
    <row r="550" spans="1:58" s="132" customFormat="1" ht="15" x14ac:dyDescent="0.3">
      <c r="A550" s="148"/>
      <c r="B550" s="149"/>
      <c r="C550" s="291" t="str">
        <f t="shared" si="8"/>
        <v/>
      </c>
      <c r="D550" s="300"/>
      <c r="E550" s="300"/>
      <c r="F550" s="264"/>
      <c r="G550" s="349"/>
      <c r="H550" s="371"/>
      <c r="I550" s="352"/>
      <c r="J550" s="372"/>
      <c r="K550" s="373"/>
      <c r="L550" s="374"/>
      <c r="M550" s="375"/>
      <c r="N550" s="356"/>
      <c r="O550" s="376"/>
      <c r="P550" s="377"/>
      <c r="Q550" s="378"/>
      <c r="R550" s="379"/>
      <c r="S550" s="380"/>
      <c r="T550" s="381"/>
      <c r="U550" s="382"/>
      <c r="V550" s="382"/>
      <c r="W550" s="382"/>
      <c r="X550" s="382"/>
      <c r="Y550" s="383"/>
      <c r="Z550" s="384"/>
      <c r="AA550" s="470"/>
      <c r="AB550" s="381"/>
      <c r="AC550" s="382"/>
      <c r="AD550" s="382"/>
      <c r="AE550" s="382"/>
      <c r="AF550" s="382"/>
      <c r="AG550" s="382"/>
      <c r="AH550" s="376"/>
      <c r="AI550" s="377"/>
      <c r="AJ550" s="385"/>
      <c r="AK550" s="385"/>
      <c r="AL550" s="385"/>
      <c r="AM550" s="385"/>
      <c r="AN550" s="379"/>
      <c r="AO550" s="386"/>
      <c r="AP550" s="372"/>
      <c r="AQ550" s="372"/>
      <c r="AR550" s="372"/>
      <c r="AS550" s="372"/>
      <c r="AT550" s="372"/>
      <c r="AU550" s="372"/>
      <c r="AV550" s="373"/>
      <c r="AW550" s="387"/>
      <c r="AX550" s="383"/>
      <c r="AY550" s="384"/>
      <c r="AZ550" s="380"/>
      <c r="BA550" s="388"/>
      <c r="BB550" s="382"/>
      <c r="BC550" s="383"/>
      <c r="BF550" s="328"/>
    </row>
    <row r="551" spans="1:58" s="132" customFormat="1" ht="15" x14ac:dyDescent="0.3">
      <c r="A551" s="148"/>
      <c r="B551" s="149"/>
      <c r="C551" s="291" t="str">
        <f t="shared" si="8"/>
        <v/>
      </c>
      <c r="D551" s="300"/>
      <c r="E551" s="300"/>
      <c r="F551" s="264"/>
      <c r="G551" s="349"/>
      <c r="H551" s="371"/>
      <c r="I551" s="352"/>
      <c r="J551" s="372"/>
      <c r="K551" s="373"/>
      <c r="L551" s="374"/>
      <c r="M551" s="375"/>
      <c r="N551" s="356"/>
      <c r="O551" s="376"/>
      <c r="P551" s="377"/>
      <c r="Q551" s="378"/>
      <c r="R551" s="379"/>
      <c r="S551" s="380"/>
      <c r="T551" s="381"/>
      <c r="U551" s="382"/>
      <c r="V551" s="382"/>
      <c r="W551" s="382"/>
      <c r="X551" s="382"/>
      <c r="Y551" s="383"/>
      <c r="Z551" s="384"/>
      <c r="AA551" s="470"/>
      <c r="AB551" s="381"/>
      <c r="AC551" s="382"/>
      <c r="AD551" s="382"/>
      <c r="AE551" s="382"/>
      <c r="AF551" s="382"/>
      <c r="AG551" s="382"/>
      <c r="AH551" s="376"/>
      <c r="AI551" s="377"/>
      <c r="AJ551" s="385"/>
      <c r="AK551" s="385"/>
      <c r="AL551" s="385"/>
      <c r="AM551" s="385"/>
      <c r="AN551" s="379"/>
      <c r="AO551" s="386"/>
      <c r="AP551" s="372"/>
      <c r="AQ551" s="372"/>
      <c r="AR551" s="372"/>
      <c r="AS551" s="372"/>
      <c r="AT551" s="372"/>
      <c r="AU551" s="372"/>
      <c r="AV551" s="373"/>
      <c r="AW551" s="387"/>
      <c r="AX551" s="383"/>
      <c r="AY551" s="384"/>
      <c r="AZ551" s="380"/>
      <c r="BA551" s="388"/>
      <c r="BB551" s="382"/>
      <c r="BC551" s="383"/>
      <c r="BF551" s="328"/>
    </row>
    <row r="552" spans="1:58" s="132" customFormat="1" ht="15" x14ac:dyDescent="0.3">
      <c r="A552" s="148"/>
      <c r="B552" s="149"/>
      <c r="C552" s="291" t="str">
        <f t="shared" si="8"/>
        <v/>
      </c>
      <c r="D552" s="300"/>
      <c r="E552" s="300"/>
      <c r="F552" s="264"/>
      <c r="G552" s="349"/>
      <c r="H552" s="371"/>
      <c r="I552" s="352"/>
      <c r="J552" s="372"/>
      <c r="K552" s="373"/>
      <c r="L552" s="374"/>
      <c r="M552" s="375"/>
      <c r="N552" s="356"/>
      <c r="O552" s="376"/>
      <c r="P552" s="377"/>
      <c r="Q552" s="378"/>
      <c r="R552" s="379"/>
      <c r="S552" s="380"/>
      <c r="T552" s="381"/>
      <c r="U552" s="382"/>
      <c r="V552" s="382"/>
      <c r="W552" s="382"/>
      <c r="X552" s="382"/>
      <c r="Y552" s="383"/>
      <c r="Z552" s="384"/>
      <c r="AA552" s="470"/>
      <c r="AB552" s="381"/>
      <c r="AC552" s="382"/>
      <c r="AD552" s="382"/>
      <c r="AE552" s="382"/>
      <c r="AF552" s="382"/>
      <c r="AG552" s="382"/>
      <c r="AH552" s="376"/>
      <c r="AI552" s="377"/>
      <c r="AJ552" s="385"/>
      <c r="AK552" s="385"/>
      <c r="AL552" s="385"/>
      <c r="AM552" s="385"/>
      <c r="AN552" s="379"/>
      <c r="AO552" s="386"/>
      <c r="AP552" s="372"/>
      <c r="AQ552" s="372"/>
      <c r="AR552" s="372"/>
      <c r="AS552" s="372"/>
      <c r="AT552" s="372"/>
      <c r="AU552" s="372"/>
      <c r="AV552" s="373"/>
      <c r="AW552" s="387"/>
      <c r="AX552" s="383"/>
      <c r="AY552" s="384"/>
      <c r="AZ552" s="380"/>
      <c r="BA552" s="388"/>
      <c r="BB552" s="382"/>
      <c r="BC552" s="383"/>
      <c r="BF552" s="328"/>
    </row>
    <row r="553" spans="1:58" s="132" customFormat="1" ht="15" x14ac:dyDescent="0.3">
      <c r="A553" s="148"/>
      <c r="B553" s="149"/>
      <c r="C553" s="291" t="str">
        <f t="shared" si="8"/>
        <v/>
      </c>
      <c r="D553" s="300"/>
      <c r="E553" s="300"/>
      <c r="F553" s="264"/>
      <c r="G553" s="349"/>
      <c r="H553" s="371"/>
      <c r="I553" s="352"/>
      <c r="J553" s="372"/>
      <c r="K553" s="373"/>
      <c r="L553" s="374"/>
      <c r="M553" s="375"/>
      <c r="N553" s="356"/>
      <c r="O553" s="376"/>
      <c r="P553" s="377"/>
      <c r="Q553" s="378"/>
      <c r="R553" s="379"/>
      <c r="S553" s="380"/>
      <c r="T553" s="381"/>
      <c r="U553" s="382"/>
      <c r="V553" s="382"/>
      <c r="W553" s="382"/>
      <c r="X553" s="382"/>
      <c r="Y553" s="383"/>
      <c r="Z553" s="384"/>
      <c r="AA553" s="470"/>
      <c r="AB553" s="381"/>
      <c r="AC553" s="382"/>
      <c r="AD553" s="382"/>
      <c r="AE553" s="382"/>
      <c r="AF553" s="382"/>
      <c r="AG553" s="382"/>
      <c r="AH553" s="376"/>
      <c r="AI553" s="377"/>
      <c r="AJ553" s="385"/>
      <c r="AK553" s="385"/>
      <c r="AL553" s="385"/>
      <c r="AM553" s="385"/>
      <c r="AN553" s="379"/>
      <c r="AO553" s="386"/>
      <c r="AP553" s="372"/>
      <c r="AQ553" s="372"/>
      <c r="AR553" s="372"/>
      <c r="AS553" s="372"/>
      <c r="AT553" s="372"/>
      <c r="AU553" s="372"/>
      <c r="AV553" s="373"/>
      <c r="AW553" s="387"/>
      <c r="AX553" s="383"/>
      <c r="AY553" s="384"/>
      <c r="AZ553" s="380"/>
      <c r="BA553" s="388"/>
      <c r="BB553" s="382"/>
      <c r="BC553" s="383"/>
      <c r="BF553" s="328"/>
    </row>
    <row r="554" spans="1:58" s="132" customFormat="1" ht="15" x14ac:dyDescent="0.3">
      <c r="A554" s="148"/>
      <c r="B554" s="149"/>
      <c r="C554" s="291" t="str">
        <f t="shared" si="8"/>
        <v/>
      </c>
      <c r="D554" s="300"/>
      <c r="E554" s="300"/>
      <c r="F554" s="264"/>
      <c r="G554" s="349"/>
      <c r="H554" s="371"/>
      <c r="I554" s="352"/>
      <c r="J554" s="372"/>
      <c r="K554" s="373"/>
      <c r="L554" s="374"/>
      <c r="M554" s="375"/>
      <c r="N554" s="356"/>
      <c r="O554" s="376"/>
      <c r="P554" s="377"/>
      <c r="Q554" s="378"/>
      <c r="R554" s="379"/>
      <c r="S554" s="380"/>
      <c r="T554" s="381"/>
      <c r="U554" s="382"/>
      <c r="V554" s="382"/>
      <c r="W554" s="382"/>
      <c r="X554" s="382"/>
      <c r="Y554" s="383"/>
      <c r="Z554" s="384"/>
      <c r="AA554" s="470"/>
      <c r="AB554" s="381"/>
      <c r="AC554" s="382"/>
      <c r="AD554" s="382"/>
      <c r="AE554" s="382"/>
      <c r="AF554" s="382"/>
      <c r="AG554" s="382"/>
      <c r="AH554" s="376"/>
      <c r="AI554" s="377"/>
      <c r="AJ554" s="385"/>
      <c r="AK554" s="385"/>
      <c r="AL554" s="385"/>
      <c r="AM554" s="385"/>
      <c r="AN554" s="379"/>
      <c r="AO554" s="386"/>
      <c r="AP554" s="372"/>
      <c r="AQ554" s="372"/>
      <c r="AR554" s="372"/>
      <c r="AS554" s="372"/>
      <c r="AT554" s="372"/>
      <c r="AU554" s="372"/>
      <c r="AV554" s="373"/>
      <c r="AW554" s="387"/>
      <c r="AX554" s="383"/>
      <c r="AY554" s="384"/>
      <c r="AZ554" s="380"/>
      <c r="BA554" s="388"/>
      <c r="BB554" s="382"/>
      <c r="BC554" s="383"/>
      <c r="BF554" s="328"/>
    </row>
    <row r="555" spans="1:58" s="132" customFormat="1" ht="15" x14ac:dyDescent="0.3">
      <c r="A555" s="148"/>
      <c r="B555" s="149"/>
      <c r="C555" s="291" t="str">
        <f t="shared" si="8"/>
        <v/>
      </c>
      <c r="D555" s="300"/>
      <c r="E555" s="300"/>
      <c r="F555" s="264"/>
      <c r="G555" s="349"/>
      <c r="H555" s="371"/>
      <c r="I555" s="352"/>
      <c r="J555" s="372"/>
      <c r="K555" s="373"/>
      <c r="L555" s="374"/>
      <c r="M555" s="375"/>
      <c r="N555" s="356"/>
      <c r="O555" s="376"/>
      <c r="P555" s="377"/>
      <c r="Q555" s="378"/>
      <c r="R555" s="379"/>
      <c r="S555" s="380"/>
      <c r="T555" s="381"/>
      <c r="U555" s="382"/>
      <c r="V555" s="382"/>
      <c r="W555" s="382"/>
      <c r="X555" s="382"/>
      <c r="Y555" s="383"/>
      <c r="Z555" s="384"/>
      <c r="AA555" s="470"/>
      <c r="AB555" s="381"/>
      <c r="AC555" s="382"/>
      <c r="AD555" s="382"/>
      <c r="AE555" s="382"/>
      <c r="AF555" s="382"/>
      <c r="AG555" s="382"/>
      <c r="AH555" s="376"/>
      <c r="AI555" s="377"/>
      <c r="AJ555" s="385"/>
      <c r="AK555" s="385"/>
      <c r="AL555" s="385"/>
      <c r="AM555" s="385"/>
      <c r="AN555" s="379"/>
      <c r="AO555" s="386"/>
      <c r="AP555" s="372"/>
      <c r="AQ555" s="372"/>
      <c r="AR555" s="372"/>
      <c r="AS555" s="372"/>
      <c r="AT555" s="372"/>
      <c r="AU555" s="372"/>
      <c r="AV555" s="373"/>
      <c r="AW555" s="387"/>
      <c r="AX555" s="383"/>
      <c r="AY555" s="384"/>
      <c r="AZ555" s="380"/>
      <c r="BA555" s="388"/>
      <c r="BB555" s="382"/>
      <c r="BC555" s="383"/>
      <c r="BF555" s="328"/>
    </row>
    <row r="556" spans="1:58" s="132" customFormat="1" ht="15" x14ac:dyDescent="0.3">
      <c r="A556" s="148"/>
      <c r="B556" s="149"/>
      <c r="C556" s="291" t="str">
        <f t="shared" si="8"/>
        <v/>
      </c>
      <c r="D556" s="300"/>
      <c r="E556" s="300"/>
      <c r="F556" s="264"/>
      <c r="G556" s="349"/>
      <c r="H556" s="371"/>
      <c r="I556" s="352"/>
      <c r="J556" s="372"/>
      <c r="K556" s="373"/>
      <c r="L556" s="374"/>
      <c r="M556" s="375"/>
      <c r="N556" s="356"/>
      <c r="O556" s="376"/>
      <c r="P556" s="377"/>
      <c r="Q556" s="378"/>
      <c r="R556" s="379"/>
      <c r="S556" s="380"/>
      <c r="T556" s="381"/>
      <c r="U556" s="382"/>
      <c r="V556" s="382"/>
      <c r="W556" s="382"/>
      <c r="X556" s="382"/>
      <c r="Y556" s="383"/>
      <c r="Z556" s="384"/>
      <c r="AA556" s="470"/>
      <c r="AB556" s="381"/>
      <c r="AC556" s="382"/>
      <c r="AD556" s="382"/>
      <c r="AE556" s="382"/>
      <c r="AF556" s="382"/>
      <c r="AG556" s="382"/>
      <c r="AH556" s="376"/>
      <c r="AI556" s="377"/>
      <c r="AJ556" s="385"/>
      <c r="AK556" s="385"/>
      <c r="AL556" s="385"/>
      <c r="AM556" s="385"/>
      <c r="AN556" s="379"/>
      <c r="AO556" s="386"/>
      <c r="AP556" s="372"/>
      <c r="AQ556" s="372"/>
      <c r="AR556" s="372"/>
      <c r="AS556" s="372"/>
      <c r="AT556" s="372"/>
      <c r="AU556" s="372"/>
      <c r="AV556" s="373"/>
      <c r="AW556" s="387"/>
      <c r="AX556" s="383"/>
      <c r="AY556" s="384"/>
      <c r="AZ556" s="380"/>
      <c r="BA556" s="388"/>
      <c r="BB556" s="382"/>
      <c r="BC556" s="383"/>
      <c r="BF556" s="328"/>
    </row>
    <row r="557" spans="1:58" s="132" customFormat="1" ht="15" x14ac:dyDescent="0.3">
      <c r="A557" s="148"/>
      <c r="B557" s="149"/>
      <c r="C557" s="291" t="str">
        <f t="shared" si="8"/>
        <v/>
      </c>
      <c r="D557" s="300"/>
      <c r="E557" s="300"/>
      <c r="F557" s="264"/>
      <c r="G557" s="349"/>
      <c r="H557" s="371"/>
      <c r="I557" s="352"/>
      <c r="J557" s="372"/>
      <c r="K557" s="373"/>
      <c r="L557" s="374"/>
      <c r="M557" s="375"/>
      <c r="N557" s="356"/>
      <c r="O557" s="376"/>
      <c r="P557" s="377"/>
      <c r="Q557" s="378"/>
      <c r="R557" s="379"/>
      <c r="S557" s="380"/>
      <c r="T557" s="381"/>
      <c r="U557" s="382"/>
      <c r="V557" s="382"/>
      <c r="W557" s="382"/>
      <c r="X557" s="382"/>
      <c r="Y557" s="383"/>
      <c r="Z557" s="384"/>
      <c r="AA557" s="470"/>
      <c r="AB557" s="381"/>
      <c r="AC557" s="382"/>
      <c r="AD557" s="382"/>
      <c r="AE557" s="382"/>
      <c r="AF557" s="382"/>
      <c r="AG557" s="382"/>
      <c r="AH557" s="376"/>
      <c r="AI557" s="377"/>
      <c r="AJ557" s="385"/>
      <c r="AK557" s="385"/>
      <c r="AL557" s="385"/>
      <c r="AM557" s="385"/>
      <c r="AN557" s="379"/>
      <c r="AO557" s="386"/>
      <c r="AP557" s="372"/>
      <c r="AQ557" s="372"/>
      <c r="AR557" s="372"/>
      <c r="AS557" s="372"/>
      <c r="AT557" s="372"/>
      <c r="AU557" s="372"/>
      <c r="AV557" s="373"/>
      <c r="AW557" s="387"/>
      <c r="AX557" s="383"/>
      <c r="AY557" s="384"/>
      <c r="AZ557" s="380"/>
      <c r="BA557" s="388"/>
      <c r="BB557" s="382"/>
      <c r="BC557" s="383"/>
      <c r="BF557" s="328"/>
    </row>
    <row r="558" spans="1:58" s="132" customFormat="1" ht="15" x14ac:dyDescent="0.3">
      <c r="A558" s="148"/>
      <c r="B558" s="149"/>
      <c r="C558" s="291" t="str">
        <f t="shared" si="8"/>
        <v/>
      </c>
      <c r="D558" s="300"/>
      <c r="E558" s="300"/>
      <c r="F558" s="264"/>
      <c r="G558" s="349"/>
      <c r="H558" s="371"/>
      <c r="I558" s="352"/>
      <c r="J558" s="372"/>
      <c r="K558" s="373"/>
      <c r="L558" s="374"/>
      <c r="M558" s="375"/>
      <c r="N558" s="356"/>
      <c r="O558" s="376"/>
      <c r="P558" s="377"/>
      <c r="Q558" s="378"/>
      <c r="R558" s="379"/>
      <c r="S558" s="380"/>
      <c r="T558" s="381"/>
      <c r="U558" s="382"/>
      <c r="V558" s="382"/>
      <c r="W558" s="382"/>
      <c r="X558" s="382"/>
      <c r="Y558" s="383"/>
      <c r="Z558" s="384"/>
      <c r="AA558" s="470"/>
      <c r="AB558" s="381"/>
      <c r="AC558" s="382"/>
      <c r="AD558" s="382"/>
      <c r="AE558" s="382"/>
      <c r="AF558" s="382"/>
      <c r="AG558" s="382"/>
      <c r="AH558" s="376"/>
      <c r="AI558" s="377"/>
      <c r="AJ558" s="385"/>
      <c r="AK558" s="385"/>
      <c r="AL558" s="385"/>
      <c r="AM558" s="385"/>
      <c r="AN558" s="379"/>
      <c r="AO558" s="386"/>
      <c r="AP558" s="372"/>
      <c r="AQ558" s="372"/>
      <c r="AR558" s="372"/>
      <c r="AS558" s="372"/>
      <c r="AT558" s="372"/>
      <c r="AU558" s="372"/>
      <c r="AV558" s="373"/>
      <c r="AW558" s="387"/>
      <c r="AX558" s="383"/>
      <c r="AY558" s="384"/>
      <c r="AZ558" s="380"/>
      <c r="BA558" s="388"/>
      <c r="BB558" s="382"/>
      <c r="BC558" s="383"/>
      <c r="BF558" s="328"/>
    </row>
    <row r="559" spans="1:58" s="132" customFormat="1" ht="15" x14ac:dyDescent="0.3">
      <c r="A559" s="148"/>
      <c r="B559" s="149"/>
      <c r="C559" s="291" t="str">
        <f t="shared" si="8"/>
        <v/>
      </c>
      <c r="D559" s="300"/>
      <c r="E559" s="300"/>
      <c r="F559" s="264"/>
      <c r="G559" s="349"/>
      <c r="H559" s="371"/>
      <c r="I559" s="352"/>
      <c r="J559" s="372"/>
      <c r="K559" s="373"/>
      <c r="L559" s="374"/>
      <c r="M559" s="375"/>
      <c r="N559" s="356"/>
      <c r="O559" s="376"/>
      <c r="P559" s="377"/>
      <c r="Q559" s="378"/>
      <c r="R559" s="379"/>
      <c r="S559" s="380"/>
      <c r="T559" s="381"/>
      <c r="U559" s="382"/>
      <c r="V559" s="382"/>
      <c r="W559" s="382"/>
      <c r="X559" s="382"/>
      <c r="Y559" s="383"/>
      <c r="Z559" s="384"/>
      <c r="AA559" s="470"/>
      <c r="AB559" s="381"/>
      <c r="AC559" s="382"/>
      <c r="AD559" s="382"/>
      <c r="AE559" s="382"/>
      <c r="AF559" s="382"/>
      <c r="AG559" s="382"/>
      <c r="AH559" s="376"/>
      <c r="AI559" s="377"/>
      <c r="AJ559" s="385"/>
      <c r="AK559" s="385"/>
      <c r="AL559" s="385"/>
      <c r="AM559" s="385"/>
      <c r="AN559" s="379"/>
      <c r="AO559" s="386"/>
      <c r="AP559" s="372"/>
      <c r="AQ559" s="372"/>
      <c r="AR559" s="372"/>
      <c r="AS559" s="372"/>
      <c r="AT559" s="372"/>
      <c r="AU559" s="372"/>
      <c r="AV559" s="373"/>
      <c r="AW559" s="387"/>
      <c r="AX559" s="383"/>
      <c r="AY559" s="384"/>
      <c r="AZ559" s="380"/>
      <c r="BA559" s="388"/>
      <c r="BB559" s="382"/>
      <c r="BC559" s="383"/>
      <c r="BF559" s="328"/>
    </row>
    <row r="560" spans="1:58" s="132" customFormat="1" ht="15" x14ac:dyDescent="0.3">
      <c r="A560" s="148"/>
      <c r="B560" s="149"/>
      <c r="C560" s="291" t="str">
        <f t="shared" si="8"/>
        <v/>
      </c>
      <c r="D560" s="300"/>
      <c r="E560" s="300"/>
      <c r="F560" s="264"/>
      <c r="G560" s="349"/>
      <c r="H560" s="371"/>
      <c r="I560" s="352"/>
      <c r="J560" s="372"/>
      <c r="K560" s="373"/>
      <c r="L560" s="374"/>
      <c r="M560" s="375"/>
      <c r="N560" s="356"/>
      <c r="O560" s="376"/>
      <c r="P560" s="377"/>
      <c r="Q560" s="378"/>
      <c r="R560" s="379"/>
      <c r="S560" s="380"/>
      <c r="T560" s="381"/>
      <c r="U560" s="382"/>
      <c r="V560" s="382"/>
      <c r="W560" s="382"/>
      <c r="X560" s="382"/>
      <c r="Y560" s="383"/>
      <c r="Z560" s="384"/>
      <c r="AA560" s="470"/>
      <c r="AB560" s="381"/>
      <c r="AC560" s="382"/>
      <c r="AD560" s="382"/>
      <c r="AE560" s="382"/>
      <c r="AF560" s="382"/>
      <c r="AG560" s="382"/>
      <c r="AH560" s="376"/>
      <c r="AI560" s="377"/>
      <c r="AJ560" s="385"/>
      <c r="AK560" s="385"/>
      <c r="AL560" s="385"/>
      <c r="AM560" s="385"/>
      <c r="AN560" s="379"/>
      <c r="AO560" s="386"/>
      <c r="AP560" s="372"/>
      <c r="AQ560" s="372"/>
      <c r="AR560" s="372"/>
      <c r="AS560" s="372"/>
      <c r="AT560" s="372"/>
      <c r="AU560" s="372"/>
      <c r="AV560" s="373"/>
      <c r="AW560" s="387"/>
      <c r="AX560" s="383"/>
      <c r="AY560" s="384"/>
      <c r="AZ560" s="380"/>
      <c r="BA560" s="388"/>
      <c r="BB560" s="382"/>
      <c r="BC560" s="383"/>
      <c r="BF560" s="328"/>
    </row>
    <row r="561" spans="1:58" s="132" customFormat="1" ht="15" x14ac:dyDescent="0.3">
      <c r="A561" s="148"/>
      <c r="B561" s="149"/>
      <c r="C561" s="291" t="str">
        <f t="shared" si="8"/>
        <v/>
      </c>
      <c r="D561" s="300"/>
      <c r="E561" s="300"/>
      <c r="F561" s="264"/>
      <c r="G561" s="349"/>
      <c r="H561" s="371"/>
      <c r="I561" s="352"/>
      <c r="J561" s="372"/>
      <c r="K561" s="373"/>
      <c r="L561" s="374"/>
      <c r="M561" s="375"/>
      <c r="N561" s="356"/>
      <c r="O561" s="376"/>
      <c r="P561" s="377"/>
      <c r="Q561" s="378"/>
      <c r="R561" s="379"/>
      <c r="S561" s="380"/>
      <c r="T561" s="381"/>
      <c r="U561" s="382"/>
      <c r="V561" s="382"/>
      <c r="W561" s="382"/>
      <c r="X561" s="382"/>
      <c r="Y561" s="383"/>
      <c r="Z561" s="384"/>
      <c r="AA561" s="470"/>
      <c r="AB561" s="381"/>
      <c r="AC561" s="382"/>
      <c r="AD561" s="382"/>
      <c r="AE561" s="382"/>
      <c r="AF561" s="382"/>
      <c r="AG561" s="382"/>
      <c r="AH561" s="376"/>
      <c r="AI561" s="377"/>
      <c r="AJ561" s="385"/>
      <c r="AK561" s="385"/>
      <c r="AL561" s="385"/>
      <c r="AM561" s="385"/>
      <c r="AN561" s="379"/>
      <c r="AO561" s="386"/>
      <c r="AP561" s="372"/>
      <c r="AQ561" s="372"/>
      <c r="AR561" s="372"/>
      <c r="AS561" s="372"/>
      <c r="AT561" s="372"/>
      <c r="AU561" s="372"/>
      <c r="AV561" s="373"/>
      <c r="AW561" s="387"/>
      <c r="AX561" s="383"/>
      <c r="AY561" s="384"/>
      <c r="AZ561" s="380"/>
      <c r="BA561" s="388"/>
      <c r="BB561" s="382"/>
      <c r="BC561" s="383"/>
      <c r="BF561" s="328"/>
    </row>
    <row r="562" spans="1:58" s="132" customFormat="1" ht="15" x14ac:dyDescent="0.3">
      <c r="A562" s="148"/>
      <c r="B562" s="149"/>
      <c r="C562" s="291" t="str">
        <f t="shared" si="8"/>
        <v/>
      </c>
      <c r="D562" s="300"/>
      <c r="E562" s="300"/>
      <c r="F562" s="264"/>
      <c r="G562" s="349"/>
      <c r="H562" s="371"/>
      <c r="I562" s="352"/>
      <c r="J562" s="372"/>
      <c r="K562" s="373"/>
      <c r="L562" s="374"/>
      <c r="M562" s="375"/>
      <c r="N562" s="356"/>
      <c r="O562" s="376"/>
      <c r="P562" s="377"/>
      <c r="Q562" s="378"/>
      <c r="R562" s="379"/>
      <c r="S562" s="380"/>
      <c r="T562" s="381"/>
      <c r="U562" s="382"/>
      <c r="V562" s="382"/>
      <c r="W562" s="382"/>
      <c r="X562" s="382"/>
      <c r="Y562" s="383"/>
      <c r="Z562" s="384"/>
      <c r="AA562" s="470"/>
      <c r="AB562" s="381"/>
      <c r="AC562" s="382"/>
      <c r="AD562" s="382"/>
      <c r="AE562" s="382"/>
      <c r="AF562" s="382"/>
      <c r="AG562" s="382"/>
      <c r="AH562" s="376"/>
      <c r="AI562" s="377"/>
      <c r="AJ562" s="385"/>
      <c r="AK562" s="385"/>
      <c r="AL562" s="385"/>
      <c r="AM562" s="385"/>
      <c r="AN562" s="379"/>
      <c r="AO562" s="386"/>
      <c r="AP562" s="372"/>
      <c r="AQ562" s="372"/>
      <c r="AR562" s="372"/>
      <c r="AS562" s="372"/>
      <c r="AT562" s="372"/>
      <c r="AU562" s="372"/>
      <c r="AV562" s="373"/>
      <c r="AW562" s="387"/>
      <c r="AX562" s="383"/>
      <c r="AY562" s="384"/>
      <c r="AZ562" s="380"/>
      <c r="BA562" s="388"/>
      <c r="BB562" s="382"/>
      <c r="BC562" s="383"/>
      <c r="BF562" s="328"/>
    </row>
    <row r="563" spans="1:58" s="132" customFormat="1" ht="15" x14ac:dyDescent="0.3">
      <c r="A563" s="148"/>
      <c r="B563" s="149"/>
      <c r="C563" s="291" t="str">
        <f t="shared" si="8"/>
        <v/>
      </c>
      <c r="D563" s="300"/>
      <c r="E563" s="300"/>
      <c r="F563" s="264"/>
      <c r="G563" s="349"/>
      <c r="H563" s="371"/>
      <c r="I563" s="352"/>
      <c r="J563" s="372"/>
      <c r="K563" s="373"/>
      <c r="L563" s="374"/>
      <c r="M563" s="375"/>
      <c r="N563" s="356"/>
      <c r="O563" s="376"/>
      <c r="P563" s="377"/>
      <c r="Q563" s="378"/>
      <c r="R563" s="379"/>
      <c r="S563" s="380"/>
      <c r="T563" s="381"/>
      <c r="U563" s="382"/>
      <c r="V563" s="382"/>
      <c r="W563" s="382"/>
      <c r="X563" s="382"/>
      <c r="Y563" s="383"/>
      <c r="Z563" s="384"/>
      <c r="AA563" s="470"/>
      <c r="AB563" s="381"/>
      <c r="AC563" s="382"/>
      <c r="AD563" s="382"/>
      <c r="AE563" s="382"/>
      <c r="AF563" s="382"/>
      <c r="AG563" s="382"/>
      <c r="AH563" s="376"/>
      <c r="AI563" s="377"/>
      <c r="AJ563" s="385"/>
      <c r="AK563" s="385"/>
      <c r="AL563" s="385"/>
      <c r="AM563" s="385"/>
      <c r="AN563" s="379"/>
      <c r="AO563" s="386"/>
      <c r="AP563" s="372"/>
      <c r="AQ563" s="372"/>
      <c r="AR563" s="372"/>
      <c r="AS563" s="372"/>
      <c r="AT563" s="372"/>
      <c r="AU563" s="372"/>
      <c r="AV563" s="373"/>
      <c r="AW563" s="387"/>
      <c r="AX563" s="383"/>
      <c r="AY563" s="384"/>
      <c r="AZ563" s="380"/>
      <c r="BA563" s="388"/>
      <c r="BB563" s="382"/>
      <c r="BC563" s="383"/>
      <c r="BF563" s="328"/>
    </row>
    <row r="564" spans="1:58" s="132" customFormat="1" ht="15" x14ac:dyDescent="0.3">
      <c r="A564" s="148"/>
      <c r="B564" s="149"/>
      <c r="C564" s="291" t="str">
        <f t="shared" si="8"/>
        <v/>
      </c>
      <c r="D564" s="300"/>
      <c r="E564" s="300"/>
      <c r="F564" s="264"/>
      <c r="G564" s="349"/>
      <c r="H564" s="371"/>
      <c r="I564" s="352"/>
      <c r="J564" s="372"/>
      <c r="K564" s="373"/>
      <c r="L564" s="374"/>
      <c r="M564" s="375"/>
      <c r="N564" s="356"/>
      <c r="O564" s="376"/>
      <c r="P564" s="377"/>
      <c r="Q564" s="378"/>
      <c r="R564" s="379"/>
      <c r="S564" s="380"/>
      <c r="T564" s="381"/>
      <c r="U564" s="382"/>
      <c r="V564" s="382"/>
      <c r="W564" s="382"/>
      <c r="X564" s="382"/>
      <c r="Y564" s="383"/>
      <c r="Z564" s="384"/>
      <c r="AA564" s="470"/>
      <c r="AB564" s="381"/>
      <c r="AC564" s="382"/>
      <c r="AD564" s="382"/>
      <c r="AE564" s="382"/>
      <c r="AF564" s="382"/>
      <c r="AG564" s="382"/>
      <c r="AH564" s="376"/>
      <c r="AI564" s="377"/>
      <c r="AJ564" s="385"/>
      <c r="AK564" s="385"/>
      <c r="AL564" s="385"/>
      <c r="AM564" s="385"/>
      <c r="AN564" s="379"/>
      <c r="AO564" s="386"/>
      <c r="AP564" s="372"/>
      <c r="AQ564" s="372"/>
      <c r="AR564" s="372"/>
      <c r="AS564" s="372"/>
      <c r="AT564" s="372"/>
      <c r="AU564" s="372"/>
      <c r="AV564" s="373"/>
      <c r="AW564" s="387"/>
      <c r="AX564" s="383"/>
      <c r="AY564" s="384"/>
      <c r="AZ564" s="380"/>
      <c r="BA564" s="388"/>
      <c r="BB564" s="382"/>
      <c r="BC564" s="383"/>
      <c r="BF564" s="328"/>
    </row>
    <row r="565" spans="1:58" s="132" customFormat="1" ht="15" x14ac:dyDescent="0.3">
      <c r="A565" s="148"/>
      <c r="B565" s="149"/>
      <c r="C565" s="291" t="str">
        <f t="shared" si="8"/>
        <v/>
      </c>
      <c r="D565" s="300"/>
      <c r="E565" s="300"/>
      <c r="F565" s="264"/>
      <c r="G565" s="349"/>
      <c r="H565" s="371"/>
      <c r="I565" s="352"/>
      <c r="J565" s="372"/>
      <c r="K565" s="373"/>
      <c r="L565" s="374"/>
      <c r="M565" s="375"/>
      <c r="N565" s="356"/>
      <c r="O565" s="376"/>
      <c r="P565" s="377"/>
      <c r="Q565" s="378"/>
      <c r="R565" s="379"/>
      <c r="S565" s="380"/>
      <c r="T565" s="381"/>
      <c r="U565" s="382"/>
      <c r="V565" s="382"/>
      <c r="W565" s="382"/>
      <c r="X565" s="382"/>
      <c r="Y565" s="383"/>
      <c r="Z565" s="384"/>
      <c r="AA565" s="470"/>
      <c r="AB565" s="381"/>
      <c r="AC565" s="382"/>
      <c r="AD565" s="382"/>
      <c r="AE565" s="382"/>
      <c r="AF565" s="382"/>
      <c r="AG565" s="382"/>
      <c r="AH565" s="376"/>
      <c r="AI565" s="377"/>
      <c r="AJ565" s="385"/>
      <c r="AK565" s="385"/>
      <c r="AL565" s="385"/>
      <c r="AM565" s="385"/>
      <c r="AN565" s="379"/>
      <c r="AO565" s="386"/>
      <c r="AP565" s="372"/>
      <c r="AQ565" s="372"/>
      <c r="AR565" s="372"/>
      <c r="AS565" s="372"/>
      <c r="AT565" s="372"/>
      <c r="AU565" s="372"/>
      <c r="AV565" s="373"/>
      <c r="AW565" s="387"/>
      <c r="AX565" s="383"/>
      <c r="AY565" s="384"/>
      <c r="AZ565" s="380"/>
      <c r="BA565" s="388"/>
      <c r="BB565" s="382"/>
      <c r="BC565" s="383"/>
      <c r="BF565" s="328"/>
    </row>
    <row r="566" spans="1:58" s="132" customFormat="1" ht="15" x14ac:dyDescent="0.3">
      <c r="A566" s="148"/>
      <c r="B566" s="149"/>
      <c r="C566" s="291" t="str">
        <f t="shared" si="8"/>
        <v/>
      </c>
      <c r="D566" s="300"/>
      <c r="E566" s="300"/>
      <c r="F566" s="264"/>
      <c r="G566" s="349"/>
      <c r="H566" s="371"/>
      <c r="I566" s="352"/>
      <c r="J566" s="372"/>
      <c r="K566" s="373"/>
      <c r="L566" s="374"/>
      <c r="M566" s="375"/>
      <c r="N566" s="356"/>
      <c r="O566" s="376"/>
      <c r="P566" s="377"/>
      <c r="Q566" s="378"/>
      <c r="R566" s="379"/>
      <c r="S566" s="380"/>
      <c r="T566" s="381"/>
      <c r="U566" s="382"/>
      <c r="V566" s="382"/>
      <c r="W566" s="382"/>
      <c r="X566" s="382"/>
      <c r="Y566" s="383"/>
      <c r="Z566" s="384"/>
      <c r="AA566" s="470"/>
      <c r="AB566" s="381"/>
      <c r="AC566" s="382"/>
      <c r="AD566" s="382"/>
      <c r="AE566" s="382"/>
      <c r="AF566" s="382"/>
      <c r="AG566" s="382"/>
      <c r="AH566" s="376"/>
      <c r="AI566" s="377"/>
      <c r="AJ566" s="385"/>
      <c r="AK566" s="385"/>
      <c r="AL566" s="385"/>
      <c r="AM566" s="385"/>
      <c r="AN566" s="379"/>
      <c r="AO566" s="386"/>
      <c r="AP566" s="372"/>
      <c r="AQ566" s="372"/>
      <c r="AR566" s="372"/>
      <c r="AS566" s="372"/>
      <c r="AT566" s="372"/>
      <c r="AU566" s="372"/>
      <c r="AV566" s="373"/>
      <c r="AW566" s="387"/>
      <c r="AX566" s="383"/>
      <c r="AY566" s="384"/>
      <c r="AZ566" s="380"/>
      <c r="BA566" s="388"/>
      <c r="BB566" s="382"/>
      <c r="BC566" s="383"/>
      <c r="BF566" s="328"/>
    </row>
    <row r="567" spans="1:58" s="132" customFormat="1" ht="15" x14ac:dyDescent="0.3">
      <c r="A567" s="148"/>
      <c r="B567" s="149"/>
      <c r="C567" s="291" t="str">
        <f t="shared" si="8"/>
        <v/>
      </c>
      <c r="D567" s="300"/>
      <c r="E567" s="300"/>
      <c r="F567" s="264"/>
      <c r="G567" s="349"/>
      <c r="H567" s="371"/>
      <c r="I567" s="352"/>
      <c r="J567" s="372"/>
      <c r="K567" s="373"/>
      <c r="L567" s="374"/>
      <c r="M567" s="375"/>
      <c r="N567" s="356"/>
      <c r="O567" s="376"/>
      <c r="P567" s="377"/>
      <c r="Q567" s="378"/>
      <c r="R567" s="379"/>
      <c r="S567" s="380"/>
      <c r="T567" s="381"/>
      <c r="U567" s="382"/>
      <c r="V567" s="382"/>
      <c r="W567" s="382"/>
      <c r="X567" s="382"/>
      <c r="Y567" s="383"/>
      <c r="Z567" s="384"/>
      <c r="AA567" s="470"/>
      <c r="AB567" s="381"/>
      <c r="AC567" s="382"/>
      <c r="AD567" s="382"/>
      <c r="AE567" s="382"/>
      <c r="AF567" s="382"/>
      <c r="AG567" s="382"/>
      <c r="AH567" s="376"/>
      <c r="AI567" s="377"/>
      <c r="AJ567" s="385"/>
      <c r="AK567" s="385"/>
      <c r="AL567" s="385"/>
      <c r="AM567" s="385"/>
      <c r="AN567" s="379"/>
      <c r="AO567" s="386"/>
      <c r="AP567" s="372"/>
      <c r="AQ567" s="372"/>
      <c r="AR567" s="372"/>
      <c r="AS567" s="372"/>
      <c r="AT567" s="372"/>
      <c r="AU567" s="372"/>
      <c r="AV567" s="373"/>
      <c r="AW567" s="387"/>
      <c r="AX567" s="383"/>
      <c r="AY567" s="384"/>
      <c r="AZ567" s="380"/>
      <c r="BA567" s="388"/>
      <c r="BB567" s="382"/>
      <c r="BC567" s="383"/>
      <c r="BF567" s="328"/>
    </row>
    <row r="568" spans="1:58" s="132" customFormat="1" ht="15" x14ac:dyDescent="0.3">
      <c r="A568" s="148"/>
      <c r="B568" s="149"/>
      <c r="C568" s="291" t="str">
        <f t="shared" si="8"/>
        <v/>
      </c>
      <c r="D568" s="300"/>
      <c r="E568" s="300"/>
      <c r="F568" s="264"/>
      <c r="G568" s="349"/>
      <c r="H568" s="371"/>
      <c r="I568" s="352"/>
      <c r="J568" s="372"/>
      <c r="K568" s="373"/>
      <c r="L568" s="374"/>
      <c r="M568" s="375"/>
      <c r="N568" s="356"/>
      <c r="O568" s="376"/>
      <c r="P568" s="377"/>
      <c r="Q568" s="378"/>
      <c r="R568" s="379"/>
      <c r="S568" s="380"/>
      <c r="T568" s="381"/>
      <c r="U568" s="382"/>
      <c r="V568" s="382"/>
      <c r="W568" s="382"/>
      <c r="X568" s="382"/>
      <c r="Y568" s="383"/>
      <c r="Z568" s="384"/>
      <c r="AA568" s="470"/>
      <c r="AB568" s="381"/>
      <c r="AC568" s="382"/>
      <c r="AD568" s="382"/>
      <c r="AE568" s="382"/>
      <c r="AF568" s="382"/>
      <c r="AG568" s="382"/>
      <c r="AH568" s="376"/>
      <c r="AI568" s="377"/>
      <c r="AJ568" s="385"/>
      <c r="AK568" s="385"/>
      <c r="AL568" s="385"/>
      <c r="AM568" s="385"/>
      <c r="AN568" s="379"/>
      <c r="AO568" s="386"/>
      <c r="AP568" s="372"/>
      <c r="AQ568" s="372"/>
      <c r="AR568" s="372"/>
      <c r="AS568" s="372"/>
      <c r="AT568" s="372"/>
      <c r="AU568" s="372"/>
      <c r="AV568" s="373"/>
      <c r="AW568" s="387"/>
      <c r="AX568" s="383"/>
      <c r="AY568" s="384"/>
      <c r="AZ568" s="380"/>
      <c r="BA568" s="388"/>
      <c r="BB568" s="382"/>
      <c r="BC568" s="383"/>
      <c r="BF568" s="328"/>
    </row>
    <row r="569" spans="1:58" s="132" customFormat="1" ht="15" x14ac:dyDescent="0.3">
      <c r="A569" s="148"/>
      <c r="B569" s="149"/>
      <c r="C569" s="291" t="str">
        <f t="shared" si="8"/>
        <v/>
      </c>
      <c r="D569" s="300"/>
      <c r="E569" s="300"/>
      <c r="F569" s="264"/>
      <c r="G569" s="349"/>
      <c r="H569" s="371"/>
      <c r="I569" s="352"/>
      <c r="J569" s="372"/>
      <c r="K569" s="373"/>
      <c r="L569" s="374"/>
      <c r="M569" s="375"/>
      <c r="N569" s="356"/>
      <c r="O569" s="376"/>
      <c r="P569" s="377"/>
      <c r="Q569" s="378"/>
      <c r="R569" s="379"/>
      <c r="S569" s="380"/>
      <c r="T569" s="381"/>
      <c r="U569" s="382"/>
      <c r="V569" s="382"/>
      <c r="W569" s="382"/>
      <c r="X569" s="382"/>
      <c r="Y569" s="383"/>
      <c r="Z569" s="384"/>
      <c r="AA569" s="470"/>
      <c r="AB569" s="381"/>
      <c r="AC569" s="382"/>
      <c r="AD569" s="382"/>
      <c r="AE569" s="382"/>
      <c r="AF569" s="382"/>
      <c r="AG569" s="382"/>
      <c r="AH569" s="376"/>
      <c r="AI569" s="377"/>
      <c r="AJ569" s="385"/>
      <c r="AK569" s="385"/>
      <c r="AL569" s="385"/>
      <c r="AM569" s="385"/>
      <c r="AN569" s="379"/>
      <c r="AO569" s="386"/>
      <c r="AP569" s="372"/>
      <c r="AQ569" s="372"/>
      <c r="AR569" s="372"/>
      <c r="AS569" s="372"/>
      <c r="AT569" s="372"/>
      <c r="AU569" s="372"/>
      <c r="AV569" s="373"/>
      <c r="AW569" s="387"/>
      <c r="AX569" s="383"/>
      <c r="AY569" s="384"/>
      <c r="AZ569" s="380"/>
      <c r="BA569" s="388"/>
      <c r="BB569" s="382"/>
      <c r="BC569" s="383"/>
      <c r="BF569" s="328"/>
    </row>
    <row r="570" spans="1:58" s="132" customFormat="1" ht="15" x14ac:dyDescent="0.3">
      <c r="A570" s="148"/>
      <c r="B570" s="149"/>
      <c r="C570" s="291" t="str">
        <f t="shared" si="8"/>
        <v/>
      </c>
      <c r="D570" s="300"/>
      <c r="E570" s="300"/>
      <c r="F570" s="264"/>
      <c r="G570" s="349"/>
      <c r="H570" s="371"/>
      <c r="I570" s="352"/>
      <c r="J570" s="372"/>
      <c r="K570" s="373"/>
      <c r="L570" s="374"/>
      <c r="M570" s="375"/>
      <c r="N570" s="356"/>
      <c r="O570" s="376"/>
      <c r="P570" s="377"/>
      <c r="Q570" s="378"/>
      <c r="R570" s="379"/>
      <c r="S570" s="380"/>
      <c r="T570" s="381"/>
      <c r="U570" s="382"/>
      <c r="V570" s="382"/>
      <c r="W570" s="382"/>
      <c r="X570" s="382"/>
      <c r="Y570" s="383"/>
      <c r="Z570" s="384"/>
      <c r="AA570" s="470"/>
      <c r="AB570" s="381"/>
      <c r="AC570" s="382"/>
      <c r="AD570" s="382"/>
      <c r="AE570" s="382"/>
      <c r="AF570" s="382"/>
      <c r="AG570" s="382"/>
      <c r="AH570" s="376"/>
      <c r="AI570" s="377"/>
      <c r="AJ570" s="385"/>
      <c r="AK570" s="385"/>
      <c r="AL570" s="385"/>
      <c r="AM570" s="385"/>
      <c r="AN570" s="379"/>
      <c r="AO570" s="386"/>
      <c r="AP570" s="372"/>
      <c r="AQ570" s="372"/>
      <c r="AR570" s="372"/>
      <c r="AS570" s="372"/>
      <c r="AT570" s="372"/>
      <c r="AU570" s="372"/>
      <c r="AV570" s="373"/>
      <c r="AW570" s="387"/>
      <c r="AX570" s="383"/>
      <c r="AY570" s="384"/>
      <c r="AZ570" s="380"/>
      <c r="BA570" s="388"/>
      <c r="BB570" s="382"/>
      <c r="BC570" s="383"/>
      <c r="BF570" s="328"/>
    </row>
    <row r="571" spans="1:58" s="132" customFormat="1" ht="15" x14ac:dyDescent="0.3">
      <c r="A571" s="148"/>
      <c r="B571" s="149"/>
      <c r="C571" s="291" t="str">
        <f t="shared" si="8"/>
        <v/>
      </c>
      <c r="D571" s="300"/>
      <c r="E571" s="300"/>
      <c r="F571" s="264"/>
      <c r="G571" s="349"/>
      <c r="H571" s="371"/>
      <c r="I571" s="352"/>
      <c r="J571" s="372"/>
      <c r="K571" s="373"/>
      <c r="L571" s="374"/>
      <c r="M571" s="375"/>
      <c r="N571" s="356"/>
      <c r="O571" s="376"/>
      <c r="P571" s="377"/>
      <c r="Q571" s="378"/>
      <c r="R571" s="379"/>
      <c r="S571" s="380"/>
      <c r="T571" s="381"/>
      <c r="U571" s="382"/>
      <c r="V571" s="382"/>
      <c r="W571" s="382"/>
      <c r="X571" s="382"/>
      <c r="Y571" s="383"/>
      <c r="Z571" s="384"/>
      <c r="AA571" s="470"/>
      <c r="AB571" s="381"/>
      <c r="AC571" s="382"/>
      <c r="AD571" s="382"/>
      <c r="AE571" s="382"/>
      <c r="AF571" s="382"/>
      <c r="AG571" s="382"/>
      <c r="AH571" s="376"/>
      <c r="AI571" s="377"/>
      <c r="AJ571" s="385"/>
      <c r="AK571" s="385"/>
      <c r="AL571" s="385"/>
      <c r="AM571" s="385"/>
      <c r="AN571" s="379"/>
      <c r="AO571" s="386"/>
      <c r="AP571" s="372"/>
      <c r="AQ571" s="372"/>
      <c r="AR571" s="372"/>
      <c r="AS571" s="372"/>
      <c r="AT571" s="372"/>
      <c r="AU571" s="372"/>
      <c r="AV571" s="373"/>
      <c r="AW571" s="387"/>
      <c r="AX571" s="383"/>
      <c r="AY571" s="384"/>
      <c r="AZ571" s="380"/>
      <c r="BA571" s="388"/>
      <c r="BB571" s="382"/>
      <c r="BC571" s="383"/>
      <c r="BF571" s="328"/>
    </row>
    <row r="572" spans="1:58" s="132" customFormat="1" ht="15" x14ac:dyDescent="0.3">
      <c r="A572" s="148"/>
      <c r="B572" s="149"/>
      <c r="C572" s="291" t="str">
        <f t="shared" si="8"/>
        <v/>
      </c>
      <c r="D572" s="300"/>
      <c r="E572" s="300"/>
      <c r="F572" s="264"/>
      <c r="G572" s="349"/>
      <c r="H572" s="371"/>
      <c r="I572" s="352"/>
      <c r="J572" s="372"/>
      <c r="K572" s="373"/>
      <c r="L572" s="374"/>
      <c r="M572" s="375"/>
      <c r="N572" s="356"/>
      <c r="O572" s="376"/>
      <c r="P572" s="377"/>
      <c r="Q572" s="378"/>
      <c r="R572" s="379"/>
      <c r="S572" s="380"/>
      <c r="T572" s="381"/>
      <c r="U572" s="382"/>
      <c r="V572" s="382"/>
      <c r="W572" s="382"/>
      <c r="X572" s="382"/>
      <c r="Y572" s="383"/>
      <c r="Z572" s="384"/>
      <c r="AA572" s="470"/>
      <c r="AB572" s="381"/>
      <c r="AC572" s="382"/>
      <c r="AD572" s="382"/>
      <c r="AE572" s="382"/>
      <c r="AF572" s="382"/>
      <c r="AG572" s="382"/>
      <c r="AH572" s="376"/>
      <c r="AI572" s="377"/>
      <c r="AJ572" s="385"/>
      <c r="AK572" s="385"/>
      <c r="AL572" s="385"/>
      <c r="AM572" s="385"/>
      <c r="AN572" s="379"/>
      <c r="AO572" s="386"/>
      <c r="AP572" s="372"/>
      <c r="AQ572" s="372"/>
      <c r="AR572" s="372"/>
      <c r="AS572" s="372"/>
      <c r="AT572" s="372"/>
      <c r="AU572" s="372"/>
      <c r="AV572" s="373"/>
      <c r="AW572" s="387"/>
      <c r="AX572" s="383"/>
      <c r="AY572" s="384"/>
      <c r="AZ572" s="380"/>
      <c r="BA572" s="388"/>
      <c r="BB572" s="382"/>
      <c r="BC572" s="383"/>
      <c r="BF572" s="328"/>
    </row>
    <row r="573" spans="1:58" s="132" customFormat="1" ht="15" x14ac:dyDescent="0.3">
      <c r="A573" s="148"/>
      <c r="B573" s="149"/>
      <c r="C573" s="291" t="str">
        <f t="shared" si="8"/>
        <v/>
      </c>
      <c r="D573" s="300"/>
      <c r="E573" s="300"/>
      <c r="F573" s="264"/>
      <c r="G573" s="349"/>
      <c r="H573" s="371"/>
      <c r="I573" s="352"/>
      <c r="J573" s="372"/>
      <c r="K573" s="373"/>
      <c r="L573" s="374"/>
      <c r="M573" s="375"/>
      <c r="N573" s="356"/>
      <c r="O573" s="376"/>
      <c r="P573" s="377"/>
      <c r="Q573" s="378"/>
      <c r="R573" s="379"/>
      <c r="S573" s="380"/>
      <c r="T573" s="381"/>
      <c r="U573" s="382"/>
      <c r="V573" s="382"/>
      <c r="W573" s="382"/>
      <c r="X573" s="382"/>
      <c r="Y573" s="383"/>
      <c r="Z573" s="384"/>
      <c r="AA573" s="470"/>
      <c r="AB573" s="381"/>
      <c r="AC573" s="382"/>
      <c r="AD573" s="382"/>
      <c r="AE573" s="382"/>
      <c r="AF573" s="382"/>
      <c r="AG573" s="382"/>
      <c r="AH573" s="376"/>
      <c r="AI573" s="377"/>
      <c r="AJ573" s="385"/>
      <c r="AK573" s="385"/>
      <c r="AL573" s="385"/>
      <c r="AM573" s="385"/>
      <c r="AN573" s="379"/>
      <c r="AO573" s="386"/>
      <c r="AP573" s="372"/>
      <c r="AQ573" s="372"/>
      <c r="AR573" s="372"/>
      <c r="AS573" s="372"/>
      <c r="AT573" s="372"/>
      <c r="AU573" s="372"/>
      <c r="AV573" s="373"/>
      <c r="AW573" s="387"/>
      <c r="AX573" s="383"/>
      <c r="AY573" s="384"/>
      <c r="AZ573" s="380"/>
      <c r="BA573" s="388"/>
      <c r="BB573" s="382"/>
      <c r="BC573" s="383"/>
      <c r="BF573" s="328"/>
    </row>
    <row r="574" spans="1:58" s="132" customFormat="1" ht="15" x14ac:dyDescent="0.3">
      <c r="A574" s="148"/>
      <c r="B574" s="149"/>
      <c r="C574" s="291" t="str">
        <f t="shared" si="8"/>
        <v/>
      </c>
      <c r="D574" s="300"/>
      <c r="E574" s="300"/>
      <c r="F574" s="264"/>
      <c r="G574" s="349"/>
      <c r="H574" s="371"/>
      <c r="I574" s="352"/>
      <c r="J574" s="372"/>
      <c r="K574" s="373"/>
      <c r="L574" s="374"/>
      <c r="M574" s="375"/>
      <c r="N574" s="356"/>
      <c r="O574" s="376"/>
      <c r="P574" s="377"/>
      <c r="Q574" s="378"/>
      <c r="R574" s="379"/>
      <c r="S574" s="380"/>
      <c r="T574" s="381"/>
      <c r="U574" s="382"/>
      <c r="V574" s="382"/>
      <c r="W574" s="382"/>
      <c r="X574" s="382"/>
      <c r="Y574" s="383"/>
      <c r="Z574" s="384"/>
      <c r="AA574" s="470"/>
      <c r="AB574" s="381"/>
      <c r="AC574" s="382"/>
      <c r="AD574" s="382"/>
      <c r="AE574" s="382"/>
      <c r="AF574" s="382"/>
      <c r="AG574" s="382"/>
      <c r="AH574" s="376"/>
      <c r="AI574" s="377"/>
      <c r="AJ574" s="385"/>
      <c r="AK574" s="385"/>
      <c r="AL574" s="385"/>
      <c r="AM574" s="385"/>
      <c r="AN574" s="379"/>
      <c r="AO574" s="386"/>
      <c r="AP574" s="372"/>
      <c r="AQ574" s="372"/>
      <c r="AR574" s="372"/>
      <c r="AS574" s="372"/>
      <c r="AT574" s="372"/>
      <c r="AU574" s="372"/>
      <c r="AV574" s="373"/>
      <c r="AW574" s="387"/>
      <c r="AX574" s="383"/>
      <c r="AY574" s="384"/>
      <c r="AZ574" s="380"/>
      <c r="BA574" s="388"/>
      <c r="BB574" s="382"/>
      <c r="BC574" s="383"/>
      <c r="BF574" s="328"/>
    </row>
    <row r="575" spans="1:58" s="132" customFormat="1" ht="15" x14ac:dyDescent="0.3">
      <c r="A575" s="148"/>
      <c r="B575" s="149"/>
      <c r="C575" s="291" t="str">
        <f t="shared" si="8"/>
        <v/>
      </c>
      <c r="D575" s="300"/>
      <c r="E575" s="300"/>
      <c r="F575" s="264"/>
      <c r="G575" s="349"/>
      <c r="H575" s="371"/>
      <c r="I575" s="352"/>
      <c r="J575" s="372"/>
      <c r="K575" s="373"/>
      <c r="L575" s="374"/>
      <c r="M575" s="375"/>
      <c r="N575" s="356"/>
      <c r="O575" s="376"/>
      <c r="P575" s="377"/>
      <c r="Q575" s="378"/>
      <c r="R575" s="379"/>
      <c r="S575" s="380"/>
      <c r="T575" s="381"/>
      <c r="U575" s="382"/>
      <c r="V575" s="382"/>
      <c r="W575" s="382"/>
      <c r="X575" s="382"/>
      <c r="Y575" s="383"/>
      <c r="Z575" s="384"/>
      <c r="AA575" s="470"/>
      <c r="AB575" s="381"/>
      <c r="AC575" s="382"/>
      <c r="AD575" s="382"/>
      <c r="AE575" s="382"/>
      <c r="AF575" s="382"/>
      <c r="AG575" s="382"/>
      <c r="AH575" s="376"/>
      <c r="AI575" s="377"/>
      <c r="AJ575" s="385"/>
      <c r="AK575" s="385"/>
      <c r="AL575" s="385"/>
      <c r="AM575" s="385"/>
      <c r="AN575" s="379"/>
      <c r="AO575" s="386"/>
      <c r="AP575" s="372"/>
      <c r="AQ575" s="372"/>
      <c r="AR575" s="372"/>
      <c r="AS575" s="372"/>
      <c r="AT575" s="372"/>
      <c r="AU575" s="372"/>
      <c r="AV575" s="373"/>
      <c r="AW575" s="387"/>
      <c r="AX575" s="383"/>
      <c r="AY575" s="384"/>
      <c r="AZ575" s="380"/>
      <c r="BA575" s="388"/>
      <c r="BB575" s="382"/>
      <c r="BC575" s="383"/>
      <c r="BF575" s="328"/>
    </row>
    <row r="576" spans="1:58" s="132" customFormat="1" ht="15" x14ac:dyDescent="0.3">
      <c r="A576" s="148"/>
      <c r="B576" s="149"/>
      <c r="C576" s="291" t="str">
        <f t="shared" si="8"/>
        <v/>
      </c>
      <c r="D576" s="300"/>
      <c r="E576" s="300"/>
      <c r="F576" s="264"/>
      <c r="G576" s="349"/>
      <c r="H576" s="371"/>
      <c r="I576" s="352"/>
      <c r="J576" s="372"/>
      <c r="K576" s="373"/>
      <c r="L576" s="374"/>
      <c r="M576" s="375"/>
      <c r="N576" s="356"/>
      <c r="O576" s="376"/>
      <c r="P576" s="377"/>
      <c r="Q576" s="378"/>
      <c r="R576" s="379"/>
      <c r="S576" s="380"/>
      <c r="T576" s="381"/>
      <c r="U576" s="382"/>
      <c r="V576" s="382"/>
      <c r="W576" s="382"/>
      <c r="X576" s="382"/>
      <c r="Y576" s="383"/>
      <c r="Z576" s="384"/>
      <c r="AA576" s="470"/>
      <c r="AB576" s="381"/>
      <c r="AC576" s="382"/>
      <c r="AD576" s="382"/>
      <c r="AE576" s="382"/>
      <c r="AF576" s="382"/>
      <c r="AG576" s="382"/>
      <c r="AH576" s="376"/>
      <c r="AI576" s="377"/>
      <c r="AJ576" s="385"/>
      <c r="AK576" s="385"/>
      <c r="AL576" s="385"/>
      <c r="AM576" s="385"/>
      <c r="AN576" s="379"/>
      <c r="AO576" s="386"/>
      <c r="AP576" s="372"/>
      <c r="AQ576" s="372"/>
      <c r="AR576" s="372"/>
      <c r="AS576" s="372"/>
      <c r="AT576" s="372"/>
      <c r="AU576" s="372"/>
      <c r="AV576" s="373"/>
      <c r="AW576" s="387"/>
      <c r="AX576" s="383"/>
      <c r="AY576" s="384"/>
      <c r="AZ576" s="380"/>
      <c r="BA576" s="388"/>
      <c r="BB576" s="382"/>
      <c r="BC576" s="383"/>
      <c r="BF576" s="328"/>
    </row>
    <row r="577" spans="1:58" s="132" customFormat="1" ht="15" x14ac:dyDescent="0.3">
      <c r="A577" s="148"/>
      <c r="B577" s="149"/>
      <c r="C577" s="291" t="str">
        <f t="shared" si="8"/>
        <v/>
      </c>
      <c r="D577" s="300"/>
      <c r="E577" s="300"/>
      <c r="F577" s="264"/>
      <c r="G577" s="349"/>
      <c r="H577" s="371"/>
      <c r="I577" s="352"/>
      <c r="J577" s="372"/>
      <c r="K577" s="373"/>
      <c r="L577" s="374"/>
      <c r="M577" s="375"/>
      <c r="N577" s="356"/>
      <c r="O577" s="376"/>
      <c r="P577" s="377"/>
      <c r="Q577" s="378"/>
      <c r="R577" s="379"/>
      <c r="S577" s="380"/>
      <c r="T577" s="381"/>
      <c r="U577" s="382"/>
      <c r="V577" s="382"/>
      <c r="W577" s="382"/>
      <c r="X577" s="382"/>
      <c r="Y577" s="383"/>
      <c r="Z577" s="384"/>
      <c r="AA577" s="470"/>
      <c r="AB577" s="381"/>
      <c r="AC577" s="382"/>
      <c r="AD577" s="382"/>
      <c r="AE577" s="382"/>
      <c r="AF577" s="382"/>
      <c r="AG577" s="382"/>
      <c r="AH577" s="376"/>
      <c r="AI577" s="377"/>
      <c r="AJ577" s="385"/>
      <c r="AK577" s="385"/>
      <c r="AL577" s="385"/>
      <c r="AM577" s="385"/>
      <c r="AN577" s="379"/>
      <c r="AO577" s="386"/>
      <c r="AP577" s="372"/>
      <c r="AQ577" s="372"/>
      <c r="AR577" s="372"/>
      <c r="AS577" s="372"/>
      <c r="AT577" s="372"/>
      <c r="AU577" s="372"/>
      <c r="AV577" s="373"/>
      <c r="AW577" s="387"/>
      <c r="AX577" s="383"/>
      <c r="AY577" s="384"/>
      <c r="AZ577" s="380"/>
      <c r="BA577" s="388"/>
      <c r="BB577" s="382"/>
      <c r="BC577" s="383"/>
      <c r="BF577" s="328"/>
    </row>
    <row r="578" spans="1:58" s="132" customFormat="1" ht="15" x14ac:dyDescent="0.3">
      <c r="A578" s="148"/>
      <c r="B578" s="149"/>
      <c r="C578" s="291" t="str">
        <f t="shared" si="8"/>
        <v/>
      </c>
      <c r="D578" s="300"/>
      <c r="E578" s="300"/>
      <c r="F578" s="264"/>
      <c r="G578" s="349"/>
      <c r="H578" s="371"/>
      <c r="I578" s="352"/>
      <c r="J578" s="372"/>
      <c r="K578" s="373"/>
      <c r="L578" s="374"/>
      <c r="M578" s="375"/>
      <c r="N578" s="356"/>
      <c r="O578" s="376"/>
      <c r="P578" s="377"/>
      <c r="Q578" s="378"/>
      <c r="R578" s="379"/>
      <c r="S578" s="380"/>
      <c r="T578" s="381"/>
      <c r="U578" s="382"/>
      <c r="V578" s="382"/>
      <c r="W578" s="382"/>
      <c r="X578" s="382"/>
      <c r="Y578" s="383"/>
      <c r="Z578" s="384"/>
      <c r="AA578" s="470"/>
      <c r="AB578" s="381"/>
      <c r="AC578" s="382"/>
      <c r="AD578" s="382"/>
      <c r="AE578" s="382"/>
      <c r="AF578" s="382"/>
      <c r="AG578" s="382"/>
      <c r="AH578" s="376"/>
      <c r="AI578" s="377"/>
      <c r="AJ578" s="385"/>
      <c r="AK578" s="385"/>
      <c r="AL578" s="385"/>
      <c r="AM578" s="385"/>
      <c r="AN578" s="379"/>
      <c r="AO578" s="386"/>
      <c r="AP578" s="372"/>
      <c r="AQ578" s="372"/>
      <c r="AR578" s="372"/>
      <c r="AS578" s="372"/>
      <c r="AT578" s="372"/>
      <c r="AU578" s="372"/>
      <c r="AV578" s="373"/>
      <c r="AW578" s="387"/>
      <c r="AX578" s="383"/>
      <c r="AY578" s="384"/>
      <c r="AZ578" s="380"/>
      <c r="BA578" s="388"/>
      <c r="BB578" s="382"/>
      <c r="BC578" s="383"/>
      <c r="BF578" s="328"/>
    </row>
    <row r="579" spans="1:58" s="132" customFormat="1" ht="15" x14ac:dyDescent="0.3">
      <c r="A579" s="148"/>
      <c r="B579" s="149"/>
      <c r="C579" s="291" t="str">
        <f t="shared" si="8"/>
        <v/>
      </c>
      <c r="D579" s="300"/>
      <c r="E579" s="300"/>
      <c r="F579" s="264"/>
      <c r="G579" s="349"/>
      <c r="H579" s="371"/>
      <c r="I579" s="352"/>
      <c r="J579" s="372"/>
      <c r="K579" s="373"/>
      <c r="L579" s="374"/>
      <c r="M579" s="375"/>
      <c r="N579" s="356"/>
      <c r="O579" s="376"/>
      <c r="P579" s="377"/>
      <c r="Q579" s="378"/>
      <c r="R579" s="379"/>
      <c r="S579" s="380"/>
      <c r="T579" s="381"/>
      <c r="U579" s="382"/>
      <c r="V579" s="382"/>
      <c r="W579" s="382"/>
      <c r="X579" s="382"/>
      <c r="Y579" s="383"/>
      <c r="Z579" s="384"/>
      <c r="AA579" s="470"/>
      <c r="AB579" s="381"/>
      <c r="AC579" s="382"/>
      <c r="AD579" s="382"/>
      <c r="AE579" s="382"/>
      <c r="AF579" s="382"/>
      <c r="AG579" s="382"/>
      <c r="AH579" s="376"/>
      <c r="AI579" s="377"/>
      <c r="AJ579" s="385"/>
      <c r="AK579" s="385"/>
      <c r="AL579" s="385"/>
      <c r="AM579" s="385"/>
      <c r="AN579" s="379"/>
      <c r="AO579" s="386"/>
      <c r="AP579" s="372"/>
      <c r="AQ579" s="372"/>
      <c r="AR579" s="372"/>
      <c r="AS579" s="372"/>
      <c r="AT579" s="372"/>
      <c r="AU579" s="372"/>
      <c r="AV579" s="373"/>
      <c r="AW579" s="387"/>
      <c r="AX579" s="383"/>
      <c r="AY579" s="384"/>
      <c r="AZ579" s="380"/>
      <c r="BA579" s="388"/>
      <c r="BB579" s="382"/>
      <c r="BC579" s="383"/>
      <c r="BF579" s="328"/>
    </row>
    <row r="580" spans="1:58" s="132" customFormat="1" ht="15" x14ac:dyDescent="0.3">
      <c r="A580" s="148"/>
      <c r="B580" s="149"/>
      <c r="C580" s="291" t="str">
        <f t="shared" si="8"/>
        <v/>
      </c>
      <c r="D580" s="300"/>
      <c r="E580" s="300"/>
      <c r="F580" s="264"/>
      <c r="G580" s="349"/>
      <c r="H580" s="371"/>
      <c r="I580" s="352"/>
      <c r="J580" s="372"/>
      <c r="K580" s="373"/>
      <c r="L580" s="374"/>
      <c r="M580" s="375"/>
      <c r="N580" s="356"/>
      <c r="O580" s="376"/>
      <c r="P580" s="377"/>
      <c r="Q580" s="378"/>
      <c r="R580" s="379"/>
      <c r="S580" s="380"/>
      <c r="T580" s="381"/>
      <c r="U580" s="382"/>
      <c r="V580" s="382"/>
      <c r="W580" s="382"/>
      <c r="X580" s="382"/>
      <c r="Y580" s="383"/>
      <c r="Z580" s="384"/>
      <c r="AA580" s="470"/>
      <c r="AB580" s="381"/>
      <c r="AC580" s="382"/>
      <c r="AD580" s="382"/>
      <c r="AE580" s="382"/>
      <c r="AF580" s="382"/>
      <c r="AG580" s="382"/>
      <c r="AH580" s="376"/>
      <c r="AI580" s="377"/>
      <c r="AJ580" s="385"/>
      <c r="AK580" s="385"/>
      <c r="AL580" s="385"/>
      <c r="AM580" s="385"/>
      <c r="AN580" s="379"/>
      <c r="AO580" s="386"/>
      <c r="AP580" s="372"/>
      <c r="AQ580" s="372"/>
      <c r="AR580" s="372"/>
      <c r="AS580" s="372"/>
      <c r="AT580" s="372"/>
      <c r="AU580" s="372"/>
      <c r="AV580" s="373"/>
      <c r="AW580" s="387"/>
      <c r="AX580" s="383"/>
      <c r="AY580" s="384"/>
      <c r="AZ580" s="380"/>
      <c r="BA580" s="388"/>
      <c r="BB580" s="382"/>
      <c r="BC580" s="383"/>
      <c r="BF580" s="328"/>
    </row>
    <row r="581" spans="1:58" s="132" customFormat="1" ht="15" x14ac:dyDescent="0.3">
      <c r="A581" s="148"/>
      <c r="B581" s="149"/>
      <c r="C581" s="291" t="str">
        <f t="shared" ref="C581:C644" si="9">IF(D581="","",C580+1)</f>
        <v/>
      </c>
      <c r="D581" s="300"/>
      <c r="E581" s="300"/>
      <c r="F581" s="264"/>
      <c r="G581" s="349"/>
      <c r="H581" s="371"/>
      <c r="I581" s="352"/>
      <c r="J581" s="372"/>
      <c r="K581" s="373"/>
      <c r="L581" s="374"/>
      <c r="M581" s="375"/>
      <c r="N581" s="356"/>
      <c r="O581" s="376"/>
      <c r="P581" s="377"/>
      <c r="Q581" s="378"/>
      <c r="R581" s="379"/>
      <c r="S581" s="380"/>
      <c r="T581" s="381"/>
      <c r="U581" s="382"/>
      <c r="V581" s="382"/>
      <c r="W581" s="382"/>
      <c r="X581" s="382"/>
      <c r="Y581" s="383"/>
      <c r="Z581" s="384"/>
      <c r="AA581" s="470"/>
      <c r="AB581" s="381"/>
      <c r="AC581" s="382"/>
      <c r="AD581" s="382"/>
      <c r="AE581" s="382"/>
      <c r="AF581" s="382"/>
      <c r="AG581" s="382"/>
      <c r="AH581" s="376"/>
      <c r="AI581" s="377"/>
      <c r="AJ581" s="385"/>
      <c r="AK581" s="385"/>
      <c r="AL581" s="385"/>
      <c r="AM581" s="385"/>
      <c r="AN581" s="379"/>
      <c r="AO581" s="386"/>
      <c r="AP581" s="372"/>
      <c r="AQ581" s="372"/>
      <c r="AR581" s="372"/>
      <c r="AS581" s="372"/>
      <c r="AT581" s="372"/>
      <c r="AU581" s="372"/>
      <c r="AV581" s="373"/>
      <c r="AW581" s="387"/>
      <c r="AX581" s="383"/>
      <c r="AY581" s="384"/>
      <c r="AZ581" s="380"/>
      <c r="BA581" s="388"/>
      <c r="BB581" s="382"/>
      <c r="BC581" s="383"/>
      <c r="BF581" s="328"/>
    </row>
    <row r="582" spans="1:58" s="132" customFormat="1" ht="15" x14ac:dyDescent="0.3">
      <c r="A582" s="148"/>
      <c r="B582" s="149"/>
      <c r="C582" s="291" t="str">
        <f t="shared" si="9"/>
        <v/>
      </c>
      <c r="D582" s="300"/>
      <c r="E582" s="300"/>
      <c r="F582" s="264"/>
      <c r="G582" s="349"/>
      <c r="H582" s="371"/>
      <c r="I582" s="352"/>
      <c r="J582" s="372"/>
      <c r="K582" s="373"/>
      <c r="L582" s="374"/>
      <c r="M582" s="375"/>
      <c r="N582" s="356"/>
      <c r="O582" s="376"/>
      <c r="P582" s="377"/>
      <c r="Q582" s="378"/>
      <c r="R582" s="379"/>
      <c r="S582" s="380"/>
      <c r="T582" s="381"/>
      <c r="U582" s="382"/>
      <c r="V582" s="382"/>
      <c r="W582" s="382"/>
      <c r="X582" s="382"/>
      <c r="Y582" s="383"/>
      <c r="Z582" s="384"/>
      <c r="AA582" s="470"/>
      <c r="AB582" s="381"/>
      <c r="AC582" s="382"/>
      <c r="AD582" s="382"/>
      <c r="AE582" s="382"/>
      <c r="AF582" s="382"/>
      <c r="AG582" s="382"/>
      <c r="AH582" s="376"/>
      <c r="AI582" s="377"/>
      <c r="AJ582" s="385"/>
      <c r="AK582" s="385"/>
      <c r="AL582" s="385"/>
      <c r="AM582" s="385"/>
      <c r="AN582" s="379"/>
      <c r="AO582" s="386"/>
      <c r="AP582" s="372"/>
      <c r="AQ582" s="372"/>
      <c r="AR582" s="372"/>
      <c r="AS582" s="372"/>
      <c r="AT582" s="372"/>
      <c r="AU582" s="372"/>
      <c r="AV582" s="373"/>
      <c r="AW582" s="387"/>
      <c r="AX582" s="383"/>
      <c r="AY582" s="384"/>
      <c r="AZ582" s="380"/>
      <c r="BA582" s="388"/>
      <c r="BB582" s="382"/>
      <c r="BC582" s="383"/>
      <c r="BF582" s="328"/>
    </row>
    <row r="583" spans="1:58" s="132" customFormat="1" ht="15" x14ac:dyDescent="0.3">
      <c r="A583" s="148"/>
      <c r="B583" s="149"/>
      <c r="C583" s="291" t="str">
        <f t="shared" si="9"/>
        <v/>
      </c>
      <c r="D583" s="300"/>
      <c r="E583" s="300"/>
      <c r="F583" s="264"/>
      <c r="G583" s="349"/>
      <c r="H583" s="371"/>
      <c r="I583" s="352"/>
      <c r="J583" s="372"/>
      <c r="K583" s="373"/>
      <c r="L583" s="374"/>
      <c r="M583" s="375"/>
      <c r="N583" s="356"/>
      <c r="O583" s="376"/>
      <c r="P583" s="377"/>
      <c r="Q583" s="378"/>
      <c r="R583" s="379"/>
      <c r="S583" s="380"/>
      <c r="T583" s="381"/>
      <c r="U583" s="382"/>
      <c r="V583" s="382"/>
      <c r="W583" s="382"/>
      <c r="X583" s="382"/>
      <c r="Y583" s="383"/>
      <c r="Z583" s="384"/>
      <c r="AA583" s="470"/>
      <c r="AB583" s="381"/>
      <c r="AC583" s="382"/>
      <c r="AD583" s="382"/>
      <c r="AE583" s="382"/>
      <c r="AF583" s="382"/>
      <c r="AG583" s="382"/>
      <c r="AH583" s="376"/>
      <c r="AI583" s="377"/>
      <c r="AJ583" s="385"/>
      <c r="AK583" s="385"/>
      <c r="AL583" s="385"/>
      <c r="AM583" s="385"/>
      <c r="AN583" s="379"/>
      <c r="AO583" s="386"/>
      <c r="AP583" s="372"/>
      <c r="AQ583" s="372"/>
      <c r="AR583" s="372"/>
      <c r="AS583" s="372"/>
      <c r="AT583" s="372"/>
      <c r="AU583" s="372"/>
      <c r="AV583" s="373"/>
      <c r="AW583" s="387"/>
      <c r="AX583" s="383"/>
      <c r="AY583" s="384"/>
      <c r="AZ583" s="380"/>
      <c r="BA583" s="388"/>
      <c r="BB583" s="382"/>
      <c r="BC583" s="383"/>
      <c r="BF583" s="328"/>
    </row>
    <row r="584" spans="1:58" s="132" customFormat="1" ht="15" x14ac:dyDescent="0.3">
      <c r="A584" s="148"/>
      <c r="B584" s="149"/>
      <c r="C584" s="291" t="str">
        <f t="shared" si="9"/>
        <v/>
      </c>
      <c r="D584" s="300"/>
      <c r="E584" s="300"/>
      <c r="F584" s="264"/>
      <c r="G584" s="349"/>
      <c r="H584" s="371"/>
      <c r="I584" s="352"/>
      <c r="J584" s="372"/>
      <c r="K584" s="373"/>
      <c r="L584" s="374"/>
      <c r="M584" s="375"/>
      <c r="N584" s="356"/>
      <c r="O584" s="376"/>
      <c r="P584" s="377"/>
      <c r="Q584" s="378"/>
      <c r="R584" s="379"/>
      <c r="S584" s="380"/>
      <c r="T584" s="381"/>
      <c r="U584" s="382"/>
      <c r="V584" s="382"/>
      <c r="W584" s="382"/>
      <c r="X584" s="382"/>
      <c r="Y584" s="383"/>
      <c r="Z584" s="384"/>
      <c r="AA584" s="470"/>
      <c r="AB584" s="381"/>
      <c r="AC584" s="382"/>
      <c r="AD584" s="382"/>
      <c r="AE584" s="382"/>
      <c r="AF584" s="382"/>
      <c r="AG584" s="382"/>
      <c r="AH584" s="376"/>
      <c r="AI584" s="377"/>
      <c r="AJ584" s="385"/>
      <c r="AK584" s="385"/>
      <c r="AL584" s="385"/>
      <c r="AM584" s="385"/>
      <c r="AN584" s="379"/>
      <c r="AO584" s="386"/>
      <c r="AP584" s="372"/>
      <c r="AQ584" s="372"/>
      <c r="AR584" s="372"/>
      <c r="AS584" s="372"/>
      <c r="AT584" s="372"/>
      <c r="AU584" s="372"/>
      <c r="AV584" s="373"/>
      <c r="AW584" s="387"/>
      <c r="AX584" s="383"/>
      <c r="AY584" s="384"/>
      <c r="AZ584" s="380"/>
      <c r="BA584" s="388"/>
      <c r="BB584" s="382"/>
      <c r="BC584" s="383"/>
      <c r="BF584" s="328"/>
    </row>
    <row r="585" spans="1:58" s="132" customFormat="1" ht="15" x14ac:dyDescent="0.3">
      <c r="A585" s="148"/>
      <c r="B585" s="149"/>
      <c r="C585" s="291" t="str">
        <f t="shared" si="9"/>
        <v/>
      </c>
      <c r="D585" s="300"/>
      <c r="E585" s="300"/>
      <c r="F585" s="264"/>
      <c r="G585" s="349"/>
      <c r="H585" s="371"/>
      <c r="I585" s="352"/>
      <c r="J585" s="372"/>
      <c r="K585" s="373"/>
      <c r="L585" s="374"/>
      <c r="M585" s="375"/>
      <c r="N585" s="356"/>
      <c r="O585" s="376"/>
      <c r="P585" s="377"/>
      <c r="Q585" s="378"/>
      <c r="R585" s="379"/>
      <c r="S585" s="380"/>
      <c r="T585" s="381"/>
      <c r="U585" s="382"/>
      <c r="V585" s="382"/>
      <c r="W585" s="382"/>
      <c r="X585" s="382"/>
      <c r="Y585" s="383"/>
      <c r="Z585" s="384"/>
      <c r="AA585" s="470"/>
      <c r="AB585" s="381"/>
      <c r="AC585" s="382"/>
      <c r="AD585" s="382"/>
      <c r="AE585" s="382"/>
      <c r="AF585" s="382"/>
      <c r="AG585" s="382"/>
      <c r="AH585" s="376"/>
      <c r="AI585" s="377"/>
      <c r="AJ585" s="385"/>
      <c r="AK585" s="385"/>
      <c r="AL585" s="385"/>
      <c r="AM585" s="385"/>
      <c r="AN585" s="379"/>
      <c r="AO585" s="386"/>
      <c r="AP585" s="372"/>
      <c r="AQ585" s="372"/>
      <c r="AR585" s="372"/>
      <c r="AS585" s="372"/>
      <c r="AT585" s="372"/>
      <c r="AU585" s="372"/>
      <c r="AV585" s="373"/>
      <c r="AW585" s="387"/>
      <c r="AX585" s="383"/>
      <c r="AY585" s="384"/>
      <c r="AZ585" s="380"/>
      <c r="BA585" s="388"/>
      <c r="BB585" s="382"/>
      <c r="BC585" s="383"/>
      <c r="BF585" s="328"/>
    </row>
    <row r="586" spans="1:58" s="132" customFormat="1" ht="15" x14ac:dyDescent="0.3">
      <c r="A586" s="148"/>
      <c r="B586" s="149"/>
      <c r="C586" s="291" t="str">
        <f t="shared" si="9"/>
        <v/>
      </c>
      <c r="D586" s="300"/>
      <c r="E586" s="300"/>
      <c r="F586" s="264"/>
      <c r="G586" s="349"/>
      <c r="H586" s="371"/>
      <c r="I586" s="352"/>
      <c r="J586" s="372"/>
      <c r="K586" s="373"/>
      <c r="L586" s="374"/>
      <c r="M586" s="375"/>
      <c r="N586" s="356"/>
      <c r="O586" s="376"/>
      <c r="P586" s="377"/>
      <c r="Q586" s="378"/>
      <c r="R586" s="379"/>
      <c r="S586" s="380"/>
      <c r="T586" s="381"/>
      <c r="U586" s="382"/>
      <c r="V586" s="382"/>
      <c r="W586" s="382"/>
      <c r="X586" s="382"/>
      <c r="Y586" s="383"/>
      <c r="Z586" s="384"/>
      <c r="AA586" s="470"/>
      <c r="AB586" s="381"/>
      <c r="AC586" s="382"/>
      <c r="AD586" s="382"/>
      <c r="AE586" s="382"/>
      <c r="AF586" s="382"/>
      <c r="AG586" s="382"/>
      <c r="AH586" s="376"/>
      <c r="AI586" s="377"/>
      <c r="AJ586" s="385"/>
      <c r="AK586" s="385"/>
      <c r="AL586" s="385"/>
      <c r="AM586" s="385"/>
      <c r="AN586" s="379"/>
      <c r="AO586" s="386"/>
      <c r="AP586" s="372"/>
      <c r="AQ586" s="372"/>
      <c r="AR586" s="372"/>
      <c r="AS586" s="372"/>
      <c r="AT586" s="372"/>
      <c r="AU586" s="372"/>
      <c r="AV586" s="373"/>
      <c r="AW586" s="387"/>
      <c r="AX586" s="383"/>
      <c r="AY586" s="384"/>
      <c r="AZ586" s="380"/>
      <c r="BA586" s="388"/>
      <c r="BB586" s="382"/>
      <c r="BC586" s="383"/>
      <c r="BF586" s="328"/>
    </row>
    <row r="587" spans="1:58" s="132" customFormat="1" ht="15" x14ac:dyDescent="0.3">
      <c r="A587" s="148"/>
      <c r="B587" s="149"/>
      <c r="C587" s="291" t="str">
        <f t="shared" si="9"/>
        <v/>
      </c>
      <c r="D587" s="300"/>
      <c r="E587" s="300"/>
      <c r="F587" s="264"/>
      <c r="G587" s="349"/>
      <c r="H587" s="371"/>
      <c r="I587" s="352"/>
      <c r="J587" s="372"/>
      <c r="K587" s="373"/>
      <c r="L587" s="374"/>
      <c r="M587" s="375"/>
      <c r="N587" s="356"/>
      <c r="O587" s="376"/>
      <c r="P587" s="377"/>
      <c r="Q587" s="378"/>
      <c r="R587" s="379"/>
      <c r="S587" s="380"/>
      <c r="T587" s="381"/>
      <c r="U587" s="382"/>
      <c r="V587" s="382"/>
      <c r="W587" s="382"/>
      <c r="X587" s="382"/>
      <c r="Y587" s="383"/>
      <c r="Z587" s="384"/>
      <c r="AA587" s="470"/>
      <c r="AB587" s="381"/>
      <c r="AC587" s="382"/>
      <c r="AD587" s="382"/>
      <c r="AE587" s="382"/>
      <c r="AF587" s="382"/>
      <c r="AG587" s="382"/>
      <c r="AH587" s="376"/>
      <c r="AI587" s="377"/>
      <c r="AJ587" s="385"/>
      <c r="AK587" s="385"/>
      <c r="AL587" s="385"/>
      <c r="AM587" s="385"/>
      <c r="AN587" s="379"/>
      <c r="AO587" s="386"/>
      <c r="AP587" s="372"/>
      <c r="AQ587" s="372"/>
      <c r="AR587" s="372"/>
      <c r="AS587" s="372"/>
      <c r="AT587" s="372"/>
      <c r="AU587" s="372"/>
      <c r="AV587" s="373"/>
      <c r="AW587" s="387"/>
      <c r="AX587" s="383"/>
      <c r="AY587" s="384"/>
      <c r="AZ587" s="380"/>
      <c r="BA587" s="388"/>
      <c r="BB587" s="382"/>
      <c r="BC587" s="383"/>
      <c r="BF587" s="328"/>
    </row>
    <row r="588" spans="1:58" s="132" customFormat="1" ht="15" x14ac:dyDescent="0.3">
      <c r="A588" s="148"/>
      <c r="B588" s="149"/>
      <c r="C588" s="291" t="str">
        <f t="shared" si="9"/>
        <v/>
      </c>
      <c r="D588" s="300"/>
      <c r="E588" s="300"/>
      <c r="F588" s="264"/>
      <c r="G588" s="349"/>
      <c r="H588" s="371"/>
      <c r="I588" s="352"/>
      <c r="J588" s="372"/>
      <c r="K588" s="373"/>
      <c r="L588" s="374"/>
      <c r="M588" s="375"/>
      <c r="N588" s="356"/>
      <c r="O588" s="376"/>
      <c r="P588" s="377"/>
      <c r="Q588" s="378"/>
      <c r="R588" s="379"/>
      <c r="S588" s="380"/>
      <c r="T588" s="381"/>
      <c r="U588" s="382"/>
      <c r="V588" s="382"/>
      <c r="W588" s="382"/>
      <c r="X588" s="382"/>
      <c r="Y588" s="383"/>
      <c r="Z588" s="384"/>
      <c r="AA588" s="470"/>
      <c r="AB588" s="381"/>
      <c r="AC588" s="382"/>
      <c r="AD588" s="382"/>
      <c r="AE588" s="382"/>
      <c r="AF588" s="382"/>
      <c r="AG588" s="382"/>
      <c r="AH588" s="376"/>
      <c r="AI588" s="377"/>
      <c r="AJ588" s="385"/>
      <c r="AK588" s="385"/>
      <c r="AL588" s="385"/>
      <c r="AM588" s="385"/>
      <c r="AN588" s="379"/>
      <c r="AO588" s="386"/>
      <c r="AP588" s="372"/>
      <c r="AQ588" s="372"/>
      <c r="AR588" s="372"/>
      <c r="AS588" s="372"/>
      <c r="AT588" s="372"/>
      <c r="AU588" s="372"/>
      <c r="AV588" s="373"/>
      <c r="AW588" s="387"/>
      <c r="AX588" s="383"/>
      <c r="AY588" s="384"/>
      <c r="AZ588" s="380"/>
      <c r="BA588" s="388"/>
      <c r="BB588" s="382"/>
      <c r="BC588" s="383"/>
      <c r="BF588" s="328"/>
    </row>
    <row r="589" spans="1:58" s="132" customFormat="1" ht="15" x14ac:dyDescent="0.3">
      <c r="A589" s="148"/>
      <c r="B589" s="149"/>
      <c r="C589" s="291" t="str">
        <f t="shared" si="9"/>
        <v/>
      </c>
      <c r="D589" s="300"/>
      <c r="E589" s="300"/>
      <c r="F589" s="264"/>
      <c r="G589" s="349"/>
      <c r="H589" s="371"/>
      <c r="I589" s="352"/>
      <c r="J589" s="372"/>
      <c r="K589" s="373"/>
      <c r="L589" s="374"/>
      <c r="M589" s="375"/>
      <c r="N589" s="356"/>
      <c r="O589" s="376"/>
      <c r="P589" s="377"/>
      <c r="Q589" s="378"/>
      <c r="R589" s="379"/>
      <c r="S589" s="380"/>
      <c r="T589" s="381"/>
      <c r="U589" s="382"/>
      <c r="V589" s="382"/>
      <c r="W589" s="382"/>
      <c r="X589" s="382"/>
      <c r="Y589" s="383"/>
      <c r="Z589" s="384"/>
      <c r="AA589" s="470"/>
      <c r="AB589" s="381"/>
      <c r="AC589" s="382"/>
      <c r="AD589" s="382"/>
      <c r="AE589" s="382"/>
      <c r="AF589" s="382"/>
      <c r="AG589" s="382"/>
      <c r="AH589" s="376"/>
      <c r="AI589" s="377"/>
      <c r="AJ589" s="385"/>
      <c r="AK589" s="385"/>
      <c r="AL589" s="385"/>
      <c r="AM589" s="385"/>
      <c r="AN589" s="379"/>
      <c r="AO589" s="386"/>
      <c r="AP589" s="372"/>
      <c r="AQ589" s="372"/>
      <c r="AR589" s="372"/>
      <c r="AS589" s="372"/>
      <c r="AT589" s="372"/>
      <c r="AU589" s="372"/>
      <c r="AV589" s="373"/>
      <c r="AW589" s="387"/>
      <c r="AX589" s="383"/>
      <c r="AY589" s="384"/>
      <c r="AZ589" s="380"/>
      <c r="BA589" s="388"/>
      <c r="BB589" s="382"/>
      <c r="BC589" s="383"/>
      <c r="BF589" s="328"/>
    </row>
    <row r="590" spans="1:58" s="132" customFormat="1" ht="15" x14ac:dyDescent="0.3">
      <c r="A590" s="148"/>
      <c r="B590" s="149"/>
      <c r="C590" s="291" t="str">
        <f t="shared" si="9"/>
        <v/>
      </c>
      <c r="D590" s="300"/>
      <c r="E590" s="300"/>
      <c r="F590" s="264"/>
      <c r="G590" s="349"/>
      <c r="H590" s="371"/>
      <c r="I590" s="352"/>
      <c r="J590" s="372"/>
      <c r="K590" s="373"/>
      <c r="L590" s="374"/>
      <c r="M590" s="375"/>
      <c r="N590" s="356"/>
      <c r="O590" s="376"/>
      <c r="P590" s="377"/>
      <c r="Q590" s="378"/>
      <c r="R590" s="379"/>
      <c r="S590" s="380"/>
      <c r="T590" s="381"/>
      <c r="U590" s="382"/>
      <c r="V590" s="382"/>
      <c r="W590" s="382"/>
      <c r="X590" s="382"/>
      <c r="Y590" s="383"/>
      <c r="Z590" s="384"/>
      <c r="AA590" s="470"/>
      <c r="AB590" s="381"/>
      <c r="AC590" s="382"/>
      <c r="AD590" s="382"/>
      <c r="AE590" s="382"/>
      <c r="AF590" s="382"/>
      <c r="AG590" s="382"/>
      <c r="AH590" s="376"/>
      <c r="AI590" s="377"/>
      <c r="AJ590" s="385"/>
      <c r="AK590" s="385"/>
      <c r="AL590" s="385"/>
      <c r="AM590" s="385"/>
      <c r="AN590" s="379"/>
      <c r="AO590" s="386"/>
      <c r="AP590" s="372"/>
      <c r="AQ590" s="372"/>
      <c r="AR590" s="372"/>
      <c r="AS590" s="372"/>
      <c r="AT590" s="372"/>
      <c r="AU590" s="372"/>
      <c r="AV590" s="373"/>
      <c r="AW590" s="387"/>
      <c r="AX590" s="383"/>
      <c r="AY590" s="384"/>
      <c r="AZ590" s="380"/>
      <c r="BA590" s="388"/>
      <c r="BB590" s="382"/>
      <c r="BC590" s="383"/>
      <c r="BF590" s="328"/>
    </row>
    <row r="591" spans="1:58" s="132" customFormat="1" ht="15" x14ac:dyDescent="0.3">
      <c r="A591" s="148"/>
      <c r="B591" s="149"/>
      <c r="C591" s="291" t="str">
        <f t="shared" si="9"/>
        <v/>
      </c>
      <c r="D591" s="300"/>
      <c r="E591" s="300"/>
      <c r="F591" s="264"/>
      <c r="G591" s="349"/>
      <c r="H591" s="371"/>
      <c r="I591" s="352"/>
      <c r="J591" s="372"/>
      <c r="K591" s="373"/>
      <c r="L591" s="374"/>
      <c r="M591" s="375"/>
      <c r="N591" s="356"/>
      <c r="O591" s="376"/>
      <c r="P591" s="377"/>
      <c r="Q591" s="378"/>
      <c r="R591" s="379"/>
      <c r="S591" s="380"/>
      <c r="T591" s="381"/>
      <c r="U591" s="382"/>
      <c r="V591" s="382"/>
      <c r="W591" s="382"/>
      <c r="X591" s="382"/>
      <c r="Y591" s="383"/>
      <c r="Z591" s="384"/>
      <c r="AA591" s="470"/>
      <c r="AB591" s="381"/>
      <c r="AC591" s="382"/>
      <c r="AD591" s="382"/>
      <c r="AE591" s="382"/>
      <c r="AF591" s="382"/>
      <c r="AG591" s="382"/>
      <c r="AH591" s="376"/>
      <c r="AI591" s="377"/>
      <c r="AJ591" s="385"/>
      <c r="AK591" s="385"/>
      <c r="AL591" s="385"/>
      <c r="AM591" s="385"/>
      <c r="AN591" s="379"/>
      <c r="AO591" s="386"/>
      <c r="AP591" s="372"/>
      <c r="AQ591" s="372"/>
      <c r="AR591" s="372"/>
      <c r="AS591" s="372"/>
      <c r="AT591" s="372"/>
      <c r="AU591" s="372"/>
      <c r="AV591" s="373"/>
      <c r="AW591" s="387"/>
      <c r="AX591" s="383"/>
      <c r="AY591" s="384"/>
      <c r="AZ591" s="380"/>
      <c r="BA591" s="388"/>
      <c r="BB591" s="382"/>
      <c r="BC591" s="383"/>
      <c r="BF591" s="328"/>
    </row>
    <row r="592" spans="1:58" s="132" customFormat="1" ht="15" x14ac:dyDescent="0.3">
      <c r="A592" s="148"/>
      <c r="B592" s="149"/>
      <c r="C592" s="291" t="str">
        <f t="shared" si="9"/>
        <v/>
      </c>
      <c r="D592" s="300"/>
      <c r="E592" s="300"/>
      <c r="F592" s="264"/>
      <c r="G592" s="349"/>
      <c r="H592" s="371"/>
      <c r="I592" s="352"/>
      <c r="J592" s="372"/>
      <c r="K592" s="373"/>
      <c r="L592" s="374"/>
      <c r="M592" s="375"/>
      <c r="N592" s="356"/>
      <c r="O592" s="376"/>
      <c r="P592" s="377"/>
      <c r="Q592" s="378"/>
      <c r="R592" s="379"/>
      <c r="S592" s="380"/>
      <c r="T592" s="381"/>
      <c r="U592" s="382"/>
      <c r="V592" s="382"/>
      <c r="W592" s="382"/>
      <c r="X592" s="382"/>
      <c r="Y592" s="383"/>
      <c r="Z592" s="384"/>
      <c r="AA592" s="470"/>
      <c r="AB592" s="381"/>
      <c r="AC592" s="382"/>
      <c r="AD592" s="382"/>
      <c r="AE592" s="382"/>
      <c r="AF592" s="382"/>
      <c r="AG592" s="382"/>
      <c r="AH592" s="376"/>
      <c r="AI592" s="377"/>
      <c r="AJ592" s="385"/>
      <c r="AK592" s="385"/>
      <c r="AL592" s="385"/>
      <c r="AM592" s="385"/>
      <c r="AN592" s="379"/>
      <c r="AO592" s="386"/>
      <c r="AP592" s="372"/>
      <c r="AQ592" s="372"/>
      <c r="AR592" s="372"/>
      <c r="AS592" s="372"/>
      <c r="AT592" s="372"/>
      <c r="AU592" s="372"/>
      <c r="AV592" s="373"/>
      <c r="AW592" s="387"/>
      <c r="AX592" s="383"/>
      <c r="AY592" s="384"/>
      <c r="AZ592" s="380"/>
      <c r="BA592" s="388"/>
      <c r="BB592" s="382"/>
      <c r="BC592" s="383"/>
      <c r="BF592" s="328"/>
    </row>
    <row r="593" spans="1:58" s="132" customFormat="1" ht="15" x14ac:dyDescent="0.3">
      <c r="A593" s="148"/>
      <c r="B593" s="149"/>
      <c r="C593" s="291" t="str">
        <f t="shared" si="9"/>
        <v/>
      </c>
      <c r="D593" s="300"/>
      <c r="E593" s="300"/>
      <c r="F593" s="264"/>
      <c r="G593" s="349"/>
      <c r="H593" s="371"/>
      <c r="I593" s="352"/>
      <c r="J593" s="372"/>
      <c r="K593" s="373"/>
      <c r="L593" s="374"/>
      <c r="M593" s="375"/>
      <c r="N593" s="356"/>
      <c r="O593" s="376"/>
      <c r="P593" s="377"/>
      <c r="Q593" s="378"/>
      <c r="R593" s="379"/>
      <c r="S593" s="380"/>
      <c r="T593" s="381"/>
      <c r="U593" s="382"/>
      <c r="V593" s="382"/>
      <c r="W593" s="382"/>
      <c r="X593" s="382"/>
      <c r="Y593" s="383"/>
      <c r="Z593" s="384"/>
      <c r="AA593" s="470"/>
      <c r="AB593" s="381"/>
      <c r="AC593" s="382"/>
      <c r="AD593" s="382"/>
      <c r="AE593" s="382"/>
      <c r="AF593" s="382"/>
      <c r="AG593" s="382"/>
      <c r="AH593" s="376"/>
      <c r="AI593" s="377"/>
      <c r="AJ593" s="385"/>
      <c r="AK593" s="385"/>
      <c r="AL593" s="385"/>
      <c r="AM593" s="385"/>
      <c r="AN593" s="379"/>
      <c r="AO593" s="386"/>
      <c r="AP593" s="372"/>
      <c r="AQ593" s="372"/>
      <c r="AR593" s="372"/>
      <c r="AS593" s="372"/>
      <c r="AT593" s="372"/>
      <c r="AU593" s="372"/>
      <c r="AV593" s="373"/>
      <c r="AW593" s="387"/>
      <c r="AX593" s="383"/>
      <c r="AY593" s="384"/>
      <c r="AZ593" s="380"/>
      <c r="BA593" s="388"/>
      <c r="BB593" s="382"/>
      <c r="BC593" s="383"/>
      <c r="BF593" s="328"/>
    </row>
    <row r="594" spans="1:58" s="132" customFormat="1" ht="15" x14ac:dyDescent="0.3">
      <c r="A594" s="148"/>
      <c r="B594" s="149"/>
      <c r="C594" s="291" t="str">
        <f t="shared" si="9"/>
        <v/>
      </c>
      <c r="D594" s="300"/>
      <c r="E594" s="300"/>
      <c r="F594" s="264"/>
      <c r="G594" s="349"/>
      <c r="H594" s="371"/>
      <c r="I594" s="352"/>
      <c r="J594" s="372"/>
      <c r="K594" s="373"/>
      <c r="L594" s="374"/>
      <c r="M594" s="375"/>
      <c r="N594" s="356"/>
      <c r="O594" s="376"/>
      <c r="P594" s="377"/>
      <c r="Q594" s="378"/>
      <c r="R594" s="379"/>
      <c r="S594" s="380"/>
      <c r="T594" s="381"/>
      <c r="U594" s="382"/>
      <c r="V594" s="382"/>
      <c r="W594" s="382"/>
      <c r="X594" s="382"/>
      <c r="Y594" s="383"/>
      <c r="Z594" s="384"/>
      <c r="AA594" s="470"/>
      <c r="AB594" s="381"/>
      <c r="AC594" s="382"/>
      <c r="AD594" s="382"/>
      <c r="AE594" s="382"/>
      <c r="AF594" s="382"/>
      <c r="AG594" s="382"/>
      <c r="AH594" s="376"/>
      <c r="AI594" s="377"/>
      <c r="AJ594" s="385"/>
      <c r="AK594" s="385"/>
      <c r="AL594" s="385"/>
      <c r="AM594" s="385"/>
      <c r="AN594" s="379"/>
      <c r="AO594" s="386"/>
      <c r="AP594" s="372"/>
      <c r="AQ594" s="372"/>
      <c r="AR594" s="372"/>
      <c r="AS594" s="372"/>
      <c r="AT594" s="372"/>
      <c r="AU594" s="372"/>
      <c r="AV594" s="373"/>
      <c r="AW594" s="387"/>
      <c r="AX594" s="383"/>
      <c r="AY594" s="384"/>
      <c r="AZ594" s="380"/>
      <c r="BA594" s="388"/>
      <c r="BB594" s="382"/>
      <c r="BC594" s="383"/>
      <c r="BF594" s="328"/>
    </row>
    <row r="595" spans="1:58" s="132" customFormat="1" ht="15" x14ac:dyDescent="0.3">
      <c r="A595" s="148"/>
      <c r="B595" s="149"/>
      <c r="C595" s="291" t="str">
        <f t="shared" si="9"/>
        <v/>
      </c>
      <c r="D595" s="300"/>
      <c r="E595" s="300"/>
      <c r="F595" s="264"/>
      <c r="G595" s="349"/>
      <c r="H595" s="371"/>
      <c r="I595" s="352"/>
      <c r="J595" s="372"/>
      <c r="K595" s="373"/>
      <c r="L595" s="374"/>
      <c r="M595" s="375"/>
      <c r="N595" s="356"/>
      <c r="O595" s="376"/>
      <c r="P595" s="377"/>
      <c r="Q595" s="378"/>
      <c r="R595" s="379"/>
      <c r="S595" s="380"/>
      <c r="T595" s="381"/>
      <c r="U595" s="382"/>
      <c r="V595" s="382"/>
      <c r="W595" s="382"/>
      <c r="X595" s="382"/>
      <c r="Y595" s="383"/>
      <c r="Z595" s="384"/>
      <c r="AA595" s="470"/>
      <c r="AB595" s="381"/>
      <c r="AC595" s="382"/>
      <c r="AD595" s="382"/>
      <c r="AE595" s="382"/>
      <c r="AF595" s="382"/>
      <c r="AG595" s="382"/>
      <c r="AH595" s="376"/>
      <c r="AI595" s="377"/>
      <c r="AJ595" s="385"/>
      <c r="AK595" s="385"/>
      <c r="AL595" s="385"/>
      <c r="AM595" s="385"/>
      <c r="AN595" s="379"/>
      <c r="AO595" s="386"/>
      <c r="AP595" s="372"/>
      <c r="AQ595" s="372"/>
      <c r="AR595" s="372"/>
      <c r="AS595" s="372"/>
      <c r="AT595" s="372"/>
      <c r="AU595" s="372"/>
      <c r="AV595" s="373"/>
      <c r="AW595" s="387"/>
      <c r="AX595" s="383"/>
      <c r="AY595" s="384"/>
      <c r="AZ595" s="380"/>
      <c r="BA595" s="388"/>
      <c r="BB595" s="382"/>
      <c r="BC595" s="383"/>
      <c r="BF595" s="328"/>
    </row>
    <row r="596" spans="1:58" s="132" customFormat="1" ht="15" x14ac:dyDescent="0.3">
      <c r="A596" s="148"/>
      <c r="B596" s="149"/>
      <c r="C596" s="291" t="str">
        <f t="shared" si="9"/>
        <v/>
      </c>
      <c r="D596" s="300"/>
      <c r="E596" s="300"/>
      <c r="F596" s="264"/>
      <c r="G596" s="349"/>
      <c r="H596" s="371"/>
      <c r="I596" s="352"/>
      <c r="J596" s="372"/>
      <c r="K596" s="373"/>
      <c r="L596" s="374"/>
      <c r="M596" s="375"/>
      <c r="N596" s="356"/>
      <c r="O596" s="376"/>
      <c r="P596" s="377"/>
      <c r="Q596" s="378"/>
      <c r="R596" s="379"/>
      <c r="S596" s="380"/>
      <c r="T596" s="381"/>
      <c r="U596" s="382"/>
      <c r="V596" s="382"/>
      <c r="W596" s="382"/>
      <c r="X596" s="382"/>
      <c r="Y596" s="383"/>
      <c r="Z596" s="384"/>
      <c r="AA596" s="470"/>
      <c r="AB596" s="381"/>
      <c r="AC596" s="382"/>
      <c r="AD596" s="382"/>
      <c r="AE596" s="382"/>
      <c r="AF596" s="382"/>
      <c r="AG596" s="382"/>
      <c r="AH596" s="376"/>
      <c r="AI596" s="377"/>
      <c r="AJ596" s="385"/>
      <c r="AK596" s="385"/>
      <c r="AL596" s="385"/>
      <c r="AM596" s="385"/>
      <c r="AN596" s="379"/>
      <c r="AO596" s="386"/>
      <c r="AP596" s="372"/>
      <c r="AQ596" s="372"/>
      <c r="AR596" s="372"/>
      <c r="AS596" s="372"/>
      <c r="AT596" s="372"/>
      <c r="AU596" s="372"/>
      <c r="AV596" s="373"/>
      <c r="AW596" s="387"/>
      <c r="AX596" s="383"/>
      <c r="AY596" s="384"/>
      <c r="AZ596" s="380"/>
      <c r="BA596" s="388"/>
      <c r="BB596" s="382"/>
      <c r="BC596" s="383"/>
      <c r="BF596" s="328"/>
    </row>
    <row r="597" spans="1:58" s="132" customFormat="1" ht="15" x14ac:dyDescent="0.3">
      <c r="A597" s="148"/>
      <c r="B597" s="149"/>
      <c r="C597" s="291" t="str">
        <f t="shared" si="9"/>
        <v/>
      </c>
      <c r="D597" s="300"/>
      <c r="E597" s="300"/>
      <c r="F597" s="264"/>
      <c r="G597" s="349"/>
      <c r="H597" s="371"/>
      <c r="I597" s="352"/>
      <c r="J597" s="372"/>
      <c r="K597" s="373"/>
      <c r="L597" s="374"/>
      <c r="M597" s="375"/>
      <c r="N597" s="356"/>
      <c r="O597" s="376"/>
      <c r="P597" s="377"/>
      <c r="Q597" s="378"/>
      <c r="R597" s="379"/>
      <c r="S597" s="380"/>
      <c r="T597" s="381"/>
      <c r="U597" s="382"/>
      <c r="V597" s="382"/>
      <c r="W597" s="382"/>
      <c r="X597" s="382"/>
      <c r="Y597" s="383"/>
      <c r="Z597" s="384"/>
      <c r="AA597" s="470"/>
      <c r="AB597" s="381"/>
      <c r="AC597" s="382"/>
      <c r="AD597" s="382"/>
      <c r="AE597" s="382"/>
      <c r="AF597" s="382"/>
      <c r="AG597" s="382"/>
      <c r="AH597" s="376"/>
      <c r="AI597" s="377"/>
      <c r="AJ597" s="385"/>
      <c r="AK597" s="385"/>
      <c r="AL597" s="385"/>
      <c r="AM597" s="385"/>
      <c r="AN597" s="379"/>
      <c r="AO597" s="386"/>
      <c r="AP597" s="372"/>
      <c r="AQ597" s="372"/>
      <c r="AR597" s="372"/>
      <c r="AS597" s="372"/>
      <c r="AT597" s="372"/>
      <c r="AU597" s="372"/>
      <c r="AV597" s="373"/>
      <c r="AW597" s="387"/>
      <c r="AX597" s="383"/>
      <c r="AY597" s="384"/>
      <c r="AZ597" s="380"/>
      <c r="BA597" s="388"/>
      <c r="BB597" s="382"/>
      <c r="BC597" s="383"/>
      <c r="BF597" s="328"/>
    </row>
    <row r="598" spans="1:58" s="132" customFormat="1" ht="15" x14ac:dyDescent="0.3">
      <c r="A598" s="148"/>
      <c r="B598" s="149"/>
      <c r="C598" s="291" t="str">
        <f t="shared" si="9"/>
        <v/>
      </c>
      <c r="D598" s="300"/>
      <c r="E598" s="300"/>
      <c r="F598" s="264"/>
      <c r="G598" s="349"/>
      <c r="H598" s="371"/>
      <c r="I598" s="352"/>
      <c r="J598" s="372"/>
      <c r="K598" s="373"/>
      <c r="L598" s="374"/>
      <c r="M598" s="375"/>
      <c r="N598" s="356"/>
      <c r="O598" s="376"/>
      <c r="P598" s="377"/>
      <c r="Q598" s="378"/>
      <c r="R598" s="379"/>
      <c r="S598" s="380"/>
      <c r="T598" s="381"/>
      <c r="U598" s="382"/>
      <c r="V598" s="382"/>
      <c r="W598" s="382"/>
      <c r="X598" s="382"/>
      <c r="Y598" s="383"/>
      <c r="Z598" s="384"/>
      <c r="AA598" s="470"/>
      <c r="AB598" s="381"/>
      <c r="AC598" s="382"/>
      <c r="AD598" s="382"/>
      <c r="AE598" s="382"/>
      <c r="AF598" s="382"/>
      <c r="AG598" s="382"/>
      <c r="AH598" s="376"/>
      <c r="AI598" s="377"/>
      <c r="AJ598" s="385"/>
      <c r="AK598" s="385"/>
      <c r="AL598" s="385"/>
      <c r="AM598" s="385"/>
      <c r="AN598" s="379"/>
      <c r="AO598" s="386"/>
      <c r="AP598" s="372"/>
      <c r="AQ598" s="372"/>
      <c r="AR598" s="372"/>
      <c r="AS598" s="372"/>
      <c r="AT598" s="372"/>
      <c r="AU598" s="372"/>
      <c r="AV598" s="373"/>
      <c r="AW598" s="387"/>
      <c r="AX598" s="383"/>
      <c r="AY598" s="384"/>
      <c r="AZ598" s="380"/>
      <c r="BA598" s="388"/>
      <c r="BB598" s="382"/>
      <c r="BC598" s="383"/>
      <c r="BF598" s="328"/>
    </row>
    <row r="599" spans="1:58" s="132" customFormat="1" ht="15" x14ac:dyDescent="0.3">
      <c r="A599" s="148"/>
      <c r="B599" s="149"/>
      <c r="C599" s="291" t="str">
        <f t="shared" si="9"/>
        <v/>
      </c>
      <c r="D599" s="300"/>
      <c r="E599" s="300"/>
      <c r="F599" s="264"/>
      <c r="G599" s="349"/>
      <c r="H599" s="371"/>
      <c r="I599" s="352"/>
      <c r="J599" s="372"/>
      <c r="K599" s="373"/>
      <c r="L599" s="374"/>
      <c r="M599" s="375"/>
      <c r="N599" s="356"/>
      <c r="O599" s="376"/>
      <c r="P599" s="377"/>
      <c r="Q599" s="378"/>
      <c r="R599" s="379"/>
      <c r="S599" s="380"/>
      <c r="T599" s="381"/>
      <c r="U599" s="382"/>
      <c r="V599" s="382"/>
      <c r="W599" s="382"/>
      <c r="X599" s="382"/>
      <c r="Y599" s="383"/>
      <c r="Z599" s="384"/>
      <c r="AA599" s="470"/>
      <c r="AB599" s="381"/>
      <c r="AC599" s="382"/>
      <c r="AD599" s="382"/>
      <c r="AE599" s="382"/>
      <c r="AF599" s="382"/>
      <c r="AG599" s="382"/>
      <c r="AH599" s="376"/>
      <c r="AI599" s="377"/>
      <c r="AJ599" s="385"/>
      <c r="AK599" s="385"/>
      <c r="AL599" s="385"/>
      <c r="AM599" s="385"/>
      <c r="AN599" s="379"/>
      <c r="AO599" s="386"/>
      <c r="AP599" s="372"/>
      <c r="AQ599" s="372"/>
      <c r="AR599" s="372"/>
      <c r="AS599" s="372"/>
      <c r="AT599" s="372"/>
      <c r="AU599" s="372"/>
      <c r="AV599" s="373"/>
      <c r="AW599" s="387"/>
      <c r="AX599" s="383"/>
      <c r="AY599" s="384"/>
      <c r="AZ599" s="380"/>
      <c r="BA599" s="388"/>
      <c r="BB599" s="382"/>
      <c r="BC599" s="383"/>
      <c r="BF599" s="328"/>
    </row>
    <row r="600" spans="1:58" s="132" customFormat="1" ht="15" x14ac:dyDescent="0.3">
      <c r="A600" s="148"/>
      <c r="B600" s="149"/>
      <c r="C600" s="291" t="str">
        <f t="shared" si="9"/>
        <v/>
      </c>
      <c r="D600" s="300"/>
      <c r="E600" s="300"/>
      <c r="F600" s="264"/>
      <c r="G600" s="349"/>
      <c r="H600" s="371"/>
      <c r="I600" s="352"/>
      <c r="J600" s="372"/>
      <c r="K600" s="373"/>
      <c r="L600" s="374"/>
      <c r="M600" s="375"/>
      <c r="N600" s="356"/>
      <c r="O600" s="376"/>
      <c r="P600" s="377"/>
      <c r="Q600" s="378"/>
      <c r="R600" s="379"/>
      <c r="S600" s="380"/>
      <c r="T600" s="381"/>
      <c r="U600" s="382"/>
      <c r="V600" s="382"/>
      <c r="W600" s="382"/>
      <c r="X600" s="382"/>
      <c r="Y600" s="383"/>
      <c r="Z600" s="384"/>
      <c r="AA600" s="470"/>
      <c r="AB600" s="381"/>
      <c r="AC600" s="382"/>
      <c r="AD600" s="382"/>
      <c r="AE600" s="382"/>
      <c r="AF600" s="382"/>
      <c r="AG600" s="382"/>
      <c r="AH600" s="376"/>
      <c r="AI600" s="377"/>
      <c r="AJ600" s="385"/>
      <c r="AK600" s="385"/>
      <c r="AL600" s="385"/>
      <c r="AM600" s="385"/>
      <c r="AN600" s="379"/>
      <c r="AO600" s="386"/>
      <c r="AP600" s="372"/>
      <c r="AQ600" s="372"/>
      <c r="AR600" s="372"/>
      <c r="AS600" s="372"/>
      <c r="AT600" s="372"/>
      <c r="AU600" s="372"/>
      <c r="AV600" s="373"/>
      <c r="AW600" s="387"/>
      <c r="AX600" s="383"/>
      <c r="AY600" s="384"/>
      <c r="AZ600" s="380"/>
      <c r="BA600" s="388"/>
      <c r="BB600" s="382"/>
      <c r="BC600" s="383"/>
      <c r="BF600" s="328"/>
    </row>
    <row r="601" spans="1:58" s="132" customFormat="1" ht="15" x14ac:dyDescent="0.3">
      <c r="A601" s="148"/>
      <c r="B601" s="149"/>
      <c r="C601" s="291" t="str">
        <f t="shared" si="9"/>
        <v/>
      </c>
      <c r="D601" s="300"/>
      <c r="E601" s="300"/>
      <c r="F601" s="264"/>
      <c r="G601" s="349"/>
      <c r="H601" s="371"/>
      <c r="I601" s="352"/>
      <c r="J601" s="372"/>
      <c r="K601" s="373"/>
      <c r="L601" s="374"/>
      <c r="M601" s="375"/>
      <c r="N601" s="356"/>
      <c r="O601" s="376"/>
      <c r="P601" s="377"/>
      <c r="Q601" s="378"/>
      <c r="R601" s="379"/>
      <c r="S601" s="380"/>
      <c r="T601" s="381"/>
      <c r="U601" s="382"/>
      <c r="V601" s="382"/>
      <c r="W601" s="382"/>
      <c r="X601" s="382"/>
      <c r="Y601" s="383"/>
      <c r="Z601" s="384"/>
      <c r="AA601" s="470"/>
      <c r="AB601" s="381"/>
      <c r="AC601" s="382"/>
      <c r="AD601" s="382"/>
      <c r="AE601" s="382"/>
      <c r="AF601" s="382"/>
      <c r="AG601" s="382"/>
      <c r="AH601" s="376"/>
      <c r="AI601" s="377"/>
      <c r="AJ601" s="385"/>
      <c r="AK601" s="385"/>
      <c r="AL601" s="385"/>
      <c r="AM601" s="385"/>
      <c r="AN601" s="379"/>
      <c r="AO601" s="386"/>
      <c r="AP601" s="372"/>
      <c r="AQ601" s="372"/>
      <c r="AR601" s="372"/>
      <c r="AS601" s="372"/>
      <c r="AT601" s="372"/>
      <c r="AU601" s="372"/>
      <c r="AV601" s="373"/>
      <c r="AW601" s="387"/>
      <c r="AX601" s="383"/>
      <c r="AY601" s="384"/>
      <c r="AZ601" s="380"/>
      <c r="BA601" s="388"/>
      <c r="BB601" s="382"/>
      <c r="BC601" s="383"/>
      <c r="BF601" s="328"/>
    </row>
    <row r="602" spans="1:58" s="132" customFormat="1" ht="15" x14ac:dyDescent="0.3">
      <c r="A602" s="148"/>
      <c r="B602" s="149"/>
      <c r="C602" s="291" t="str">
        <f t="shared" si="9"/>
        <v/>
      </c>
      <c r="D602" s="300"/>
      <c r="E602" s="300"/>
      <c r="F602" s="264"/>
      <c r="G602" s="349"/>
      <c r="H602" s="371"/>
      <c r="I602" s="352"/>
      <c r="J602" s="372"/>
      <c r="K602" s="373"/>
      <c r="L602" s="374"/>
      <c r="M602" s="375"/>
      <c r="N602" s="356"/>
      <c r="O602" s="376"/>
      <c r="P602" s="377"/>
      <c r="Q602" s="378"/>
      <c r="R602" s="379"/>
      <c r="S602" s="380"/>
      <c r="T602" s="381"/>
      <c r="U602" s="382"/>
      <c r="V602" s="382"/>
      <c r="W602" s="382"/>
      <c r="X602" s="382"/>
      <c r="Y602" s="383"/>
      <c r="Z602" s="384"/>
      <c r="AA602" s="470"/>
      <c r="AB602" s="381"/>
      <c r="AC602" s="382"/>
      <c r="AD602" s="382"/>
      <c r="AE602" s="382"/>
      <c r="AF602" s="382"/>
      <c r="AG602" s="382"/>
      <c r="AH602" s="376"/>
      <c r="AI602" s="377"/>
      <c r="AJ602" s="385"/>
      <c r="AK602" s="385"/>
      <c r="AL602" s="385"/>
      <c r="AM602" s="385"/>
      <c r="AN602" s="379"/>
      <c r="AO602" s="386"/>
      <c r="AP602" s="372"/>
      <c r="AQ602" s="372"/>
      <c r="AR602" s="372"/>
      <c r="AS602" s="372"/>
      <c r="AT602" s="372"/>
      <c r="AU602" s="372"/>
      <c r="AV602" s="373"/>
      <c r="AW602" s="387"/>
      <c r="AX602" s="383"/>
      <c r="AY602" s="384"/>
      <c r="AZ602" s="380"/>
      <c r="BA602" s="388"/>
      <c r="BB602" s="382"/>
      <c r="BC602" s="383"/>
      <c r="BF602" s="328"/>
    </row>
    <row r="603" spans="1:58" s="132" customFormat="1" ht="15" x14ac:dyDescent="0.3">
      <c r="A603" s="148"/>
      <c r="B603" s="149"/>
      <c r="C603" s="291" t="str">
        <f t="shared" si="9"/>
        <v/>
      </c>
      <c r="D603" s="300"/>
      <c r="E603" s="300"/>
      <c r="F603" s="264"/>
      <c r="G603" s="349"/>
      <c r="H603" s="371"/>
      <c r="I603" s="352"/>
      <c r="J603" s="372"/>
      <c r="K603" s="373"/>
      <c r="L603" s="374"/>
      <c r="M603" s="375"/>
      <c r="N603" s="356"/>
      <c r="O603" s="376"/>
      <c r="P603" s="377"/>
      <c r="Q603" s="378"/>
      <c r="R603" s="379"/>
      <c r="S603" s="380"/>
      <c r="T603" s="381"/>
      <c r="U603" s="382"/>
      <c r="V603" s="382"/>
      <c r="W603" s="382"/>
      <c r="X603" s="382"/>
      <c r="Y603" s="383"/>
      <c r="Z603" s="384"/>
      <c r="AA603" s="470"/>
      <c r="AB603" s="381"/>
      <c r="AC603" s="382"/>
      <c r="AD603" s="382"/>
      <c r="AE603" s="382"/>
      <c r="AF603" s="382"/>
      <c r="AG603" s="382"/>
      <c r="AH603" s="376"/>
      <c r="AI603" s="377"/>
      <c r="AJ603" s="385"/>
      <c r="AK603" s="385"/>
      <c r="AL603" s="385"/>
      <c r="AM603" s="385"/>
      <c r="AN603" s="379"/>
      <c r="AO603" s="386"/>
      <c r="AP603" s="372"/>
      <c r="AQ603" s="372"/>
      <c r="AR603" s="372"/>
      <c r="AS603" s="372"/>
      <c r="AT603" s="372"/>
      <c r="AU603" s="372"/>
      <c r="AV603" s="373"/>
      <c r="AW603" s="387"/>
      <c r="AX603" s="383"/>
      <c r="AY603" s="384"/>
      <c r="AZ603" s="380"/>
      <c r="BA603" s="388"/>
      <c r="BB603" s="382"/>
      <c r="BC603" s="383"/>
      <c r="BF603" s="328"/>
    </row>
    <row r="604" spans="1:58" s="132" customFormat="1" ht="15" x14ac:dyDescent="0.3">
      <c r="A604" s="148"/>
      <c r="B604" s="149"/>
      <c r="C604" s="291" t="str">
        <f t="shared" si="9"/>
        <v/>
      </c>
      <c r="D604" s="300"/>
      <c r="E604" s="300"/>
      <c r="F604" s="264"/>
      <c r="G604" s="349"/>
      <c r="H604" s="371"/>
      <c r="I604" s="352"/>
      <c r="J604" s="372"/>
      <c r="K604" s="373"/>
      <c r="L604" s="374"/>
      <c r="M604" s="375"/>
      <c r="N604" s="356"/>
      <c r="O604" s="376"/>
      <c r="P604" s="377"/>
      <c r="Q604" s="378"/>
      <c r="R604" s="379"/>
      <c r="S604" s="380"/>
      <c r="T604" s="381"/>
      <c r="U604" s="382"/>
      <c r="V604" s="382"/>
      <c r="W604" s="382"/>
      <c r="X604" s="382"/>
      <c r="Y604" s="383"/>
      <c r="Z604" s="384"/>
      <c r="AA604" s="470"/>
      <c r="AB604" s="381"/>
      <c r="AC604" s="382"/>
      <c r="AD604" s="382"/>
      <c r="AE604" s="382"/>
      <c r="AF604" s="382"/>
      <c r="AG604" s="382"/>
      <c r="AH604" s="376"/>
      <c r="AI604" s="377"/>
      <c r="AJ604" s="385"/>
      <c r="AK604" s="385"/>
      <c r="AL604" s="385"/>
      <c r="AM604" s="385"/>
      <c r="AN604" s="379"/>
      <c r="AO604" s="386"/>
      <c r="AP604" s="372"/>
      <c r="AQ604" s="372"/>
      <c r="AR604" s="372"/>
      <c r="AS604" s="372"/>
      <c r="AT604" s="372"/>
      <c r="AU604" s="372"/>
      <c r="AV604" s="373"/>
      <c r="AW604" s="387"/>
      <c r="AX604" s="383"/>
      <c r="AY604" s="384"/>
      <c r="AZ604" s="380"/>
      <c r="BA604" s="388"/>
      <c r="BB604" s="382"/>
      <c r="BC604" s="383"/>
      <c r="BF604" s="328"/>
    </row>
    <row r="605" spans="1:58" s="132" customFormat="1" ht="15" x14ac:dyDescent="0.3">
      <c r="A605" s="148"/>
      <c r="B605" s="149"/>
      <c r="C605" s="291" t="str">
        <f t="shared" si="9"/>
        <v/>
      </c>
      <c r="D605" s="300"/>
      <c r="E605" s="300"/>
      <c r="F605" s="264"/>
      <c r="G605" s="349"/>
      <c r="H605" s="371"/>
      <c r="I605" s="352"/>
      <c r="J605" s="372"/>
      <c r="K605" s="373"/>
      <c r="L605" s="374"/>
      <c r="M605" s="375"/>
      <c r="N605" s="356"/>
      <c r="O605" s="376"/>
      <c r="P605" s="377"/>
      <c r="Q605" s="378"/>
      <c r="R605" s="379"/>
      <c r="S605" s="380"/>
      <c r="T605" s="381"/>
      <c r="U605" s="382"/>
      <c r="V605" s="382"/>
      <c r="W605" s="382"/>
      <c r="X605" s="382"/>
      <c r="Y605" s="383"/>
      <c r="Z605" s="384"/>
      <c r="AA605" s="470"/>
      <c r="AB605" s="381"/>
      <c r="AC605" s="382"/>
      <c r="AD605" s="382"/>
      <c r="AE605" s="382"/>
      <c r="AF605" s="382"/>
      <c r="AG605" s="382"/>
      <c r="AH605" s="376"/>
      <c r="AI605" s="377"/>
      <c r="AJ605" s="385"/>
      <c r="AK605" s="385"/>
      <c r="AL605" s="385"/>
      <c r="AM605" s="385"/>
      <c r="AN605" s="379"/>
      <c r="AO605" s="386"/>
      <c r="AP605" s="372"/>
      <c r="AQ605" s="372"/>
      <c r="AR605" s="372"/>
      <c r="AS605" s="372"/>
      <c r="AT605" s="372"/>
      <c r="AU605" s="372"/>
      <c r="AV605" s="373"/>
      <c r="AW605" s="387"/>
      <c r="AX605" s="383"/>
      <c r="AY605" s="384"/>
      <c r="AZ605" s="380"/>
      <c r="BA605" s="388"/>
      <c r="BB605" s="382"/>
      <c r="BC605" s="383"/>
      <c r="BF605" s="328"/>
    </row>
    <row r="606" spans="1:58" s="132" customFormat="1" ht="15" x14ac:dyDescent="0.3">
      <c r="A606" s="148"/>
      <c r="B606" s="149"/>
      <c r="C606" s="291" t="str">
        <f t="shared" si="9"/>
        <v/>
      </c>
      <c r="D606" s="300"/>
      <c r="E606" s="300"/>
      <c r="F606" s="264"/>
      <c r="G606" s="349"/>
      <c r="H606" s="371"/>
      <c r="I606" s="352"/>
      <c r="J606" s="372"/>
      <c r="K606" s="373"/>
      <c r="L606" s="374"/>
      <c r="M606" s="375"/>
      <c r="N606" s="356"/>
      <c r="O606" s="376"/>
      <c r="P606" s="377"/>
      <c r="Q606" s="378"/>
      <c r="R606" s="379"/>
      <c r="S606" s="380"/>
      <c r="T606" s="381"/>
      <c r="U606" s="382"/>
      <c r="V606" s="382"/>
      <c r="W606" s="382"/>
      <c r="X606" s="382"/>
      <c r="Y606" s="383"/>
      <c r="Z606" s="384"/>
      <c r="AA606" s="470"/>
      <c r="AB606" s="381"/>
      <c r="AC606" s="382"/>
      <c r="AD606" s="382"/>
      <c r="AE606" s="382"/>
      <c r="AF606" s="382"/>
      <c r="AG606" s="382"/>
      <c r="AH606" s="376"/>
      <c r="AI606" s="377"/>
      <c r="AJ606" s="385"/>
      <c r="AK606" s="385"/>
      <c r="AL606" s="385"/>
      <c r="AM606" s="385"/>
      <c r="AN606" s="379"/>
      <c r="AO606" s="386"/>
      <c r="AP606" s="372"/>
      <c r="AQ606" s="372"/>
      <c r="AR606" s="372"/>
      <c r="AS606" s="372"/>
      <c r="AT606" s="372"/>
      <c r="AU606" s="372"/>
      <c r="AV606" s="373"/>
      <c r="AW606" s="387"/>
      <c r="AX606" s="383"/>
      <c r="AY606" s="384"/>
      <c r="AZ606" s="380"/>
      <c r="BA606" s="388"/>
      <c r="BB606" s="382"/>
      <c r="BC606" s="383"/>
      <c r="BF606" s="328"/>
    </row>
    <row r="607" spans="1:58" s="132" customFormat="1" ht="15" x14ac:dyDescent="0.3">
      <c r="A607" s="148"/>
      <c r="B607" s="149"/>
      <c r="C607" s="291" t="str">
        <f t="shared" si="9"/>
        <v/>
      </c>
      <c r="D607" s="300"/>
      <c r="E607" s="300"/>
      <c r="F607" s="264"/>
      <c r="G607" s="349"/>
      <c r="H607" s="371"/>
      <c r="I607" s="352"/>
      <c r="J607" s="372"/>
      <c r="K607" s="373"/>
      <c r="L607" s="374"/>
      <c r="M607" s="375"/>
      <c r="N607" s="356"/>
      <c r="O607" s="376"/>
      <c r="P607" s="377"/>
      <c r="Q607" s="378"/>
      <c r="R607" s="379"/>
      <c r="S607" s="380"/>
      <c r="T607" s="381"/>
      <c r="U607" s="382"/>
      <c r="V607" s="382"/>
      <c r="W607" s="382"/>
      <c r="X607" s="382"/>
      <c r="Y607" s="383"/>
      <c r="Z607" s="384"/>
      <c r="AA607" s="470"/>
      <c r="AB607" s="381"/>
      <c r="AC607" s="382"/>
      <c r="AD607" s="382"/>
      <c r="AE607" s="382"/>
      <c r="AF607" s="382"/>
      <c r="AG607" s="382"/>
      <c r="AH607" s="376"/>
      <c r="AI607" s="377"/>
      <c r="AJ607" s="385"/>
      <c r="AK607" s="385"/>
      <c r="AL607" s="385"/>
      <c r="AM607" s="385"/>
      <c r="AN607" s="379"/>
      <c r="AO607" s="386"/>
      <c r="AP607" s="372"/>
      <c r="AQ607" s="372"/>
      <c r="AR607" s="372"/>
      <c r="AS607" s="372"/>
      <c r="AT607" s="372"/>
      <c r="AU607" s="372"/>
      <c r="AV607" s="373"/>
      <c r="AW607" s="387"/>
      <c r="AX607" s="383"/>
      <c r="AY607" s="384"/>
      <c r="AZ607" s="380"/>
      <c r="BA607" s="388"/>
      <c r="BB607" s="382"/>
      <c r="BC607" s="383"/>
      <c r="BF607" s="328"/>
    </row>
    <row r="608" spans="1:58" s="132" customFormat="1" ht="15" x14ac:dyDescent="0.3">
      <c r="A608" s="148"/>
      <c r="B608" s="149"/>
      <c r="C608" s="291" t="str">
        <f t="shared" si="9"/>
        <v/>
      </c>
      <c r="D608" s="300"/>
      <c r="E608" s="300"/>
      <c r="F608" s="264"/>
      <c r="G608" s="349"/>
      <c r="H608" s="371"/>
      <c r="I608" s="352"/>
      <c r="J608" s="372"/>
      <c r="K608" s="373"/>
      <c r="L608" s="374"/>
      <c r="M608" s="375"/>
      <c r="N608" s="356"/>
      <c r="O608" s="376"/>
      <c r="P608" s="377"/>
      <c r="Q608" s="378"/>
      <c r="R608" s="379"/>
      <c r="S608" s="380"/>
      <c r="T608" s="381"/>
      <c r="U608" s="382"/>
      <c r="V608" s="382"/>
      <c r="W608" s="382"/>
      <c r="X608" s="382"/>
      <c r="Y608" s="383"/>
      <c r="Z608" s="384"/>
      <c r="AA608" s="470"/>
      <c r="AB608" s="381"/>
      <c r="AC608" s="382"/>
      <c r="AD608" s="382"/>
      <c r="AE608" s="382"/>
      <c r="AF608" s="382"/>
      <c r="AG608" s="382"/>
      <c r="AH608" s="376"/>
      <c r="AI608" s="377"/>
      <c r="AJ608" s="385"/>
      <c r="AK608" s="385"/>
      <c r="AL608" s="385"/>
      <c r="AM608" s="385"/>
      <c r="AN608" s="379"/>
      <c r="AO608" s="386"/>
      <c r="AP608" s="372"/>
      <c r="AQ608" s="372"/>
      <c r="AR608" s="372"/>
      <c r="AS608" s="372"/>
      <c r="AT608" s="372"/>
      <c r="AU608" s="372"/>
      <c r="AV608" s="373"/>
      <c r="AW608" s="387"/>
      <c r="AX608" s="383"/>
      <c r="AY608" s="384"/>
      <c r="AZ608" s="380"/>
      <c r="BA608" s="388"/>
      <c r="BB608" s="382"/>
      <c r="BC608" s="383"/>
      <c r="BF608" s="328"/>
    </row>
    <row r="609" spans="1:58" s="132" customFormat="1" ht="15" x14ac:dyDescent="0.3">
      <c r="A609" s="148"/>
      <c r="B609" s="149"/>
      <c r="C609" s="291" t="str">
        <f t="shared" si="9"/>
        <v/>
      </c>
      <c r="D609" s="300"/>
      <c r="E609" s="300"/>
      <c r="F609" s="264"/>
      <c r="G609" s="349"/>
      <c r="H609" s="371"/>
      <c r="I609" s="352"/>
      <c r="J609" s="372"/>
      <c r="K609" s="373"/>
      <c r="L609" s="374"/>
      <c r="M609" s="375"/>
      <c r="N609" s="356"/>
      <c r="O609" s="376"/>
      <c r="P609" s="377"/>
      <c r="Q609" s="378"/>
      <c r="R609" s="379"/>
      <c r="S609" s="380"/>
      <c r="T609" s="381"/>
      <c r="U609" s="382"/>
      <c r="V609" s="382"/>
      <c r="W609" s="382"/>
      <c r="X609" s="382"/>
      <c r="Y609" s="383"/>
      <c r="Z609" s="384"/>
      <c r="AA609" s="470"/>
      <c r="AB609" s="381"/>
      <c r="AC609" s="382"/>
      <c r="AD609" s="382"/>
      <c r="AE609" s="382"/>
      <c r="AF609" s="382"/>
      <c r="AG609" s="382"/>
      <c r="AH609" s="376"/>
      <c r="AI609" s="377"/>
      <c r="AJ609" s="385"/>
      <c r="AK609" s="385"/>
      <c r="AL609" s="385"/>
      <c r="AM609" s="385"/>
      <c r="AN609" s="379"/>
      <c r="AO609" s="386"/>
      <c r="AP609" s="372"/>
      <c r="AQ609" s="372"/>
      <c r="AR609" s="372"/>
      <c r="AS609" s="372"/>
      <c r="AT609" s="372"/>
      <c r="AU609" s="372"/>
      <c r="AV609" s="373"/>
      <c r="AW609" s="387"/>
      <c r="AX609" s="383"/>
      <c r="AY609" s="384"/>
      <c r="AZ609" s="380"/>
      <c r="BA609" s="388"/>
      <c r="BB609" s="382"/>
      <c r="BC609" s="383"/>
      <c r="BF609" s="328"/>
    </row>
    <row r="610" spans="1:58" s="132" customFormat="1" ht="15" x14ac:dyDescent="0.3">
      <c r="A610" s="148"/>
      <c r="B610" s="149"/>
      <c r="C610" s="291" t="str">
        <f t="shared" si="9"/>
        <v/>
      </c>
      <c r="D610" s="300"/>
      <c r="E610" s="300"/>
      <c r="F610" s="264"/>
      <c r="G610" s="349"/>
      <c r="H610" s="371"/>
      <c r="I610" s="352"/>
      <c r="J610" s="372"/>
      <c r="K610" s="373"/>
      <c r="L610" s="374"/>
      <c r="M610" s="375"/>
      <c r="N610" s="356"/>
      <c r="O610" s="376"/>
      <c r="P610" s="377"/>
      <c r="Q610" s="378"/>
      <c r="R610" s="379"/>
      <c r="S610" s="380"/>
      <c r="T610" s="381"/>
      <c r="U610" s="382"/>
      <c r="V610" s="382"/>
      <c r="W610" s="382"/>
      <c r="X610" s="382"/>
      <c r="Y610" s="383"/>
      <c r="Z610" s="384"/>
      <c r="AA610" s="470"/>
      <c r="AB610" s="381"/>
      <c r="AC610" s="382"/>
      <c r="AD610" s="382"/>
      <c r="AE610" s="382"/>
      <c r="AF610" s="382"/>
      <c r="AG610" s="382"/>
      <c r="AH610" s="376"/>
      <c r="AI610" s="377"/>
      <c r="AJ610" s="385"/>
      <c r="AK610" s="385"/>
      <c r="AL610" s="385"/>
      <c r="AM610" s="385"/>
      <c r="AN610" s="379"/>
      <c r="AO610" s="386"/>
      <c r="AP610" s="372"/>
      <c r="AQ610" s="372"/>
      <c r="AR610" s="372"/>
      <c r="AS610" s="372"/>
      <c r="AT610" s="372"/>
      <c r="AU610" s="372"/>
      <c r="AV610" s="373"/>
      <c r="AW610" s="387"/>
      <c r="AX610" s="383"/>
      <c r="AY610" s="384"/>
      <c r="AZ610" s="380"/>
      <c r="BA610" s="388"/>
      <c r="BB610" s="382"/>
      <c r="BC610" s="383"/>
      <c r="BF610" s="328"/>
    </row>
    <row r="611" spans="1:58" s="132" customFormat="1" ht="15" x14ac:dyDescent="0.3">
      <c r="A611" s="148"/>
      <c r="B611" s="149"/>
      <c r="C611" s="291" t="str">
        <f t="shared" si="9"/>
        <v/>
      </c>
      <c r="D611" s="300"/>
      <c r="E611" s="300"/>
      <c r="F611" s="264"/>
      <c r="G611" s="349"/>
      <c r="H611" s="371"/>
      <c r="I611" s="352"/>
      <c r="J611" s="372"/>
      <c r="K611" s="373"/>
      <c r="L611" s="374"/>
      <c r="M611" s="375"/>
      <c r="N611" s="356"/>
      <c r="O611" s="376"/>
      <c r="P611" s="377"/>
      <c r="Q611" s="378"/>
      <c r="R611" s="379"/>
      <c r="S611" s="380"/>
      <c r="T611" s="381"/>
      <c r="U611" s="382"/>
      <c r="V611" s="382"/>
      <c r="W611" s="382"/>
      <c r="X611" s="382"/>
      <c r="Y611" s="383"/>
      <c r="Z611" s="384"/>
      <c r="AA611" s="470"/>
      <c r="AB611" s="381"/>
      <c r="AC611" s="382"/>
      <c r="AD611" s="382"/>
      <c r="AE611" s="382"/>
      <c r="AF611" s="382"/>
      <c r="AG611" s="382"/>
      <c r="AH611" s="376"/>
      <c r="AI611" s="377"/>
      <c r="AJ611" s="385"/>
      <c r="AK611" s="385"/>
      <c r="AL611" s="385"/>
      <c r="AM611" s="385"/>
      <c r="AN611" s="379"/>
      <c r="AO611" s="386"/>
      <c r="AP611" s="372"/>
      <c r="AQ611" s="372"/>
      <c r="AR611" s="372"/>
      <c r="AS611" s="372"/>
      <c r="AT611" s="372"/>
      <c r="AU611" s="372"/>
      <c r="AV611" s="373"/>
      <c r="AW611" s="387"/>
      <c r="AX611" s="383"/>
      <c r="AY611" s="384"/>
      <c r="AZ611" s="380"/>
      <c r="BA611" s="388"/>
      <c r="BB611" s="382"/>
      <c r="BC611" s="383"/>
      <c r="BF611" s="328"/>
    </row>
    <row r="612" spans="1:58" s="132" customFormat="1" ht="15" x14ac:dyDescent="0.3">
      <c r="A612" s="148"/>
      <c r="B612" s="149"/>
      <c r="C612" s="291" t="str">
        <f t="shared" si="9"/>
        <v/>
      </c>
      <c r="D612" s="300"/>
      <c r="E612" s="300"/>
      <c r="F612" s="264"/>
      <c r="G612" s="349"/>
      <c r="H612" s="371"/>
      <c r="I612" s="352"/>
      <c r="J612" s="372"/>
      <c r="K612" s="373"/>
      <c r="L612" s="374"/>
      <c r="M612" s="375"/>
      <c r="N612" s="356"/>
      <c r="O612" s="376"/>
      <c r="P612" s="377"/>
      <c r="Q612" s="378"/>
      <c r="R612" s="379"/>
      <c r="S612" s="380"/>
      <c r="T612" s="381"/>
      <c r="U612" s="382"/>
      <c r="V612" s="382"/>
      <c r="W612" s="382"/>
      <c r="X612" s="382"/>
      <c r="Y612" s="383"/>
      <c r="Z612" s="384"/>
      <c r="AA612" s="470"/>
      <c r="AB612" s="381"/>
      <c r="AC612" s="382"/>
      <c r="AD612" s="382"/>
      <c r="AE612" s="382"/>
      <c r="AF612" s="382"/>
      <c r="AG612" s="382"/>
      <c r="AH612" s="376"/>
      <c r="AI612" s="377"/>
      <c r="AJ612" s="385"/>
      <c r="AK612" s="385"/>
      <c r="AL612" s="385"/>
      <c r="AM612" s="385"/>
      <c r="AN612" s="379"/>
      <c r="AO612" s="386"/>
      <c r="AP612" s="372"/>
      <c r="AQ612" s="372"/>
      <c r="AR612" s="372"/>
      <c r="AS612" s="372"/>
      <c r="AT612" s="372"/>
      <c r="AU612" s="372"/>
      <c r="AV612" s="373"/>
      <c r="AW612" s="387"/>
      <c r="AX612" s="383"/>
      <c r="AY612" s="384"/>
      <c r="AZ612" s="380"/>
      <c r="BA612" s="388"/>
      <c r="BB612" s="382"/>
      <c r="BC612" s="383"/>
      <c r="BF612" s="328"/>
    </row>
    <row r="613" spans="1:58" s="132" customFormat="1" ht="15" x14ac:dyDescent="0.3">
      <c r="A613" s="148"/>
      <c r="B613" s="149"/>
      <c r="C613" s="291" t="str">
        <f t="shared" si="9"/>
        <v/>
      </c>
      <c r="D613" s="300"/>
      <c r="E613" s="300"/>
      <c r="F613" s="264"/>
      <c r="G613" s="349"/>
      <c r="H613" s="371"/>
      <c r="I613" s="352"/>
      <c r="J613" s="372"/>
      <c r="K613" s="373"/>
      <c r="L613" s="374"/>
      <c r="M613" s="375"/>
      <c r="N613" s="356"/>
      <c r="O613" s="376"/>
      <c r="P613" s="377"/>
      <c r="Q613" s="378"/>
      <c r="R613" s="379"/>
      <c r="S613" s="380"/>
      <c r="T613" s="381"/>
      <c r="U613" s="382"/>
      <c r="V613" s="382"/>
      <c r="W613" s="382"/>
      <c r="X613" s="382"/>
      <c r="Y613" s="383"/>
      <c r="Z613" s="384"/>
      <c r="AA613" s="470"/>
      <c r="AB613" s="381"/>
      <c r="AC613" s="382"/>
      <c r="AD613" s="382"/>
      <c r="AE613" s="382"/>
      <c r="AF613" s="382"/>
      <c r="AG613" s="382"/>
      <c r="AH613" s="376"/>
      <c r="AI613" s="377"/>
      <c r="AJ613" s="385"/>
      <c r="AK613" s="385"/>
      <c r="AL613" s="385"/>
      <c r="AM613" s="385"/>
      <c r="AN613" s="379"/>
      <c r="AO613" s="386"/>
      <c r="AP613" s="372"/>
      <c r="AQ613" s="372"/>
      <c r="AR613" s="372"/>
      <c r="AS613" s="372"/>
      <c r="AT613" s="372"/>
      <c r="AU613" s="372"/>
      <c r="AV613" s="373"/>
      <c r="AW613" s="387"/>
      <c r="AX613" s="383"/>
      <c r="AY613" s="384"/>
      <c r="AZ613" s="380"/>
      <c r="BA613" s="388"/>
      <c r="BB613" s="382"/>
      <c r="BC613" s="383"/>
      <c r="BF613" s="328"/>
    </row>
    <row r="614" spans="1:58" s="132" customFormat="1" ht="15" x14ac:dyDescent="0.3">
      <c r="A614" s="148"/>
      <c r="B614" s="149"/>
      <c r="C614" s="291" t="str">
        <f t="shared" si="9"/>
        <v/>
      </c>
      <c r="D614" s="300"/>
      <c r="E614" s="300"/>
      <c r="F614" s="264"/>
      <c r="G614" s="349"/>
      <c r="H614" s="371"/>
      <c r="I614" s="352"/>
      <c r="J614" s="372"/>
      <c r="K614" s="373"/>
      <c r="L614" s="374"/>
      <c r="M614" s="375"/>
      <c r="N614" s="356"/>
      <c r="O614" s="376"/>
      <c r="P614" s="377"/>
      <c r="Q614" s="378"/>
      <c r="R614" s="379"/>
      <c r="S614" s="380"/>
      <c r="T614" s="381"/>
      <c r="U614" s="382"/>
      <c r="V614" s="382"/>
      <c r="W614" s="382"/>
      <c r="X614" s="382"/>
      <c r="Y614" s="383"/>
      <c r="Z614" s="384"/>
      <c r="AA614" s="470"/>
      <c r="AB614" s="381"/>
      <c r="AC614" s="382"/>
      <c r="AD614" s="382"/>
      <c r="AE614" s="382"/>
      <c r="AF614" s="382"/>
      <c r="AG614" s="382"/>
      <c r="AH614" s="376"/>
      <c r="AI614" s="377"/>
      <c r="AJ614" s="385"/>
      <c r="AK614" s="385"/>
      <c r="AL614" s="385"/>
      <c r="AM614" s="385"/>
      <c r="AN614" s="379"/>
      <c r="AO614" s="386"/>
      <c r="AP614" s="372"/>
      <c r="AQ614" s="372"/>
      <c r="AR614" s="372"/>
      <c r="AS614" s="372"/>
      <c r="AT614" s="372"/>
      <c r="AU614" s="372"/>
      <c r="AV614" s="373"/>
      <c r="AW614" s="387"/>
      <c r="AX614" s="383"/>
      <c r="AY614" s="384"/>
      <c r="AZ614" s="380"/>
      <c r="BA614" s="388"/>
      <c r="BB614" s="382"/>
      <c r="BC614" s="383"/>
      <c r="BF614" s="328"/>
    </row>
    <row r="615" spans="1:58" s="132" customFormat="1" ht="15" x14ac:dyDescent="0.3">
      <c r="A615" s="148"/>
      <c r="B615" s="149"/>
      <c r="C615" s="291" t="str">
        <f t="shared" si="9"/>
        <v/>
      </c>
      <c r="D615" s="300"/>
      <c r="E615" s="300"/>
      <c r="F615" s="264"/>
      <c r="G615" s="349"/>
      <c r="H615" s="371"/>
      <c r="I615" s="352"/>
      <c r="J615" s="372"/>
      <c r="K615" s="373"/>
      <c r="L615" s="374"/>
      <c r="M615" s="375"/>
      <c r="N615" s="356"/>
      <c r="O615" s="376"/>
      <c r="P615" s="377"/>
      <c r="Q615" s="378"/>
      <c r="R615" s="379"/>
      <c r="S615" s="380"/>
      <c r="T615" s="381"/>
      <c r="U615" s="382"/>
      <c r="V615" s="382"/>
      <c r="W615" s="382"/>
      <c r="X615" s="382"/>
      <c r="Y615" s="383"/>
      <c r="Z615" s="384"/>
      <c r="AA615" s="470"/>
      <c r="AB615" s="381"/>
      <c r="AC615" s="382"/>
      <c r="AD615" s="382"/>
      <c r="AE615" s="382"/>
      <c r="AF615" s="382"/>
      <c r="AG615" s="382"/>
      <c r="AH615" s="376"/>
      <c r="AI615" s="377"/>
      <c r="AJ615" s="385"/>
      <c r="AK615" s="385"/>
      <c r="AL615" s="385"/>
      <c r="AM615" s="385"/>
      <c r="AN615" s="379"/>
      <c r="AO615" s="386"/>
      <c r="AP615" s="372"/>
      <c r="AQ615" s="372"/>
      <c r="AR615" s="372"/>
      <c r="AS615" s="372"/>
      <c r="AT615" s="372"/>
      <c r="AU615" s="372"/>
      <c r="AV615" s="373"/>
      <c r="AW615" s="387"/>
      <c r="AX615" s="383"/>
      <c r="AY615" s="384"/>
      <c r="AZ615" s="380"/>
      <c r="BA615" s="388"/>
      <c r="BB615" s="382"/>
      <c r="BC615" s="383"/>
      <c r="BF615" s="328"/>
    </row>
    <row r="616" spans="1:58" s="132" customFormat="1" ht="15" x14ac:dyDescent="0.3">
      <c r="A616" s="148"/>
      <c r="B616" s="149"/>
      <c r="C616" s="291" t="str">
        <f t="shared" si="9"/>
        <v/>
      </c>
      <c r="D616" s="300"/>
      <c r="E616" s="300"/>
      <c r="F616" s="264"/>
      <c r="G616" s="349"/>
      <c r="H616" s="371"/>
      <c r="I616" s="352"/>
      <c r="J616" s="372"/>
      <c r="K616" s="373"/>
      <c r="L616" s="374"/>
      <c r="M616" s="375"/>
      <c r="N616" s="356"/>
      <c r="O616" s="376"/>
      <c r="P616" s="377"/>
      <c r="Q616" s="378"/>
      <c r="R616" s="379"/>
      <c r="S616" s="380"/>
      <c r="T616" s="381"/>
      <c r="U616" s="382"/>
      <c r="V616" s="382"/>
      <c r="W616" s="382"/>
      <c r="X616" s="382"/>
      <c r="Y616" s="383"/>
      <c r="Z616" s="384"/>
      <c r="AA616" s="470"/>
      <c r="AB616" s="381"/>
      <c r="AC616" s="382"/>
      <c r="AD616" s="382"/>
      <c r="AE616" s="382"/>
      <c r="AF616" s="382"/>
      <c r="AG616" s="382"/>
      <c r="AH616" s="376"/>
      <c r="AI616" s="377"/>
      <c r="AJ616" s="385"/>
      <c r="AK616" s="385"/>
      <c r="AL616" s="385"/>
      <c r="AM616" s="385"/>
      <c r="AN616" s="379"/>
      <c r="AO616" s="386"/>
      <c r="AP616" s="372"/>
      <c r="AQ616" s="372"/>
      <c r="AR616" s="372"/>
      <c r="AS616" s="372"/>
      <c r="AT616" s="372"/>
      <c r="AU616" s="372"/>
      <c r="AV616" s="373"/>
      <c r="AW616" s="387"/>
      <c r="AX616" s="383"/>
      <c r="AY616" s="384"/>
      <c r="AZ616" s="380"/>
      <c r="BA616" s="388"/>
      <c r="BB616" s="382"/>
      <c r="BC616" s="383"/>
      <c r="BF616" s="328"/>
    </row>
    <row r="617" spans="1:58" s="132" customFormat="1" ht="15" x14ac:dyDescent="0.3">
      <c r="A617" s="148"/>
      <c r="B617" s="149"/>
      <c r="C617" s="291" t="str">
        <f t="shared" si="9"/>
        <v/>
      </c>
      <c r="D617" s="300"/>
      <c r="E617" s="300"/>
      <c r="F617" s="264"/>
      <c r="G617" s="349"/>
      <c r="H617" s="371"/>
      <c r="I617" s="352"/>
      <c r="J617" s="372"/>
      <c r="K617" s="373"/>
      <c r="L617" s="374"/>
      <c r="M617" s="375"/>
      <c r="N617" s="356"/>
      <c r="O617" s="376"/>
      <c r="P617" s="377"/>
      <c r="Q617" s="378"/>
      <c r="R617" s="379"/>
      <c r="S617" s="380"/>
      <c r="T617" s="381"/>
      <c r="U617" s="382"/>
      <c r="V617" s="382"/>
      <c r="W617" s="382"/>
      <c r="X617" s="382"/>
      <c r="Y617" s="383"/>
      <c r="Z617" s="384"/>
      <c r="AA617" s="470"/>
      <c r="AB617" s="381"/>
      <c r="AC617" s="382"/>
      <c r="AD617" s="382"/>
      <c r="AE617" s="382"/>
      <c r="AF617" s="382"/>
      <c r="AG617" s="382"/>
      <c r="AH617" s="376"/>
      <c r="AI617" s="377"/>
      <c r="AJ617" s="385"/>
      <c r="AK617" s="385"/>
      <c r="AL617" s="385"/>
      <c r="AM617" s="385"/>
      <c r="AN617" s="379"/>
      <c r="AO617" s="386"/>
      <c r="AP617" s="372"/>
      <c r="AQ617" s="372"/>
      <c r="AR617" s="372"/>
      <c r="AS617" s="372"/>
      <c r="AT617" s="372"/>
      <c r="AU617" s="372"/>
      <c r="AV617" s="373"/>
      <c r="AW617" s="387"/>
      <c r="AX617" s="383"/>
      <c r="AY617" s="384"/>
      <c r="AZ617" s="380"/>
      <c r="BA617" s="388"/>
      <c r="BB617" s="382"/>
      <c r="BC617" s="383"/>
      <c r="BF617" s="328"/>
    </row>
    <row r="618" spans="1:58" s="132" customFormat="1" ht="15" x14ac:dyDescent="0.3">
      <c r="A618" s="148"/>
      <c r="B618" s="149"/>
      <c r="C618" s="291" t="str">
        <f t="shared" si="9"/>
        <v/>
      </c>
      <c r="D618" s="300"/>
      <c r="E618" s="300"/>
      <c r="F618" s="264"/>
      <c r="G618" s="349"/>
      <c r="H618" s="371"/>
      <c r="I618" s="352"/>
      <c r="J618" s="372"/>
      <c r="K618" s="373"/>
      <c r="L618" s="374"/>
      <c r="M618" s="375"/>
      <c r="N618" s="356"/>
      <c r="O618" s="376"/>
      <c r="P618" s="377"/>
      <c r="Q618" s="378"/>
      <c r="R618" s="379"/>
      <c r="S618" s="380"/>
      <c r="T618" s="381"/>
      <c r="U618" s="382"/>
      <c r="V618" s="382"/>
      <c r="W618" s="382"/>
      <c r="X618" s="382"/>
      <c r="Y618" s="383"/>
      <c r="Z618" s="384"/>
      <c r="AA618" s="470"/>
      <c r="AB618" s="381"/>
      <c r="AC618" s="382"/>
      <c r="AD618" s="382"/>
      <c r="AE618" s="382"/>
      <c r="AF618" s="382"/>
      <c r="AG618" s="382"/>
      <c r="AH618" s="376"/>
      <c r="AI618" s="377"/>
      <c r="AJ618" s="385"/>
      <c r="AK618" s="385"/>
      <c r="AL618" s="385"/>
      <c r="AM618" s="385"/>
      <c r="AN618" s="379"/>
      <c r="AO618" s="386"/>
      <c r="AP618" s="372"/>
      <c r="AQ618" s="372"/>
      <c r="AR618" s="372"/>
      <c r="AS618" s="372"/>
      <c r="AT618" s="372"/>
      <c r="AU618" s="372"/>
      <c r="AV618" s="373"/>
      <c r="AW618" s="387"/>
      <c r="AX618" s="383"/>
      <c r="AY618" s="384"/>
      <c r="AZ618" s="380"/>
      <c r="BA618" s="388"/>
      <c r="BB618" s="382"/>
      <c r="BC618" s="383"/>
      <c r="BF618" s="328"/>
    </row>
    <row r="619" spans="1:58" s="132" customFormat="1" ht="15" x14ac:dyDescent="0.3">
      <c r="A619" s="148"/>
      <c r="B619" s="149"/>
      <c r="C619" s="291" t="str">
        <f t="shared" si="9"/>
        <v/>
      </c>
      <c r="D619" s="300"/>
      <c r="E619" s="300"/>
      <c r="F619" s="264"/>
      <c r="G619" s="349"/>
      <c r="H619" s="371"/>
      <c r="I619" s="352"/>
      <c r="J619" s="372"/>
      <c r="K619" s="373"/>
      <c r="L619" s="374"/>
      <c r="M619" s="375"/>
      <c r="N619" s="356"/>
      <c r="O619" s="376"/>
      <c r="P619" s="377"/>
      <c r="Q619" s="378"/>
      <c r="R619" s="379"/>
      <c r="S619" s="380"/>
      <c r="T619" s="381"/>
      <c r="U619" s="382"/>
      <c r="V619" s="382"/>
      <c r="W619" s="382"/>
      <c r="X619" s="382"/>
      <c r="Y619" s="383"/>
      <c r="Z619" s="384"/>
      <c r="AA619" s="470"/>
      <c r="AB619" s="381"/>
      <c r="AC619" s="382"/>
      <c r="AD619" s="382"/>
      <c r="AE619" s="382"/>
      <c r="AF619" s="382"/>
      <c r="AG619" s="382"/>
      <c r="AH619" s="376"/>
      <c r="AI619" s="377"/>
      <c r="AJ619" s="385"/>
      <c r="AK619" s="385"/>
      <c r="AL619" s="385"/>
      <c r="AM619" s="385"/>
      <c r="AN619" s="379"/>
      <c r="AO619" s="386"/>
      <c r="AP619" s="372"/>
      <c r="AQ619" s="372"/>
      <c r="AR619" s="372"/>
      <c r="AS619" s="372"/>
      <c r="AT619" s="372"/>
      <c r="AU619" s="372"/>
      <c r="AV619" s="373"/>
      <c r="AW619" s="387"/>
      <c r="AX619" s="383"/>
      <c r="AY619" s="384"/>
      <c r="AZ619" s="380"/>
      <c r="BA619" s="388"/>
      <c r="BB619" s="382"/>
      <c r="BC619" s="383"/>
      <c r="BF619" s="328"/>
    </row>
    <row r="620" spans="1:58" s="132" customFormat="1" ht="15" x14ac:dyDescent="0.3">
      <c r="A620" s="148"/>
      <c r="B620" s="149"/>
      <c r="C620" s="291" t="str">
        <f t="shared" si="9"/>
        <v/>
      </c>
      <c r="D620" s="300"/>
      <c r="E620" s="300"/>
      <c r="F620" s="264"/>
      <c r="G620" s="349"/>
      <c r="H620" s="371"/>
      <c r="I620" s="352"/>
      <c r="J620" s="372"/>
      <c r="K620" s="373"/>
      <c r="L620" s="374"/>
      <c r="M620" s="375"/>
      <c r="N620" s="356"/>
      <c r="O620" s="376"/>
      <c r="P620" s="377"/>
      <c r="Q620" s="378"/>
      <c r="R620" s="379"/>
      <c r="S620" s="380"/>
      <c r="T620" s="381"/>
      <c r="U620" s="382"/>
      <c r="V620" s="382"/>
      <c r="W620" s="382"/>
      <c r="X620" s="382"/>
      <c r="Y620" s="383"/>
      <c r="Z620" s="384"/>
      <c r="AA620" s="470"/>
      <c r="AB620" s="381"/>
      <c r="AC620" s="382"/>
      <c r="AD620" s="382"/>
      <c r="AE620" s="382"/>
      <c r="AF620" s="382"/>
      <c r="AG620" s="382"/>
      <c r="AH620" s="376"/>
      <c r="AI620" s="377"/>
      <c r="AJ620" s="385"/>
      <c r="AK620" s="385"/>
      <c r="AL620" s="385"/>
      <c r="AM620" s="385"/>
      <c r="AN620" s="379"/>
      <c r="AO620" s="386"/>
      <c r="AP620" s="372"/>
      <c r="AQ620" s="372"/>
      <c r="AR620" s="372"/>
      <c r="AS620" s="372"/>
      <c r="AT620" s="372"/>
      <c r="AU620" s="372"/>
      <c r="AV620" s="373"/>
      <c r="AW620" s="387"/>
      <c r="AX620" s="383"/>
      <c r="AY620" s="384"/>
      <c r="AZ620" s="380"/>
      <c r="BA620" s="388"/>
      <c r="BB620" s="382"/>
      <c r="BC620" s="383"/>
      <c r="BF620" s="328"/>
    </row>
    <row r="621" spans="1:58" s="132" customFormat="1" ht="15" x14ac:dyDescent="0.3">
      <c r="A621" s="148"/>
      <c r="B621" s="149"/>
      <c r="C621" s="291" t="str">
        <f t="shared" si="9"/>
        <v/>
      </c>
      <c r="D621" s="300"/>
      <c r="E621" s="300"/>
      <c r="F621" s="264"/>
      <c r="G621" s="349"/>
      <c r="H621" s="371"/>
      <c r="I621" s="352"/>
      <c r="J621" s="372"/>
      <c r="K621" s="373"/>
      <c r="L621" s="374"/>
      <c r="M621" s="375"/>
      <c r="N621" s="356"/>
      <c r="O621" s="376"/>
      <c r="P621" s="377"/>
      <c r="Q621" s="378"/>
      <c r="R621" s="379"/>
      <c r="S621" s="380"/>
      <c r="T621" s="381"/>
      <c r="U621" s="382"/>
      <c r="V621" s="382"/>
      <c r="W621" s="382"/>
      <c r="X621" s="382"/>
      <c r="Y621" s="383"/>
      <c r="Z621" s="384"/>
      <c r="AA621" s="470"/>
      <c r="AB621" s="381"/>
      <c r="AC621" s="382"/>
      <c r="AD621" s="382"/>
      <c r="AE621" s="382"/>
      <c r="AF621" s="382"/>
      <c r="AG621" s="382"/>
      <c r="AH621" s="376"/>
      <c r="AI621" s="377"/>
      <c r="AJ621" s="385"/>
      <c r="AK621" s="385"/>
      <c r="AL621" s="385"/>
      <c r="AM621" s="385"/>
      <c r="AN621" s="379"/>
      <c r="AO621" s="386"/>
      <c r="AP621" s="372"/>
      <c r="AQ621" s="372"/>
      <c r="AR621" s="372"/>
      <c r="AS621" s="372"/>
      <c r="AT621" s="372"/>
      <c r="AU621" s="372"/>
      <c r="AV621" s="373"/>
      <c r="AW621" s="387"/>
      <c r="AX621" s="383"/>
      <c r="AY621" s="384"/>
      <c r="AZ621" s="380"/>
      <c r="BA621" s="388"/>
      <c r="BB621" s="382"/>
      <c r="BC621" s="383"/>
      <c r="BF621" s="328"/>
    </row>
    <row r="622" spans="1:58" s="132" customFormat="1" ht="15" x14ac:dyDescent="0.3">
      <c r="A622" s="148"/>
      <c r="B622" s="149"/>
      <c r="C622" s="291" t="str">
        <f t="shared" si="9"/>
        <v/>
      </c>
      <c r="D622" s="300"/>
      <c r="E622" s="300"/>
      <c r="F622" s="264"/>
      <c r="G622" s="349"/>
      <c r="H622" s="371"/>
      <c r="I622" s="352"/>
      <c r="J622" s="372"/>
      <c r="K622" s="373"/>
      <c r="L622" s="374"/>
      <c r="M622" s="375"/>
      <c r="N622" s="356"/>
      <c r="O622" s="376"/>
      <c r="P622" s="377"/>
      <c r="Q622" s="378"/>
      <c r="R622" s="379"/>
      <c r="S622" s="380"/>
      <c r="T622" s="381"/>
      <c r="U622" s="382"/>
      <c r="V622" s="382"/>
      <c r="W622" s="382"/>
      <c r="X622" s="382"/>
      <c r="Y622" s="383"/>
      <c r="Z622" s="384"/>
      <c r="AA622" s="470"/>
      <c r="AB622" s="381"/>
      <c r="AC622" s="382"/>
      <c r="AD622" s="382"/>
      <c r="AE622" s="382"/>
      <c r="AF622" s="382"/>
      <c r="AG622" s="382"/>
      <c r="AH622" s="376"/>
      <c r="AI622" s="377"/>
      <c r="AJ622" s="385"/>
      <c r="AK622" s="385"/>
      <c r="AL622" s="385"/>
      <c r="AM622" s="385"/>
      <c r="AN622" s="379"/>
      <c r="AO622" s="386"/>
      <c r="AP622" s="372"/>
      <c r="AQ622" s="372"/>
      <c r="AR622" s="372"/>
      <c r="AS622" s="372"/>
      <c r="AT622" s="372"/>
      <c r="AU622" s="372"/>
      <c r="AV622" s="373"/>
      <c r="AW622" s="387"/>
      <c r="AX622" s="383"/>
      <c r="AY622" s="384"/>
      <c r="AZ622" s="380"/>
      <c r="BA622" s="388"/>
      <c r="BB622" s="382"/>
      <c r="BC622" s="383"/>
      <c r="BF622" s="328"/>
    </row>
    <row r="623" spans="1:58" s="132" customFormat="1" ht="15" x14ac:dyDescent="0.3">
      <c r="A623" s="148"/>
      <c r="B623" s="149"/>
      <c r="C623" s="291" t="str">
        <f t="shared" si="9"/>
        <v/>
      </c>
      <c r="D623" s="300"/>
      <c r="E623" s="300"/>
      <c r="F623" s="264"/>
      <c r="G623" s="349"/>
      <c r="H623" s="371"/>
      <c r="I623" s="352"/>
      <c r="J623" s="372"/>
      <c r="K623" s="373"/>
      <c r="L623" s="374"/>
      <c r="M623" s="375"/>
      <c r="N623" s="356"/>
      <c r="O623" s="376"/>
      <c r="P623" s="377"/>
      <c r="Q623" s="378"/>
      <c r="R623" s="379"/>
      <c r="S623" s="380"/>
      <c r="T623" s="381"/>
      <c r="U623" s="382"/>
      <c r="V623" s="382"/>
      <c r="W623" s="382"/>
      <c r="X623" s="382"/>
      <c r="Y623" s="383"/>
      <c r="Z623" s="384"/>
      <c r="AA623" s="470"/>
      <c r="AB623" s="381"/>
      <c r="AC623" s="382"/>
      <c r="AD623" s="382"/>
      <c r="AE623" s="382"/>
      <c r="AF623" s="382"/>
      <c r="AG623" s="382"/>
      <c r="AH623" s="376"/>
      <c r="AI623" s="377"/>
      <c r="AJ623" s="385"/>
      <c r="AK623" s="385"/>
      <c r="AL623" s="385"/>
      <c r="AM623" s="385"/>
      <c r="AN623" s="379"/>
      <c r="AO623" s="386"/>
      <c r="AP623" s="372"/>
      <c r="AQ623" s="372"/>
      <c r="AR623" s="372"/>
      <c r="AS623" s="372"/>
      <c r="AT623" s="372"/>
      <c r="AU623" s="372"/>
      <c r="AV623" s="373"/>
      <c r="AW623" s="387"/>
      <c r="AX623" s="383"/>
      <c r="AY623" s="384"/>
      <c r="AZ623" s="380"/>
      <c r="BA623" s="388"/>
      <c r="BB623" s="382"/>
      <c r="BC623" s="383"/>
      <c r="BF623" s="328"/>
    </row>
    <row r="624" spans="1:58" s="132" customFormat="1" ht="15" x14ac:dyDescent="0.3">
      <c r="A624" s="148"/>
      <c r="B624" s="149"/>
      <c r="C624" s="291" t="str">
        <f t="shared" si="9"/>
        <v/>
      </c>
      <c r="D624" s="300"/>
      <c r="E624" s="300"/>
      <c r="F624" s="264"/>
      <c r="G624" s="349"/>
      <c r="H624" s="371"/>
      <c r="I624" s="352"/>
      <c r="J624" s="372"/>
      <c r="K624" s="373"/>
      <c r="L624" s="374"/>
      <c r="M624" s="375"/>
      <c r="N624" s="356"/>
      <c r="O624" s="376"/>
      <c r="P624" s="377"/>
      <c r="Q624" s="378"/>
      <c r="R624" s="379"/>
      <c r="S624" s="380"/>
      <c r="T624" s="381"/>
      <c r="U624" s="382"/>
      <c r="V624" s="382"/>
      <c r="W624" s="382"/>
      <c r="X624" s="382"/>
      <c r="Y624" s="383"/>
      <c r="Z624" s="384"/>
      <c r="AA624" s="470"/>
      <c r="AB624" s="381"/>
      <c r="AC624" s="382"/>
      <c r="AD624" s="382"/>
      <c r="AE624" s="382"/>
      <c r="AF624" s="382"/>
      <c r="AG624" s="382"/>
      <c r="AH624" s="376"/>
      <c r="AI624" s="377"/>
      <c r="AJ624" s="385"/>
      <c r="AK624" s="385"/>
      <c r="AL624" s="385"/>
      <c r="AM624" s="385"/>
      <c r="AN624" s="379"/>
      <c r="AO624" s="386"/>
      <c r="AP624" s="372"/>
      <c r="AQ624" s="372"/>
      <c r="AR624" s="372"/>
      <c r="AS624" s="372"/>
      <c r="AT624" s="372"/>
      <c r="AU624" s="372"/>
      <c r="AV624" s="373"/>
      <c r="AW624" s="387"/>
      <c r="AX624" s="383"/>
      <c r="AY624" s="384"/>
      <c r="AZ624" s="380"/>
      <c r="BA624" s="388"/>
      <c r="BB624" s="382"/>
      <c r="BC624" s="383"/>
      <c r="BF624" s="328"/>
    </row>
    <row r="625" spans="1:58" s="132" customFormat="1" ht="15" x14ac:dyDescent="0.3">
      <c r="A625" s="148"/>
      <c r="B625" s="149"/>
      <c r="C625" s="291" t="str">
        <f t="shared" si="9"/>
        <v/>
      </c>
      <c r="D625" s="300"/>
      <c r="E625" s="300"/>
      <c r="F625" s="264"/>
      <c r="G625" s="349"/>
      <c r="H625" s="371"/>
      <c r="I625" s="352"/>
      <c r="J625" s="372"/>
      <c r="K625" s="373"/>
      <c r="L625" s="374"/>
      <c r="M625" s="375"/>
      <c r="N625" s="356"/>
      <c r="O625" s="376"/>
      <c r="P625" s="377"/>
      <c r="Q625" s="378"/>
      <c r="R625" s="379"/>
      <c r="S625" s="380"/>
      <c r="T625" s="381"/>
      <c r="U625" s="382"/>
      <c r="V625" s="382"/>
      <c r="W625" s="382"/>
      <c r="X625" s="382"/>
      <c r="Y625" s="383"/>
      <c r="Z625" s="384"/>
      <c r="AA625" s="470"/>
      <c r="AB625" s="381"/>
      <c r="AC625" s="382"/>
      <c r="AD625" s="382"/>
      <c r="AE625" s="382"/>
      <c r="AF625" s="382"/>
      <c r="AG625" s="382"/>
      <c r="AH625" s="376"/>
      <c r="AI625" s="377"/>
      <c r="AJ625" s="385"/>
      <c r="AK625" s="385"/>
      <c r="AL625" s="385"/>
      <c r="AM625" s="385"/>
      <c r="AN625" s="379"/>
      <c r="AO625" s="386"/>
      <c r="AP625" s="372"/>
      <c r="AQ625" s="372"/>
      <c r="AR625" s="372"/>
      <c r="AS625" s="372"/>
      <c r="AT625" s="372"/>
      <c r="AU625" s="372"/>
      <c r="AV625" s="373"/>
      <c r="AW625" s="387"/>
      <c r="AX625" s="383"/>
      <c r="AY625" s="384"/>
      <c r="AZ625" s="380"/>
      <c r="BA625" s="388"/>
      <c r="BB625" s="382"/>
      <c r="BC625" s="383"/>
      <c r="BF625" s="328"/>
    </row>
    <row r="626" spans="1:58" s="132" customFormat="1" ht="15" x14ac:dyDescent="0.3">
      <c r="A626" s="148"/>
      <c r="B626" s="149"/>
      <c r="C626" s="291" t="str">
        <f t="shared" si="9"/>
        <v/>
      </c>
      <c r="D626" s="300"/>
      <c r="E626" s="300"/>
      <c r="F626" s="264"/>
      <c r="G626" s="349"/>
      <c r="H626" s="371"/>
      <c r="I626" s="352"/>
      <c r="J626" s="372"/>
      <c r="K626" s="373"/>
      <c r="L626" s="374"/>
      <c r="M626" s="375"/>
      <c r="N626" s="356"/>
      <c r="O626" s="376"/>
      <c r="P626" s="377"/>
      <c r="Q626" s="378"/>
      <c r="R626" s="379"/>
      <c r="S626" s="380"/>
      <c r="T626" s="381"/>
      <c r="U626" s="382"/>
      <c r="V626" s="382"/>
      <c r="W626" s="382"/>
      <c r="X626" s="382"/>
      <c r="Y626" s="383"/>
      <c r="Z626" s="384"/>
      <c r="AA626" s="470"/>
      <c r="AB626" s="381"/>
      <c r="AC626" s="382"/>
      <c r="AD626" s="382"/>
      <c r="AE626" s="382"/>
      <c r="AF626" s="382"/>
      <c r="AG626" s="382"/>
      <c r="AH626" s="376"/>
      <c r="AI626" s="377"/>
      <c r="AJ626" s="385"/>
      <c r="AK626" s="385"/>
      <c r="AL626" s="385"/>
      <c r="AM626" s="385"/>
      <c r="AN626" s="379"/>
      <c r="AO626" s="386"/>
      <c r="AP626" s="372"/>
      <c r="AQ626" s="372"/>
      <c r="AR626" s="372"/>
      <c r="AS626" s="372"/>
      <c r="AT626" s="372"/>
      <c r="AU626" s="372"/>
      <c r="AV626" s="373"/>
      <c r="AW626" s="387"/>
      <c r="AX626" s="383"/>
      <c r="AY626" s="384"/>
      <c r="AZ626" s="380"/>
      <c r="BA626" s="388"/>
      <c r="BB626" s="382"/>
      <c r="BC626" s="383"/>
      <c r="BF626" s="328"/>
    </row>
    <row r="627" spans="1:58" s="132" customFormat="1" ht="15" x14ac:dyDescent="0.3">
      <c r="A627" s="148"/>
      <c r="B627" s="149"/>
      <c r="C627" s="291" t="str">
        <f t="shared" si="9"/>
        <v/>
      </c>
      <c r="D627" s="300"/>
      <c r="E627" s="300"/>
      <c r="F627" s="264"/>
      <c r="G627" s="349"/>
      <c r="H627" s="371"/>
      <c r="I627" s="352"/>
      <c r="J627" s="372"/>
      <c r="K627" s="373"/>
      <c r="L627" s="374"/>
      <c r="M627" s="375"/>
      <c r="N627" s="356"/>
      <c r="O627" s="376"/>
      <c r="P627" s="377"/>
      <c r="Q627" s="378"/>
      <c r="R627" s="379"/>
      <c r="S627" s="380"/>
      <c r="T627" s="381"/>
      <c r="U627" s="382"/>
      <c r="V627" s="382"/>
      <c r="W627" s="382"/>
      <c r="X627" s="382"/>
      <c r="Y627" s="383"/>
      <c r="Z627" s="384"/>
      <c r="AA627" s="470"/>
      <c r="AB627" s="381"/>
      <c r="AC627" s="382"/>
      <c r="AD627" s="382"/>
      <c r="AE627" s="382"/>
      <c r="AF627" s="382"/>
      <c r="AG627" s="382"/>
      <c r="AH627" s="376"/>
      <c r="AI627" s="377"/>
      <c r="AJ627" s="385"/>
      <c r="AK627" s="385"/>
      <c r="AL627" s="385"/>
      <c r="AM627" s="385"/>
      <c r="AN627" s="379"/>
      <c r="AO627" s="386"/>
      <c r="AP627" s="372"/>
      <c r="AQ627" s="372"/>
      <c r="AR627" s="372"/>
      <c r="AS627" s="372"/>
      <c r="AT627" s="372"/>
      <c r="AU627" s="372"/>
      <c r="AV627" s="373"/>
      <c r="AW627" s="387"/>
      <c r="AX627" s="383"/>
      <c r="AY627" s="384"/>
      <c r="AZ627" s="380"/>
      <c r="BA627" s="388"/>
      <c r="BB627" s="382"/>
      <c r="BC627" s="383"/>
      <c r="BF627" s="328"/>
    </row>
    <row r="628" spans="1:58" s="132" customFormat="1" ht="15" x14ac:dyDescent="0.3">
      <c r="A628" s="148"/>
      <c r="B628" s="149"/>
      <c r="C628" s="291" t="str">
        <f t="shared" si="9"/>
        <v/>
      </c>
      <c r="D628" s="300"/>
      <c r="E628" s="300"/>
      <c r="F628" s="264"/>
      <c r="G628" s="349"/>
      <c r="H628" s="371"/>
      <c r="I628" s="352"/>
      <c r="J628" s="372"/>
      <c r="K628" s="373"/>
      <c r="L628" s="374"/>
      <c r="M628" s="375"/>
      <c r="N628" s="356"/>
      <c r="O628" s="376"/>
      <c r="P628" s="377"/>
      <c r="Q628" s="378"/>
      <c r="R628" s="379"/>
      <c r="S628" s="380"/>
      <c r="T628" s="381"/>
      <c r="U628" s="382"/>
      <c r="V628" s="382"/>
      <c r="W628" s="382"/>
      <c r="X628" s="382"/>
      <c r="Y628" s="383"/>
      <c r="Z628" s="384"/>
      <c r="AA628" s="470"/>
      <c r="AB628" s="381"/>
      <c r="AC628" s="382"/>
      <c r="AD628" s="382"/>
      <c r="AE628" s="382"/>
      <c r="AF628" s="382"/>
      <c r="AG628" s="382"/>
      <c r="AH628" s="376"/>
      <c r="AI628" s="377"/>
      <c r="AJ628" s="385"/>
      <c r="AK628" s="385"/>
      <c r="AL628" s="385"/>
      <c r="AM628" s="385"/>
      <c r="AN628" s="379"/>
      <c r="AO628" s="386"/>
      <c r="AP628" s="372"/>
      <c r="AQ628" s="372"/>
      <c r="AR628" s="372"/>
      <c r="AS628" s="372"/>
      <c r="AT628" s="372"/>
      <c r="AU628" s="372"/>
      <c r="AV628" s="373"/>
      <c r="AW628" s="387"/>
      <c r="AX628" s="383"/>
      <c r="AY628" s="384"/>
      <c r="AZ628" s="380"/>
      <c r="BA628" s="388"/>
      <c r="BB628" s="382"/>
      <c r="BC628" s="383"/>
      <c r="BF628" s="328"/>
    </row>
    <row r="629" spans="1:58" s="132" customFormat="1" ht="15" x14ac:dyDescent="0.3">
      <c r="A629" s="148"/>
      <c r="B629" s="149"/>
      <c r="C629" s="291" t="str">
        <f t="shared" si="9"/>
        <v/>
      </c>
      <c r="D629" s="300"/>
      <c r="E629" s="300"/>
      <c r="F629" s="264"/>
      <c r="G629" s="349"/>
      <c r="H629" s="371"/>
      <c r="I629" s="352"/>
      <c r="J629" s="372"/>
      <c r="K629" s="373"/>
      <c r="L629" s="374"/>
      <c r="M629" s="375"/>
      <c r="N629" s="356"/>
      <c r="O629" s="376"/>
      <c r="P629" s="377"/>
      <c r="Q629" s="378"/>
      <c r="R629" s="379"/>
      <c r="S629" s="380"/>
      <c r="T629" s="381"/>
      <c r="U629" s="382"/>
      <c r="V629" s="382"/>
      <c r="W629" s="382"/>
      <c r="X629" s="382"/>
      <c r="Y629" s="383"/>
      <c r="Z629" s="384"/>
      <c r="AA629" s="470"/>
      <c r="AB629" s="381"/>
      <c r="AC629" s="382"/>
      <c r="AD629" s="382"/>
      <c r="AE629" s="382"/>
      <c r="AF629" s="382"/>
      <c r="AG629" s="382"/>
      <c r="AH629" s="376"/>
      <c r="AI629" s="377"/>
      <c r="AJ629" s="385"/>
      <c r="AK629" s="385"/>
      <c r="AL629" s="385"/>
      <c r="AM629" s="385"/>
      <c r="AN629" s="379"/>
      <c r="AO629" s="386"/>
      <c r="AP629" s="372"/>
      <c r="AQ629" s="372"/>
      <c r="AR629" s="372"/>
      <c r="AS629" s="372"/>
      <c r="AT629" s="372"/>
      <c r="AU629" s="372"/>
      <c r="AV629" s="373"/>
      <c r="AW629" s="387"/>
      <c r="AX629" s="383"/>
      <c r="AY629" s="384"/>
      <c r="AZ629" s="380"/>
      <c r="BA629" s="388"/>
      <c r="BB629" s="382"/>
      <c r="BC629" s="383"/>
      <c r="BF629" s="328"/>
    </row>
    <row r="630" spans="1:58" s="132" customFormat="1" ht="15" x14ac:dyDescent="0.3">
      <c r="A630" s="148"/>
      <c r="B630" s="149"/>
      <c r="C630" s="291" t="str">
        <f t="shared" si="9"/>
        <v/>
      </c>
      <c r="D630" s="300"/>
      <c r="E630" s="300"/>
      <c r="F630" s="264"/>
      <c r="G630" s="349"/>
      <c r="H630" s="371"/>
      <c r="I630" s="352"/>
      <c r="J630" s="372"/>
      <c r="K630" s="373"/>
      <c r="L630" s="374"/>
      <c r="M630" s="375"/>
      <c r="N630" s="356"/>
      <c r="O630" s="376"/>
      <c r="P630" s="377"/>
      <c r="Q630" s="378"/>
      <c r="R630" s="379"/>
      <c r="S630" s="380"/>
      <c r="T630" s="381"/>
      <c r="U630" s="382"/>
      <c r="V630" s="382"/>
      <c r="W630" s="382"/>
      <c r="X630" s="382"/>
      <c r="Y630" s="383"/>
      <c r="Z630" s="384"/>
      <c r="AA630" s="470"/>
      <c r="AB630" s="381"/>
      <c r="AC630" s="382"/>
      <c r="AD630" s="382"/>
      <c r="AE630" s="382"/>
      <c r="AF630" s="382"/>
      <c r="AG630" s="382"/>
      <c r="AH630" s="376"/>
      <c r="AI630" s="377"/>
      <c r="AJ630" s="385"/>
      <c r="AK630" s="385"/>
      <c r="AL630" s="385"/>
      <c r="AM630" s="385"/>
      <c r="AN630" s="379"/>
      <c r="AO630" s="386"/>
      <c r="AP630" s="372"/>
      <c r="AQ630" s="372"/>
      <c r="AR630" s="372"/>
      <c r="AS630" s="372"/>
      <c r="AT630" s="372"/>
      <c r="AU630" s="372"/>
      <c r="AV630" s="373"/>
      <c r="AW630" s="387"/>
      <c r="AX630" s="383"/>
      <c r="AY630" s="384"/>
      <c r="AZ630" s="380"/>
      <c r="BA630" s="388"/>
      <c r="BB630" s="382"/>
      <c r="BC630" s="383"/>
      <c r="BF630" s="328"/>
    </row>
    <row r="631" spans="1:58" s="132" customFormat="1" ht="15" x14ac:dyDescent="0.3">
      <c r="A631" s="148"/>
      <c r="B631" s="149"/>
      <c r="C631" s="291" t="str">
        <f t="shared" si="9"/>
        <v/>
      </c>
      <c r="D631" s="300"/>
      <c r="E631" s="300"/>
      <c r="F631" s="264"/>
      <c r="G631" s="349"/>
      <c r="H631" s="371"/>
      <c r="I631" s="352"/>
      <c r="J631" s="372"/>
      <c r="K631" s="373"/>
      <c r="L631" s="374"/>
      <c r="M631" s="375"/>
      <c r="N631" s="356"/>
      <c r="O631" s="376"/>
      <c r="P631" s="377"/>
      <c r="Q631" s="378"/>
      <c r="R631" s="379"/>
      <c r="S631" s="380"/>
      <c r="T631" s="381"/>
      <c r="U631" s="382"/>
      <c r="V631" s="382"/>
      <c r="W631" s="382"/>
      <c r="X631" s="382"/>
      <c r="Y631" s="383"/>
      <c r="Z631" s="384"/>
      <c r="AA631" s="470"/>
      <c r="AB631" s="381"/>
      <c r="AC631" s="382"/>
      <c r="AD631" s="382"/>
      <c r="AE631" s="382"/>
      <c r="AF631" s="382"/>
      <c r="AG631" s="382"/>
      <c r="AH631" s="376"/>
      <c r="AI631" s="377"/>
      <c r="AJ631" s="385"/>
      <c r="AK631" s="385"/>
      <c r="AL631" s="385"/>
      <c r="AM631" s="385"/>
      <c r="AN631" s="379"/>
      <c r="AO631" s="386"/>
      <c r="AP631" s="372"/>
      <c r="AQ631" s="372"/>
      <c r="AR631" s="372"/>
      <c r="AS631" s="372"/>
      <c r="AT631" s="372"/>
      <c r="AU631" s="372"/>
      <c r="AV631" s="373"/>
      <c r="AW631" s="387"/>
      <c r="AX631" s="383"/>
      <c r="AY631" s="384"/>
      <c r="AZ631" s="380"/>
      <c r="BA631" s="388"/>
      <c r="BB631" s="382"/>
      <c r="BC631" s="383"/>
      <c r="BF631" s="328"/>
    </row>
    <row r="632" spans="1:58" s="132" customFormat="1" ht="15" x14ac:dyDescent="0.3">
      <c r="A632" s="148"/>
      <c r="B632" s="149"/>
      <c r="C632" s="291" t="str">
        <f t="shared" si="9"/>
        <v/>
      </c>
      <c r="D632" s="300"/>
      <c r="E632" s="300"/>
      <c r="F632" s="264"/>
      <c r="G632" s="349"/>
      <c r="H632" s="371"/>
      <c r="I632" s="352"/>
      <c r="J632" s="372"/>
      <c r="K632" s="373"/>
      <c r="L632" s="374"/>
      <c r="M632" s="375"/>
      <c r="N632" s="356"/>
      <c r="O632" s="376"/>
      <c r="P632" s="377"/>
      <c r="Q632" s="378"/>
      <c r="R632" s="379"/>
      <c r="S632" s="380"/>
      <c r="T632" s="381"/>
      <c r="U632" s="382"/>
      <c r="V632" s="382"/>
      <c r="W632" s="382"/>
      <c r="X632" s="382"/>
      <c r="Y632" s="383"/>
      <c r="Z632" s="384"/>
      <c r="AA632" s="470"/>
      <c r="AB632" s="381"/>
      <c r="AC632" s="382"/>
      <c r="AD632" s="382"/>
      <c r="AE632" s="382"/>
      <c r="AF632" s="382"/>
      <c r="AG632" s="382"/>
      <c r="AH632" s="376"/>
      <c r="AI632" s="377"/>
      <c r="AJ632" s="385"/>
      <c r="AK632" s="385"/>
      <c r="AL632" s="385"/>
      <c r="AM632" s="385"/>
      <c r="AN632" s="379"/>
      <c r="AO632" s="386"/>
      <c r="AP632" s="372"/>
      <c r="AQ632" s="372"/>
      <c r="AR632" s="372"/>
      <c r="AS632" s="372"/>
      <c r="AT632" s="372"/>
      <c r="AU632" s="372"/>
      <c r="AV632" s="373"/>
      <c r="AW632" s="387"/>
      <c r="AX632" s="383"/>
      <c r="AY632" s="384"/>
      <c r="AZ632" s="380"/>
      <c r="BA632" s="388"/>
      <c r="BB632" s="382"/>
      <c r="BC632" s="383"/>
      <c r="BF632" s="328"/>
    </row>
    <row r="633" spans="1:58" s="132" customFormat="1" ht="15" x14ac:dyDescent="0.3">
      <c r="A633" s="148"/>
      <c r="B633" s="149"/>
      <c r="C633" s="291" t="str">
        <f t="shared" si="9"/>
        <v/>
      </c>
      <c r="D633" s="300"/>
      <c r="E633" s="300"/>
      <c r="F633" s="264"/>
      <c r="G633" s="349"/>
      <c r="H633" s="371"/>
      <c r="I633" s="352"/>
      <c r="J633" s="372"/>
      <c r="K633" s="373"/>
      <c r="L633" s="374"/>
      <c r="M633" s="375"/>
      <c r="N633" s="356"/>
      <c r="O633" s="376"/>
      <c r="P633" s="377"/>
      <c r="Q633" s="378"/>
      <c r="R633" s="379"/>
      <c r="S633" s="380"/>
      <c r="T633" s="381"/>
      <c r="U633" s="382"/>
      <c r="V633" s="382"/>
      <c r="W633" s="382"/>
      <c r="X633" s="382"/>
      <c r="Y633" s="383"/>
      <c r="Z633" s="384"/>
      <c r="AA633" s="470"/>
      <c r="AB633" s="381"/>
      <c r="AC633" s="382"/>
      <c r="AD633" s="382"/>
      <c r="AE633" s="382"/>
      <c r="AF633" s="382"/>
      <c r="AG633" s="382"/>
      <c r="AH633" s="376"/>
      <c r="AI633" s="377"/>
      <c r="AJ633" s="385"/>
      <c r="AK633" s="385"/>
      <c r="AL633" s="385"/>
      <c r="AM633" s="385"/>
      <c r="AN633" s="379"/>
      <c r="AO633" s="386"/>
      <c r="AP633" s="372"/>
      <c r="AQ633" s="372"/>
      <c r="AR633" s="372"/>
      <c r="AS633" s="372"/>
      <c r="AT633" s="372"/>
      <c r="AU633" s="372"/>
      <c r="AV633" s="373"/>
      <c r="AW633" s="387"/>
      <c r="AX633" s="383"/>
      <c r="AY633" s="384"/>
      <c r="AZ633" s="380"/>
      <c r="BA633" s="388"/>
      <c r="BB633" s="382"/>
      <c r="BC633" s="383"/>
      <c r="BF633" s="328"/>
    </row>
    <row r="634" spans="1:58" s="132" customFormat="1" ht="15" x14ac:dyDescent="0.3">
      <c r="A634" s="148"/>
      <c r="B634" s="149"/>
      <c r="C634" s="291" t="str">
        <f t="shared" si="9"/>
        <v/>
      </c>
      <c r="D634" s="300"/>
      <c r="E634" s="300"/>
      <c r="F634" s="264"/>
      <c r="G634" s="349"/>
      <c r="H634" s="371"/>
      <c r="I634" s="352"/>
      <c r="J634" s="372"/>
      <c r="K634" s="373"/>
      <c r="L634" s="374"/>
      <c r="M634" s="375"/>
      <c r="N634" s="356"/>
      <c r="O634" s="376"/>
      <c r="P634" s="377"/>
      <c r="Q634" s="378"/>
      <c r="R634" s="379"/>
      <c r="S634" s="380"/>
      <c r="T634" s="381"/>
      <c r="U634" s="382"/>
      <c r="V634" s="382"/>
      <c r="W634" s="382"/>
      <c r="X634" s="382"/>
      <c r="Y634" s="383"/>
      <c r="Z634" s="384"/>
      <c r="AA634" s="470"/>
      <c r="AB634" s="381"/>
      <c r="AC634" s="382"/>
      <c r="AD634" s="382"/>
      <c r="AE634" s="382"/>
      <c r="AF634" s="382"/>
      <c r="AG634" s="382"/>
      <c r="AH634" s="376"/>
      <c r="AI634" s="377"/>
      <c r="AJ634" s="385"/>
      <c r="AK634" s="385"/>
      <c r="AL634" s="385"/>
      <c r="AM634" s="385"/>
      <c r="AN634" s="379"/>
      <c r="AO634" s="386"/>
      <c r="AP634" s="372"/>
      <c r="AQ634" s="372"/>
      <c r="AR634" s="372"/>
      <c r="AS634" s="372"/>
      <c r="AT634" s="372"/>
      <c r="AU634" s="372"/>
      <c r="AV634" s="373"/>
      <c r="AW634" s="387"/>
      <c r="AX634" s="383"/>
      <c r="AY634" s="384"/>
      <c r="AZ634" s="380"/>
      <c r="BA634" s="388"/>
      <c r="BB634" s="382"/>
      <c r="BC634" s="383"/>
      <c r="BF634" s="328"/>
    </row>
    <row r="635" spans="1:58" s="132" customFormat="1" ht="15" x14ac:dyDescent="0.3">
      <c r="A635" s="148"/>
      <c r="B635" s="149"/>
      <c r="C635" s="291" t="str">
        <f t="shared" si="9"/>
        <v/>
      </c>
      <c r="D635" s="300"/>
      <c r="E635" s="300"/>
      <c r="F635" s="264"/>
      <c r="G635" s="349"/>
      <c r="H635" s="371"/>
      <c r="I635" s="352"/>
      <c r="J635" s="372"/>
      <c r="K635" s="373"/>
      <c r="L635" s="374"/>
      <c r="M635" s="375"/>
      <c r="N635" s="356"/>
      <c r="O635" s="376"/>
      <c r="P635" s="377"/>
      <c r="Q635" s="378"/>
      <c r="R635" s="379"/>
      <c r="S635" s="380"/>
      <c r="T635" s="381"/>
      <c r="U635" s="382"/>
      <c r="V635" s="382"/>
      <c r="W635" s="382"/>
      <c r="X635" s="382"/>
      <c r="Y635" s="383"/>
      <c r="Z635" s="384"/>
      <c r="AA635" s="470"/>
      <c r="AB635" s="381"/>
      <c r="AC635" s="382"/>
      <c r="AD635" s="382"/>
      <c r="AE635" s="382"/>
      <c r="AF635" s="382"/>
      <c r="AG635" s="382"/>
      <c r="AH635" s="376"/>
      <c r="AI635" s="377"/>
      <c r="AJ635" s="385"/>
      <c r="AK635" s="385"/>
      <c r="AL635" s="385"/>
      <c r="AM635" s="385"/>
      <c r="AN635" s="379"/>
      <c r="AO635" s="386"/>
      <c r="AP635" s="372"/>
      <c r="AQ635" s="372"/>
      <c r="AR635" s="372"/>
      <c r="AS635" s="372"/>
      <c r="AT635" s="372"/>
      <c r="AU635" s="372"/>
      <c r="AV635" s="373"/>
      <c r="AW635" s="387"/>
      <c r="AX635" s="383"/>
      <c r="AY635" s="384"/>
      <c r="AZ635" s="380"/>
      <c r="BA635" s="388"/>
      <c r="BB635" s="382"/>
      <c r="BC635" s="383"/>
      <c r="BF635" s="328"/>
    </row>
    <row r="636" spans="1:58" s="132" customFormat="1" ht="15" x14ac:dyDescent="0.3">
      <c r="A636" s="148"/>
      <c r="B636" s="149"/>
      <c r="C636" s="291" t="str">
        <f t="shared" si="9"/>
        <v/>
      </c>
      <c r="D636" s="300"/>
      <c r="E636" s="300"/>
      <c r="F636" s="264"/>
      <c r="G636" s="349"/>
      <c r="H636" s="371"/>
      <c r="I636" s="352"/>
      <c r="J636" s="372"/>
      <c r="K636" s="373"/>
      <c r="L636" s="374"/>
      <c r="M636" s="375"/>
      <c r="N636" s="356"/>
      <c r="O636" s="376"/>
      <c r="P636" s="377"/>
      <c r="Q636" s="378"/>
      <c r="R636" s="379"/>
      <c r="S636" s="380"/>
      <c r="T636" s="381"/>
      <c r="U636" s="382"/>
      <c r="V636" s="382"/>
      <c r="W636" s="382"/>
      <c r="X636" s="382"/>
      <c r="Y636" s="383"/>
      <c r="Z636" s="384"/>
      <c r="AA636" s="470"/>
      <c r="AB636" s="381"/>
      <c r="AC636" s="382"/>
      <c r="AD636" s="382"/>
      <c r="AE636" s="382"/>
      <c r="AF636" s="382"/>
      <c r="AG636" s="382"/>
      <c r="AH636" s="376"/>
      <c r="AI636" s="377"/>
      <c r="AJ636" s="385"/>
      <c r="AK636" s="385"/>
      <c r="AL636" s="385"/>
      <c r="AM636" s="385"/>
      <c r="AN636" s="379"/>
      <c r="AO636" s="386"/>
      <c r="AP636" s="372"/>
      <c r="AQ636" s="372"/>
      <c r="AR636" s="372"/>
      <c r="AS636" s="372"/>
      <c r="AT636" s="372"/>
      <c r="AU636" s="372"/>
      <c r="AV636" s="373"/>
      <c r="AW636" s="387"/>
      <c r="AX636" s="383"/>
      <c r="AY636" s="384"/>
      <c r="AZ636" s="380"/>
      <c r="BA636" s="388"/>
      <c r="BB636" s="382"/>
      <c r="BC636" s="383"/>
      <c r="BF636" s="328"/>
    </row>
    <row r="637" spans="1:58" s="132" customFormat="1" ht="15" x14ac:dyDescent="0.3">
      <c r="A637" s="148"/>
      <c r="B637" s="149"/>
      <c r="C637" s="291" t="str">
        <f t="shared" si="9"/>
        <v/>
      </c>
      <c r="D637" s="300"/>
      <c r="E637" s="300"/>
      <c r="F637" s="264"/>
      <c r="G637" s="349"/>
      <c r="H637" s="371"/>
      <c r="I637" s="352"/>
      <c r="J637" s="372"/>
      <c r="K637" s="373"/>
      <c r="L637" s="374"/>
      <c r="M637" s="375"/>
      <c r="N637" s="356"/>
      <c r="O637" s="376"/>
      <c r="P637" s="377"/>
      <c r="Q637" s="378"/>
      <c r="R637" s="379"/>
      <c r="S637" s="380"/>
      <c r="T637" s="381"/>
      <c r="U637" s="382"/>
      <c r="V637" s="382"/>
      <c r="W637" s="382"/>
      <c r="X637" s="382"/>
      <c r="Y637" s="383"/>
      <c r="Z637" s="384"/>
      <c r="AA637" s="470"/>
      <c r="AB637" s="381"/>
      <c r="AC637" s="382"/>
      <c r="AD637" s="382"/>
      <c r="AE637" s="382"/>
      <c r="AF637" s="382"/>
      <c r="AG637" s="382"/>
      <c r="AH637" s="376"/>
      <c r="AI637" s="377"/>
      <c r="AJ637" s="385"/>
      <c r="AK637" s="385"/>
      <c r="AL637" s="385"/>
      <c r="AM637" s="385"/>
      <c r="AN637" s="379"/>
      <c r="AO637" s="386"/>
      <c r="AP637" s="372"/>
      <c r="AQ637" s="372"/>
      <c r="AR637" s="372"/>
      <c r="AS637" s="372"/>
      <c r="AT637" s="372"/>
      <c r="AU637" s="372"/>
      <c r="AV637" s="373"/>
      <c r="AW637" s="387"/>
      <c r="AX637" s="383"/>
      <c r="AY637" s="384"/>
      <c r="AZ637" s="380"/>
      <c r="BA637" s="388"/>
      <c r="BB637" s="382"/>
      <c r="BC637" s="383"/>
      <c r="BF637" s="328"/>
    </row>
    <row r="638" spans="1:58" s="132" customFormat="1" ht="15" x14ac:dyDescent="0.3">
      <c r="A638" s="148"/>
      <c r="B638" s="149"/>
      <c r="C638" s="291" t="str">
        <f t="shared" si="9"/>
        <v/>
      </c>
      <c r="D638" s="300"/>
      <c r="E638" s="300"/>
      <c r="F638" s="264"/>
      <c r="G638" s="349"/>
      <c r="H638" s="371"/>
      <c r="I638" s="352"/>
      <c r="J638" s="372"/>
      <c r="K638" s="373"/>
      <c r="L638" s="374"/>
      <c r="M638" s="375"/>
      <c r="N638" s="356"/>
      <c r="O638" s="376"/>
      <c r="P638" s="377"/>
      <c r="Q638" s="378"/>
      <c r="R638" s="379"/>
      <c r="S638" s="380"/>
      <c r="T638" s="381"/>
      <c r="U638" s="382"/>
      <c r="V638" s="382"/>
      <c r="W638" s="382"/>
      <c r="X638" s="382"/>
      <c r="Y638" s="383"/>
      <c r="Z638" s="384"/>
      <c r="AA638" s="470"/>
      <c r="AB638" s="381"/>
      <c r="AC638" s="382"/>
      <c r="AD638" s="382"/>
      <c r="AE638" s="382"/>
      <c r="AF638" s="382"/>
      <c r="AG638" s="382"/>
      <c r="AH638" s="376"/>
      <c r="AI638" s="377"/>
      <c r="AJ638" s="385"/>
      <c r="AK638" s="385"/>
      <c r="AL638" s="385"/>
      <c r="AM638" s="385"/>
      <c r="AN638" s="379"/>
      <c r="AO638" s="386"/>
      <c r="AP638" s="372"/>
      <c r="AQ638" s="372"/>
      <c r="AR638" s="372"/>
      <c r="AS638" s="372"/>
      <c r="AT638" s="372"/>
      <c r="AU638" s="372"/>
      <c r="AV638" s="373"/>
      <c r="AW638" s="387"/>
      <c r="AX638" s="383"/>
      <c r="AY638" s="384"/>
      <c r="AZ638" s="380"/>
      <c r="BA638" s="388"/>
      <c r="BB638" s="382"/>
      <c r="BC638" s="383"/>
      <c r="BF638" s="328"/>
    </row>
    <row r="639" spans="1:58" s="132" customFormat="1" ht="15" x14ac:dyDescent="0.3">
      <c r="A639" s="148"/>
      <c r="B639" s="149"/>
      <c r="C639" s="291" t="str">
        <f t="shared" si="9"/>
        <v/>
      </c>
      <c r="D639" s="300"/>
      <c r="E639" s="300"/>
      <c r="F639" s="264"/>
      <c r="G639" s="349"/>
      <c r="H639" s="371"/>
      <c r="I639" s="352"/>
      <c r="J639" s="372"/>
      <c r="K639" s="373"/>
      <c r="L639" s="374"/>
      <c r="M639" s="375"/>
      <c r="N639" s="356"/>
      <c r="O639" s="376"/>
      <c r="P639" s="377"/>
      <c r="Q639" s="378"/>
      <c r="R639" s="379"/>
      <c r="S639" s="380"/>
      <c r="T639" s="381"/>
      <c r="U639" s="382"/>
      <c r="V639" s="382"/>
      <c r="W639" s="382"/>
      <c r="X639" s="382"/>
      <c r="Y639" s="383"/>
      <c r="Z639" s="384"/>
      <c r="AA639" s="470"/>
      <c r="AB639" s="381"/>
      <c r="AC639" s="382"/>
      <c r="AD639" s="382"/>
      <c r="AE639" s="382"/>
      <c r="AF639" s="382"/>
      <c r="AG639" s="382"/>
      <c r="AH639" s="376"/>
      <c r="AI639" s="377"/>
      <c r="AJ639" s="385"/>
      <c r="AK639" s="385"/>
      <c r="AL639" s="385"/>
      <c r="AM639" s="385"/>
      <c r="AN639" s="379"/>
      <c r="AO639" s="386"/>
      <c r="AP639" s="372"/>
      <c r="AQ639" s="372"/>
      <c r="AR639" s="372"/>
      <c r="AS639" s="372"/>
      <c r="AT639" s="372"/>
      <c r="AU639" s="372"/>
      <c r="AV639" s="373"/>
      <c r="AW639" s="387"/>
      <c r="AX639" s="383"/>
      <c r="AY639" s="384"/>
      <c r="AZ639" s="380"/>
      <c r="BA639" s="388"/>
      <c r="BB639" s="382"/>
      <c r="BC639" s="383"/>
      <c r="BF639" s="328"/>
    </row>
    <row r="640" spans="1:58" s="132" customFormat="1" ht="15" x14ac:dyDescent="0.3">
      <c r="A640" s="148"/>
      <c r="B640" s="149"/>
      <c r="C640" s="291" t="str">
        <f t="shared" si="9"/>
        <v/>
      </c>
      <c r="D640" s="300"/>
      <c r="E640" s="300"/>
      <c r="F640" s="264"/>
      <c r="G640" s="349"/>
      <c r="H640" s="371"/>
      <c r="I640" s="352"/>
      <c r="J640" s="372"/>
      <c r="K640" s="373"/>
      <c r="L640" s="374"/>
      <c r="M640" s="375"/>
      <c r="N640" s="356"/>
      <c r="O640" s="376"/>
      <c r="P640" s="377"/>
      <c r="Q640" s="378"/>
      <c r="R640" s="379"/>
      <c r="S640" s="380"/>
      <c r="T640" s="381"/>
      <c r="U640" s="382"/>
      <c r="V640" s="382"/>
      <c r="W640" s="382"/>
      <c r="X640" s="382"/>
      <c r="Y640" s="383"/>
      <c r="Z640" s="384"/>
      <c r="AA640" s="470"/>
      <c r="AB640" s="381"/>
      <c r="AC640" s="382"/>
      <c r="AD640" s="382"/>
      <c r="AE640" s="382"/>
      <c r="AF640" s="382"/>
      <c r="AG640" s="382"/>
      <c r="AH640" s="376"/>
      <c r="AI640" s="377"/>
      <c r="AJ640" s="385"/>
      <c r="AK640" s="385"/>
      <c r="AL640" s="385"/>
      <c r="AM640" s="385"/>
      <c r="AN640" s="379"/>
      <c r="AO640" s="386"/>
      <c r="AP640" s="372"/>
      <c r="AQ640" s="372"/>
      <c r="AR640" s="372"/>
      <c r="AS640" s="372"/>
      <c r="AT640" s="372"/>
      <c r="AU640" s="372"/>
      <c r="AV640" s="373"/>
      <c r="AW640" s="387"/>
      <c r="AX640" s="383"/>
      <c r="AY640" s="384"/>
      <c r="AZ640" s="380"/>
      <c r="BA640" s="388"/>
      <c r="BB640" s="382"/>
      <c r="BC640" s="383"/>
      <c r="BF640" s="328"/>
    </row>
    <row r="641" spans="1:58" s="132" customFormat="1" ht="15" x14ac:dyDescent="0.3">
      <c r="A641" s="148"/>
      <c r="B641" s="149"/>
      <c r="C641" s="291" t="str">
        <f t="shared" si="9"/>
        <v/>
      </c>
      <c r="D641" s="300"/>
      <c r="E641" s="300"/>
      <c r="F641" s="264"/>
      <c r="G641" s="349"/>
      <c r="H641" s="371"/>
      <c r="I641" s="352"/>
      <c r="J641" s="372"/>
      <c r="K641" s="373"/>
      <c r="L641" s="374"/>
      <c r="M641" s="375"/>
      <c r="N641" s="356"/>
      <c r="O641" s="376"/>
      <c r="P641" s="377"/>
      <c r="Q641" s="378"/>
      <c r="R641" s="379"/>
      <c r="S641" s="380"/>
      <c r="T641" s="381"/>
      <c r="U641" s="382"/>
      <c r="V641" s="382"/>
      <c r="W641" s="382"/>
      <c r="X641" s="382"/>
      <c r="Y641" s="383"/>
      <c r="Z641" s="384"/>
      <c r="AA641" s="470"/>
      <c r="AB641" s="381"/>
      <c r="AC641" s="382"/>
      <c r="AD641" s="382"/>
      <c r="AE641" s="382"/>
      <c r="AF641" s="382"/>
      <c r="AG641" s="382"/>
      <c r="AH641" s="376"/>
      <c r="AI641" s="377"/>
      <c r="AJ641" s="385"/>
      <c r="AK641" s="385"/>
      <c r="AL641" s="385"/>
      <c r="AM641" s="385"/>
      <c r="AN641" s="379"/>
      <c r="AO641" s="386"/>
      <c r="AP641" s="372"/>
      <c r="AQ641" s="372"/>
      <c r="AR641" s="372"/>
      <c r="AS641" s="372"/>
      <c r="AT641" s="372"/>
      <c r="AU641" s="372"/>
      <c r="AV641" s="373"/>
      <c r="AW641" s="387"/>
      <c r="AX641" s="383"/>
      <c r="AY641" s="384"/>
      <c r="AZ641" s="380"/>
      <c r="BA641" s="388"/>
      <c r="BB641" s="382"/>
      <c r="BC641" s="383"/>
      <c r="BF641" s="328"/>
    </row>
    <row r="642" spans="1:58" s="132" customFormat="1" ht="15" x14ac:dyDescent="0.3">
      <c r="A642" s="148"/>
      <c r="B642" s="149"/>
      <c r="C642" s="291" t="str">
        <f t="shared" si="9"/>
        <v/>
      </c>
      <c r="D642" s="300"/>
      <c r="E642" s="300"/>
      <c r="F642" s="264"/>
      <c r="G642" s="349"/>
      <c r="H642" s="371"/>
      <c r="I642" s="352"/>
      <c r="J642" s="372"/>
      <c r="K642" s="373"/>
      <c r="L642" s="374"/>
      <c r="M642" s="375"/>
      <c r="N642" s="356"/>
      <c r="O642" s="376"/>
      <c r="P642" s="377"/>
      <c r="Q642" s="378"/>
      <c r="R642" s="379"/>
      <c r="S642" s="380"/>
      <c r="T642" s="381"/>
      <c r="U642" s="382"/>
      <c r="V642" s="382"/>
      <c r="W642" s="382"/>
      <c r="X642" s="382"/>
      <c r="Y642" s="383"/>
      <c r="Z642" s="384"/>
      <c r="AA642" s="470"/>
      <c r="AB642" s="381"/>
      <c r="AC642" s="382"/>
      <c r="AD642" s="382"/>
      <c r="AE642" s="382"/>
      <c r="AF642" s="382"/>
      <c r="AG642" s="382"/>
      <c r="AH642" s="376"/>
      <c r="AI642" s="377"/>
      <c r="AJ642" s="385"/>
      <c r="AK642" s="385"/>
      <c r="AL642" s="385"/>
      <c r="AM642" s="385"/>
      <c r="AN642" s="379"/>
      <c r="AO642" s="386"/>
      <c r="AP642" s="372"/>
      <c r="AQ642" s="372"/>
      <c r="AR642" s="372"/>
      <c r="AS642" s="372"/>
      <c r="AT642" s="372"/>
      <c r="AU642" s="372"/>
      <c r="AV642" s="373"/>
      <c r="AW642" s="387"/>
      <c r="AX642" s="383"/>
      <c r="AY642" s="384"/>
      <c r="AZ642" s="380"/>
      <c r="BA642" s="388"/>
      <c r="BB642" s="382"/>
      <c r="BC642" s="383"/>
      <c r="BF642" s="328"/>
    </row>
    <row r="643" spans="1:58" s="132" customFormat="1" ht="15" x14ac:dyDescent="0.3">
      <c r="A643" s="148"/>
      <c r="B643" s="149"/>
      <c r="C643" s="291" t="str">
        <f t="shared" si="9"/>
        <v/>
      </c>
      <c r="D643" s="300"/>
      <c r="E643" s="300"/>
      <c r="F643" s="264"/>
      <c r="G643" s="349"/>
      <c r="H643" s="371"/>
      <c r="I643" s="352"/>
      <c r="J643" s="372"/>
      <c r="K643" s="373"/>
      <c r="L643" s="374"/>
      <c r="M643" s="375"/>
      <c r="N643" s="356"/>
      <c r="O643" s="376"/>
      <c r="P643" s="377"/>
      <c r="Q643" s="378"/>
      <c r="R643" s="379"/>
      <c r="S643" s="380"/>
      <c r="T643" s="381"/>
      <c r="U643" s="382"/>
      <c r="V643" s="382"/>
      <c r="W643" s="382"/>
      <c r="X643" s="382"/>
      <c r="Y643" s="383"/>
      <c r="Z643" s="384"/>
      <c r="AA643" s="470"/>
      <c r="AB643" s="381"/>
      <c r="AC643" s="382"/>
      <c r="AD643" s="382"/>
      <c r="AE643" s="382"/>
      <c r="AF643" s="382"/>
      <c r="AG643" s="382"/>
      <c r="AH643" s="376"/>
      <c r="AI643" s="377"/>
      <c r="AJ643" s="385"/>
      <c r="AK643" s="385"/>
      <c r="AL643" s="385"/>
      <c r="AM643" s="385"/>
      <c r="AN643" s="379"/>
      <c r="AO643" s="386"/>
      <c r="AP643" s="372"/>
      <c r="AQ643" s="372"/>
      <c r="AR643" s="372"/>
      <c r="AS643" s="372"/>
      <c r="AT643" s="372"/>
      <c r="AU643" s="372"/>
      <c r="AV643" s="373"/>
      <c r="AW643" s="387"/>
      <c r="AX643" s="383"/>
      <c r="AY643" s="384"/>
      <c r="AZ643" s="380"/>
      <c r="BA643" s="388"/>
      <c r="BB643" s="382"/>
      <c r="BC643" s="383"/>
      <c r="BF643" s="328"/>
    </row>
    <row r="644" spans="1:58" s="132" customFormat="1" ht="15" x14ac:dyDescent="0.3">
      <c r="A644" s="148"/>
      <c r="B644" s="149"/>
      <c r="C644" s="291" t="str">
        <f t="shared" si="9"/>
        <v/>
      </c>
      <c r="D644" s="300"/>
      <c r="E644" s="300"/>
      <c r="F644" s="264"/>
      <c r="G644" s="349"/>
      <c r="H644" s="371"/>
      <c r="I644" s="352"/>
      <c r="J644" s="372"/>
      <c r="K644" s="373"/>
      <c r="L644" s="374"/>
      <c r="M644" s="375"/>
      <c r="N644" s="356"/>
      <c r="O644" s="376"/>
      <c r="P644" s="377"/>
      <c r="Q644" s="378"/>
      <c r="R644" s="379"/>
      <c r="S644" s="380"/>
      <c r="T644" s="381"/>
      <c r="U644" s="382"/>
      <c r="V644" s="382"/>
      <c r="W644" s="382"/>
      <c r="X644" s="382"/>
      <c r="Y644" s="383"/>
      <c r="Z644" s="384"/>
      <c r="AA644" s="470"/>
      <c r="AB644" s="381"/>
      <c r="AC644" s="382"/>
      <c r="AD644" s="382"/>
      <c r="AE644" s="382"/>
      <c r="AF644" s="382"/>
      <c r="AG644" s="382"/>
      <c r="AH644" s="376"/>
      <c r="AI644" s="377"/>
      <c r="AJ644" s="385"/>
      <c r="AK644" s="385"/>
      <c r="AL644" s="385"/>
      <c r="AM644" s="385"/>
      <c r="AN644" s="379"/>
      <c r="AO644" s="386"/>
      <c r="AP644" s="372"/>
      <c r="AQ644" s="372"/>
      <c r="AR644" s="372"/>
      <c r="AS644" s="372"/>
      <c r="AT644" s="372"/>
      <c r="AU644" s="372"/>
      <c r="AV644" s="373"/>
      <c r="AW644" s="387"/>
      <c r="AX644" s="383"/>
      <c r="AY644" s="384"/>
      <c r="AZ644" s="380"/>
      <c r="BA644" s="388"/>
      <c r="BB644" s="382"/>
      <c r="BC644" s="383"/>
      <c r="BF644" s="328"/>
    </row>
    <row r="645" spans="1:58" s="132" customFormat="1" ht="15" x14ac:dyDescent="0.3">
      <c r="A645" s="148"/>
      <c r="B645" s="149"/>
      <c r="C645" s="291" t="str">
        <f t="shared" ref="C645:C708" si="10">IF(D645="","",C644+1)</f>
        <v/>
      </c>
      <c r="D645" s="300"/>
      <c r="E645" s="300"/>
      <c r="F645" s="264"/>
      <c r="G645" s="349"/>
      <c r="H645" s="371"/>
      <c r="I645" s="352"/>
      <c r="J645" s="372"/>
      <c r="K645" s="373"/>
      <c r="L645" s="374"/>
      <c r="M645" s="375"/>
      <c r="N645" s="356"/>
      <c r="O645" s="376"/>
      <c r="P645" s="377"/>
      <c r="Q645" s="378"/>
      <c r="R645" s="379"/>
      <c r="S645" s="380"/>
      <c r="T645" s="381"/>
      <c r="U645" s="382"/>
      <c r="V645" s="382"/>
      <c r="W645" s="382"/>
      <c r="X645" s="382"/>
      <c r="Y645" s="383"/>
      <c r="Z645" s="384"/>
      <c r="AA645" s="470"/>
      <c r="AB645" s="381"/>
      <c r="AC645" s="382"/>
      <c r="AD645" s="382"/>
      <c r="AE645" s="382"/>
      <c r="AF645" s="382"/>
      <c r="AG645" s="382"/>
      <c r="AH645" s="376"/>
      <c r="AI645" s="377"/>
      <c r="AJ645" s="385"/>
      <c r="AK645" s="385"/>
      <c r="AL645" s="385"/>
      <c r="AM645" s="385"/>
      <c r="AN645" s="379"/>
      <c r="AO645" s="386"/>
      <c r="AP645" s="372"/>
      <c r="AQ645" s="372"/>
      <c r="AR645" s="372"/>
      <c r="AS645" s="372"/>
      <c r="AT645" s="372"/>
      <c r="AU645" s="372"/>
      <c r="AV645" s="373"/>
      <c r="AW645" s="387"/>
      <c r="AX645" s="383"/>
      <c r="AY645" s="384"/>
      <c r="AZ645" s="380"/>
      <c r="BA645" s="388"/>
      <c r="BB645" s="382"/>
      <c r="BC645" s="383"/>
      <c r="BF645" s="328"/>
    </row>
    <row r="646" spans="1:58" s="132" customFormat="1" ht="15" x14ac:dyDescent="0.3">
      <c r="A646" s="148"/>
      <c r="B646" s="149"/>
      <c r="C646" s="291" t="str">
        <f t="shared" si="10"/>
        <v/>
      </c>
      <c r="D646" s="300"/>
      <c r="E646" s="300"/>
      <c r="F646" s="264"/>
      <c r="G646" s="349"/>
      <c r="H646" s="371"/>
      <c r="I646" s="352"/>
      <c r="J646" s="372"/>
      <c r="K646" s="373"/>
      <c r="L646" s="374"/>
      <c r="M646" s="375"/>
      <c r="N646" s="356"/>
      <c r="O646" s="376"/>
      <c r="P646" s="377"/>
      <c r="Q646" s="378"/>
      <c r="R646" s="379"/>
      <c r="S646" s="380"/>
      <c r="T646" s="381"/>
      <c r="U646" s="382"/>
      <c r="V646" s="382"/>
      <c r="W646" s="382"/>
      <c r="X646" s="382"/>
      <c r="Y646" s="383"/>
      <c r="Z646" s="384"/>
      <c r="AA646" s="470"/>
      <c r="AB646" s="381"/>
      <c r="AC646" s="382"/>
      <c r="AD646" s="382"/>
      <c r="AE646" s="382"/>
      <c r="AF646" s="382"/>
      <c r="AG646" s="382"/>
      <c r="AH646" s="376"/>
      <c r="AI646" s="377"/>
      <c r="AJ646" s="385"/>
      <c r="AK646" s="385"/>
      <c r="AL646" s="385"/>
      <c r="AM646" s="385"/>
      <c r="AN646" s="379"/>
      <c r="AO646" s="386"/>
      <c r="AP646" s="372"/>
      <c r="AQ646" s="372"/>
      <c r="AR646" s="372"/>
      <c r="AS646" s="372"/>
      <c r="AT646" s="372"/>
      <c r="AU646" s="372"/>
      <c r="AV646" s="373"/>
      <c r="AW646" s="387"/>
      <c r="AX646" s="383"/>
      <c r="AY646" s="384"/>
      <c r="AZ646" s="380"/>
      <c r="BA646" s="388"/>
      <c r="BB646" s="382"/>
      <c r="BC646" s="383"/>
      <c r="BF646" s="328"/>
    </row>
    <row r="647" spans="1:58" s="132" customFormat="1" ht="15" x14ac:dyDescent="0.3">
      <c r="A647" s="148"/>
      <c r="B647" s="149"/>
      <c r="C647" s="291" t="str">
        <f t="shared" si="10"/>
        <v/>
      </c>
      <c r="D647" s="300"/>
      <c r="E647" s="300"/>
      <c r="F647" s="264"/>
      <c r="G647" s="349"/>
      <c r="H647" s="371"/>
      <c r="I647" s="352"/>
      <c r="J647" s="372"/>
      <c r="K647" s="373"/>
      <c r="L647" s="374"/>
      <c r="M647" s="375"/>
      <c r="N647" s="356"/>
      <c r="O647" s="376"/>
      <c r="P647" s="377"/>
      <c r="Q647" s="378"/>
      <c r="R647" s="379"/>
      <c r="S647" s="380"/>
      <c r="T647" s="381"/>
      <c r="U647" s="382"/>
      <c r="V647" s="382"/>
      <c r="W647" s="382"/>
      <c r="X647" s="382"/>
      <c r="Y647" s="383"/>
      <c r="Z647" s="384"/>
      <c r="AA647" s="470"/>
      <c r="AB647" s="381"/>
      <c r="AC647" s="382"/>
      <c r="AD647" s="382"/>
      <c r="AE647" s="382"/>
      <c r="AF647" s="382"/>
      <c r="AG647" s="382"/>
      <c r="AH647" s="376"/>
      <c r="AI647" s="377"/>
      <c r="AJ647" s="385"/>
      <c r="AK647" s="385"/>
      <c r="AL647" s="385"/>
      <c r="AM647" s="385"/>
      <c r="AN647" s="379"/>
      <c r="AO647" s="386"/>
      <c r="AP647" s="372"/>
      <c r="AQ647" s="372"/>
      <c r="AR647" s="372"/>
      <c r="AS647" s="372"/>
      <c r="AT647" s="372"/>
      <c r="AU647" s="372"/>
      <c r="AV647" s="373"/>
      <c r="AW647" s="387"/>
      <c r="AX647" s="383"/>
      <c r="AY647" s="384"/>
      <c r="AZ647" s="380"/>
      <c r="BA647" s="388"/>
      <c r="BB647" s="382"/>
      <c r="BC647" s="383"/>
      <c r="BF647" s="328"/>
    </row>
    <row r="648" spans="1:58" s="132" customFormat="1" ht="15" x14ac:dyDescent="0.3">
      <c r="A648" s="148"/>
      <c r="B648" s="149"/>
      <c r="C648" s="291" t="str">
        <f t="shared" si="10"/>
        <v/>
      </c>
      <c r="D648" s="300"/>
      <c r="E648" s="300"/>
      <c r="F648" s="264"/>
      <c r="G648" s="349"/>
      <c r="H648" s="371"/>
      <c r="I648" s="352"/>
      <c r="J648" s="372"/>
      <c r="K648" s="373"/>
      <c r="L648" s="374"/>
      <c r="M648" s="375"/>
      <c r="N648" s="356"/>
      <c r="O648" s="376"/>
      <c r="P648" s="377"/>
      <c r="Q648" s="378"/>
      <c r="R648" s="379"/>
      <c r="S648" s="380"/>
      <c r="T648" s="381"/>
      <c r="U648" s="382"/>
      <c r="V648" s="382"/>
      <c r="W648" s="382"/>
      <c r="X648" s="382"/>
      <c r="Y648" s="383"/>
      <c r="Z648" s="384"/>
      <c r="AA648" s="470"/>
      <c r="AB648" s="381"/>
      <c r="AC648" s="382"/>
      <c r="AD648" s="382"/>
      <c r="AE648" s="382"/>
      <c r="AF648" s="382"/>
      <c r="AG648" s="382"/>
      <c r="AH648" s="376"/>
      <c r="AI648" s="377"/>
      <c r="AJ648" s="385"/>
      <c r="AK648" s="385"/>
      <c r="AL648" s="385"/>
      <c r="AM648" s="385"/>
      <c r="AN648" s="379"/>
      <c r="AO648" s="386"/>
      <c r="AP648" s="372"/>
      <c r="AQ648" s="372"/>
      <c r="AR648" s="372"/>
      <c r="AS648" s="372"/>
      <c r="AT648" s="372"/>
      <c r="AU648" s="372"/>
      <c r="AV648" s="373"/>
      <c r="AW648" s="387"/>
      <c r="AX648" s="383"/>
      <c r="AY648" s="384"/>
      <c r="AZ648" s="380"/>
      <c r="BA648" s="388"/>
      <c r="BB648" s="382"/>
      <c r="BC648" s="383"/>
      <c r="BF648" s="328"/>
    </row>
    <row r="649" spans="1:58" s="132" customFormat="1" ht="15" x14ac:dyDescent="0.3">
      <c r="A649" s="148"/>
      <c r="B649" s="149"/>
      <c r="C649" s="291" t="str">
        <f t="shared" si="10"/>
        <v/>
      </c>
      <c r="D649" s="300"/>
      <c r="E649" s="300"/>
      <c r="F649" s="264"/>
      <c r="G649" s="349"/>
      <c r="H649" s="371"/>
      <c r="I649" s="352"/>
      <c r="J649" s="372"/>
      <c r="K649" s="373"/>
      <c r="L649" s="374"/>
      <c r="M649" s="375"/>
      <c r="N649" s="356"/>
      <c r="O649" s="376"/>
      <c r="P649" s="377"/>
      <c r="Q649" s="378"/>
      <c r="R649" s="379"/>
      <c r="S649" s="380"/>
      <c r="T649" s="381"/>
      <c r="U649" s="382"/>
      <c r="V649" s="382"/>
      <c r="W649" s="382"/>
      <c r="X649" s="382"/>
      <c r="Y649" s="383"/>
      <c r="Z649" s="384"/>
      <c r="AA649" s="470"/>
      <c r="AB649" s="381"/>
      <c r="AC649" s="382"/>
      <c r="AD649" s="382"/>
      <c r="AE649" s="382"/>
      <c r="AF649" s="382"/>
      <c r="AG649" s="382"/>
      <c r="AH649" s="376"/>
      <c r="AI649" s="377"/>
      <c r="AJ649" s="385"/>
      <c r="AK649" s="385"/>
      <c r="AL649" s="385"/>
      <c r="AM649" s="385"/>
      <c r="AN649" s="379"/>
      <c r="AO649" s="386"/>
      <c r="AP649" s="372"/>
      <c r="AQ649" s="372"/>
      <c r="AR649" s="372"/>
      <c r="AS649" s="372"/>
      <c r="AT649" s="372"/>
      <c r="AU649" s="372"/>
      <c r="AV649" s="373"/>
      <c r="AW649" s="387"/>
      <c r="AX649" s="383"/>
      <c r="AY649" s="384"/>
      <c r="AZ649" s="380"/>
      <c r="BA649" s="388"/>
      <c r="BB649" s="382"/>
      <c r="BC649" s="383"/>
      <c r="BF649" s="328"/>
    </row>
    <row r="650" spans="1:58" s="132" customFormat="1" ht="15" x14ac:dyDescent="0.3">
      <c r="A650" s="148"/>
      <c r="B650" s="149"/>
      <c r="C650" s="291" t="str">
        <f t="shared" si="10"/>
        <v/>
      </c>
      <c r="D650" s="300"/>
      <c r="E650" s="300"/>
      <c r="F650" s="264"/>
      <c r="G650" s="349"/>
      <c r="H650" s="371"/>
      <c r="I650" s="352"/>
      <c r="J650" s="372"/>
      <c r="K650" s="373"/>
      <c r="L650" s="374"/>
      <c r="M650" s="375"/>
      <c r="N650" s="356"/>
      <c r="O650" s="376"/>
      <c r="P650" s="377"/>
      <c r="Q650" s="378"/>
      <c r="R650" s="379"/>
      <c r="S650" s="380"/>
      <c r="T650" s="381"/>
      <c r="U650" s="382"/>
      <c r="V650" s="382"/>
      <c r="W650" s="382"/>
      <c r="X650" s="382"/>
      <c r="Y650" s="383"/>
      <c r="Z650" s="384"/>
      <c r="AA650" s="470"/>
      <c r="AB650" s="381"/>
      <c r="AC650" s="382"/>
      <c r="AD650" s="382"/>
      <c r="AE650" s="382"/>
      <c r="AF650" s="382"/>
      <c r="AG650" s="382"/>
      <c r="AH650" s="376"/>
      <c r="AI650" s="377"/>
      <c r="AJ650" s="385"/>
      <c r="AK650" s="385"/>
      <c r="AL650" s="385"/>
      <c r="AM650" s="385"/>
      <c r="AN650" s="379"/>
      <c r="AO650" s="386"/>
      <c r="AP650" s="372"/>
      <c r="AQ650" s="372"/>
      <c r="AR650" s="372"/>
      <c r="AS650" s="372"/>
      <c r="AT650" s="372"/>
      <c r="AU650" s="372"/>
      <c r="AV650" s="373"/>
      <c r="AW650" s="387"/>
      <c r="AX650" s="383"/>
      <c r="AY650" s="384"/>
      <c r="AZ650" s="380"/>
      <c r="BA650" s="388"/>
      <c r="BB650" s="382"/>
      <c r="BC650" s="383"/>
      <c r="BF650" s="328"/>
    </row>
    <row r="651" spans="1:58" s="132" customFormat="1" ht="15" x14ac:dyDescent="0.3">
      <c r="A651" s="148"/>
      <c r="B651" s="149"/>
      <c r="C651" s="291" t="str">
        <f t="shared" si="10"/>
        <v/>
      </c>
      <c r="D651" s="300"/>
      <c r="E651" s="300"/>
      <c r="F651" s="264"/>
      <c r="G651" s="349"/>
      <c r="H651" s="371"/>
      <c r="I651" s="352"/>
      <c r="J651" s="372"/>
      <c r="K651" s="373"/>
      <c r="L651" s="374"/>
      <c r="M651" s="375"/>
      <c r="N651" s="356"/>
      <c r="O651" s="376"/>
      <c r="P651" s="377"/>
      <c r="Q651" s="378"/>
      <c r="R651" s="379"/>
      <c r="S651" s="380"/>
      <c r="T651" s="381"/>
      <c r="U651" s="382"/>
      <c r="V651" s="382"/>
      <c r="W651" s="382"/>
      <c r="X651" s="382"/>
      <c r="Y651" s="383"/>
      <c r="Z651" s="384"/>
      <c r="AA651" s="470"/>
      <c r="AB651" s="381"/>
      <c r="AC651" s="382"/>
      <c r="AD651" s="382"/>
      <c r="AE651" s="382"/>
      <c r="AF651" s="382"/>
      <c r="AG651" s="382"/>
      <c r="AH651" s="376"/>
      <c r="AI651" s="377"/>
      <c r="AJ651" s="385"/>
      <c r="AK651" s="385"/>
      <c r="AL651" s="385"/>
      <c r="AM651" s="385"/>
      <c r="AN651" s="379"/>
      <c r="AO651" s="386"/>
      <c r="AP651" s="372"/>
      <c r="AQ651" s="372"/>
      <c r="AR651" s="372"/>
      <c r="AS651" s="372"/>
      <c r="AT651" s="372"/>
      <c r="AU651" s="372"/>
      <c r="AV651" s="373"/>
      <c r="AW651" s="387"/>
      <c r="AX651" s="383"/>
      <c r="AY651" s="384"/>
      <c r="AZ651" s="380"/>
      <c r="BA651" s="388"/>
      <c r="BB651" s="382"/>
      <c r="BC651" s="383"/>
      <c r="BF651" s="328"/>
    </row>
    <row r="652" spans="1:58" s="132" customFormat="1" ht="15" x14ac:dyDescent="0.3">
      <c r="A652" s="148"/>
      <c r="B652" s="149"/>
      <c r="C652" s="291" t="str">
        <f t="shared" si="10"/>
        <v/>
      </c>
      <c r="D652" s="300"/>
      <c r="E652" s="300"/>
      <c r="F652" s="264"/>
      <c r="G652" s="349"/>
      <c r="H652" s="371"/>
      <c r="I652" s="352"/>
      <c r="J652" s="372"/>
      <c r="K652" s="373"/>
      <c r="L652" s="374"/>
      <c r="M652" s="375"/>
      <c r="N652" s="356"/>
      <c r="O652" s="376"/>
      <c r="P652" s="377"/>
      <c r="Q652" s="378"/>
      <c r="R652" s="379"/>
      <c r="S652" s="380"/>
      <c r="T652" s="381"/>
      <c r="U652" s="382"/>
      <c r="V652" s="382"/>
      <c r="W652" s="382"/>
      <c r="X652" s="382"/>
      <c r="Y652" s="383"/>
      <c r="Z652" s="384"/>
      <c r="AA652" s="470"/>
      <c r="AB652" s="381"/>
      <c r="AC652" s="382"/>
      <c r="AD652" s="382"/>
      <c r="AE652" s="382"/>
      <c r="AF652" s="382"/>
      <c r="AG652" s="382"/>
      <c r="AH652" s="376"/>
      <c r="AI652" s="377"/>
      <c r="AJ652" s="385"/>
      <c r="AK652" s="385"/>
      <c r="AL652" s="385"/>
      <c r="AM652" s="385"/>
      <c r="AN652" s="379"/>
      <c r="AO652" s="386"/>
      <c r="AP652" s="372"/>
      <c r="AQ652" s="372"/>
      <c r="AR652" s="372"/>
      <c r="AS652" s="372"/>
      <c r="AT652" s="372"/>
      <c r="AU652" s="372"/>
      <c r="AV652" s="373"/>
      <c r="AW652" s="387"/>
      <c r="AX652" s="383"/>
      <c r="AY652" s="384"/>
      <c r="AZ652" s="380"/>
      <c r="BA652" s="388"/>
      <c r="BB652" s="382"/>
      <c r="BC652" s="383"/>
      <c r="BF652" s="328"/>
    </row>
    <row r="653" spans="1:58" s="132" customFormat="1" ht="15" x14ac:dyDescent="0.3">
      <c r="A653" s="148"/>
      <c r="B653" s="149"/>
      <c r="C653" s="291" t="str">
        <f t="shared" si="10"/>
        <v/>
      </c>
      <c r="D653" s="300"/>
      <c r="E653" s="300"/>
      <c r="F653" s="264"/>
      <c r="G653" s="349"/>
      <c r="H653" s="371"/>
      <c r="I653" s="352"/>
      <c r="J653" s="372"/>
      <c r="K653" s="373"/>
      <c r="L653" s="374"/>
      <c r="M653" s="375"/>
      <c r="N653" s="356"/>
      <c r="O653" s="376"/>
      <c r="P653" s="377"/>
      <c r="Q653" s="378"/>
      <c r="R653" s="379"/>
      <c r="S653" s="380"/>
      <c r="T653" s="381"/>
      <c r="U653" s="382"/>
      <c r="V653" s="382"/>
      <c r="W653" s="382"/>
      <c r="X653" s="382"/>
      <c r="Y653" s="383"/>
      <c r="Z653" s="384"/>
      <c r="AA653" s="470"/>
      <c r="AB653" s="381"/>
      <c r="AC653" s="382"/>
      <c r="AD653" s="382"/>
      <c r="AE653" s="382"/>
      <c r="AF653" s="382"/>
      <c r="AG653" s="382"/>
      <c r="AH653" s="376"/>
      <c r="AI653" s="377"/>
      <c r="AJ653" s="385"/>
      <c r="AK653" s="385"/>
      <c r="AL653" s="385"/>
      <c r="AM653" s="385"/>
      <c r="AN653" s="379"/>
      <c r="AO653" s="386"/>
      <c r="AP653" s="372"/>
      <c r="AQ653" s="372"/>
      <c r="AR653" s="372"/>
      <c r="AS653" s="372"/>
      <c r="AT653" s="372"/>
      <c r="AU653" s="372"/>
      <c r="AV653" s="373"/>
      <c r="AW653" s="387"/>
      <c r="AX653" s="383"/>
      <c r="AY653" s="384"/>
      <c r="AZ653" s="380"/>
      <c r="BA653" s="388"/>
      <c r="BB653" s="382"/>
      <c r="BC653" s="383"/>
      <c r="BF653" s="328"/>
    </row>
    <row r="654" spans="1:58" s="132" customFormat="1" ht="15" x14ac:dyDescent="0.3">
      <c r="A654" s="148"/>
      <c r="B654" s="149"/>
      <c r="C654" s="291" t="str">
        <f t="shared" si="10"/>
        <v/>
      </c>
      <c r="D654" s="300"/>
      <c r="E654" s="300"/>
      <c r="F654" s="264"/>
      <c r="G654" s="349"/>
      <c r="H654" s="371"/>
      <c r="I654" s="352"/>
      <c r="J654" s="372"/>
      <c r="K654" s="373"/>
      <c r="L654" s="374"/>
      <c r="M654" s="375"/>
      <c r="N654" s="356"/>
      <c r="O654" s="376"/>
      <c r="P654" s="377"/>
      <c r="Q654" s="378"/>
      <c r="R654" s="379"/>
      <c r="S654" s="380"/>
      <c r="T654" s="381"/>
      <c r="U654" s="382"/>
      <c r="V654" s="382"/>
      <c r="W654" s="382"/>
      <c r="X654" s="382"/>
      <c r="Y654" s="383"/>
      <c r="Z654" s="384"/>
      <c r="AA654" s="470"/>
      <c r="AB654" s="381"/>
      <c r="AC654" s="382"/>
      <c r="AD654" s="382"/>
      <c r="AE654" s="382"/>
      <c r="AF654" s="382"/>
      <c r="AG654" s="382"/>
      <c r="AH654" s="376"/>
      <c r="AI654" s="377"/>
      <c r="AJ654" s="385"/>
      <c r="AK654" s="385"/>
      <c r="AL654" s="385"/>
      <c r="AM654" s="385"/>
      <c r="AN654" s="379"/>
      <c r="AO654" s="386"/>
      <c r="AP654" s="372"/>
      <c r="AQ654" s="372"/>
      <c r="AR654" s="372"/>
      <c r="AS654" s="372"/>
      <c r="AT654" s="372"/>
      <c r="AU654" s="372"/>
      <c r="AV654" s="373"/>
      <c r="AW654" s="387"/>
      <c r="AX654" s="383"/>
      <c r="AY654" s="384"/>
      <c r="AZ654" s="380"/>
      <c r="BA654" s="388"/>
      <c r="BB654" s="382"/>
      <c r="BC654" s="383"/>
      <c r="BF654" s="328"/>
    </row>
    <row r="655" spans="1:58" s="132" customFormat="1" ht="15" x14ac:dyDescent="0.3">
      <c r="A655" s="148"/>
      <c r="B655" s="149"/>
      <c r="C655" s="291" t="str">
        <f t="shared" si="10"/>
        <v/>
      </c>
      <c r="D655" s="300"/>
      <c r="E655" s="300"/>
      <c r="F655" s="264"/>
      <c r="G655" s="349"/>
      <c r="H655" s="371"/>
      <c r="I655" s="352"/>
      <c r="J655" s="372"/>
      <c r="K655" s="373"/>
      <c r="L655" s="374"/>
      <c r="M655" s="375"/>
      <c r="N655" s="356"/>
      <c r="O655" s="376"/>
      <c r="P655" s="377"/>
      <c r="Q655" s="378"/>
      <c r="R655" s="379"/>
      <c r="S655" s="380"/>
      <c r="T655" s="381"/>
      <c r="U655" s="382"/>
      <c r="V655" s="382"/>
      <c r="W655" s="382"/>
      <c r="X655" s="382"/>
      <c r="Y655" s="383"/>
      <c r="Z655" s="384"/>
      <c r="AA655" s="470"/>
      <c r="AB655" s="381"/>
      <c r="AC655" s="382"/>
      <c r="AD655" s="382"/>
      <c r="AE655" s="382"/>
      <c r="AF655" s="382"/>
      <c r="AG655" s="382"/>
      <c r="AH655" s="376"/>
      <c r="AI655" s="377"/>
      <c r="AJ655" s="385"/>
      <c r="AK655" s="385"/>
      <c r="AL655" s="385"/>
      <c r="AM655" s="385"/>
      <c r="AN655" s="379"/>
      <c r="AO655" s="386"/>
      <c r="AP655" s="372"/>
      <c r="AQ655" s="372"/>
      <c r="AR655" s="372"/>
      <c r="AS655" s="372"/>
      <c r="AT655" s="372"/>
      <c r="AU655" s="372"/>
      <c r="AV655" s="373"/>
      <c r="AW655" s="387"/>
      <c r="AX655" s="383"/>
      <c r="AY655" s="384"/>
      <c r="AZ655" s="380"/>
      <c r="BA655" s="388"/>
      <c r="BB655" s="382"/>
      <c r="BC655" s="383"/>
      <c r="BF655" s="328"/>
    </row>
    <row r="656" spans="1:58" s="132" customFormat="1" ht="15" x14ac:dyDescent="0.3">
      <c r="A656" s="148"/>
      <c r="B656" s="149"/>
      <c r="C656" s="291" t="str">
        <f t="shared" si="10"/>
        <v/>
      </c>
      <c r="D656" s="300"/>
      <c r="E656" s="300"/>
      <c r="F656" s="264"/>
      <c r="G656" s="349"/>
      <c r="H656" s="371"/>
      <c r="I656" s="352"/>
      <c r="J656" s="372"/>
      <c r="K656" s="373"/>
      <c r="L656" s="374"/>
      <c r="M656" s="375"/>
      <c r="N656" s="356"/>
      <c r="O656" s="376"/>
      <c r="P656" s="377"/>
      <c r="Q656" s="378"/>
      <c r="R656" s="379"/>
      <c r="S656" s="380"/>
      <c r="T656" s="381"/>
      <c r="U656" s="382"/>
      <c r="V656" s="382"/>
      <c r="W656" s="382"/>
      <c r="X656" s="382"/>
      <c r="Y656" s="383"/>
      <c r="Z656" s="384"/>
      <c r="AA656" s="470"/>
      <c r="AB656" s="381"/>
      <c r="AC656" s="382"/>
      <c r="AD656" s="382"/>
      <c r="AE656" s="382"/>
      <c r="AF656" s="382"/>
      <c r="AG656" s="382"/>
      <c r="AH656" s="376"/>
      <c r="AI656" s="377"/>
      <c r="AJ656" s="385"/>
      <c r="AK656" s="385"/>
      <c r="AL656" s="385"/>
      <c r="AM656" s="385"/>
      <c r="AN656" s="379"/>
      <c r="AO656" s="386"/>
      <c r="AP656" s="372"/>
      <c r="AQ656" s="372"/>
      <c r="AR656" s="372"/>
      <c r="AS656" s="372"/>
      <c r="AT656" s="372"/>
      <c r="AU656" s="372"/>
      <c r="AV656" s="373"/>
      <c r="AW656" s="387"/>
      <c r="AX656" s="383"/>
      <c r="AY656" s="384"/>
      <c r="AZ656" s="380"/>
      <c r="BA656" s="388"/>
      <c r="BB656" s="382"/>
      <c r="BC656" s="383"/>
      <c r="BF656" s="328"/>
    </row>
    <row r="657" spans="1:58" s="132" customFormat="1" ht="15" x14ac:dyDescent="0.3">
      <c r="A657" s="148"/>
      <c r="B657" s="149"/>
      <c r="C657" s="291" t="str">
        <f t="shared" si="10"/>
        <v/>
      </c>
      <c r="D657" s="300"/>
      <c r="E657" s="300"/>
      <c r="F657" s="264"/>
      <c r="G657" s="349"/>
      <c r="H657" s="371"/>
      <c r="I657" s="352"/>
      <c r="J657" s="372"/>
      <c r="K657" s="373"/>
      <c r="L657" s="374"/>
      <c r="M657" s="375"/>
      <c r="N657" s="356"/>
      <c r="O657" s="376"/>
      <c r="P657" s="377"/>
      <c r="Q657" s="378"/>
      <c r="R657" s="379"/>
      <c r="S657" s="380"/>
      <c r="T657" s="381"/>
      <c r="U657" s="382"/>
      <c r="V657" s="382"/>
      <c r="W657" s="382"/>
      <c r="X657" s="382"/>
      <c r="Y657" s="383"/>
      <c r="Z657" s="384"/>
      <c r="AA657" s="470"/>
      <c r="AB657" s="381"/>
      <c r="AC657" s="382"/>
      <c r="AD657" s="382"/>
      <c r="AE657" s="382"/>
      <c r="AF657" s="382"/>
      <c r="AG657" s="382"/>
      <c r="AH657" s="376"/>
      <c r="AI657" s="377"/>
      <c r="AJ657" s="385"/>
      <c r="AK657" s="385"/>
      <c r="AL657" s="385"/>
      <c r="AM657" s="385"/>
      <c r="AN657" s="379"/>
      <c r="AO657" s="386"/>
      <c r="AP657" s="372"/>
      <c r="AQ657" s="372"/>
      <c r="AR657" s="372"/>
      <c r="AS657" s="372"/>
      <c r="AT657" s="372"/>
      <c r="AU657" s="372"/>
      <c r="AV657" s="373"/>
      <c r="AW657" s="387"/>
      <c r="AX657" s="383"/>
      <c r="AY657" s="384"/>
      <c r="AZ657" s="380"/>
      <c r="BA657" s="388"/>
      <c r="BB657" s="382"/>
      <c r="BC657" s="383"/>
      <c r="BF657" s="328"/>
    </row>
    <row r="658" spans="1:58" s="132" customFormat="1" ht="15" x14ac:dyDescent="0.3">
      <c r="A658" s="148"/>
      <c r="B658" s="149"/>
      <c r="C658" s="291" t="str">
        <f t="shared" si="10"/>
        <v/>
      </c>
      <c r="D658" s="300"/>
      <c r="E658" s="300"/>
      <c r="F658" s="264"/>
      <c r="G658" s="349"/>
      <c r="H658" s="371"/>
      <c r="I658" s="352"/>
      <c r="J658" s="372"/>
      <c r="K658" s="373"/>
      <c r="L658" s="374"/>
      <c r="M658" s="375"/>
      <c r="N658" s="356"/>
      <c r="O658" s="376"/>
      <c r="P658" s="377"/>
      <c r="Q658" s="378"/>
      <c r="R658" s="379"/>
      <c r="S658" s="380"/>
      <c r="T658" s="381"/>
      <c r="U658" s="382"/>
      <c r="V658" s="382"/>
      <c r="W658" s="382"/>
      <c r="X658" s="382"/>
      <c r="Y658" s="383"/>
      <c r="Z658" s="384"/>
      <c r="AA658" s="470"/>
      <c r="AB658" s="381"/>
      <c r="AC658" s="382"/>
      <c r="AD658" s="382"/>
      <c r="AE658" s="382"/>
      <c r="AF658" s="382"/>
      <c r="AG658" s="382"/>
      <c r="AH658" s="376"/>
      <c r="AI658" s="377"/>
      <c r="AJ658" s="385"/>
      <c r="AK658" s="385"/>
      <c r="AL658" s="385"/>
      <c r="AM658" s="385"/>
      <c r="AN658" s="379"/>
      <c r="AO658" s="386"/>
      <c r="AP658" s="372"/>
      <c r="AQ658" s="372"/>
      <c r="AR658" s="372"/>
      <c r="AS658" s="372"/>
      <c r="AT658" s="372"/>
      <c r="AU658" s="372"/>
      <c r="AV658" s="373"/>
      <c r="AW658" s="387"/>
      <c r="AX658" s="383"/>
      <c r="AY658" s="384"/>
      <c r="AZ658" s="380"/>
      <c r="BA658" s="388"/>
      <c r="BB658" s="382"/>
      <c r="BC658" s="383"/>
      <c r="BF658" s="328"/>
    </row>
    <row r="659" spans="1:58" s="132" customFormat="1" ht="15" x14ac:dyDescent="0.3">
      <c r="A659" s="148"/>
      <c r="B659" s="149"/>
      <c r="C659" s="291" t="str">
        <f t="shared" si="10"/>
        <v/>
      </c>
      <c r="D659" s="300"/>
      <c r="E659" s="300"/>
      <c r="F659" s="264"/>
      <c r="G659" s="349"/>
      <c r="H659" s="371"/>
      <c r="I659" s="352"/>
      <c r="J659" s="372"/>
      <c r="K659" s="373"/>
      <c r="L659" s="374"/>
      <c r="M659" s="375"/>
      <c r="N659" s="356"/>
      <c r="O659" s="376"/>
      <c r="P659" s="377"/>
      <c r="Q659" s="378"/>
      <c r="R659" s="379"/>
      <c r="S659" s="380"/>
      <c r="T659" s="381"/>
      <c r="U659" s="382"/>
      <c r="V659" s="382"/>
      <c r="W659" s="382"/>
      <c r="X659" s="382"/>
      <c r="Y659" s="383"/>
      <c r="Z659" s="384"/>
      <c r="AA659" s="470"/>
      <c r="AB659" s="381"/>
      <c r="AC659" s="382"/>
      <c r="AD659" s="382"/>
      <c r="AE659" s="382"/>
      <c r="AF659" s="382"/>
      <c r="AG659" s="382"/>
      <c r="AH659" s="376"/>
      <c r="AI659" s="377"/>
      <c r="AJ659" s="385"/>
      <c r="AK659" s="385"/>
      <c r="AL659" s="385"/>
      <c r="AM659" s="385"/>
      <c r="AN659" s="379"/>
      <c r="AO659" s="386"/>
      <c r="AP659" s="372"/>
      <c r="AQ659" s="372"/>
      <c r="AR659" s="372"/>
      <c r="AS659" s="372"/>
      <c r="AT659" s="372"/>
      <c r="AU659" s="372"/>
      <c r="AV659" s="373"/>
      <c r="AW659" s="387"/>
      <c r="AX659" s="383"/>
      <c r="AY659" s="384"/>
      <c r="AZ659" s="380"/>
      <c r="BA659" s="388"/>
      <c r="BB659" s="382"/>
      <c r="BC659" s="383"/>
      <c r="BF659" s="328"/>
    </row>
    <row r="660" spans="1:58" s="132" customFormat="1" ht="15" x14ac:dyDescent="0.3">
      <c r="A660" s="148"/>
      <c r="B660" s="149"/>
      <c r="C660" s="291" t="str">
        <f t="shared" si="10"/>
        <v/>
      </c>
      <c r="D660" s="300"/>
      <c r="E660" s="300"/>
      <c r="F660" s="264"/>
      <c r="G660" s="349"/>
      <c r="H660" s="371"/>
      <c r="I660" s="352"/>
      <c r="J660" s="372"/>
      <c r="K660" s="373"/>
      <c r="L660" s="374"/>
      <c r="M660" s="375"/>
      <c r="N660" s="356"/>
      <c r="O660" s="376"/>
      <c r="P660" s="377"/>
      <c r="Q660" s="378"/>
      <c r="R660" s="379"/>
      <c r="S660" s="380"/>
      <c r="T660" s="381"/>
      <c r="U660" s="382"/>
      <c r="V660" s="382"/>
      <c r="W660" s="382"/>
      <c r="X660" s="382"/>
      <c r="Y660" s="383"/>
      <c r="Z660" s="384"/>
      <c r="AA660" s="470"/>
      <c r="AB660" s="381"/>
      <c r="AC660" s="382"/>
      <c r="AD660" s="382"/>
      <c r="AE660" s="382"/>
      <c r="AF660" s="382"/>
      <c r="AG660" s="382"/>
      <c r="AH660" s="376"/>
      <c r="AI660" s="377"/>
      <c r="AJ660" s="385"/>
      <c r="AK660" s="385"/>
      <c r="AL660" s="385"/>
      <c r="AM660" s="385"/>
      <c r="AN660" s="379"/>
      <c r="AO660" s="386"/>
      <c r="AP660" s="372"/>
      <c r="AQ660" s="372"/>
      <c r="AR660" s="372"/>
      <c r="AS660" s="372"/>
      <c r="AT660" s="372"/>
      <c r="AU660" s="372"/>
      <c r="AV660" s="373"/>
      <c r="AW660" s="387"/>
      <c r="AX660" s="383"/>
      <c r="AY660" s="384"/>
      <c r="AZ660" s="380"/>
      <c r="BA660" s="388"/>
      <c r="BB660" s="382"/>
      <c r="BC660" s="383"/>
      <c r="BF660" s="328"/>
    </row>
    <row r="661" spans="1:58" s="132" customFormat="1" ht="15" x14ac:dyDescent="0.3">
      <c r="A661" s="148"/>
      <c r="B661" s="149"/>
      <c r="C661" s="291" t="str">
        <f t="shared" si="10"/>
        <v/>
      </c>
      <c r="D661" s="300"/>
      <c r="E661" s="300"/>
      <c r="F661" s="264"/>
      <c r="G661" s="349"/>
      <c r="H661" s="371"/>
      <c r="I661" s="352"/>
      <c r="J661" s="372"/>
      <c r="K661" s="373"/>
      <c r="L661" s="374"/>
      <c r="M661" s="375"/>
      <c r="N661" s="356"/>
      <c r="O661" s="376"/>
      <c r="P661" s="377"/>
      <c r="Q661" s="378"/>
      <c r="R661" s="379"/>
      <c r="S661" s="380"/>
      <c r="T661" s="381"/>
      <c r="U661" s="382"/>
      <c r="V661" s="382"/>
      <c r="W661" s="382"/>
      <c r="X661" s="382"/>
      <c r="Y661" s="383"/>
      <c r="Z661" s="384"/>
      <c r="AA661" s="470"/>
      <c r="AB661" s="381"/>
      <c r="AC661" s="382"/>
      <c r="AD661" s="382"/>
      <c r="AE661" s="382"/>
      <c r="AF661" s="382"/>
      <c r="AG661" s="382"/>
      <c r="AH661" s="376"/>
      <c r="AI661" s="377"/>
      <c r="AJ661" s="385"/>
      <c r="AK661" s="385"/>
      <c r="AL661" s="385"/>
      <c r="AM661" s="385"/>
      <c r="AN661" s="379"/>
      <c r="AO661" s="386"/>
      <c r="AP661" s="372"/>
      <c r="AQ661" s="372"/>
      <c r="AR661" s="372"/>
      <c r="AS661" s="372"/>
      <c r="AT661" s="372"/>
      <c r="AU661" s="372"/>
      <c r="AV661" s="373"/>
      <c r="AW661" s="387"/>
      <c r="AX661" s="383"/>
      <c r="AY661" s="384"/>
      <c r="AZ661" s="380"/>
      <c r="BA661" s="388"/>
      <c r="BB661" s="382"/>
      <c r="BC661" s="383"/>
      <c r="BF661" s="328"/>
    </row>
    <row r="662" spans="1:58" s="132" customFormat="1" ht="15" x14ac:dyDescent="0.3">
      <c r="A662" s="148"/>
      <c r="B662" s="149"/>
      <c r="C662" s="291" t="str">
        <f t="shared" si="10"/>
        <v/>
      </c>
      <c r="D662" s="300"/>
      <c r="E662" s="300"/>
      <c r="F662" s="264"/>
      <c r="G662" s="349"/>
      <c r="H662" s="371"/>
      <c r="I662" s="352"/>
      <c r="J662" s="372"/>
      <c r="K662" s="373"/>
      <c r="L662" s="374"/>
      <c r="M662" s="375"/>
      <c r="N662" s="356"/>
      <c r="O662" s="376"/>
      <c r="P662" s="377"/>
      <c r="Q662" s="378"/>
      <c r="R662" s="379"/>
      <c r="S662" s="380"/>
      <c r="T662" s="381"/>
      <c r="U662" s="382"/>
      <c r="V662" s="382"/>
      <c r="W662" s="382"/>
      <c r="X662" s="382"/>
      <c r="Y662" s="383"/>
      <c r="Z662" s="384"/>
      <c r="AA662" s="470"/>
      <c r="AB662" s="381"/>
      <c r="AC662" s="382"/>
      <c r="AD662" s="382"/>
      <c r="AE662" s="382"/>
      <c r="AF662" s="382"/>
      <c r="AG662" s="382"/>
      <c r="AH662" s="376"/>
      <c r="AI662" s="377"/>
      <c r="AJ662" s="385"/>
      <c r="AK662" s="385"/>
      <c r="AL662" s="385"/>
      <c r="AM662" s="385"/>
      <c r="AN662" s="379"/>
      <c r="AO662" s="386"/>
      <c r="AP662" s="372"/>
      <c r="AQ662" s="372"/>
      <c r="AR662" s="372"/>
      <c r="AS662" s="372"/>
      <c r="AT662" s="372"/>
      <c r="AU662" s="372"/>
      <c r="AV662" s="373"/>
      <c r="AW662" s="387"/>
      <c r="AX662" s="383"/>
      <c r="AY662" s="384"/>
      <c r="AZ662" s="380"/>
      <c r="BA662" s="388"/>
      <c r="BB662" s="382"/>
      <c r="BC662" s="383"/>
      <c r="BF662" s="328"/>
    </row>
    <row r="663" spans="1:58" s="132" customFormat="1" ht="15" x14ac:dyDescent="0.3">
      <c r="A663" s="148"/>
      <c r="B663" s="149"/>
      <c r="C663" s="291" t="str">
        <f t="shared" si="10"/>
        <v/>
      </c>
      <c r="D663" s="300"/>
      <c r="E663" s="300"/>
      <c r="F663" s="264"/>
      <c r="G663" s="349"/>
      <c r="H663" s="371"/>
      <c r="I663" s="352"/>
      <c r="J663" s="372"/>
      <c r="K663" s="373"/>
      <c r="L663" s="374"/>
      <c r="M663" s="375"/>
      <c r="N663" s="356"/>
      <c r="O663" s="376"/>
      <c r="P663" s="377"/>
      <c r="Q663" s="378"/>
      <c r="R663" s="379"/>
      <c r="S663" s="380"/>
      <c r="T663" s="381"/>
      <c r="U663" s="382"/>
      <c r="V663" s="382"/>
      <c r="W663" s="382"/>
      <c r="X663" s="382"/>
      <c r="Y663" s="383"/>
      <c r="Z663" s="384"/>
      <c r="AA663" s="470"/>
      <c r="AB663" s="381"/>
      <c r="AC663" s="382"/>
      <c r="AD663" s="382"/>
      <c r="AE663" s="382"/>
      <c r="AF663" s="382"/>
      <c r="AG663" s="382"/>
      <c r="AH663" s="376"/>
      <c r="AI663" s="377"/>
      <c r="AJ663" s="385"/>
      <c r="AK663" s="385"/>
      <c r="AL663" s="385"/>
      <c r="AM663" s="385"/>
      <c r="AN663" s="379"/>
      <c r="AO663" s="386"/>
      <c r="AP663" s="372"/>
      <c r="AQ663" s="372"/>
      <c r="AR663" s="372"/>
      <c r="AS663" s="372"/>
      <c r="AT663" s="372"/>
      <c r="AU663" s="372"/>
      <c r="AV663" s="373"/>
      <c r="AW663" s="387"/>
      <c r="AX663" s="383"/>
      <c r="AY663" s="384"/>
      <c r="AZ663" s="380"/>
      <c r="BA663" s="388"/>
      <c r="BB663" s="382"/>
      <c r="BC663" s="383"/>
      <c r="BF663" s="328"/>
    </row>
    <row r="664" spans="1:58" s="132" customFormat="1" ht="15" x14ac:dyDescent="0.3">
      <c r="A664" s="148"/>
      <c r="B664" s="149"/>
      <c r="C664" s="291" t="str">
        <f t="shared" si="10"/>
        <v/>
      </c>
      <c r="D664" s="300"/>
      <c r="E664" s="300"/>
      <c r="F664" s="264"/>
      <c r="G664" s="349"/>
      <c r="H664" s="371"/>
      <c r="I664" s="352"/>
      <c r="J664" s="372"/>
      <c r="K664" s="373"/>
      <c r="L664" s="374"/>
      <c r="M664" s="375"/>
      <c r="N664" s="356"/>
      <c r="O664" s="376"/>
      <c r="P664" s="377"/>
      <c r="Q664" s="378"/>
      <c r="R664" s="379"/>
      <c r="S664" s="380"/>
      <c r="T664" s="381"/>
      <c r="U664" s="382"/>
      <c r="V664" s="382"/>
      <c r="W664" s="382"/>
      <c r="X664" s="382"/>
      <c r="Y664" s="383"/>
      <c r="Z664" s="384"/>
      <c r="AA664" s="470"/>
      <c r="AB664" s="381"/>
      <c r="AC664" s="382"/>
      <c r="AD664" s="382"/>
      <c r="AE664" s="382"/>
      <c r="AF664" s="382"/>
      <c r="AG664" s="382"/>
      <c r="AH664" s="376"/>
      <c r="AI664" s="377"/>
      <c r="AJ664" s="385"/>
      <c r="AK664" s="385"/>
      <c r="AL664" s="385"/>
      <c r="AM664" s="385"/>
      <c r="AN664" s="379"/>
      <c r="AO664" s="386"/>
      <c r="AP664" s="372"/>
      <c r="AQ664" s="372"/>
      <c r="AR664" s="372"/>
      <c r="AS664" s="372"/>
      <c r="AT664" s="372"/>
      <c r="AU664" s="372"/>
      <c r="AV664" s="373"/>
      <c r="AW664" s="387"/>
      <c r="AX664" s="383"/>
      <c r="AY664" s="384"/>
      <c r="AZ664" s="380"/>
      <c r="BA664" s="388"/>
      <c r="BB664" s="382"/>
      <c r="BC664" s="383"/>
      <c r="BF664" s="328"/>
    </row>
    <row r="665" spans="1:58" s="132" customFormat="1" ht="15" x14ac:dyDescent="0.3">
      <c r="A665" s="148"/>
      <c r="B665" s="149"/>
      <c r="C665" s="291" t="str">
        <f t="shared" si="10"/>
        <v/>
      </c>
      <c r="D665" s="300"/>
      <c r="E665" s="300"/>
      <c r="F665" s="264"/>
      <c r="G665" s="349"/>
      <c r="H665" s="371"/>
      <c r="I665" s="352"/>
      <c r="J665" s="372"/>
      <c r="K665" s="373"/>
      <c r="L665" s="374"/>
      <c r="M665" s="375"/>
      <c r="N665" s="356"/>
      <c r="O665" s="376"/>
      <c r="P665" s="377"/>
      <c r="Q665" s="378"/>
      <c r="R665" s="379"/>
      <c r="S665" s="380"/>
      <c r="T665" s="381"/>
      <c r="U665" s="382"/>
      <c r="V665" s="382"/>
      <c r="W665" s="382"/>
      <c r="X665" s="382"/>
      <c r="Y665" s="383"/>
      <c r="Z665" s="384"/>
      <c r="AA665" s="470"/>
      <c r="AB665" s="381"/>
      <c r="AC665" s="382"/>
      <c r="AD665" s="382"/>
      <c r="AE665" s="382"/>
      <c r="AF665" s="382"/>
      <c r="AG665" s="382"/>
      <c r="AH665" s="376"/>
      <c r="AI665" s="377"/>
      <c r="AJ665" s="385"/>
      <c r="AK665" s="385"/>
      <c r="AL665" s="385"/>
      <c r="AM665" s="385"/>
      <c r="AN665" s="379"/>
      <c r="AO665" s="386"/>
      <c r="AP665" s="372"/>
      <c r="AQ665" s="372"/>
      <c r="AR665" s="372"/>
      <c r="AS665" s="372"/>
      <c r="AT665" s="372"/>
      <c r="AU665" s="372"/>
      <c r="AV665" s="373"/>
      <c r="AW665" s="387"/>
      <c r="AX665" s="383"/>
      <c r="AY665" s="384"/>
      <c r="AZ665" s="380"/>
      <c r="BA665" s="388"/>
      <c r="BB665" s="382"/>
      <c r="BC665" s="383"/>
      <c r="BF665" s="328"/>
    </row>
    <row r="666" spans="1:58" s="132" customFormat="1" ht="15" x14ac:dyDescent="0.3">
      <c r="A666" s="148"/>
      <c r="B666" s="149"/>
      <c r="C666" s="291" t="str">
        <f t="shared" si="10"/>
        <v/>
      </c>
      <c r="D666" s="300"/>
      <c r="E666" s="300"/>
      <c r="F666" s="264"/>
      <c r="G666" s="349"/>
      <c r="H666" s="371"/>
      <c r="I666" s="352"/>
      <c r="J666" s="372"/>
      <c r="K666" s="373"/>
      <c r="L666" s="374"/>
      <c r="M666" s="375"/>
      <c r="N666" s="356"/>
      <c r="O666" s="376"/>
      <c r="P666" s="377"/>
      <c r="Q666" s="378"/>
      <c r="R666" s="379"/>
      <c r="S666" s="380"/>
      <c r="T666" s="381"/>
      <c r="U666" s="382"/>
      <c r="V666" s="382"/>
      <c r="W666" s="382"/>
      <c r="X666" s="382"/>
      <c r="Y666" s="383"/>
      <c r="Z666" s="384"/>
      <c r="AA666" s="470"/>
      <c r="AB666" s="381"/>
      <c r="AC666" s="382"/>
      <c r="AD666" s="382"/>
      <c r="AE666" s="382"/>
      <c r="AF666" s="382"/>
      <c r="AG666" s="382"/>
      <c r="AH666" s="376"/>
      <c r="AI666" s="377"/>
      <c r="AJ666" s="385"/>
      <c r="AK666" s="385"/>
      <c r="AL666" s="385"/>
      <c r="AM666" s="385"/>
      <c r="AN666" s="379"/>
      <c r="AO666" s="386"/>
      <c r="AP666" s="372"/>
      <c r="AQ666" s="372"/>
      <c r="AR666" s="372"/>
      <c r="AS666" s="372"/>
      <c r="AT666" s="372"/>
      <c r="AU666" s="372"/>
      <c r="AV666" s="373"/>
      <c r="AW666" s="387"/>
      <c r="AX666" s="383"/>
      <c r="AY666" s="384"/>
      <c r="AZ666" s="380"/>
      <c r="BA666" s="388"/>
      <c r="BB666" s="382"/>
      <c r="BC666" s="383"/>
      <c r="BF666" s="328"/>
    </row>
    <row r="667" spans="1:58" s="132" customFormat="1" ht="15" x14ac:dyDescent="0.3">
      <c r="A667" s="148"/>
      <c r="B667" s="149"/>
      <c r="C667" s="291" t="str">
        <f t="shared" si="10"/>
        <v/>
      </c>
      <c r="D667" s="300"/>
      <c r="E667" s="300"/>
      <c r="F667" s="264"/>
      <c r="G667" s="349"/>
      <c r="H667" s="371"/>
      <c r="I667" s="352"/>
      <c r="J667" s="372"/>
      <c r="K667" s="373"/>
      <c r="L667" s="374"/>
      <c r="M667" s="375"/>
      <c r="N667" s="356"/>
      <c r="O667" s="376"/>
      <c r="P667" s="377"/>
      <c r="Q667" s="378"/>
      <c r="R667" s="379"/>
      <c r="S667" s="380"/>
      <c r="T667" s="381"/>
      <c r="U667" s="382"/>
      <c r="V667" s="382"/>
      <c r="W667" s="382"/>
      <c r="X667" s="382"/>
      <c r="Y667" s="383"/>
      <c r="Z667" s="384"/>
      <c r="AA667" s="470"/>
      <c r="AB667" s="381"/>
      <c r="AC667" s="382"/>
      <c r="AD667" s="382"/>
      <c r="AE667" s="382"/>
      <c r="AF667" s="382"/>
      <c r="AG667" s="382"/>
      <c r="AH667" s="376"/>
      <c r="AI667" s="377"/>
      <c r="AJ667" s="385"/>
      <c r="AK667" s="385"/>
      <c r="AL667" s="385"/>
      <c r="AM667" s="385"/>
      <c r="AN667" s="379"/>
      <c r="AO667" s="386"/>
      <c r="AP667" s="372"/>
      <c r="AQ667" s="372"/>
      <c r="AR667" s="372"/>
      <c r="AS667" s="372"/>
      <c r="AT667" s="372"/>
      <c r="AU667" s="372"/>
      <c r="AV667" s="373"/>
      <c r="AW667" s="387"/>
      <c r="AX667" s="383"/>
      <c r="AY667" s="384"/>
      <c r="AZ667" s="380"/>
      <c r="BA667" s="388"/>
      <c r="BB667" s="382"/>
      <c r="BC667" s="383"/>
      <c r="BF667" s="328"/>
    </row>
    <row r="668" spans="1:58" s="132" customFormat="1" ht="15" x14ac:dyDescent="0.3">
      <c r="A668" s="148"/>
      <c r="B668" s="149"/>
      <c r="C668" s="291" t="str">
        <f t="shared" si="10"/>
        <v/>
      </c>
      <c r="D668" s="300"/>
      <c r="E668" s="300"/>
      <c r="F668" s="264"/>
      <c r="G668" s="349"/>
      <c r="H668" s="371"/>
      <c r="I668" s="352"/>
      <c r="J668" s="372"/>
      <c r="K668" s="373"/>
      <c r="L668" s="374"/>
      <c r="M668" s="375"/>
      <c r="N668" s="356"/>
      <c r="O668" s="376"/>
      <c r="P668" s="377"/>
      <c r="Q668" s="378"/>
      <c r="R668" s="379"/>
      <c r="S668" s="380"/>
      <c r="T668" s="381"/>
      <c r="U668" s="382"/>
      <c r="V668" s="382"/>
      <c r="W668" s="382"/>
      <c r="X668" s="382"/>
      <c r="Y668" s="383"/>
      <c r="Z668" s="384"/>
      <c r="AA668" s="470"/>
      <c r="AB668" s="381"/>
      <c r="AC668" s="382"/>
      <c r="AD668" s="382"/>
      <c r="AE668" s="382"/>
      <c r="AF668" s="382"/>
      <c r="AG668" s="382"/>
      <c r="AH668" s="376"/>
      <c r="AI668" s="377"/>
      <c r="AJ668" s="385"/>
      <c r="AK668" s="385"/>
      <c r="AL668" s="385"/>
      <c r="AM668" s="385"/>
      <c r="AN668" s="379"/>
      <c r="AO668" s="386"/>
      <c r="AP668" s="372"/>
      <c r="AQ668" s="372"/>
      <c r="AR668" s="372"/>
      <c r="AS668" s="372"/>
      <c r="AT668" s="372"/>
      <c r="AU668" s="372"/>
      <c r="AV668" s="373"/>
      <c r="AW668" s="387"/>
      <c r="AX668" s="383"/>
      <c r="AY668" s="384"/>
      <c r="AZ668" s="380"/>
      <c r="BA668" s="388"/>
      <c r="BB668" s="382"/>
      <c r="BC668" s="383"/>
      <c r="BF668" s="328"/>
    </row>
    <row r="669" spans="1:58" s="132" customFormat="1" ht="15" x14ac:dyDescent="0.3">
      <c r="A669" s="148"/>
      <c r="B669" s="149"/>
      <c r="C669" s="291" t="str">
        <f t="shared" si="10"/>
        <v/>
      </c>
      <c r="D669" s="300"/>
      <c r="E669" s="300"/>
      <c r="F669" s="264"/>
      <c r="G669" s="349"/>
      <c r="H669" s="371"/>
      <c r="I669" s="352"/>
      <c r="J669" s="372"/>
      <c r="K669" s="373"/>
      <c r="L669" s="374"/>
      <c r="M669" s="375"/>
      <c r="N669" s="356"/>
      <c r="O669" s="376"/>
      <c r="P669" s="377"/>
      <c r="Q669" s="378"/>
      <c r="R669" s="379"/>
      <c r="S669" s="380"/>
      <c r="T669" s="381"/>
      <c r="U669" s="382"/>
      <c r="V669" s="382"/>
      <c r="W669" s="382"/>
      <c r="X669" s="382"/>
      <c r="Y669" s="383"/>
      <c r="Z669" s="384"/>
      <c r="AA669" s="470"/>
      <c r="AB669" s="381"/>
      <c r="AC669" s="382"/>
      <c r="AD669" s="382"/>
      <c r="AE669" s="382"/>
      <c r="AF669" s="382"/>
      <c r="AG669" s="382"/>
      <c r="AH669" s="376"/>
      <c r="AI669" s="377"/>
      <c r="AJ669" s="385"/>
      <c r="AK669" s="385"/>
      <c r="AL669" s="385"/>
      <c r="AM669" s="385"/>
      <c r="AN669" s="379"/>
      <c r="AO669" s="386"/>
      <c r="AP669" s="372"/>
      <c r="AQ669" s="372"/>
      <c r="AR669" s="372"/>
      <c r="AS669" s="372"/>
      <c r="AT669" s="372"/>
      <c r="AU669" s="372"/>
      <c r="AV669" s="373"/>
      <c r="AW669" s="387"/>
      <c r="AX669" s="383"/>
      <c r="AY669" s="384"/>
      <c r="AZ669" s="380"/>
      <c r="BA669" s="388"/>
      <c r="BB669" s="382"/>
      <c r="BC669" s="383"/>
      <c r="BF669" s="328"/>
    </row>
    <row r="670" spans="1:58" s="132" customFormat="1" ht="15" x14ac:dyDescent="0.3">
      <c r="A670" s="148"/>
      <c r="B670" s="149"/>
      <c r="C670" s="291" t="str">
        <f t="shared" si="10"/>
        <v/>
      </c>
      <c r="D670" s="300"/>
      <c r="E670" s="300"/>
      <c r="F670" s="264"/>
      <c r="G670" s="349"/>
      <c r="H670" s="371"/>
      <c r="I670" s="352"/>
      <c r="J670" s="372"/>
      <c r="K670" s="373"/>
      <c r="L670" s="374"/>
      <c r="M670" s="375"/>
      <c r="N670" s="356"/>
      <c r="O670" s="376"/>
      <c r="P670" s="377"/>
      <c r="Q670" s="378"/>
      <c r="R670" s="379"/>
      <c r="S670" s="380"/>
      <c r="T670" s="381"/>
      <c r="U670" s="382"/>
      <c r="V670" s="382"/>
      <c r="W670" s="382"/>
      <c r="X670" s="382"/>
      <c r="Y670" s="383"/>
      <c r="Z670" s="384"/>
      <c r="AA670" s="470"/>
      <c r="AB670" s="381"/>
      <c r="AC670" s="382"/>
      <c r="AD670" s="382"/>
      <c r="AE670" s="382"/>
      <c r="AF670" s="382"/>
      <c r="AG670" s="382"/>
      <c r="AH670" s="376"/>
      <c r="AI670" s="377"/>
      <c r="AJ670" s="385"/>
      <c r="AK670" s="385"/>
      <c r="AL670" s="385"/>
      <c r="AM670" s="385"/>
      <c r="AN670" s="379"/>
      <c r="AO670" s="386"/>
      <c r="AP670" s="372"/>
      <c r="AQ670" s="372"/>
      <c r="AR670" s="372"/>
      <c r="AS670" s="372"/>
      <c r="AT670" s="372"/>
      <c r="AU670" s="372"/>
      <c r="AV670" s="373"/>
      <c r="AW670" s="387"/>
      <c r="AX670" s="383"/>
      <c r="AY670" s="384"/>
      <c r="AZ670" s="380"/>
      <c r="BA670" s="388"/>
      <c r="BB670" s="382"/>
      <c r="BC670" s="383"/>
      <c r="BF670" s="328"/>
    </row>
    <row r="671" spans="1:58" s="132" customFormat="1" ht="15" x14ac:dyDescent="0.3">
      <c r="A671" s="148"/>
      <c r="B671" s="149"/>
      <c r="C671" s="291" t="str">
        <f t="shared" si="10"/>
        <v/>
      </c>
      <c r="D671" s="300"/>
      <c r="E671" s="300"/>
      <c r="F671" s="264"/>
      <c r="G671" s="349"/>
      <c r="H671" s="371"/>
      <c r="I671" s="352"/>
      <c r="J671" s="372"/>
      <c r="K671" s="373"/>
      <c r="L671" s="374"/>
      <c r="M671" s="375"/>
      <c r="N671" s="356"/>
      <c r="O671" s="376"/>
      <c r="P671" s="377"/>
      <c r="Q671" s="378"/>
      <c r="R671" s="379"/>
      <c r="S671" s="380"/>
      <c r="T671" s="381"/>
      <c r="U671" s="382"/>
      <c r="V671" s="382"/>
      <c r="W671" s="382"/>
      <c r="X671" s="382"/>
      <c r="Y671" s="383"/>
      <c r="Z671" s="384"/>
      <c r="AA671" s="470"/>
      <c r="AB671" s="381"/>
      <c r="AC671" s="382"/>
      <c r="AD671" s="382"/>
      <c r="AE671" s="382"/>
      <c r="AF671" s="382"/>
      <c r="AG671" s="382"/>
      <c r="AH671" s="376"/>
      <c r="AI671" s="377"/>
      <c r="AJ671" s="385"/>
      <c r="AK671" s="385"/>
      <c r="AL671" s="385"/>
      <c r="AM671" s="385"/>
      <c r="AN671" s="379"/>
      <c r="AO671" s="386"/>
      <c r="AP671" s="372"/>
      <c r="AQ671" s="372"/>
      <c r="AR671" s="372"/>
      <c r="AS671" s="372"/>
      <c r="AT671" s="372"/>
      <c r="AU671" s="372"/>
      <c r="AV671" s="373"/>
      <c r="AW671" s="387"/>
      <c r="AX671" s="383"/>
      <c r="AY671" s="384"/>
      <c r="AZ671" s="380"/>
      <c r="BA671" s="388"/>
      <c r="BB671" s="382"/>
      <c r="BC671" s="383"/>
      <c r="BF671" s="328"/>
    </row>
    <row r="672" spans="1:58" s="132" customFormat="1" ht="15" x14ac:dyDescent="0.3">
      <c r="A672" s="148"/>
      <c r="B672" s="149"/>
      <c r="C672" s="291" t="str">
        <f t="shared" si="10"/>
        <v/>
      </c>
      <c r="D672" s="300"/>
      <c r="E672" s="300"/>
      <c r="F672" s="264"/>
      <c r="G672" s="349"/>
      <c r="H672" s="371"/>
      <c r="I672" s="352"/>
      <c r="J672" s="372"/>
      <c r="K672" s="373"/>
      <c r="L672" s="374"/>
      <c r="M672" s="375"/>
      <c r="N672" s="356"/>
      <c r="O672" s="376"/>
      <c r="P672" s="377"/>
      <c r="Q672" s="378"/>
      <c r="R672" s="379"/>
      <c r="S672" s="380"/>
      <c r="T672" s="381"/>
      <c r="U672" s="382"/>
      <c r="V672" s="382"/>
      <c r="W672" s="382"/>
      <c r="X672" s="382"/>
      <c r="Y672" s="383"/>
      <c r="Z672" s="384"/>
      <c r="AA672" s="470"/>
      <c r="AB672" s="381"/>
      <c r="AC672" s="382"/>
      <c r="AD672" s="382"/>
      <c r="AE672" s="382"/>
      <c r="AF672" s="382"/>
      <c r="AG672" s="382"/>
      <c r="AH672" s="376"/>
      <c r="AI672" s="377"/>
      <c r="AJ672" s="385"/>
      <c r="AK672" s="385"/>
      <c r="AL672" s="385"/>
      <c r="AM672" s="385"/>
      <c r="AN672" s="379"/>
      <c r="AO672" s="386"/>
      <c r="AP672" s="372"/>
      <c r="AQ672" s="372"/>
      <c r="AR672" s="372"/>
      <c r="AS672" s="372"/>
      <c r="AT672" s="372"/>
      <c r="AU672" s="372"/>
      <c r="AV672" s="373"/>
      <c r="AW672" s="387"/>
      <c r="AX672" s="383"/>
      <c r="AY672" s="384"/>
      <c r="AZ672" s="380"/>
      <c r="BA672" s="388"/>
      <c r="BB672" s="382"/>
      <c r="BC672" s="383"/>
      <c r="BF672" s="328"/>
    </row>
    <row r="673" spans="1:58" s="132" customFormat="1" ht="15" x14ac:dyDescent="0.3">
      <c r="A673" s="148"/>
      <c r="B673" s="149"/>
      <c r="C673" s="291" t="str">
        <f t="shared" si="10"/>
        <v/>
      </c>
      <c r="D673" s="300"/>
      <c r="E673" s="300"/>
      <c r="F673" s="264"/>
      <c r="G673" s="349"/>
      <c r="H673" s="371"/>
      <c r="I673" s="352"/>
      <c r="J673" s="372"/>
      <c r="K673" s="373"/>
      <c r="L673" s="374"/>
      <c r="M673" s="375"/>
      <c r="N673" s="356"/>
      <c r="O673" s="376"/>
      <c r="P673" s="377"/>
      <c r="Q673" s="378"/>
      <c r="R673" s="379"/>
      <c r="S673" s="380"/>
      <c r="T673" s="381"/>
      <c r="U673" s="382"/>
      <c r="V673" s="382"/>
      <c r="W673" s="382"/>
      <c r="X673" s="382"/>
      <c r="Y673" s="383"/>
      <c r="Z673" s="384"/>
      <c r="AA673" s="470"/>
      <c r="AB673" s="381"/>
      <c r="AC673" s="382"/>
      <c r="AD673" s="382"/>
      <c r="AE673" s="382"/>
      <c r="AF673" s="382"/>
      <c r="AG673" s="382"/>
      <c r="AH673" s="376"/>
      <c r="AI673" s="377"/>
      <c r="AJ673" s="385"/>
      <c r="AK673" s="385"/>
      <c r="AL673" s="385"/>
      <c r="AM673" s="385"/>
      <c r="AN673" s="379"/>
      <c r="AO673" s="386"/>
      <c r="AP673" s="372"/>
      <c r="AQ673" s="372"/>
      <c r="AR673" s="372"/>
      <c r="AS673" s="372"/>
      <c r="AT673" s="372"/>
      <c r="AU673" s="372"/>
      <c r="AV673" s="373"/>
      <c r="AW673" s="387"/>
      <c r="AX673" s="383"/>
      <c r="AY673" s="384"/>
      <c r="AZ673" s="380"/>
      <c r="BA673" s="388"/>
      <c r="BB673" s="382"/>
      <c r="BC673" s="383"/>
      <c r="BF673" s="328"/>
    </row>
    <row r="674" spans="1:58" s="132" customFormat="1" ht="15" x14ac:dyDescent="0.3">
      <c r="A674" s="148"/>
      <c r="B674" s="149"/>
      <c r="C674" s="291" t="str">
        <f t="shared" si="10"/>
        <v/>
      </c>
      <c r="D674" s="300"/>
      <c r="E674" s="300"/>
      <c r="F674" s="264"/>
      <c r="G674" s="349"/>
      <c r="H674" s="371"/>
      <c r="I674" s="352"/>
      <c r="J674" s="372"/>
      <c r="K674" s="373"/>
      <c r="L674" s="374"/>
      <c r="M674" s="375"/>
      <c r="N674" s="356"/>
      <c r="O674" s="376"/>
      <c r="P674" s="377"/>
      <c r="Q674" s="378"/>
      <c r="R674" s="379"/>
      <c r="S674" s="380"/>
      <c r="T674" s="381"/>
      <c r="U674" s="382"/>
      <c r="V674" s="382"/>
      <c r="W674" s="382"/>
      <c r="X674" s="382"/>
      <c r="Y674" s="383"/>
      <c r="Z674" s="384"/>
      <c r="AA674" s="470"/>
      <c r="AB674" s="381"/>
      <c r="AC674" s="382"/>
      <c r="AD674" s="382"/>
      <c r="AE674" s="382"/>
      <c r="AF674" s="382"/>
      <c r="AG674" s="382"/>
      <c r="AH674" s="376"/>
      <c r="AI674" s="377"/>
      <c r="AJ674" s="385"/>
      <c r="AK674" s="385"/>
      <c r="AL674" s="385"/>
      <c r="AM674" s="385"/>
      <c r="AN674" s="379"/>
      <c r="AO674" s="386"/>
      <c r="AP674" s="372"/>
      <c r="AQ674" s="372"/>
      <c r="AR674" s="372"/>
      <c r="AS674" s="372"/>
      <c r="AT674" s="372"/>
      <c r="AU674" s="372"/>
      <c r="AV674" s="373"/>
      <c r="AW674" s="387"/>
      <c r="AX674" s="383"/>
      <c r="AY674" s="384"/>
      <c r="AZ674" s="380"/>
      <c r="BA674" s="388"/>
      <c r="BB674" s="382"/>
      <c r="BC674" s="383"/>
      <c r="BF674" s="328"/>
    </row>
    <row r="675" spans="1:58" s="132" customFormat="1" ht="15" x14ac:dyDescent="0.3">
      <c r="A675" s="148"/>
      <c r="B675" s="149"/>
      <c r="C675" s="291" t="str">
        <f t="shared" si="10"/>
        <v/>
      </c>
      <c r="D675" s="300"/>
      <c r="E675" s="300"/>
      <c r="F675" s="264"/>
      <c r="G675" s="349"/>
      <c r="H675" s="371"/>
      <c r="I675" s="352"/>
      <c r="J675" s="372"/>
      <c r="K675" s="373"/>
      <c r="L675" s="374"/>
      <c r="M675" s="375"/>
      <c r="N675" s="356"/>
      <c r="O675" s="376"/>
      <c r="P675" s="377"/>
      <c r="Q675" s="378"/>
      <c r="R675" s="379"/>
      <c r="S675" s="380"/>
      <c r="T675" s="381"/>
      <c r="U675" s="382"/>
      <c r="V675" s="382"/>
      <c r="W675" s="382"/>
      <c r="X675" s="382"/>
      <c r="Y675" s="383"/>
      <c r="Z675" s="384"/>
      <c r="AA675" s="470"/>
      <c r="AB675" s="381"/>
      <c r="AC675" s="382"/>
      <c r="AD675" s="382"/>
      <c r="AE675" s="382"/>
      <c r="AF675" s="382"/>
      <c r="AG675" s="382"/>
      <c r="AH675" s="376"/>
      <c r="AI675" s="377"/>
      <c r="AJ675" s="385"/>
      <c r="AK675" s="385"/>
      <c r="AL675" s="385"/>
      <c r="AM675" s="385"/>
      <c r="AN675" s="379"/>
      <c r="AO675" s="386"/>
      <c r="AP675" s="372"/>
      <c r="AQ675" s="372"/>
      <c r="AR675" s="372"/>
      <c r="AS675" s="372"/>
      <c r="AT675" s="372"/>
      <c r="AU675" s="372"/>
      <c r="AV675" s="373"/>
      <c r="AW675" s="387"/>
      <c r="AX675" s="383"/>
      <c r="AY675" s="384"/>
      <c r="AZ675" s="380"/>
      <c r="BA675" s="388"/>
      <c r="BB675" s="382"/>
      <c r="BC675" s="383"/>
      <c r="BF675" s="328"/>
    </row>
    <row r="676" spans="1:58" s="132" customFormat="1" ht="15" x14ac:dyDescent="0.3">
      <c r="A676" s="148"/>
      <c r="B676" s="149"/>
      <c r="C676" s="291" t="str">
        <f t="shared" si="10"/>
        <v/>
      </c>
      <c r="D676" s="300"/>
      <c r="E676" s="300"/>
      <c r="F676" s="264"/>
      <c r="G676" s="349"/>
      <c r="H676" s="371"/>
      <c r="I676" s="352"/>
      <c r="J676" s="372"/>
      <c r="K676" s="373"/>
      <c r="L676" s="374"/>
      <c r="M676" s="375"/>
      <c r="N676" s="356"/>
      <c r="O676" s="376"/>
      <c r="P676" s="377"/>
      <c r="Q676" s="378"/>
      <c r="R676" s="379"/>
      <c r="S676" s="380"/>
      <c r="T676" s="381"/>
      <c r="U676" s="382"/>
      <c r="V676" s="382"/>
      <c r="W676" s="382"/>
      <c r="X676" s="382"/>
      <c r="Y676" s="383"/>
      <c r="Z676" s="384"/>
      <c r="AA676" s="470"/>
      <c r="AB676" s="381"/>
      <c r="AC676" s="382"/>
      <c r="AD676" s="382"/>
      <c r="AE676" s="382"/>
      <c r="AF676" s="382"/>
      <c r="AG676" s="382"/>
      <c r="AH676" s="376"/>
      <c r="AI676" s="377"/>
      <c r="AJ676" s="385"/>
      <c r="AK676" s="385"/>
      <c r="AL676" s="385"/>
      <c r="AM676" s="385"/>
      <c r="AN676" s="379"/>
      <c r="AO676" s="386"/>
      <c r="AP676" s="372"/>
      <c r="AQ676" s="372"/>
      <c r="AR676" s="372"/>
      <c r="AS676" s="372"/>
      <c r="AT676" s="372"/>
      <c r="AU676" s="372"/>
      <c r="AV676" s="373"/>
      <c r="AW676" s="387"/>
      <c r="AX676" s="383"/>
      <c r="AY676" s="384"/>
      <c r="AZ676" s="380"/>
      <c r="BA676" s="388"/>
      <c r="BB676" s="382"/>
      <c r="BC676" s="383"/>
      <c r="BF676" s="328"/>
    </row>
    <row r="677" spans="1:58" s="132" customFormat="1" ht="15" x14ac:dyDescent="0.3">
      <c r="A677" s="148"/>
      <c r="B677" s="149"/>
      <c r="C677" s="291" t="str">
        <f t="shared" si="10"/>
        <v/>
      </c>
      <c r="D677" s="300"/>
      <c r="E677" s="300"/>
      <c r="F677" s="264"/>
      <c r="G677" s="349"/>
      <c r="H677" s="371"/>
      <c r="I677" s="352"/>
      <c r="J677" s="372"/>
      <c r="K677" s="373"/>
      <c r="L677" s="374"/>
      <c r="M677" s="375"/>
      <c r="N677" s="356"/>
      <c r="O677" s="376"/>
      <c r="P677" s="377"/>
      <c r="Q677" s="378"/>
      <c r="R677" s="379"/>
      <c r="S677" s="380"/>
      <c r="T677" s="381"/>
      <c r="U677" s="382"/>
      <c r="V677" s="382"/>
      <c r="W677" s="382"/>
      <c r="X677" s="382"/>
      <c r="Y677" s="383"/>
      <c r="Z677" s="384"/>
      <c r="AA677" s="470"/>
      <c r="AB677" s="381"/>
      <c r="AC677" s="382"/>
      <c r="AD677" s="382"/>
      <c r="AE677" s="382"/>
      <c r="AF677" s="382"/>
      <c r="AG677" s="382"/>
      <c r="AH677" s="376"/>
      <c r="AI677" s="377"/>
      <c r="AJ677" s="385"/>
      <c r="AK677" s="385"/>
      <c r="AL677" s="385"/>
      <c r="AM677" s="385"/>
      <c r="AN677" s="379"/>
      <c r="AO677" s="386"/>
      <c r="AP677" s="372"/>
      <c r="AQ677" s="372"/>
      <c r="AR677" s="372"/>
      <c r="AS677" s="372"/>
      <c r="AT677" s="372"/>
      <c r="AU677" s="372"/>
      <c r="AV677" s="373"/>
      <c r="AW677" s="387"/>
      <c r="AX677" s="383"/>
      <c r="AY677" s="384"/>
      <c r="AZ677" s="380"/>
      <c r="BA677" s="388"/>
      <c r="BB677" s="382"/>
      <c r="BC677" s="383"/>
      <c r="BF677" s="328"/>
    </row>
    <row r="678" spans="1:58" s="132" customFormat="1" ht="15" x14ac:dyDescent="0.3">
      <c r="A678" s="148"/>
      <c r="B678" s="149"/>
      <c r="C678" s="291" t="str">
        <f t="shared" si="10"/>
        <v/>
      </c>
      <c r="D678" s="300"/>
      <c r="E678" s="300"/>
      <c r="F678" s="264"/>
      <c r="G678" s="349"/>
      <c r="H678" s="371"/>
      <c r="I678" s="352"/>
      <c r="J678" s="372"/>
      <c r="K678" s="373"/>
      <c r="L678" s="374"/>
      <c r="M678" s="375"/>
      <c r="N678" s="356"/>
      <c r="O678" s="376"/>
      <c r="P678" s="377"/>
      <c r="Q678" s="378"/>
      <c r="R678" s="379"/>
      <c r="S678" s="380"/>
      <c r="T678" s="381"/>
      <c r="U678" s="382"/>
      <c r="V678" s="382"/>
      <c r="W678" s="382"/>
      <c r="X678" s="382"/>
      <c r="Y678" s="383"/>
      <c r="Z678" s="384"/>
      <c r="AA678" s="470"/>
      <c r="AB678" s="381"/>
      <c r="AC678" s="382"/>
      <c r="AD678" s="382"/>
      <c r="AE678" s="382"/>
      <c r="AF678" s="382"/>
      <c r="AG678" s="382"/>
      <c r="AH678" s="376"/>
      <c r="AI678" s="377"/>
      <c r="AJ678" s="385"/>
      <c r="AK678" s="385"/>
      <c r="AL678" s="385"/>
      <c r="AM678" s="385"/>
      <c r="AN678" s="379"/>
      <c r="AO678" s="386"/>
      <c r="AP678" s="372"/>
      <c r="AQ678" s="372"/>
      <c r="AR678" s="372"/>
      <c r="AS678" s="372"/>
      <c r="AT678" s="372"/>
      <c r="AU678" s="372"/>
      <c r="AV678" s="373"/>
      <c r="AW678" s="387"/>
      <c r="AX678" s="383"/>
      <c r="AY678" s="384"/>
      <c r="AZ678" s="380"/>
      <c r="BA678" s="388"/>
      <c r="BB678" s="382"/>
      <c r="BC678" s="383"/>
      <c r="BF678" s="328"/>
    </row>
    <row r="679" spans="1:58" s="132" customFormat="1" ht="15" x14ac:dyDescent="0.3">
      <c r="A679" s="148"/>
      <c r="B679" s="149"/>
      <c r="C679" s="291" t="str">
        <f t="shared" si="10"/>
        <v/>
      </c>
      <c r="D679" s="300"/>
      <c r="E679" s="300"/>
      <c r="F679" s="264"/>
      <c r="G679" s="349"/>
      <c r="H679" s="371"/>
      <c r="I679" s="352"/>
      <c r="J679" s="372"/>
      <c r="K679" s="373"/>
      <c r="L679" s="374"/>
      <c r="M679" s="375"/>
      <c r="N679" s="356"/>
      <c r="O679" s="376"/>
      <c r="P679" s="377"/>
      <c r="Q679" s="378"/>
      <c r="R679" s="379"/>
      <c r="S679" s="380"/>
      <c r="T679" s="381"/>
      <c r="U679" s="382"/>
      <c r="V679" s="382"/>
      <c r="W679" s="382"/>
      <c r="X679" s="382"/>
      <c r="Y679" s="383"/>
      <c r="Z679" s="384"/>
      <c r="AA679" s="470"/>
      <c r="AB679" s="381"/>
      <c r="AC679" s="382"/>
      <c r="AD679" s="382"/>
      <c r="AE679" s="382"/>
      <c r="AF679" s="382"/>
      <c r="AG679" s="382"/>
      <c r="AH679" s="376"/>
      <c r="AI679" s="377"/>
      <c r="AJ679" s="385"/>
      <c r="AK679" s="385"/>
      <c r="AL679" s="385"/>
      <c r="AM679" s="385"/>
      <c r="AN679" s="379"/>
      <c r="AO679" s="386"/>
      <c r="AP679" s="372"/>
      <c r="AQ679" s="372"/>
      <c r="AR679" s="372"/>
      <c r="AS679" s="372"/>
      <c r="AT679" s="372"/>
      <c r="AU679" s="372"/>
      <c r="AV679" s="373"/>
      <c r="AW679" s="387"/>
      <c r="AX679" s="383"/>
      <c r="AY679" s="384"/>
      <c r="AZ679" s="380"/>
      <c r="BA679" s="388"/>
      <c r="BB679" s="382"/>
      <c r="BC679" s="383"/>
      <c r="BF679" s="328"/>
    </row>
    <row r="680" spans="1:58" s="132" customFormat="1" ht="15" x14ac:dyDescent="0.3">
      <c r="A680" s="148"/>
      <c r="B680" s="149"/>
      <c r="C680" s="291" t="str">
        <f t="shared" si="10"/>
        <v/>
      </c>
      <c r="D680" s="300"/>
      <c r="E680" s="300"/>
      <c r="F680" s="264"/>
      <c r="G680" s="349"/>
      <c r="H680" s="371"/>
      <c r="I680" s="352"/>
      <c r="J680" s="372"/>
      <c r="K680" s="373"/>
      <c r="L680" s="374"/>
      <c r="M680" s="375"/>
      <c r="N680" s="356"/>
      <c r="O680" s="376"/>
      <c r="P680" s="377"/>
      <c r="Q680" s="378"/>
      <c r="R680" s="379"/>
      <c r="S680" s="380"/>
      <c r="T680" s="381"/>
      <c r="U680" s="382"/>
      <c r="V680" s="382"/>
      <c r="W680" s="382"/>
      <c r="X680" s="382"/>
      <c r="Y680" s="383"/>
      <c r="Z680" s="384"/>
      <c r="AA680" s="470"/>
      <c r="AB680" s="381"/>
      <c r="AC680" s="382"/>
      <c r="AD680" s="382"/>
      <c r="AE680" s="382"/>
      <c r="AF680" s="382"/>
      <c r="AG680" s="382"/>
      <c r="AH680" s="376"/>
      <c r="AI680" s="377"/>
      <c r="AJ680" s="385"/>
      <c r="AK680" s="385"/>
      <c r="AL680" s="385"/>
      <c r="AM680" s="385"/>
      <c r="AN680" s="379"/>
      <c r="AO680" s="386"/>
      <c r="AP680" s="372"/>
      <c r="AQ680" s="372"/>
      <c r="AR680" s="372"/>
      <c r="AS680" s="372"/>
      <c r="AT680" s="372"/>
      <c r="AU680" s="372"/>
      <c r="AV680" s="373"/>
      <c r="AW680" s="387"/>
      <c r="AX680" s="383"/>
      <c r="AY680" s="384"/>
      <c r="AZ680" s="380"/>
      <c r="BA680" s="388"/>
      <c r="BB680" s="382"/>
      <c r="BC680" s="383"/>
      <c r="BF680" s="328"/>
    </row>
    <row r="681" spans="1:58" s="132" customFormat="1" ht="15" x14ac:dyDescent="0.3">
      <c r="A681" s="148"/>
      <c r="B681" s="149"/>
      <c r="C681" s="291" t="str">
        <f t="shared" si="10"/>
        <v/>
      </c>
      <c r="D681" s="300"/>
      <c r="E681" s="300"/>
      <c r="F681" s="264"/>
      <c r="G681" s="349"/>
      <c r="H681" s="371"/>
      <c r="I681" s="352"/>
      <c r="J681" s="372"/>
      <c r="K681" s="373"/>
      <c r="L681" s="374"/>
      <c r="M681" s="375"/>
      <c r="N681" s="356"/>
      <c r="O681" s="376"/>
      <c r="P681" s="377"/>
      <c r="Q681" s="378"/>
      <c r="R681" s="379"/>
      <c r="S681" s="380"/>
      <c r="T681" s="381"/>
      <c r="U681" s="382"/>
      <c r="V681" s="382"/>
      <c r="W681" s="382"/>
      <c r="X681" s="382"/>
      <c r="Y681" s="383"/>
      <c r="Z681" s="384"/>
      <c r="AA681" s="470"/>
      <c r="AB681" s="381"/>
      <c r="AC681" s="382"/>
      <c r="AD681" s="382"/>
      <c r="AE681" s="382"/>
      <c r="AF681" s="382"/>
      <c r="AG681" s="382"/>
      <c r="AH681" s="376"/>
      <c r="AI681" s="377"/>
      <c r="AJ681" s="385"/>
      <c r="AK681" s="385"/>
      <c r="AL681" s="385"/>
      <c r="AM681" s="385"/>
      <c r="AN681" s="379"/>
      <c r="AO681" s="386"/>
      <c r="AP681" s="372"/>
      <c r="AQ681" s="372"/>
      <c r="AR681" s="372"/>
      <c r="AS681" s="372"/>
      <c r="AT681" s="372"/>
      <c r="AU681" s="372"/>
      <c r="AV681" s="373"/>
      <c r="AW681" s="387"/>
      <c r="AX681" s="383"/>
      <c r="AY681" s="384"/>
      <c r="AZ681" s="380"/>
      <c r="BA681" s="388"/>
      <c r="BB681" s="382"/>
      <c r="BC681" s="383"/>
      <c r="BF681" s="328"/>
    </row>
    <row r="682" spans="1:58" s="132" customFormat="1" ht="15" x14ac:dyDescent="0.3">
      <c r="A682" s="148"/>
      <c r="B682" s="149"/>
      <c r="C682" s="291" t="str">
        <f t="shared" si="10"/>
        <v/>
      </c>
      <c r="D682" s="300"/>
      <c r="E682" s="300"/>
      <c r="F682" s="264"/>
      <c r="G682" s="349"/>
      <c r="H682" s="371"/>
      <c r="I682" s="352"/>
      <c r="J682" s="372"/>
      <c r="K682" s="373"/>
      <c r="L682" s="374"/>
      <c r="M682" s="375"/>
      <c r="N682" s="356"/>
      <c r="O682" s="376"/>
      <c r="P682" s="377"/>
      <c r="Q682" s="378"/>
      <c r="R682" s="379"/>
      <c r="S682" s="380"/>
      <c r="T682" s="381"/>
      <c r="U682" s="382"/>
      <c r="V682" s="382"/>
      <c r="W682" s="382"/>
      <c r="X682" s="382"/>
      <c r="Y682" s="383"/>
      <c r="Z682" s="384"/>
      <c r="AA682" s="470"/>
      <c r="AB682" s="381"/>
      <c r="AC682" s="382"/>
      <c r="AD682" s="382"/>
      <c r="AE682" s="382"/>
      <c r="AF682" s="382"/>
      <c r="AG682" s="382"/>
      <c r="AH682" s="376"/>
      <c r="AI682" s="377"/>
      <c r="AJ682" s="385"/>
      <c r="AK682" s="385"/>
      <c r="AL682" s="385"/>
      <c r="AM682" s="385"/>
      <c r="AN682" s="379"/>
      <c r="AO682" s="386"/>
      <c r="AP682" s="372"/>
      <c r="AQ682" s="372"/>
      <c r="AR682" s="372"/>
      <c r="AS682" s="372"/>
      <c r="AT682" s="372"/>
      <c r="AU682" s="372"/>
      <c r="AV682" s="373"/>
      <c r="AW682" s="387"/>
      <c r="AX682" s="383"/>
      <c r="AY682" s="384"/>
      <c r="AZ682" s="380"/>
      <c r="BA682" s="388"/>
      <c r="BB682" s="382"/>
      <c r="BC682" s="383"/>
      <c r="BF682" s="328"/>
    </row>
    <row r="683" spans="1:58" s="132" customFormat="1" ht="15" x14ac:dyDescent="0.3">
      <c r="A683" s="148"/>
      <c r="B683" s="149"/>
      <c r="C683" s="291" t="str">
        <f t="shared" si="10"/>
        <v/>
      </c>
      <c r="D683" s="300"/>
      <c r="E683" s="300"/>
      <c r="F683" s="264"/>
      <c r="G683" s="349"/>
      <c r="H683" s="371"/>
      <c r="I683" s="352"/>
      <c r="J683" s="372"/>
      <c r="K683" s="373"/>
      <c r="L683" s="374"/>
      <c r="M683" s="375"/>
      <c r="N683" s="356"/>
      <c r="O683" s="376"/>
      <c r="P683" s="377"/>
      <c r="Q683" s="378"/>
      <c r="R683" s="379"/>
      <c r="S683" s="380"/>
      <c r="T683" s="381"/>
      <c r="U683" s="382"/>
      <c r="V683" s="382"/>
      <c r="W683" s="382"/>
      <c r="X683" s="382"/>
      <c r="Y683" s="383"/>
      <c r="Z683" s="384"/>
      <c r="AA683" s="470"/>
      <c r="AB683" s="381"/>
      <c r="AC683" s="382"/>
      <c r="AD683" s="382"/>
      <c r="AE683" s="382"/>
      <c r="AF683" s="382"/>
      <c r="AG683" s="382"/>
      <c r="AH683" s="376"/>
      <c r="AI683" s="377"/>
      <c r="AJ683" s="385"/>
      <c r="AK683" s="385"/>
      <c r="AL683" s="385"/>
      <c r="AM683" s="385"/>
      <c r="AN683" s="379"/>
      <c r="AO683" s="386"/>
      <c r="AP683" s="372"/>
      <c r="AQ683" s="372"/>
      <c r="AR683" s="372"/>
      <c r="AS683" s="372"/>
      <c r="AT683" s="372"/>
      <c r="AU683" s="372"/>
      <c r="AV683" s="373"/>
      <c r="AW683" s="387"/>
      <c r="AX683" s="383"/>
      <c r="AY683" s="384"/>
      <c r="AZ683" s="380"/>
      <c r="BA683" s="388"/>
      <c r="BB683" s="382"/>
      <c r="BC683" s="383"/>
      <c r="BF683" s="328"/>
    </row>
    <row r="684" spans="1:58" s="132" customFormat="1" ht="15" x14ac:dyDescent="0.3">
      <c r="A684" s="148"/>
      <c r="B684" s="149"/>
      <c r="C684" s="291" t="str">
        <f t="shared" si="10"/>
        <v/>
      </c>
      <c r="D684" s="300"/>
      <c r="E684" s="300"/>
      <c r="F684" s="264"/>
      <c r="G684" s="349"/>
      <c r="H684" s="371"/>
      <c r="I684" s="352"/>
      <c r="J684" s="372"/>
      <c r="K684" s="373"/>
      <c r="L684" s="374"/>
      <c r="M684" s="375"/>
      <c r="N684" s="356"/>
      <c r="O684" s="376"/>
      <c r="P684" s="377"/>
      <c r="Q684" s="378"/>
      <c r="R684" s="379"/>
      <c r="S684" s="380"/>
      <c r="T684" s="381"/>
      <c r="U684" s="382"/>
      <c r="V684" s="382"/>
      <c r="W684" s="382"/>
      <c r="X684" s="382"/>
      <c r="Y684" s="383"/>
      <c r="Z684" s="384"/>
      <c r="AA684" s="470"/>
      <c r="AB684" s="381"/>
      <c r="AC684" s="382"/>
      <c r="AD684" s="382"/>
      <c r="AE684" s="382"/>
      <c r="AF684" s="382"/>
      <c r="AG684" s="382"/>
      <c r="AH684" s="376"/>
      <c r="AI684" s="377"/>
      <c r="AJ684" s="385"/>
      <c r="AK684" s="385"/>
      <c r="AL684" s="385"/>
      <c r="AM684" s="385"/>
      <c r="AN684" s="379"/>
      <c r="AO684" s="386"/>
      <c r="AP684" s="372"/>
      <c r="AQ684" s="372"/>
      <c r="AR684" s="372"/>
      <c r="AS684" s="372"/>
      <c r="AT684" s="372"/>
      <c r="AU684" s="372"/>
      <c r="AV684" s="373"/>
      <c r="AW684" s="387"/>
      <c r="AX684" s="383"/>
      <c r="AY684" s="384"/>
      <c r="AZ684" s="380"/>
      <c r="BA684" s="388"/>
      <c r="BB684" s="382"/>
      <c r="BC684" s="383"/>
      <c r="BF684" s="328"/>
    </row>
    <row r="685" spans="1:58" s="132" customFormat="1" ht="15" x14ac:dyDescent="0.3">
      <c r="A685" s="148"/>
      <c r="B685" s="149"/>
      <c r="C685" s="291" t="str">
        <f t="shared" si="10"/>
        <v/>
      </c>
      <c r="D685" s="300"/>
      <c r="E685" s="300"/>
      <c r="F685" s="264"/>
      <c r="G685" s="349"/>
      <c r="H685" s="371"/>
      <c r="I685" s="352"/>
      <c r="J685" s="372"/>
      <c r="K685" s="373"/>
      <c r="L685" s="374"/>
      <c r="M685" s="375"/>
      <c r="N685" s="356"/>
      <c r="O685" s="376"/>
      <c r="P685" s="377"/>
      <c r="Q685" s="378"/>
      <c r="R685" s="379"/>
      <c r="S685" s="380"/>
      <c r="T685" s="381"/>
      <c r="U685" s="382"/>
      <c r="V685" s="382"/>
      <c r="W685" s="382"/>
      <c r="X685" s="382"/>
      <c r="Y685" s="383"/>
      <c r="Z685" s="384"/>
      <c r="AA685" s="470"/>
      <c r="AB685" s="381"/>
      <c r="AC685" s="382"/>
      <c r="AD685" s="382"/>
      <c r="AE685" s="382"/>
      <c r="AF685" s="382"/>
      <c r="AG685" s="382"/>
      <c r="AH685" s="376"/>
      <c r="AI685" s="377"/>
      <c r="AJ685" s="385"/>
      <c r="AK685" s="385"/>
      <c r="AL685" s="385"/>
      <c r="AM685" s="385"/>
      <c r="AN685" s="379"/>
      <c r="AO685" s="386"/>
      <c r="AP685" s="372"/>
      <c r="AQ685" s="372"/>
      <c r="AR685" s="372"/>
      <c r="AS685" s="372"/>
      <c r="AT685" s="372"/>
      <c r="AU685" s="372"/>
      <c r="AV685" s="373"/>
      <c r="AW685" s="387"/>
      <c r="AX685" s="383"/>
      <c r="AY685" s="384"/>
      <c r="AZ685" s="380"/>
      <c r="BA685" s="388"/>
      <c r="BB685" s="382"/>
      <c r="BC685" s="383"/>
      <c r="BF685" s="328"/>
    </row>
    <row r="686" spans="1:58" s="132" customFormat="1" ht="15" x14ac:dyDescent="0.3">
      <c r="A686" s="148"/>
      <c r="B686" s="149"/>
      <c r="C686" s="291" t="str">
        <f t="shared" si="10"/>
        <v/>
      </c>
      <c r="D686" s="300"/>
      <c r="E686" s="300"/>
      <c r="F686" s="264"/>
      <c r="G686" s="349"/>
      <c r="H686" s="371"/>
      <c r="I686" s="352"/>
      <c r="J686" s="372"/>
      <c r="K686" s="373"/>
      <c r="L686" s="374"/>
      <c r="M686" s="375"/>
      <c r="N686" s="356"/>
      <c r="O686" s="376"/>
      <c r="P686" s="377"/>
      <c r="Q686" s="378"/>
      <c r="R686" s="379"/>
      <c r="S686" s="380"/>
      <c r="T686" s="381"/>
      <c r="U686" s="382"/>
      <c r="V686" s="382"/>
      <c r="W686" s="382"/>
      <c r="X686" s="382"/>
      <c r="Y686" s="383"/>
      <c r="Z686" s="384"/>
      <c r="AA686" s="470"/>
      <c r="AB686" s="381"/>
      <c r="AC686" s="382"/>
      <c r="AD686" s="382"/>
      <c r="AE686" s="382"/>
      <c r="AF686" s="382"/>
      <c r="AG686" s="382"/>
      <c r="AH686" s="376"/>
      <c r="AI686" s="377"/>
      <c r="AJ686" s="385"/>
      <c r="AK686" s="385"/>
      <c r="AL686" s="385"/>
      <c r="AM686" s="385"/>
      <c r="AN686" s="379"/>
      <c r="AO686" s="386"/>
      <c r="AP686" s="372"/>
      <c r="AQ686" s="372"/>
      <c r="AR686" s="372"/>
      <c r="AS686" s="372"/>
      <c r="AT686" s="372"/>
      <c r="AU686" s="372"/>
      <c r="AV686" s="373"/>
      <c r="AW686" s="387"/>
      <c r="AX686" s="383"/>
      <c r="AY686" s="384"/>
      <c r="AZ686" s="380"/>
      <c r="BA686" s="388"/>
      <c r="BB686" s="382"/>
      <c r="BC686" s="383"/>
      <c r="BF686" s="328"/>
    </row>
    <row r="687" spans="1:58" s="132" customFormat="1" ht="15" x14ac:dyDescent="0.3">
      <c r="A687" s="148"/>
      <c r="B687" s="149"/>
      <c r="C687" s="291" t="str">
        <f t="shared" si="10"/>
        <v/>
      </c>
      <c r="D687" s="300"/>
      <c r="E687" s="300"/>
      <c r="F687" s="264"/>
      <c r="G687" s="349"/>
      <c r="H687" s="371"/>
      <c r="I687" s="352"/>
      <c r="J687" s="372"/>
      <c r="K687" s="373"/>
      <c r="L687" s="374"/>
      <c r="M687" s="375"/>
      <c r="N687" s="356"/>
      <c r="O687" s="376"/>
      <c r="P687" s="377"/>
      <c r="Q687" s="378"/>
      <c r="R687" s="379"/>
      <c r="S687" s="380"/>
      <c r="T687" s="381"/>
      <c r="U687" s="382"/>
      <c r="V687" s="382"/>
      <c r="W687" s="382"/>
      <c r="X687" s="382"/>
      <c r="Y687" s="383"/>
      <c r="Z687" s="384"/>
      <c r="AA687" s="470"/>
      <c r="AB687" s="381"/>
      <c r="AC687" s="382"/>
      <c r="AD687" s="382"/>
      <c r="AE687" s="382"/>
      <c r="AF687" s="382"/>
      <c r="AG687" s="382"/>
      <c r="AH687" s="376"/>
      <c r="AI687" s="377"/>
      <c r="AJ687" s="385"/>
      <c r="AK687" s="385"/>
      <c r="AL687" s="385"/>
      <c r="AM687" s="385"/>
      <c r="AN687" s="379"/>
      <c r="AO687" s="386"/>
      <c r="AP687" s="372"/>
      <c r="AQ687" s="372"/>
      <c r="AR687" s="372"/>
      <c r="AS687" s="372"/>
      <c r="AT687" s="372"/>
      <c r="AU687" s="372"/>
      <c r="AV687" s="373"/>
      <c r="AW687" s="387"/>
      <c r="AX687" s="383"/>
      <c r="AY687" s="384"/>
      <c r="AZ687" s="380"/>
      <c r="BA687" s="388"/>
      <c r="BB687" s="382"/>
      <c r="BC687" s="383"/>
      <c r="BF687" s="328"/>
    </row>
    <row r="688" spans="1:58" s="132" customFormat="1" ht="15" x14ac:dyDescent="0.3">
      <c r="A688" s="148"/>
      <c r="B688" s="149"/>
      <c r="C688" s="291" t="str">
        <f t="shared" si="10"/>
        <v/>
      </c>
      <c r="D688" s="300"/>
      <c r="E688" s="300"/>
      <c r="F688" s="264"/>
      <c r="G688" s="349"/>
      <c r="H688" s="371"/>
      <c r="I688" s="352"/>
      <c r="J688" s="372"/>
      <c r="K688" s="373"/>
      <c r="L688" s="374"/>
      <c r="M688" s="375"/>
      <c r="N688" s="356"/>
      <c r="O688" s="376"/>
      <c r="P688" s="377"/>
      <c r="Q688" s="378"/>
      <c r="R688" s="379"/>
      <c r="S688" s="380"/>
      <c r="T688" s="381"/>
      <c r="U688" s="382"/>
      <c r="V688" s="382"/>
      <c r="W688" s="382"/>
      <c r="X688" s="382"/>
      <c r="Y688" s="383"/>
      <c r="Z688" s="384"/>
      <c r="AA688" s="470"/>
      <c r="AB688" s="381"/>
      <c r="AC688" s="382"/>
      <c r="AD688" s="382"/>
      <c r="AE688" s="382"/>
      <c r="AF688" s="382"/>
      <c r="AG688" s="382"/>
      <c r="AH688" s="376"/>
      <c r="AI688" s="377"/>
      <c r="AJ688" s="385"/>
      <c r="AK688" s="385"/>
      <c r="AL688" s="385"/>
      <c r="AM688" s="385"/>
      <c r="AN688" s="379"/>
      <c r="AO688" s="386"/>
      <c r="AP688" s="372"/>
      <c r="AQ688" s="372"/>
      <c r="AR688" s="372"/>
      <c r="AS688" s="372"/>
      <c r="AT688" s="372"/>
      <c r="AU688" s="372"/>
      <c r="AV688" s="373"/>
      <c r="AW688" s="387"/>
      <c r="AX688" s="383"/>
      <c r="AY688" s="384"/>
      <c r="AZ688" s="380"/>
      <c r="BA688" s="388"/>
      <c r="BB688" s="382"/>
      <c r="BC688" s="383"/>
      <c r="BF688" s="328"/>
    </row>
    <row r="689" spans="1:58" s="132" customFormat="1" ht="15" x14ac:dyDescent="0.3">
      <c r="A689" s="148"/>
      <c r="B689" s="149"/>
      <c r="C689" s="291" t="str">
        <f t="shared" si="10"/>
        <v/>
      </c>
      <c r="D689" s="300"/>
      <c r="E689" s="300"/>
      <c r="F689" s="264"/>
      <c r="G689" s="349"/>
      <c r="H689" s="371"/>
      <c r="I689" s="352"/>
      <c r="J689" s="372"/>
      <c r="K689" s="373"/>
      <c r="L689" s="374"/>
      <c r="M689" s="375"/>
      <c r="N689" s="356"/>
      <c r="O689" s="376"/>
      <c r="P689" s="377"/>
      <c r="Q689" s="378"/>
      <c r="R689" s="379"/>
      <c r="S689" s="380"/>
      <c r="T689" s="381"/>
      <c r="U689" s="382"/>
      <c r="V689" s="382"/>
      <c r="W689" s="382"/>
      <c r="X689" s="382"/>
      <c r="Y689" s="383"/>
      <c r="Z689" s="384"/>
      <c r="AA689" s="470"/>
      <c r="AB689" s="381"/>
      <c r="AC689" s="382"/>
      <c r="AD689" s="382"/>
      <c r="AE689" s="382"/>
      <c r="AF689" s="382"/>
      <c r="AG689" s="382"/>
      <c r="AH689" s="376"/>
      <c r="AI689" s="377"/>
      <c r="AJ689" s="385"/>
      <c r="AK689" s="385"/>
      <c r="AL689" s="385"/>
      <c r="AM689" s="385"/>
      <c r="AN689" s="379"/>
      <c r="AO689" s="386"/>
      <c r="AP689" s="372"/>
      <c r="AQ689" s="372"/>
      <c r="AR689" s="372"/>
      <c r="AS689" s="372"/>
      <c r="AT689" s="372"/>
      <c r="AU689" s="372"/>
      <c r="AV689" s="373"/>
      <c r="AW689" s="387"/>
      <c r="AX689" s="383"/>
      <c r="AY689" s="384"/>
      <c r="AZ689" s="380"/>
      <c r="BA689" s="388"/>
      <c r="BB689" s="382"/>
      <c r="BC689" s="383"/>
      <c r="BF689" s="328"/>
    </row>
    <row r="690" spans="1:58" s="132" customFormat="1" ht="15" x14ac:dyDescent="0.3">
      <c r="A690" s="148"/>
      <c r="B690" s="149"/>
      <c r="C690" s="291" t="str">
        <f t="shared" si="10"/>
        <v/>
      </c>
      <c r="D690" s="300"/>
      <c r="E690" s="300"/>
      <c r="F690" s="264"/>
      <c r="G690" s="349"/>
      <c r="H690" s="371"/>
      <c r="I690" s="352"/>
      <c r="J690" s="372"/>
      <c r="K690" s="373"/>
      <c r="L690" s="374"/>
      <c r="M690" s="375"/>
      <c r="N690" s="356"/>
      <c r="O690" s="376"/>
      <c r="P690" s="377"/>
      <c r="Q690" s="378"/>
      <c r="R690" s="379"/>
      <c r="S690" s="380"/>
      <c r="T690" s="381"/>
      <c r="U690" s="382"/>
      <c r="V690" s="382"/>
      <c r="W690" s="382"/>
      <c r="X690" s="382"/>
      <c r="Y690" s="383"/>
      <c r="Z690" s="384"/>
      <c r="AA690" s="470"/>
      <c r="AB690" s="381"/>
      <c r="AC690" s="382"/>
      <c r="AD690" s="382"/>
      <c r="AE690" s="382"/>
      <c r="AF690" s="382"/>
      <c r="AG690" s="382"/>
      <c r="AH690" s="376"/>
      <c r="AI690" s="377"/>
      <c r="AJ690" s="385"/>
      <c r="AK690" s="385"/>
      <c r="AL690" s="385"/>
      <c r="AM690" s="385"/>
      <c r="AN690" s="379"/>
      <c r="AO690" s="386"/>
      <c r="AP690" s="372"/>
      <c r="AQ690" s="372"/>
      <c r="AR690" s="372"/>
      <c r="AS690" s="372"/>
      <c r="AT690" s="372"/>
      <c r="AU690" s="372"/>
      <c r="AV690" s="373"/>
      <c r="AW690" s="387"/>
      <c r="AX690" s="383"/>
      <c r="AY690" s="384"/>
      <c r="AZ690" s="380"/>
      <c r="BA690" s="388"/>
      <c r="BB690" s="382"/>
      <c r="BC690" s="383"/>
      <c r="BF690" s="328"/>
    </row>
    <row r="691" spans="1:58" s="132" customFormat="1" ht="15" x14ac:dyDescent="0.3">
      <c r="A691" s="148"/>
      <c r="B691" s="149"/>
      <c r="C691" s="291" t="str">
        <f t="shared" si="10"/>
        <v/>
      </c>
      <c r="D691" s="300"/>
      <c r="E691" s="300"/>
      <c r="F691" s="264"/>
      <c r="G691" s="349"/>
      <c r="H691" s="371"/>
      <c r="I691" s="352"/>
      <c r="J691" s="372"/>
      <c r="K691" s="373"/>
      <c r="L691" s="374"/>
      <c r="M691" s="375"/>
      <c r="N691" s="356"/>
      <c r="O691" s="376"/>
      <c r="P691" s="377"/>
      <c r="Q691" s="378"/>
      <c r="R691" s="379"/>
      <c r="S691" s="380"/>
      <c r="T691" s="381"/>
      <c r="U691" s="382"/>
      <c r="V691" s="382"/>
      <c r="W691" s="382"/>
      <c r="X691" s="382"/>
      <c r="Y691" s="383"/>
      <c r="Z691" s="384"/>
      <c r="AA691" s="470"/>
      <c r="AB691" s="381"/>
      <c r="AC691" s="382"/>
      <c r="AD691" s="382"/>
      <c r="AE691" s="382"/>
      <c r="AF691" s="382"/>
      <c r="AG691" s="382"/>
      <c r="AH691" s="376"/>
      <c r="AI691" s="377"/>
      <c r="AJ691" s="385"/>
      <c r="AK691" s="385"/>
      <c r="AL691" s="385"/>
      <c r="AM691" s="385"/>
      <c r="AN691" s="379"/>
      <c r="AO691" s="386"/>
      <c r="AP691" s="372"/>
      <c r="AQ691" s="372"/>
      <c r="AR691" s="372"/>
      <c r="AS691" s="372"/>
      <c r="AT691" s="372"/>
      <c r="AU691" s="372"/>
      <c r="AV691" s="373"/>
      <c r="AW691" s="387"/>
      <c r="AX691" s="383"/>
      <c r="AY691" s="384"/>
      <c r="AZ691" s="380"/>
      <c r="BA691" s="388"/>
      <c r="BB691" s="382"/>
      <c r="BC691" s="383"/>
      <c r="BF691" s="328"/>
    </row>
    <row r="692" spans="1:58" s="132" customFormat="1" ht="15" x14ac:dyDescent="0.3">
      <c r="A692" s="148"/>
      <c r="B692" s="149"/>
      <c r="C692" s="291" t="str">
        <f t="shared" si="10"/>
        <v/>
      </c>
      <c r="D692" s="300"/>
      <c r="E692" s="300"/>
      <c r="F692" s="264"/>
      <c r="G692" s="349"/>
      <c r="H692" s="371"/>
      <c r="I692" s="352"/>
      <c r="J692" s="372"/>
      <c r="K692" s="373"/>
      <c r="L692" s="374"/>
      <c r="M692" s="375"/>
      <c r="N692" s="356"/>
      <c r="O692" s="376"/>
      <c r="P692" s="377"/>
      <c r="Q692" s="378"/>
      <c r="R692" s="379"/>
      <c r="S692" s="380"/>
      <c r="T692" s="381"/>
      <c r="U692" s="382"/>
      <c r="V692" s="382"/>
      <c r="W692" s="382"/>
      <c r="X692" s="382"/>
      <c r="Y692" s="383"/>
      <c r="Z692" s="384"/>
      <c r="AA692" s="470"/>
      <c r="AB692" s="381"/>
      <c r="AC692" s="382"/>
      <c r="AD692" s="382"/>
      <c r="AE692" s="382"/>
      <c r="AF692" s="382"/>
      <c r="AG692" s="382"/>
      <c r="AH692" s="376"/>
      <c r="AI692" s="377"/>
      <c r="AJ692" s="385"/>
      <c r="AK692" s="385"/>
      <c r="AL692" s="385"/>
      <c r="AM692" s="385"/>
      <c r="AN692" s="379"/>
      <c r="AO692" s="386"/>
      <c r="AP692" s="372"/>
      <c r="AQ692" s="372"/>
      <c r="AR692" s="372"/>
      <c r="AS692" s="372"/>
      <c r="AT692" s="372"/>
      <c r="AU692" s="372"/>
      <c r="AV692" s="373"/>
      <c r="AW692" s="387"/>
      <c r="AX692" s="383"/>
      <c r="AY692" s="384"/>
      <c r="AZ692" s="380"/>
      <c r="BA692" s="388"/>
      <c r="BB692" s="382"/>
      <c r="BC692" s="383"/>
      <c r="BF692" s="328"/>
    </row>
    <row r="693" spans="1:58" s="132" customFormat="1" ht="15" x14ac:dyDescent="0.3">
      <c r="A693" s="148"/>
      <c r="B693" s="149"/>
      <c r="C693" s="291" t="str">
        <f t="shared" si="10"/>
        <v/>
      </c>
      <c r="D693" s="300"/>
      <c r="E693" s="300"/>
      <c r="F693" s="264"/>
      <c r="G693" s="349"/>
      <c r="H693" s="371"/>
      <c r="I693" s="352"/>
      <c r="J693" s="372"/>
      <c r="K693" s="373"/>
      <c r="L693" s="374"/>
      <c r="M693" s="375"/>
      <c r="N693" s="356"/>
      <c r="O693" s="376"/>
      <c r="P693" s="377"/>
      <c r="Q693" s="378"/>
      <c r="R693" s="379"/>
      <c r="S693" s="380"/>
      <c r="T693" s="381"/>
      <c r="U693" s="382"/>
      <c r="V693" s="382"/>
      <c r="W693" s="382"/>
      <c r="X693" s="382"/>
      <c r="Y693" s="383"/>
      <c r="Z693" s="384"/>
      <c r="AA693" s="470"/>
      <c r="AB693" s="381"/>
      <c r="AC693" s="382"/>
      <c r="AD693" s="382"/>
      <c r="AE693" s="382"/>
      <c r="AF693" s="382"/>
      <c r="AG693" s="382"/>
      <c r="AH693" s="376"/>
      <c r="AI693" s="377"/>
      <c r="AJ693" s="385"/>
      <c r="AK693" s="385"/>
      <c r="AL693" s="385"/>
      <c r="AM693" s="385"/>
      <c r="AN693" s="379"/>
      <c r="AO693" s="386"/>
      <c r="AP693" s="372"/>
      <c r="AQ693" s="372"/>
      <c r="AR693" s="372"/>
      <c r="AS693" s="372"/>
      <c r="AT693" s="372"/>
      <c r="AU693" s="372"/>
      <c r="AV693" s="373"/>
      <c r="AW693" s="387"/>
      <c r="AX693" s="383"/>
      <c r="AY693" s="384"/>
      <c r="AZ693" s="380"/>
      <c r="BA693" s="388"/>
      <c r="BB693" s="382"/>
      <c r="BC693" s="383"/>
      <c r="BF693" s="328"/>
    </row>
    <row r="694" spans="1:58" s="132" customFormat="1" ht="15" x14ac:dyDescent="0.3">
      <c r="A694" s="148"/>
      <c r="B694" s="149"/>
      <c r="C694" s="291" t="str">
        <f t="shared" si="10"/>
        <v/>
      </c>
      <c r="D694" s="300"/>
      <c r="E694" s="300"/>
      <c r="F694" s="264"/>
      <c r="G694" s="349"/>
      <c r="H694" s="371"/>
      <c r="I694" s="352"/>
      <c r="J694" s="372"/>
      <c r="K694" s="373"/>
      <c r="L694" s="374"/>
      <c r="M694" s="375"/>
      <c r="N694" s="356"/>
      <c r="O694" s="376"/>
      <c r="P694" s="377"/>
      <c r="Q694" s="378"/>
      <c r="R694" s="379"/>
      <c r="S694" s="380"/>
      <c r="T694" s="381"/>
      <c r="U694" s="382"/>
      <c r="V694" s="382"/>
      <c r="W694" s="382"/>
      <c r="X694" s="382"/>
      <c r="Y694" s="383"/>
      <c r="Z694" s="384"/>
      <c r="AA694" s="470"/>
      <c r="AB694" s="381"/>
      <c r="AC694" s="382"/>
      <c r="AD694" s="382"/>
      <c r="AE694" s="382"/>
      <c r="AF694" s="382"/>
      <c r="AG694" s="382"/>
      <c r="AH694" s="376"/>
      <c r="AI694" s="377"/>
      <c r="AJ694" s="385"/>
      <c r="AK694" s="385"/>
      <c r="AL694" s="385"/>
      <c r="AM694" s="385"/>
      <c r="AN694" s="379"/>
      <c r="AO694" s="386"/>
      <c r="AP694" s="372"/>
      <c r="AQ694" s="372"/>
      <c r="AR694" s="372"/>
      <c r="AS694" s="372"/>
      <c r="AT694" s="372"/>
      <c r="AU694" s="372"/>
      <c r="AV694" s="373"/>
      <c r="AW694" s="387"/>
      <c r="AX694" s="383"/>
      <c r="AY694" s="384"/>
      <c r="AZ694" s="380"/>
      <c r="BA694" s="388"/>
      <c r="BB694" s="382"/>
      <c r="BC694" s="383"/>
      <c r="BF694" s="328"/>
    </row>
    <row r="695" spans="1:58" s="132" customFormat="1" ht="15" x14ac:dyDescent="0.3">
      <c r="A695" s="148"/>
      <c r="B695" s="149"/>
      <c r="C695" s="291" t="str">
        <f t="shared" si="10"/>
        <v/>
      </c>
      <c r="D695" s="300"/>
      <c r="E695" s="300"/>
      <c r="F695" s="264"/>
      <c r="G695" s="349"/>
      <c r="H695" s="371"/>
      <c r="I695" s="352"/>
      <c r="J695" s="372"/>
      <c r="K695" s="373"/>
      <c r="L695" s="374"/>
      <c r="M695" s="375"/>
      <c r="N695" s="356"/>
      <c r="O695" s="376"/>
      <c r="P695" s="377"/>
      <c r="Q695" s="378"/>
      <c r="R695" s="379"/>
      <c r="S695" s="380"/>
      <c r="T695" s="381"/>
      <c r="U695" s="382"/>
      <c r="V695" s="382"/>
      <c r="W695" s="382"/>
      <c r="X695" s="382"/>
      <c r="Y695" s="383"/>
      <c r="Z695" s="384"/>
      <c r="AA695" s="470"/>
      <c r="AB695" s="381"/>
      <c r="AC695" s="382"/>
      <c r="AD695" s="382"/>
      <c r="AE695" s="382"/>
      <c r="AF695" s="382"/>
      <c r="AG695" s="382"/>
      <c r="AH695" s="376"/>
      <c r="AI695" s="377"/>
      <c r="AJ695" s="385"/>
      <c r="AK695" s="385"/>
      <c r="AL695" s="385"/>
      <c r="AM695" s="385"/>
      <c r="AN695" s="379"/>
      <c r="AO695" s="386"/>
      <c r="AP695" s="372"/>
      <c r="AQ695" s="372"/>
      <c r="AR695" s="372"/>
      <c r="AS695" s="372"/>
      <c r="AT695" s="372"/>
      <c r="AU695" s="372"/>
      <c r="AV695" s="373"/>
      <c r="AW695" s="387"/>
      <c r="AX695" s="383"/>
      <c r="AY695" s="384"/>
      <c r="AZ695" s="380"/>
      <c r="BA695" s="388"/>
      <c r="BB695" s="382"/>
      <c r="BC695" s="383"/>
      <c r="BF695" s="328"/>
    </row>
    <row r="696" spans="1:58" s="132" customFormat="1" ht="15" x14ac:dyDescent="0.3">
      <c r="A696" s="148"/>
      <c r="B696" s="149"/>
      <c r="C696" s="291" t="str">
        <f t="shared" si="10"/>
        <v/>
      </c>
      <c r="D696" s="300"/>
      <c r="E696" s="300"/>
      <c r="F696" s="264"/>
      <c r="G696" s="349"/>
      <c r="H696" s="371"/>
      <c r="I696" s="352"/>
      <c r="J696" s="372"/>
      <c r="K696" s="373"/>
      <c r="L696" s="374"/>
      <c r="M696" s="375"/>
      <c r="N696" s="356"/>
      <c r="O696" s="376"/>
      <c r="P696" s="377"/>
      <c r="Q696" s="378"/>
      <c r="R696" s="379"/>
      <c r="S696" s="380"/>
      <c r="T696" s="381"/>
      <c r="U696" s="382"/>
      <c r="V696" s="382"/>
      <c r="W696" s="382"/>
      <c r="X696" s="382"/>
      <c r="Y696" s="383"/>
      <c r="Z696" s="384"/>
      <c r="AA696" s="470"/>
      <c r="AB696" s="381"/>
      <c r="AC696" s="382"/>
      <c r="AD696" s="382"/>
      <c r="AE696" s="382"/>
      <c r="AF696" s="382"/>
      <c r="AG696" s="382"/>
      <c r="AH696" s="376"/>
      <c r="AI696" s="377"/>
      <c r="AJ696" s="385"/>
      <c r="AK696" s="385"/>
      <c r="AL696" s="385"/>
      <c r="AM696" s="385"/>
      <c r="AN696" s="379"/>
      <c r="AO696" s="386"/>
      <c r="AP696" s="372"/>
      <c r="AQ696" s="372"/>
      <c r="AR696" s="372"/>
      <c r="AS696" s="372"/>
      <c r="AT696" s="372"/>
      <c r="AU696" s="372"/>
      <c r="AV696" s="373"/>
      <c r="AW696" s="387"/>
      <c r="AX696" s="383"/>
      <c r="AY696" s="384"/>
      <c r="AZ696" s="380"/>
      <c r="BA696" s="388"/>
      <c r="BB696" s="382"/>
      <c r="BC696" s="383"/>
      <c r="BF696" s="328"/>
    </row>
    <row r="697" spans="1:58" s="132" customFormat="1" ht="15" x14ac:dyDescent="0.3">
      <c r="A697" s="148"/>
      <c r="B697" s="149"/>
      <c r="C697" s="291" t="str">
        <f t="shared" si="10"/>
        <v/>
      </c>
      <c r="D697" s="300"/>
      <c r="E697" s="300"/>
      <c r="F697" s="264"/>
      <c r="G697" s="349"/>
      <c r="H697" s="371"/>
      <c r="I697" s="352"/>
      <c r="J697" s="372"/>
      <c r="K697" s="373"/>
      <c r="L697" s="374"/>
      <c r="M697" s="375"/>
      <c r="N697" s="356"/>
      <c r="O697" s="376"/>
      <c r="P697" s="377"/>
      <c r="Q697" s="378"/>
      <c r="R697" s="379"/>
      <c r="S697" s="380"/>
      <c r="T697" s="381"/>
      <c r="U697" s="382"/>
      <c r="V697" s="382"/>
      <c r="W697" s="382"/>
      <c r="X697" s="382"/>
      <c r="Y697" s="383"/>
      <c r="Z697" s="384"/>
      <c r="AA697" s="470"/>
      <c r="AB697" s="381"/>
      <c r="AC697" s="382"/>
      <c r="AD697" s="382"/>
      <c r="AE697" s="382"/>
      <c r="AF697" s="382"/>
      <c r="AG697" s="382"/>
      <c r="AH697" s="376"/>
      <c r="AI697" s="377"/>
      <c r="AJ697" s="385"/>
      <c r="AK697" s="385"/>
      <c r="AL697" s="385"/>
      <c r="AM697" s="385"/>
      <c r="AN697" s="379"/>
      <c r="AO697" s="386"/>
      <c r="AP697" s="372"/>
      <c r="AQ697" s="372"/>
      <c r="AR697" s="372"/>
      <c r="AS697" s="372"/>
      <c r="AT697" s="372"/>
      <c r="AU697" s="372"/>
      <c r="AV697" s="373"/>
      <c r="AW697" s="387"/>
      <c r="AX697" s="383"/>
      <c r="AY697" s="384"/>
      <c r="AZ697" s="380"/>
      <c r="BA697" s="388"/>
      <c r="BB697" s="382"/>
      <c r="BC697" s="383"/>
      <c r="BF697" s="328"/>
    </row>
    <row r="698" spans="1:58" s="132" customFormat="1" ht="15" x14ac:dyDescent="0.3">
      <c r="A698" s="148"/>
      <c r="B698" s="149"/>
      <c r="C698" s="291" t="str">
        <f t="shared" si="10"/>
        <v/>
      </c>
      <c r="D698" s="300"/>
      <c r="E698" s="300"/>
      <c r="F698" s="264"/>
      <c r="G698" s="349"/>
      <c r="H698" s="371"/>
      <c r="I698" s="352"/>
      <c r="J698" s="372"/>
      <c r="K698" s="373"/>
      <c r="L698" s="374"/>
      <c r="M698" s="375"/>
      <c r="N698" s="356"/>
      <c r="O698" s="376"/>
      <c r="P698" s="377"/>
      <c r="Q698" s="378"/>
      <c r="R698" s="379"/>
      <c r="S698" s="380"/>
      <c r="T698" s="381"/>
      <c r="U698" s="382"/>
      <c r="V698" s="382"/>
      <c r="W698" s="382"/>
      <c r="X698" s="382"/>
      <c r="Y698" s="383"/>
      <c r="Z698" s="384"/>
      <c r="AA698" s="470"/>
      <c r="AB698" s="381"/>
      <c r="AC698" s="382"/>
      <c r="AD698" s="382"/>
      <c r="AE698" s="382"/>
      <c r="AF698" s="382"/>
      <c r="AG698" s="382"/>
      <c r="AH698" s="376"/>
      <c r="AI698" s="377"/>
      <c r="AJ698" s="385"/>
      <c r="AK698" s="385"/>
      <c r="AL698" s="385"/>
      <c r="AM698" s="385"/>
      <c r="AN698" s="379"/>
      <c r="AO698" s="386"/>
      <c r="AP698" s="372"/>
      <c r="AQ698" s="372"/>
      <c r="AR698" s="372"/>
      <c r="AS698" s="372"/>
      <c r="AT698" s="372"/>
      <c r="AU698" s="372"/>
      <c r="AV698" s="373"/>
      <c r="AW698" s="387"/>
      <c r="AX698" s="383"/>
      <c r="AY698" s="384"/>
      <c r="AZ698" s="380"/>
      <c r="BA698" s="388"/>
      <c r="BB698" s="382"/>
      <c r="BC698" s="383"/>
      <c r="BF698" s="328"/>
    </row>
    <row r="699" spans="1:58" s="132" customFormat="1" ht="15" x14ac:dyDescent="0.3">
      <c r="A699" s="148"/>
      <c r="B699" s="149"/>
      <c r="C699" s="291" t="str">
        <f t="shared" si="10"/>
        <v/>
      </c>
      <c r="D699" s="300"/>
      <c r="E699" s="300"/>
      <c r="F699" s="264"/>
      <c r="G699" s="349"/>
      <c r="H699" s="371"/>
      <c r="I699" s="352"/>
      <c r="J699" s="372"/>
      <c r="K699" s="373"/>
      <c r="L699" s="374"/>
      <c r="M699" s="375"/>
      <c r="N699" s="356"/>
      <c r="O699" s="376"/>
      <c r="P699" s="377"/>
      <c r="Q699" s="378"/>
      <c r="R699" s="379"/>
      <c r="S699" s="380"/>
      <c r="T699" s="381"/>
      <c r="U699" s="382"/>
      <c r="V699" s="382"/>
      <c r="W699" s="382"/>
      <c r="X699" s="382"/>
      <c r="Y699" s="383"/>
      <c r="Z699" s="384"/>
      <c r="AA699" s="470"/>
      <c r="AB699" s="381"/>
      <c r="AC699" s="382"/>
      <c r="AD699" s="382"/>
      <c r="AE699" s="382"/>
      <c r="AF699" s="382"/>
      <c r="AG699" s="382"/>
      <c r="AH699" s="376"/>
      <c r="AI699" s="377"/>
      <c r="AJ699" s="385"/>
      <c r="AK699" s="385"/>
      <c r="AL699" s="385"/>
      <c r="AM699" s="385"/>
      <c r="AN699" s="379"/>
      <c r="AO699" s="386"/>
      <c r="AP699" s="372"/>
      <c r="AQ699" s="372"/>
      <c r="AR699" s="372"/>
      <c r="AS699" s="372"/>
      <c r="AT699" s="372"/>
      <c r="AU699" s="372"/>
      <c r="AV699" s="373"/>
      <c r="AW699" s="387"/>
      <c r="AX699" s="383"/>
      <c r="AY699" s="384"/>
      <c r="AZ699" s="380"/>
      <c r="BA699" s="388"/>
      <c r="BB699" s="382"/>
      <c r="BC699" s="383"/>
      <c r="BF699" s="328"/>
    </row>
    <row r="700" spans="1:58" s="132" customFormat="1" ht="15" x14ac:dyDescent="0.3">
      <c r="A700" s="148"/>
      <c r="B700" s="149"/>
      <c r="C700" s="291" t="str">
        <f t="shared" si="10"/>
        <v/>
      </c>
      <c r="D700" s="300"/>
      <c r="E700" s="300"/>
      <c r="F700" s="264"/>
      <c r="G700" s="349"/>
      <c r="H700" s="371"/>
      <c r="I700" s="352"/>
      <c r="J700" s="372"/>
      <c r="K700" s="373"/>
      <c r="L700" s="374"/>
      <c r="M700" s="375"/>
      <c r="N700" s="356"/>
      <c r="O700" s="376"/>
      <c r="P700" s="377"/>
      <c r="Q700" s="378"/>
      <c r="R700" s="379"/>
      <c r="S700" s="380"/>
      <c r="T700" s="381"/>
      <c r="U700" s="382"/>
      <c r="V700" s="382"/>
      <c r="W700" s="382"/>
      <c r="X700" s="382"/>
      <c r="Y700" s="383"/>
      <c r="Z700" s="384"/>
      <c r="AA700" s="470"/>
      <c r="AB700" s="381"/>
      <c r="AC700" s="382"/>
      <c r="AD700" s="382"/>
      <c r="AE700" s="382"/>
      <c r="AF700" s="382"/>
      <c r="AG700" s="382"/>
      <c r="AH700" s="376"/>
      <c r="AI700" s="377"/>
      <c r="AJ700" s="385"/>
      <c r="AK700" s="385"/>
      <c r="AL700" s="385"/>
      <c r="AM700" s="385"/>
      <c r="AN700" s="379"/>
      <c r="AO700" s="386"/>
      <c r="AP700" s="372"/>
      <c r="AQ700" s="372"/>
      <c r="AR700" s="372"/>
      <c r="AS700" s="372"/>
      <c r="AT700" s="372"/>
      <c r="AU700" s="372"/>
      <c r="AV700" s="373"/>
      <c r="AW700" s="387"/>
      <c r="AX700" s="383"/>
      <c r="AY700" s="384"/>
      <c r="AZ700" s="380"/>
      <c r="BA700" s="388"/>
      <c r="BB700" s="382"/>
      <c r="BC700" s="383"/>
      <c r="BF700" s="328"/>
    </row>
    <row r="701" spans="1:58" s="132" customFormat="1" ht="15" x14ac:dyDescent="0.3">
      <c r="A701" s="148"/>
      <c r="B701" s="149"/>
      <c r="C701" s="291" t="str">
        <f t="shared" si="10"/>
        <v/>
      </c>
      <c r="D701" s="300"/>
      <c r="E701" s="300"/>
      <c r="F701" s="264"/>
      <c r="G701" s="349"/>
      <c r="H701" s="371"/>
      <c r="I701" s="352"/>
      <c r="J701" s="372"/>
      <c r="K701" s="373"/>
      <c r="L701" s="374"/>
      <c r="M701" s="375"/>
      <c r="N701" s="356"/>
      <c r="O701" s="376"/>
      <c r="P701" s="377"/>
      <c r="Q701" s="378"/>
      <c r="R701" s="379"/>
      <c r="S701" s="380"/>
      <c r="T701" s="381"/>
      <c r="U701" s="382"/>
      <c r="V701" s="382"/>
      <c r="W701" s="382"/>
      <c r="X701" s="382"/>
      <c r="Y701" s="383"/>
      <c r="Z701" s="384"/>
      <c r="AA701" s="470"/>
      <c r="AB701" s="381"/>
      <c r="AC701" s="382"/>
      <c r="AD701" s="382"/>
      <c r="AE701" s="382"/>
      <c r="AF701" s="382"/>
      <c r="AG701" s="382"/>
      <c r="AH701" s="376"/>
      <c r="AI701" s="377"/>
      <c r="AJ701" s="385"/>
      <c r="AK701" s="385"/>
      <c r="AL701" s="385"/>
      <c r="AM701" s="385"/>
      <c r="AN701" s="379"/>
      <c r="AO701" s="386"/>
      <c r="AP701" s="372"/>
      <c r="AQ701" s="372"/>
      <c r="AR701" s="372"/>
      <c r="AS701" s="372"/>
      <c r="AT701" s="372"/>
      <c r="AU701" s="372"/>
      <c r="AV701" s="373"/>
      <c r="AW701" s="387"/>
      <c r="AX701" s="383"/>
      <c r="AY701" s="384"/>
      <c r="AZ701" s="380"/>
      <c r="BA701" s="388"/>
      <c r="BB701" s="382"/>
      <c r="BC701" s="383"/>
      <c r="BF701" s="328"/>
    </row>
    <row r="702" spans="1:58" s="132" customFormat="1" ht="15" x14ac:dyDescent="0.3">
      <c r="A702" s="148"/>
      <c r="B702" s="149"/>
      <c r="C702" s="291" t="str">
        <f t="shared" si="10"/>
        <v/>
      </c>
      <c r="D702" s="300"/>
      <c r="E702" s="300"/>
      <c r="F702" s="264"/>
      <c r="G702" s="349"/>
      <c r="H702" s="371"/>
      <c r="I702" s="352"/>
      <c r="J702" s="372"/>
      <c r="K702" s="373"/>
      <c r="L702" s="374"/>
      <c r="M702" s="375"/>
      <c r="N702" s="356"/>
      <c r="O702" s="376"/>
      <c r="P702" s="377"/>
      <c r="Q702" s="378"/>
      <c r="R702" s="379"/>
      <c r="S702" s="380"/>
      <c r="T702" s="381"/>
      <c r="U702" s="382"/>
      <c r="V702" s="382"/>
      <c r="W702" s="382"/>
      <c r="X702" s="382"/>
      <c r="Y702" s="383"/>
      <c r="Z702" s="384"/>
      <c r="AA702" s="470"/>
      <c r="AB702" s="381"/>
      <c r="AC702" s="382"/>
      <c r="AD702" s="382"/>
      <c r="AE702" s="382"/>
      <c r="AF702" s="382"/>
      <c r="AG702" s="382"/>
      <c r="AH702" s="376"/>
      <c r="AI702" s="377"/>
      <c r="AJ702" s="385"/>
      <c r="AK702" s="385"/>
      <c r="AL702" s="385"/>
      <c r="AM702" s="385"/>
      <c r="AN702" s="379"/>
      <c r="AO702" s="386"/>
      <c r="AP702" s="372"/>
      <c r="AQ702" s="372"/>
      <c r="AR702" s="372"/>
      <c r="AS702" s="372"/>
      <c r="AT702" s="372"/>
      <c r="AU702" s="372"/>
      <c r="AV702" s="373"/>
      <c r="AW702" s="387"/>
      <c r="AX702" s="383"/>
      <c r="AY702" s="384"/>
      <c r="AZ702" s="380"/>
      <c r="BA702" s="388"/>
      <c r="BB702" s="382"/>
      <c r="BC702" s="383"/>
      <c r="BF702" s="328"/>
    </row>
    <row r="703" spans="1:58" s="132" customFormat="1" ht="15" x14ac:dyDescent="0.3">
      <c r="A703" s="148"/>
      <c r="B703" s="149"/>
      <c r="C703" s="291" t="str">
        <f t="shared" si="10"/>
        <v/>
      </c>
      <c r="D703" s="300"/>
      <c r="E703" s="300"/>
      <c r="F703" s="264"/>
      <c r="G703" s="349"/>
      <c r="H703" s="371"/>
      <c r="I703" s="352"/>
      <c r="J703" s="372"/>
      <c r="K703" s="373"/>
      <c r="L703" s="374"/>
      <c r="M703" s="375"/>
      <c r="N703" s="356"/>
      <c r="O703" s="376"/>
      <c r="P703" s="377"/>
      <c r="Q703" s="378"/>
      <c r="R703" s="379"/>
      <c r="S703" s="380"/>
      <c r="T703" s="381"/>
      <c r="U703" s="382"/>
      <c r="V703" s="382"/>
      <c r="W703" s="382"/>
      <c r="X703" s="382"/>
      <c r="Y703" s="383"/>
      <c r="Z703" s="384"/>
      <c r="AA703" s="470"/>
      <c r="AB703" s="381"/>
      <c r="AC703" s="382"/>
      <c r="AD703" s="382"/>
      <c r="AE703" s="382"/>
      <c r="AF703" s="382"/>
      <c r="AG703" s="382"/>
      <c r="AH703" s="376"/>
      <c r="AI703" s="377"/>
      <c r="AJ703" s="385"/>
      <c r="AK703" s="385"/>
      <c r="AL703" s="385"/>
      <c r="AM703" s="385"/>
      <c r="AN703" s="379"/>
      <c r="AO703" s="386"/>
      <c r="AP703" s="372"/>
      <c r="AQ703" s="372"/>
      <c r="AR703" s="372"/>
      <c r="AS703" s="372"/>
      <c r="AT703" s="372"/>
      <c r="AU703" s="372"/>
      <c r="AV703" s="373"/>
      <c r="AW703" s="387"/>
      <c r="AX703" s="383"/>
      <c r="AY703" s="384"/>
      <c r="AZ703" s="380"/>
      <c r="BA703" s="388"/>
      <c r="BB703" s="382"/>
      <c r="BC703" s="383"/>
      <c r="BF703" s="328"/>
    </row>
    <row r="704" spans="1:58" s="132" customFormat="1" ht="15" x14ac:dyDescent="0.3">
      <c r="A704" s="148"/>
      <c r="B704" s="149"/>
      <c r="C704" s="291" t="str">
        <f t="shared" si="10"/>
        <v/>
      </c>
      <c r="D704" s="300"/>
      <c r="E704" s="300"/>
      <c r="F704" s="264"/>
      <c r="G704" s="349"/>
      <c r="H704" s="371"/>
      <c r="I704" s="352"/>
      <c r="J704" s="372"/>
      <c r="K704" s="373"/>
      <c r="L704" s="374"/>
      <c r="M704" s="375"/>
      <c r="N704" s="356"/>
      <c r="O704" s="376"/>
      <c r="P704" s="377"/>
      <c r="Q704" s="378"/>
      <c r="R704" s="379"/>
      <c r="S704" s="380"/>
      <c r="T704" s="381"/>
      <c r="U704" s="382"/>
      <c r="V704" s="382"/>
      <c r="W704" s="382"/>
      <c r="X704" s="382"/>
      <c r="Y704" s="383"/>
      <c r="Z704" s="384"/>
      <c r="AA704" s="470"/>
      <c r="AB704" s="381"/>
      <c r="AC704" s="382"/>
      <c r="AD704" s="382"/>
      <c r="AE704" s="382"/>
      <c r="AF704" s="382"/>
      <c r="AG704" s="382"/>
      <c r="AH704" s="376"/>
      <c r="AI704" s="377"/>
      <c r="AJ704" s="385"/>
      <c r="AK704" s="385"/>
      <c r="AL704" s="385"/>
      <c r="AM704" s="385"/>
      <c r="AN704" s="379"/>
      <c r="AO704" s="386"/>
      <c r="AP704" s="372"/>
      <c r="AQ704" s="372"/>
      <c r="AR704" s="372"/>
      <c r="AS704" s="372"/>
      <c r="AT704" s="372"/>
      <c r="AU704" s="372"/>
      <c r="AV704" s="373"/>
      <c r="AW704" s="387"/>
      <c r="AX704" s="383"/>
      <c r="AY704" s="384"/>
      <c r="AZ704" s="380"/>
      <c r="BA704" s="388"/>
      <c r="BB704" s="382"/>
      <c r="BC704" s="383"/>
      <c r="BF704" s="328"/>
    </row>
    <row r="705" spans="1:58" s="132" customFormat="1" ht="15" x14ac:dyDescent="0.3">
      <c r="A705" s="148"/>
      <c r="B705" s="149"/>
      <c r="C705" s="291" t="str">
        <f t="shared" si="10"/>
        <v/>
      </c>
      <c r="D705" s="300"/>
      <c r="E705" s="300"/>
      <c r="F705" s="264"/>
      <c r="G705" s="349"/>
      <c r="H705" s="371"/>
      <c r="I705" s="352"/>
      <c r="J705" s="372"/>
      <c r="K705" s="373"/>
      <c r="L705" s="374"/>
      <c r="M705" s="375"/>
      <c r="N705" s="356"/>
      <c r="O705" s="376"/>
      <c r="P705" s="377"/>
      <c r="Q705" s="378"/>
      <c r="R705" s="379"/>
      <c r="S705" s="380"/>
      <c r="T705" s="381"/>
      <c r="U705" s="382"/>
      <c r="V705" s="382"/>
      <c r="W705" s="382"/>
      <c r="X705" s="382"/>
      <c r="Y705" s="383"/>
      <c r="Z705" s="384"/>
      <c r="AA705" s="470"/>
      <c r="AB705" s="381"/>
      <c r="AC705" s="382"/>
      <c r="AD705" s="382"/>
      <c r="AE705" s="382"/>
      <c r="AF705" s="382"/>
      <c r="AG705" s="382"/>
      <c r="AH705" s="376"/>
      <c r="AI705" s="377"/>
      <c r="AJ705" s="385"/>
      <c r="AK705" s="385"/>
      <c r="AL705" s="385"/>
      <c r="AM705" s="385"/>
      <c r="AN705" s="379"/>
      <c r="AO705" s="386"/>
      <c r="AP705" s="372"/>
      <c r="AQ705" s="372"/>
      <c r="AR705" s="372"/>
      <c r="AS705" s="372"/>
      <c r="AT705" s="372"/>
      <c r="AU705" s="372"/>
      <c r="AV705" s="373"/>
      <c r="AW705" s="387"/>
      <c r="AX705" s="383"/>
      <c r="AY705" s="384"/>
      <c r="AZ705" s="380"/>
      <c r="BA705" s="388"/>
      <c r="BB705" s="382"/>
      <c r="BC705" s="383"/>
      <c r="BF705" s="328"/>
    </row>
    <row r="706" spans="1:58" s="132" customFormat="1" ht="15" x14ac:dyDescent="0.3">
      <c r="A706" s="148"/>
      <c r="B706" s="149"/>
      <c r="C706" s="291" t="str">
        <f t="shared" si="10"/>
        <v/>
      </c>
      <c r="D706" s="300"/>
      <c r="E706" s="300"/>
      <c r="F706" s="264"/>
      <c r="G706" s="349"/>
      <c r="H706" s="371"/>
      <c r="I706" s="352"/>
      <c r="J706" s="372"/>
      <c r="K706" s="373"/>
      <c r="L706" s="374"/>
      <c r="M706" s="375"/>
      <c r="N706" s="356"/>
      <c r="O706" s="376"/>
      <c r="P706" s="377"/>
      <c r="Q706" s="378"/>
      <c r="R706" s="379"/>
      <c r="S706" s="380"/>
      <c r="T706" s="381"/>
      <c r="U706" s="382"/>
      <c r="V706" s="382"/>
      <c r="W706" s="382"/>
      <c r="X706" s="382"/>
      <c r="Y706" s="383"/>
      <c r="Z706" s="384"/>
      <c r="AA706" s="470"/>
      <c r="AB706" s="381"/>
      <c r="AC706" s="382"/>
      <c r="AD706" s="382"/>
      <c r="AE706" s="382"/>
      <c r="AF706" s="382"/>
      <c r="AG706" s="382"/>
      <c r="AH706" s="376"/>
      <c r="AI706" s="377"/>
      <c r="AJ706" s="385"/>
      <c r="AK706" s="385"/>
      <c r="AL706" s="385"/>
      <c r="AM706" s="385"/>
      <c r="AN706" s="379"/>
      <c r="AO706" s="386"/>
      <c r="AP706" s="372"/>
      <c r="AQ706" s="372"/>
      <c r="AR706" s="372"/>
      <c r="AS706" s="372"/>
      <c r="AT706" s="372"/>
      <c r="AU706" s="372"/>
      <c r="AV706" s="373"/>
      <c r="AW706" s="387"/>
      <c r="AX706" s="383"/>
      <c r="AY706" s="384"/>
      <c r="AZ706" s="380"/>
      <c r="BA706" s="388"/>
      <c r="BB706" s="382"/>
      <c r="BC706" s="383"/>
      <c r="BF706" s="328"/>
    </row>
    <row r="707" spans="1:58" s="132" customFormat="1" ht="15" x14ac:dyDescent="0.3">
      <c r="A707" s="148"/>
      <c r="B707" s="149"/>
      <c r="C707" s="291" t="str">
        <f t="shared" si="10"/>
        <v/>
      </c>
      <c r="D707" s="300"/>
      <c r="E707" s="300"/>
      <c r="F707" s="264"/>
      <c r="G707" s="349"/>
      <c r="H707" s="371"/>
      <c r="I707" s="352"/>
      <c r="J707" s="372"/>
      <c r="K707" s="373"/>
      <c r="L707" s="374"/>
      <c r="M707" s="375"/>
      <c r="N707" s="356"/>
      <c r="O707" s="376"/>
      <c r="P707" s="377"/>
      <c r="Q707" s="378"/>
      <c r="R707" s="379"/>
      <c r="S707" s="380"/>
      <c r="T707" s="381"/>
      <c r="U707" s="382"/>
      <c r="V707" s="382"/>
      <c r="W707" s="382"/>
      <c r="X707" s="382"/>
      <c r="Y707" s="383"/>
      <c r="Z707" s="384"/>
      <c r="AA707" s="470"/>
      <c r="AB707" s="381"/>
      <c r="AC707" s="382"/>
      <c r="AD707" s="382"/>
      <c r="AE707" s="382"/>
      <c r="AF707" s="382"/>
      <c r="AG707" s="382"/>
      <c r="AH707" s="376"/>
      <c r="AI707" s="377"/>
      <c r="AJ707" s="385"/>
      <c r="AK707" s="385"/>
      <c r="AL707" s="385"/>
      <c r="AM707" s="385"/>
      <c r="AN707" s="379"/>
      <c r="AO707" s="386"/>
      <c r="AP707" s="372"/>
      <c r="AQ707" s="372"/>
      <c r="AR707" s="372"/>
      <c r="AS707" s="372"/>
      <c r="AT707" s="372"/>
      <c r="AU707" s="372"/>
      <c r="AV707" s="373"/>
      <c r="AW707" s="387"/>
      <c r="AX707" s="383"/>
      <c r="AY707" s="384"/>
      <c r="AZ707" s="380"/>
      <c r="BA707" s="388"/>
      <c r="BB707" s="382"/>
      <c r="BC707" s="383"/>
      <c r="BF707" s="328"/>
    </row>
    <row r="708" spans="1:58" s="132" customFormat="1" ht="15" x14ac:dyDescent="0.3">
      <c r="A708" s="148"/>
      <c r="B708" s="149"/>
      <c r="C708" s="291" t="str">
        <f t="shared" si="10"/>
        <v/>
      </c>
      <c r="D708" s="300"/>
      <c r="E708" s="300"/>
      <c r="F708" s="264"/>
      <c r="G708" s="349"/>
      <c r="H708" s="371"/>
      <c r="I708" s="352"/>
      <c r="J708" s="372"/>
      <c r="K708" s="373"/>
      <c r="L708" s="374"/>
      <c r="M708" s="375"/>
      <c r="N708" s="356"/>
      <c r="O708" s="376"/>
      <c r="P708" s="377"/>
      <c r="Q708" s="378"/>
      <c r="R708" s="379"/>
      <c r="S708" s="380"/>
      <c r="T708" s="381"/>
      <c r="U708" s="382"/>
      <c r="V708" s="382"/>
      <c r="W708" s="382"/>
      <c r="X708" s="382"/>
      <c r="Y708" s="383"/>
      <c r="Z708" s="384"/>
      <c r="AA708" s="470"/>
      <c r="AB708" s="381"/>
      <c r="AC708" s="382"/>
      <c r="AD708" s="382"/>
      <c r="AE708" s="382"/>
      <c r="AF708" s="382"/>
      <c r="AG708" s="382"/>
      <c r="AH708" s="376"/>
      <c r="AI708" s="377"/>
      <c r="AJ708" s="385"/>
      <c r="AK708" s="385"/>
      <c r="AL708" s="385"/>
      <c r="AM708" s="385"/>
      <c r="AN708" s="379"/>
      <c r="AO708" s="386"/>
      <c r="AP708" s="372"/>
      <c r="AQ708" s="372"/>
      <c r="AR708" s="372"/>
      <c r="AS708" s="372"/>
      <c r="AT708" s="372"/>
      <c r="AU708" s="372"/>
      <c r="AV708" s="373"/>
      <c r="AW708" s="387"/>
      <c r="AX708" s="383"/>
      <c r="AY708" s="384"/>
      <c r="AZ708" s="380"/>
      <c r="BA708" s="388"/>
      <c r="BB708" s="382"/>
      <c r="BC708" s="383"/>
      <c r="BF708" s="328"/>
    </row>
    <row r="709" spans="1:58" s="132" customFormat="1" ht="15" x14ac:dyDescent="0.3">
      <c r="A709" s="148"/>
      <c r="B709" s="149"/>
      <c r="C709" s="291" t="str">
        <f t="shared" ref="C709:C772" si="11">IF(D709="","",C708+1)</f>
        <v/>
      </c>
      <c r="D709" s="300"/>
      <c r="E709" s="300"/>
      <c r="F709" s="264"/>
      <c r="G709" s="349"/>
      <c r="H709" s="371"/>
      <c r="I709" s="352"/>
      <c r="J709" s="372"/>
      <c r="K709" s="373"/>
      <c r="L709" s="374"/>
      <c r="M709" s="375"/>
      <c r="N709" s="356"/>
      <c r="O709" s="376"/>
      <c r="P709" s="377"/>
      <c r="Q709" s="378"/>
      <c r="R709" s="379"/>
      <c r="S709" s="380"/>
      <c r="T709" s="381"/>
      <c r="U709" s="382"/>
      <c r="V709" s="382"/>
      <c r="W709" s="382"/>
      <c r="X709" s="382"/>
      <c r="Y709" s="383"/>
      <c r="Z709" s="384"/>
      <c r="AA709" s="470"/>
      <c r="AB709" s="381"/>
      <c r="AC709" s="382"/>
      <c r="AD709" s="382"/>
      <c r="AE709" s="382"/>
      <c r="AF709" s="382"/>
      <c r="AG709" s="382"/>
      <c r="AH709" s="376"/>
      <c r="AI709" s="377"/>
      <c r="AJ709" s="385"/>
      <c r="AK709" s="385"/>
      <c r="AL709" s="385"/>
      <c r="AM709" s="385"/>
      <c r="AN709" s="379"/>
      <c r="AO709" s="386"/>
      <c r="AP709" s="372"/>
      <c r="AQ709" s="372"/>
      <c r="AR709" s="372"/>
      <c r="AS709" s="372"/>
      <c r="AT709" s="372"/>
      <c r="AU709" s="372"/>
      <c r="AV709" s="373"/>
      <c r="AW709" s="387"/>
      <c r="AX709" s="383"/>
      <c r="AY709" s="384"/>
      <c r="AZ709" s="380"/>
      <c r="BA709" s="388"/>
      <c r="BB709" s="382"/>
      <c r="BC709" s="383"/>
      <c r="BF709" s="328"/>
    </row>
    <row r="710" spans="1:58" s="132" customFormat="1" ht="15" x14ac:dyDescent="0.3">
      <c r="A710" s="148"/>
      <c r="B710" s="149"/>
      <c r="C710" s="291" t="str">
        <f t="shared" si="11"/>
        <v/>
      </c>
      <c r="D710" s="300"/>
      <c r="E710" s="300"/>
      <c r="F710" s="264"/>
      <c r="G710" s="349"/>
      <c r="H710" s="371"/>
      <c r="I710" s="352"/>
      <c r="J710" s="372"/>
      <c r="K710" s="373"/>
      <c r="L710" s="374"/>
      <c r="M710" s="375"/>
      <c r="N710" s="356"/>
      <c r="O710" s="376"/>
      <c r="P710" s="377"/>
      <c r="Q710" s="378"/>
      <c r="R710" s="379"/>
      <c r="S710" s="380"/>
      <c r="T710" s="381"/>
      <c r="U710" s="382"/>
      <c r="V710" s="382"/>
      <c r="W710" s="382"/>
      <c r="X710" s="382"/>
      <c r="Y710" s="383"/>
      <c r="Z710" s="384"/>
      <c r="AA710" s="470"/>
      <c r="AB710" s="381"/>
      <c r="AC710" s="382"/>
      <c r="AD710" s="382"/>
      <c r="AE710" s="382"/>
      <c r="AF710" s="382"/>
      <c r="AG710" s="382"/>
      <c r="AH710" s="376"/>
      <c r="AI710" s="377"/>
      <c r="AJ710" s="385"/>
      <c r="AK710" s="385"/>
      <c r="AL710" s="385"/>
      <c r="AM710" s="385"/>
      <c r="AN710" s="379"/>
      <c r="AO710" s="386"/>
      <c r="AP710" s="372"/>
      <c r="AQ710" s="372"/>
      <c r="AR710" s="372"/>
      <c r="AS710" s="372"/>
      <c r="AT710" s="372"/>
      <c r="AU710" s="372"/>
      <c r="AV710" s="373"/>
      <c r="AW710" s="387"/>
      <c r="AX710" s="383"/>
      <c r="AY710" s="384"/>
      <c r="AZ710" s="380"/>
      <c r="BA710" s="388"/>
      <c r="BB710" s="382"/>
      <c r="BC710" s="383"/>
      <c r="BF710" s="328"/>
    </row>
    <row r="711" spans="1:58" s="132" customFormat="1" ht="15" x14ac:dyDescent="0.3">
      <c r="A711" s="148"/>
      <c r="B711" s="149"/>
      <c r="C711" s="291" t="str">
        <f t="shared" si="11"/>
        <v/>
      </c>
      <c r="D711" s="300"/>
      <c r="E711" s="300"/>
      <c r="F711" s="264"/>
      <c r="G711" s="349"/>
      <c r="H711" s="371"/>
      <c r="I711" s="352"/>
      <c r="J711" s="372"/>
      <c r="K711" s="373"/>
      <c r="L711" s="374"/>
      <c r="M711" s="375"/>
      <c r="N711" s="356"/>
      <c r="O711" s="376"/>
      <c r="P711" s="377"/>
      <c r="Q711" s="378"/>
      <c r="R711" s="379"/>
      <c r="S711" s="380"/>
      <c r="T711" s="381"/>
      <c r="U711" s="382"/>
      <c r="V711" s="382"/>
      <c r="W711" s="382"/>
      <c r="X711" s="382"/>
      <c r="Y711" s="383"/>
      <c r="Z711" s="384"/>
      <c r="AA711" s="470"/>
      <c r="AB711" s="381"/>
      <c r="AC711" s="382"/>
      <c r="AD711" s="382"/>
      <c r="AE711" s="382"/>
      <c r="AF711" s="382"/>
      <c r="AG711" s="382"/>
      <c r="AH711" s="376"/>
      <c r="AI711" s="377"/>
      <c r="AJ711" s="385"/>
      <c r="AK711" s="385"/>
      <c r="AL711" s="385"/>
      <c r="AM711" s="385"/>
      <c r="AN711" s="379"/>
      <c r="AO711" s="386"/>
      <c r="AP711" s="372"/>
      <c r="AQ711" s="372"/>
      <c r="AR711" s="372"/>
      <c r="AS711" s="372"/>
      <c r="AT711" s="372"/>
      <c r="AU711" s="372"/>
      <c r="AV711" s="373"/>
      <c r="AW711" s="387"/>
      <c r="AX711" s="383"/>
      <c r="AY711" s="384"/>
      <c r="AZ711" s="380"/>
      <c r="BA711" s="388"/>
      <c r="BB711" s="382"/>
      <c r="BC711" s="383"/>
      <c r="BF711" s="328"/>
    </row>
    <row r="712" spans="1:58" s="132" customFormat="1" ht="15" x14ac:dyDescent="0.3">
      <c r="A712" s="148"/>
      <c r="B712" s="149"/>
      <c r="C712" s="291" t="str">
        <f t="shared" si="11"/>
        <v/>
      </c>
      <c r="D712" s="300"/>
      <c r="E712" s="300"/>
      <c r="F712" s="264"/>
      <c r="G712" s="349"/>
      <c r="H712" s="371"/>
      <c r="I712" s="352"/>
      <c r="J712" s="372"/>
      <c r="K712" s="373"/>
      <c r="L712" s="374"/>
      <c r="M712" s="375"/>
      <c r="N712" s="356"/>
      <c r="O712" s="376"/>
      <c r="P712" s="377"/>
      <c r="Q712" s="378"/>
      <c r="R712" s="379"/>
      <c r="S712" s="380"/>
      <c r="T712" s="381"/>
      <c r="U712" s="382"/>
      <c r="V712" s="382"/>
      <c r="W712" s="382"/>
      <c r="X712" s="382"/>
      <c r="Y712" s="383"/>
      <c r="Z712" s="384"/>
      <c r="AA712" s="470"/>
      <c r="AB712" s="381"/>
      <c r="AC712" s="382"/>
      <c r="AD712" s="382"/>
      <c r="AE712" s="382"/>
      <c r="AF712" s="382"/>
      <c r="AG712" s="382"/>
      <c r="AH712" s="376"/>
      <c r="AI712" s="377"/>
      <c r="AJ712" s="385"/>
      <c r="AK712" s="385"/>
      <c r="AL712" s="385"/>
      <c r="AM712" s="385"/>
      <c r="AN712" s="379"/>
      <c r="AO712" s="386"/>
      <c r="AP712" s="372"/>
      <c r="AQ712" s="372"/>
      <c r="AR712" s="372"/>
      <c r="AS712" s="372"/>
      <c r="AT712" s="372"/>
      <c r="AU712" s="372"/>
      <c r="AV712" s="373"/>
      <c r="AW712" s="387"/>
      <c r="AX712" s="383"/>
      <c r="AY712" s="384"/>
      <c r="AZ712" s="380"/>
      <c r="BA712" s="388"/>
      <c r="BB712" s="382"/>
      <c r="BC712" s="383"/>
      <c r="BF712" s="328"/>
    </row>
    <row r="713" spans="1:58" s="132" customFormat="1" ht="15" x14ac:dyDescent="0.3">
      <c r="A713" s="148"/>
      <c r="B713" s="149"/>
      <c r="C713" s="291" t="str">
        <f t="shared" si="11"/>
        <v/>
      </c>
      <c r="D713" s="300"/>
      <c r="E713" s="300"/>
      <c r="F713" s="264"/>
      <c r="G713" s="349"/>
      <c r="H713" s="371"/>
      <c r="I713" s="352"/>
      <c r="J713" s="372"/>
      <c r="K713" s="373"/>
      <c r="L713" s="374"/>
      <c r="M713" s="375"/>
      <c r="N713" s="356"/>
      <c r="O713" s="376"/>
      <c r="P713" s="377"/>
      <c r="Q713" s="378"/>
      <c r="R713" s="379"/>
      <c r="S713" s="380"/>
      <c r="T713" s="381"/>
      <c r="U713" s="382"/>
      <c r="V713" s="382"/>
      <c r="W713" s="382"/>
      <c r="X713" s="382"/>
      <c r="Y713" s="383"/>
      <c r="Z713" s="384"/>
      <c r="AA713" s="470"/>
      <c r="AB713" s="381"/>
      <c r="AC713" s="382"/>
      <c r="AD713" s="382"/>
      <c r="AE713" s="382"/>
      <c r="AF713" s="382"/>
      <c r="AG713" s="382"/>
      <c r="AH713" s="376"/>
      <c r="AI713" s="377"/>
      <c r="AJ713" s="385"/>
      <c r="AK713" s="385"/>
      <c r="AL713" s="385"/>
      <c r="AM713" s="385"/>
      <c r="AN713" s="379"/>
      <c r="AO713" s="386"/>
      <c r="AP713" s="372"/>
      <c r="AQ713" s="372"/>
      <c r="AR713" s="372"/>
      <c r="AS713" s="372"/>
      <c r="AT713" s="372"/>
      <c r="AU713" s="372"/>
      <c r="AV713" s="373"/>
      <c r="AW713" s="387"/>
      <c r="AX713" s="383"/>
      <c r="AY713" s="384"/>
      <c r="AZ713" s="380"/>
      <c r="BA713" s="388"/>
      <c r="BB713" s="382"/>
      <c r="BC713" s="383"/>
      <c r="BF713" s="328"/>
    </row>
    <row r="714" spans="1:58" s="132" customFormat="1" ht="15" x14ac:dyDescent="0.3">
      <c r="A714" s="148"/>
      <c r="B714" s="149"/>
      <c r="C714" s="291" t="str">
        <f t="shared" si="11"/>
        <v/>
      </c>
      <c r="D714" s="300"/>
      <c r="E714" s="300"/>
      <c r="F714" s="264"/>
      <c r="G714" s="349"/>
      <c r="H714" s="371"/>
      <c r="I714" s="352"/>
      <c r="J714" s="372"/>
      <c r="K714" s="373"/>
      <c r="L714" s="374"/>
      <c r="M714" s="375"/>
      <c r="N714" s="356"/>
      <c r="O714" s="376"/>
      <c r="P714" s="377"/>
      <c r="Q714" s="378"/>
      <c r="R714" s="379"/>
      <c r="S714" s="380"/>
      <c r="T714" s="381"/>
      <c r="U714" s="382"/>
      <c r="V714" s="382"/>
      <c r="W714" s="382"/>
      <c r="X714" s="382"/>
      <c r="Y714" s="383"/>
      <c r="Z714" s="384"/>
      <c r="AA714" s="470"/>
      <c r="AB714" s="381"/>
      <c r="AC714" s="382"/>
      <c r="AD714" s="382"/>
      <c r="AE714" s="382"/>
      <c r="AF714" s="382"/>
      <c r="AG714" s="382"/>
      <c r="AH714" s="376"/>
      <c r="AI714" s="377"/>
      <c r="AJ714" s="385"/>
      <c r="AK714" s="385"/>
      <c r="AL714" s="385"/>
      <c r="AM714" s="385"/>
      <c r="AN714" s="379"/>
      <c r="AO714" s="386"/>
      <c r="AP714" s="372"/>
      <c r="AQ714" s="372"/>
      <c r="AR714" s="372"/>
      <c r="AS714" s="372"/>
      <c r="AT714" s="372"/>
      <c r="AU714" s="372"/>
      <c r="AV714" s="373"/>
      <c r="AW714" s="387"/>
      <c r="AX714" s="383"/>
      <c r="AY714" s="384"/>
      <c r="AZ714" s="380"/>
      <c r="BA714" s="388"/>
      <c r="BB714" s="382"/>
      <c r="BC714" s="383"/>
      <c r="BF714" s="328"/>
    </row>
    <row r="715" spans="1:58" s="132" customFormat="1" ht="15" x14ac:dyDescent="0.3">
      <c r="A715" s="148"/>
      <c r="B715" s="149"/>
      <c r="C715" s="291" t="str">
        <f t="shared" si="11"/>
        <v/>
      </c>
      <c r="D715" s="300"/>
      <c r="E715" s="300"/>
      <c r="F715" s="264"/>
      <c r="G715" s="349"/>
      <c r="H715" s="371"/>
      <c r="I715" s="352"/>
      <c r="J715" s="372"/>
      <c r="K715" s="373"/>
      <c r="L715" s="374"/>
      <c r="M715" s="375"/>
      <c r="N715" s="356"/>
      <c r="O715" s="376"/>
      <c r="P715" s="377"/>
      <c r="Q715" s="378"/>
      <c r="R715" s="379"/>
      <c r="S715" s="380"/>
      <c r="T715" s="381"/>
      <c r="U715" s="382"/>
      <c r="V715" s="382"/>
      <c r="W715" s="382"/>
      <c r="X715" s="382"/>
      <c r="Y715" s="383"/>
      <c r="Z715" s="384"/>
      <c r="AA715" s="470"/>
      <c r="AB715" s="381"/>
      <c r="AC715" s="382"/>
      <c r="AD715" s="382"/>
      <c r="AE715" s="382"/>
      <c r="AF715" s="382"/>
      <c r="AG715" s="382"/>
      <c r="AH715" s="376"/>
      <c r="AI715" s="377"/>
      <c r="AJ715" s="385"/>
      <c r="AK715" s="385"/>
      <c r="AL715" s="385"/>
      <c r="AM715" s="385"/>
      <c r="AN715" s="379"/>
      <c r="AO715" s="386"/>
      <c r="AP715" s="372"/>
      <c r="AQ715" s="372"/>
      <c r="AR715" s="372"/>
      <c r="AS715" s="372"/>
      <c r="AT715" s="372"/>
      <c r="AU715" s="372"/>
      <c r="AV715" s="373"/>
      <c r="AW715" s="387"/>
      <c r="AX715" s="383"/>
      <c r="AY715" s="384"/>
      <c r="AZ715" s="380"/>
      <c r="BA715" s="388"/>
      <c r="BB715" s="382"/>
      <c r="BC715" s="383"/>
      <c r="BF715" s="328"/>
    </row>
    <row r="716" spans="1:58" s="132" customFormat="1" ht="15" x14ac:dyDescent="0.3">
      <c r="A716" s="148"/>
      <c r="B716" s="149"/>
      <c r="C716" s="291" t="str">
        <f t="shared" si="11"/>
        <v/>
      </c>
      <c r="D716" s="300"/>
      <c r="E716" s="300"/>
      <c r="F716" s="264"/>
      <c r="G716" s="349"/>
      <c r="H716" s="371"/>
      <c r="I716" s="352"/>
      <c r="J716" s="372"/>
      <c r="K716" s="373"/>
      <c r="L716" s="374"/>
      <c r="M716" s="375"/>
      <c r="N716" s="356"/>
      <c r="O716" s="376"/>
      <c r="P716" s="377"/>
      <c r="Q716" s="378"/>
      <c r="R716" s="379"/>
      <c r="S716" s="380"/>
      <c r="T716" s="381"/>
      <c r="U716" s="382"/>
      <c r="V716" s="382"/>
      <c r="W716" s="382"/>
      <c r="X716" s="382"/>
      <c r="Y716" s="383"/>
      <c r="Z716" s="384"/>
      <c r="AA716" s="470"/>
      <c r="AB716" s="381"/>
      <c r="AC716" s="382"/>
      <c r="AD716" s="382"/>
      <c r="AE716" s="382"/>
      <c r="AF716" s="382"/>
      <c r="AG716" s="382"/>
      <c r="AH716" s="376"/>
      <c r="AI716" s="377"/>
      <c r="AJ716" s="385"/>
      <c r="AK716" s="385"/>
      <c r="AL716" s="385"/>
      <c r="AM716" s="385"/>
      <c r="AN716" s="379"/>
      <c r="AO716" s="386"/>
      <c r="AP716" s="372"/>
      <c r="AQ716" s="372"/>
      <c r="AR716" s="372"/>
      <c r="AS716" s="372"/>
      <c r="AT716" s="372"/>
      <c r="AU716" s="372"/>
      <c r="AV716" s="373"/>
      <c r="AW716" s="387"/>
      <c r="AX716" s="383"/>
      <c r="AY716" s="384"/>
      <c r="AZ716" s="380"/>
      <c r="BA716" s="388"/>
      <c r="BB716" s="382"/>
      <c r="BC716" s="383"/>
      <c r="BF716" s="328"/>
    </row>
    <row r="717" spans="1:58" s="132" customFormat="1" ht="15" x14ac:dyDescent="0.3">
      <c r="A717" s="148"/>
      <c r="B717" s="149"/>
      <c r="C717" s="291" t="str">
        <f t="shared" si="11"/>
        <v/>
      </c>
      <c r="D717" s="300"/>
      <c r="E717" s="300"/>
      <c r="F717" s="264"/>
      <c r="G717" s="349"/>
      <c r="H717" s="371"/>
      <c r="I717" s="352"/>
      <c r="J717" s="372"/>
      <c r="K717" s="373"/>
      <c r="L717" s="374"/>
      <c r="M717" s="375"/>
      <c r="N717" s="356"/>
      <c r="O717" s="376"/>
      <c r="P717" s="377"/>
      <c r="Q717" s="378"/>
      <c r="R717" s="379"/>
      <c r="S717" s="380"/>
      <c r="T717" s="381"/>
      <c r="U717" s="382"/>
      <c r="V717" s="382"/>
      <c r="W717" s="382"/>
      <c r="X717" s="382"/>
      <c r="Y717" s="383"/>
      <c r="Z717" s="384"/>
      <c r="AA717" s="470"/>
      <c r="AB717" s="381"/>
      <c r="AC717" s="382"/>
      <c r="AD717" s="382"/>
      <c r="AE717" s="382"/>
      <c r="AF717" s="382"/>
      <c r="AG717" s="382"/>
      <c r="AH717" s="376"/>
      <c r="AI717" s="377"/>
      <c r="AJ717" s="385"/>
      <c r="AK717" s="385"/>
      <c r="AL717" s="385"/>
      <c r="AM717" s="385"/>
      <c r="AN717" s="379"/>
      <c r="AO717" s="386"/>
      <c r="AP717" s="372"/>
      <c r="AQ717" s="372"/>
      <c r="AR717" s="372"/>
      <c r="AS717" s="372"/>
      <c r="AT717" s="372"/>
      <c r="AU717" s="372"/>
      <c r="AV717" s="373"/>
      <c r="AW717" s="387"/>
      <c r="AX717" s="383"/>
      <c r="AY717" s="384"/>
      <c r="AZ717" s="380"/>
      <c r="BA717" s="388"/>
      <c r="BB717" s="382"/>
      <c r="BC717" s="383"/>
      <c r="BF717" s="328"/>
    </row>
    <row r="718" spans="1:58" s="132" customFormat="1" ht="15" x14ac:dyDescent="0.3">
      <c r="A718" s="148"/>
      <c r="B718" s="149"/>
      <c r="C718" s="291" t="str">
        <f t="shared" si="11"/>
        <v/>
      </c>
      <c r="D718" s="300"/>
      <c r="E718" s="300"/>
      <c r="F718" s="264"/>
      <c r="G718" s="349"/>
      <c r="H718" s="371"/>
      <c r="I718" s="352"/>
      <c r="J718" s="372"/>
      <c r="K718" s="373"/>
      <c r="L718" s="374"/>
      <c r="M718" s="375"/>
      <c r="N718" s="356"/>
      <c r="O718" s="376"/>
      <c r="P718" s="377"/>
      <c r="Q718" s="378"/>
      <c r="R718" s="379"/>
      <c r="S718" s="380"/>
      <c r="T718" s="381"/>
      <c r="U718" s="382"/>
      <c r="V718" s="382"/>
      <c r="W718" s="382"/>
      <c r="X718" s="382"/>
      <c r="Y718" s="383"/>
      <c r="Z718" s="384"/>
      <c r="AA718" s="470"/>
      <c r="AB718" s="381"/>
      <c r="AC718" s="382"/>
      <c r="AD718" s="382"/>
      <c r="AE718" s="382"/>
      <c r="AF718" s="382"/>
      <c r="AG718" s="382"/>
      <c r="AH718" s="376"/>
      <c r="AI718" s="377"/>
      <c r="AJ718" s="385"/>
      <c r="AK718" s="385"/>
      <c r="AL718" s="385"/>
      <c r="AM718" s="385"/>
      <c r="AN718" s="379"/>
      <c r="AO718" s="386"/>
      <c r="AP718" s="372"/>
      <c r="AQ718" s="372"/>
      <c r="AR718" s="372"/>
      <c r="AS718" s="372"/>
      <c r="AT718" s="372"/>
      <c r="AU718" s="372"/>
      <c r="AV718" s="373"/>
      <c r="AW718" s="387"/>
      <c r="AX718" s="383"/>
      <c r="AY718" s="384"/>
      <c r="AZ718" s="380"/>
      <c r="BA718" s="388"/>
      <c r="BB718" s="382"/>
      <c r="BC718" s="383"/>
      <c r="BF718" s="328"/>
    </row>
    <row r="719" spans="1:58" s="132" customFormat="1" ht="15" x14ac:dyDescent="0.3">
      <c r="A719" s="148"/>
      <c r="B719" s="149"/>
      <c r="C719" s="291" t="str">
        <f t="shared" si="11"/>
        <v/>
      </c>
      <c r="D719" s="300"/>
      <c r="E719" s="300"/>
      <c r="F719" s="264"/>
      <c r="G719" s="349"/>
      <c r="H719" s="371"/>
      <c r="I719" s="352"/>
      <c r="J719" s="372"/>
      <c r="K719" s="373"/>
      <c r="L719" s="374"/>
      <c r="M719" s="375"/>
      <c r="N719" s="356"/>
      <c r="O719" s="376"/>
      <c r="P719" s="377"/>
      <c r="Q719" s="378"/>
      <c r="R719" s="379"/>
      <c r="S719" s="380"/>
      <c r="T719" s="381"/>
      <c r="U719" s="382"/>
      <c r="V719" s="382"/>
      <c r="W719" s="382"/>
      <c r="X719" s="382"/>
      <c r="Y719" s="383"/>
      <c r="Z719" s="384"/>
      <c r="AA719" s="470"/>
      <c r="AB719" s="381"/>
      <c r="AC719" s="382"/>
      <c r="AD719" s="382"/>
      <c r="AE719" s="382"/>
      <c r="AF719" s="382"/>
      <c r="AG719" s="382"/>
      <c r="AH719" s="376"/>
      <c r="AI719" s="377"/>
      <c r="AJ719" s="385"/>
      <c r="AK719" s="385"/>
      <c r="AL719" s="385"/>
      <c r="AM719" s="385"/>
      <c r="AN719" s="379"/>
      <c r="AO719" s="386"/>
      <c r="AP719" s="372"/>
      <c r="AQ719" s="372"/>
      <c r="AR719" s="372"/>
      <c r="AS719" s="372"/>
      <c r="AT719" s="372"/>
      <c r="AU719" s="372"/>
      <c r="AV719" s="373"/>
      <c r="AW719" s="387"/>
      <c r="AX719" s="383"/>
      <c r="AY719" s="384"/>
      <c r="AZ719" s="380"/>
      <c r="BA719" s="388"/>
      <c r="BB719" s="382"/>
      <c r="BC719" s="383"/>
      <c r="BF719" s="328"/>
    </row>
    <row r="720" spans="1:58" s="132" customFormat="1" ht="15" x14ac:dyDescent="0.3">
      <c r="A720" s="148"/>
      <c r="B720" s="149"/>
      <c r="C720" s="291" t="str">
        <f t="shared" si="11"/>
        <v/>
      </c>
      <c r="D720" s="300"/>
      <c r="E720" s="300"/>
      <c r="F720" s="264"/>
      <c r="G720" s="349"/>
      <c r="H720" s="371"/>
      <c r="I720" s="352"/>
      <c r="J720" s="372"/>
      <c r="K720" s="373"/>
      <c r="L720" s="374"/>
      <c r="M720" s="375"/>
      <c r="N720" s="356"/>
      <c r="O720" s="376"/>
      <c r="P720" s="377"/>
      <c r="Q720" s="378"/>
      <c r="R720" s="379"/>
      <c r="S720" s="380"/>
      <c r="T720" s="381"/>
      <c r="U720" s="382"/>
      <c r="V720" s="382"/>
      <c r="W720" s="382"/>
      <c r="X720" s="382"/>
      <c r="Y720" s="383"/>
      <c r="Z720" s="384"/>
      <c r="AA720" s="470"/>
      <c r="AB720" s="381"/>
      <c r="AC720" s="382"/>
      <c r="AD720" s="382"/>
      <c r="AE720" s="382"/>
      <c r="AF720" s="382"/>
      <c r="AG720" s="382"/>
      <c r="AH720" s="376"/>
      <c r="AI720" s="377"/>
      <c r="AJ720" s="385"/>
      <c r="AK720" s="385"/>
      <c r="AL720" s="385"/>
      <c r="AM720" s="385"/>
      <c r="AN720" s="379"/>
      <c r="AO720" s="386"/>
      <c r="AP720" s="372"/>
      <c r="AQ720" s="372"/>
      <c r="AR720" s="372"/>
      <c r="AS720" s="372"/>
      <c r="AT720" s="372"/>
      <c r="AU720" s="372"/>
      <c r="AV720" s="373"/>
      <c r="AW720" s="387"/>
      <c r="AX720" s="383"/>
      <c r="AY720" s="384"/>
      <c r="AZ720" s="380"/>
      <c r="BA720" s="388"/>
      <c r="BB720" s="382"/>
      <c r="BC720" s="383"/>
      <c r="BF720" s="328"/>
    </row>
    <row r="721" spans="1:58" s="132" customFormat="1" ht="15" x14ac:dyDescent="0.3">
      <c r="A721" s="148"/>
      <c r="B721" s="149"/>
      <c r="C721" s="291" t="str">
        <f t="shared" si="11"/>
        <v/>
      </c>
      <c r="D721" s="300"/>
      <c r="E721" s="300"/>
      <c r="F721" s="264"/>
      <c r="G721" s="349"/>
      <c r="H721" s="371"/>
      <c r="I721" s="352"/>
      <c r="J721" s="372"/>
      <c r="K721" s="373"/>
      <c r="L721" s="374"/>
      <c r="M721" s="375"/>
      <c r="N721" s="356"/>
      <c r="O721" s="376"/>
      <c r="P721" s="377"/>
      <c r="Q721" s="378"/>
      <c r="R721" s="379"/>
      <c r="S721" s="380"/>
      <c r="T721" s="381"/>
      <c r="U721" s="382"/>
      <c r="V721" s="382"/>
      <c r="W721" s="382"/>
      <c r="X721" s="382"/>
      <c r="Y721" s="383"/>
      <c r="Z721" s="384"/>
      <c r="AA721" s="470"/>
      <c r="AB721" s="381"/>
      <c r="AC721" s="382"/>
      <c r="AD721" s="382"/>
      <c r="AE721" s="382"/>
      <c r="AF721" s="382"/>
      <c r="AG721" s="382"/>
      <c r="AH721" s="376"/>
      <c r="AI721" s="377"/>
      <c r="AJ721" s="385"/>
      <c r="AK721" s="385"/>
      <c r="AL721" s="385"/>
      <c r="AM721" s="385"/>
      <c r="AN721" s="379"/>
      <c r="AO721" s="386"/>
      <c r="AP721" s="372"/>
      <c r="AQ721" s="372"/>
      <c r="AR721" s="372"/>
      <c r="AS721" s="372"/>
      <c r="AT721" s="372"/>
      <c r="AU721" s="372"/>
      <c r="AV721" s="373"/>
      <c r="AW721" s="387"/>
      <c r="AX721" s="383"/>
      <c r="AY721" s="384"/>
      <c r="AZ721" s="380"/>
      <c r="BA721" s="388"/>
      <c r="BB721" s="382"/>
      <c r="BC721" s="383"/>
      <c r="BF721" s="328"/>
    </row>
    <row r="722" spans="1:58" s="132" customFormat="1" ht="15" x14ac:dyDescent="0.3">
      <c r="A722" s="148"/>
      <c r="B722" s="149"/>
      <c r="C722" s="291" t="str">
        <f t="shared" si="11"/>
        <v/>
      </c>
      <c r="D722" s="300"/>
      <c r="E722" s="300"/>
      <c r="F722" s="264"/>
      <c r="G722" s="349"/>
      <c r="H722" s="371"/>
      <c r="I722" s="352"/>
      <c r="J722" s="372"/>
      <c r="K722" s="373"/>
      <c r="L722" s="374"/>
      <c r="M722" s="375"/>
      <c r="N722" s="356"/>
      <c r="O722" s="376"/>
      <c r="P722" s="377"/>
      <c r="Q722" s="378"/>
      <c r="R722" s="379"/>
      <c r="S722" s="380"/>
      <c r="T722" s="381"/>
      <c r="U722" s="382"/>
      <c r="V722" s="382"/>
      <c r="W722" s="382"/>
      <c r="X722" s="382"/>
      <c r="Y722" s="383"/>
      <c r="Z722" s="384"/>
      <c r="AA722" s="470"/>
      <c r="AB722" s="381"/>
      <c r="AC722" s="382"/>
      <c r="AD722" s="382"/>
      <c r="AE722" s="382"/>
      <c r="AF722" s="382"/>
      <c r="AG722" s="382"/>
      <c r="AH722" s="376"/>
      <c r="AI722" s="377"/>
      <c r="AJ722" s="385"/>
      <c r="AK722" s="385"/>
      <c r="AL722" s="385"/>
      <c r="AM722" s="385"/>
      <c r="AN722" s="379"/>
      <c r="AO722" s="386"/>
      <c r="AP722" s="372"/>
      <c r="AQ722" s="372"/>
      <c r="AR722" s="372"/>
      <c r="AS722" s="372"/>
      <c r="AT722" s="372"/>
      <c r="AU722" s="372"/>
      <c r="AV722" s="373"/>
      <c r="AW722" s="387"/>
      <c r="AX722" s="383"/>
      <c r="AY722" s="384"/>
      <c r="AZ722" s="380"/>
      <c r="BA722" s="388"/>
      <c r="BB722" s="382"/>
      <c r="BC722" s="383"/>
      <c r="BF722" s="328"/>
    </row>
    <row r="723" spans="1:58" s="132" customFormat="1" ht="15" x14ac:dyDescent="0.3">
      <c r="A723" s="148"/>
      <c r="B723" s="149"/>
      <c r="C723" s="291" t="str">
        <f t="shared" si="11"/>
        <v/>
      </c>
      <c r="D723" s="300"/>
      <c r="E723" s="300"/>
      <c r="F723" s="264"/>
      <c r="G723" s="349"/>
      <c r="H723" s="371"/>
      <c r="I723" s="352"/>
      <c r="J723" s="372"/>
      <c r="K723" s="373"/>
      <c r="L723" s="374"/>
      <c r="M723" s="375"/>
      <c r="N723" s="356"/>
      <c r="O723" s="376"/>
      <c r="P723" s="377"/>
      <c r="Q723" s="378"/>
      <c r="R723" s="379"/>
      <c r="S723" s="380"/>
      <c r="T723" s="381"/>
      <c r="U723" s="382"/>
      <c r="V723" s="382"/>
      <c r="W723" s="382"/>
      <c r="X723" s="382"/>
      <c r="Y723" s="383"/>
      <c r="Z723" s="384"/>
      <c r="AA723" s="470"/>
      <c r="AB723" s="381"/>
      <c r="AC723" s="382"/>
      <c r="AD723" s="382"/>
      <c r="AE723" s="382"/>
      <c r="AF723" s="382"/>
      <c r="AG723" s="382"/>
      <c r="AH723" s="376"/>
      <c r="AI723" s="377"/>
      <c r="AJ723" s="385"/>
      <c r="AK723" s="385"/>
      <c r="AL723" s="385"/>
      <c r="AM723" s="385"/>
      <c r="AN723" s="379"/>
      <c r="AO723" s="386"/>
      <c r="AP723" s="372"/>
      <c r="AQ723" s="372"/>
      <c r="AR723" s="372"/>
      <c r="AS723" s="372"/>
      <c r="AT723" s="372"/>
      <c r="AU723" s="372"/>
      <c r="AV723" s="373"/>
      <c r="AW723" s="387"/>
      <c r="AX723" s="383"/>
      <c r="AY723" s="384"/>
      <c r="AZ723" s="380"/>
      <c r="BA723" s="388"/>
      <c r="BB723" s="382"/>
      <c r="BC723" s="383"/>
      <c r="BF723" s="328"/>
    </row>
    <row r="724" spans="1:58" s="132" customFormat="1" ht="15" x14ac:dyDescent="0.3">
      <c r="A724" s="148"/>
      <c r="B724" s="149"/>
      <c r="C724" s="291" t="str">
        <f t="shared" si="11"/>
        <v/>
      </c>
      <c r="D724" s="300"/>
      <c r="E724" s="300"/>
      <c r="F724" s="264"/>
      <c r="G724" s="349"/>
      <c r="H724" s="371"/>
      <c r="I724" s="352"/>
      <c r="J724" s="372"/>
      <c r="K724" s="373"/>
      <c r="L724" s="374"/>
      <c r="M724" s="375"/>
      <c r="N724" s="356"/>
      <c r="O724" s="376"/>
      <c r="P724" s="377"/>
      <c r="Q724" s="378"/>
      <c r="R724" s="379"/>
      <c r="S724" s="380"/>
      <c r="T724" s="381"/>
      <c r="U724" s="382"/>
      <c r="V724" s="382"/>
      <c r="W724" s="382"/>
      <c r="X724" s="382"/>
      <c r="Y724" s="383"/>
      <c r="Z724" s="384"/>
      <c r="AA724" s="470"/>
      <c r="AB724" s="381"/>
      <c r="AC724" s="382"/>
      <c r="AD724" s="382"/>
      <c r="AE724" s="382"/>
      <c r="AF724" s="382"/>
      <c r="AG724" s="382"/>
      <c r="AH724" s="376"/>
      <c r="AI724" s="377"/>
      <c r="AJ724" s="385"/>
      <c r="AK724" s="385"/>
      <c r="AL724" s="385"/>
      <c r="AM724" s="385"/>
      <c r="AN724" s="379"/>
      <c r="AO724" s="386"/>
      <c r="AP724" s="372"/>
      <c r="AQ724" s="372"/>
      <c r="AR724" s="372"/>
      <c r="AS724" s="372"/>
      <c r="AT724" s="372"/>
      <c r="AU724" s="372"/>
      <c r="AV724" s="373"/>
      <c r="AW724" s="387"/>
      <c r="AX724" s="383"/>
      <c r="AY724" s="384"/>
      <c r="AZ724" s="380"/>
      <c r="BA724" s="388"/>
      <c r="BB724" s="382"/>
      <c r="BC724" s="383"/>
      <c r="BF724" s="328"/>
    </row>
    <row r="725" spans="1:58" s="132" customFormat="1" ht="15" x14ac:dyDescent="0.3">
      <c r="A725" s="148"/>
      <c r="B725" s="149"/>
      <c r="C725" s="291" t="str">
        <f t="shared" si="11"/>
        <v/>
      </c>
      <c r="D725" s="300"/>
      <c r="E725" s="300"/>
      <c r="F725" s="264"/>
      <c r="G725" s="349"/>
      <c r="H725" s="371"/>
      <c r="I725" s="352"/>
      <c r="J725" s="372"/>
      <c r="K725" s="373"/>
      <c r="L725" s="374"/>
      <c r="M725" s="375"/>
      <c r="N725" s="356"/>
      <c r="O725" s="376"/>
      <c r="P725" s="377"/>
      <c r="Q725" s="378"/>
      <c r="R725" s="379"/>
      <c r="S725" s="380"/>
      <c r="T725" s="381"/>
      <c r="U725" s="382"/>
      <c r="V725" s="382"/>
      <c r="W725" s="382"/>
      <c r="X725" s="382"/>
      <c r="Y725" s="383"/>
      <c r="Z725" s="384"/>
      <c r="AA725" s="470"/>
      <c r="AB725" s="381"/>
      <c r="AC725" s="382"/>
      <c r="AD725" s="382"/>
      <c r="AE725" s="382"/>
      <c r="AF725" s="382"/>
      <c r="AG725" s="382"/>
      <c r="AH725" s="376"/>
      <c r="AI725" s="377"/>
      <c r="AJ725" s="385"/>
      <c r="AK725" s="385"/>
      <c r="AL725" s="385"/>
      <c r="AM725" s="385"/>
      <c r="AN725" s="379"/>
      <c r="AO725" s="386"/>
      <c r="AP725" s="372"/>
      <c r="AQ725" s="372"/>
      <c r="AR725" s="372"/>
      <c r="AS725" s="372"/>
      <c r="AT725" s="372"/>
      <c r="AU725" s="372"/>
      <c r="AV725" s="373"/>
      <c r="AW725" s="387"/>
      <c r="AX725" s="383"/>
      <c r="AY725" s="384"/>
      <c r="AZ725" s="380"/>
      <c r="BA725" s="388"/>
      <c r="BB725" s="382"/>
      <c r="BC725" s="383"/>
      <c r="BF725" s="328"/>
    </row>
    <row r="726" spans="1:58" s="132" customFormat="1" ht="15" x14ac:dyDescent="0.3">
      <c r="A726" s="148"/>
      <c r="B726" s="149"/>
      <c r="C726" s="291" t="str">
        <f t="shared" si="11"/>
        <v/>
      </c>
      <c r="D726" s="300"/>
      <c r="E726" s="300"/>
      <c r="F726" s="264"/>
      <c r="G726" s="349"/>
      <c r="H726" s="371"/>
      <c r="I726" s="352"/>
      <c r="J726" s="372"/>
      <c r="K726" s="373"/>
      <c r="L726" s="374"/>
      <c r="M726" s="375"/>
      <c r="N726" s="356"/>
      <c r="O726" s="376"/>
      <c r="P726" s="377"/>
      <c r="Q726" s="378"/>
      <c r="R726" s="379"/>
      <c r="S726" s="380"/>
      <c r="T726" s="381"/>
      <c r="U726" s="382"/>
      <c r="V726" s="382"/>
      <c r="W726" s="382"/>
      <c r="X726" s="382"/>
      <c r="Y726" s="383"/>
      <c r="Z726" s="384"/>
      <c r="AA726" s="470"/>
      <c r="AB726" s="381"/>
      <c r="AC726" s="382"/>
      <c r="AD726" s="382"/>
      <c r="AE726" s="382"/>
      <c r="AF726" s="382"/>
      <c r="AG726" s="382"/>
      <c r="AH726" s="376"/>
      <c r="AI726" s="377"/>
      <c r="AJ726" s="385"/>
      <c r="AK726" s="385"/>
      <c r="AL726" s="385"/>
      <c r="AM726" s="385"/>
      <c r="AN726" s="379"/>
      <c r="AO726" s="386"/>
      <c r="AP726" s="372"/>
      <c r="AQ726" s="372"/>
      <c r="AR726" s="372"/>
      <c r="AS726" s="372"/>
      <c r="AT726" s="372"/>
      <c r="AU726" s="372"/>
      <c r="AV726" s="373"/>
      <c r="AW726" s="387"/>
      <c r="AX726" s="383"/>
      <c r="AY726" s="384"/>
      <c r="AZ726" s="380"/>
      <c r="BA726" s="388"/>
      <c r="BB726" s="382"/>
      <c r="BC726" s="383"/>
      <c r="BF726" s="328"/>
    </row>
    <row r="727" spans="1:58" s="132" customFormat="1" ht="15" x14ac:dyDescent="0.3">
      <c r="A727" s="148"/>
      <c r="B727" s="149"/>
      <c r="C727" s="291" t="str">
        <f t="shared" si="11"/>
        <v/>
      </c>
      <c r="D727" s="300"/>
      <c r="E727" s="300"/>
      <c r="F727" s="264"/>
      <c r="G727" s="349"/>
      <c r="H727" s="371"/>
      <c r="I727" s="352"/>
      <c r="J727" s="372"/>
      <c r="K727" s="373"/>
      <c r="L727" s="374"/>
      <c r="M727" s="375"/>
      <c r="N727" s="356"/>
      <c r="O727" s="376"/>
      <c r="P727" s="377"/>
      <c r="Q727" s="378"/>
      <c r="R727" s="379"/>
      <c r="S727" s="380"/>
      <c r="T727" s="381"/>
      <c r="U727" s="382"/>
      <c r="V727" s="382"/>
      <c r="W727" s="382"/>
      <c r="X727" s="382"/>
      <c r="Y727" s="383"/>
      <c r="Z727" s="384"/>
      <c r="AA727" s="470"/>
      <c r="AB727" s="381"/>
      <c r="AC727" s="382"/>
      <c r="AD727" s="382"/>
      <c r="AE727" s="382"/>
      <c r="AF727" s="382"/>
      <c r="AG727" s="382"/>
      <c r="AH727" s="376"/>
      <c r="AI727" s="377"/>
      <c r="AJ727" s="385"/>
      <c r="AK727" s="385"/>
      <c r="AL727" s="385"/>
      <c r="AM727" s="385"/>
      <c r="AN727" s="379"/>
      <c r="AO727" s="386"/>
      <c r="AP727" s="372"/>
      <c r="AQ727" s="372"/>
      <c r="AR727" s="372"/>
      <c r="AS727" s="372"/>
      <c r="AT727" s="372"/>
      <c r="AU727" s="372"/>
      <c r="AV727" s="373"/>
      <c r="AW727" s="387"/>
      <c r="AX727" s="383"/>
      <c r="AY727" s="384"/>
      <c r="AZ727" s="380"/>
      <c r="BA727" s="388"/>
      <c r="BB727" s="382"/>
      <c r="BC727" s="383"/>
      <c r="BF727" s="328"/>
    </row>
    <row r="728" spans="1:58" s="132" customFormat="1" ht="15" x14ac:dyDescent="0.3">
      <c r="A728" s="148"/>
      <c r="B728" s="149"/>
      <c r="C728" s="291" t="str">
        <f t="shared" si="11"/>
        <v/>
      </c>
      <c r="D728" s="300"/>
      <c r="E728" s="300"/>
      <c r="F728" s="264"/>
      <c r="G728" s="349"/>
      <c r="H728" s="371"/>
      <c r="I728" s="352"/>
      <c r="J728" s="372"/>
      <c r="K728" s="373"/>
      <c r="L728" s="374"/>
      <c r="M728" s="375"/>
      <c r="N728" s="356"/>
      <c r="O728" s="376"/>
      <c r="P728" s="377"/>
      <c r="Q728" s="378"/>
      <c r="R728" s="379"/>
      <c r="S728" s="380"/>
      <c r="T728" s="381"/>
      <c r="U728" s="382"/>
      <c r="V728" s="382"/>
      <c r="W728" s="382"/>
      <c r="X728" s="382"/>
      <c r="Y728" s="383"/>
      <c r="Z728" s="384"/>
      <c r="AA728" s="470"/>
      <c r="AB728" s="381"/>
      <c r="AC728" s="382"/>
      <c r="AD728" s="382"/>
      <c r="AE728" s="382"/>
      <c r="AF728" s="382"/>
      <c r="AG728" s="382"/>
      <c r="AH728" s="376"/>
      <c r="AI728" s="377"/>
      <c r="AJ728" s="385"/>
      <c r="AK728" s="385"/>
      <c r="AL728" s="385"/>
      <c r="AM728" s="385"/>
      <c r="AN728" s="379"/>
      <c r="AO728" s="386"/>
      <c r="AP728" s="372"/>
      <c r="AQ728" s="372"/>
      <c r="AR728" s="372"/>
      <c r="AS728" s="372"/>
      <c r="AT728" s="372"/>
      <c r="AU728" s="372"/>
      <c r="AV728" s="373"/>
      <c r="AW728" s="387"/>
      <c r="AX728" s="383"/>
      <c r="AY728" s="384"/>
      <c r="AZ728" s="380"/>
      <c r="BA728" s="388"/>
      <c r="BB728" s="382"/>
      <c r="BC728" s="383"/>
      <c r="BF728" s="328"/>
    </row>
    <row r="729" spans="1:58" s="132" customFormat="1" ht="15" x14ac:dyDescent="0.3">
      <c r="A729" s="148"/>
      <c r="B729" s="149"/>
      <c r="C729" s="291" t="str">
        <f t="shared" si="11"/>
        <v/>
      </c>
      <c r="D729" s="300"/>
      <c r="E729" s="300"/>
      <c r="F729" s="264"/>
      <c r="G729" s="349"/>
      <c r="H729" s="371"/>
      <c r="I729" s="352"/>
      <c r="J729" s="372"/>
      <c r="K729" s="373"/>
      <c r="L729" s="374"/>
      <c r="M729" s="375"/>
      <c r="N729" s="356"/>
      <c r="O729" s="376"/>
      <c r="P729" s="377"/>
      <c r="Q729" s="378"/>
      <c r="R729" s="379"/>
      <c r="S729" s="380"/>
      <c r="T729" s="381"/>
      <c r="U729" s="382"/>
      <c r="V729" s="382"/>
      <c r="W729" s="382"/>
      <c r="X729" s="382"/>
      <c r="Y729" s="383"/>
      <c r="Z729" s="384"/>
      <c r="AA729" s="470"/>
      <c r="AB729" s="381"/>
      <c r="AC729" s="382"/>
      <c r="AD729" s="382"/>
      <c r="AE729" s="382"/>
      <c r="AF729" s="382"/>
      <c r="AG729" s="382"/>
      <c r="AH729" s="376"/>
      <c r="AI729" s="377"/>
      <c r="AJ729" s="385"/>
      <c r="AK729" s="385"/>
      <c r="AL729" s="385"/>
      <c r="AM729" s="385"/>
      <c r="AN729" s="379"/>
      <c r="AO729" s="386"/>
      <c r="AP729" s="372"/>
      <c r="AQ729" s="372"/>
      <c r="AR729" s="372"/>
      <c r="AS729" s="372"/>
      <c r="AT729" s="372"/>
      <c r="AU729" s="372"/>
      <c r="AV729" s="373"/>
      <c r="AW729" s="387"/>
      <c r="AX729" s="383"/>
      <c r="AY729" s="384"/>
      <c r="AZ729" s="380"/>
      <c r="BA729" s="388"/>
      <c r="BB729" s="382"/>
      <c r="BC729" s="383"/>
      <c r="BF729" s="328"/>
    </row>
    <row r="730" spans="1:58" s="132" customFormat="1" ht="15" x14ac:dyDescent="0.3">
      <c r="A730" s="148"/>
      <c r="B730" s="149"/>
      <c r="C730" s="291" t="str">
        <f t="shared" si="11"/>
        <v/>
      </c>
      <c r="D730" s="300"/>
      <c r="E730" s="300"/>
      <c r="F730" s="264"/>
      <c r="G730" s="349"/>
      <c r="H730" s="371"/>
      <c r="I730" s="352"/>
      <c r="J730" s="372"/>
      <c r="K730" s="373"/>
      <c r="L730" s="374"/>
      <c r="M730" s="375"/>
      <c r="N730" s="356"/>
      <c r="O730" s="376"/>
      <c r="P730" s="377"/>
      <c r="Q730" s="378"/>
      <c r="R730" s="379"/>
      <c r="S730" s="380"/>
      <c r="T730" s="381"/>
      <c r="U730" s="382"/>
      <c r="V730" s="382"/>
      <c r="W730" s="382"/>
      <c r="X730" s="382"/>
      <c r="Y730" s="383"/>
      <c r="Z730" s="384"/>
      <c r="AA730" s="470"/>
      <c r="AB730" s="381"/>
      <c r="AC730" s="382"/>
      <c r="AD730" s="382"/>
      <c r="AE730" s="382"/>
      <c r="AF730" s="382"/>
      <c r="AG730" s="382"/>
      <c r="AH730" s="376"/>
      <c r="AI730" s="377"/>
      <c r="AJ730" s="385"/>
      <c r="AK730" s="385"/>
      <c r="AL730" s="385"/>
      <c r="AM730" s="385"/>
      <c r="AN730" s="379"/>
      <c r="AO730" s="386"/>
      <c r="AP730" s="372"/>
      <c r="AQ730" s="372"/>
      <c r="AR730" s="372"/>
      <c r="AS730" s="372"/>
      <c r="AT730" s="372"/>
      <c r="AU730" s="372"/>
      <c r="AV730" s="373"/>
      <c r="AW730" s="387"/>
      <c r="AX730" s="383"/>
      <c r="AY730" s="384"/>
      <c r="AZ730" s="380"/>
      <c r="BA730" s="388"/>
      <c r="BB730" s="382"/>
      <c r="BC730" s="383"/>
      <c r="BF730" s="328"/>
    </row>
    <row r="731" spans="1:58" s="132" customFormat="1" ht="15" x14ac:dyDescent="0.3">
      <c r="A731" s="148"/>
      <c r="B731" s="149"/>
      <c r="C731" s="291" t="str">
        <f t="shared" si="11"/>
        <v/>
      </c>
      <c r="D731" s="300"/>
      <c r="E731" s="300"/>
      <c r="F731" s="264"/>
      <c r="G731" s="349"/>
      <c r="H731" s="371"/>
      <c r="I731" s="352"/>
      <c r="J731" s="372"/>
      <c r="K731" s="373"/>
      <c r="L731" s="374"/>
      <c r="M731" s="375"/>
      <c r="N731" s="356"/>
      <c r="O731" s="376"/>
      <c r="P731" s="377"/>
      <c r="Q731" s="378"/>
      <c r="R731" s="379"/>
      <c r="S731" s="380"/>
      <c r="T731" s="381"/>
      <c r="U731" s="382"/>
      <c r="V731" s="382"/>
      <c r="W731" s="382"/>
      <c r="X731" s="382"/>
      <c r="Y731" s="383"/>
      <c r="Z731" s="384"/>
      <c r="AA731" s="470"/>
      <c r="AB731" s="381"/>
      <c r="AC731" s="382"/>
      <c r="AD731" s="382"/>
      <c r="AE731" s="382"/>
      <c r="AF731" s="382"/>
      <c r="AG731" s="382"/>
      <c r="AH731" s="376"/>
      <c r="AI731" s="377"/>
      <c r="AJ731" s="385"/>
      <c r="AK731" s="385"/>
      <c r="AL731" s="385"/>
      <c r="AM731" s="385"/>
      <c r="AN731" s="379"/>
      <c r="AO731" s="386"/>
      <c r="AP731" s="372"/>
      <c r="AQ731" s="372"/>
      <c r="AR731" s="372"/>
      <c r="AS731" s="372"/>
      <c r="AT731" s="372"/>
      <c r="AU731" s="372"/>
      <c r="AV731" s="373"/>
      <c r="AW731" s="387"/>
      <c r="AX731" s="383"/>
      <c r="AY731" s="384"/>
      <c r="AZ731" s="380"/>
      <c r="BA731" s="388"/>
      <c r="BB731" s="382"/>
      <c r="BC731" s="383"/>
      <c r="BF731" s="328"/>
    </row>
    <row r="732" spans="1:58" s="132" customFormat="1" ht="15" x14ac:dyDescent="0.3">
      <c r="A732" s="148"/>
      <c r="B732" s="149"/>
      <c r="C732" s="291" t="str">
        <f t="shared" si="11"/>
        <v/>
      </c>
      <c r="D732" s="300"/>
      <c r="E732" s="300"/>
      <c r="F732" s="264"/>
      <c r="G732" s="349"/>
      <c r="H732" s="371"/>
      <c r="I732" s="352"/>
      <c r="J732" s="372"/>
      <c r="K732" s="373"/>
      <c r="L732" s="374"/>
      <c r="M732" s="375"/>
      <c r="N732" s="356"/>
      <c r="O732" s="376"/>
      <c r="P732" s="377"/>
      <c r="Q732" s="378"/>
      <c r="R732" s="379"/>
      <c r="S732" s="380"/>
      <c r="T732" s="381"/>
      <c r="U732" s="382"/>
      <c r="V732" s="382"/>
      <c r="W732" s="382"/>
      <c r="X732" s="382"/>
      <c r="Y732" s="383"/>
      <c r="Z732" s="384"/>
      <c r="AA732" s="470"/>
      <c r="AB732" s="381"/>
      <c r="AC732" s="382"/>
      <c r="AD732" s="382"/>
      <c r="AE732" s="382"/>
      <c r="AF732" s="382"/>
      <c r="AG732" s="382"/>
      <c r="AH732" s="376"/>
      <c r="AI732" s="377"/>
      <c r="AJ732" s="385"/>
      <c r="AK732" s="385"/>
      <c r="AL732" s="385"/>
      <c r="AM732" s="385"/>
      <c r="AN732" s="379"/>
      <c r="AO732" s="386"/>
      <c r="AP732" s="372"/>
      <c r="AQ732" s="372"/>
      <c r="AR732" s="372"/>
      <c r="AS732" s="372"/>
      <c r="AT732" s="372"/>
      <c r="AU732" s="372"/>
      <c r="AV732" s="373"/>
      <c r="AW732" s="387"/>
      <c r="AX732" s="383"/>
      <c r="AY732" s="384"/>
      <c r="AZ732" s="380"/>
      <c r="BA732" s="388"/>
      <c r="BB732" s="382"/>
      <c r="BC732" s="383"/>
      <c r="BF732" s="328"/>
    </row>
    <row r="733" spans="1:58" s="132" customFormat="1" ht="15" x14ac:dyDescent="0.3">
      <c r="A733" s="148"/>
      <c r="B733" s="149"/>
      <c r="C733" s="291" t="str">
        <f t="shared" si="11"/>
        <v/>
      </c>
      <c r="D733" s="300"/>
      <c r="E733" s="300"/>
      <c r="F733" s="264"/>
      <c r="G733" s="349"/>
      <c r="H733" s="371"/>
      <c r="I733" s="352"/>
      <c r="J733" s="372"/>
      <c r="K733" s="373"/>
      <c r="L733" s="374"/>
      <c r="M733" s="375"/>
      <c r="N733" s="356"/>
      <c r="O733" s="376"/>
      <c r="P733" s="377"/>
      <c r="Q733" s="378"/>
      <c r="R733" s="379"/>
      <c r="S733" s="380"/>
      <c r="T733" s="381"/>
      <c r="U733" s="382"/>
      <c r="V733" s="382"/>
      <c r="W733" s="382"/>
      <c r="X733" s="382"/>
      <c r="Y733" s="383"/>
      <c r="Z733" s="384"/>
      <c r="AA733" s="470"/>
      <c r="AB733" s="381"/>
      <c r="AC733" s="382"/>
      <c r="AD733" s="382"/>
      <c r="AE733" s="382"/>
      <c r="AF733" s="382"/>
      <c r="AG733" s="382"/>
      <c r="AH733" s="376"/>
      <c r="AI733" s="377"/>
      <c r="AJ733" s="385"/>
      <c r="AK733" s="385"/>
      <c r="AL733" s="385"/>
      <c r="AM733" s="385"/>
      <c r="AN733" s="379"/>
      <c r="AO733" s="386"/>
      <c r="AP733" s="372"/>
      <c r="AQ733" s="372"/>
      <c r="AR733" s="372"/>
      <c r="AS733" s="372"/>
      <c r="AT733" s="372"/>
      <c r="AU733" s="372"/>
      <c r="AV733" s="373"/>
      <c r="AW733" s="387"/>
      <c r="AX733" s="383"/>
      <c r="AY733" s="384"/>
      <c r="AZ733" s="380"/>
      <c r="BA733" s="388"/>
      <c r="BB733" s="382"/>
      <c r="BC733" s="383"/>
      <c r="BF733" s="328"/>
    </row>
    <row r="734" spans="1:58" s="132" customFormat="1" ht="15" x14ac:dyDescent="0.3">
      <c r="A734" s="148"/>
      <c r="B734" s="149"/>
      <c r="C734" s="291" t="str">
        <f t="shared" si="11"/>
        <v/>
      </c>
      <c r="D734" s="300"/>
      <c r="E734" s="300"/>
      <c r="F734" s="264"/>
      <c r="G734" s="349"/>
      <c r="H734" s="371"/>
      <c r="I734" s="352"/>
      <c r="J734" s="372"/>
      <c r="K734" s="373"/>
      <c r="L734" s="374"/>
      <c r="M734" s="375"/>
      <c r="N734" s="356"/>
      <c r="O734" s="376"/>
      <c r="P734" s="377"/>
      <c r="Q734" s="378"/>
      <c r="R734" s="379"/>
      <c r="S734" s="380"/>
      <c r="T734" s="381"/>
      <c r="U734" s="382"/>
      <c r="V734" s="382"/>
      <c r="W734" s="382"/>
      <c r="X734" s="382"/>
      <c r="Y734" s="383"/>
      <c r="Z734" s="384"/>
      <c r="AA734" s="470"/>
      <c r="AB734" s="381"/>
      <c r="AC734" s="382"/>
      <c r="AD734" s="382"/>
      <c r="AE734" s="382"/>
      <c r="AF734" s="382"/>
      <c r="AG734" s="382"/>
      <c r="AH734" s="376"/>
      <c r="AI734" s="377"/>
      <c r="AJ734" s="385"/>
      <c r="AK734" s="385"/>
      <c r="AL734" s="385"/>
      <c r="AM734" s="385"/>
      <c r="AN734" s="379"/>
      <c r="AO734" s="386"/>
      <c r="AP734" s="372"/>
      <c r="AQ734" s="372"/>
      <c r="AR734" s="372"/>
      <c r="AS734" s="372"/>
      <c r="AT734" s="372"/>
      <c r="AU734" s="372"/>
      <c r="AV734" s="373"/>
      <c r="AW734" s="387"/>
      <c r="AX734" s="383"/>
      <c r="AY734" s="384"/>
      <c r="AZ734" s="380"/>
      <c r="BA734" s="388"/>
      <c r="BB734" s="382"/>
      <c r="BC734" s="383"/>
      <c r="BF734" s="328"/>
    </row>
    <row r="735" spans="1:58" s="132" customFormat="1" ht="15" x14ac:dyDescent="0.3">
      <c r="A735" s="148"/>
      <c r="B735" s="149"/>
      <c r="C735" s="291" t="str">
        <f t="shared" si="11"/>
        <v/>
      </c>
      <c r="D735" s="300"/>
      <c r="E735" s="300"/>
      <c r="F735" s="264"/>
      <c r="G735" s="349"/>
      <c r="H735" s="371"/>
      <c r="I735" s="352"/>
      <c r="J735" s="372"/>
      <c r="K735" s="373"/>
      <c r="L735" s="374"/>
      <c r="M735" s="375"/>
      <c r="N735" s="356"/>
      <c r="O735" s="376"/>
      <c r="P735" s="377"/>
      <c r="Q735" s="378"/>
      <c r="R735" s="379"/>
      <c r="S735" s="380"/>
      <c r="T735" s="381"/>
      <c r="U735" s="382"/>
      <c r="V735" s="382"/>
      <c r="W735" s="382"/>
      <c r="X735" s="382"/>
      <c r="Y735" s="383"/>
      <c r="Z735" s="384"/>
      <c r="AA735" s="470"/>
      <c r="AB735" s="381"/>
      <c r="AC735" s="382"/>
      <c r="AD735" s="382"/>
      <c r="AE735" s="382"/>
      <c r="AF735" s="382"/>
      <c r="AG735" s="382"/>
      <c r="AH735" s="376"/>
      <c r="AI735" s="377"/>
      <c r="AJ735" s="385"/>
      <c r="AK735" s="385"/>
      <c r="AL735" s="385"/>
      <c r="AM735" s="385"/>
      <c r="AN735" s="379"/>
      <c r="AO735" s="386"/>
      <c r="AP735" s="372"/>
      <c r="AQ735" s="372"/>
      <c r="AR735" s="372"/>
      <c r="AS735" s="372"/>
      <c r="AT735" s="372"/>
      <c r="AU735" s="372"/>
      <c r="AV735" s="373"/>
      <c r="AW735" s="387"/>
      <c r="AX735" s="383"/>
      <c r="AY735" s="384"/>
      <c r="AZ735" s="380"/>
      <c r="BA735" s="388"/>
      <c r="BB735" s="382"/>
      <c r="BC735" s="383"/>
      <c r="BF735" s="328"/>
    </row>
    <row r="736" spans="1:58" s="132" customFormat="1" ht="15" x14ac:dyDescent="0.3">
      <c r="A736" s="148"/>
      <c r="B736" s="149"/>
      <c r="C736" s="291" t="str">
        <f t="shared" si="11"/>
        <v/>
      </c>
      <c r="D736" s="300"/>
      <c r="E736" s="300"/>
      <c r="F736" s="264"/>
      <c r="G736" s="349"/>
      <c r="H736" s="371"/>
      <c r="I736" s="352"/>
      <c r="J736" s="372"/>
      <c r="K736" s="373"/>
      <c r="L736" s="374"/>
      <c r="M736" s="375"/>
      <c r="N736" s="356"/>
      <c r="O736" s="376"/>
      <c r="P736" s="377"/>
      <c r="Q736" s="378"/>
      <c r="R736" s="379"/>
      <c r="S736" s="380"/>
      <c r="T736" s="381"/>
      <c r="U736" s="382"/>
      <c r="V736" s="382"/>
      <c r="W736" s="382"/>
      <c r="X736" s="382"/>
      <c r="Y736" s="383"/>
      <c r="Z736" s="384"/>
      <c r="AA736" s="470"/>
      <c r="AB736" s="381"/>
      <c r="AC736" s="382"/>
      <c r="AD736" s="382"/>
      <c r="AE736" s="382"/>
      <c r="AF736" s="382"/>
      <c r="AG736" s="382"/>
      <c r="AH736" s="376"/>
      <c r="AI736" s="377"/>
      <c r="AJ736" s="385"/>
      <c r="AK736" s="385"/>
      <c r="AL736" s="385"/>
      <c r="AM736" s="385"/>
      <c r="AN736" s="379"/>
      <c r="AO736" s="386"/>
      <c r="AP736" s="372"/>
      <c r="AQ736" s="372"/>
      <c r="AR736" s="372"/>
      <c r="AS736" s="372"/>
      <c r="AT736" s="372"/>
      <c r="AU736" s="372"/>
      <c r="AV736" s="373"/>
      <c r="AW736" s="387"/>
      <c r="AX736" s="383"/>
      <c r="AY736" s="384"/>
      <c r="AZ736" s="380"/>
      <c r="BA736" s="388"/>
      <c r="BB736" s="382"/>
      <c r="BC736" s="383"/>
      <c r="BF736" s="328"/>
    </row>
    <row r="737" spans="1:58" s="132" customFormat="1" ht="15" x14ac:dyDescent="0.3">
      <c r="A737" s="148"/>
      <c r="B737" s="149"/>
      <c r="C737" s="291" t="str">
        <f t="shared" si="11"/>
        <v/>
      </c>
      <c r="D737" s="300"/>
      <c r="E737" s="300"/>
      <c r="F737" s="264"/>
      <c r="G737" s="349"/>
      <c r="H737" s="371"/>
      <c r="I737" s="352"/>
      <c r="J737" s="372"/>
      <c r="K737" s="373"/>
      <c r="L737" s="374"/>
      <c r="M737" s="375"/>
      <c r="N737" s="356"/>
      <c r="O737" s="376"/>
      <c r="P737" s="377"/>
      <c r="Q737" s="378"/>
      <c r="R737" s="379"/>
      <c r="S737" s="380"/>
      <c r="T737" s="381"/>
      <c r="U737" s="382"/>
      <c r="V737" s="382"/>
      <c r="W737" s="382"/>
      <c r="X737" s="382"/>
      <c r="Y737" s="383"/>
      <c r="Z737" s="384"/>
      <c r="AA737" s="470"/>
      <c r="AB737" s="381"/>
      <c r="AC737" s="382"/>
      <c r="AD737" s="382"/>
      <c r="AE737" s="382"/>
      <c r="AF737" s="382"/>
      <c r="AG737" s="382"/>
      <c r="AH737" s="376"/>
      <c r="AI737" s="377"/>
      <c r="AJ737" s="385"/>
      <c r="AK737" s="385"/>
      <c r="AL737" s="385"/>
      <c r="AM737" s="385"/>
      <c r="AN737" s="379"/>
      <c r="AO737" s="386"/>
      <c r="AP737" s="372"/>
      <c r="AQ737" s="372"/>
      <c r="AR737" s="372"/>
      <c r="AS737" s="372"/>
      <c r="AT737" s="372"/>
      <c r="AU737" s="372"/>
      <c r="AV737" s="373"/>
      <c r="AW737" s="387"/>
      <c r="AX737" s="383"/>
      <c r="AY737" s="384"/>
      <c r="AZ737" s="380"/>
      <c r="BA737" s="388"/>
      <c r="BB737" s="382"/>
      <c r="BC737" s="383"/>
      <c r="BF737" s="328"/>
    </row>
    <row r="738" spans="1:58" s="132" customFormat="1" ht="15" x14ac:dyDescent="0.3">
      <c r="A738" s="148"/>
      <c r="B738" s="149"/>
      <c r="C738" s="291" t="str">
        <f t="shared" si="11"/>
        <v/>
      </c>
      <c r="D738" s="300"/>
      <c r="E738" s="300"/>
      <c r="F738" s="264"/>
      <c r="G738" s="349"/>
      <c r="H738" s="371"/>
      <c r="I738" s="352"/>
      <c r="J738" s="372"/>
      <c r="K738" s="373"/>
      <c r="L738" s="374"/>
      <c r="M738" s="375"/>
      <c r="N738" s="356"/>
      <c r="O738" s="376"/>
      <c r="P738" s="377"/>
      <c r="Q738" s="378"/>
      <c r="R738" s="379"/>
      <c r="S738" s="380"/>
      <c r="T738" s="381"/>
      <c r="U738" s="382"/>
      <c r="V738" s="382"/>
      <c r="W738" s="382"/>
      <c r="X738" s="382"/>
      <c r="Y738" s="383"/>
      <c r="Z738" s="384"/>
      <c r="AA738" s="470"/>
      <c r="AB738" s="381"/>
      <c r="AC738" s="382"/>
      <c r="AD738" s="382"/>
      <c r="AE738" s="382"/>
      <c r="AF738" s="382"/>
      <c r="AG738" s="382"/>
      <c r="AH738" s="376"/>
      <c r="AI738" s="377"/>
      <c r="AJ738" s="385"/>
      <c r="AK738" s="385"/>
      <c r="AL738" s="385"/>
      <c r="AM738" s="385"/>
      <c r="AN738" s="379"/>
      <c r="AO738" s="386"/>
      <c r="AP738" s="372"/>
      <c r="AQ738" s="372"/>
      <c r="AR738" s="372"/>
      <c r="AS738" s="372"/>
      <c r="AT738" s="372"/>
      <c r="AU738" s="372"/>
      <c r="AV738" s="373"/>
      <c r="AW738" s="387"/>
      <c r="AX738" s="383"/>
      <c r="AY738" s="384"/>
      <c r="AZ738" s="380"/>
      <c r="BA738" s="388"/>
      <c r="BB738" s="382"/>
      <c r="BC738" s="383"/>
      <c r="BF738" s="328"/>
    </row>
    <row r="739" spans="1:58" s="132" customFormat="1" ht="15" x14ac:dyDescent="0.3">
      <c r="A739" s="148"/>
      <c r="B739" s="149"/>
      <c r="C739" s="291" t="str">
        <f t="shared" si="11"/>
        <v/>
      </c>
      <c r="D739" s="300"/>
      <c r="E739" s="300"/>
      <c r="F739" s="264"/>
      <c r="G739" s="349"/>
      <c r="H739" s="371"/>
      <c r="I739" s="352"/>
      <c r="J739" s="372"/>
      <c r="K739" s="373"/>
      <c r="L739" s="374"/>
      <c r="M739" s="375"/>
      <c r="N739" s="356"/>
      <c r="O739" s="376"/>
      <c r="P739" s="377"/>
      <c r="Q739" s="378"/>
      <c r="R739" s="379"/>
      <c r="S739" s="380"/>
      <c r="T739" s="381"/>
      <c r="U739" s="382"/>
      <c r="V739" s="382"/>
      <c r="W739" s="382"/>
      <c r="X739" s="382"/>
      <c r="Y739" s="383"/>
      <c r="Z739" s="384"/>
      <c r="AA739" s="470"/>
      <c r="AB739" s="381"/>
      <c r="AC739" s="382"/>
      <c r="AD739" s="382"/>
      <c r="AE739" s="382"/>
      <c r="AF739" s="382"/>
      <c r="AG739" s="382"/>
      <c r="AH739" s="376"/>
      <c r="AI739" s="377"/>
      <c r="AJ739" s="385"/>
      <c r="AK739" s="385"/>
      <c r="AL739" s="385"/>
      <c r="AM739" s="385"/>
      <c r="AN739" s="379"/>
      <c r="AO739" s="386"/>
      <c r="AP739" s="372"/>
      <c r="AQ739" s="372"/>
      <c r="AR739" s="372"/>
      <c r="AS739" s="372"/>
      <c r="AT739" s="372"/>
      <c r="AU739" s="372"/>
      <c r="AV739" s="373"/>
      <c r="AW739" s="387"/>
      <c r="AX739" s="383"/>
      <c r="AY739" s="384"/>
      <c r="AZ739" s="380"/>
      <c r="BA739" s="388"/>
      <c r="BB739" s="382"/>
      <c r="BC739" s="383"/>
      <c r="BF739" s="328"/>
    </row>
    <row r="740" spans="1:58" s="132" customFormat="1" ht="15" x14ac:dyDescent="0.3">
      <c r="A740" s="148"/>
      <c r="B740" s="149"/>
      <c r="C740" s="291" t="str">
        <f t="shared" si="11"/>
        <v/>
      </c>
      <c r="D740" s="300"/>
      <c r="E740" s="300"/>
      <c r="F740" s="264"/>
      <c r="G740" s="349"/>
      <c r="H740" s="371"/>
      <c r="I740" s="352"/>
      <c r="J740" s="372"/>
      <c r="K740" s="373"/>
      <c r="L740" s="374"/>
      <c r="M740" s="375"/>
      <c r="N740" s="356"/>
      <c r="O740" s="376"/>
      <c r="P740" s="377"/>
      <c r="Q740" s="378"/>
      <c r="R740" s="379"/>
      <c r="S740" s="380"/>
      <c r="T740" s="381"/>
      <c r="U740" s="382"/>
      <c r="V740" s="382"/>
      <c r="W740" s="382"/>
      <c r="X740" s="382"/>
      <c r="Y740" s="383"/>
      <c r="Z740" s="384"/>
      <c r="AA740" s="470"/>
      <c r="AB740" s="381"/>
      <c r="AC740" s="382"/>
      <c r="AD740" s="382"/>
      <c r="AE740" s="382"/>
      <c r="AF740" s="382"/>
      <c r="AG740" s="382"/>
      <c r="AH740" s="376"/>
      <c r="AI740" s="377"/>
      <c r="AJ740" s="385"/>
      <c r="AK740" s="385"/>
      <c r="AL740" s="385"/>
      <c r="AM740" s="385"/>
      <c r="AN740" s="379"/>
      <c r="AO740" s="386"/>
      <c r="AP740" s="372"/>
      <c r="AQ740" s="372"/>
      <c r="AR740" s="372"/>
      <c r="AS740" s="372"/>
      <c r="AT740" s="372"/>
      <c r="AU740" s="372"/>
      <c r="AV740" s="373"/>
      <c r="AW740" s="387"/>
      <c r="AX740" s="383"/>
      <c r="AY740" s="384"/>
      <c r="AZ740" s="380"/>
      <c r="BA740" s="388"/>
      <c r="BB740" s="382"/>
      <c r="BC740" s="383"/>
      <c r="BF740" s="328"/>
    </row>
    <row r="741" spans="1:58" s="132" customFormat="1" ht="15" x14ac:dyDescent="0.3">
      <c r="A741" s="148"/>
      <c r="B741" s="149"/>
      <c r="C741" s="291" t="str">
        <f t="shared" si="11"/>
        <v/>
      </c>
      <c r="D741" s="300"/>
      <c r="E741" s="300"/>
      <c r="F741" s="264"/>
      <c r="G741" s="349"/>
      <c r="H741" s="371"/>
      <c r="I741" s="352"/>
      <c r="J741" s="372"/>
      <c r="K741" s="373"/>
      <c r="L741" s="374"/>
      <c r="M741" s="375"/>
      <c r="N741" s="356"/>
      <c r="O741" s="376"/>
      <c r="P741" s="377"/>
      <c r="Q741" s="378"/>
      <c r="R741" s="379"/>
      <c r="S741" s="380"/>
      <c r="T741" s="381"/>
      <c r="U741" s="382"/>
      <c r="V741" s="382"/>
      <c r="W741" s="382"/>
      <c r="X741" s="382"/>
      <c r="Y741" s="383"/>
      <c r="Z741" s="384"/>
      <c r="AA741" s="470"/>
      <c r="AB741" s="381"/>
      <c r="AC741" s="382"/>
      <c r="AD741" s="382"/>
      <c r="AE741" s="382"/>
      <c r="AF741" s="382"/>
      <c r="AG741" s="382"/>
      <c r="AH741" s="376"/>
      <c r="AI741" s="377"/>
      <c r="AJ741" s="385"/>
      <c r="AK741" s="385"/>
      <c r="AL741" s="385"/>
      <c r="AM741" s="385"/>
      <c r="AN741" s="379"/>
      <c r="AO741" s="386"/>
      <c r="AP741" s="372"/>
      <c r="AQ741" s="372"/>
      <c r="AR741" s="372"/>
      <c r="AS741" s="372"/>
      <c r="AT741" s="372"/>
      <c r="AU741" s="372"/>
      <c r="AV741" s="373"/>
      <c r="AW741" s="387"/>
      <c r="AX741" s="383"/>
      <c r="AY741" s="384"/>
      <c r="AZ741" s="380"/>
      <c r="BA741" s="388"/>
      <c r="BB741" s="382"/>
      <c r="BC741" s="383"/>
      <c r="BF741" s="328"/>
    </row>
    <row r="742" spans="1:58" s="132" customFormat="1" ht="15" x14ac:dyDescent="0.3">
      <c r="A742" s="148"/>
      <c r="B742" s="149"/>
      <c r="C742" s="291" t="str">
        <f t="shared" si="11"/>
        <v/>
      </c>
      <c r="D742" s="300"/>
      <c r="E742" s="300"/>
      <c r="F742" s="264"/>
      <c r="G742" s="349"/>
      <c r="H742" s="371"/>
      <c r="I742" s="352"/>
      <c r="J742" s="372"/>
      <c r="K742" s="373"/>
      <c r="L742" s="374"/>
      <c r="M742" s="375"/>
      <c r="N742" s="356"/>
      <c r="O742" s="376"/>
      <c r="P742" s="377"/>
      <c r="Q742" s="378"/>
      <c r="R742" s="379"/>
      <c r="S742" s="380"/>
      <c r="T742" s="381"/>
      <c r="U742" s="382"/>
      <c r="V742" s="382"/>
      <c r="W742" s="382"/>
      <c r="X742" s="382"/>
      <c r="Y742" s="383"/>
      <c r="Z742" s="384"/>
      <c r="AA742" s="470"/>
      <c r="AB742" s="381"/>
      <c r="AC742" s="382"/>
      <c r="AD742" s="382"/>
      <c r="AE742" s="382"/>
      <c r="AF742" s="382"/>
      <c r="AG742" s="382"/>
      <c r="AH742" s="376"/>
      <c r="AI742" s="377"/>
      <c r="AJ742" s="385"/>
      <c r="AK742" s="385"/>
      <c r="AL742" s="385"/>
      <c r="AM742" s="385"/>
      <c r="AN742" s="379"/>
      <c r="AO742" s="386"/>
      <c r="AP742" s="372"/>
      <c r="AQ742" s="372"/>
      <c r="AR742" s="372"/>
      <c r="AS742" s="372"/>
      <c r="AT742" s="372"/>
      <c r="AU742" s="372"/>
      <c r="AV742" s="373"/>
      <c r="AW742" s="387"/>
      <c r="AX742" s="383"/>
      <c r="AY742" s="384"/>
      <c r="AZ742" s="380"/>
      <c r="BA742" s="388"/>
      <c r="BB742" s="382"/>
      <c r="BC742" s="383"/>
      <c r="BF742" s="328"/>
    </row>
    <row r="743" spans="1:58" s="132" customFormat="1" ht="15" x14ac:dyDescent="0.3">
      <c r="A743" s="148"/>
      <c r="B743" s="149"/>
      <c r="C743" s="291" t="str">
        <f t="shared" si="11"/>
        <v/>
      </c>
      <c r="D743" s="300"/>
      <c r="E743" s="300"/>
      <c r="F743" s="264"/>
      <c r="G743" s="349"/>
      <c r="H743" s="371"/>
      <c r="I743" s="352"/>
      <c r="J743" s="372"/>
      <c r="K743" s="373"/>
      <c r="L743" s="374"/>
      <c r="M743" s="375"/>
      <c r="N743" s="356"/>
      <c r="O743" s="376"/>
      <c r="P743" s="377"/>
      <c r="Q743" s="378"/>
      <c r="R743" s="379"/>
      <c r="S743" s="380"/>
      <c r="T743" s="381"/>
      <c r="U743" s="382"/>
      <c r="V743" s="382"/>
      <c r="W743" s="382"/>
      <c r="X743" s="382"/>
      <c r="Y743" s="383"/>
      <c r="Z743" s="384"/>
      <c r="AA743" s="470"/>
      <c r="AB743" s="381"/>
      <c r="AC743" s="382"/>
      <c r="AD743" s="382"/>
      <c r="AE743" s="382"/>
      <c r="AF743" s="382"/>
      <c r="AG743" s="382"/>
      <c r="AH743" s="376"/>
      <c r="AI743" s="377"/>
      <c r="AJ743" s="385"/>
      <c r="AK743" s="385"/>
      <c r="AL743" s="385"/>
      <c r="AM743" s="385"/>
      <c r="AN743" s="379"/>
      <c r="AO743" s="386"/>
      <c r="AP743" s="372"/>
      <c r="AQ743" s="372"/>
      <c r="AR743" s="372"/>
      <c r="AS743" s="372"/>
      <c r="AT743" s="372"/>
      <c r="AU743" s="372"/>
      <c r="AV743" s="373"/>
      <c r="AW743" s="387"/>
      <c r="AX743" s="383"/>
      <c r="AY743" s="384"/>
      <c r="AZ743" s="380"/>
      <c r="BA743" s="388"/>
      <c r="BB743" s="382"/>
      <c r="BC743" s="383"/>
      <c r="BF743" s="328"/>
    </row>
    <row r="744" spans="1:58" s="132" customFormat="1" ht="15" x14ac:dyDescent="0.3">
      <c r="A744" s="148"/>
      <c r="B744" s="149"/>
      <c r="C744" s="291" t="str">
        <f t="shared" si="11"/>
        <v/>
      </c>
      <c r="D744" s="300"/>
      <c r="E744" s="300"/>
      <c r="F744" s="264"/>
      <c r="G744" s="349"/>
      <c r="H744" s="371"/>
      <c r="I744" s="352"/>
      <c r="J744" s="372"/>
      <c r="K744" s="373"/>
      <c r="L744" s="374"/>
      <c r="M744" s="375"/>
      <c r="N744" s="356"/>
      <c r="O744" s="376"/>
      <c r="P744" s="377"/>
      <c r="Q744" s="378"/>
      <c r="R744" s="379"/>
      <c r="S744" s="380"/>
      <c r="T744" s="381"/>
      <c r="U744" s="382"/>
      <c r="V744" s="382"/>
      <c r="W744" s="382"/>
      <c r="X744" s="382"/>
      <c r="Y744" s="383"/>
      <c r="Z744" s="384"/>
      <c r="AA744" s="470"/>
      <c r="AB744" s="381"/>
      <c r="AC744" s="382"/>
      <c r="AD744" s="382"/>
      <c r="AE744" s="382"/>
      <c r="AF744" s="382"/>
      <c r="AG744" s="382"/>
      <c r="AH744" s="376"/>
      <c r="AI744" s="377"/>
      <c r="AJ744" s="385"/>
      <c r="AK744" s="385"/>
      <c r="AL744" s="385"/>
      <c r="AM744" s="385"/>
      <c r="AN744" s="379"/>
      <c r="AO744" s="386"/>
      <c r="AP744" s="372"/>
      <c r="AQ744" s="372"/>
      <c r="AR744" s="372"/>
      <c r="AS744" s="372"/>
      <c r="AT744" s="372"/>
      <c r="AU744" s="372"/>
      <c r="AV744" s="373"/>
      <c r="AW744" s="387"/>
      <c r="AX744" s="383"/>
      <c r="AY744" s="384"/>
      <c r="AZ744" s="380"/>
      <c r="BA744" s="388"/>
      <c r="BB744" s="382"/>
      <c r="BC744" s="383"/>
      <c r="BF744" s="328"/>
    </row>
    <row r="745" spans="1:58" s="132" customFormat="1" ht="15" x14ac:dyDescent="0.3">
      <c r="A745" s="148"/>
      <c r="B745" s="149"/>
      <c r="C745" s="291" t="str">
        <f t="shared" si="11"/>
        <v/>
      </c>
      <c r="D745" s="300"/>
      <c r="E745" s="300"/>
      <c r="F745" s="264"/>
      <c r="G745" s="349"/>
      <c r="H745" s="371"/>
      <c r="I745" s="352"/>
      <c r="J745" s="372"/>
      <c r="K745" s="373"/>
      <c r="L745" s="374"/>
      <c r="M745" s="375"/>
      <c r="N745" s="356"/>
      <c r="O745" s="376"/>
      <c r="P745" s="377"/>
      <c r="Q745" s="378"/>
      <c r="R745" s="379"/>
      <c r="S745" s="380"/>
      <c r="T745" s="381"/>
      <c r="U745" s="382"/>
      <c r="V745" s="382"/>
      <c r="W745" s="382"/>
      <c r="X745" s="382"/>
      <c r="Y745" s="383"/>
      <c r="Z745" s="384"/>
      <c r="AA745" s="470"/>
      <c r="AB745" s="381"/>
      <c r="AC745" s="382"/>
      <c r="AD745" s="382"/>
      <c r="AE745" s="382"/>
      <c r="AF745" s="382"/>
      <c r="AG745" s="382"/>
      <c r="AH745" s="376"/>
      <c r="AI745" s="377"/>
      <c r="AJ745" s="385"/>
      <c r="AK745" s="385"/>
      <c r="AL745" s="385"/>
      <c r="AM745" s="385"/>
      <c r="AN745" s="379"/>
      <c r="AO745" s="386"/>
      <c r="AP745" s="372"/>
      <c r="AQ745" s="372"/>
      <c r="AR745" s="372"/>
      <c r="AS745" s="372"/>
      <c r="AT745" s="372"/>
      <c r="AU745" s="372"/>
      <c r="AV745" s="373"/>
      <c r="AW745" s="387"/>
      <c r="AX745" s="383"/>
      <c r="AY745" s="384"/>
      <c r="AZ745" s="380"/>
      <c r="BA745" s="388"/>
      <c r="BB745" s="382"/>
      <c r="BC745" s="383"/>
      <c r="BF745" s="328"/>
    </row>
    <row r="746" spans="1:58" s="132" customFormat="1" ht="15" x14ac:dyDescent="0.3">
      <c r="A746" s="148"/>
      <c r="B746" s="149"/>
      <c r="C746" s="291" t="str">
        <f t="shared" si="11"/>
        <v/>
      </c>
      <c r="D746" s="300"/>
      <c r="E746" s="300"/>
      <c r="F746" s="264"/>
      <c r="G746" s="349"/>
      <c r="H746" s="371"/>
      <c r="I746" s="352"/>
      <c r="J746" s="372"/>
      <c r="K746" s="373"/>
      <c r="L746" s="374"/>
      <c r="M746" s="375"/>
      <c r="N746" s="356"/>
      <c r="O746" s="376"/>
      <c r="P746" s="377"/>
      <c r="Q746" s="378"/>
      <c r="R746" s="379"/>
      <c r="S746" s="380"/>
      <c r="T746" s="381"/>
      <c r="U746" s="382"/>
      <c r="V746" s="382"/>
      <c r="W746" s="382"/>
      <c r="X746" s="382"/>
      <c r="Y746" s="383"/>
      <c r="Z746" s="384"/>
      <c r="AA746" s="470"/>
      <c r="AB746" s="381"/>
      <c r="AC746" s="382"/>
      <c r="AD746" s="382"/>
      <c r="AE746" s="382"/>
      <c r="AF746" s="382"/>
      <c r="AG746" s="382"/>
      <c r="AH746" s="376"/>
      <c r="AI746" s="377"/>
      <c r="AJ746" s="385"/>
      <c r="AK746" s="385"/>
      <c r="AL746" s="385"/>
      <c r="AM746" s="385"/>
      <c r="AN746" s="379"/>
      <c r="AO746" s="386"/>
      <c r="AP746" s="372"/>
      <c r="AQ746" s="372"/>
      <c r="AR746" s="372"/>
      <c r="AS746" s="372"/>
      <c r="AT746" s="372"/>
      <c r="AU746" s="372"/>
      <c r="AV746" s="373"/>
      <c r="AW746" s="387"/>
      <c r="AX746" s="383"/>
      <c r="AY746" s="384"/>
      <c r="AZ746" s="380"/>
      <c r="BA746" s="388"/>
      <c r="BB746" s="382"/>
      <c r="BC746" s="383"/>
      <c r="BF746" s="328"/>
    </row>
    <row r="747" spans="1:58" s="132" customFormat="1" ht="15" x14ac:dyDescent="0.3">
      <c r="A747" s="148"/>
      <c r="B747" s="149"/>
      <c r="C747" s="291" t="str">
        <f t="shared" si="11"/>
        <v/>
      </c>
      <c r="D747" s="300"/>
      <c r="E747" s="300"/>
      <c r="F747" s="264"/>
      <c r="G747" s="349"/>
      <c r="H747" s="371"/>
      <c r="I747" s="352"/>
      <c r="J747" s="372"/>
      <c r="K747" s="373"/>
      <c r="L747" s="374"/>
      <c r="M747" s="375"/>
      <c r="N747" s="356"/>
      <c r="O747" s="376"/>
      <c r="P747" s="377"/>
      <c r="Q747" s="378"/>
      <c r="R747" s="379"/>
      <c r="S747" s="380"/>
      <c r="T747" s="381"/>
      <c r="U747" s="382"/>
      <c r="V747" s="382"/>
      <c r="W747" s="382"/>
      <c r="X747" s="382"/>
      <c r="Y747" s="383"/>
      <c r="Z747" s="384"/>
      <c r="AA747" s="470"/>
      <c r="AB747" s="381"/>
      <c r="AC747" s="382"/>
      <c r="AD747" s="382"/>
      <c r="AE747" s="382"/>
      <c r="AF747" s="382"/>
      <c r="AG747" s="382"/>
      <c r="AH747" s="376"/>
      <c r="AI747" s="377"/>
      <c r="AJ747" s="385"/>
      <c r="AK747" s="385"/>
      <c r="AL747" s="385"/>
      <c r="AM747" s="385"/>
      <c r="AN747" s="379"/>
      <c r="AO747" s="386"/>
      <c r="AP747" s="372"/>
      <c r="AQ747" s="372"/>
      <c r="AR747" s="372"/>
      <c r="AS747" s="372"/>
      <c r="AT747" s="372"/>
      <c r="AU747" s="372"/>
      <c r="AV747" s="373"/>
      <c r="AW747" s="387"/>
      <c r="AX747" s="383"/>
      <c r="AY747" s="384"/>
      <c r="AZ747" s="380"/>
      <c r="BA747" s="388"/>
      <c r="BB747" s="382"/>
      <c r="BC747" s="383"/>
      <c r="BF747" s="328"/>
    </row>
    <row r="748" spans="1:58" s="132" customFormat="1" ht="15" x14ac:dyDescent="0.3">
      <c r="A748" s="148"/>
      <c r="B748" s="149"/>
      <c r="C748" s="291" t="str">
        <f t="shared" si="11"/>
        <v/>
      </c>
      <c r="D748" s="300"/>
      <c r="E748" s="300"/>
      <c r="F748" s="264"/>
      <c r="G748" s="349"/>
      <c r="H748" s="371"/>
      <c r="I748" s="352"/>
      <c r="J748" s="372"/>
      <c r="K748" s="373"/>
      <c r="L748" s="374"/>
      <c r="M748" s="375"/>
      <c r="N748" s="356"/>
      <c r="O748" s="376"/>
      <c r="P748" s="377"/>
      <c r="Q748" s="378"/>
      <c r="R748" s="379"/>
      <c r="S748" s="380"/>
      <c r="T748" s="381"/>
      <c r="U748" s="382"/>
      <c r="V748" s="382"/>
      <c r="W748" s="382"/>
      <c r="X748" s="382"/>
      <c r="Y748" s="383"/>
      <c r="Z748" s="384"/>
      <c r="AA748" s="470"/>
      <c r="AB748" s="381"/>
      <c r="AC748" s="382"/>
      <c r="AD748" s="382"/>
      <c r="AE748" s="382"/>
      <c r="AF748" s="382"/>
      <c r="AG748" s="382"/>
      <c r="AH748" s="376"/>
      <c r="AI748" s="377"/>
      <c r="AJ748" s="385"/>
      <c r="AK748" s="385"/>
      <c r="AL748" s="385"/>
      <c r="AM748" s="385"/>
      <c r="AN748" s="379"/>
      <c r="AO748" s="386"/>
      <c r="AP748" s="372"/>
      <c r="AQ748" s="372"/>
      <c r="AR748" s="372"/>
      <c r="AS748" s="372"/>
      <c r="AT748" s="372"/>
      <c r="AU748" s="372"/>
      <c r="AV748" s="373"/>
      <c r="AW748" s="387"/>
      <c r="AX748" s="383"/>
      <c r="AY748" s="384"/>
      <c r="AZ748" s="380"/>
      <c r="BA748" s="388"/>
      <c r="BB748" s="382"/>
      <c r="BC748" s="383"/>
      <c r="BF748" s="328"/>
    </row>
    <row r="749" spans="1:58" s="132" customFormat="1" ht="15" x14ac:dyDescent="0.3">
      <c r="A749" s="148"/>
      <c r="B749" s="149"/>
      <c r="C749" s="291" t="str">
        <f t="shared" si="11"/>
        <v/>
      </c>
      <c r="D749" s="300"/>
      <c r="E749" s="300"/>
      <c r="F749" s="264"/>
      <c r="G749" s="349"/>
      <c r="H749" s="371"/>
      <c r="I749" s="352"/>
      <c r="J749" s="372"/>
      <c r="K749" s="373"/>
      <c r="L749" s="374"/>
      <c r="M749" s="375"/>
      <c r="N749" s="356"/>
      <c r="O749" s="376"/>
      <c r="P749" s="377"/>
      <c r="Q749" s="378"/>
      <c r="R749" s="379"/>
      <c r="S749" s="380"/>
      <c r="T749" s="381"/>
      <c r="U749" s="382"/>
      <c r="V749" s="382"/>
      <c r="W749" s="382"/>
      <c r="X749" s="382"/>
      <c r="Y749" s="383"/>
      <c r="Z749" s="384"/>
      <c r="AA749" s="470"/>
      <c r="AB749" s="381"/>
      <c r="AC749" s="382"/>
      <c r="AD749" s="382"/>
      <c r="AE749" s="382"/>
      <c r="AF749" s="382"/>
      <c r="AG749" s="382"/>
      <c r="AH749" s="376"/>
      <c r="AI749" s="377"/>
      <c r="AJ749" s="385"/>
      <c r="AK749" s="385"/>
      <c r="AL749" s="385"/>
      <c r="AM749" s="385"/>
      <c r="AN749" s="379"/>
      <c r="AO749" s="386"/>
      <c r="AP749" s="372"/>
      <c r="AQ749" s="372"/>
      <c r="AR749" s="372"/>
      <c r="AS749" s="372"/>
      <c r="AT749" s="372"/>
      <c r="AU749" s="372"/>
      <c r="AV749" s="373"/>
      <c r="AW749" s="387"/>
      <c r="AX749" s="383"/>
      <c r="AY749" s="384"/>
      <c r="AZ749" s="380"/>
      <c r="BA749" s="388"/>
      <c r="BB749" s="382"/>
      <c r="BC749" s="383"/>
      <c r="BF749" s="328"/>
    </row>
    <row r="750" spans="1:58" s="132" customFormat="1" ht="15" x14ac:dyDescent="0.3">
      <c r="A750" s="148"/>
      <c r="B750" s="149"/>
      <c r="C750" s="291" t="str">
        <f t="shared" si="11"/>
        <v/>
      </c>
      <c r="D750" s="300"/>
      <c r="E750" s="300"/>
      <c r="F750" s="264"/>
      <c r="G750" s="349"/>
      <c r="H750" s="371"/>
      <c r="I750" s="352"/>
      <c r="J750" s="372"/>
      <c r="K750" s="373"/>
      <c r="L750" s="374"/>
      <c r="M750" s="375"/>
      <c r="N750" s="356"/>
      <c r="O750" s="376"/>
      <c r="P750" s="377"/>
      <c r="Q750" s="378"/>
      <c r="R750" s="379"/>
      <c r="S750" s="380"/>
      <c r="T750" s="381"/>
      <c r="U750" s="382"/>
      <c r="V750" s="382"/>
      <c r="W750" s="382"/>
      <c r="X750" s="382"/>
      <c r="Y750" s="383"/>
      <c r="Z750" s="384"/>
      <c r="AA750" s="470"/>
      <c r="AB750" s="381"/>
      <c r="AC750" s="382"/>
      <c r="AD750" s="382"/>
      <c r="AE750" s="382"/>
      <c r="AF750" s="382"/>
      <c r="AG750" s="382"/>
      <c r="AH750" s="376"/>
      <c r="AI750" s="377"/>
      <c r="AJ750" s="385"/>
      <c r="AK750" s="385"/>
      <c r="AL750" s="385"/>
      <c r="AM750" s="385"/>
      <c r="AN750" s="379"/>
      <c r="AO750" s="386"/>
      <c r="AP750" s="372"/>
      <c r="AQ750" s="372"/>
      <c r="AR750" s="372"/>
      <c r="AS750" s="372"/>
      <c r="AT750" s="372"/>
      <c r="AU750" s="372"/>
      <c r="AV750" s="373"/>
      <c r="AW750" s="387"/>
      <c r="AX750" s="383"/>
      <c r="AY750" s="384"/>
      <c r="AZ750" s="380"/>
      <c r="BA750" s="388"/>
      <c r="BB750" s="382"/>
      <c r="BC750" s="383"/>
      <c r="BF750" s="328"/>
    </row>
    <row r="751" spans="1:58" s="132" customFormat="1" ht="15" x14ac:dyDescent="0.3">
      <c r="A751" s="148"/>
      <c r="B751" s="149"/>
      <c r="C751" s="291" t="str">
        <f t="shared" si="11"/>
        <v/>
      </c>
      <c r="D751" s="300"/>
      <c r="E751" s="300"/>
      <c r="F751" s="264"/>
      <c r="G751" s="349"/>
      <c r="H751" s="371"/>
      <c r="I751" s="352"/>
      <c r="J751" s="372"/>
      <c r="K751" s="373"/>
      <c r="L751" s="374"/>
      <c r="M751" s="375"/>
      <c r="N751" s="356"/>
      <c r="O751" s="376"/>
      <c r="P751" s="377"/>
      <c r="Q751" s="378"/>
      <c r="R751" s="379"/>
      <c r="S751" s="380"/>
      <c r="T751" s="381"/>
      <c r="U751" s="382"/>
      <c r="V751" s="382"/>
      <c r="W751" s="382"/>
      <c r="X751" s="382"/>
      <c r="Y751" s="383"/>
      <c r="Z751" s="384"/>
      <c r="AA751" s="470"/>
      <c r="AB751" s="381"/>
      <c r="AC751" s="382"/>
      <c r="AD751" s="382"/>
      <c r="AE751" s="382"/>
      <c r="AF751" s="382"/>
      <c r="AG751" s="382"/>
      <c r="AH751" s="376"/>
      <c r="AI751" s="377"/>
      <c r="AJ751" s="385"/>
      <c r="AK751" s="385"/>
      <c r="AL751" s="385"/>
      <c r="AM751" s="385"/>
      <c r="AN751" s="379"/>
      <c r="AO751" s="386"/>
      <c r="AP751" s="372"/>
      <c r="AQ751" s="372"/>
      <c r="AR751" s="372"/>
      <c r="AS751" s="372"/>
      <c r="AT751" s="372"/>
      <c r="AU751" s="372"/>
      <c r="AV751" s="373"/>
      <c r="AW751" s="387"/>
      <c r="AX751" s="383"/>
      <c r="AY751" s="384"/>
      <c r="AZ751" s="380"/>
      <c r="BA751" s="388"/>
      <c r="BB751" s="382"/>
      <c r="BC751" s="383"/>
      <c r="BF751" s="328"/>
    </row>
    <row r="752" spans="1:58" s="132" customFormat="1" ht="15" x14ac:dyDescent="0.3">
      <c r="A752" s="148"/>
      <c r="B752" s="149"/>
      <c r="C752" s="291" t="str">
        <f t="shared" si="11"/>
        <v/>
      </c>
      <c r="D752" s="300"/>
      <c r="E752" s="300"/>
      <c r="F752" s="264"/>
      <c r="G752" s="349"/>
      <c r="H752" s="371"/>
      <c r="I752" s="352"/>
      <c r="J752" s="372"/>
      <c r="K752" s="373"/>
      <c r="L752" s="374"/>
      <c r="M752" s="375"/>
      <c r="N752" s="356"/>
      <c r="O752" s="376"/>
      <c r="P752" s="377"/>
      <c r="Q752" s="378"/>
      <c r="R752" s="379"/>
      <c r="S752" s="380"/>
      <c r="T752" s="381"/>
      <c r="U752" s="382"/>
      <c r="V752" s="382"/>
      <c r="W752" s="382"/>
      <c r="X752" s="382"/>
      <c r="Y752" s="383"/>
      <c r="Z752" s="384"/>
      <c r="AA752" s="470"/>
      <c r="AB752" s="381"/>
      <c r="AC752" s="382"/>
      <c r="AD752" s="382"/>
      <c r="AE752" s="382"/>
      <c r="AF752" s="382"/>
      <c r="AG752" s="382"/>
      <c r="AH752" s="376"/>
      <c r="AI752" s="377"/>
      <c r="AJ752" s="385"/>
      <c r="AK752" s="385"/>
      <c r="AL752" s="385"/>
      <c r="AM752" s="385"/>
      <c r="AN752" s="379"/>
      <c r="AO752" s="386"/>
      <c r="AP752" s="372"/>
      <c r="AQ752" s="372"/>
      <c r="AR752" s="372"/>
      <c r="AS752" s="372"/>
      <c r="AT752" s="372"/>
      <c r="AU752" s="372"/>
      <c r="AV752" s="373"/>
      <c r="AW752" s="387"/>
      <c r="AX752" s="383"/>
      <c r="AY752" s="384"/>
      <c r="AZ752" s="380"/>
      <c r="BA752" s="388"/>
      <c r="BB752" s="382"/>
      <c r="BC752" s="383"/>
      <c r="BF752" s="328"/>
    </row>
    <row r="753" spans="1:58" s="132" customFormat="1" ht="15" x14ac:dyDescent="0.3">
      <c r="A753" s="148"/>
      <c r="B753" s="149"/>
      <c r="C753" s="291" t="str">
        <f t="shared" si="11"/>
        <v/>
      </c>
      <c r="D753" s="300"/>
      <c r="E753" s="300"/>
      <c r="F753" s="264"/>
      <c r="G753" s="349"/>
      <c r="H753" s="371"/>
      <c r="I753" s="352"/>
      <c r="J753" s="372"/>
      <c r="K753" s="373"/>
      <c r="L753" s="374"/>
      <c r="M753" s="375"/>
      <c r="N753" s="356"/>
      <c r="O753" s="376"/>
      <c r="P753" s="377"/>
      <c r="Q753" s="378"/>
      <c r="R753" s="379"/>
      <c r="S753" s="380"/>
      <c r="T753" s="381"/>
      <c r="U753" s="382"/>
      <c r="V753" s="382"/>
      <c r="W753" s="382"/>
      <c r="X753" s="382"/>
      <c r="Y753" s="383"/>
      <c r="Z753" s="384"/>
      <c r="AA753" s="470"/>
      <c r="AB753" s="381"/>
      <c r="AC753" s="382"/>
      <c r="AD753" s="382"/>
      <c r="AE753" s="382"/>
      <c r="AF753" s="382"/>
      <c r="AG753" s="382"/>
      <c r="AH753" s="376"/>
      <c r="AI753" s="377"/>
      <c r="AJ753" s="385"/>
      <c r="AK753" s="385"/>
      <c r="AL753" s="385"/>
      <c r="AM753" s="385"/>
      <c r="AN753" s="379"/>
      <c r="AO753" s="386"/>
      <c r="AP753" s="372"/>
      <c r="AQ753" s="372"/>
      <c r="AR753" s="372"/>
      <c r="AS753" s="372"/>
      <c r="AT753" s="372"/>
      <c r="AU753" s="372"/>
      <c r="AV753" s="373"/>
      <c r="AW753" s="387"/>
      <c r="AX753" s="383"/>
      <c r="AY753" s="384"/>
      <c r="AZ753" s="380"/>
      <c r="BA753" s="388"/>
      <c r="BB753" s="382"/>
      <c r="BC753" s="383"/>
      <c r="BF753" s="328"/>
    </row>
    <row r="754" spans="1:58" s="132" customFormat="1" ht="15" x14ac:dyDescent="0.3">
      <c r="A754" s="148"/>
      <c r="B754" s="149"/>
      <c r="C754" s="291" t="str">
        <f t="shared" si="11"/>
        <v/>
      </c>
      <c r="D754" s="300"/>
      <c r="E754" s="300"/>
      <c r="F754" s="264"/>
      <c r="G754" s="349"/>
      <c r="H754" s="371"/>
      <c r="I754" s="352"/>
      <c r="J754" s="372"/>
      <c r="K754" s="373"/>
      <c r="L754" s="374"/>
      <c r="M754" s="375"/>
      <c r="N754" s="356"/>
      <c r="O754" s="376"/>
      <c r="P754" s="377"/>
      <c r="Q754" s="378"/>
      <c r="R754" s="379"/>
      <c r="S754" s="380"/>
      <c r="T754" s="381"/>
      <c r="U754" s="382"/>
      <c r="V754" s="382"/>
      <c r="W754" s="382"/>
      <c r="X754" s="382"/>
      <c r="Y754" s="383"/>
      <c r="Z754" s="384"/>
      <c r="AA754" s="470"/>
      <c r="AB754" s="381"/>
      <c r="AC754" s="382"/>
      <c r="AD754" s="382"/>
      <c r="AE754" s="382"/>
      <c r="AF754" s="382"/>
      <c r="AG754" s="382"/>
      <c r="AH754" s="376"/>
      <c r="AI754" s="377"/>
      <c r="AJ754" s="385"/>
      <c r="AK754" s="385"/>
      <c r="AL754" s="385"/>
      <c r="AM754" s="385"/>
      <c r="AN754" s="379"/>
      <c r="AO754" s="386"/>
      <c r="AP754" s="372"/>
      <c r="AQ754" s="372"/>
      <c r="AR754" s="372"/>
      <c r="AS754" s="372"/>
      <c r="AT754" s="372"/>
      <c r="AU754" s="372"/>
      <c r="AV754" s="373"/>
      <c r="AW754" s="387"/>
      <c r="AX754" s="383"/>
      <c r="AY754" s="384"/>
      <c r="AZ754" s="380"/>
      <c r="BA754" s="388"/>
      <c r="BB754" s="382"/>
      <c r="BC754" s="383"/>
      <c r="BF754" s="328"/>
    </row>
    <row r="755" spans="1:58" s="132" customFormat="1" ht="15" x14ac:dyDescent="0.3">
      <c r="A755" s="148"/>
      <c r="B755" s="149"/>
      <c r="C755" s="291" t="str">
        <f t="shared" si="11"/>
        <v/>
      </c>
      <c r="D755" s="300"/>
      <c r="E755" s="300"/>
      <c r="F755" s="264"/>
      <c r="G755" s="349"/>
      <c r="H755" s="371"/>
      <c r="I755" s="352"/>
      <c r="J755" s="372"/>
      <c r="K755" s="373"/>
      <c r="L755" s="374"/>
      <c r="M755" s="375"/>
      <c r="N755" s="356"/>
      <c r="O755" s="376"/>
      <c r="P755" s="377"/>
      <c r="Q755" s="378"/>
      <c r="R755" s="379"/>
      <c r="S755" s="380"/>
      <c r="T755" s="381"/>
      <c r="U755" s="382"/>
      <c r="V755" s="382"/>
      <c r="W755" s="382"/>
      <c r="X755" s="382"/>
      <c r="Y755" s="383"/>
      <c r="Z755" s="384"/>
      <c r="AA755" s="470"/>
      <c r="AB755" s="381"/>
      <c r="AC755" s="382"/>
      <c r="AD755" s="382"/>
      <c r="AE755" s="382"/>
      <c r="AF755" s="382"/>
      <c r="AG755" s="382"/>
      <c r="AH755" s="376"/>
      <c r="AI755" s="377"/>
      <c r="AJ755" s="385"/>
      <c r="AK755" s="385"/>
      <c r="AL755" s="385"/>
      <c r="AM755" s="385"/>
      <c r="AN755" s="379"/>
      <c r="AO755" s="386"/>
      <c r="AP755" s="372"/>
      <c r="AQ755" s="372"/>
      <c r="AR755" s="372"/>
      <c r="AS755" s="372"/>
      <c r="AT755" s="372"/>
      <c r="AU755" s="372"/>
      <c r="AV755" s="373"/>
      <c r="AW755" s="387"/>
      <c r="AX755" s="383"/>
      <c r="AY755" s="384"/>
      <c r="AZ755" s="380"/>
      <c r="BA755" s="388"/>
      <c r="BB755" s="382"/>
      <c r="BC755" s="383"/>
      <c r="BF755" s="328"/>
    </row>
    <row r="756" spans="1:58" s="132" customFormat="1" ht="15" x14ac:dyDescent="0.3">
      <c r="A756" s="148"/>
      <c r="B756" s="149"/>
      <c r="C756" s="291" t="str">
        <f t="shared" si="11"/>
        <v/>
      </c>
      <c r="D756" s="300"/>
      <c r="E756" s="300"/>
      <c r="F756" s="264"/>
      <c r="G756" s="349"/>
      <c r="H756" s="371"/>
      <c r="I756" s="352"/>
      <c r="J756" s="372"/>
      <c r="K756" s="373"/>
      <c r="L756" s="374"/>
      <c r="M756" s="375"/>
      <c r="N756" s="356"/>
      <c r="O756" s="376"/>
      <c r="P756" s="377"/>
      <c r="Q756" s="378"/>
      <c r="R756" s="379"/>
      <c r="S756" s="380"/>
      <c r="T756" s="381"/>
      <c r="U756" s="382"/>
      <c r="V756" s="382"/>
      <c r="W756" s="382"/>
      <c r="X756" s="382"/>
      <c r="Y756" s="383"/>
      <c r="Z756" s="384"/>
      <c r="AA756" s="470"/>
      <c r="AB756" s="381"/>
      <c r="AC756" s="382"/>
      <c r="AD756" s="382"/>
      <c r="AE756" s="382"/>
      <c r="AF756" s="382"/>
      <c r="AG756" s="382"/>
      <c r="AH756" s="376"/>
      <c r="AI756" s="377"/>
      <c r="AJ756" s="385"/>
      <c r="AK756" s="385"/>
      <c r="AL756" s="385"/>
      <c r="AM756" s="385"/>
      <c r="AN756" s="379"/>
      <c r="AO756" s="386"/>
      <c r="AP756" s="372"/>
      <c r="AQ756" s="372"/>
      <c r="AR756" s="372"/>
      <c r="AS756" s="372"/>
      <c r="AT756" s="372"/>
      <c r="AU756" s="372"/>
      <c r="AV756" s="373"/>
      <c r="AW756" s="387"/>
      <c r="AX756" s="383"/>
      <c r="AY756" s="384"/>
      <c r="AZ756" s="380"/>
      <c r="BA756" s="388"/>
      <c r="BB756" s="382"/>
      <c r="BC756" s="383"/>
      <c r="BF756" s="328"/>
    </row>
    <row r="757" spans="1:58" s="132" customFormat="1" ht="15" x14ac:dyDescent="0.3">
      <c r="A757" s="148"/>
      <c r="B757" s="149"/>
      <c r="C757" s="291" t="str">
        <f t="shared" si="11"/>
        <v/>
      </c>
      <c r="D757" s="300"/>
      <c r="E757" s="300"/>
      <c r="F757" s="264"/>
      <c r="G757" s="349"/>
      <c r="H757" s="371"/>
      <c r="I757" s="352"/>
      <c r="J757" s="372"/>
      <c r="K757" s="373"/>
      <c r="L757" s="374"/>
      <c r="M757" s="375"/>
      <c r="N757" s="356"/>
      <c r="O757" s="376"/>
      <c r="P757" s="377"/>
      <c r="Q757" s="378"/>
      <c r="R757" s="379"/>
      <c r="S757" s="380"/>
      <c r="T757" s="381"/>
      <c r="U757" s="382"/>
      <c r="V757" s="382"/>
      <c r="W757" s="382"/>
      <c r="X757" s="382"/>
      <c r="Y757" s="383"/>
      <c r="Z757" s="384"/>
      <c r="AA757" s="470"/>
      <c r="AB757" s="381"/>
      <c r="AC757" s="382"/>
      <c r="AD757" s="382"/>
      <c r="AE757" s="382"/>
      <c r="AF757" s="382"/>
      <c r="AG757" s="382"/>
      <c r="AH757" s="376"/>
      <c r="AI757" s="377"/>
      <c r="AJ757" s="385"/>
      <c r="AK757" s="385"/>
      <c r="AL757" s="385"/>
      <c r="AM757" s="385"/>
      <c r="AN757" s="379"/>
      <c r="AO757" s="386"/>
      <c r="AP757" s="372"/>
      <c r="AQ757" s="372"/>
      <c r="AR757" s="372"/>
      <c r="AS757" s="372"/>
      <c r="AT757" s="372"/>
      <c r="AU757" s="372"/>
      <c r="AV757" s="373"/>
      <c r="AW757" s="387"/>
      <c r="AX757" s="383"/>
      <c r="AY757" s="384"/>
      <c r="AZ757" s="380"/>
      <c r="BA757" s="388"/>
      <c r="BB757" s="382"/>
      <c r="BC757" s="383"/>
      <c r="BF757" s="328"/>
    </row>
    <row r="758" spans="1:58" s="132" customFormat="1" ht="15" x14ac:dyDescent="0.3">
      <c r="A758" s="148"/>
      <c r="B758" s="149"/>
      <c r="C758" s="291" t="str">
        <f t="shared" si="11"/>
        <v/>
      </c>
      <c r="D758" s="300"/>
      <c r="E758" s="300"/>
      <c r="F758" s="264"/>
      <c r="G758" s="349"/>
      <c r="H758" s="371"/>
      <c r="I758" s="352"/>
      <c r="J758" s="372"/>
      <c r="K758" s="373"/>
      <c r="L758" s="374"/>
      <c r="M758" s="375"/>
      <c r="N758" s="356"/>
      <c r="O758" s="376"/>
      <c r="P758" s="377"/>
      <c r="Q758" s="378"/>
      <c r="R758" s="379"/>
      <c r="S758" s="380"/>
      <c r="T758" s="381"/>
      <c r="U758" s="382"/>
      <c r="V758" s="382"/>
      <c r="W758" s="382"/>
      <c r="X758" s="382"/>
      <c r="Y758" s="383"/>
      <c r="Z758" s="384"/>
      <c r="AA758" s="470"/>
      <c r="AB758" s="381"/>
      <c r="AC758" s="382"/>
      <c r="AD758" s="382"/>
      <c r="AE758" s="382"/>
      <c r="AF758" s="382"/>
      <c r="AG758" s="382"/>
      <c r="AH758" s="376"/>
      <c r="AI758" s="377"/>
      <c r="AJ758" s="385"/>
      <c r="AK758" s="385"/>
      <c r="AL758" s="385"/>
      <c r="AM758" s="385"/>
      <c r="AN758" s="379"/>
      <c r="AO758" s="386"/>
      <c r="AP758" s="372"/>
      <c r="AQ758" s="372"/>
      <c r="AR758" s="372"/>
      <c r="AS758" s="372"/>
      <c r="AT758" s="372"/>
      <c r="AU758" s="372"/>
      <c r="AV758" s="373"/>
      <c r="AW758" s="387"/>
      <c r="AX758" s="383"/>
      <c r="AY758" s="384"/>
      <c r="AZ758" s="380"/>
      <c r="BA758" s="388"/>
      <c r="BB758" s="382"/>
      <c r="BC758" s="383"/>
      <c r="BF758" s="328"/>
    </row>
    <row r="759" spans="1:58" s="132" customFormat="1" ht="15" x14ac:dyDescent="0.3">
      <c r="A759" s="148"/>
      <c r="B759" s="149"/>
      <c r="C759" s="291" t="str">
        <f t="shared" si="11"/>
        <v/>
      </c>
      <c r="D759" s="300"/>
      <c r="E759" s="300"/>
      <c r="F759" s="264"/>
      <c r="G759" s="349"/>
      <c r="H759" s="371"/>
      <c r="I759" s="352"/>
      <c r="J759" s="372"/>
      <c r="K759" s="373"/>
      <c r="L759" s="374"/>
      <c r="M759" s="375"/>
      <c r="N759" s="356"/>
      <c r="O759" s="376"/>
      <c r="P759" s="377"/>
      <c r="Q759" s="378"/>
      <c r="R759" s="379"/>
      <c r="S759" s="380"/>
      <c r="T759" s="381"/>
      <c r="U759" s="382"/>
      <c r="V759" s="382"/>
      <c r="W759" s="382"/>
      <c r="X759" s="382"/>
      <c r="Y759" s="383"/>
      <c r="Z759" s="384"/>
      <c r="AA759" s="470"/>
      <c r="AB759" s="381"/>
      <c r="AC759" s="382"/>
      <c r="AD759" s="382"/>
      <c r="AE759" s="382"/>
      <c r="AF759" s="382"/>
      <c r="AG759" s="382"/>
      <c r="AH759" s="376"/>
      <c r="AI759" s="377"/>
      <c r="AJ759" s="385"/>
      <c r="AK759" s="385"/>
      <c r="AL759" s="385"/>
      <c r="AM759" s="385"/>
      <c r="AN759" s="379"/>
      <c r="AO759" s="386"/>
      <c r="AP759" s="372"/>
      <c r="AQ759" s="372"/>
      <c r="AR759" s="372"/>
      <c r="AS759" s="372"/>
      <c r="AT759" s="372"/>
      <c r="AU759" s="372"/>
      <c r="AV759" s="373"/>
      <c r="AW759" s="387"/>
      <c r="AX759" s="383"/>
      <c r="AY759" s="384"/>
      <c r="AZ759" s="380"/>
      <c r="BA759" s="388"/>
      <c r="BB759" s="382"/>
      <c r="BC759" s="383"/>
      <c r="BF759" s="328"/>
    </row>
    <row r="760" spans="1:58" s="132" customFormat="1" ht="15" x14ac:dyDescent="0.3">
      <c r="A760" s="148"/>
      <c r="B760" s="149"/>
      <c r="C760" s="291" t="str">
        <f t="shared" si="11"/>
        <v/>
      </c>
      <c r="D760" s="300"/>
      <c r="E760" s="300"/>
      <c r="F760" s="264"/>
      <c r="G760" s="349"/>
      <c r="H760" s="371"/>
      <c r="I760" s="352"/>
      <c r="J760" s="372"/>
      <c r="K760" s="373"/>
      <c r="L760" s="374"/>
      <c r="M760" s="375"/>
      <c r="N760" s="356"/>
      <c r="O760" s="376"/>
      <c r="P760" s="377"/>
      <c r="Q760" s="378"/>
      <c r="R760" s="379"/>
      <c r="S760" s="380"/>
      <c r="T760" s="381"/>
      <c r="U760" s="382"/>
      <c r="V760" s="382"/>
      <c r="W760" s="382"/>
      <c r="X760" s="382"/>
      <c r="Y760" s="383"/>
      <c r="Z760" s="384"/>
      <c r="AA760" s="470"/>
      <c r="AB760" s="381"/>
      <c r="AC760" s="382"/>
      <c r="AD760" s="382"/>
      <c r="AE760" s="382"/>
      <c r="AF760" s="382"/>
      <c r="AG760" s="382"/>
      <c r="AH760" s="376"/>
      <c r="AI760" s="377"/>
      <c r="AJ760" s="385"/>
      <c r="AK760" s="385"/>
      <c r="AL760" s="385"/>
      <c r="AM760" s="385"/>
      <c r="AN760" s="379"/>
      <c r="AO760" s="386"/>
      <c r="AP760" s="372"/>
      <c r="AQ760" s="372"/>
      <c r="AR760" s="372"/>
      <c r="AS760" s="372"/>
      <c r="AT760" s="372"/>
      <c r="AU760" s="372"/>
      <c r="AV760" s="373"/>
      <c r="AW760" s="387"/>
      <c r="AX760" s="383"/>
      <c r="AY760" s="384"/>
      <c r="AZ760" s="380"/>
      <c r="BA760" s="388"/>
      <c r="BB760" s="382"/>
      <c r="BC760" s="383"/>
      <c r="BF760" s="328"/>
    </row>
    <row r="761" spans="1:58" s="132" customFormat="1" ht="15" x14ac:dyDescent="0.3">
      <c r="A761" s="148"/>
      <c r="B761" s="149"/>
      <c r="C761" s="291" t="str">
        <f t="shared" si="11"/>
        <v/>
      </c>
      <c r="D761" s="300"/>
      <c r="E761" s="300"/>
      <c r="F761" s="264"/>
      <c r="G761" s="349"/>
      <c r="H761" s="371"/>
      <c r="I761" s="352"/>
      <c r="J761" s="372"/>
      <c r="K761" s="373"/>
      <c r="L761" s="374"/>
      <c r="M761" s="375"/>
      <c r="N761" s="356"/>
      <c r="O761" s="376"/>
      <c r="P761" s="377"/>
      <c r="Q761" s="378"/>
      <c r="R761" s="379"/>
      <c r="S761" s="380"/>
      <c r="T761" s="381"/>
      <c r="U761" s="382"/>
      <c r="V761" s="382"/>
      <c r="W761" s="382"/>
      <c r="X761" s="382"/>
      <c r="Y761" s="383"/>
      <c r="Z761" s="384"/>
      <c r="AA761" s="470"/>
      <c r="AB761" s="381"/>
      <c r="AC761" s="382"/>
      <c r="AD761" s="382"/>
      <c r="AE761" s="382"/>
      <c r="AF761" s="382"/>
      <c r="AG761" s="382"/>
      <c r="AH761" s="376"/>
      <c r="AI761" s="377"/>
      <c r="AJ761" s="385"/>
      <c r="AK761" s="385"/>
      <c r="AL761" s="385"/>
      <c r="AM761" s="385"/>
      <c r="AN761" s="379"/>
      <c r="AO761" s="386"/>
      <c r="AP761" s="372"/>
      <c r="AQ761" s="372"/>
      <c r="AR761" s="372"/>
      <c r="AS761" s="372"/>
      <c r="AT761" s="372"/>
      <c r="AU761" s="372"/>
      <c r="AV761" s="373"/>
      <c r="AW761" s="387"/>
      <c r="AX761" s="383"/>
      <c r="AY761" s="384"/>
      <c r="AZ761" s="380"/>
      <c r="BA761" s="388"/>
      <c r="BB761" s="382"/>
      <c r="BC761" s="383"/>
      <c r="BF761" s="328"/>
    </row>
    <row r="762" spans="1:58" s="132" customFormat="1" ht="15" x14ac:dyDescent="0.3">
      <c r="A762" s="148"/>
      <c r="B762" s="149"/>
      <c r="C762" s="291" t="str">
        <f t="shared" si="11"/>
        <v/>
      </c>
      <c r="D762" s="300"/>
      <c r="E762" s="300"/>
      <c r="F762" s="264"/>
      <c r="G762" s="349"/>
      <c r="H762" s="371"/>
      <c r="I762" s="352"/>
      <c r="J762" s="372"/>
      <c r="K762" s="373"/>
      <c r="L762" s="374"/>
      <c r="M762" s="375"/>
      <c r="N762" s="356"/>
      <c r="O762" s="376"/>
      <c r="P762" s="377"/>
      <c r="Q762" s="378"/>
      <c r="R762" s="379"/>
      <c r="S762" s="380"/>
      <c r="T762" s="381"/>
      <c r="U762" s="382"/>
      <c r="V762" s="382"/>
      <c r="W762" s="382"/>
      <c r="X762" s="382"/>
      <c r="Y762" s="383"/>
      <c r="Z762" s="384"/>
      <c r="AA762" s="470"/>
      <c r="AB762" s="381"/>
      <c r="AC762" s="382"/>
      <c r="AD762" s="382"/>
      <c r="AE762" s="382"/>
      <c r="AF762" s="382"/>
      <c r="AG762" s="382"/>
      <c r="AH762" s="376"/>
      <c r="AI762" s="377"/>
      <c r="AJ762" s="385"/>
      <c r="AK762" s="385"/>
      <c r="AL762" s="385"/>
      <c r="AM762" s="385"/>
      <c r="AN762" s="379"/>
      <c r="AO762" s="386"/>
      <c r="AP762" s="372"/>
      <c r="AQ762" s="372"/>
      <c r="AR762" s="372"/>
      <c r="AS762" s="372"/>
      <c r="AT762" s="372"/>
      <c r="AU762" s="372"/>
      <c r="AV762" s="373"/>
      <c r="AW762" s="387"/>
      <c r="AX762" s="383"/>
      <c r="AY762" s="384"/>
      <c r="AZ762" s="380"/>
      <c r="BA762" s="388"/>
      <c r="BB762" s="382"/>
      <c r="BC762" s="383"/>
      <c r="BF762" s="328"/>
    </row>
    <row r="763" spans="1:58" s="132" customFormat="1" ht="15" x14ac:dyDescent="0.3">
      <c r="A763" s="148"/>
      <c r="B763" s="149"/>
      <c r="C763" s="291" t="str">
        <f t="shared" si="11"/>
        <v/>
      </c>
      <c r="D763" s="300"/>
      <c r="E763" s="300"/>
      <c r="F763" s="264"/>
      <c r="G763" s="349"/>
      <c r="H763" s="371"/>
      <c r="I763" s="352"/>
      <c r="J763" s="372"/>
      <c r="K763" s="373"/>
      <c r="L763" s="374"/>
      <c r="M763" s="375"/>
      <c r="N763" s="356"/>
      <c r="O763" s="376"/>
      <c r="P763" s="377"/>
      <c r="Q763" s="378"/>
      <c r="R763" s="379"/>
      <c r="S763" s="380"/>
      <c r="T763" s="381"/>
      <c r="U763" s="382"/>
      <c r="V763" s="382"/>
      <c r="W763" s="382"/>
      <c r="X763" s="382"/>
      <c r="Y763" s="383"/>
      <c r="Z763" s="384"/>
      <c r="AA763" s="470"/>
      <c r="AB763" s="381"/>
      <c r="AC763" s="382"/>
      <c r="AD763" s="382"/>
      <c r="AE763" s="382"/>
      <c r="AF763" s="382"/>
      <c r="AG763" s="382"/>
      <c r="AH763" s="376"/>
      <c r="AI763" s="377"/>
      <c r="AJ763" s="385"/>
      <c r="AK763" s="385"/>
      <c r="AL763" s="385"/>
      <c r="AM763" s="385"/>
      <c r="AN763" s="379"/>
      <c r="AO763" s="386"/>
      <c r="AP763" s="372"/>
      <c r="AQ763" s="372"/>
      <c r="AR763" s="372"/>
      <c r="AS763" s="372"/>
      <c r="AT763" s="372"/>
      <c r="AU763" s="372"/>
      <c r="AV763" s="373"/>
      <c r="AW763" s="387"/>
      <c r="AX763" s="383"/>
      <c r="AY763" s="384"/>
      <c r="AZ763" s="380"/>
      <c r="BA763" s="388"/>
      <c r="BB763" s="382"/>
      <c r="BC763" s="383"/>
      <c r="BF763" s="328"/>
    </row>
    <row r="764" spans="1:58" s="132" customFormat="1" ht="15" x14ac:dyDescent="0.3">
      <c r="A764" s="148"/>
      <c r="B764" s="149"/>
      <c r="C764" s="291" t="str">
        <f t="shared" si="11"/>
        <v/>
      </c>
      <c r="D764" s="300"/>
      <c r="E764" s="300"/>
      <c r="F764" s="264"/>
      <c r="G764" s="349"/>
      <c r="H764" s="371"/>
      <c r="I764" s="352"/>
      <c r="J764" s="372"/>
      <c r="K764" s="373"/>
      <c r="L764" s="374"/>
      <c r="M764" s="375"/>
      <c r="N764" s="356"/>
      <c r="O764" s="376"/>
      <c r="P764" s="377"/>
      <c r="Q764" s="378"/>
      <c r="R764" s="379"/>
      <c r="S764" s="380"/>
      <c r="T764" s="381"/>
      <c r="U764" s="382"/>
      <c r="V764" s="382"/>
      <c r="W764" s="382"/>
      <c r="X764" s="382"/>
      <c r="Y764" s="383"/>
      <c r="Z764" s="384"/>
      <c r="AA764" s="470"/>
      <c r="AB764" s="381"/>
      <c r="AC764" s="382"/>
      <c r="AD764" s="382"/>
      <c r="AE764" s="382"/>
      <c r="AF764" s="382"/>
      <c r="AG764" s="382"/>
      <c r="AH764" s="376"/>
      <c r="AI764" s="377"/>
      <c r="AJ764" s="385"/>
      <c r="AK764" s="385"/>
      <c r="AL764" s="385"/>
      <c r="AM764" s="385"/>
      <c r="AN764" s="379"/>
      <c r="AO764" s="386"/>
      <c r="AP764" s="372"/>
      <c r="AQ764" s="372"/>
      <c r="AR764" s="372"/>
      <c r="AS764" s="372"/>
      <c r="AT764" s="372"/>
      <c r="AU764" s="372"/>
      <c r="AV764" s="373"/>
      <c r="AW764" s="387"/>
      <c r="AX764" s="383"/>
      <c r="AY764" s="384"/>
      <c r="AZ764" s="380"/>
      <c r="BA764" s="388"/>
      <c r="BB764" s="382"/>
      <c r="BC764" s="383"/>
      <c r="BF764" s="328"/>
    </row>
    <row r="765" spans="1:58" s="132" customFormat="1" ht="15" x14ac:dyDescent="0.3">
      <c r="A765" s="148"/>
      <c r="B765" s="149"/>
      <c r="C765" s="291" t="str">
        <f t="shared" si="11"/>
        <v/>
      </c>
      <c r="D765" s="300"/>
      <c r="E765" s="300"/>
      <c r="F765" s="264"/>
      <c r="G765" s="349"/>
      <c r="H765" s="371"/>
      <c r="I765" s="352"/>
      <c r="J765" s="372"/>
      <c r="K765" s="373"/>
      <c r="L765" s="374"/>
      <c r="M765" s="375"/>
      <c r="N765" s="356"/>
      <c r="O765" s="376"/>
      <c r="P765" s="377"/>
      <c r="Q765" s="378"/>
      <c r="R765" s="379"/>
      <c r="S765" s="380"/>
      <c r="T765" s="381"/>
      <c r="U765" s="382"/>
      <c r="V765" s="382"/>
      <c r="W765" s="382"/>
      <c r="X765" s="382"/>
      <c r="Y765" s="383"/>
      <c r="Z765" s="384"/>
      <c r="AA765" s="470"/>
      <c r="AB765" s="381"/>
      <c r="AC765" s="382"/>
      <c r="AD765" s="382"/>
      <c r="AE765" s="382"/>
      <c r="AF765" s="382"/>
      <c r="AG765" s="382"/>
      <c r="AH765" s="376"/>
      <c r="AI765" s="377"/>
      <c r="AJ765" s="385"/>
      <c r="AK765" s="385"/>
      <c r="AL765" s="385"/>
      <c r="AM765" s="385"/>
      <c r="AN765" s="379"/>
      <c r="AO765" s="386"/>
      <c r="AP765" s="372"/>
      <c r="AQ765" s="372"/>
      <c r="AR765" s="372"/>
      <c r="AS765" s="372"/>
      <c r="AT765" s="372"/>
      <c r="AU765" s="372"/>
      <c r="AV765" s="373"/>
      <c r="AW765" s="387"/>
      <c r="AX765" s="383"/>
      <c r="AY765" s="384"/>
      <c r="AZ765" s="380"/>
      <c r="BA765" s="388"/>
      <c r="BB765" s="382"/>
      <c r="BC765" s="383"/>
      <c r="BF765" s="328"/>
    </row>
    <row r="766" spans="1:58" s="132" customFormat="1" ht="15" x14ac:dyDescent="0.3">
      <c r="A766" s="148"/>
      <c r="B766" s="149"/>
      <c r="C766" s="291" t="str">
        <f t="shared" si="11"/>
        <v/>
      </c>
      <c r="D766" s="300"/>
      <c r="E766" s="300"/>
      <c r="F766" s="264"/>
      <c r="G766" s="349"/>
      <c r="H766" s="371"/>
      <c r="I766" s="352"/>
      <c r="J766" s="372"/>
      <c r="K766" s="373"/>
      <c r="L766" s="374"/>
      <c r="M766" s="375"/>
      <c r="N766" s="356"/>
      <c r="O766" s="376"/>
      <c r="P766" s="377"/>
      <c r="Q766" s="378"/>
      <c r="R766" s="379"/>
      <c r="S766" s="380"/>
      <c r="T766" s="381"/>
      <c r="U766" s="382"/>
      <c r="V766" s="382"/>
      <c r="W766" s="382"/>
      <c r="X766" s="382"/>
      <c r="Y766" s="383"/>
      <c r="Z766" s="384"/>
      <c r="AA766" s="470"/>
      <c r="AB766" s="381"/>
      <c r="AC766" s="382"/>
      <c r="AD766" s="382"/>
      <c r="AE766" s="382"/>
      <c r="AF766" s="382"/>
      <c r="AG766" s="382"/>
      <c r="AH766" s="376"/>
      <c r="AI766" s="377"/>
      <c r="AJ766" s="385"/>
      <c r="AK766" s="385"/>
      <c r="AL766" s="385"/>
      <c r="AM766" s="385"/>
      <c r="AN766" s="379"/>
      <c r="AO766" s="386"/>
      <c r="AP766" s="372"/>
      <c r="AQ766" s="372"/>
      <c r="AR766" s="372"/>
      <c r="AS766" s="372"/>
      <c r="AT766" s="372"/>
      <c r="AU766" s="372"/>
      <c r="AV766" s="373"/>
      <c r="AW766" s="387"/>
      <c r="AX766" s="383"/>
      <c r="AY766" s="384"/>
      <c r="AZ766" s="380"/>
      <c r="BA766" s="388"/>
      <c r="BB766" s="382"/>
      <c r="BC766" s="383"/>
      <c r="BF766" s="328"/>
    </row>
    <row r="767" spans="1:58" s="132" customFormat="1" ht="15" x14ac:dyDescent="0.3">
      <c r="A767" s="148"/>
      <c r="B767" s="149"/>
      <c r="C767" s="291" t="str">
        <f t="shared" si="11"/>
        <v/>
      </c>
      <c r="D767" s="300"/>
      <c r="E767" s="300"/>
      <c r="F767" s="264"/>
      <c r="G767" s="349"/>
      <c r="H767" s="371"/>
      <c r="I767" s="352"/>
      <c r="J767" s="372"/>
      <c r="K767" s="373"/>
      <c r="L767" s="374"/>
      <c r="M767" s="375"/>
      <c r="N767" s="356"/>
      <c r="O767" s="376"/>
      <c r="P767" s="377"/>
      <c r="Q767" s="378"/>
      <c r="R767" s="379"/>
      <c r="S767" s="380"/>
      <c r="T767" s="381"/>
      <c r="U767" s="382"/>
      <c r="V767" s="382"/>
      <c r="W767" s="382"/>
      <c r="X767" s="382"/>
      <c r="Y767" s="383"/>
      <c r="Z767" s="384"/>
      <c r="AA767" s="470"/>
      <c r="AB767" s="381"/>
      <c r="AC767" s="382"/>
      <c r="AD767" s="382"/>
      <c r="AE767" s="382"/>
      <c r="AF767" s="382"/>
      <c r="AG767" s="382"/>
      <c r="AH767" s="376"/>
      <c r="AI767" s="377"/>
      <c r="AJ767" s="385"/>
      <c r="AK767" s="385"/>
      <c r="AL767" s="385"/>
      <c r="AM767" s="385"/>
      <c r="AN767" s="379"/>
      <c r="AO767" s="386"/>
      <c r="AP767" s="372"/>
      <c r="AQ767" s="372"/>
      <c r="AR767" s="372"/>
      <c r="AS767" s="372"/>
      <c r="AT767" s="372"/>
      <c r="AU767" s="372"/>
      <c r="AV767" s="373"/>
      <c r="AW767" s="387"/>
      <c r="AX767" s="383"/>
      <c r="AY767" s="384"/>
      <c r="AZ767" s="380"/>
      <c r="BA767" s="388"/>
      <c r="BB767" s="382"/>
      <c r="BC767" s="383"/>
      <c r="BF767" s="328"/>
    </row>
    <row r="768" spans="1:58" s="132" customFormat="1" ht="15" x14ac:dyDescent="0.3">
      <c r="A768" s="148"/>
      <c r="B768" s="149"/>
      <c r="C768" s="291" t="str">
        <f t="shared" si="11"/>
        <v/>
      </c>
      <c r="D768" s="300"/>
      <c r="E768" s="300"/>
      <c r="F768" s="264"/>
      <c r="G768" s="349"/>
      <c r="H768" s="371"/>
      <c r="I768" s="352"/>
      <c r="J768" s="372"/>
      <c r="K768" s="373"/>
      <c r="L768" s="374"/>
      <c r="M768" s="375"/>
      <c r="N768" s="356"/>
      <c r="O768" s="376"/>
      <c r="P768" s="377"/>
      <c r="Q768" s="378"/>
      <c r="R768" s="379"/>
      <c r="S768" s="380"/>
      <c r="T768" s="381"/>
      <c r="U768" s="382"/>
      <c r="V768" s="382"/>
      <c r="W768" s="382"/>
      <c r="X768" s="382"/>
      <c r="Y768" s="383"/>
      <c r="Z768" s="384"/>
      <c r="AA768" s="470"/>
      <c r="AB768" s="381"/>
      <c r="AC768" s="382"/>
      <c r="AD768" s="382"/>
      <c r="AE768" s="382"/>
      <c r="AF768" s="382"/>
      <c r="AG768" s="382"/>
      <c r="AH768" s="376"/>
      <c r="AI768" s="377"/>
      <c r="AJ768" s="385"/>
      <c r="AK768" s="385"/>
      <c r="AL768" s="385"/>
      <c r="AM768" s="385"/>
      <c r="AN768" s="379"/>
      <c r="AO768" s="386"/>
      <c r="AP768" s="372"/>
      <c r="AQ768" s="372"/>
      <c r="AR768" s="372"/>
      <c r="AS768" s="372"/>
      <c r="AT768" s="372"/>
      <c r="AU768" s="372"/>
      <c r="AV768" s="373"/>
      <c r="AW768" s="387"/>
      <c r="AX768" s="383"/>
      <c r="AY768" s="384"/>
      <c r="AZ768" s="380"/>
      <c r="BA768" s="388"/>
      <c r="BB768" s="382"/>
      <c r="BC768" s="383"/>
      <c r="BF768" s="328"/>
    </row>
    <row r="769" spans="1:58" s="132" customFormat="1" ht="15" x14ac:dyDescent="0.3">
      <c r="A769" s="148"/>
      <c r="B769" s="149"/>
      <c r="C769" s="291" t="str">
        <f t="shared" si="11"/>
        <v/>
      </c>
      <c r="D769" s="300"/>
      <c r="E769" s="300"/>
      <c r="F769" s="264"/>
      <c r="G769" s="349"/>
      <c r="H769" s="371"/>
      <c r="I769" s="352"/>
      <c r="J769" s="372"/>
      <c r="K769" s="373"/>
      <c r="L769" s="374"/>
      <c r="M769" s="375"/>
      <c r="N769" s="356"/>
      <c r="O769" s="376"/>
      <c r="P769" s="377"/>
      <c r="Q769" s="378"/>
      <c r="R769" s="379"/>
      <c r="S769" s="380"/>
      <c r="T769" s="381"/>
      <c r="U769" s="382"/>
      <c r="V769" s="382"/>
      <c r="W769" s="382"/>
      <c r="X769" s="382"/>
      <c r="Y769" s="383"/>
      <c r="Z769" s="384"/>
      <c r="AA769" s="470"/>
      <c r="AB769" s="381"/>
      <c r="AC769" s="382"/>
      <c r="AD769" s="382"/>
      <c r="AE769" s="382"/>
      <c r="AF769" s="382"/>
      <c r="AG769" s="382"/>
      <c r="AH769" s="376"/>
      <c r="AI769" s="377"/>
      <c r="AJ769" s="385"/>
      <c r="AK769" s="385"/>
      <c r="AL769" s="385"/>
      <c r="AM769" s="385"/>
      <c r="AN769" s="379"/>
      <c r="AO769" s="386"/>
      <c r="AP769" s="372"/>
      <c r="AQ769" s="372"/>
      <c r="AR769" s="372"/>
      <c r="AS769" s="372"/>
      <c r="AT769" s="372"/>
      <c r="AU769" s="372"/>
      <c r="AV769" s="373"/>
      <c r="AW769" s="387"/>
      <c r="AX769" s="383"/>
      <c r="AY769" s="384"/>
      <c r="AZ769" s="380"/>
      <c r="BA769" s="388"/>
      <c r="BB769" s="382"/>
      <c r="BC769" s="383"/>
      <c r="BF769" s="328"/>
    </row>
    <row r="770" spans="1:58" s="132" customFormat="1" ht="15" x14ac:dyDescent="0.3">
      <c r="A770" s="148"/>
      <c r="B770" s="149"/>
      <c r="C770" s="291" t="str">
        <f t="shared" si="11"/>
        <v/>
      </c>
      <c r="D770" s="300"/>
      <c r="E770" s="300"/>
      <c r="F770" s="264"/>
      <c r="G770" s="349"/>
      <c r="H770" s="371"/>
      <c r="I770" s="352"/>
      <c r="J770" s="372"/>
      <c r="K770" s="373"/>
      <c r="L770" s="374"/>
      <c r="M770" s="375"/>
      <c r="N770" s="356"/>
      <c r="O770" s="376"/>
      <c r="P770" s="377"/>
      <c r="Q770" s="378"/>
      <c r="R770" s="379"/>
      <c r="S770" s="380"/>
      <c r="T770" s="381"/>
      <c r="U770" s="382"/>
      <c r="V770" s="382"/>
      <c r="W770" s="382"/>
      <c r="X770" s="382"/>
      <c r="Y770" s="383"/>
      <c r="Z770" s="384"/>
      <c r="AA770" s="470"/>
      <c r="AB770" s="381"/>
      <c r="AC770" s="382"/>
      <c r="AD770" s="382"/>
      <c r="AE770" s="382"/>
      <c r="AF770" s="382"/>
      <c r="AG770" s="382"/>
      <c r="AH770" s="376"/>
      <c r="AI770" s="377"/>
      <c r="AJ770" s="385"/>
      <c r="AK770" s="385"/>
      <c r="AL770" s="385"/>
      <c r="AM770" s="385"/>
      <c r="AN770" s="379"/>
      <c r="AO770" s="386"/>
      <c r="AP770" s="372"/>
      <c r="AQ770" s="372"/>
      <c r="AR770" s="372"/>
      <c r="AS770" s="372"/>
      <c r="AT770" s="372"/>
      <c r="AU770" s="372"/>
      <c r="AV770" s="373"/>
      <c r="AW770" s="387"/>
      <c r="AX770" s="383"/>
      <c r="AY770" s="384"/>
      <c r="AZ770" s="380"/>
      <c r="BA770" s="388"/>
      <c r="BB770" s="382"/>
      <c r="BC770" s="383"/>
      <c r="BF770" s="328"/>
    </row>
    <row r="771" spans="1:58" s="132" customFormat="1" ht="15" x14ac:dyDescent="0.3">
      <c r="A771" s="148"/>
      <c r="B771" s="149"/>
      <c r="C771" s="291" t="str">
        <f t="shared" si="11"/>
        <v/>
      </c>
      <c r="D771" s="300"/>
      <c r="E771" s="300"/>
      <c r="F771" s="264"/>
      <c r="G771" s="349"/>
      <c r="H771" s="371"/>
      <c r="I771" s="352"/>
      <c r="J771" s="372"/>
      <c r="K771" s="373"/>
      <c r="L771" s="374"/>
      <c r="M771" s="375"/>
      <c r="N771" s="356"/>
      <c r="O771" s="376"/>
      <c r="P771" s="377"/>
      <c r="Q771" s="378"/>
      <c r="R771" s="379"/>
      <c r="S771" s="380"/>
      <c r="T771" s="381"/>
      <c r="U771" s="382"/>
      <c r="V771" s="382"/>
      <c r="W771" s="382"/>
      <c r="X771" s="382"/>
      <c r="Y771" s="383"/>
      <c r="Z771" s="384"/>
      <c r="AA771" s="470"/>
      <c r="AB771" s="381"/>
      <c r="AC771" s="382"/>
      <c r="AD771" s="382"/>
      <c r="AE771" s="382"/>
      <c r="AF771" s="382"/>
      <c r="AG771" s="382"/>
      <c r="AH771" s="376"/>
      <c r="AI771" s="377"/>
      <c r="AJ771" s="385"/>
      <c r="AK771" s="385"/>
      <c r="AL771" s="385"/>
      <c r="AM771" s="385"/>
      <c r="AN771" s="379"/>
      <c r="AO771" s="386"/>
      <c r="AP771" s="372"/>
      <c r="AQ771" s="372"/>
      <c r="AR771" s="372"/>
      <c r="AS771" s="372"/>
      <c r="AT771" s="372"/>
      <c r="AU771" s="372"/>
      <c r="AV771" s="373"/>
      <c r="AW771" s="387"/>
      <c r="AX771" s="383"/>
      <c r="AY771" s="384"/>
      <c r="AZ771" s="380"/>
      <c r="BA771" s="388"/>
      <c r="BB771" s="382"/>
      <c r="BC771" s="383"/>
      <c r="BF771" s="328"/>
    </row>
    <row r="772" spans="1:58" s="132" customFormat="1" ht="15" x14ac:dyDescent="0.3">
      <c r="A772" s="148"/>
      <c r="B772" s="149"/>
      <c r="C772" s="291" t="str">
        <f t="shared" si="11"/>
        <v/>
      </c>
      <c r="D772" s="300"/>
      <c r="E772" s="300"/>
      <c r="F772" s="264"/>
      <c r="G772" s="349"/>
      <c r="H772" s="371"/>
      <c r="I772" s="352"/>
      <c r="J772" s="372"/>
      <c r="K772" s="373"/>
      <c r="L772" s="374"/>
      <c r="M772" s="375"/>
      <c r="N772" s="356"/>
      <c r="O772" s="376"/>
      <c r="P772" s="377"/>
      <c r="Q772" s="378"/>
      <c r="R772" s="379"/>
      <c r="S772" s="380"/>
      <c r="T772" s="381"/>
      <c r="U772" s="382"/>
      <c r="V772" s="382"/>
      <c r="W772" s="382"/>
      <c r="X772" s="382"/>
      <c r="Y772" s="383"/>
      <c r="Z772" s="384"/>
      <c r="AA772" s="470"/>
      <c r="AB772" s="381"/>
      <c r="AC772" s="382"/>
      <c r="AD772" s="382"/>
      <c r="AE772" s="382"/>
      <c r="AF772" s="382"/>
      <c r="AG772" s="382"/>
      <c r="AH772" s="376"/>
      <c r="AI772" s="377"/>
      <c r="AJ772" s="385"/>
      <c r="AK772" s="385"/>
      <c r="AL772" s="385"/>
      <c r="AM772" s="385"/>
      <c r="AN772" s="379"/>
      <c r="AO772" s="386"/>
      <c r="AP772" s="372"/>
      <c r="AQ772" s="372"/>
      <c r="AR772" s="372"/>
      <c r="AS772" s="372"/>
      <c r="AT772" s="372"/>
      <c r="AU772" s="372"/>
      <c r="AV772" s="373"/>
      <c r="AW772" s="387"/>
      <c r="AX772" s="383"/>
      <c r="AY772" s="384"/>
      <c r="AZ772" s="380"/>
      <c r="BA772" s="388"/>
      <c r="BB772" s="382"/>
      <c r="BC772" s="383"/>
      <c r="BF772" s="328"/>
    </row>
    <row r="773" spans="1:58" s="132" customFormat="1" ht="15" x14ac:dyDescent="0.3">
      <c r="A773" s="148"/>
      <c r="B773" s="149"/>
      <c r="C773" s="291" t="str">
        <f t="shared" ref="C773:C836" si="12">IF(D773="","",C772+1)</f>
        <v/>
      </c>
      <c r="D773" s="300"/>
      <c r="E773" s="300"/>
      <c r="F773" s="264"/>
      <c r="G773" s="349"/>
      <c r="H773" s="371"/>
      <c r="I773" s="352"/>
      <c r="J773" s="372"/>
      <c r="K773" s="373"/>
      <c r="L773" s="374"/>
      <c r="M773" s="375"/>
      <c r="N773" s="356"/>
      <c r="O773" s="376"/>
      <c r="P773" s="377"/>
      <c r="Q773" s="378"/>
      <c r="R773" s="379"/>
      <c r="S773" s="380"/>
      <c r="T773" s="381"/>
      <c r="U773" s="382"/>
      <c r="V773" s="382"/>
      <c r="W773" s="382"/>
      <c r="X773" s="382"/>
      <c r="Y773" s="383"/>
      <c r="Z773" s="384"/>
      <c r="AA773" s="470"/>
      <c r="AB773" s="381"/>
      <c r="AC773" s="382"/>
      <c r="AD773" s="382"/>
      <c r="AE773" s="382"/>
      <c r="AF773" s="382"/>
      <c r="AG773" s="382"/>
      <c r="AH773" s="376"/>
      <c r="AI773" s="377"/>
      <c r="AJ773" s="385"/>
      <c r="AK773" s="385"/>
      <c r="AL773" s="385"/>
      <c r="AM773" s="385"/>
      <c r="AN773" s="379"/>
      <c r="AO773" s="386"/>
      <c r="AP773" s="372"/>
      <c r="AQ773" s="372"/>
      <c r="AR773" s="372"/>
      <c r="AS773" s="372"/>
      <c r="AT773" s="372"/>
      <c r="AU773" s="372"/>
      <c r="AV773" s="373"/>
      <c r="AW773" s="387"/>
      <c r="AX773" s="383"/>
      <c r="AY773" s="384"/>
      <c r="AZ773" s="380"/>
      <c r="BA773" s="388"/>
      <c r="BB773" s="382"/>
      <c r="BC773" s="383"/>
      <c r="BF773" s="328"/>
    </row>
    <row r="774" spans="1:58" s="132" customFormat="1" ht="15" x14ac:dyDescent="0.3">
      <c r="A774" s="148"/>
      <c r="B774" s="149"/>
      <c r="C774" s="291" t="str">
        <f t="shared" si="12"/>
        <v/>
      </c>
      <c r="D774" s="300"/>
      <c r="E774" s="300"/>
      <c r="F774" s="264"/>
      <c r="G774" s="349"/>
      <c r="H774" s="371"/>
      <c r="I774" s="352"/>
      <c r="J774" s="372"/>
      <c r="K774" s="373"/>
      <c r="L774" s="374"/>
      <c r="M774" s="375"/>
      <c r="N774" s="356"/>
      <c r="O774" s="376"/>
      <c r="P774" s="377"/>
      <c r="Q774" s="378"/>
      <c r="R774" s="379"/>
      <c r="S774" s="380"/>
      <c r="T774" s="381"/>
      <c r="U774" s="382"/>
      <c r="V774" s="382"/>
      <c r="W774" s="382"/>
      <c r="X774" s="382"/>
      <c r="Y774" s="383"/>
      <c r="Z774" s="384"/>
      <c r="AA774" s="470"/>
      <c r="AB774" s="381"/>
      <c r="AC774" s="382"/>
      <c r="AD774" s="382"/>
      <c r="AE774" s="382"/>
      <c r="AF774" s="382"/>
      <c r="AG774" s="382"/>
      <c r="AH774" s="376"/>
      <c r="AI774" s="377"/>
      <c r="AJ774" s="385"/>
      <c r="AK774" s="385"/>
      <c r="AL774" s="385"/>
      <c r="AM774" s="385"/>
      <c r="AN774" s="379"/>
      <c r="AO774" s="386"/>
      <c r="AP774" s="372"/>
      <c r="AQ774" s="372"/>
      <c r="AR774" s="372"/>
      <c r="AS774" s="372"/>
      <c r="AT774" s="372"/>
      <c r="AU774" s="372"/>
      <c r="AV774" s="373"/>
      <c r="AW774" s="387"/>
      <c r="AX774" s="383"/>
      <c r="AY774" s="384"/>
      <c r="AZ774" s="380"/>
      <c r="BA774" s="388"/>
      <c r="BB774" s="382"/>
      <c r="BC774" s="383"/>
      <c r="BF774" s="328"/>
    </row>
    <row r="775" spans="1:58" s="132" customFormat="1" ht="15" x14ac:dyDescent="0.3">
      <c r="A775" s="148"/>
      <c r="B775" s="149"/>
      <c r="C775" s="291" t="str">
        <f t="shared" si="12"/>
        <v/>
      </c>
      <c r="D775" s="300"/>
      <c r="E775" s="300"/>
      <c r="F775" s="264"/>
      <c r="G775" s="349"/>
      <c r="H775" s="371"/>
      <c r="I775" s="352"/>
      <c r="J775" s="372"/>
      <c r="K775" s="373"/>
      <c r="L775" s="374"/>
      <c r="M775" s="375"/>
      <c r="N775" s="356"/>
      <c r="O775" s="376"/>
      <c r="P775" s="377"/>
      <c r="Q775" s="378"/>
      <c r="R775" s="379"/>
      <c r="S775" s="380"/>
      <c r="T775" s="381"/>
      <c r="U775" s="382"/>
      <c r="V775" s="382"/>
      <c r="W775" s="382"/>
      <c r="X775" s="382"/>
      <c r="Y775" s="383"/>
      <c r="Z775" s="384"/>
      <c r="AA775" s="470"/>
      <c r="AB775" s="381"/>
      <c r="AC775" s="382"/>
      <c r="AD775" s="382"/>
      <c r="AE775" s="382"/>
      <c r="AF775" s="382"/>
      <c r="AG775" s="382"/>
      <c r="AH775" s="376"/>
      <c r="AI775" s="377"/>
      <c r="AJ775" s="385"/>
      <c r="AK775" s="385"/>
      <c r="AL775" s="385"/>
      <c r="AM775" s="385"/>
      <c r="AN775" s="379"/>
      <c r="AO775" s="386"/>
      <c r="AP775" s="372"/>
      <c r="AQ775" s="372"/>
      <c r="AR775" s="372"/>
      <c r="AS775" s="372"/>
      <c r="AT775" s="372"/>
      <c r="AU775" s="372"/>
      <c r="AV775" s="373"/>
      <c r="AW775" s="387"/>
      <c r="AX775" s="383"/>
      <c r="AY775" s="384"/>
      <c r="AZ775" s="380"/>
      <c r="BA775" s="388"/>
      <c r="BB775" s="382"/>
      <c r="BC775" s="383"/>
      <c r="BF775" s="328"/>
    </row>
    <row r="776" spans="1:58" s="132" customFormat="1" ht="15" x14ac:dyDescent="0.3">
      <c r="A776" s="148"/>
      <c r="B776" s="149"/>
      <c r="C776" s="291" t="str">
        <f t="shared" si="12"/>
        <v/>
      </c>
      <c r="D776" s="300"/>
      <c r="E776" s="300"/>
      <c r="F776" s="264"/>
      <c r="G776" s="349"/>
      <c r="H776" s="371"/>
      <c r="I776" s="352"/>
      <c r="J776" s="372"/>
      <c r="K776" s="373"/>
      <c r="L776" s="374"/>
      <c r="M776" s="375"/>
      <c r="N776" s="356"/>
      <c r="O776" s="376"/>
      <c r="P776" s="377"/>
      <c r="Q776" s="378"/>
      <c r="R776" s="379"/>
      <c r="S776" s="380"/>
      <c r="T776" s="381"/>
      <c r="U776" s="382"/>
      <c r="V776" s="382"/>
      <c r="W776" s="382"/>
      <c r="X776" s="382"/>
      <c r="Y776" s="383"/>
      <c r="Z776" s="384"/>
      <c r="AA776" s="470"/>
      <c r="AB776" s="381"/>
      <c r="AC776" s="382"/>
      <c r="AD776" s="382"/>
      <c r="AE776" s="382"/>
      <c r="AF776" s="382"/>
      <c r="AG776" s="382"/>
      <c r="AH776" s="376"/>
      <c r="AI776" s="377"/>
      <c r="AJ776" s="385"/>
      <c r="AK776" s="385"/>
      <c r="AL776" s="385"/>
      <c r="AM776" s="385"/>
      <c r="AN776" s="379"/>
      <c r="AO776" s="386"/>
      <c r="AP776" s="372"/>
      <c r="AQ776" s="372"/>
      <c r="AR776" s="372"/>
      <c r="AS776" s="372"/>
      <c r="AT776" s="372"/>
      <c r="AU776" s="372"/>
      <c r="AV776" s="373"/>
      <c r="AW776" s="387"/>
      <c r="AX776" s="383"/>
      <c r="AY776" s="384"/>
      <c r="AZ776" s="380"/>
      <c r="BA776" s="388"/>
      <c r="BB776" s="382"/>
      <c r="BC776" s="383"/>
      <c r="BF776" s="328"/>
    </row>
    <row r="777" spans="1:58" s="132" customFormat="1" ht="15" x14ac:dyDescent="0.3">
      <c r="A777" s="148"/>
      <c r="B777" s="149"/>
      <c r="C777" s="291" t="str">
        <f t="shared" si="12"/>
        <v/>
      </c>
      <c r="D777" s="300"/>
      <c r="E777" s="300"/>
      <c r="F777" s="264"/>
      <c r="G777" s="349"/>
      <c r="H777" s="371"/>
      <c r="I777" s="352"/>
      <c r="J777" s="372"/>
      <c r="K777" s="373"/>
      <c r="L777" s="374"/>
      <c r="M777" s="375"/>
      <c r="N777" s="356"/>
      <c r="O777" s="376"/>
      <c r="P777" s="377"/>
      <c r="Q777" s="378"/>
      <c r="R777" s="379"/>
      <c r="S777" s="380"/>
      <c r="T777" s="381"/>
      <c r="U777" s="382"/>
      <c r="V777" s="382"/>
      <c r="W777" s="382"/>
      <c r="X777" s="382"/>
      <c r="Y777" s="383"/>
      <c r="Z777" s="384"/>
      <c r="AA777" s="470"/>
      <c r="AB777" s="381"/>
      <c r="AC777" s="382"/>
      <c r="AD777" s="382"/>
      <c r="AE777" s="382"/>
      <c r="AF777" s="382"/>
      <c r="AG777" s="382"/>
      <c r="AH777" s="376"/>
      <c r="AI777" s="377"/>
      <c r="AJ777" s="385"/>
      <c r="AK777" s="385"/>
      <c r="AL777" s="385"/>
      <c r="AM777" s="385"/>
      <c r="AN777" s="379"/>
      <c r="AO777" s="386"/>
      <c r="AP777" s="372"/>
      <c r="AQ777" s="372"/>
      <c r="AR777" s="372"/>
      <c r="AS777" s="372"/>
      <c r="AT777" s="372"/>
      <c r="AU777" s="372"/>
      <c r="AV777" s="373"/>
      <c r="AW777" s="387"/>
      <c r="AX777" s="383"/>
      <c r="AY777" s="384"/>
      <c r="AZ777" s="380"/>
      <c r="BA777" s="388"/>
      <c r="BB777" s="382"/>
      <c r="BC777" s="383"/>
      <c r="BF777" s="328"/>
    </row>
    <row r="778" spans="1:58" s="132" customFormat="1" ht="15" x14ac:dyDescent="0.3">
      <c r="A778" s="148"/>
      <c r="B778" s="149"/>
      <c r="C778" s="291" t="str">
        <f t="shared" si="12"/>
        <v/>
      </c>
      <c r="D778" s="300"/>
      <c r="E778" s="300"/>
      <c r="F778" s="264"/>
      <c r="G778" s="349"/>
      <c r="H778" s="371"/>
      <c r="I778" s="352"/>
      <c r="J778" s="372"/>
      <c r="K778" s="373"/>
      <c r="L778" s="374"/>
      <c r="M778" s="375"/>
      <c r="N778" s="356"/>
      <c r="O778" s="376"/>
      <c r="P778" s="377"/>
      <c r="Q778" s="378"/>
      <c r="R778" s="379"/>
      <c r="S778" s="380"/>
      <c r="T778" s="381"/>
      <c r="U778" s="382"/>
      <c r="V778" s="382"/>
      <c r="W778" s="382"/>
      <c r="X778" s="382"/>
      <c r="Y778" s="383"/>
      <c r="Z778" s="384"/>
      <c r="AA778" s="470"/>
      <c r="AB778" s="381"/>
      <c r="AC778" s="382"/>
      <c r="AD778" s="382"/>
      <c r="AE778" s="382"/>
      <c r="AF778" s="382"/>
      <c r="AG778" s="382"/>
      <c r="AH778" s="376"/>
      <c r="AI778" s="377"/>
      <c r="AJ778" s="385"/>
      <c r="AK778" s="385"/>
      <c r="AL778" s="385"/>
      <c r="AM778" s="385"/>
      <c r="AN778" s="379"/>
      <c r="AO778" s="386"/>
      <c r="AP778" s="372"/>
      <c r="AQ778" s="372"/>
      <c r="AR778" s="372"/>
      <c r="AS778" s="372"/>
      <c r="AT778" s="372"/>
      <c r="AU778" s="372"/>
      <c r="AV778" s="373"/>
      <c r="AW778" s="387"/>
      <c r="AX778" s="383"/>
      <c r="AY778" s="384"/>
      <c r="AZ778" s="380"/>
      <c r="BA778" s="388"/>
      <c r="BB778" s="382"/>
      <c r="BC778" s="383"/>
      <c r="BF778" s="328"/>
    </row>
    <row r="779" spans="1:58" s="132" customFormat="1" ht="15" x14ac:dyDescent="0.3">
      <c r="A779" s="148"/>
      <c r="B779" s="149"/>
      <c r="C779" s="291" t="str">
        <f t="shared" si="12"/>
        <v/>
      </c>
      <c r="D779" s="300"/>
      <c r="E779" s="300"/>
      <c r="F779" s="264"/>
      <c r="G779" s="349"/>
      <c r="H779" s="371"/>
      <c r="I779" s="352"/>
      <c r="J779" s="372"/>
      <c r="K779" s="373"/>
      <c r="L779" s="374"/>
      <c r="M779" s="375"/>
      <c r="N779" s="356"/>
      <c r="O779" s="376"/>
      <c r="P779" s="377"/>
      <c r="Q779" s="378"/>
      <c r="R779" s="379"/>
      <c r="S779" s="380"/>
      <c r="T779" s="381"/>
      <c r="U779" s="382"/>
      <c r="V779" s="382"/>
      <c r="W779" s="382"/>
      <c r="X779" s="382"/>
      <c r="Y779" s="383"/>
      <c r="Z779" s="384"/>
      <c r="AA779" s="470"/>
      <c r="AB779" s="381"/>
      <c r="AC779" s="382"/>
      <c r="AD779" s="382"/>
      <c r="AE779" s="382"/>
      <c r="AF779" s="382"/>
      <c r="AG779" s="382"/>
      <c r="AH779" s="376"/>
      <c r="AI779" s="377"/>
      <c r="AJ779" s="385"/>
      <c r="AK779" s="385"/>
      <c r="AL779" s="385"/>
      <c r="AM779" s="385"/>
      <c r="AN779" s="379"/>
      <c r="AO779" s="386"/>
      <c r="AP779" s="372"/>
      <c r="AQ779" s="372"/>
      <c r="AR779" s="372"/>
      <c r="AS779" s="372"/>
      <c r="AT779" s="372"/>
      <c r="AU779" s="372"/>
      <c r="AV779" s="373"/>
      <c r="AW779" s="387"/>
      <c r="AX779" s="383"/>
      <c r="AY779" s="384"/>
      <c r="AZ779" s="380"/>
      <c r="BA779" s="388"/>
      <c r="BB779" s="382"/>
      <c r="BC779" s="383"/>
      <c r="BF779" s="328"/>
    </row>
    <row r="780" spans="1:58" s="132" customFormat="1" ht="15" x14ac:dyDescent="0.3">
      <c r="A780" s="148"/>
      <c r="B780" s="149"/>
      <c r="C780" s="291" t="str">
        <f t="shared" si="12"/>
        <v/>
      </c>
      <c r="D780" s="300"/>
      <c r="E780" s="300"/>
      <c r="F780" s="264"/>
      <c r="G780" s="349"/>
      <c r="H780" s="371"/>
      <c r="I780" s="352"/>
      <c r="J780" s="372"/>
      <c r="K780" s="373"/>
      <c r="L780" s="374"/>
      <c r="M780" s="375"/>
      <c r="N780" s="356"/>
      <c r="O780" s="376"/>
      <c r="P780" s="377"/>
      <c r="Q780" s="378"/>
      <c r="R780" s="379"/>
      <c r="S780" s="380"/>
      <c r="T780" s="381"/>
      <c r="U780" s="382"/>
      <c r="V780" s="382"/>
      <c r="W780" s="382"/>
      <c r="X780" s="382"/>
      <c r="Y780" s="383"/>
      <c r="Z780" s="384"/>
      <c r="AA780" s="470"/>
      <c r="AB780" s="381"/>
      <c r="AC780" s="382"/>
      <c r="AD780" s="382"/>
      <c r="AE780" s="382"/>
      <c r="AF780" s="382"/>
      <c r="AG780" s="382"/>
      <c r="AH780" s="376"/>
      <c r="AI780" s="377"/>
      <c r="AJ780" s="385"/>
      <c r="AK780" s="385"/>
      <c r="AL780" s="385"/>
      <c r="AM780" s="385"/>
      <c r="AN780" s="379"/>
      <c r="AO780" s="386"/>
      <c r="AP780" s="372"/>
      <c r="AQ780" s="372"/>
      <c r="AR780" s="372"/>
      <c r="AS780" s="372"/>
      <c r="AT780" s="372"/>
      <c r="AU780" s="372"/>
      <c r="AV780" s="373"/>
      <c r="AW780" s="387"/>
      <c r="AX780" s="383"/>
      <c r="AY780" s="384"/>
      <c r="AZ780" s="380"/>
      <c r="BA780" s="388"/>
      <c r="BB780" s="382"/>
      <c r="BC780" s="383"/>
      <c r="BF780" s="328"/>
    </row>
    <row r="781" spans="1:58" s="132" customFormat="1" ht="15" x14ac:dyDescent="0.3">
      <c r="A781" s="148"/>
      <c r="B781" s="149"/>
      <c r="C781" s="291" t="str">
        <f t="shared" si="12"/>
        <v/>
      </c>
      <c r="D781" s="300"/>
      <c r="E781" s="300"/>
      <c r="F781" s="264"/>
      <c r="G781" s="349"/>
      <c r="H781" s="371"/>
      <c r="I781" s="352"/>
      <c r="J781" s="372"/>
      <c r="K781" s="373"/>
      <c r="L781" s="374"/>
      <c r="M781" s="375"/>
      <c r="N781" s="356"/>
      <c r="O781" s="376"/>
      <c r="P781" s="377"/>
      <c r="Q781" s="378"/>
      <c r="R781" s="379"/>
      <c r="S781" s="380"/>
      <c r="T781" s="381"/>
      <c r="U781" s="382"/>
      <c r="V781" s="382"/>
      <c r="W781" s="382"/>
      <c r="X781" s="382"/>
      <c r="Y781" s="383"/>
      <c r="Z781" s="384"/>
      <c r="AA781" s="470"/>
      <c r="AB781" s="381"/>
      <c r="AC781" s="382"/>
      <c r="AD781" s="382"/>
      <c r="AE781" s="382"/>
      <c r="AF781" s="382"/>
      <c r="AG781" s="382"/>
      <c r="AH781" s="376"/>
      <c r="AI781" s="377"/>
      <c r="AJ781" s="385"/>
      <c r="AK781" s="385"/>
      <c r="AL781" s="385"/>
      <c r="AM781" s="385"/>
      <c r="AN781" s="379"/>
      <c r="AO781" s="386"/>
      <c r="AP781" s="372"/>
      <c r="AQ781" s="372"/>
      <c r="AR781" s="372"/>
      <c r="AS781" s="372"/>
      <c r="AT781" s="372"/>
      <c r="AU781" s="372"/>
      <c r="AV781" s="373"/>
      <c r="AW781" s="387"/>
      <c r="AX781" s="383"/>
      <c r="AY781" s="384"/>
      <c r="AZ781" s="380"/>
      <c r="BA781" s="388"/>
      <c r="BB781" s="382"/>
      <c r="BC781" s="383"/>
      <c r="BF781" s="328"/>
    </row>
    <row r="782" spans="1:58" s="132" customFormat="1" ht="15" x14ac:dyDescent="0.3">
      <c r="A782" s="148"/>
      <c r="B782" s="149"/>
      <c r="C782" s="291" t="str">
        <f t="shared" si="12"/>
        <v/>
      </c>
      <c r="D782" s="300"/>
      <c r="E782" s="300"/>
      <c r="F782" s="264"/>
      <c r="G782" s="349"/>
      <c r="H782" s="371"/>
      <c r="I782" s="352"/>
      <c r="J782" s="372"/>
      <c r="K782" s="373"/>
      <c r="L782" s="374"/>
      <c r="M782" s="375"/>
      <c r="N782" s="356"/>
      <c r="O782" s="376"/>
      <c r="P782" s="377"/>
      <c r="Q782" s="378"/>
      <c r="R782" s="379"/>
      <c r="S782" s="380"/>
      <c r="T782" s="381"/>
      <c r="U782" s="382"/>
      <c r="V782" s="382"/>
      <c r="W782" s="382"/>
      <c r="X782" s="382"/>
      <c r="Y782" s="383"/>
      <c r="Z782" s="384"/>
      <c r="AA782" s="470"/>
      <c r="AB782" s="381"/>
      <c r="AC782" s="382"/>
      <c r="AD782" s="382"/>
      <c r="AE782" s="382"/>
      <c r="AF782" s="382"/>
      <c r="AG782" s="382"/>
      <c r="AH782" s="376"/>
      <c r="AI782" s="377"/>
      <c r="AJ782" s="385"/>
      <c r="AK782" s="385"/>
      <c r="AL782" s="385"/>
      <c r="AM782" s="385"/>
      <c r="AN782" s="379"/>
      <c r="AO782" s="386"/>
      <c r="AP782" s="372"/>
      <c r="AQ782" s="372"/>
      <c r="AR782" s="372"/>
      <c r="AS782" s="372"/>
      <c r="AT782" s="372"/>
      <c r="AU782" s="372"/>
      <c r="AV782" s="373"/>
      <c r="AW782" s="387"/>
      <c r="AX782" s="383"/>
      <c r="AY782" s="384"/>
      <c r="AZ782" s="380"/>
      <c r="BA782" s="388"/>
      <c r="BB782" s="382"/>
      <c r="BC782" s="383"/>
      <c r="BF782" s="328"/>
    </row>
    <row r="783" spans="1:58" s="132" customFormat="1" ht="15" x14ac:dyDescent="0.3">
      <c r="A783" s="148"/>
      <c r="B783" s="149"/>
      <c r="C783" s="291" t="str">
        <f t="shared" si="12"/>
        <v/>
      </c>
      <c r="D783" s="300"/>
      <c r="E783" s="300"/>
      <c r="F783" s="264"/>
      <c r="G783" s="349"/>
      <c r="H783" s="371"/>
      <c r="I783" s="352"/>
      <c r="J783" s="372"/>
      <c r="K783" s="373"/>
      <c r="L783" s="374"/>
      <c r="M783" s="375"/>
      <c r="N783" s="356"/>
      <c r="O783" s="376"/>
      <c r="P783" s="377"/>
      <c r="Q783" s="378"/>
      <c r="R783" s="379"/>
      <c r="S783" s="380"/>
      <c r="T783" s="381"/>
      <c r="U783" s="382"/>
      <c r="V783" s="382"/>
      <c r="W783" s="382"/>
      <c r="X783" s="382"/>
      <c r="Y783" s="383"/>
      <c r="Z783" s="384"/>
      <c r="AA783" s="470"/>
      <c r="AB783" s="381"/>
      <c r="AC783" s="382"/>
      <c r="AD783" s="382"/>
      <c r="AE783" s="382"/>
      <c r="AF783" s="382"/>
      <c r="AG783" s="382"/>
      <c r="AH783" s="376"/>
      <c r="AI783" s="377"/>
      <c r="AJ783" s="385"/>
      <c r="AK783" s="385"/>
      <c r="AL783" s="385"/>
      <c r="AM783" s="385"/>
      <c r="AN783" s="379"/>
      <c r="AO783" s="386"/>
      <c r="AP783" s="372"/>
      <c r="AQ783" s="372"/>
      <c r="AR783" s="372"/>
      <c r="AS783" s="372"/>
      <c r="AT783" s="372"/>
      <c r="AU783" s="372"/>
      <c r="AV783" s="373"/>
      <c r="AW783" s="387"/>
      <c r="AX783" s="383"/>
      <c r="AY783" s="384"/>
      <c r="AZ783" s="380"/>
      <c r="BA783" s="388"/>
      <c r="BB783" s="382"/>
      <c r="BC783" s="383"/>
      <c r="BF783" s="328"/>
    </row>
    <row r="784" spans="1:58" s="132" customFormat="1" ht="15" x14ac:dyDescent="0.3">
      <c r="A784" s="148"/>
      <c r="B784" s="149"/>
      <c r="C784" s="291" t="str">
        <f t="shared" si="12"/>
        <v/>
      </c>
      <c r="D784" s="300"/>
      <c r="E784" s="300"/>
      <c r="F784" s="264"/>
      <c r="G784" s="349"/>
      <c r="H784" s="371"/>
      <c r="I784" s="352"/>
      <c r="J784" s="372"/>
      <c r="K784" s="373"/>
      <c r="L784" s="374"/>
      <c r="M784" s="375"/>
      <c r="N784" s="356"/>
      <c r="O784" s="376"/>
      <c r="P784" s="377"/>
      <c r="Q784" s="378"/>
      <c r="R784" s="379"/>
      <c r="S784" s="380"/>
      <c r="T784" s="381"/>
      <c r="U784" s="382"/>
      <c r="V784" s="382"/>
      <c r="W784" s="382"/>
      <c r="X784" s="382"/>
      <c r="Y784" s="383"/>
      <c r="Z784" s="384"/>
      <c r="AA784" s="470"/>
      <c r="AB784" s="381"/>
      <c r="AC784" s="382"/>
      <c r="AD784" s="382"/>
      <c r="AE784" s="382"/>
      <c r="AF784" s="382"/>
      <c r="AG784" s="382"/>
      <c r="AH784" s="376"/>
      <c r="AI784" s="377"/>
      <c r="AJ784" s="385"/>
      <c r="AK784" s="385"/>
      <c r="AL784" s="385"/>
      <c r="AM784" s="385"/>
      <c r="AN784" s="379"/>
      <c r="AO784" s="386"/>
      <c r="AP784" s="372"/>
      <c r="AQ784" s="372"/>
      <c r="AR784" s="372"/>
      <c r="AS784" s="372"/>
      <c r="AT784" s="372"/>
      <c r="AU784" s="372"/>
      <c r="AV784" s="373"/>
      <c r="AW784" s="387"/>
      <c r="AX784" s="383"/>
      <c r="AY784" s="384"/>
      <c r="AZ784" s="380"/>
      <c r="BA784" s="388"/>
      <c r="BB784" s="382"/>
      <c r="BC784" s="383"/>
      <c r="BF784" s="328"/>
    </row>
    <row r="785" spans="1:58" s="132" customFormat="1" ht="15" x14ac:dyDescent="0.3">
      <c r="A785" s="148"/>
      <c r="B785" s="149"/>
      <c r="C785" s="291" t="str">
        <f t="shared" si="12"/>
        <v/>
      </c>
      <c r="D785" s="300"/>
      <c r="E785" s="300"/>
      <c r="F785" s="264"/>
      <c r="G785" s="349"/>
      <c r="H785" s="371"/>
      <c r="I785" s="352"/>
      <c r="J785" s="372"/>
      <c r="K785" s="373"/>
      <c r="L785" s="374"/>
      <c r="M785" s="375"/>
      <c r="N785" s="356"/>
      <c r="O785" s="376"/>
      <c r="P785" s="377"/>
      <c r="Q785" s="378"/>
      <c r="R785" s="379"/>
      <c r="S785" s="380"/>
      <c r="T785" s="381"/>
      <c r="U785" s="382"/>
      <c r="V785" s="382"/>
      <c r="W785" s="382"/>
      <c r="X785" s="382"/>
      <c r="Y785" s="383"/>
      <c r="Z785" s="384"/>
      <c r="AA785" s="470"/>
      <c r="AB785" s="381"/>
      <c r="AC785" s="382"/>
      <c r="AD785" s="382"/>
      <c r="AE785" s="382"/>
      <c r="AF785" s="382"/>
      <c r="AG785" s="382"/>
      <c r="AH785" s="376"/>
      <c r="AI785" s="377"/>
      <c r="AJ785" s="385"/>
      <c r="AK785" s="385"/>
      <c r="AL785" s="385"/>
      <c r="AM785" s="385"/>
      <c r="AN785" s="379"/>
      <c r="AO785" s="386"/>
      <c r="AP785" s="372"/>
      <c r="AQ785" s="372"/>
      <c r="AR785" s="372"/>
      <c r="AS785" s="372"/>
      <c r="AT785" s="372"/>
      <c r="AU785" s="372"/>
      <c r="AV785" s="373"/>
      <c r="AW785" s="387"/>
      <c r="AX785" s="383"/>
      <c r="AY785" s="384"/>
      <c r="AZ785" s="380"/>
      <c r="BA785" s="388"/>
      <c r="BB785" s="382"/>
      <c r="BC785" s="383"/>
      <c r="BF785" s="328"/>
    </row>
    <row r="786" spans="1:58" s="132" customFormat="1" ht="15" x14ac:dyDescent="0.3">
      <c r="A786" s="148"/>
      <c r="B786" s="149"/>
      <c r="C786" s="291" t="str">
        <f t="shared" si="12"/>
        <v/>
      </c>
      <c r="D786" s="300"/>
      <c r="E786" s="300"/>
      <c r="F786" s="264"/>
      <c r="G786" s="349"/>
      <c r="H786" s="371"/>
      <c r="I786" s="352"/>
      <c r="J786" s="372"/>
      <c r="K786" s="373"/>
      <c r="L786" s="374"/>
      <c r="M786" s="375"/>
      <c r="N786" s="356"/>
      <c r="O786" s="376"/>
      <c r="P786" s="377"/>
      <c r="Q786" s="378"/>
      <c r="R786" s="379"/>
      <c r="S786" s="380"/>
      <c r="T786" s="381"/>
      <c r="U786" s="382"/>
      <c r="V786" s="382"/>
      <c r="W786" s="382"/>
      <c r="X786" s="382"/>
      <c r="Y786" s="383"/>
      <c r="Z786" s="384"/>
      <c r="AA786" s="470"/>
      <c r="AB786" s="381"/>
      <c r="AC786" s="382"/>
      <c r="AD786" s="382"/>
      <c r="AE786" s="382"/>
      <c r="AF786" s="382"/>
      <c r="AG786" s="382"/>
      <c r="AH786" s="376"/>
      <c r="AI786" s="377"/>
      <c r="AJ786" s="385"/>
      <c r="AK786" s="385"/>
      <c r="AL786" s="385"/>
      <c r="AM786" s="385"/>
      <c r="AN786" s="379"/>
      <c r="AO786" s="386"/>
      <c r="AP786" s="372"/>
      <c r="AQ786" s="372"/>
      <c r="AR786" s="372"/>
      <c r="AS786" s="372"/>
      <c r="AT786" s="372"/>
      <c r="AU786" s="372"/>
      <c r="AV786" s="373"/>
      <c r="AW786" s="387"/>
      <c r="AX786" s="383"/>
      <c r="AY786" s="384"/>
      <c r="AZ786" s="380"/>
      <c r="BA786" s="388"/>
      <c r="BB786" s="382"/>
      <c r="BC786" s="383"/>
      <c r="BF786" s="328"/>
    </row>
    <row r="787" spans="1:58" s="132" customFormat="1" ht="15" x14ac:dyDescent="0.3">
      <c r="A787" s="148"/>
      <c r="B787" s="149"/>
      <c r="C787" s="291" t="str">
        <f t="shared" si="12"/>
        <v/>
      </c>
      <c r="D787" s="300"/>
      <c r="E787" s="300"/>
      <c r="F787" s="264"/>
      <c r="G787" s="349"/>
      <c r="H787" s="371"/>
      <c r="I787" s="352"/>
      <c r="J787" s="372"/>
      <c r="K787" s="373"/>
      <c r="L787" s="374"/>
      <c r="M787" s="375"/>
      <c r="N787" s="356"/>
      <c r="O787" s="376"/>
      <c r="P787" s="377"/>
      <c r="Q787" s="378"/>
      <c r="R787" s="379"/>
      <c r="S787" s="380"/>
      <c r="T787" s="381"/>
      <c r="U787" s="382"/>
      <c r="V787" s="382"/>
      <c r="W787" s="382"/>
      <c r="X787" s="382"/>
      <c r="Y787" s="383"/>
      <c r="Z787" s="384"/>
      <c r="AA787" s="470"/>
      <c r="AB787" s="381"/>
      <c r="AC787" s="382"/>
      <c r="AD787" s="382"/>
      <c r="AE787" s="382"/>
      <c r="AF787" s="382"/>
      <c r="AG787" s="382"/>
      <c r="AH787" s="376"/>
      <c r="AI787" s="377"/>
      <c r="AJ787" s="385"/>
      <c r="AK787" s="385"/>
      <c r="AL787" s="385"/>
      <c r="AM787" s="385"/>
      <c r="AN787" s="379"/>
      <c r="AO787" s="386"/>
      <c r="AP787" s="372"/>
      <c r="AQ787" s="372"/>
      <c r="AR787" s="372"/>
      <c r="AS787" s="372"/>
      <c r="AT787" s="372"/>
      <c r="AU787" s="372"/>
      <c r="AV787" s="373"/>
      <c r="AW787" s="387"/>
      <c r="AX787" s="383"/>
      <c r="AY787" s="384"/>
      <c r="AZ787" s="380"/>
      <c r="BA787" s="388"/>
      <c r="BB787" s="382"/>
      <c r="BC787" s="383"/>
      <c r="BF787" s="328"/>
    </row>
    <row r="788" spans="1:58" s="132" customFormat="1" ht="15" x14ac:dyDescent="0.3">
      <c r="A788" s="148"/>
      <c r="B788" s="149"/>
      <c r="C788" s="291" t="str">
        <f t="shared" si="12"/>
        <v/>
      </c>
      <c r="D788" s="300"/>
      <c r="E788" s="300"/>
      <c r="F788" s="264"/>
      <c r="G788" s="349"/>
      <c r="H788" s="371"/>
      <c r="I788" s="352"/>
      <c r="J788" s="372"/>
      <c r="K788" s="373"/>
      <c r="L788" s="374"/>
      <c r="M788" s="375"/>
      <c r="N788" s="356"/>
      <c r="O788" s="376"/>
      <c r="P788" s="377"/>
      <c r="Q788" s="378"/>
      <c r="R788" s="379"/>
      <c r="S788" s="380"/>
      <c r="T788" s="381"/>
      <c r="U788" s="382"/>
      <c r="V788" s="382"/>
      <c r="W788" s="382"/>
      <c r="X788" s="382"/>
      <c r="Y788" s="383"/>
      <c r="Z788" s="384"/>
      <c r="AA788" s="470"/>
      <c r="AB788" s="381"/>
      <c r="AC788" s="382"/>
      <c r="AD788" s="382"/>
      <c r="AE788" s="382"/>
      <c r="AF788" s="382"/>
      <c r="AG788" s="382"/>
      <c r="AH788" s="376"/>
      <c r="AI788" s="377"/>
      <c r="AJ788" s="385"/>
      <c r="AK788" s="385"/>
      <c r="AL788" s="385"/>
      <c r="AM788" s="385"/>
      <c r="AN788" s="379"/>
      <c r="AO788" s="386"/>
      <c r="AP788" s="372"/>
      <c r="AQ788" s="372"/>
      <c r="AR788" s="372"/>
      <c r="AS788" s="372"/>
      <c r="AT788" s="372"/>
      <c r="AU788" s="372"/>
      <c r="AV788" s="373"/>
      <c r="AW788" s="387"/>
      <c r="AX788" s="383"/>
      <c r="AY788" s="384"/>
      <c r="AZ788" s="380"/>
      <c r="BA788" s="388"/>
      <c r="BB788" s="382"/>
      <c r="BC788" s="383"/>
      <c r="BF788" s="328"/>
    </row>
    <row r="789" spans="1:58" s="132" customFormat="1" ht="15" x14ac:dyDescent="0.3">
      <c r="A789" s="148"/>
      <c r="B789" s="149"/>
      <c r="C789" s="291" t="str">
        <f t="shared" si="12"/>
        <v/>
      </c>
      <c r="D789" s="300"/>
      <c r="E789" s="300"/>
      <c r="F789" s="264"/>
      <c r="G789" s="349"/>
      <c r="H789" s="371"/>
      <c r="I789" s="352"/>
      <c r="J789" s="372"/>
      <c r="K789" s="373"/>
      <c r="L789" s="374"/>
      <c r="M789" s="375"/>
      <c r="N789" s="356"/>
      <c r="O789" s="376"/>
      <c r="P789" s="377"/>
      <c r="Q789" s="378"/>
      <c r="R789" s="379"/>
      <c r="S789" s="380"/>
      <c r="T789" s="381"/>
      <c r="U789" s="382"/>
      <c r="V789" s="382"/>
      <c r="W789" s="382"/>
      <c r="X789" s="382"/>
      <c r="Y789" s="383"/>
      <c r="Z789" s="384"/>
      <c r="AA789" s="470"/>
      <c r="AB789" s="381"/>
      <c r="AC789" s="382"/>
      <c r="AD789" s="382"/>
      <c r="AE789" s="382"/>
      <c r="AF789" s="382"/>
      <c r="AG789" s="382"/>
      <c r="AH789" s="376"/>
      <c r="AI789" s="377"/>
      <c r="AJ789" s="385"/>
      <c r="AK789" s="385"/>
      <c r="AL789" s="385"/>
      <c r="AM789" s="385"/>
      <c r="AN789" s="379"/>
      <c r="AO789" s="386"/>
      <c r="AP789" s="372"/>
      <c r="AQ789" s="372"/>
      <c r="AR789" s="372"/>
      <c r="AS789" s="372"/>
      <c r="AT789" s="372"/>
      <c r="AU789" s="372"/>
      <c r="AV789" s="373"/>
      <c r="AW789" s="387"/>
      <c r="AX789" s="383"/>
      <c r="AY789" s="384"/>
      <c r="AZ789" s="380"/>
      <c r="BA789" s="388"/>
      <c r="BB789" s="382"/>
      <c r="BC789" s="383"/>
      <c r="BF789" s="328"/>
    </row>
    <row r="790" spans="1:58" s="132" customFormat="1" ht="15" x14ac:dyDescent="0.3">
      <c r="A790" s="148"/>
      <c r="B790" s="149"/>
      <c r="C790" s="291" t="str">
        <f t="shared" si="12"/>
        <v/>
      </c>
      <c r="D790" s="300"/>
      <c r="E790" s="300"/>
      <c r="F790" s="264"/>
      <c r="G790" s="349"/>
      <c r="H790" s="371"/>
      <c r="I790" s="352"/>
      <c r="J790" s="372"/>
      <c r="K790" s="373"/>
      <c r="L790" s="374"/>
      <c r="M790" s="375"/>
      <c r="N790" s="356"/>
      <c r="O790" s="376"/>
      <c r="P790" s="377"/>
      <c r="Q790" s="378"/>
      <c r="R790" s="379"/>
      <c r="S790" s="380"/>
      <c r="T790" s="381"/>
      <c r="U790" s="382"/>
      <c r="V790" s="382"/>
      <c r="W790" s="382"/>
      <c r="X790" s="382"/>
      <c r="Y790" s="383"/>
      <c r="Z790" s="384"/>
      <c r="AA790" s="470"/>
      <c r="AB790" s="381"/>
      <c r="AC790" s="382"/>
      <c r="AD790" s="382"/>
      <c r="AE790" s="382"/>
      <c r="AF790" s="382"/>
      <c r="AG790" s="382"/>
      <c r="AH790" s="376"/>
      <c r="AI790" s="377"/>
      <c r="AJ790" s="385"/>
      <c r="AK790" s="385"/>
      <c r="AL790" s="385"/>
      <c r="AM790" s="385"/>
      <c r="AN790" s="379"/>
      <c r="AO790" s="386"/>
      <c r="AP790" s="372"/>
      <c r="AQ790" s="372"/>
      <c r="AR790" s="372"/>
      <c r="AS790" s="372"/>
      <c r="AT790" s="372"/>
      <c r="AU790" s="372"/>
      <c r="AV790" s="373"/>
      <c r="AW790" s="387"/>
      <c r="AX790" s="383"/>
      <c r="AY790" s="384"/>
      <c r="AZ790" s="380"/>
      <c r="BA790" s="388"/>
      <c r="BB790" s="382"/>
      <c r="BC790" s="383"/>
      <c r="BF790" s="328"/>
    </row>
    <row r="791" spans="1:58" s="132" customFormat="1" ht="15" x14ac:dyDescent="0.3">
      <c r="A791" s="148"/>
      <c r="B791" s="149"/>
      <c r="C791" s="291" t="str">
        <f t="shared" si="12"/>
        <v/>
      </c>
      <c r="D791" s="300"/>
      <c r="E791" s="300"/>
      <c r="F791" s="264"/>
      <c r="G791" s="349"/>
      <c r="H791" s="371"/>
      <c r="I791" s="352"/>
      <c r="J791" s="372"/>
      <c r="K791" s="373"/>
      <c r="L791" s="374"/>
      <c r="M791" s="375"/>
      <c r="N791" s="356"/>
      <c r="O791" s="376"/>
      <c r="P791" s="377"/>
      <c r="Q791" s="378"/>
      <c r="R791" s="379"/>
      <c r="S791" s="380"/>
      <c r="T791" s="381"/>
      <c r="U791" s="382"/>
      <c r="V791" s="382"/>
      <c r="W791" s="382"/>
      <c r="X791" s="382"/>
      <c r="Y791" s="383"/>
      <c r="Z791" s="384"/>
      <c r="AA791" s="470"/>
      <c r="AB791" s="381"/>
      <c r="AC791" s="382"/>
      <c r="AD791" s="382"/>
      <c r="AE791" s="382"/>
      <c r="AF791" s="382"/>
      <c r="AG791" s="382"/>
      <c r="AH791" s="376"/>
      <c r="AI791" s="377"/>
      <c r="AJ791" s="385"/>
      <c r="AK791" s="385"/>
      <c r="AL791" s="385"/>
      <c r="AM791" s="385"/>
      <c r="AN791" s="379"/>
      <c r="AO791" s="386"/>
      <c r="AP791" s="372"/>
      <c r="AQ791" s="372"/>
      <c r="AR791" s="372"/>
      <c r="AS791" s="372"/>
      <c r="AT791" s="372"/>
      <c r="AU791" s="372"/>
      <c r="AV791" s="373"/>
      <c r="AW791" s="387"/>
      <c r="AX791" s="383"/>
      <c r="AY791" s="384"/>
      <c r="AZ791" s="380"/>
      <c r="BA791" s="388"/>
      <c r="BB791" s="382"/>
      <c r="BC791" s="383"/>
      <c r="BF791" s="328"/>
    </row>
    <row r="792" spans="1:58" s="132" customFormat="1" ht="15" x14ac:dyDescent="0.3">
      <c r="A792" s="148"/>
      <c r="B792" s="149"/>
      <c r="C792" s="291" t="str">
        <f t="shared" si="12"/>
        <v/>
      </c>
      <c r="D792" s="300"/>
      <c r="E792" s="300"/>
      <c r="F792" s="264"/>
      <c r="G792" s="349"/>
      <c r="H792" s="371"/>
      <c r="I792" s="352"/>
      <c r="J792" s="372"/>
      <c r="K792" s="373"/>
      <c r="L792" s="374"/>
      <c r="M792" s="375"/>
      <c r="N792" s="356"/>
      <c r="O792" s="376"/>
      <c r="P792" s="377"/>
      <c r="Q792" s="378"/>
      <c r="R792" s="379"/>
      <c r="S792" s="380"/>
      <c r="T792" s="381"/>
      <c r="U792" s="382"/>
      <c r="V792" s="382"/>
      <c r="W792" s="382"/>
      <c r="X792" s="382"/>
      <c r="Y792" s="383"/>
      <c r="Z792" s="384"/>
      <c r="AA792" s="470"/>
      <c r="AB792" s="381"/>
      <c r="AC792" s="382"/>
      <c r="AD792" s="382"/>
      <c r="AE792" s="382"/>
      <c r="AF792" s="382"/>
      <c r="AG792" s="382"/>
      <c r="AH792" s="376"/>
      <c r="AI792" s="377"/>
      <c r="AJ792" s="385"/>
      <c r="AK792" s="385"/>
      <c r="AL792" s="385"/>
      <c r="AM792" s="385"/>
      <c r="AN792" s="379"/>
      <c r="AO792" s="386"/>
      <c r="AP792" s="372"/>
      <c r="AQ792" s="372"/>
      <c r="AR792" s="372"/>
      <c r="AS792" s="372"/>
      <c r="AT792" s="372"/>
      <c r="AU792" s="372"/>
      <c r="AV792" s="373"/>
      <c r="AW792" s="387"/>
      <c r="AX792" s="383"/>
      <c r="AY792" s="384"/>
      <c r="AZ792" s="380"/>
      <c r="BA792" s="388"/>
      <c r="BB792" s="382"/>
      <c r="BC792" s="383"/>
      <c r="BF792" s="328"/>
    </row>
    <row r="793" spans="1:58" s="132" customFormat="1" ht="15" x14ac:dyDescent="0.3">
      <c r="A793" s="148"/>
      <c r="B793" s="149"/>
      <c r="C793" s="291" t="str">
        <f t="shared" si="12"/>
        <v/>
      </c>
      <c r="D793" s="300"/>
      <c r="E793" s="300"/>
      <c r="F793" s="264"/>
      <c r="G793" s="349"/>
      <c r="H793" s="371"/>
      <c r="I793" s="352"/>
      <c r="J793" s="372"/>
      <c r="K793" s="373"/>
      <c r="L793" s="374"/>
      <c r="M793" s="375"/>
      <c r="N793" s="356"/>
      <c r="O793" s="376"/>
      <c r="P793" s="377"/>
      <c r="Q793" s="378"/>
      <c r="R793" s="379"/>
      <c r="S793" s="380"/>
      <c r="T793" s="381"/>
      <c r="U793" s="382"/>
      <c r="V793" s="382"/>
      <c r="W793" s="382"/>
      <c r="X793" s="382"/>
      <c r="Y793" s="383"/>
      <c r="Z793" s="384"/>
      <c r="AA793" s="470"/>
      <c r="AB793" s="381"/>
      <c r="AC793" s="382"/>
      <c r="AD793" s="382"/>
      <c r="AE793" s="382"/>
      <c r="AF793" s="382"/>
      <c r="AG793" s="382"/>
      <c r="AH793" s="376"/>
      <c r="AI793" s="377"/>
      <c r="AJ793" s="385"/>
      <c r="AK793" s="385"/>
      <c r="AL793" s="385"/>
      <c r="AM793" s="385"/>
      <c r="AN793" s="379"/>
      <c r="AO793" s="386"/>
      <c r="AP793" s="372"/>
      <c r="AQ793" s="372"/>
      <c r="AR793" s="372"/>
      <c r="AS793" s="372"/>
      <c r="AT793" s="372"/>
      <c r="AU793" s="372"/>
      <c r="AV793" s="373"/>
      <c r="AW793" s="387"/>
      <c r="AX793" s="383"/>
      <c r="AY793" s="384"/>
      <c r="AZ793" s="380"/>
      <c r="BA793" s="388"/>
      <c r="BB793" s="382"/>
      <c r="BC793" s="383"/>
      <c r="BF793" s="328"/>
    </row>
    <row r="794" spans="1:58" s="132" customFormat="1" ht="15" x14ac:dyDescent="0.3">
      <c r="A794" s="148"/>
      <c r="B794" s="149"/>
      <c r="C794" s="291" t="str">
        <f t="shared" si="12"/>
        <v/>
      </c>
      <c r="D794" s="300"/>
      <c r="E794" s="300"/>
      <c r="F794" s="264"/>
      <c r="G794" s="349"/>
      <c r="H794" s="371"/>
      <c r="I794" s="352"/>
      <c r="J794" s="372"/>
      <c r="K794" s="373"/>
      <c r="L794" s="374"/>
      <c r="M794" s="375"/>
      <c r="N794" s="356"/>
      <c r="O794" s="376"/>
      <c r="P794" s="377"/>
      <c r="Q794" s="378"/>
      <c r="R794" s="379"/>
      <c r="S794" s="380"/>
      <c r="T794" s="381"/>
      <c r="U794" s="382"/>
      <c r="V794" s="382"/>
      <c r="W794" s="382"/>
      <c r="X794" s="382"/>
      <c r="Y794" s="383"/>
      <c r="Z794" s="384"/>
      <c r="AA794" s="470"/>
      <c r="AB794" s="381"/>
      <c r="AC794" s="382"/>
      <c r="AD794" s="382"/>
      <c r="AE794" s="382"/>
      <c r="AF794" s="382"/>
      <c r="AG794" s="382"/>
      <c r="AH794" s="376"/>
      <c r="AI794" s="377"/>
      <c r="AJ794" s="385"/>
      <c r="AK794" s="385"/>
      <c r="AL794" s="385"/>
      <c r="AM794" s="385"/>
      <c r="AN794" s="379"/>
      <c r="AO794" s="386"/>
      <c r="AP794" s="372"/>
      <c r="AQ794" s="372"/>
      <c r="AR794" s="372"/>
      <c r="AS794" s="372"/>
      <c r="AT794" s="372"/>
      <c r="AU794" s="372"/>
      <c r="AV794" s="373"/>
      <c r="AW794" s="387"/>
      <c r="AX794" s="383"/>
      <c r="AY794" s="384"/>
      <c r="AZ794" s="380"/>
      <c r="BA794" s="388"/>
      <c r="BB794" s="382"/>
      <c r="BC794" s="383"/>
      <c r="BF794" s="328"/>
    </row>
    <row r="795" spans="1:58" s="132" customFormat="1" ht="15" x14ac:dyDescent="0.3">
      <c r="A795" s="148"/>
      <c r="B795" s="149"/>
      <c r="C795" s="291" t="str">
        <f t="shared" si="12"/>
        <v/>
      </c>
      <c r="D795" s="300"/>
      <c r="E795" s="300"/>
      <c r="F795" s="264"/>
      <c r="G795" s="349"/>
      <c r="H795" s="371"/>
      <c r="I795" s="352"/>
      <c r="J795" s="372"/>
      <c r="K795" s="373"/>
      <c r="L795" s="374"/>
      <c r="M795" s="375"/>
      <c r="N795" s="356"/>
      <c r="O795" s="376"/>
      <c r="P795" s="377"/>
      <c r="Q795" s="378"/>
      <c r="R795" s="379"/>
      <c r="S795" s="380"/>
      <c r="T795" s="381"/>
      <c r="U795" s="382"/>
      <c r="V795" s="382"/>
      <c r="W795" s="382"/>
      <c r="X795" s="382"/>
      <c r="Y795" s="383"/>
      <c r="Z795" s="384"/>
      <c r="AA795" s="470"/>
      <c r="AB795" s="381"/>
      <c r="AC795" s="382"/>
      <c r="AD795" s="382"/>
      <c r="AE795" s="382"/>
      <c r="AF795" s="382"/>
      <c r="AG795" s="382"/>
      <c r="AH795" s="376"/>
      <c r="AI795" s="377"/>
      <c r="AJ795" s="385"/>
      <c r="AK795" s="385"/>
      <c r="AL795" s="385"/>
      <c r="AM795" s="385"/>
      <c r="AN795" s="379"/>
      <c r="AO795" s="386"/>
      <c r="AP795" s="372"/>
      <c r="AQ795" s="372"/>
      <c r="AR795" s="372"/>
      <c r="AS795" s="372"/>
      <c r="AT795" s="372"/>
      <c r="AU795" s="372"/>
      <c r="AV795" s="373"/>
      <c r="AW795" s="387"/>
      <c r="AX795" s="383"/>
      <c r="AY795" s="384"/>
      <c r="AZ795" s="380"/>
      <c r="BA795" s="388"/>
      <c r="BB795" s="382"/>
      <c r="BC795" s="383"/>
      <c r="BF795" s="328"/>
    </row>
    <row r="796" spans="1:58" s="132" customFormat="1" ht="15" x14ac:dyDescent="0.3">
      <c r="A796" s="148"/>
      <c r="B796" s="149"/>
      <c r="C796" s="291" t="str">
        <f t="shared" si="12"/>
        <v/>
      </c>
      <c r="D796" s="300"/>
      <c r="E796" s="300"/>
      <c r="F796" s="264"/>
      <c r="G796" s="349"/>
      <c r="H796" s="371"/>
      <c r="I796" s="352"/>
      <c r="J796" s="372"/>
      <c r="K796" s="373"/>
      <c r="L796" s="374"/>
      <c r="M796" s="375"/>
      <c r="N796" s="356"/>
      <c r="O796" s="376"/>
      <c r="P796" s="377"/>
      <c r="Q796" s="378"/>
      <c r="R796" s="379"/>
      <c r="S796" s="380"/>
      <c r="T796" s="381"/>
      <c r="U796" s="382"/>
      <c r="V796" s="382"/>
      <c r="W796" s="382"/>
      <c r="X796" s="382"/>
      <c r="Y796" s="383"/>
      <c r="Z796" s="384"/>
      <c r="AA796" s="470"/>
      <c r="AB796" s="381"/>
      <c r="AC796" s="382"/>
      <c r="AD796" s="382"/>
      <c r="AE796" s="382"/>
      <c r="AF796" s="382"/>
      <c r="AG796" s="382"/>
      <c r="AH796" s="376"/>
      <c r="AI796" s="377"/>
      <c r="AJ796" s="385"/>
      <c r="AK796" s="385"/>
      <c r="AL796" s="385"/>
      <c r="AM796" s="385"/>
      <c r="AN796" s="379"/>
      <c r="AO796" s="386"/>
      <c r="AP796" s="372"/>
      <c r="AQ796" s="372"/>
      <c r="AR796" s="372"/>
      <c r="AS796" s="372"/>
      <c r="AT796" s="372"/>
      <c r="AU796" s="372"/>
      <c r="AV796" s="373"/>
      <c r="AW796" s="387"/>
      <c r="AX796" s="383"/>
      <c r="AY796" s="384"/>
      <c r="AZ796" s="380"/>
      <c r="BA796" s="388"/>
      <c r="BB796" s="382"/>
      <c r="BC796" s="383"/>
      <c r="BF796" s="328"/>
    </row>
    <row r="797" spans="1:58" s="132" customFormat="1" ht="15" x14ac:dyDescent="0.3">
      <c r="A797" s="148"/>
      <c r="B797" s="149"/>
      <c r="C797" s="291" t="str">
        <f t="shared" si="12"/>
        <v/>
      </c>
      <c r="D797" s="300"/>
      <c r="E797" s="300"/>
      <c r="F797" s="264"/>
      <c r="G797" s="349"/>
      <c r="H797" s="371"/>
      <c r="I797" s="352"/>
      <c r="J797" s="372"/>
      <c r="K797" s="373"/>
      <c r="L797" s="374"/>
      <c r="M797" s="375"/>
      <c r="N797" s="356"/>
      <c r="O797" s="376"/>
      <c r="P797" s="377"/>
      <c r="Q797" s="378"/>
      <c r="R797" s="379"/>
      <c r="S797" s="380"/>
      <c r="T797" s="381"/>
      <c r="U797" s="382"/>
      <c r="V797" s="382"/>
      <c r="W797" s="382"/>
      <c r="X797" s="382"/>
      <c r="Y797" s="383"/>
      <c r="Z797" s="384"/>
      <c r="AA797" s="470"/>
      <c r="AB797" s="381"/>
      <c r="AC797" s="382"/>
      <c r="AD797" s="382"/>
      <c r="AE797" s="382"/>
      <c r="AF797" s="382"/>
      <c r="AG797" s="382"/>
      <c r="AH797" s="376"/>
      <c r="AI797" s="377"/>
      <c r="AJ797" s="385"/>
      <c r="AK797" s="385"/>
      <c r="AL797" s="385"/>
      <c r="AM797" s="385"/>
      <c r="AN797" s="379"/>
      <c r="AO797" s="386"/>
      <c r="AP797" s="372"/>
      <c r="AQ797" s="372"/>
      <c r="AR797" s="372"/>
      <c r="AS797" s="372"/>
      <c r="AT797" s="372"/>
      <c r="AU797" s="372"/>
      <c r="AV797" s="373"/>
      <c r="AW797" s="387"/>
      <c r="AX797" s="383"/>
      <c r="AY797" s="384"/>
      <c r="AZ797" s="380"/>
      <c r="BA797" s="388"/>
      <c r="BB797" s="382"/>
      <c r="BC797" s="383"/>
      <c r="BF797" s="328"/>
    </row>
    <row r="798" spans="1:58" s="132" customFormat="1" ht="15" x14ac:dyDescent="0.3">
      <c r="A798" s="148"/>
      <c r="B798" s="149"/>
      <c r="C798" s="291" t="str">
        <f t="shared" si="12"/>
        <v/>
      </c>
      <c r="D798" s="300"/>
      <c r="E798" s="300"/>
      <c r="F798" s="264"/>
      <c r="G798" s="349"/>
      <c r="H798" s="371"/>
      <c r="I798" s="352"/>
      <c r="J798" s="372"/>
      <c r="K798" s="373"/>
      <c r="L798" s="374"/>
      <c r="M798" s="375"/>
      <c r="N798" s="356"/>
      <c r="O798" s="376"/>
      <c r="P798" s="377"/>
      <c r="Q798" s="378"/>
      <c r="R798" s="379"/>
      <c r="S798" s="380"/>
      <c r="T798" s="381"/>
      <c r="U798" s="382"/>
      <c r="V798" s="382"/>
      <c r="W798" s="382"/>
      <c r="X798" s="382"/>
      <c r="Y798" s="383"/>
      <c r="Z798" s="384"/>
      <c r="AA798" s="470"/>
      <c r="AB798" s="381"/>
      <c r="AC798" s="382"/>
      <c r="AD798" s="382"/>
      <c r="AE798" s="382"/>
      <c r="AF798" s="382"/>
      <c r="AG798" s="382"/>
      <c r="AH798" s="376"/>
      <c r="AI798" s="377"/>
      <c r="AJ798" s="385"/>
      <c r="AK798" s="385"/>
      <c r="AL798" s="385"/>
      <c r="AM798" s="385"/>
      <c r="AN798" s="379"/>
      <c r="AO798" s="386"/>
      <c r="AP798" s="372"/>
      <c r="AQ798" s="372"/>
      <c r="AR798" s="372"/>
      <c r="AS798" s="372"/>
      <c r="AT798" s="372"/>
      <c r="AU798" s="372"/>
      <c r="AV798" s="373"/>
      <c r="AW798" s="387"/>
      <c r="AX798" s="383"/>
      <c r="AY798" s="384"/>
      <c r="AZ798" s="380"/>
      <c r="BA798" s="388"/>
      <c r="BB798" s="382"/>
      <c r="BC798" s="383"/>
      <c r="BF798" s="328"/>
    </row>
    <row r="799" spans="1:58" s="132" customFormat="1" ht="15" x14ac:dyDescent="0.3">
      <c r="A799" s="148"/>
      <c r="B799" s="149"/>
      <c r="C799" s="291" t="str">
        <f t="shared" si="12"/>
        <v/>
      </c>
      <c r="D799" s="300"/>
      <c r="E799" s="300"/>
      <c r="F799" s="264"/>
      <c r="G799" s="349"/>
      <c r="H799" s="371"/>
      <c r="I799" s="352"/>
      <c r="J799" s="372"/>
      <c r="K799" s="373"/>
      <c r="L799" s="374"/>
      <c r="M799" s="375"/>
      <c r="N799" s="356"/>
      <c r="O799" s="376"/>
      <c r="P799" s="377"/>
      <c r="Q799" s="378"/>
      <c r="R799" s="379"/>
      <c r="S799" s="380"/>
      <c r="T799" s="381"/>
      <c r="U799" s="382"/>
      <c r="V799" s="382"/>
      <c r="W799" s="382"/>
      <c r="X799" s="382"/>
      <c r="Y799" s="383"/>
      <c r="Z799" s="384"/>
      <c r="AA799" s="470"/>
      <c r="AB799" s="381"/>
      <c r="AC799" s="382"/>
      <c r="AD799" s="382"/>
      <c r="AE799" s="382"/>
      <c r="AF799" s="382"/>
      <c r="AG799" s="382"/>
      <c r="AH799" s="376"/>
      <c r="AI799" s="377"/>
      <c r="AJ799" s="385"/>
      <c r="AK799" s="385"/>
      <c r="AL799" s="385"/>
      <c r="AM799" s="385"/>
      <c r="AN799" s="379"/>
      <c r="AO799" s="386"/>
      <c r="AP799" s="372"/>
      <c r="AQ799" s="372"/>
      <c r="AR799" s="372"/>
      <c r="AS799" s="372"/>
      <c r="AT799" s="372"/>
      <c r="AU799" s="372"/>
      <c r="AV799" s="373"/>
      <c r="AW799" s="387"/>
      <c r="AX799" s="383"/>
      <c r="AY799" s="384"/>
      <c r="AZ799" s="380"/>
      <c r="BA799" s="388"/>
      <c r="BB799" s="382"/>
      <c r="BC799" s="383"/>
      <c r="BF799" s="328"/>
    </row>
    <row r="800" spans="1:58" s="132" customFormat="1" ht="15" x14ac:dyDescent="0.3">
      <c r="A800" s="148"/>
      <c r="B800" s="149"/>
      <c r="C800" s="291" t="str">
        <f t="shared" si="12"/>
        <v/>
      </c>
      <c r="D800" s="300"/>
      <c r="E800" s="300"/>
      <c r="F800" s="264"/>
      <c r="G800" s="349"/>
      <c r="H800" s="371"/>
      <c r="I800" s="352"/>
      <c r="J800" s="372"/>
      <c r="K800" s="373"/>
      <c r="L800" s="374"/>
      <c r="M800" s="375"/>
      <c r="N800" s="356"/>
      <c r="O800" s="376"/>
      <c r="P800" s="377"/>
      <c r="Q800" s="378"/>
      <c r="R800" s="379"/>
      <c r="S800" s="380"/>
      <c r="T800" s="381"/>
      <c r="U800" s="382"/>
      <c r="V800" s="382"/>
      <c r="W800" s="382"/>
      <c r="X800" s="382"/>
      <c r="Y800" s="383"/>
      <c r="Z800" s="384"/>
      <c r="AA800" s="470"/>
      <c r="AB800" s="381"/>
      <c r="AC800" s="382"/>
      <c r="AD800" s="382"/>
      <c r="AE800" s="382"/>
      <c r="AF800" s="382"/>
      <c r="AG800" s="382"/>
      <c r="AH800" s="376"/>
      <c r="AI800" s="377"/>
      <c r="AJ800" s="385"/>
      <c r="AK800" s="385"/>
      <c r="AL800" s="385"/>
      <c r="AM800" s="385"/>
      <c r="AN800" s="379"/>
      <c r="AO800" s="386"/>
      <c r="AP800" s="372"/>
      <c r="AQ800" s="372"/>
      <c r="AR800" s="372"/>
      <c r="AS800" s="372"/>
      <c r="AT800" s="372"/>
      <c r="AU800" s="372"/>
      <c r="AV800" s="373"/>
      <c r="AW800" s="387"/>
      <c r="AX800" s="383"/>
      <c r="AY800" s="384"/>
      <c r="AZ800" s="380"/>
      <c r="BA800" s="388"/>
      <c r="BB800" s="382"/>
      <c r="BC800" s="383"/>
      <c r="BF800" s="328"/>
    </row>
    <row r="801" spans="1:58" s="132" customFormat="1" ht="15" x14ac:dyDescent="0.3">
      <c r="A801" s="148"/>
      <c r="B801" s="149"/>
      <c r="C801" s="291" t="str">
        <f t="shared" si="12"/>
        <v/>
      </c>
      <c r="D801" s="300"/>
      <c r="E801" s="300"/>
      <c r="F801" s="264"/>
      <c r="G801" s="349"/>
      <c r="H801" s="371"/>
      <c r="I801" s="352"/>
      <c r="J801" s="372"/>
      <c r="K801" s="373"/>
      <c r="L801" s="374"/>
      <c r="M801" s="375"/>
      <c r="N801" s="356"/>
      <c r="O801" s="376"/>
      <c r="P801" s="377"/>
      <c r="Q801" s="378"/>
      <c r="R801" s="379"/>
      <c r="S801" s="380"/>
      <c r="T801" s="381"/>
      <c r="U801" s="382"/>
      <c r="V801" s="382"/>
      <c r="W801" s="382"/>
      <c r="X801" s="382"/>
      <c r="Y801" s="383"/>
      <c r="Z801" s="384"/>
      <c r="AA801" s="470"/>
      <c r="AB801" s="381"/>
      <c r="AC801" s="382"/>
      <c r="AD801" s="382"/>
      <c r="AE801" s="382"/>
      <c r="AF801" s="382"/>
      <c r="AG801" s="382"/>
      <c r="AH801" s="376"/>
      <c r="AI801" s="377"/>
      <c r="AJ801" s="385"/>
      <c r="AK801" s="385"/>
      <c r="AL801" s="385"/>
      <c r="AM801" s="385"/>
      <c r="AN801" s="379"/>
      <c r="AO801" s="386"/>
      <c r="AP801" s="372"/>
      <c r="AQ801" s="372"/>
      <c r="AR801" s="372"/>
      <c r="AS801" s="372"/>
      <c r="AT801" s="372"/>
      <c r="AU801" s="372"/>
      <c r="AV801" s="373"/>
      <c r="AW801" s="387"/>
      <c r="AX801" s="383"/>
      <c r="AY801" s="384"/>
      <c r="AZ801" s="380"/>
      <c r="BA801" s="388"/>
      <c r="BB801" s="382"/>
      <c r="BC801" s="383"/>
      <c r="BF801" s="328"/>
    </row>
    <row r="802" spans="1:58" s="132" customFormat="1" ht="15" x14ac:dyDescent="0.3">
      <c r="A802" s="148"/>
      <c r="B802" s="149"/>
      <c r="C802" s="291" t="str">
        <f t="shared" si="12"/>
        <v/>
      </c>
      <c r="D802" s="300"/>
      <c r="E802" s="300"/>
      <c r="F802" s="264"/>
      <c r="G802" s="349"/>
      <c r="H802" s="371"/>
      <c r="I802" s="352"/>
      <c r="J802" s="372"/>
      <c r="K802" s="373"/>
      <c r="L802" s="374"/>
      <c r="M802" s="375"/>
      <c r="N802" s="356"/>
      <c r="O802" s="376"/>
      <c r="P802" s="377"/>
      <c r="Q802" s="378"/>
      <c r="R802" s="379"/>
      <c r="S802" s="380"/>
      <c r="T802" s="381"/>
      <c r="U802" s="382"/>
      <c r="V802" s="382"/>
      <c r="W802" s="382"/>
      <c r="X802" s="382"/>
      <c r="Y802" s="383"/>
      <c r="Z802" s="384"/>
      <c r="AA802" s="470"/>
      <c r="AB802" s="381"/>
      <c r="AC802" s="382"/>
      <c r="AD802" s="382"/>
      <c r="AE802" s="382"/>
      <c r="AF802" s="382"/>
      <c r="AG802" s="382"/>
      <c r="AH802" s="376"/>
      <c r="AI802" s="377"/>
      <c r="AJ802" s="385"/>
      <c r="AK802" s="385"/>
      <c r="AL802" s="385"/>
      <c r="AM802" s="385"/>
      <c r="AN802" s="379"/>
      <c r="AO802" s="386"/>
      <c r="AP802" s="372"/>
      <c r="AQ802" s="372"/>
      <c r="AR802" s="372"/>
      <c r="AS802" s="372"/>
      <c r="AT802" s="372"/>
      <c r="AU802" s="372"/>
      <c r="AV802" s="373"/>
      <c r="AW802" s="387"/>
      <c r="AX802" s="383"/>
      <c r="AY802" s="384"/>
      <c r="AZ802" s="380"/>
      <c r="BA802" s="388"/>
      <c r="BB802" s="382"/>
      <c r="BC802" s="383"/>
      <c r="BF802" s="328"/>
    </row>
    <row r="803" spans="1:58" s="132" customFormat="1" ht="15" x14ac:dyDescent="0.3">
      <c r="A803" s="148"/>
      <c r="B803" s="149"/>
      <c r="C803" s="291" t="str">
        <f t="shared" si="12"/>
        <v/>
      </c>
      <c r="D803" s="300"/>
      <c r="E803" s="300"/>
      <c r="F803" s="264"/>
      <c r="G803" s="349"/>
      <c r="H803" s="371"/>
      <c r="I803" s="352"/>
      <c r="J803" s="372"/>
      <c r="K803" s="373"/>
      <c r="L803" s="374"/>
      <c r="M803" s="375"/>
      <c r="N803" s="356"/>
      <c r="O803" s="376"/>
      <c r="P803" s="377"/>
      <c r="Q803" s="378"/>
      <c r="R803" s="379"/>
      <c r="S803" s="380"/>
      <c r="T803" s="381"/>
      <c r="U803" s="382"/>
      <c r="V803" s="382"/>
      <c r="W803" s="382"/>
      <c r="X803" s="382"/>
      <c r="Y803" s="383"/>
      <c r="Z803" s="384"/>
      <c r="AA803" s="470"/>
      <c r="AB803" s="381"/>
      <c r="AC803" s="382"/>
      <c r="AD803" s="382"/>
      <c r="AE803" s="382"/>
      <c r="AF803" s="382"/>
      <c r="AG803" s="382"/>
      <c r="AH803" s="376"/>
      <c r="AI803" s="377"/>
      <c r="AJ803" s="385"/>
      <c r="AK803" s="385"/>
      <c r="AL803" s="385"/>
      <c r="AM803" s="385"/>
      <c r="AN803" s="379"/>
      <c r="AO803" s="386"/>
      <c r="AP803" s="372"/>
      <c r="AQ803" s="372"/>
      <c r="AR803" s="372"/>
      <c r="AS803" s="372"/>
      <c r="AT803" s="372"/>
      <c r="AU803" s="372"/>
      <c r="AV803" s="373"/>
      <c r="AW803" s="387"/>
      <c r="AX803" s="383"/>
      <c r="AY803" s="384"/>
      <c r="AZ803" s="380"/>
      <c r="BA803" s="388"/>
      <c r="BB803" s="382"/>
      <c r="BC803" s="383"/>
      <c r="BF803" s="328"/>
    </row>
    <row r="804" spans="1:58" s="132" customFormat="1" ht="15" x14ac:dyDescent="0.3">
      <c r="A804" s="148"/>
      <c r="B804" s="149"/>
      <c r="C804" s="291" t="str">
        <f t="shared" si="12"/>
        <v/>
      </c>
      <c r="D804" s="300"/>
      <c r="E804" s="300"/>
      <c r="F804" s="264"/>
      <c r="G804" s="349"/>
      <c r="H804" s="371"/>
      <c r="I804" s="352"/>
      <c r="J804" s="372"/>
      <c r="K804" s="373"/>
      <c r="L804" s="374"/>
      <c r="M804" s="375"/>
      <c r="N804" s="356"/>
      <c r="O804" s="376"/>
      <c r="P804" s="377"/>
      <c r="Q804" s="378"/>
      <c r="R804" s="379"/>
      <c r="S804" s="380"/>
      <c r="T804" s="381"/>
      <c r="U804" s="382"/>
      <c r="V804" s="382"/>
      <c r="W804" s="382"/>
      <c r="X804" s="382"/>
      <c r="Y804" s="383"/>
      <c r="Z804" s="384"/>
      <c r="AA804" s="470"/>
      <c r="AB804" s="381"/>
      <c r="AC804" s="382"/>
      <c r="AD804" s="382"/>
      <c r="AE804" s="382"/>
      <c r="AF804" s="382"/>
      <c r="AG804" s="382"/>
      <c r="AH804" s="376"/>
      <c r="AI804" s="377"/>
      <c r="AJ804" s="385"/>
      <c r="AK804" s="385"/>
      <c r="AL804" s="385"/>
      <c r="AM804" s="385"/>
      <c r="AN804" s="379"/>
      <c r="AO804" s="386"/>
      <c r="AP804" s="372"/>
      <c r="AQ804" s="372"/>
      <c r="AR804" s="372"/>
      <c r="AS804" s="372"/>
      <c r="AT804" s="372"/>
      <c r="AU804" s="372"/>
      <c r="AV804" s="373"/>
      <c r="AW804" s="387"/>
      <c r="AX804" s="383"/>
      <c r="AY804" s="384"/>
      <c r="AZ804" s="380"/>
      <c r="BA804" s="388"/>
      <c r="BB804" s="382"/>
      <c r="BC804" s="383"/>
      <c r="BF804" s="328"/>
    </row>
    <row r="805" spans="1:58" s="132" customFormat="1" ht="15" x14ac:dyDescent="0.3">
      <c r="A805" s="148"/>
      <c r="B805" s="149"/>
      <c r="C805" s="291" t="str">
        <f t="shared" si="12"/>
        <v/>
      </c>
      <c r="D805" s="300"/>
      <c r="E805" s="300"/>
      <c r="F805" s="264"/>
      <c r="G805" s="349"/>
      <c r="H805" s="371"/>
      <c r="I805" s="352"/>
      <c r="J805" s="372"/>
      <c r="K805" s="373"/>
      <c r="L805" s="374"/>
      <c r="M805" s="375"/>
      <c r="N805" s="356"/>
      <c r="O805" s="376"/>
      <c r="P805" s="377"/>
      <c r="Q805" s="378"/>
      <c r="R805" s="379"/>
      <c r="S805" s="380"/>
      <c r="T805" s="381"/>
      <c r="U805" s="382"/>
      <c r="V805" s="382"/>
      <c r="W805" s="382"/>
      <c r="X805" s="382"/>
      <c r="Y805" s="383"/>
      <c r="Z805" s="384"/>
      <c r="AA805" s="470"/>
      <c r="AB805" s="381"/>
      <c r="AC805" s="382"/>
      <c r="AD805" s="382"/>
      <c r="AE805" s="382"/>
      <c r="AF805" s="382"/>
      <c r="AG805" s="382"/>
      <c r="AH805" s="376"/>
      <c r="AI805" s="377"/>
      <c r="AJ805" s="385"/>
      <c r="AK805" s="385"/>
      <c r="AL805" s="385"/>
      <c r="AM805" s="385"/>
      <c r="AN805" s="379"/>
      <c r="AO805" s="386"/>
      <c r="AP805" s="372"/>
      <c r="AQ805" s="372"/>
      <c r="AR805" s="372"/>
      <c r="AS805" s="372"/>
      <c r="AT805" s="372"/>
      <c r="AU805" s="372"/>
      <c r="AV805" s="373"/>
      <c r="AW805" s="387"/>
      <c r="AX805" s="383"/>
      <c r="AY805" s="384"/>
      <c r="AZ805" s="380"/>
      <c r="BA805" s="388"/>
      <c r="BB805" s="382"/>
      <c r="BC805" s="383"/>
      <c r="BF805" s="328"/>
    </row>
    <row r="806" spans="1:58" s="132" customFormat="1" ht="15" x14ac:dyDescent="0.3">
      <c r="A806" s="148"/>
      <c r="B806" s="149"/>
      <c r="C806" s="291" t="str">
        <f t="shared" si="12"/>
        <v/>
      </c>
      <c r="D806" s="300"/>
      <c r="E806" s="300"/>
      <c r="F806" s="264"/>
      <c r="G806" s="349"/>
      <c r="H806" s="371"/>
      <c r="I806" s="352"/>
      <c r="J806" s="372"/>
      <c r="K806" s="373"/>
      <c r="L806" s="374"/>
      <c r="M806" s="375"/>
      <c r="N806" s="356"/>
      <c r="O806" s="376"/>
      <c r="P806" s="377"/>
      <c r="Q806" s="378"/>
      <c r="R806" s="379"/>
      <c r="S806" s="380"/>
      <c r="T806" s="381"/>
      <c r="U806" s="382"/>
      <c r="V806" s="382"/>
      <c r="W806" s="382"/>
      <c r="X806" s="382"/>
      <c r="Y806" s="383"/>
      <c r="Z806" s="384"/>
      <c r="AA806" s="470"/>
      <c r="AB806" s="381"/>
      <c r="AC806" s="382"/>
      <c r="AD806" s="382"/>
      <c r="AE806" s="382"/>
      <c r="AF806" s="382"/>
      <c r="AG806" s="382"/>
      <c r="AH806" s="376"/>
      <c r="AI806" s="377"/>
      <c r="AJ806" s="385"/>
      <c r="AK806" s="385"/>
      <c r="AL806" s="385"/>
      <c r="AM806" s="385"/>
      <c r="AN806" s="379"/>
      <c r="AO806" s="386"/>
      <c r="AP806" s="372"/>
      <c r="AQ806" s="372"/>
      <c r="AR806" s="372"/>
      <c r="AS806" s="372"/>
      <c r="AT806" s="372"/>
      <c r="AU806" s="372"/>
      <c r="AV806" s="373"/>
      <c r="AW806" s="387"/>
      <c r="AX806" s="383"/>
      <c r="AY806" s="384"/>
      <c r="AZ806" s="380"/>
      <c r="BA806" s="388"/>
      <c r="BB806" s="382"/>
      <c r="BC806" s="383"/>
      <c r="BF806" s="328"/>
    </row>
    <row r="807" spans="1:58" s="132" customFormat="1" ht="15" x14ac:dyDescent="0.3">
      <c r="A807" s="148"/>
      <c r="B807" s="149"/>
      <c r="C807" s="291" t="str">
        <f t="shared" si="12"/>
        <v/>
      </c>
      <c r="D807" s="300"/>
      <c r="E807" s="300"/>
      <c r="F807" s="264"/>
      <c r="G807" s="349"/>
      <c r="H807" s="371"/>
      <c r="I807" s="352"/>
      <c r="J807" s="372"/>
      <c r="K807" s="373"/>
      <c r="L807" s="374"/>
      <c r="M807" s="375"/>
      <c r="N807" s="356"/>
      <c r="O807" s="376"/>
      <c r="P807" s="377"/>
      <c r="Q807" s="378"/>
      <c r="R807" s="379"/>
      <c r="S807" s="380"/>
      <c r="T807" s="381"/>
      <c r="U807" s="382"/>
      <c r="V807" s="382"/>
      <c r="W807" s="382"/>
      <c r="X807" s="382"/>
      <c r="Y807" s="383"/>
      <c r="Z807" s="384"/>
      <c r="AA807" s="470"/>
      <c r="AB807" s="381"/>
      <c r="AC807" s="382"/>
      <c r="AD807" s="382"/>
      <c r="AE807" s="382"/>
      <c r="AF807" s="382"/>
      <c r="AG807" s="382"/>
      <c r="AH807" s="376"/>
      <c r="AI807" s="377"/>
      <c r="AJ807" s="385"/>
      <c r="AK807" s="385"/>
      <c r="AL807" s="385"/>
      <c r="AM807" s="385"/>
      <c r="AN807" s="379"/>
      <c r="AO807" s="386"/>
      <c r="AP807" s="372"/>
      <c r="AQ807" s="372"/>
      <c r="AR807" s="372"/>
      <c r="AS807" s="372"/>
      <c r="AT807" s="372"/>
      <c r="AU807" s="372"/>
      <c r="AV807" s="373"/>
      <c r="AW807" s="387"/>
      <c r="AX807" s="383"/>
      <c r="AY807" s="384"/>
      <c r="AZ807" s="380"/>
      <c r="BA807" s="388"/>
      <c r="BB807" s="382"/>
      <c r="BC807" s="383"/>
      <c r="BF807" s="328"/>
    </row>
    <row r="808" spans="1:58" s="132" customFormat="1" ht="15" x14ac:dyDescent="0.3">
      <c r="A808" s="148"/>
      <c r="B808" s="149"/>
      <c r="C808" s="291" t="str">
        <f t="shared" si="12"/>
        <v/>
      </c>
      <c r="D808" s="300"/>
      <c r="E808" s="300"/>
      <c r="F808" s="264"/>
      <c r="G808" s="349"/>
      <c r="H808" s="371"/>
      <c r="I808" s="352"/>
      <c r="J808" s="372"/>
      <c r="K808" s="373"/>
      <c r="L808" s="374"/>
      <c r="M808" s="375"/>
      <c r="N808" s="356"/>
      <c r="O808" s="376"/>
      <c r="P808" s="377"/>
      <c r="Q808" s="378"/>
      <c r="R808" s="379"/>
      <c r="S808" s="380"/>
      <c r="T808" s="381"/>
      <c r="U808" s="382"/>
      <c r="V808" s="382"/>
      <c r="W808" s="382"/>
      <c r="X808" s="382"/>
      <c r="Y808" s="383"/>
      <c r="Z808" s="384"/>
      <c r="AA808" s="470"/>
      <c r="AB808" s="381"/>
      <c r="AC808" s="382"/>
      <c r="AD808" s="382"/>
      <c r="AE808" s="382"/>
      <c r="AF808" s="382"/>
      <c r="AG808" s="382"/>
      <c r="AH808" s="376"/>
      <c r="AI808" s="377"/>
      <c r="AJ808" s="385"/>
      <c r="AK808" s="385"/>
      <c r="AL808" s="385"/>
      <c r="AM808" s="385"/>
      <c r="AN808" s="379"/>
      <c r="AO808" s="386"/>
      <c r="AP808" s="372"/>
      <c r="AQ808" s="372"/>
      <c r="AR808" s="372"/>
      <c r="AS808" s="372"/>
      <c r="AT808" s="372"/>
      <c r="AU808" s="372"/>
      <c r="AV808" s="373"/>
      <c r="AW808" s="387"/>
      <c r="AX808" s="383"/>
      <c r="AY808" s="384"/>
      <c r="AZ808" s="380"/>
      <c r="BA808" s="388"/>
      <c r="BB808" s="382"/>
      <c r="BC808" s="383"/>
      <c r="BF808" s="328"/>
    </row>
    <row r="809" spans="1:58" s="132" customFormat="1" ht="15" x14ac:dyDescent="0.3">
      <c r="A809" s="148"/>
      <c r="B809" s="149"/>
      <c r="C809" s="291" t="str">
        <f t="shared" si="12"/>
        <v/>
      </c>
      <c r="D809" s="300"/>
      <c r="E809" s="300"/>
      <c r="F809" s="264"/>
      <c r="G809" s="349"/>
      <c r="H809" s="371"/>
      <c r="I809" s="352"/>
      <c r="J809" s="372"/>
      <c r="K809" s="373"/>
      <c r="L809" s="374"/>
      <c r="M809" s="375"/>
      <c r="N809" s="356"/>
      <c r="O809" s="376"/>
      <c r="P809" s="377"/>
      <c r="Q809" s="378"/>
      <c r="R809" s="379"/>
      <c r="S809" s="380"/>
      <c r="T809" s="381"/>
      <c r="U809" s="382"/>
      <c r="V809" s="382"/>
      <c r="W809" s="382"/>
      <c r="X809" s="382"/>
      <c r="Y809" s="383"/>
      <c r="Z809" s="384"/>
      <c r="AA809" s="470"/>
      <c r="AB809" s="381"/>
      <c r="AC809" s="382"/>
      <c r="AD809" s="382"/>
      <c r="AE809" s="382"/>
      <c r="AF809" s="382"/>
      <c r="AG809" s="382"/>
      <c r="AH809" s="376"/>
      <c r="AI809" s="377"/>
      <c r="AJ809" s="385"/>
      <c r="AK809" s="385"/>
      <c r="AL809" s="385"/>
      <c r="AM809" s="385"/>
      <c r="AN809" s="379"/>
      <c r="AO809" s="386"/>
      <c r="AP809" s="372"/>
      <c r="AQ809" s="372"/>
      <c r="AR809" s="372"/>
      <c r="AS809" s="372"/>
      <c r="AT809" s="372"/>
      <c r="AU809" s="372"/>
      <c r="AV809" s="373"/>
      <c r="AW809" s="387"/>
      <c r="AX809" s="383"/>
      <c r="AY809" s="384"/>
      <c r="AZ809" s="380"/>
      <c r="BA809" s="388"/>
      <c r="BB809" s="382"/>
      <c r="BC809" s="383"/>
      <c r="BF809" s="328"/>
    </row>
    <row r="810" spans="1:58" s="132" customFormat="1" ht="15" x14ac:dyDescent="0.3">
      <c r="A810" s="148"/>
      <c r="B810" s="149"/>
      <c r="C810" s="291" t="str">
        <f t="shared" si="12"/>
        <v/>
      </c>
      <c r="D810" s="300"/>
      <c r="E810" s="300"/>
      <c r="F810" s="264"/>
      <c r="G810" s="349"/>
      <c r="H810" s="371"/>
      <c r="I810" s="352"/>
      <c r="J810" s="372"/>
      <c r="K810" s="373"/>
      <c r="L810" s="374"/>
      <c r="M810" s="375"/>
      <c r="N810" s="356"/>
      <c r="O810" s="376"/>
      <c r="P810" s="377"/>
      <c r="Q810" s="378"/>
      <c r="R810" s="379"/>
      <c r="S810" s="380"/>
      <c r="T810" s="381"/>
      <c r="U810" s="382"/>
      <c r="V810" s="382"/>
      <c r="W810" s="382"/>
      <c r="X810" s="382"/>
      <c r="Y810" s="383"/>
      <c r="Z810" s="384"/>
      <c r="AA810" s="470"/>
      <c r="AB810" s="381"/>
      <c r="AC810" s="382"/>
      <c r="AD810" s="382"/>
      <c r="AE810" s="382"/>
      <c r="AF810" s="382"/>
      <c r="AG810" s="382"/>
      <c r="AH810" s="376"/>
      <c r="AI810" s="377"/>
      <c r="AJ810" s="385"/>
      <c r="AK810" s="385"/>
      <c r="AL810" s="385"/>
      <c r="AM810" s="385"/>
      <c r="AN810" s="379"/>
      <c r="AO810" s="386"/>
      <c r="AP810" s="372"/>
      <c r="AQ810" s="372"/>
      <c r="AR810" s="372"/>
      <c r="AS810" s="372"/>
      <c r="AT810" s="372"/>
      <c r="AU810" s="372"/>
      <c r="AV810" s="373"/>
      <c r="AW810" s="387"/>
      <c r="AX810" s="383"/>
      <c r="AY810" s="384"/>
      <c r="AZ810" s="380"/>
      <c r="BA810" s="388"/>
      <c r="BB810" s="382"/>
      <c r="BC810" s="383"/>
      <c r="BF810" s="328"/>
    </row>
    <row r="811" spans="1:58" s="132" customFormat="1" ht="15" x14ac:dyDescent="0.3">
      <c r="A811" s="148"/>
      <c r="B811" s="149"/>
      <c r="C811" s="291" t="str">
        <f t="shared" si="12"/>
        <v/>
      </c>
      <c r="D811" s="300"/>
      <c r="E811" s="300"/>
      <c r="F811" s="264"/>
      <c r="G811" s="349"/>
      <c r="H811" s="371"/>
      <c r="I811" s="352"/>
      <c r="J811" s="372"/>
      <c r="K811" s="373"/>
      <c r="L811" s="374"/>
      <c r="M811" s="375"/>
      <c r="N811" s="356"/>
      <c r="O811" s="376"/>
      <c r="P811" s="377"/>
      <c r="Q811" s="378"/>
      <c r="R811" s="379"/>
      <c r="S811" s="380"/>
      <c r="T811" s="381"/>
      <c r="U811" s="382"/>
      <c r="V811" s="382"/>
      <c r="W811" s="382"/>
      <c r="X811" s="382"/>
      <c r="Y811" s="383"/>
      <c r="Z811" s="384"/>
      <c r="AA811" s="470"/>
      <c r="AB811" s="381"/>
      <c r="AC811" s="382"/>
      <c r="AD811" s="382"/>
      <c r="AE811" s="382"/>
      <c r="AF811" s="382"/>
      <c r="AG811" s="382"/>
      <c r="AH811" s="376"/>
      <c r="AI811" s="377"/>
      <c r="AJ811" s="385"/>
      <c r="AK811" s="385"/>
      <c r="AL811" s="385"/>
      <c r="AM811" s="385"/>
      <c r="AN811" s="379"/>
      <c r="AO811" s="386"/>
      <c r="AP811" s="372"/>
      <c r="AQ811" s="372"/>
      <c r="AR811" s="372"/>
      <c r="AS811" s="372"/>
      <c r="AT811" s="372"/>
      <c r="AU811" s="372"/>
      <c r="AV811" s="373"/>
      <c r="AW811" s="387"/>
      <c r="AX811" s="383"/>
      <c r="AY811" s="384"/>
      <c r="AZ811" s="380"/>
      <c r="BA811" s="388"/>
      <c r="BB811" s="382"/>
      <c r="BC811" s="383"/>
      <c r="BF811" s="328"/>
    </row>
    <row r="812" spans="1:58" s="132" customFormat="1" ht="15" x14ac:dyDescent="0.3">
      <c r="A812" s="148"/>
      <c r="B812" s="149"/>
      <c r="C812" s="291" t="str">
        <f t="shared" si="12"/>
        <v/>
      </c>
      <c r="D812" s="300"/>
      <c r="E812" s="300"/>
      <c r="F812" s="264"/>
      <c r="G812" s="349"/>
      <c r="H812" s="371"/>
      <c r="I812" s="352"/>
      <c r="J812" s="372"/>
      <c r="K812" s="373"/>
      <c r="L812" s="374"/>
      <c r="M812" s="375"/>
      <c r="N812" s="356"/>
      <c r="O812" s="376"/>
      <c r="P812" s="377"/>
      <c r="Q812" s="378"/>
      <c r="R812" s="379"/>
      <c r="S812" s="380"/>
      <c r="T812" s="381"/>
      <c r="U812" s="382"/>
      <c r="V812" s="382"/>
      <c r="W812" s="382"/>
      <c r="X812" s="382"/>
      <c r="Y812" s="383"/>
      <c r="Z812" s="384"/>
      <c r="AA812" s="470"/>
      <c r="AB812" s="381"/>
      <c r="AC812" s="382"/>
      <c r="AD812" s="382"/>
      <c r="AE812" s="382"/>
      <c r="AF812" s="382"/>
      <c r="AG812" s="382"/>
      <c r="AH812" s="376"/>
      <c r="AI812" s="377"/>
      <c r="AJ812" s="385"/>
      <c r="AK812" s="385"/>
      <c r="AL812" s="385"/>
      <c r="AM812" s="385"/>
      <c r="AN812" s="379"/>
      <c r="AO812" s="386"/>
      <c r="AP812" s="372"/>
      <c r="AQ812" s="372"/>
      <c r="AR812" s="372"/>
      <c r="AS812" s="372"/>
      <c r="AT812" s="372"/>
      <c r="AU812" s="372"/>
      <c r="AV812" s="373"/>
      <c r="AW812" s="387"/>
      <c r="AX812" s="383"/>
      <c r="AY812" s="384"/>
      <c r="AZ812" s="380"/>
      <c r="BA812" s="388"/>
      <c r="BB812" s="382"/>
      <c r="BC812" s="383"/>
      <c r="BF812" s="328"/>
    </row>
    <row r="813" spans="1:58" s="132" customFormat="1" ht="15" x14ac:dyDescent="0.3">
      <c r="A813" s="148"/>
      <c r="B813" s="149"/>
      <c r="C813" s="291" t="str">
        <f t="shared" si="12"/>
        <v/>
      </c>
      <c r="D813" s="300"/>
      <c r="E813" s="300"/>
      <c r="F813" s="264"/>
      <c r="G813" s="349"/>
      <c r="H813" s="371"/>
      <c r="I813" s="352"/>
      <c r="J813" s="372"/>
      <c r="K813" s="373"/>
      <c r="L813" s="374"/>
      <c r="M813" s="375"/>
      <c r="N813" s="356"/>
      <c r="O813" s="376"/>
      <c r="P813" s="377"/>
      <c r="Q813" s="378"/>
      <c r="R813" s="379"/>
      <c r="S813" s="380"/>
      <c r="T813" s="381"/>
      <c r="U813" s="382"/>
      <c r="V813" s="382"/>
      <c r="W813" s="382"/>
      <c r="X813" s="382"/>
      <c r="Y813" s="383"/>
      <c r="Z813" s="384"/>
      <c r="AA813" s="470"/>
      <c r="AB813" s="381"/>
      <c r="AC813" s="382"/>
      <c r="AD813" s="382"/>
      <c r="AE813" s="382"/>
      <c r="AF813" s="382"/>
      <c r="AG813" s="382"/>
      <c r="AH813" s="376"/>
      <c r="AI813" s="377"/>
      <c r="AJ813" s="385"/>
      <c r="AK813" s="385"/>
      <c r="AL813" s="385"/>
      <c r="AM813" s="385"/>
      <c r="AN813" s="379"/>
      <c r="AO813" s="386"/>
      <c r="AP813" s="372"/>
      <c r="AQ813" s="372"/>
      <c r="AR813" s="372"/>
      <c r="AS813" s="372"/>
      <c r="AT813" s="372"/>
      <c r="AU813" s="372"/>
      <c r="AV813" s="373"/>
      <c r="AW813" s="387"/>
      <c r="AX813" s="383"/>
      <c r="AY813" s="384"/>
      <c r="AZ813" s="380"/>
      <c r="BA813" s="388"/>
      <c r="BB813" s="382"/>
      <c r="BC813" s="383"/>
      <c r="BF813" s="328"/>
    </row>
    <row r="814" spans="1:58" s="132" customFormat="1" ht="15" x14ac:dyDescent="0.3">
      <c r="A814" s="148"/>
      <c r="B814" s="149"/>
      <c r="C814" s="291" t="str">
        <f t="shared" si="12"/>
        <v/>
      </c>
      <c r="D814" s="300"/>
      <c r="E814" s="300"/>
      <c r="F814" s="264"/>
      <c r="G814" s="349"/>
      <c r="H814" s="371"/>
      <c r="I814" s="352"/>
      <c r="J814" s="372"/>
      <c r="K814" s="373"/>
      <c r="L814" s="374"/>
      <c r="M814" s="375"/>
      <c r="N814" s="356"/>
      <c r="O814" s="376"/>
      <c r="P814" s="377"/>
      <c r="Q814" s="378"/>
      <c r="R814" s="379"/>
      <c r="S814" s="380"/>
      <c r="T814" s="381"/>
      <c r="U814" s="382"/>
      <c r="V814" s="382"/>
      <c r="W814" s="382"/>
      <c r="X814" s="382"/>
      <c r="Y814" s="383"/>
      <c r="Z814" s="384"/>
      <c r="AA814" s="470"/>
      <c r="AB814" s="381"/>
      <c r="AC814" s="382"/>
      <c r="AD814" s="382"/>
      <c r="AE814" s="382"/>
      <c r="AF814" s="382"/>
      <c r="AG814" s="382"/>
      <c r="AH814" s="376"/>
      <c r="AI814" s="377"/>
      <c r="AJ814" s="385"/>
      <c r="AK814" s="385"/>
      <c r="AL814" s="385"/>
      <c r="AM814" s="385"/>
      <c r="AN814" s="379"/>
      <c r="AO814" s="386"/>
      <c r="AP814" s="372"/>
      <c r="AQ814" s="372"/>
      <c r="AR814" s="372"/>
      <c r="AS814" s="372"/>
      <c r="AT814" s="372"/>
      <c r="AU814" s="372"/>
      <c r="AV814" s="373"/>
      <c r="AW814" s="387"/>
      <c r="AX814" s="383"/>
      <c r="AY814" s="384"/>
      <c r="AZ814" s="380"/>
      <c r="BA814" s="388"/>
      <c r="BB814" s="382"/>
      <c r="BC814" s="383"/>
      <c r="BF814" s="328"/>
    </row>
    <row r="815" spans="1:58" s="132" customFormat="1" ht="15" x14ac:dyDescent="0.3">
      <c r="A815" s="148"/>
      <c r="B815" s="149"/>
      <c r="C815" s="291" t="str">
        <f t="shared" si="12"/>
        <v/>
      </c>
      <c r="D815" s="300"/>
      <c r="E815" s="300"/>
      <c r="F815" s="264"/>
      <c r="G815" s="349"/>
      <c r="H815" s="371"/>
      <c r="I815" s="352"/>
      <c r="J815" s="372"/>
      <c r="K815" s="373"/>
      <c r="L815" s="374"/>
      <c r="M815" s="375"/>
      <c r="N815" s="356"/>
      <c r="O815" s="376"/>
      <c r="P815" s="377"/>
      <c r="Q815" s="378"/>
      <c r="R815" s="379"/>
      <c r="S815" s="380"/>
      <c r="T815" s="381"/>
      <c r="U815" s="382"/>
      <c r="V815" s="382"/>
      <c r="W815" s="382"/>
      <c r="X815" s="382"/>
      <c r="Y815" s="383"/>
      <c r="Z815" s="384"/>
      <c r="AA815" s="470"/>
      <c r="AB815" s="381"/>
      <c r="AC815" s="382"/>
      <c r="AD815" s="382"/>
      <c r="AE815" s="382"/>
      <c r="AF815" s="382"/>
      <c r="AG815" s="382"/>
      <c r="AH815" s="376"/>
      <c r="AI815" s="377"/>
      <c r="AJ815" s="385"/>
      <c r="AK815" s="385"/>
      <c r="AL815" s="385"/>
      <c r="AM815" s="385"/>
      <c r="AN815" s="379"/>
      <c r="AO815" s="386"/>
      <c r="AP815" s="372"/>
      <c r="AQ815" s="372"/>
      <c r="AR815" s="372"/>
      <c r="AS815" s="372"/>
      <c r="AT815" s="372"/>
      <c r="AU815" s="372"/>
      <c r="AV815" s="373"/>
      <c r="AW815" s="387"/>
      <c r="AX815" s="383"/>
      <c r="AY815" s="384"/>
      <c r="AZ815" s="380"/>
      <c r="BA815" s="388"/>
      <c r="BB815" s="382"/>
      <c r="BC815" s="383"/>
      <c r="BF815" s="328"/>
    </row>
    <row r="816" spans="1:58" s="132" customFormat="1" ht="15" x14ac:dyDescent="0.3">
      <c r="A816" s="148"/>
      <c r="B816" s="149"/>
      <c r="C816" s="291" t="str">
        <f t="shared" si="12"/>
        <v/>
      </c>
      <c r="D816" s="300"/>
      <c r="E816" s="300"/>
      <c r="F816" s="264"/>
      <c r="G816" s="349"/>
      <c r="H816" s="371"/>
      <c r="I816" s="352"/>
      <c r="J816" s="372"/>
      <c r="K816" s="373"/>
      <c r="L816" s="374"/>
      <c r="M816" s="375"/>
      <c r="N816" s="356"/>
      <c r="O816" s="376"/>
      <c r="P816" s="377"/>
      <c r="Q816" s="378"/>
      <c r="R816" s="379"/>
      <c r="S816" s="380"/>
      <c r="T816" s="381"/>
      <c r="U816" s="382"/>
      <c r="V816" s="382"/>
      <c r="W816" s="382"/>
      <c r="X816" s="382"/>
      <c r="Y816" s="383"/>
      <c r="Z816" s="384"/>
      <c r="AA816" s="470"/>
      <c r="AB816" s="381"/>
      <c r="AC816" s="382"/>
      <c r="AD816" s="382"/>
      <c r="AE816" s="382"/>
      <c r="AF816" s="382"/>
      <c r="AG816" s="382"/>
      <c r="AH816" s="376"/>
      <c r="AI816" s="377"/>
      <c r="AJ816" s="385"/>
      <c r="AK816" s="385"/>
      <c r="AL816" s="385"/>
      <c r="AM816" s="385"/>
      <c r="AN816" s="379"/>
      <c r="AO816" s="386"/>
      <c r="AP816" s="372"/>
      <c r="AQ816" s="372"/>
      <c r="AR816" s="372"/>
      <c r="AS816" s="372"/>
      <c r="AT816" s="372"/>
      <c r="AU816" s="372"/>
      <c r="AV816" s="373"/>
      <c r="AW816" s="387"/>
      <c r="AX816" s="383"/>
      <c r="AY816" s="384"/>
      <c r="AZ816" s="380"/>
      <c r="BA816" s="388"/>
      <c r="BB816" s="382"/>
      <c r="BC816" s="383"/>
      <c r="BF816" s="328"/>
    </row>
    <row r="817" spans="1:58" s="132" customFormat="1" ht="15" x14ac:dyDescent="0.3">
      <c r="A817" s="148"/>
      <c r="B817" s="149"/>
      <c r="C817" s="291" t="str">
        <f t="shared" si="12"/>
        <v/>
      </c>
      <c r="D817" s="300"/>
      <c r="E817" s="300"/>
      <c r="F817" s="264"/>
      <c r="G817" s="349"/>
      <c r="H817" s="371"/>
      <c r="I817" s="352"/>
      <c r="J817" s="372"/>
      <c r="K817" s="373"/>
      <c r="L817" s="374"/>
      <c r="M817" s="375"/>
      <c r="N817" s="356"/>
      <c r="O817" s="376"/>
      <c r="P817" s="377"/>
      <c r="Q817" s="378"/>
      <c r="R817" s="379"/>
      <c r="S817" s="380"/>
      <c r="T817" s="381"/>
      <c r="U817" s="382"/>
      <c r="V817" s="382"/>
      <c r="W817" s="382"/>
      <c r="X817" s="382"/>
      <c r="Y817" s="383"/>
      <c r="Z817" s="384"/>
      <c r="AA817" s="470"/>
      <c r="AB817" s="381"/>
      <c r="AC817" s="382"/>
      <c r="AD817" s="382"/>
      <c r="AE817" s="382"/>
      <c r="AF817" s="382"/>
      <c r="AG817" s="382"/>
      <c r="AH817" s="376"/>
      <c r="AI817" s="377"/>
      <c r="AJ817" s="385"/>
      <c r="AK817" s="385"/>
      <c r="AL817" s="385"/>
      <c r="AM817" s="385"/>
      <c r="AN817" s="379"/>
      <c r="AO817" s="386"/>
      <c r="AP817" s="372"/>
      <c r="AQ817" s="372"/>
      <c r="AR817" s="372"/>
      <c r="AS817" s="372"/>
      <c r="AT817" s="372"/>
      <c r="AU817" s="372"/>
      <c r="AV817" s="373"/>
      <c r="AW817" s="387"/>
      <c r="AX817" s="383"/>
      <c r="AY817" s="384"/>
      <c r="AZ817" s="380"/>
      <c r="BA817" s="388"/>
      <c r="BB817" s="382"/>
      <c r="BC817" s="383"/>
      <c r="BF817" s="328"/>
    </row>
    <row r="818" spans="1:58" s="132" customFormat="1" ht="15" x14ac:dyDescent="0.3">
      <c r="A818" s="148"/>
      <c r="B818" s="149"/>
      <c r="C818" s="291" t="str">
        <f t="shared" si="12"/>
        <v/>
      </c>
      <c r="D818" s="300"/>
      <c r="E818" s="300"/>
      <c r="F818" s="264"/>
      <c r="G818" s="349"/>
      <c r="H818" s="371"/>
      <c r="I818" s="352"/>
      <c r="J818" s="372"/>
      <c r="K818" s="373"/>
      <c r="L818" s="374"/>
      <c r="M818" s="375"/>
      <c r="N818" s="356"/>
      <c r="O818" s="376"/>
      <c r="P818" s="377"/>
      <c r="Q818" s="378"/>
      <c r="R818" s="379"/>
      <c r="S818" s="380"/>
      <c r="T818" s="381"/>
      <c r="U818" s="382"/>
      <c r="V818" s="382"/>
      <c r="W818" s="382"/>
      <c r="X818" s="382"/>
      <c r="Y818" s="383"/>
      <c r="Z818" s="384"/>
      <c r="AA818" s="470"/>
      <c r="AB818" s="381"/>
      <c r="AC818" s="382"/>
      <c r="AD818" s="382"/>
      <c r="AE818" s="382"/>
      <c r="AF818" s="382"/>
      <c r="AG818" s="382"/>
      <c r="AH818" s="376"/>
      <c r="AI818" s="377"/>
      <c r="AJ818" s="385"/>
      <c r="AK818" s="385"/>
      <c r="AL818" s="385"/>
      <c r="AM818" s="385"/>
      <c r="AN818" s="379"/>
      <c r="AO818" s="386"/>
      <c r="AP818" s="372"/>
      <c r="AQ818" s="372"/>
      <c r="AR818" s="372"/>
      <c r="AS818" s="372"/>
      <c r="AT818" s="372"/>
      <c r="AU818" s="372"/>
      <c r="AV818" s="373"/>
      <c r="AW818" s="387"/>
      <c r="AX818" s="383"/>
      <c r="AY818" s="384"/>
      <c r="AZ818" s="380"/>
      <c r="BA818" s="388"/>
      <c r="BB818" s="382"/>
      <c r="BC818" s="383"/>
      <c r="BF818" s="328"/>
    </row>
    <row r="819" spans="1:58" s="132" customFormat="1" ht="15" x14ac:dyDescent="0.3">
      <c r="A819" s="148"/>
      <c r="B819" s="149"/>
      <c r="C819" s="291" t="str">
        <f t="shared" si="12"/>
        <v/>
      </c>
      <c r="D819" s="300"/>
      <c r="E819" s="300"/>
      <c r="F819" s="264"/>
      <c r="G819" s="349"/>
      <c r="H819" s="371"/>
      <c r="I819" s="352"/>
      <c r="J819" s="372"/>
      <c r="K819" s="373"/>
      <c r="L819" s="374"/>
      <c r="M819" s="375"/>
      <c r="N819" s="356"/>
      <c r="O819" s="376"/>
      <c r="P819" s="377"/>
      <c r="Q819" s="378"/>
      <c r="R819" s="379"/>
      <c r="S819" s="380"/>
      <c r="T819" s="381"/>
      <c r="U819" s="382"/>
      <c r="V819" s="382"/>
      <c r="W819" s="382"/>
      <c r="X819" s="382"/>
      <c r="Y819" s="383"/>
      <c r="Z819" s="384"/>
      <c r="AA819" s="470"/>
      <c r="AB819" s="381"/>
      <c r="AC819" s="382"/>
      <c r="AD819" s="382"/>
      <c r="AE819" s="382"/>
      <c r="AF819" s="382"/>
      <c r="AG819" s="382"/>
      <c r="AH819" s="376"/>
      <c r="AI819" s="377"/>
      <c r="AJ819" s="385"/>
      <c r="AK819" s="385"/>
      <c r="AL819" s="385"/>
      <c r="AM819" s="385"/>
      <c r="AN819" s="379"/>
      <c r="AO819" s="386"/>
      <c r="AP819" s="372"/>
      <c r="AQ819" s="372"/>
      <c r="AR819" s="372"/>
      <c r="AS819" s="372"/>
      <c r="AT819" s="372"/>
      <c r="AU819" s="372"/>
      <c r="AV819" s="373"/>
      <c r="AW819" s="387"/>
      <c r="AX819" s="383"/>
      <c r="AY819" s="384"/>
      <c r="AZ819" s="380"/>
      <c r="BA819" s="388"/>
      <c r="BB819" s="382"/>
      <c r="BC819" s="383"/>
      <c r="BF819" s="328"/>
    </row>
    <row r="820" spans="1:58" s="132" customFormat="1" ht="15" x14ac:dyDescent="0.3">
      <c r="A820" s="148"/>
      <c r="B820" s="149"/>
      <c r="C820" s="291" t="str">
        <f t="shared" si="12"/>
        <v/>
      </c>
      <c r="D820" s="300"/>
      <c r="E820" s="300"/>
      <c r="F820" s="264"/>
      <c r="G820" s="349"/>
      <c r="H820" s="371"/>
      <c r="I820" s="352"/>
      <c r="J820" s="372"/>
      <c r="K820" s="373"/>
      <c r="L820" s="374"/>
      <c r="M820" s="375"/>
      <c r="N820" s="356"/>
      <c r="O820" s="376"/>
      <c r="P820" s="377"/>
      <c r="Q820" s="378"/>
      <c r="R820" s="379"/>
      <c r="S820" s="380"/>
      <c r="T820" s="381"/>
      <c r="U820" s="382"/>
      <c r="V820" s="382"/>
      <c r="W820" s="382"/>
      <c r="X820" s="382"/>
      <c r="Y820" s="383"/>
      <c r="Z820" s="384"/>
      <c r="AA820" s="470"/>
      <c r="AB820" s="381"/>
      <c r="AC820" s="382"/>
      <c r="AD820" s="382"/>
      <c r="AE820" s="382"/>
      <c r="AF820" s="382"/>
      <c r="AG820" s="382"/>
      <c r="AH820" s="376"/>
      <c r="AI820" s="377"/>
      <c r="AJ820" s="385"/>
      <c r="AK820" s="385"/>
      <c r="AL820" s="385"/>
      <c r="AM820" s="385"/>
      <c r="AN820" s="379"/>
      <c r="AO820" s="386"/>
      <c r="AP820" s="372"/>
      <c r="AQ820" s="372"/>
      <c r="AR820" s="372"/>
      <c r="AS820" s="372"/>
      <c r="AT820" s="372"/>
      <c r="AU820" s="372"/>
      <c r="AV820" s="373"/>
      <c r="AW820" s="387"/>
      <c r="AX820" s="383"/>
      <c r="AY820" s="384"/>
      <c r="AZ820" s="380"/>
      <c r="BA820" s="388"/>
      <c r="BB820" s="382"/>
      <c r="BC820" s="383"/>
      <c r="BF820" s="328"/>
    </row>
    <row r="821" spans="1:58" s="132" customFormat="1" ht="15" x14ac:dyDescent="0.3">
      <c r="A821" s="148"/>
      <c r="B821" s="149"/>
      <c r="C821" s="291" t="str">
        <f t="shared" si="12"/>
        <v/>
      </c>
      <c r="D821" s="300"/>
      <c r="E821" s="300"/>
      <c r="F821" s="264"/>
      <c r="G821" s="349"/>
      <c r="H821" s="371"/>
      <c r="I821" s="352"/>
      <c r="J821" s="372"/>
      <c r="K821" s="373"/>
      <c r="L821" s="374"/>
      <c r="M821" s="375"/>
      <c r="N821" s="356"/>
      <c r="O821" s="376"/>
      <c r="P821" s="377"/>
      <c r="Q821" s="378"/>
      <c r="R821" s="379"/>
      <c r="S821" s="380"/>
      <c r="T821" s="381"/>
      <c r="U821" s="382"/>
      <c r="V821" s="382"/>
      <c r="W821" s="382"/>
      <c r="X821" s="382"/>
      <c r="Y821" s="383"/>
      <c r="Z821" s="384"/>
      <c r="AA821" s="470"/>
      <c r="AB821" s="381"/>
      <c r="AC821" s="382"/>
      <c r="AD821" s="382"/>
      <c r="AE821" s="382"/>
      <c r="AF821" s="382"/>
      <c r="AG821" s="382"/>
      <c r="AH821" s="376"/>
      <c r="AI821" s="377"/>
      <c r="AJ821" s="385"/>
      <c r="AK821" s="385"/>
      <c r="AL821" s="385"/>
      <c r="AM821" s="385"/>
      <c r="AN821" s="379"/>
      <c r="AO821" s="386"/>
      <c r="AP821" s="372"/>
      <c r="AQ821" s="372"/>
      <c r="AR821" s="372"/>
      <c r="AS821" s="372"/>
      <c r="AT821" s="372"/>
      <c r="AU821" s="372"/>
      <c r="AV821" s="373"/>
      <c r="AW821" s="387"/>
      <c r="AX821" s="383"/>
      <c r="AY821" s="384"/>
      <c r="AZ821" s="380"/>
      <c r="BA821" s="388"/>
      <c r="BB821" s="382"/>
      <c r="BC821" s="383"/>
      <c r="BF821" s="328"/>
    </row>
    <row r="822" spans="1:58" s="132" customFormat="1" ht="15" x14ac:dyDescent="0.3">
      <c r="A822" s="148"/>
      <c r="B822" s="149"/>
      <c r="C822" s="291" t="str">
        <f t="shared" si="12"/>
        <v/>
      </c>
      <c r="D822" s="300"/>
      <c r="E822" s="300"/>
      <c r="F822" s="264"/>
      <c r="G822" s="349"/>
      <c r="H822" s="371"/>
      <c r="I822" s="352"/>
      <c r="J822" s="372"/>
      <c r="K822" s="373"/>
      <c r="L822" s="374"/>
      <c r="M822" s="375"/>
      <c r="N822" s="356"/>
      <c r="O822" s="376"/>
      <c r="P822" s="377"/>
      <c r="Q822" s="378"/>
      <c r="R822" s="379"/>
      <c r="S822" s="380"/>
      <c r="T822" s="381"/>
      <c r="U822" s="382"/>
      <c r="V822" s="382"/>
      <c r="W822" s="382"/>
      <c r="X822" s="382"/>
      <c r="Y822" s="383"/>
      <c r="Z822" s="384"/>
      <c r="AA822" s="470"/>
      <c r="AB822" s="381"/>
      <c r="AC822" s="382"/>
      <c r="AD822" s="382"/>
      <c r="AE822" s="382"/>
      <c r="AF822" s="382"/>
      <c r="AG822" s="382"/>
      <c r="AH822" s="376"/>
      <c r="AI822" s="377"/>
      <c r="AJ822" s="385"/>
      <c r="AK822" s="385"/>
      <c r="AL822" s="385"/>
      <c r="AM822" s="385"/>
      <c r="AN822" s="379"/>
      <c r="AO822" s="386"/>
      <c r="AP822" s="372"/>
      <c r="AQ822" s="372"/>
      <c r="AR822" s="372"/>
      <c r="AS822" s="372"/>
      <c r="AT822" s="372"/>
      <c r="AU822" s="372"/>
      <c r="AV822" s="373"/>
      <c r="AW822" s="387"/>
      <c r="AX822" s="383"/>
      <c r="AY822" s="384"/>
      <c r="AZ822" s="380"/>
      <c r="BA822" s="388"/>
      <c r="BB822" s="382"/>
      <c r="BC822" s="383"/>
      <c r="BF822" s="328"/>
    </row>
    <row r="823" spans="1:58" s="132" customFormat="1" ht="15" x14ac:dyDescent="0.3">
      <c r="A823" s="148"/>
      <c r="B823" s="149"/>
      <c r="C823" s="291" t="str">
        <f t="shared" si="12"/>
        <v/>
      </c>
      <c r="D823" s="300"/>
      <c r="E823" s="300"/>
      <c r="F823" s="264"/>
      <c r="G823" s="349"/>
      <c r="H823" s="371"/>
      <c r="I823" s="352"/>
      <c r="J823" s="372"/>
      <c r="K823" s="373"/>
      <c r="L823" s="374"/>
      <c r="M823" s="375"/>
      <c r="N823" s="356"/>
      <c r="O823" s="376"/>
      <c r="P823" s="377"/>
      <c r="Q823" s="378"/>
      <c r="R823" s="379"/>
      <c r="S823" s="380"/>
      <c r="T823" s="381"/>
      <c r="U823" s="382"/>
      <c r="V823" s="382"/>
      <c r="W823" s="382"/>
      <c r="X823" s="382"/>
      <c r="Y823" s="383"/>
      <c r="Z823" s="384"/>
      <c r="AA823" s="470"/>
      <c r="AB823" s="381"/>
      <c r="AC823" s="382"/>
      <c r="AD823" s="382"/>
      <c r="AE823" s="382"/>
      <c r="AF823" s="382"/>
      <c r="AG823" s="382"/>
      <c r="AH823" s="376"/>
      <c r="AI823" s="377"/>
      <c r="AJ823" s="385"/>
      <c r="AK823" s="385"/>
      <c r="AL823" s="385"/>
      <c r="AM823" s="385"/>
      <c r="AN823" s="379"/>
      <c r="AO823" s="386"/>
      <c r="AP823" s="372"/>
      <c r="AQ823" s="372"/>
      <c r="AR823" s="372"/>
      <c r="AS823" s="372"/>
      <c r="AT823" s="372"/>
      <c r="AU823" s="372"/>
      <c r="AV823" s="373"/>
      <c r="AW823" s="387"/>
      <c r="AX823" s="383"/>
      <c r="AY823" s="384"/>
      <c r="AZ823" s="380"/>
      <c r="BA823" s="388"/>
      <c r="BB823" s="382"/>
      <c r="BC823" s="383"/>
      <c r="BF823" s="328"/>
    </row>
    <row r="824" spans="1:58" s="132" customFormat="1" ht="15" x14ac:dyDescent="0.3">
      <c r="A824" s="148"/>
      <c r="B824" s="149"/>
      <c r="C824" s="291" t="str">
        <f t="shared" si="12"/>
        <v/>
      </c>
      <c r="D824" s="300"/>
      <c r="E824" s="300"/>
      <c r="F824" s="264"/>
      <c r="G824" s="349"/>
      <c r="H824" s="371"/>
      <c r="I824" s="352"/>
      <c r="J824" s="372"/>
      <c r="K824" s="373"/>
      <c r="L824" s="374"/>
      <c r="M824" s="375"/>
      <c r="N824" s="356"/>
      <c r="O824" s="376"/>
      <c r="P824" s="377"/>
      <c r="Q824" s="378"/>
      <c r="R824" s="379"/>
      <c r="S824" s="380"/>
      <c r="T824" s="381"/>
      <c r="U824" s="382"/>
      <c r="V824" s="382"/>
      <c r="W824" s="382"/>
      <c r="X824" s="382"/>
      <c r="Y824" s="383"/>
      <c r="Z824" s="384"/>
      <c r="AA824" s="470"/>
      <c r="AB824" s="381"/>
      <c r="AC824" s="382"/>
      <c r="AD824" s="382"/>
      <c r="AE824" s="382"/>
      <c r="AF824" s="382"/>
      <c r="AG824" s="382"/>
      <c r="AH824" s="376"/>
      <c r="AI824" s="377"/>
      <c r="AJ824" s="385"/>
      <c r="AK824" s="385"/>
      <c r="AL824" s="385"/>
      <c r="AM824" s="385"/>
      <c r="AN824" s="379"/>
      <c r="AO824" s="386"/>
      <c r="AP824" s="372"/>
      <c r="AQ824" s="372"/>
      <c r="AR824" s="372"/>
      <c r="AS824" s="372"/>
      <c r="AT824" s="372"/>
      <c r="AU824" s="372"/>
      <c r="AV824" s="373"/>
      <c r="AW824" s="387"/>
      <c r="AX824" s="383"/>
      <c r="AY824" s="384"/>
      <c r="AZ824" s="380"/>
      <c r="BA824" s="388"/>
      <c r="BB824" s="382"/>
      <c r="BC824" s="383"/>
      <c r="BF824" s="328"/>
    </row>
    <row r="825" spans="1:58" s="132" customFormat="1" ht="15" x14ac:dyDescent="0.3">
      <c r="A825" s="148"/>
      <c r="B825" s="149"/>
      <c r="C825" s="291" t="str">
        <f t="shared" si="12"/>
        <v/>
      </c>
      <c r="D825" s="300"/>
      <c r="E825" s="300"/>
      <c r="F825" s="264"/>
      <c r="G825" s="349"/>
      <c r="H825" s="371"/>
      <c r="I825" s="352"/>
      <c r="J825" s="372"/>
      <c r="K825" s="373"/>
      <c r="L825" s="374"/>
      <c r="M825" s="375"/>
      <c r="N825" s="356"/>
      <c r="O825" s="376"/>
      <c r="P825" s="377"/>
      <c r="Q825" s="378"/>
      <c r="R825" s="379"/>
      <c r="S825" s="380"/>
      <c r="T825" s="381"/>
      <c r="U825" s="382"/>
      <c r="V825" s="382"/>
      <c r="W825" s="382"/>
      <c r="X825" s="382"/>
      <c r="Y825" s="383"/>
      <c r="Z825" s="384"/>
      <c r="AA825" s="470"/>
      <c r="AB825" s="381"/>
      <c r="AC825" s="382"/>
      <c r="AD825" s="382"/>
      <c r="AE825" s="382"/>
      <c r="AF825" s="382"/>
      <c r="AG825" s="382"/>
      <c r="AH825" s="376"/>
      <c r="AI825" s="377"/>
      <c r="AJ825" s="385"/>
      <c r="AK825" s="385"/>
      <c r="AL825" s="385"/>
      <c r="AM825" s="385"/>
      <c r="AN825" s="379"/>
      <c r="AO825" s="386"/>
      <c r="AP825" s="372"/>
      <c r="AQ825" s="372"/>
      <c r="AR825" s="372"/>
      <c r="AS825" s="372"/>
      <c r="AT825" s="372"/>
      <c r="AU825" s="372"/>
      <c r="AV825" s="373"/>
      <c r="AW825" s="387"/>
      <c r="AX825" s="383"/>
      <c r="AY825" s="384"/>
      <c r="AZ825" s="380"/>
      <c r="BA825" s="388"/>
      <c r="BB825" s="382"/>
      <c r="BC825" s="383"/>
      <c r="BF825" s="328"/>
    </row>
    <row r="826" spans="1:58" s="132" customFormat="1" ht="15" x14ac:dyDescent="0.3">
      <c r="A826" s="148"/>
      <c r="B826" s="149"/>
      <c r="C826" s="291" t="str">
        <f t="shared" si="12"/>
        <v/>
      </c>
      <c r="D826" s="300"/>
      <c r="E826" s="300"/>
      <c r="F826" s="264"/>
      <c r="G826" s="349"/>
      <c r="H826" s="371"/>
      <c r="I826" s="352"/>
      <c r="J826" s="372"/>
      <c r="K826" s="373"/>
      <c r="L826" s="374"/>
      <c r="M826" s="375"/>
      <c r="N826" s="356"/>
      <c r="O826" s="376"/>
      <c r="P826" s="377"/>
      <c r="Q826" s="378"/>
      <c r="R826" s="379"/>
      <c r="S826" s="380"/>
      <c r="T826" s="381"/>
      <c r="U826" s="382"/>
      <c r="V826" s="382"/>
      <c r="W826" s="382"/>
      <c r="X826" s="382"/>
      <c r="Y826" s="383"/>
      <c r="Z826" s="384"/>
      <c r="AA826" s="470"/>
      <c r="AB826" s="381"/>
      <c r="AC826" s="382"/>
      <c r="AD826" s="382"/>
      <c r="AE826" s="382"/>
      <c r="AF826" s="382"/>
      <c r="AG826" s="382"/>
      <c r="AH826" s="376"/>
      <c r="AI826" s="377"/>
      <c r="AJ826" s="385"/>
      <c r="AK826" s="385"/>
      <c r="AL826" s="385"/>
      <c r="AM826" s="385"/>
      <c r="AN826" s="379"/>
      <c r="AO826" s="386"/>
      <c r="AP826" s="372"/>
      <c r="AQ826" s="372"/>
      <c r="AR826" s="372"/>
      <c r="AS826" s="372"/>
      <c r="AT826" s="372"/>
      <c r="AU826" s="372"/>
      <c r="AV826" s="373"/>
      <c r="AW826" s="387"/>
      <c r="AX826" s="383"/>
      <c r="AY826" s="384"/>
      <c r="AZ826" s="380"/>
      <c r="BA826" s="388"/>
      <c r="BB826" s="382"/>
      <c r="BC826" s="383"/>
      <c r="BF826" s="328"/>
    </row>
    <row r="827" spans="1:58" s="132" customFormat="1" ht="15" x14ac:dyDescent="0.3">
      <c r="A827" s="148"/>
      <c r="B827" s="149"/>
      <c r="C827" s="291" t="str">
        <f t="shared" si="12"/>
        <v/>
      </c>
      <c r="D827" s="300"/>
      <c r="E827" s="300"/>
      <c r="F827" s="264"/>
      <c r="G827" s="349"/>
      <c r="H827" s="371"/>
      <c r="I827" s="352"/>
      <c r="J827" s="372"/>
      <c r="K827" s="373"/>
      <c r="L827" s="374"/>
      <c r="M827" s="375"/>
      <c r="N827" s="356"/>
      <c r="O827" s="376"/>
      <c r="P827" s="377"/>
      <c r="Q827" s="378"/>
      <c r="R827" s="379"/>
      <c r="S827" s="380"/>
      <c r="T827" s="381"/>
      <c r="U827" s="382"/>
      <c r="V827" s="382"/>
      <c r="W827" s="382"/>
      <c r="X827" s="382"/>
      <c r="Y827" s="383"/>
      <c r="Z827" s="384"/>
      <c r="AA827" s="470"/>
      <c r="AB827" s="381"/>
      <c r="AC827" s="382"/>
      <c r="AD827" s="382"/>
      <c r="AE827" s="382"/>
      <c r="AF827" s="382"/>
      <c r="AG827" s="382"/>
      <c r="AH827" s="376"/>
      <c r="AI827" s="377"/>
      <c r="AJ827" s="385"/>
      <c r="AK827" s="385"/>
      <c r="AL827" s="385"/>
      <c r="AM827" s="385"/>
      <c r="AN827" s="379"/>
      <c r="AO827" s="386"/>
      <c r="AP827" s="372"/>
      <c r="AQ827" s="372"/>
      <c r="AR827" s="372"/>
      <c r="AS827" s="372"/>
      <c r="AT827" s="372"/>
      <c r="AU827" s="372"/>
      <c r="AV827" s="373"/>
      <c r="AW827" s="387"/>
      <c r="AX827" s="383"/>
      <c r="AY827" s="384"/>
      <c r="AZ827" s="380"/>
      <c r="BA827" s="388"/>
      <c r="BB827" s="382"/>
      <c r="BC827" s="383"/>
      <c r="BF827" s="328"/>
    </row>
    <row r="828" spans="1:58" s="132" customFormat="1" ht="15" x14ac:dyDescent="0.3">
      <c r="A828" s="148"/>
      <c r="B828" s="149"/>
      <c r="C828" s="291" t="str">
        <f t="shared" si="12"/>
        <v/>
      </c>
      <c r="D828" s="300"/>
      <c r="E828" s="300"/>
      <c r="F828" s="264"/>
      <c r="G828" s="349"/>
      <c r="H828" s="371"/>
      <c r="I828" s="352"/>
      <c r="J828" s="372"/>
      <c r="K828" s="373"/>
      <c r="L828" s="374"/>
      <c r="M828" s="375"/>
      <c r="N828" s="356"/>
      <c r="O828" s="376"/>
      <c r="P828" s="377"/>
      <c r="Q828" s="378"/>
      <c r="R828" s="379"/>
      <c r="S828" s="380"/>
      <c r="T828" s="381"/>
      <c r="U828" s="382"/>
      <c r="V828" s="382"/>
      <c r="W828" s="382"/>
      <c r="X828" s="382"/>
      <c r="Y828" s="383"/>
      <c r="Z828" s="384"/>
      <c r="AA828" s="470"/>
      <c r="AB828" s="381"/>
      <c r="AC828" s="382"/>
      <c r="AD828" s="382"/>
      <c r="AE828" s="382"/>
      <c r="AF828" s="382"/>
      <c r="AG828" s="382"/>
      <c r="AH828" s="376"/>
      <c r="AI828" s="377"/>
      <c r="AJ828" s="385"/>
      <c r="AK828" s="385"/>
      <c r="AL828" s="385"/>
      <c r="AM828" s="385"/>
      <c r="AN828" s="379"/>
      <c r="AO828" s="386"/>
      <c r="AP828" s="372"/>
      <c r="AQ828" s="372"/>
      <c r="AR828" s="372"/>
      <c r="AS828" s="372"/>
      <c r="AT828" s="372"/>
      <c r="AU828" s="372"/>
      <c r="AV828" s="373"/>
      <c r="AW828" s="387"/>
      <c r="AX828" s="383"/>
      <c r="AY828" s="384"/>
      <c r="AZ828" s="380"/>
      <c r="BA828" s="388"/>
      <c r="BB828" s="382"/>
      <c r="BC828" s="383"/>
      <c r="BF828" s="328"/>
    </row>
    <row r="829" spans="1:58" s="132" customFormat="1" ht="15" x14ac:dyDescent="0.3">
      <c r="A829" s="148"/>
      <c r="B829" s="149"/>
      <c r="C829" s="291" t="str">
        <f t="shared" si="12"/>
        <v/>
      </c>
      <c r="D829" s="300"/>
      <c r="E829" s="300"/>
      <c r="F829" s="264"/>
      <c r="G829" s="349"/>
      <c r="H829" s="371"/>
      <c r="I829" s="352"/>
      <c r="J829" s="372"/>
      <c r="K829" s="373"/>
      <c r="L829" s="374"/>
      <c r="M829" s="375"/>
      <c r="N829" s="356"/>
      <c r="O829" s="376"/>
      <c r="P829" s="377"/>
      <c r="Q829" s="378"/>
      <c r="R829" s="379"/>
      <c r="S829" s="380"/>
      <c r="T829" s="381"/>
      <c r="U829" s="382"/>
      <c r="V829" s="382"/>
      <c r="W829" s="382"/>
      <c r="X829" s="382"/>
      <c r="Y829" s="383"/>
      <c r="Z829" s="384"/>
      <c r="AA829" s="470"/>
      <c r="AB829" s="381"/>
      <c r="AC829" s="382"/>
      <c r="AD829" s="382"/>
      <c r="AE829" s="382"/>
      <c r="AF829" s="382"/>
      <c r="AG829" s="382"/>
      <c r="AH829" s="376"/>
      <c r="AI829" s="377"/>
      <c r="AJ829" s="385"/>
      <c r="AK829" s="385"/>
      <c r="AL829" s="385"/>
      <c r="AM829" s="385"/>
      <c r="AN829" s="379"/>
      <c r="AO829" s="386"/>
      <c r="AP829" s="372"/>
      <c r="AQ829" s="372"/>
      <c r="AR829" s="372"/>
      <c r="AS829" s="372"/>
      <c r="AT829" s="372"/>
      <c r="AU829" s="372"/>
      <c r="AV829" s="373"/>
      <c r="AW829" s="387"/>
      <c r="AX829" s="383"/>
      <c r="AY829" s="384"/>
      <c r="AZ829" s="380"/>
      <c r="BA829" s="388"/>
      <c r="BB829" s="382"/>
      <c r="BC829" s="383"/>
      <c r="BF829" s="328"/>
    </row>
    <row r="830" spans="1:58" s="132" customFormat="1" ht="15" x14ac:dyDescent="0.3">
      <c r="A830" s="148"/>
      <c r="B830" s="149"/>
      <c r="C830" s="291" t="str">
        <f t="shared" si="12"/>
        <v/>
      </c>
      <c r="D830" s="300"/>
      <c r="E830" s="300"/>
      <c r="F830" s="264"/>
      <c r="G830" s="349"/>
      <c r="H830" s="371"/>
      <c r="I830" s="352"/>
      <c r="J830" s="372"/>
      <c r="K830" s="373"/>
      <c r="L830" s="374"/>
      <c r="M830" s="375"/>
      <c r="N830" s="356"/>
      <c r="O830" s="376"/>
      <c r="P830" s="377"/>
      <c r="Q830" s="378"/>
      <c r="R830" s="379"/>
      <c r="S830" s="380"/>
      <c r="T830" s="381"/>
      <c r="U830" s="382"/>
      <c r="V830" s="382"/>
      <c r="W830" s="382"/>
      <c r="X830" s="382"/>
      <c r="Y830" s="383"/>
      <c r="Z830" s="384"/>
      <c r="AA830" s="470"/>
      <c r="AB830" s="381"/>
      <c r="AC830" s="382"/>
      <c r="AD830" s="382"/>
      <c r="AE830" s="382"/>
      <c r="AF830" s="382"/>
      <c r="AG830" s="382"/>
      <c r="AH830" s="376"/>
      <c r="AI830" s="377"/>
      <c r="AJ830" s="385"/>
      <c r="AK830" s="385"/>
      <c r="AL830" s="385"/>
      <c r="AM830" s="385"/>
      <c r="AN830" s="379"/>
      <c r="AO830" s="386"/>
      <c r="AP830" s="372"/>
      <c r="AQ830" s="372"/>
      <c r="AR830" s="372"/>
      <c r="AS830" s="372"/>
      <c r="AT830" s="372"/>
      <c r="AU830" s="372"/>
      <c r="AV830" s="373"/>
      <c r="AW830" s="387"/>
      <c r="AX830" s="383"/>
      <c r="AY830" s="384"/>
      <c r="AZ830" s="380"/>
      <c r="BA830" s="388"/>
      <c r="BB830" s="382"/>
      <c r="BC830" s="383"/>
      <c r="BF830" s="328"/>
    </row>
    <row r="831" spans="1:58" s="132" customFormat="1" ht="15" x14ac:dyDescent="0.3">
      <c r="A831" s="148"/>
      <c r="B831" s="149"/>
      <c r="C831" s="291" t="str">
        <f t="shared" si="12"/>
        <v/>
      </c>
      <c r="D831" s="300"/>
      <c r="E831" s="300"/>
      <c r="F831" s="264"/>
      <c r="G831" s="349"/>
      <c r="H831" s="371"/>
      <c r="I831" s="352"/>
      <c r="J831" s="372"/>
      <c r="K831" s="373"/>
      <c r="L831" s="374"/>
      <c r="M831" s="375"/>
      <c r="N831" s="356"/>
      <c r="O831" s="376"/>
      <c r="P831" s="377"/>
      <c r="Q831" s="378"/>
      <c r="R831" s="379"/>
      <c r="S831" s="380"/>
      <c r="T831" s="381"/>
      <c r="U831" s="382"/>
      <c r="V831" s="382"/>
      <c r="W831" s="382"/>
      <c r="X831" s="382"/>
      <c r="Y831" s="383"/>
      <c r="Z831" s="384"/>
      <c r="AA831" s="470"/>
      <c r="AB831" s="381"/>
      <c r="AC831" s="382"/>
      <c r="AD831" s="382"/>
      <c r="AE831" s="382"/>
      <c r="AF831" s="382"/>
      <c r="AG831" s="382"/>
      <c r="AH831" s="376"/>
      <c r="AI831" s="377"/>
      <c r="AJ831" s="385"/>
      <c r="AK831" s="385"/>
      <c r="AL831" s="385"/>
      <c r="AM831" s="385"/>
      <c r="AN831" s="379"/>
      <c r="AO831" s="386"/>
      <c r="AP831" s="372"/>
      <c r="AQ831" s="372"/>
      <c r="AR831" s="372"/>
      <c r="AS831" s="372"/>
      <c r="AT831" s="372"/>
      <c r="AU831" s="372"/>
      <c r="AV831" s="373"/>
      <c r="AW831" s="387"/>
      <c r="AX831" s="383"/>
      <c r="AY831" s="384"/>
      <c r="AZ831" s="380"/>
      <c r="BA831" s="388"/>
      <c r="BB831" s="382"/>
      <c r="BC831" s="383"/>
      <c r="BF831" s="328"/>
    </row>
    <row r="832" spans="1:58" s="132" customFormat="1" ht="15" x14ac:dyDescent="0.3">
      <c r="A832" s="148"/>
      <c r="B832" s="149"/>
      <c r="C832" s="291" t="str">
        <f t="shared" si="12"/>
        <v/>
      </c>
      <c r="D832" s="300"/>
      <c r="E832" s="300"/>
      <c r="F832" s="264"/>
      <c r="G832" s="349"/>
      <c r="H832" s="371"/>
      <c r="I832" s="352"/>
      <c r="J832" s="372"/>
      <c r="K832" s="373"/>
      <c r="L832" s="374"/>
      <c r="M832" s="375"/>
      <c r="N832" s="356"/>
      <c r="O832" s="376"/>
      <c r="P832" s="377"/>
      <c r="Q832" s="378"/>
      <c r="R832" s="379"/>
      <c r="S832" s="380"/>
      <c r="T832" s="381"/>
      <c r="U832" s="382"/>
      <c r="V832" s="382"/>
      <c r="W832" s="382"/>
      <c r="X832" s="382"/>
      <c r="Y832" s="383"/>
      <c r="Z832" s="384"/>
      <c r="AA832" s="470"/>
      <c r="AB832" s="381"/>
      <c r="AC832" s="382"/>
      <c r="AD832" s="382"/>
      <c r="AE832" s="382"/>
      <c r="AF832" s="382"/>
      <c r="AG832" s="382"/>
      <c r="AH832" s="376"/>
      <c r="AI832" s="377"/>
      <c r="AJ832" s="385"/>
      <c r="AK832" s="385"/>
      <c r="AL832" s="385"/>
      <c r="AM832" s="385"/>
      <c r="AN832" s="379"/>
      <c r="AO832" s="386"/>
      <c r="AP832" s="372"/>
      <c r="AQ832" s="372"/>
      <c r="AR832" s="372"/>
      <c r="AS832" s="372"/>
      <c r="AT832" s="372"/>
      <c r="AU832" s="372"/>
      <c r="AV832" s="373"/>
      <c r="AW832" s="387"/>
      <c r="AX832" s="383"/>
      <c r="AY832" s="384"/>
      <c r="AZ832" s="380"/>
      <c r="BA832" s="388"/>
      <c r="BB832" s="382"/>
      <c r="BC832" s="383"/>
      <c r="BF832" s="328"/>
    </row>
    <row r="833" spans="1:58" s="132" customFormat="1" ht="15" x14ac:dyDescent="0.3">
      <c r="A833" s="148"/>
      <c r="B833" s="149"/>
      <c r="C833" s="291" t="str">
        <f t="shared" si="12"/>
        <v/>
      </c>
      <c r="D833" s="300"/>
      <c r="E833" s="300"/>
      <c r="F833" s="264"/>
      <c r="G833" s="349"/>
      <c r="H833" s="371"/>
      <c r="I833" s="352"/>
      <c r="J833" s="372"/>
      <c r="K833" s="373"/>
      <c r="L833" s="374"/>
      <c r="M833" s="375"/>
      <c r="N833" s="356"/>
      <c r="O833" s="376"/>
      <c r="P833" s="377"/>
      <c r="Q833" s="378"/>
      <c r="R833" s="379"/>
      <c r="S833" s="380"/>
      <c r="T833" s="381"/>
      <c r="U833" s="382"/>
      <c r="V833" s="382"/>
      <c r="W833" s="382"/>
      <c r="X833" s="382"/>
      <c r="Y833" s="383"/>
      <c r="Z833" s="384"/>
      <c r="AA833" s="470"/>
      <c r="AB833" s="381"/>
      <c r="AC833" s="382"/>
      <c r="AD833" s="382"/>
      <c r="AE833" s="382"/>
      <c r="AF833" s="382"/>
      <c r="AG833" s="382"/>
      <c r="AH833" s="376"/>
      <c r="AI833" s="377"/>
      <c r="AJ833" s="385"/>
      <c r="AK833" s="385"/>
      <c r="AL833" s="385"/>
      <c r="AM833" s="385"/>
      <c r="AN833" s="379"/>
      <c r="AO833" s="386"/>
      <c r="AP833" s="372"/>
      <c r="AQ833" s="372"/>
      <c r="AR833" s="372"/>
      <c r="AS833" s="372"/>
      <c r="AT833" s="372"/>
      <c r="AU833" s="372"/>
      <c r="AV833" s="373"/>
      <c r="AW833" s="387"/>
      <c r="AX833" s="383"/>
      <c r="AY833" s="384"/>
      <c r="AZ833" s="380"/>
      <c r="BA833" s="388"/>
      <c r="BB833" s="382"/>
      <c r="BC833" s="383"/>
      <c r="BF833" s="328"/>
    </row>
    <row r="834" spans="1:58" s="132" customFormat="1" ht="15" x14ac:dyDescent="0.3">
      <c r="A834" s="148"/>
      <c r="B834" s="149"/>
      <c r="C834" s="291" t="str">
        <f t="shared" si="12"/>
        <v/>
      </c>
      <c r="D834" s="300"/>
      <c r="E834" s="300"/>
      <c r="F834" s="264"/>
      <c r="G834" s="349"/>
      <c r="H834" s="371"/>
      <c r="I834" s="352"/>
      <c r="J834" s="372"/>
      <c r="K834" s="373"/>
      <c r="L834" s="374"/>
      <c r="M834" s="375"/>
      <c r="N834" s="356"/>
      <c r="O834" s="376"/>
      <c r="P834" s="377"/>
      <c r="Q834" s="378"/>
      <c r="R834" s="379"/>
      <c r="S834" s="380"/>
      <c r="T834" s="381"/>
      <c r="U834" s="382"/>
      <c r="V834" s="382"/>
      <c r="W834" s="382"/>
      <c r="X834" s="382"/>
      <c r="Y834" s="383"/>
      <c r="Z834" s="384"/>
      <c r="AA834" s="470"/>
      <c r="AB834" s="381"/>
      <c r="AC834" s="382"/>
      <c r="AD834" s="382"/>
      <c r="AE834" s="382"/>
      <c r="AF834" s="382"/>
      <c r="AG834" s="382"/>
      <c r="AH834" s="376"/>
      <c r="AI834" s="377"/>
      <c r="AJ834" s="385"/>
      <c r="AK834" s="385"/>
      <c r="AL834" s="385"/>
      <c r="AM834" s="385"/>
      <c r="AN834" s="379"/>
      <c r="AO834" s="386"/>
      <c r="AP834" s="372"/>
      <c r="AQ834" s="372"/>
      <c r="AR834" s="372"/>
      <c r="AS834" s="372"/>
      <c r="AT834" s="372"/>
      <c r="AU834" s="372"/>
      <c r="AV834" s="373"/>
      <c r="AW834" s="387"/>
      <c r="AX834" s="383"/>
      <c r="AY834" s="384"/>
      <c r="AZ834" s="380"/>
      <c r="BA834" s="388"/>
      <c r="BB834" s="382"/>
      <c r="BC834" s="383"/>
      <c r="BF834" s="328"/>
    </row>
    <row r="835" spans="1:58" s="132" customFormat="1" ht="15" x14ac:dyDescent="0.3">
      <c r="A835" s="148"/>
      <c r="B835" s="149"/>
      <c r="C835" s="291" t="str">
        <f t="shared" si="12"/>
        <v/>
      </c>
      <c r="D835" s="300"/>
      <c r="E835" s="300"/>
      <c r="F835" s="264"/>
      <c r="G835" s="349"/>
      <c r="H835" s="371"/>
      <c r="I835" s="352"/>
      <c r="J835" s="372"/>
      <c r="K835" s="373"/>
      <c r="L835" s="374"/>
      <c r="M835" s="375"/>
      <c r="N835" s="356"/>
      <c r="O835" s="376"/>
      <c r="P835" s="377"/>
      <c r="Q835" s="378"/>
      <c r="R835" s="379"/>
      <c r="S835" s="380"/>
      <c r="T835" s="381"/>
      <c r="U835" s="382"/>
      <c r="V835" s="382"/>
      <c r="W835" s="382"/>
      <c r="X835" s="382"/>
      <c r="Y835" s="383"/>
      <c r="Z835" s="384"/>
      <c r="AA835" s="470"/>
      <c r="AB835" s="381"/>
      <c r="AC835" s="382"/>
      <c r="AD835" s="382"/>
      <c r="AE835" s="382"/>
      <c r="AF835" s="382"/>
      <c r="AG835" s="382"/>
      <c r="AH835" s="376"/>
      <c r="AI835" s="377"/>
      <c r="AJ835" s="385"/>
      <c r="AK835" s="385"/>
      <c r="AL835" s="385"/>
      <c r="AM835" s="385"/>
      <c r="AN835" s="379"/>
      <c r="AO835" s="386"/>
      <c r="AP835" s="372"/>
      <c r="AQ835" s="372"/>
      <c r="AR835" s="372"/>
      <c r="AS835" s="372"/>
      <c r="AT835" s="372"/>
      <c r="AU835" s="372"/>
      <c r="AV835" s="373"/>
      <c r="AW835" s="387"/>
      <c r="AX835" s="383"/>
      <c r="AY835" s="384"/>
      <c r="AZ835" s="380"/>
      <c r="BA835" s="388"/>
      <c r="BB835" s="382"/>
      <c r="BC835" s="383"/>
      <c r="BF835" s="328"/>
    </row>
    <row r="836" spans="1:58" s="132" customFormat="1" ht="15" x14ac:dyDescent="0.3">
      <c r="A836" s="148"/>
      <c r="B836" s="149"/>
      <c r="C836" s="291" t="str">
        <f t="shared" si="12"/>
        <v/>
      </c>
      <c r="D836" s="300"/>
      <c r="E836" s="300"/>
      <c r="F836" s="264"/>
      <c r="G836" s="349"/>
      <c r="H836" s="371"/>
      <c r="I836" s="352"/>
      <c r="J836" s="372"/>
      <c r="K836" s="373"/>
      <c r="L836" s="374"/>
      <c r="M836" s="375"/>
      <c r="N836" s="356"/>
      <c r="O836" s="376"/>
      <c r="P836" s="377"/>
      <c r="Q836" s="378"/>
      <c r="R836" s="379"/>
      <c r="S836" s="380"/>
      <c r="T836" s="381"/>
      <c r="U836" s="382"/>
      <c r="V836" s="382"/>
      <c r="W836" s="382"/>
      <c r="X836" s="382"/>
      <c r="Y836" s="383"/>
      <c r="Z836" s="384"/>
      <c r="AA836" s="470"/>
      <c r="AB836" s="381"/>
      <c r="AC836" s="382"/>
      <c r="AD836" s="382"/>
      <c r="AE836" s="382"/>
      <c r="AF836" s="382"/>
      <c r="AG836" s="382"/>
      <c r="AH836" s="376"/>
      <c r="AI836" s="377"/>
      <c r="AJ836" s="385"/>
      <c r="AK836" s="385"/>
      <c r="AL836" s="385"/>
      <c r="AM836" s="385"/>
      <c r="AN836" s="379"/>
      <c r="AO836" s="386"/>
      <c r="AP836" s="372"/>
      <c r="AQ836" s="372"/>
      <c r="AR836" s="372"/>
      <c r="AS836" s="372"/>
      <c r="AT836" s="372"/>
      <c r="AU836" s="372"/>
      <c r="AV836" s="373"/>
      <c r="AW836" s="387"/>
      <c r="AX836" s="383"/>
      <c r="AY836" s="384"/>
      <c r="AZ836" s="380"/>
      <c r="BA836" s="388"/>
      <c r="BB836" s="382"/>
      <c r="BC836" s="383"/>
      <c r="BF836" s="328"/>
    </row>
    <row r="837" spans="1:58" s="132" customFormat="1" ht="15" x14ac:dyDescent="0.3">
      <c r="A837" s="148"/>
      <c r="B837" s="149"/>
      <c r="C837" s="291" t="str">
        <f t="shared" ref="C837:C900" si="13">IF(D837="","",C836+1)</f>
        <v/>
      </c>
      <c r="D837" s="300"/>
      <c r="E837" s="300"/>
      <c r="F837" s="264"/>
      <c r="G837" s="349"/>
      <c r="H837" s="371"/>
      <c r="I837" s="352"/>
      <c r="J837" s="372"/>
      <c r="K837" s="373"/>
      <c r="L837" s="374"/>
      <c r="M837" s="375"/>
      <c r="N837" s="356"/>
      <c r="O837" s="376"/>
      <c r="P837" s="377"/>
      <c r="Q837" s="378"/>
      <c r="R837" s="379"/>
      <c r="S837" s="380"/>
      <c r="T837" s="381"/>
      <c r="U837" s="382"/>
      <c r="V837" s="382"/>
      <c r="W837" s="382"/>
      <c r="X837" s="382"/>
      <c r="Y837" s="383"/>
      <c r="Z837" s="384"/>
      <c r="AA837" s="470"/>
      <c r="AB837" s="381"/>
      <c r="AC837" s="382"/>
      <c r="AD837" s="382"/>
      <c r="AE837" s="382"/>
      <c r="AF837" s="382"/>
      <c r="AG837" s="382"/>
      <c r="AH837" s="376"/>
      <c r="AI837" s="377"/>
      <c r="AJ837" s="385"/>
      <c r="AK837" s="385"/>
      <c r="AL837" s="385"/>
      <c r="AM837" s="385"/>
      <c r="AN837" s="379"/>
      <c r="AO837" s="386"/>
      <c r="AP837" s="372"/>
      <c r="AQ837" s="372"/>
      <c r="AR837" s="372"/>
      <c r="AS837" s="372"/>
      <c r="AT837" s="372"/>
      <c r="AU837" s="372"/>
      <c r="AV837" s="373"/>
      <c r="AW837" s="387"/>
      <c r="AX837" s="383"/>
      <c r="AY837" s="384"/>
      <c r="AZ837" s="380"/>
      <c r="BA837" s="388"/>
      <c r="BB837" s="382"/>
      <c r="BC837" s="383"/>
      <c r="BF837" s="328"/>
    </row>
    <row r="838" spans="1:58" s="132" customFormat="1" ht="15" x14ac:dyDescent="0.3">
      <c r="A838" s="148"/>
      <c r="B838" s="149"/>
      <c r="C838" s="291" t="str">
        <f t="shared" si="13"/>
        <v/>
      </c>
      <c r="D838" s="300"/>
      <c r="E838" s="300"/>
      <c r="F838" s="264"/>
      <c r="G838" s="349"/>
      <c r="H838" s="371"/>
      <c r="I838" s="352"/>
      <c r="J838" s="372"/>
      <c r="K838" s="373"/>
      <c r="L838" s="374"/>
      <c r="M838" s="375"/>
      <c r="N838" s="356"/>
      <c r="O838" s="376"/>
      <c r="P838" s="377"/>
      <c r="Q838" s="378"/>
      <c r="R838" s="379"/>
      <c r="S838" s="380"/>
      <c r="T838" s="381"/>
      <c r="U838" s="382"/>
      <c r="V838" s="382"/>
      <c r="W838" s="382"/>
      <c r="X838" s="382"/>
      <c r="Y838" s="383"/>
      <c r="Z838" s="384"/>
      <c r="AA838" s="470"/>
      <c r="AB838" s="381"/>
      <c r="AC838" s="382"/>
      <c r="AD838" s="382"/>
      <c r="AE838" s="382"/>
      <c r="AF838" s="382"/>
      <c r="AG838" s="382"/>
      <c r="AH838" s="376"/>
      <c r="AI838" s="377"/>
      <c r="AJ838" s="385"/>
      <c r="AK838" s="385"/>
      <c r="AL838" s="385"/>
      <c r="AM838" s="385"/>
      <c r="AN838" s="379"/>
      <c r="AO838" s="386"/>
      <c r="AP838" s="372"/>
      <c r="AQ838" s="372"/>
      <c r="AR838" s="372"/>
      <c r="AS838" s="372"/>
      <c r="AT838" s="372"/>
      <c r="AU838" s="372"/>
      <c r="AV838" s="373"/>
      <c r="AW838" s="387"/>
      <c r="AX838" s="383"/>
      <c r="AY838" s="384"/>
      <c r="AZ838" s="380"/>
      <c r="BA838" s="388"/>
      <c r="BB838" s="382"/>
      <c r="BC838" s="383"/>
      <c r="BF838" s="328"/>
    </row>
    <row r="839" spans="1:58" s="132" customFormat="1" ht="15" x14ac:dyDescent="0.3">
      <c r="A839" s="148"/>
      <c r="B839" s="149"/>
      <c r="C839" s="291" t="str">
        <f t="shared" si="13"/>
        <v/>
      </c>
      <c r="D839" s="300"/>
      <c r="E839" s="300"/>
      <c r="F839" s="264"/>
      <c r="G839" s="349"/>
      <c r="H839" s="371"/>
      <c r="I839" s="352"/>
      <c r="J839" s="372"/>
      <c r="K839" s="373"/>
      <c r="L839" s="374"/>
      <c r="M839" s="375"/>
      <c r="N839" s="356"/>
      <c r="O839" s="376"/>
      <c r="P839" s="377"/>
      <c r="Q839" s="378"/>
      <c r="R839" s="379"/>
      <c r="S839" s="380"/>
      <c r="T839" s="381"/>
      <c r="U839" s="382"/>
      <c r="V839" s="382"/>
      <c r="W839" s="382"/>
      <c r="X839" s="382"/>
      <c r="Y839" s="383"/>
      <c r="Z839" s="384"/>
      <c r="AA839" s="470"/>
      <c r="AB839" s="381"/>
      <c r="AC839" s="382"/>
      <c r="AD839" s="382"/>
      <c r="AE839" s="382"/>
      <c r="AF839" s="382"/>
      <c r="AG839" s="382"/>
      <c r="AH839" s="376"/>
      <c r="AI839" s="377"/>
      <c r="AJ839" s="385"/>
      <c r="AK839" s="385"/>
      <c r="AL839" s="385"/>
      <c r="AM839" s="385"/>
      <c r="AN839" s="379"/>
      <c r="AO839" s="386"/>
      <c r="AP839" s="372"/>
      <c r="AQ839" s="372"/>
      <c r="AR839" s="372"/>
      <c r="AS839" s="372"/>
      <c r="AT839" s="372"/>
      <c r="AU839" s="372"/>
      <c r="AV839" s="373"/>
      <c r="AW839" s="387"/>
      <c r="AX839" s="383"/>
      <c r="AY839" s="384"/>
      <c r="AZ839" s="380"/>
      <c r="BA839" s="388"/>
      <c r="BB839" s="382"/>
      <c r="BC839" s="383"/>
      <c r="BF839" s="328"/>
    </row>
    <row r="840" spans="1:58" s="132" customFormat="1" ht="15" x14ac:dyDescent="0.3">
      <c r="A840" s="148"/>
      <c r="B840" s="149"/>
      <c r="C840" s="291" t="str">
        <f t="shared" si="13"/>
        <v/>
      </c>
      <c r="D840" s="300"/>
      <c r="E840" s="300"/>
      <c r="F840" s="264"/>
      <c r="G840" s="349"/>
      <c r="H840" s="371"/>
      <c r="I840" s="352"/>
      <c r="J840" s="372"/>
      <c r="K840" s="373"/>
      <c r="L840" s="374"/>
      <c r="M840" s="375"/>
      <c r="N840" s="356"/>
      <c r="O840" s="376"/>
      <c r="P840" s="377"/>
      <c r="Q840" s="378"/>
      <c r="R840" s="379"/>
      <c r="S840" s="380"/>
      <c r="T840" s="381"/>
      <c r="U840" s="382"/>
      <c r="V840" s="382"/>
      <c r="W840" s="382"/>
      <c r="X840" s="382"/>
      <c r="Y840" s="383"/>
      <c r="Z840" s="384"/>
      <c r="AA840" s="470"/>
      <c r="AB840" s="381"/>
      <c r="AC840" s="382"/>
      <c r="AD840" s="382"/>
      <c r="AE840" s="382"/>
      <c r="AF840" s="382"/>
      <c r="AG840" s="382"/>
      <c r="AH840" s="376"/>
      <c r="AI840" s="377"/>
      <c r="AJ840" s="385"/>
      <c r="AK840" s="385"/>
      <c r="AL840" s="385"/>
      <c r="AM840" s="385"/>
      <c r="AN840" s="379"/>
      <c r="AO840" s="386"/>
      <c r="AP840" s="372"/>
      <c r="AQ840" s="372"/>
      <c r="AR840" s="372"/>
      <c r="AS840" s="372"/>
      <c r="AT840" s="372"/>
      <c r="AU840" s="372"/>
      <c r="AV840" s="373"/>
      <c r="AW840" s="387"/>
      <c r="AX840" s="383"/>
      <c r="AY840" s="384"/>
      <c r="AZ840" s="380"/>
      <c r="BA840" s="388"/>
      <c r="BB840" s="382"/>
      <c r="BC840" s="383"/>
      <c r="BF840" s="328"/>
    </row>
    <row r="841" spans="1:58" s="132" customFormat="1" ht="15" x14ac:dyDescent="0.3">
      <c r="A841" s="148"/>
      <c r="B841" s="149"/>
      <c r="C841" s="291" t="str">
        <f t="shared" si="13"/>
        <v/>
      </c>
      <c r="D841" s="300"/>
      <c r="E841" s="300"/>
      <c r="F841" s="264"/>
      <c r="G841" s="349"/>
      <c r="H841" s="371"/>
      <c r="I841" s="352"/>
      <c r="J841" s="372"/>
      <c r="K841" s="373"/>
      <c r="L841" s="374"/>
      <c r="M841" s="375"/>
      <c r="N841" s="356"/>
      <c r="O841" s="376"/>
      <c r="P841" s="377"/>
      <c r="Q841" s="378"/>
      <c r="R841" s="379"/>
      <c r="S841" s="380"/>
      <c r="T841" s="381"/>
      <c r="U841" s="382"/>
      <c r="V841" s="382"/>
      <c r="W841" s="382"/>
      <c r="X841" s="382"/>
      <c r="Y841" s="383"/>
      <c r="Z841" s="384"/>
      <c r="AA841" s="470"/>
      <c r="AB841" s="381"/>
      <c r="AC841" s="382"/>
      <c r="AD841" s="382"/>
      <c r="AE841" s="382"/>
      <c r="AF841" s="382"/>
      <c r="AG841" s="382"/>
      <c r="AH841" s="376"/>
      <c r="AI841" s="377"/>
      <c r="AJ841" s="385"/>
      <c r="AK841" s="385"/>
      <c r="AL841" s="385"/>
      <c r="AM841" s="385"/>
      <c r="AN841" s="379"/>
      <c r="AO841" s="386"/>
      <c r="AP841" s="372"/>
      <c r="AQ841" s="372"/>
      <c r="AR841" s="372"/>
      <c r="AS841" s="372"/>
      <c r="AT841" s="372"/>
      <c r="AU841" s="372"/>
      <c r="AV841" s="373"/>
      <c r="AW841" s="387"/>
      <c r="AX841" s="383"/>
      <c r="AY841" s="384"/>
      <c r="AZ841" s="380"/>
      <c r="BA841" s="388"/>
      <c r="BB841" s="382"/>
      <c r="BC841" s="383"/>
      <c r="BF841" s="328"/>
    </row>
    <row r="842" spans="1:58" s="132" customFormat="1" ht="15" x14ac:dyDescent="0.3">
      <c r="A842" s="148"/>
      <c r="B842" s="149"/>
      <c r="C842" s="291" t="str">
        <f t="shared" si="13"/>
        <v/>
      </c>
      <c r="D842" s="300"/>
      <c r="E842" s="300"/>
      <c r="F842" s="264"/>
      <c r="G842" s="349"/>
      <c r="H842" s="371"/>
      <c r="I842" s="352"/>
      <c r="J842" s="372"/>
      <c r="K842" s="373"/>
      <c r="L842" s="374"/>
      <c r="M842" s="375"/>
      <c r="N842" s="356"/>
      <c r="O842" s="376"/>
      <c r="P842" s="377"/>
      <c r="Q842" s="378"/>
      <c r="R842" s="379"/>
      <c r="S842" s="380"/>
      <c r="T842" s="381"/>
      <c r="U842" s="382"/>
      <c r="V842" s="382"/>
      <c r="W842" s="382"/>
      <c r="X842" s="382"/>
      <c r="Y842" s="383"/>
      <c r="Z842" s="384"/>
      <c r="AA842" s="470"/>
      <c r="AB842" s="381"/>
      <c r="AC842" s="382"/>
      <c r="AD842" s="382"/>
      <c r="AE842" s="382"/>
      <c r="AF842" s="382"/>
      <c r="AG842" s="382"/>
      <c r="AH842" s="376"/>
      <c r="AI842" s="377"/>
      <c r="AJ842" s="385"/>
      <c r="AK842" s="385"/>
      <c r="AL842" s="385"/>
      <c r="AM842" s="385"/>
      <c r="AN842" s="379"/>
      <c r="AO842" s="386"/>
      <c r="AP842" s="372"/>
      <c r="AQ842" s="372"/>
      <c r="AR842" s="372"/>
      <c r="AS842" s="372"/>
      <c r="AT842" s="372"/>
      <c r="AU842" s="372"/>
      <c r="AV842" s="373"/>
      <c r="AW842" s="387"/>
      <c r="AX842" s="383"/>
      <c r="AY842" s="384"/>
      <c r="AZ842" s="380"/>
      <c r="BA842" s="388"/>
      <c r="BB842" s="382"/>
      <c r="BC842" s="383"/>
      <c r="BF842" s="328"/>
    </row>
    <row r="843" spans="1:58" s="132" customFormat="1" ht="15" x14ac:dyDescent="0.3">
      <c r="A843" s="148"/>
      <c r="B843" s="149"/>
      <c r="C843" s="291" t="str">
        <f t="shared" si="13"/>
        <v/>
      </c>
      <c r="D843" s="300"/>
      <c r="E843" s="300"/>
      <c r="F843" s="264"/>
      <c r="G843" s="349"/>
      <c r="H843" s="371"/>
      <c r="I843" s="352"/>
      <c r="J843" s="372"/>
      <c r="K843" s="373"/>
      <c r="L843" s="374"/>
      <c r="M843" s="375"/>
      <c r="N843" s="356"/>
      <c r="O843" s="376"/>
      <c r="P843" s="377"/>
      <c r="Q843" s="378"/>
      <c r="R843" s="379"/>
      <c r="S843" s="380"/>
      <c r="T843" s="381"/>
      <c r="U843" s="382"/>
      <c r="V843" s="382"/>
      <c r="W843" s="382"/>
      <c r="X843" s="382"/>
      <c r="Y843" s="383"/>
      <c r="Z843" s="384"/>
      <c r="AA843" s="470"/>
      <c r="AB843" s="381"/>
      <c r="AC843" s="382"/>
      <c r="AD843" s="382"/>
      <c r="AE843" s="382"/>
      <c r="AF843" s="382"/>
      <c r="AG843" s="382"/>
      <c r="AH843" s="376"/>
      <c r="AI843" s="377"/>
      <c r="AJ843" s="385"/>
      <c r="AK843" s="385"/>
      <c r="AL843" s="385"/>
      <c r="AM843" s="385"/>
      <c r="AN843" s="379"/>
      <c r="AO843" s="386"/>
      <c r="AP843" s="372"/>
      <c r="AQ843" s="372"/>
      <c r="AR843" s="372"/>
      <c r="AS843" s="372"/>
      <c r="AT843" s="372"/>
      <c r="AU843" s="372"/>
      <c r="AV843" s="373"/>
      <c r="AW843" s="387"/>
      <c r="AX843" s="383"/>
      <c r="AY843" s="384"/>
      <c r="AZ843" s="380"/>
      <c r="BA843" s="388"/>
      <c r="BB843" s="382"/>
      <c r="BC843" s="383"/>
      <c r="BF843" s="328"/>
    </row>
    <row r="844" spans="1:58" s="132" customFormat="1" ht="15" x14ac:dyDescent="0.3">
      <c r="A844" s="148"/>
      <c r="B844" s="149"/>
      <c r="C844" s="291" t="str">
        <f t="shared" si="13"/>
        <v/>
      </c>
      <c r="D844" s="300"/>
      <c r="E844" s="300"/>
      <c r="F844" s="264"/>
      <c r="G844" s="349"/>
      <c r="H844" s="371"/>
      <c r="I844" s="352"/>
      <c r="J844" s="372"/>
      <c r="K844" s="373"/>
      <c r="L844" s="374"/>
      <c r="M844" s="375"/>
      <c r="N844" s="356"/>
      <c r="O844" s="376"/>
      <c r="P844" s="377"/>
      <c r="Q844" s="378"/>
      <c r="R844" s="379"/>
      <c r="S844" s="380"/>
      <c r="T844" s="381"/>
      <c r="U844" s="382"/>
      <c r="V844" s="382"/>
      <c r="W844" s="382"/>
      <c r="X844" s="382"/>
      <c r="Y844" s="383"/>
      <c r="Z844" s="384"/>
      <c r="AA844" s="470"/>
      <c r="AB844" s="381"/>
      <c r="AC844" s="382"/>
      <c r="AD844" s="382"/>
      <c r="AE844" s="382"/>
      <c r="AF844" s="382"/>
      <c r="AG844" s="382"/>
      <c r="AH844" s="376"/>
      <c r="AI844" s="377"/>
      <c r="AJ844" s="385"/>
      <c r="AK844" s="385"/>
      <c r="AL844" s="385"/>
      <c r="AM844" s="385"/>
      <c r="AN844" s="379"/>
      <c r="AO844" s="386"/>
      <c r="AP844" s="372"/>
      <c r="AQ844" s="372"/>
      <c r="AR844" s="372"/>
      <c r="AS844" s="372"/>
      <c r="AT844" s="372"/>
      <c r="AU844" s="372"/>
      <c r="AV844" s="373"/>
      <c r="AW844" s="387"/>
      <c r="AX844" s="383"/>
      <c r="AY844" s="384"/>
      <c r="AZ844" s="380"/>
      <c r="BA844" s="388"/>
      <c r="BB844" s="382"/>
      <c r="BC844" s="383"/>
      <c r="BF844" s="328"/>
    </row>
    <row r="845" spans="1:58" s="132" customFormat="1" ht="15" x14ac:dyDescent="0.3">
      <c r="A845" s="148"/>
      <c r="B845" s="149"/>
      <c r="C845" s="291" t="str">
        <f t="shared" si="13"/>
        <v/>
      </c>
      <c r="D845" s="300"/>
      <c r="E845" s="300"/>
      <c r="F845" s="264"/>
      <c r="G845" s="349"/>
      <c r="H845" s="371"/>
      <c r="I845" s="352"/>
      <c r="J845" s="372"/>
      <c r="K845" s="373"/>
      <c r="L845" s="374"/>
      <c r="M845" s="375"/>
      <c r="N845" s="356"/>
      <c r="O845" s="376"/>
      <c r="P845" s="377"/>
      <c r="Q845" s="378"/>
      <c r="R845" s="379"/>
      <c r="S845" s="380"/>
      <c r="T845" s="381"/>
      <c r="U845" s="382"/>
      <c r="V845" s="382"/>
      <c r="W845" s="382"/>
      <c r="X845" s="382"/>
      <c r="Y845" s="383"/>
      <c r="Z845" s="384"/>
      <c r="AA845" s="470"/>
      <c r="AB845" s="381"/>
      <c r="AC845" s="382"/>
      <c r="AD845" s="382"/>
      <c r="AE845" s="382"/>
      <c r="AF845" s="382"/>
      <c r="AG845" s="382"/>
      <c r="AH845" s="376"/>
      <c r="AI845" s="377"/>
      <c r="AJ845" s="385"/>
      <c r="AK845" s="385"/>
      <c r="AL845" s="385"/>
      <c r="AM845" s="385"/>
      <c r="AN845" s="379"/>
      <c r="AO845" s="386"/>
      <c r="AP845" s="372"/>
      <c r="AQ845" s="372"/>
      <c r="AR845" s="372"/>
      <c r="AS845" s="372"/>
      <c r="AT845" s="372"/>
      <c r="AU845" s="372"/>
      <c r="AV845" s="373"/>
      <c r="AW845" s="387"/>
      <c r="AX845" s="383"/>
      <c r="AY845" s="384"/>
      <c r="AZ845" s="380"/>
      <c r="BA845" s="388"/>
      <c r="BB845" s="382"/>
      <c r="BC845" s="383"/>
      <c r="BF845" s="328"/>
    </row>
    <row r="846" spans="1:58" s="132" customFormat="1" ht="15" x14ac:dyDescent="0.3">
      <c r="A846" s="148"/>
      <c r="B846" s="149"/>
      <c r="C846" s="291" t="str">
        <f t="shared" si="13"/>
        <v/>
      </c>
      <c r="D846" s="300"/>
      <c r="E846" s="300"/>
      <c r="F846" s="264"/>
      <c r="G846" s="349"/>
      <c r="H846" s="371"/>
      <c r="I846" s="352"/>
      <c r="J846" s="372"/>
      <c r="K846" s="373"/>
      <c r="L846" s="374"/>
      <c r="M846" s="375"/>
      <c r="N846" s="356"/>
      <c r="O846" s="376"/>
      <c r="P846" s="377"/>
      <c r="Q846" s="378"/>
      <c r="R846" s="379"/>
      <c r="S846" s="380"/>
      <c r="T846" s="381"/>
      <c r="U846" s="382"/>
      <c r="V846" s="382"/>
      <c r="W846" s="382"/>
      <c r="X846" s="382"/>
      <c r="Y846" s="383"/>
      <c r="Z846" s="384"/>
      <c r="AA846" s="470"/>
      <c r="AB846" s="381"/>
      <c r="AC846" s="382"/>
      <c r="AD846" s="382"/>
      <c r="AE846" s="382"/>
      <c r="AF846" s="382"/>
      <c r="AG846" s="382"/>
      <c r="AH846" s="376"/>
      <c r="AI846" s="377"/>
      <c r="AJ846" s="385"/>
      <c r="AK846" s="385"/>
      <c r="AL846" s="385"/>
      <c r="AM846" s="385"/>
      <c r="AN846" s="379"/>
      <c r="AO846" s="386"/>
      <c r="AP846" s="372"/>
      <c r="AQ846" s="372"/>
      <c r="AR846" s="372"/>
      <c r="AS846" s="372"/>
      <c r="AT846" s="372"/>
      <c r="AU846" s="372"/>
      <c r="AV846" s="373"/>
      <c r="AW846" s="387"/>
      <c r="AX846" s="383"/>
      <c r="AY846" s="384"/>
      <c r="AZ846" s="380"/>
      <c r="BA846" s="388"/>
      <c r="BB846" s="382"/>
      <c r="BC846" s="383"/>
      <c r="BF846" s="328"/>
    </row>
    <row r="847" spans="1:58" s="132" customFormat="1" ht="15" x14ac:dyDescent="0.3">
      <c r="A847" s="148"/>
      <c r="B847" s="149"/>
      <c r="C847" s="291" t="str">
        <f t="shared" si="13"/>
        <v/>
      </c>
      <c r="D847" s="300"/>
      <c r="E847" s="300"/>
      <c r="F847" s="264"/>
      <c r="G847" s="349"/>
      <c r="H847" s="371"/>
      <c r="I847" s="352"/>
      <c r="J847" s="372"/>
      <c r="K847" s="373"/>
      <c r="L847" s="374"/>
      <c r="M847" s="375"/>
      <c r="N847" s="356"/>
      <c r="O847" s="376"/>
      <c r="P847" s="377"/>
      <c r="Q847" s="378"/>
      <c r="R847" s="379"/>
      <c r="S847" s="380"/>
      <c r="T847" s="381"/>
      <c r="U847" s="382"/>
      <c r="V847" s="382"/>
      <c r="W847" s="382"/>
      <c r="X847" s="382"/>
      <c r="Y847" s="383"/>
      <c r="Z847" s="384"/>
      <c r="AA847" s="470"/>
      <c r="AB847" s="381"/>
      <c r="AC847" s="382"/>
      <c r="AD847" s="382"/>
      <c r="AE847" s="382"/>
      <c r="AF847" s="382"/>
      <c r="AG847" s="382"/>
      <c r="AH847" s="376"/>
      <c r="AI847" s="377"/>
      <c r="AJ847" s="385"/>
      <c r="AK847" s="385"/>
      <c r="AL847" s="385"/>
      <c r="AM847" s="385"/>
      <c r="AN847" s="379"/>
      <c r="AO847" s="386"/>
      <c r="AP847" s="372"/>
      <c r="AQ847" s="372"/>
      <c r="AR847" s="372"/>
      <c r="AS847" s="372"/>
      <c r="AT847" s="372"/>
      <c r="AU847" s="372"/>
      <c r="AV847" s="373"/>
      <c r="AW847" s="387"/>
      <c r="AX847" s="383"/>
      <c r="AY847" s="384"/>
      <c r="AZ847" s="380"/>
      <c r="BA847" s="388"/>
      <c r="BB847" s="382"/>
      <c r="BC847" s="383"/>
      <c r="BF847" s="328"/>
    </row>
    <row r="848" spans="1:58" s="132" customFormat="1" ht="15" x14ac:dyDescent="0.3">
      <c r="A848" s="148"/>
      <c r="B848" s="149"/>
      <c r="C848" s="291" t="str">
        <f t="shared" si="13"/>
        <v/>
      </c>
      <c r="D848" s="300"/>
      <c r="E848" s="300"/>
      <c r="F848" s="264"/>
      <c r="G848" s="349"/>
      <c r="H848" s="371"/>
      <c r="I848" s="352"/>
      <c r="J848" s="372"/>
      <c r="K848" s="373"/>
      <c r="L848" s="374"/>
      <c r="M848" s="375"/>
      <c r="N848" s="356"/>
      <c r="O848" s="376"/>
      <c r="P848" s="377"/>
      <c r="Q848" s="378"/>
      <c r="R848" s="379"/>
      <c r="S848" s="380"/>
      <c r="T848" s="381"/>
      <c r="U848" s="382"/>
      <c r="V848" s="382"/>
      <c r="W848" s="382"/>
      <c r="X848" s="382"/>
      <c r="Y848" s="383"/>
      <c r="Z848" s="384"/>
      <c r="AA848" s="470"/>
      <c r="AB848" s="381"/>
      <c r="AC848" s="382"/>
      <c r="AD848" s="382"/>
      <c r="AE848" s="382"/>
      <c r="AF848" s="382"/>
      <c r="AG848" s="382"/>
      <c r="AH848" s="376"/>
      <c r="AI848" s="377"/>
      <c r="AJ848" s="385"/>
      <c r="AK848" s="385"/>
      <c r="AL848" s="385"/>
      <c r="AM848" s="385"/>
      <c r="AN848" s="379"/>
      <c r="AO848" s="386"/>
      <c r="AP848" s="372"/>
      <c r="AQ848" s="372"/>
      <c r="AR848" s="372"/>
      <c r="AS848" s="372"/>
      <c r="AT848" s="372"/>
      <c r="AU848" s="372"/>
      <c r="AV848" s="373"/>
      <c r="AW848" s="387"/>
      <c r="AX848" s="383"/>
      <c r="AY848" s="384"/>
      <c r="AZ848" s="380"/>
      <c r="BA848" s="388"/>
      <c r="BB848" s="382"/>
      <c r="BC848" s="383"/>
      <c r="BF848" s="328"/>
    </row>
    <row r="849" spans="1:58" s="132" customFormat="1" ht="15" x14ac:dyDescent="0.3">
      <c r="A849" s="148"/>
      <c r="B849" s="149"/>
      <c r="C849" s="291" t="str">
        <f t="shared" si="13"/>
        <v/>
      </c>
      <c r="D849" s="300"/>
      <c r="E849" s="300"/>
      <c r="F849" s="264"/>
      <c r="G849" s="349"/>
      <c r="H849" s="371"/>
      <c r="I849" s="352"/>
      <c r="J849" s="372"/>
      <c r="K849" s="373"/>
      <c r="L849" s="374"/>
      <c r="M849" s="375"/>
      <c r="N849" s="356"/>
      <c r="O849" s="376"/>
      <c r="P849" s="377"/>
      <c r="Q849" s="378"/>
      <c r="R849" s="379"/>
      <c r="S849" s="380"/>
      <c r="T849" s="381"/>
      <c r="U849" s="382"/>
      <c r="V849" s="382"/>
      <c r="W849" s="382"/>
      <c r="X849" s="382"/>
      <c r="Y849" s="383"/>
      <c r="Z849" s="384"/>
      <c r="AA849" s="470"/>
      <c r="AB849" s="381"/>
      <c r="AC849" s="382"/>
      <c r="AD849" s="382"/>
      <c r="AE849" s="382"/>
      <c r="AF849" s="382"/>
      <c r="AG849" s="382"/>
      <c r="AH849" s="376"/>
      <c r="AI849" s="377"/>
      <c r="AJ849" s="385"/>
      <c r="AK849" s="385"/>
      <c r="AL849" s="385"/>
      <c r="AM849" s="385"/>
      <c r="AN849" s="379"/>
      <c r="AO849" s="386"/>
      <c r="AP849" s="372"/>
      <c r="AQ849" s="372"/>
      <c r="AR849" s="372"/>
      <c r="AS849" s="372"/>
      <c r="AT849" s="372"/>
      <c r="AU849" s="372"/>
      <c r="AV849" s="373"/>
      <c r="AW849" s="387"/>
      <c r="AX849" s="383"/>
      <c r="AY849" s="384"/>
      <c r="AZ849" s="380"/>
      <c r="BA849" s="388"/>
      <c r="BB849" s="382"/>
      <c r="BC849" s="383"/>
      <c r="BF849" s="328"/>
    </row>
    <row r="850" spans="1:58" s="132" customFormat="1" ht="15" x14ac:dyDescent="0.3">
      <c r="A850" s="148"/>
      <c r="B850" s="149"/>
      <c r="C850" s="291" t="str">
        <f t="shared" si="13"/>
        <v/>
      </c>
      <c r="D850" s="300"/>
      <c r="E850" s="300"/>
      <c r="F850" s="264"/>
      <c r="G850" s="349"/>
      <c r="H850" s="371"/>
      <c r="I850" s="352"/>
      <c r="J850" s="372"/>
      <c r="K850" s="373"/>
      <c r="L850" s="374"/>
      <c r="M850" s="375"/>
      <c r="N850" s="356"/>
      <c r="O850" s="376"/>
      <c r="P850" s="377"/>
      <c r="Q850" s="378"/>
      <c r="R850" s="379"/>
      <c r="S850" s="380"/>
      <c r="T850" s="381"/>
      <c r="U850" s="382"/>
      <c r="V850" s="382"/>
      <c r="W850" s="382"/>
      <c r="X850" s="382"/>
      <c r="Y850" s="383"/>
      <c r="Z850" s="384"/>
      <c r="AA850" s="470"/>
      <c r="AB850" s="381"/>
      <c r="AC850" s="382"/>
      <c r="AD850" s="382"/>
      <c r="AE850" s="382"/>
      <c r="AF850" s="382"/>
      <c r="AG850" s="382"/>
      <c r="AH850" s="376"/>
      <c r="AI850" s="377"/>
      <c r="AJ850" s="385"/>
      <c r="AK850" s="385"/>
      <c r="AL850" s="385"/>
      <c r="AM850" s="385"/>
      <c r="AN850" s="379"/>
      <c r="AO850" s="386"/>
      <c r="AP850" s="372"/>
      <c r="AQ850" s="372"/>
      <c r="AR850" s="372"/>
      <c r="AS850" s="372"/>
      <c r="AT850" s="372"/>
      <c r="AU850" s="372"/>
      <c r="AV850" s="373"/>
      <c r="AW850" s="387"/>
      <c r="AX850" s="383"/>
      <c r="AY850" s="384"/>
      <c r="AZ850" s="380"/>
      <c r="BA850" s="388"/>
      <c r="BB850" s="382"/>
      <c r="BC850" s="383"/>
      <c r="BF850" s="328"/>
    </row>
    <row r="851" spans="1:58" s="132" customFormat="1" ht="15" x14ac:dyDescent="0.3">
      <c r="A851" s="148"/>
      <c r="B851" s="149"/>
      <c r="C851" s="291" t="str">
        <f t="shared" si="13"/>
        <v/>
      </c>
      <c r="D851" s="300"/>
      <c r="E851" s="300"/>
      <c r="F851" s="264"/>
      <c r="G851" s="349"/>
      <c r="H851" s="371"/>
      <c r="I851" s="352"/>
      <c r="J851" s="372"/>
      <c r="K851" s="373"/>
      <c r="L851" s="374"/>
      <c r="M851" s="375"/>
      <c r="N851" s="356"/>
      <c r="O851" s="376"/>
      <c r="P851" s="377"/>
      <c r="Q851" s="378"/>
      <c r="R851" s="379"/>
      <c r="S851" s="380"/>
      <c r="T851" s="381"/>
      <c r="U851" s="382"/>
      <c r="V851" s="382"/>
      <c r="W851" s="382"/>
      <c r="X851" s="382"/>
      <c r="Y851" s="383"/>
      <c r="Z851" s="384"/>
      <c r="AA851" s="470"/>
      <c r="AB851" s="381"/>
      <c r="AC851" s="382"/>
      <c r="AD851" s="382"/>
      <c r="AE851" s="382"/>
      <c r="AF851" s="382"/>
      <c r="AG851" s="382"/>
      <c r="AH851" s="376"/>
      <c r="AI851" s="377"/>
      <c r="AJ851" s="385"/>
      <c r="AK851" s="385"/>
      <c r="AL851" s="385"/>
      <c r="AM851" s="385"/>
      <c r="AN851" s="379"/>
      <c r="AO851" s="386"/>
      <c r="AP851" s="372"/>
      <c r="AQ851" s="372"/>
      <c r="AR851" s="372"/>
      <c r="AS851" s="372"/>
      <c r="AT851" s="372"/>
      <c r="AU851" s="372"/>
      <c r="AV851" s="373"/>
      <c r="AW851" s="387"/>
      <c r="AX851" s="383"/>
      <c r="AY851" s="384"/>
      <c r="AZ851" s="380"/>
      <c r="BA851" s="388"/>
      <c r="BB851" s="382"/>
      <c r="BC851" s="383"/>
      <c r="BF851" s="328"/>
    </row>
    <row r="852" spans="1:58" s="132" customFormat="1" ht="15" x14ac:dyDescent="0.3">
      <c r="A852" s="148"/>
      <c r="B852" s="149"/>
      <c r="C852" s="291" t="str">
        <f t="shared" si="13"/>
        <v/>
      </c>
      <c r="D852" s="300"/>
      <c r="E852" s="300"/>
      <c r="F852" s="264"/>
      <c r="G852" s="349"/>
      <c r="H852" s="371"/>
      <c r="I852" s="352"/>
      <c r="J852" s="372"/>
      <c r="K852" s="373"/>
      <c r="L852" s="374"/>
      <c r="M852" s="375"/>
      <c r="N852" s="356"/>
      <c r="O852" s="376"/>
      <c r="P852" s="377"/>
      <c r="Q852" s="378"/>
      <c r="R852" s="379"/>
      <c r="S852" s="380"/>
      <c r="T852" s="381"/>
      <c r="U852" s="382"/>
      <c r="V852" s="382"/>
      <c r="W852" s="382"/>
      <c r="X852" s="382"/>
      <c r="Y852" s="383"/>
      <c r="Z852" s="384"/>
      <c r="AA852" s="470"/>
      <c r="AB852" s="381"/>
      <c r="AC852" s="382"/>
      <c r="AD852" s="382"/>
      <c r="AE852" s="382"/>
      <c r="AF852" s="382"/>
      <c r="AG852" s="382"/>
      <c r="AH852" s="376"/>
      <c r="AI852" s="377"/>
      <c r="AJ852" s="385"/>
      <c r="AK852" s="385"/>
      <c r="AL852" s="385"/>
      <c r="AM852" s="385"/>
      <c r="AN852" s="379"/>
      <c r="AO852" s="386"/>
      <c r="AP852" s="372"/>
      <c r="AQ852" s="372"/>
      <c r="AR852" s="372"/>
      <c r="AS852" s="372"/>
      <c r="AT852" s="372"/>
      <c r="AU852" s="372"/>
      <c r="AV852" s="373"/>
      <c r="AW852" s="387"/>
      <c r="AX852" s="383"/>
      <c r="AY852" s="384"/>
      <c r="AZ852" s="380"/>
      <c r="BA852" s="388"/>
      <c r="BB852" s="382"/>
      <c r="BC852" s="383"/>
      <c r="BF852" s="328"/>
    </row>
    <row r="853" spans="1:58" s="132" customFormat="1" ht="15" x14ac:dyDescent="0.3">
      <c r="A853" s="148"/>
      <c r="B853" s="149"/>
      <c r="C853" s="291" t="str">
        <f t="shared" si="13"/>
        <v/>
      </c>
      <c r="D853" s="300"/>
      <c r="E853" s="300"/>
      <c r="F853" s="264"/>
      <c r="G853" s="349"/>
      <c r="H853" s="371"/>
      <c r="I853" s="352"/>
      <c r="J853" s="372"/>
      <c r="K853" s="373"/>
      <c r="L853" s="374"/>
      <c r="M853" s="375"/>
      <c r="N853" s="356"/>
      <c r="O853" s="376"/>
      <c r="P853" s="377"/>
      <c r="Q853" s="378"/>
      <c r="R853" s="379"/>
      <c r="S853" s="380"/>
      <c r="T853" s="381"/>
      <c r="U853" s="382"/>
      <c r="V853" s="382"/>
      <c r="W853" s="382"/>
      <c r="X853" s="382"/>
      <c r="Y853" s="383"/>
      <c r="Z853" s="384"/>
      <c r="AA853" s="470"/>
      <c r="AB853" s="381"/>
      <c r="AC853" s="382"/>
      <c r="AD853" s="382"/>
      <c r="AE853" s="382"/>
      <c r="AF853" s="382"/>
      <c r="AG853" s="382"/>
      <c r="AH853" s="376"/>
      <c r="AI853" s="377"/>
      <c r="AJ853" s="385"/>
      <c r="AK853" s="385"/>
      <c r="AL853" s="385"/>
      <c r="AM853" s="385"/>
      <c r="AN853" s="379"/>
      <c r="AO853" s="386"/>
      <c r="AP853" s="372"/>
      <c r="AQ853" s="372"/>
      <c r="AR853" s="372"/>
      <c r="AS853" s="372"/>
      <c r="AT853" s="372"/>
      <c r="AU853" s="372"/>
      <c r="AV853" s="373"/>
      <c r="AW853" s="387"/>
      <c r="AX853" s="383"/>
      <c r="AY853" s="384"/>
      <c r="AZ853" s="380"/>
      <c r="BA853" s="388"/>
      <c r="BB853" s="382"/>
      <c r="BC853" s="383"/>
      <c r="BF853" s="328"/>
    </row>
    <row r="854" spans="1:58" s="132" customFormat="1" ht="15" x14ac:dyDescent="0.3">
      <c r="A854" s="148"/>
      <c r="B854" s="149"/>
      <c r="C854" s="291" t="str">
        <f t="shared" si="13"/>
        <v/>
      </c>
      <c r="D854" s="300"/>
      <c r="E854" s="300"/>
      <c r="F854" s="264"/>
      <c r="G854" s="349"/>
      <c r="H854" s="371"/>
      <c r="I854" s="352"/>
      <c r="J854" s="372"/>
      <c r="K854" s="373"/>
      <c r="L854" s="374"/>
      <c r="M854" s="375"/>
      <c r="N854" s="356"/>
      <c r="O854" s="376"/>
      <c r="P854" s="377"/>
      <c r="Q854" s="378"/>
      <c r="R854" s="379"/>
      <c r="S854" s="380"/>
      <c r="T854" s="381"/>
      <c r="U854" s="382"/>
      <c r="V854" s="382"/>
      <c r="W854" s="382"/>
      <c r="X854" s="382"/>
      <c r="Y854" s="383"/>
      <c r="Z854" s="384"/>
      <c r="AA854" s="470"/>
      <c r="AB854" s="381"/>
      <c r="AC854" s="382"/>
      <c r="AD854" s="382"/>
      <c r="AE854" s="382"/>
      <c r="AF854" s="382"/>
      <c r="AG854" s="382"/>
      <c r="AH854" s="376"/>
      <c r="AI854" s="377"/>
      <c r="AJ854" s="385"/>
      <c r="AK854" s="385"/>
      <c r="AL854" s="385"/>
      <c r="AM854" s="385"/>
      <c r="AN854" s="379"/>
      <c r="AO854" s="386"/>
      <c r="AP854" s="372"/>
      <c r="AQ854" s="372"/>
      <c r="AR854" s="372"/>
      <c r="AS854" s="372"/>
      <c r="AT854" s="372"/>
      <c r="AU854" s="372"/>
      <c r="AV854" s="373"/>
      <c r="AW854" s="387"/>
      <c r="AX854" s="383"/>
      <c r="AY854" s="384"/>
      <c r="AZ854" s="380"/>
      <c r="BA854" s="388"/>
      <c r="BB854" s="382"/>
      <c r="BC854" s="383"/>
      <c r="BF854" s="328"/>
    </row>
    <row r="855" spans="1:58" s="132" customFormat="1" ht="15" x14ac:dyDescent="0.3">
      <c r="A855" s="148"/>
      <c r="B855" s="149"/>
      <c r="C855" s="291" t="str">
        <f t="shared" si="13"/>
        <v/>
      </c>
      <c r="D855" s="300"/>
      <c r="E855" s="300"/>
      <c r="F855" s="264"/>
      <c r="G855" s="349"/>
      <c r="H855" s="371"/>
      <c r="I855" s="352"/>
      <c r="J855" s="372"/>
      <c r="K855" s="373"/>
      <c r="L855" s="374"/>
      <c r="M855" s="375"/>
      <c r="N855" s="356"/>
      <c r="O855" s="376"/>
      <c r="P855" s="377"/>
      <c r="Q855" s="378"/>
      <c r="R855" s="379"/>
      <c r="S855" s="380"/>
      <c r="T855" s="381"/>
      <c r="U855" s="382"/>
      <c r="V855" s="382"/>
      <c r="W855" s="382"/>
      <c r="X855" s="382"/>
      <c r="Y855" s="383"/>
      <c r="Z855" s="384"/>
      <c r="AA855" s="470"/>
      <c r="AB855" s="381"/>
      <c r="AC855" s="382"/>
      <c r="AD855" s="382"/>
      <c r="AE855" s="382"/>
      <c r="AF855" s="382"/>
      <c r="AG855" s="382"/>
      <c r="AH855" s="376"/>
      <c r="AI855" s="377"/>
      <c r="AJ855" s="385"/>
      <c r="AK855" s="385"/>
      <c r="AL855" s="385"/>
      <c r="AM855" s="385"/>
      <c r="AN855" s="379"/>
      <c r="AO855" s="386"/>
      <c r="AP855" s="372"/>
      <c r="AQ855" s="372"/>
      <c r="AR855" s="372"/>
      <c r="AS855" s="372"/>
      <c r="AT855" s="372"/>
      <c r="AU855" s="372"/>
      <c r="AV855" s="373"/>
      <c r="AW855" s="387"/>
      <c r="AX855" s="383"/>
      <c r="AY855" s="384"/>
      <c r="AZ855" s="380"/>
      <c r="BA855" s="388"/>
      <c r="BB855" s="382"/>
      <c r="BC855" s="383"/>
      <c r="BF855" s="328"/>
    </row>
    <row r="856" spans="1:58" s="132" customFormat="1" ht="15" x14ac:dyDescent="0.3">
      <c r="A856" s="148"/>
      <c r="B856" s="149"/>
      <c r="C856" s="291" t="str">
        <f t="shared" si="13"/>
        <v/>
      </c>
      <c r="D856" s="300"/>
      <c r="E856" s="300"/>
      <c r="F856" s="264"/>
      <c r="G856" s="349"/>
      <c r="H856" s="371"/>
      <c r="I856" s="352"/>
      <c r="J856" s="372"/>
      <c r="K856" s="373"/>
      <c r="L856" s="374"/>
      <c r="M856" s="375"/>
      <c r="N856" s="356"/>
      <c r="O856" s="376"/>
      <c r="P856" s="377"/>
      <c r="Q856" s="378"/>
      <c r="R856" s="379"/>
      <c r="S856" s="380"/>
      <c r="T856" s="381"/>
      <c r="U856" s="382"/>
      <c r="V856" s="382"/>
      <c r="W856" s="382"/>
      <c r="X856" s="382"/>
      <c r="Y856" s="383"/>
      <c r="Z856" s="384"/>
      <c r="AA856" s="470"/>
      <c r="AB856" s="381"/>
      <c r="AC856" s="382"/>
      <c r="AD856" s="382"/>
      <c r="AE856" s="382"/>
      <c r="AF856" s="382"/>
      <c r="AG856" s="382"/>
      <c r="AH856" s="376"/>
      <c r="AI856" s="377"/>
      <c r="AJ856" s="385"/>
      <c r="AK856" s="385"/>
      <c r="AL856" s="385"/>
      <c r="AM856" s="385"/>
      <c r="AN856" s="379"/>
      <c r="AO856" s="386"/>
      <c r="AP856" s="372"/>
      <c r="AQ856" s="372"/>
      <c r="AR856" s="372"/>
      <c r="AS856" s="372"/>
      <c r="AT856" s="372"/>
      <c r="AU856" s="372"/>
      <c r="AV856" s="373"/>
      <c r="AW856" s="387"/>
      <c r="AX856" s="383"/>
      <c r="AY856" s="384"/>
      <c r="AZ856" s="380"/>
      <c r="BA856" s="388"/>
      <c r="BB856" s="382"/>
      <c r="BC856" s="383"/>
      <c r="BF856" s="328"/>
    </row>
    <row r="857" spans="1:58" s="132" customFormat="1" ht="15" x14ac:dyDescent="0.3">
      <c r="A857" s="148"/>
      <c r="B857" s="149"/>
      <c r="C857" s="291" t="str">
        <f t="shared" si="13"/>
        <v/>
      </c>
      <c r="D857" s="300"/>
      <c r="E857" s="300"/>
      <c r="F857" s="264"/>
      <c r="G857" s="349"/>
      <c r="H857" s="371"/>
      <c r="I857" s="352"/>
      <c r="J857" s="372"/>
      <c r="K857" s="373"/>
      <c r="L857" s="374"/>
      <c r="M857" s="375"/>
      <c r="N857" s="356"/>
      <c r="O857" s="376"/>
      <c r="P857" s="377"/>
      <c r="Q857" s="378"/>
      <c r="R857" s="379"/>
      <c r="S857" s="380"/>
      <c r="T857" s="381"/>
      <c r="U857" s="382"/>
      <c r="V857" s="382"/>
      <c r="W857" s="382"/>
      <c r="X857" s="382"/>
      <c r="Y857" s="383"/>
      <c r="Z857" s="384"/>
      <c r="AA857" s="470"/>
      <c r="AB857" s="381"/>
      <c r="AC857" s="382"/>
      <c r="AD857" s="382"/>
      <c r="AE857" s="382"/>
      <c r="AF857" s="382"/>
      <c r="AG857" s="382"/>
      <c r="AH857" s="376"/>
      <c r="AI857" s="377"/>
      <c r="AJ857" s="385"/>
      <c r="AK857" s="385"/>
      <c r="AL857" s="385"/>
      <c r="AM857" s="385"/>
      <c r="AN857" s="379"/>
      <c r="AO857" s="386"/>
      <c r="AP857" s="372"/>
      <c r="AQ857" s="372"/>
      <c r="AR857" s="372"/>
      <c r="AS857" s="372"/>
      <c r="AT857" s="372"/>
      <c r="AU857" s="372"/>
      <c r="AV857" s="373"/>
      <c r="AW857" s="387"/>
      <c r="AX857" s="383"/>
      <c r="AY857" s="384"/>
      <c r="AZ857" s="380"/>
      <c r="BA857" s="388"/>
      <c r="BB857" s="382"/>
      <c r="BC857" s="383"/>
      <c r="BF857" s="328"/>
    </row>
    <row r="858" spans="1:58" s="132" customFormat="1" ht="15" x14ac:dyDescent="0.3">
      <c r="A858" s="148"/>
      <c r="B858" s="149"/>
      <c r="C858" s="291" t="str">
        <f t="shared" si="13"/>
        <v/>
      </c>
      <c r="D858" s="300"/>
      <c r="E858" s="300"/>
      <c r="F858" s="264"/>
      <c r="G858" s="349"/>
      <c r="H858" s="371"/>
      <c r="I858" s="352"/>
      <c r="J858" s="372"/>
      <c r="K858" s="373"/>
      <c r="L858" s="374"/>
      <c r="M858" s="375"/>
      <c r="N858" s="356"/>
      <c r="O858" s="376"/>
      <c r="P858" s="377"/>
      <c r="Q858" s="378"/>
      <c r="R858" s="379"/>
      <c r="S858" s="380"/>
      <c r="T858" s="381"/>
      <c r="U858" s="382"/>
      <c r="V858" s="382"/>
      <c r="W858" s="382"/>
      <c r="X858" s="382"/>
      <c r="Y858" s="383"/>
      <c r="Z858" s="384"/>
      <c r="AA858" s="470"/>
      <c r="AB858" s="381"/>
      <c r="AC858" s="382"/>
      <c r="AD858" s="382"/>
      <c r="AE858" s="382"/>
      <c r="AF858" s="382"/>
      <c r="AG858" s="382"/>
      <c r="AH858" s="376"/>
      <c r="AI858" s="377"/>
      <c r="AJ858" s="385"/>
      <c r="AK858" s="385"/>
      <c r="AL858" s="385"/>
      <c r="AM858" s="385"/>
      <c r="AN858" s="379"/>
      <c r="AO858" s="386"/>
      <c r="AP858" s="372"/>
      <c r="AQ858" s="372"/>
      <c r="AR858" s="372"/>
      <c r="AS858" s="372"/>
      <c r="AT858" s="372"/>
      <c r="AU858" s="372"/>
      <c r="AV858" s="373"/>
      <c r="AW858" s="387"/>
      <c r="AX858" s="383"/>
      <c r="AY858" s="384"/>
      <c r="AZ858" s="380"/>
      <c r="BA858" s="388"/>
      <c r="BB858" s="382"/>
      <c r="BC858" s="383"/>
      <c r="BF858" s="328"/>
    </row>
    <row r="859" spans="1:58" s="132" customFormat="1" ht="15" x14ac:dyDescent="0.3">
      <c r="A859" s="148"/>
      <c r="B859" s="149"/>
      <c r="C859" s="291" t="str">
        <f t="shared" si="13"/>
        <v/>
      </c>
      <c r="D859" s="300"/>
      <c r="E859" s="300"/>
      <c r="F859" s="264"/>
      <c r="G859" s="349"/>
      <c r="H859" s="371"/>
      <c r="I859" s="352"/>
      <c r="J859" s="372"/>
      <c r="K859" s="373"/>
      <c r="L859" s="374"/>
      <c r="M859" s="375"/>
      <c r="N859" s="356"/>
      <c r="O859" s="376"/>
      <c r="P859" s="377"/>
      <c r="Q859" s="378"/>
      <c r="R859" s="379"/>
      <c r="S859" s="380"/>
      <c r="T859" s="381"/>
      <c r="U859" s="382"/>
      <c r="V859" s="382"/>
      <c r="W859" s="382"/>
      <c r="X859" s="382"/>
      <c r="Y859" s="383"/>
      <c r="Z859" s="384"/>
      <c r="AA859" s="470"/>
      <c r="AB859" s="381"/>
      <c r="AC859" s="382"/>
      <c r="AD859" s="382"/>
      <c r="AE859" s="382"/>
      <c r="AF859" s="382"/>
      <c r="AG859" s="382"/>
      <c r="AH859" s="376"/>
      <c r="AI859" s="377"/>
      <c r="AJ859" s="385"/>
      <c r="AK859" s="385"/>
      <c r="AL859" s="385"/>
      <c r="AM859" s="385"/>
      <c r="AN859" s="379"/>
      <c r="AO859" s="386"/>
      <c r="AP859" s="372"/>
      <c r="AQ859" s="372"/>
      <c r="AR859" s="372"/>
      <c r="AS859" s="372"/>
      <c r="AT859" s="372"/>
      <c r="AU859" s="372"/>
      <c r="AV859" s="373"/>
      <c r="AW859" s="387"/>
      <c r="AX859" s="383"/>
      <c r="AY859" s="384"/>
      <c r="AZ859" s="380"/>
      <c r="BA859" s="388"/>
      <c r="BB859" s="382"/>
      <c r="BC859" s="383"/>
      <c r="BF859" s="328"/>
    </row>
    <row r="860" spans="1:58" s="132" customFormat="1" ht="15" x14ac:dyDescent="0.3">
      <c r="A860" s="148"/>
      <c r="B860" s="149"/>
      <c r="C860" s="291" t="str">
        <f t="shared" si="13"/>
        <v/>
      </c>
      <c r="D860" s="300"/>
      <c r="E860" s="300"/>
      <c r="F860" s="264"/>
      <c r="G860" s="349"/>
      <c r="H860" s="371"/>
      <c r="I860" s="352"/>
      <c r="J860" s="372"/>
      <c r="K860" s="373"/>
      <c r="L860" s="374"/>
      <c r="M860" s="375"/>
      <c r="N860" s="356"/>
      <c r="O860" s="376"/>
      <c r="P860" s="377"/>
      <c r="Q860" s="378"/>
      <c r="R860" s="379"/>
      <c r="S860" s="380"/>
      <c r="T860" s="381"/>
      <c r="U860" s="382"/>
      <c r="V860" s="382"/>
      <c r="W860" s="382"/>
      <c r="X860" s="382"/>
      <c r="Y860" s="383"/>
      <c r="Z860" s="384"/>
      <c r="AA860" s="470"/>
      <c r="AB860" s="381"/>
      <c r="AC860" s="382"/>
      <c r="AD860" s="382"/>
      <c r="AE860" s="382"/>
      <c r="AF860" s="382"/>
      <c r="AG860" s="382"/>
      <c r="AH860" s="376"/>
      <c r="AI860" s="377"/>
      <c r="AJ860" s="385"/>
      <c r="AK860" s="385"/>
      <c r="AL860" s="385"/>
      <c r="AM860" s="385"/>
      <c r="AN860" s="379"/>
      <c r="AO860" s="386"/>
      <c r="AP860" s="372"/>
      <c r="AQ860" s="372"/>
      <c r="AR860" s="372"/>
      <c r="AS860" s="372"/>
      <c r="AT860" s="372"/>
      <c r="AU860" s="372"/>
      <c r="AV860" s="373"/>
      <c r="AW860" s="387"/>
      <c r="AX860" s="383"/>
      <c r="AY860" s="384"/>
      <c r="AZ860" s="380"/>
      <c r="BA860" s="388"/>
      <c r="BB860" s="382"/>
      <c r="BC860" s="383"/>
      <c r="BF860" s="328"/>
    </row>
    <row r="861" spans="1:58" s="132" customFormat="1" ht="15" x14ac:dyDescent="0.3">
      <c r="A861" s="148"/>
      <c r="B861" s="149"/>
      <c r="C861" s="291" t="str">
        <f t="shared" si="13"/>
        <v/>
      </c>
      <c r="D861" s="300"/>
      <c r="E861" s="300"/>
      <c r="F861" s="264"/>
      <c r="G861" s="349"/>
      <c r="H861" s="371"/>
      <c r="I861" s="352"/>
      <c r="J861" s="372"/>
      <c r="K861" s="373"/>
      <c r="L861" s="374"/>
      <c r="M861" s="375"/>
      <c r="N861" s="356"/>
      <c r="O861" s="376"/>
      <c r="P861" s="377"/>
      <c r="Q861" s="378"/>
      <c r="R861" s="379"/>
      <c r="S861" s="380"/>
      <c r="T861" s="381"/>
      <c r="U861" s="382"/>
      <c r="V861" s="382"/>
      <c r="W861" s="382"/>
      <c r="X861" s="382"/>
      <c r="Y861" s="383"/>
      <c r="Z861" s="384"/>
      <c r="AA861" s="470"/>
      <c r="AB861" s="381"/>
      <c r="AC861" s="382"/>
      <c r="AD861" s="382"/>
      <c r="AE861" s="382"/>
      <c r="AF861" s="382"/>
      <c r="AG861" s="382"/>
      <c r="AH861" s="376"/>
      <c r="AI861" s="377"/>
      <c r="AJ861" s="385"/>
      <c r="AK861" s="385"/>
      <c r="AL861" s="385"/>
      <c r="AM861" s="385"/>
      <c r="AN861" s="379"/>
      <c r="AO861" s="386"/>
      <c r="AP861" s="372"/>
      <c r="AQ861" s="372"/>
      <c r="AR861" s="372"/>
      <c r="AS861" s="372"/>
      <c r="AT861" s="372"/>
      <c r="AU861" s="372"/>
      <c r="AV861" s="373"/>
      <c r="AW861" s="387"/>
      <c r="AX861" s="383"/>
      <c r="AY861" s="384"/>
      <c r="AZ861" s="380"/>
      <c r="BA861" s="388"/>
      <c r="BB861" s="382"/>
      <c r="BC861" s="383"/>
      <c r="BF861" s="328"/>
    </row>
    <row r="862" spans="1:58" s="132" customFormat="1" ht="15" x14ac:dyDescent="0.3">
      <c r="A862" s="148"/>
      <c r="B862" s="149"/>
      <c r="C862" s="291" t="str">
        <f t="shared" si="13"/>
        <v/>
      </c>
      <c r="D862" s="300"/>
      <c r="E862" s="300"/>
      <c r="F862" s="264"/>
      <c r="G862" s="349"/>
      <c r="H862" s="371"/>
      <c r="I862" s="352"/>
      <c r="J862" s="372"/>
      <c r="K862" s="373"/>
      <c r="L862" s="374"/>
      <c r="M862" s="375"/>
      <c r="N862" s="356"/>
      <c r="O862" s="376"/>
      <c r="P862" s="377"/>
      <c r="Q862" s="378"/>
      <c r="R862" s="379"/>
      <c r="S862" s="380"/>
      <c r="T862" s="381"/>
      <c r="U862" s="382"/>
      <c r="V862" s="382"/>
      <c r="W862" s="382"/>
      <c r="X862" s="382"/>
      <c r="Y862" s="383"/>
      <c r="Z862" s="384"/>
      <c r="AA862" s="470"/>
      <c r="AB862" s="381"/>
      <c r="AC862" s="382"/>
      <c r="AD862" s="382"/>
      <c r="AE862" s="382"/>
      <c r="AF862" s="382"/>
      <c r="AG862" s="382"/>
      <c r="AH862" s="376"/>
      <c r="AI862" s="377"/>
      <c r="AJ862" s="385"/>
      <c r="AK862" s="385"/>
      <c r="AL862" s="385"/>
      <c r="AM862" s="385"/>
      <c r="AN862" s="379"/>
      <c r="AO862" s="386"/>
      <c r="AP862" s="372"/>
      <c r="AQ862" s="372"/>
      <c r="AR862" s="372"/>
      <c r="AS862" s="372"/>
      <c r="AT862" s="372"/>
      <c r="AU862" s="372"/>
      <c r="AV862" s="373"/>
      <c r="AW862" s="387"/>
      <c r="AX862" s="383"/>
      <c r="AY862" s="384"/>
      <c r="AZ862" s="380"/>
      <c r="BA862" s="388"/>
      <c r="BB862" s="382"/>
      <c r="BC862" s="383"/>
      <c r="BF862" s="328"/>
    </row>
    <row r="863" spans="1:58" s="132" customFormat="1" ht="15" x14ac:dyDescent="0.3">
      <c r="A863" s="148"/>
      <c r="B863" s="149"/>
      <c r="C863" s="291" t="str">
        <f t="shared" si="13"/>
        <v/>
      </c>
      <c r="D863" s="300"/>
      <c r="E863" s="300"/>
      <c r="F863" s="264"/>
      <c r="G863" s="349"/>
      <c r="H863" s="371"/>
      <c r="I863" s="352"/>
      <c r="J863" s="372"/>
      <c r="K863" s="373"/>
      <c r="L863" s="374"/>
      <c r="M863" s="375"/>
      <c r="N863" s="356"/>
      <c r="O863" s="376"/>
      <c r="P863" s="377"/>
      <c r="Q863" s="378"/>
      <c r="R863" s="379"/>
      <c r="S863" s="380"/>
      <c r="T863" s="381"/>
      <c r="U863" s="382"/>
      <c r="V863" s="382"/>
      <c r="W863" s="382"/>
      <c r="X863" s="382"/>
      <c r="Y863" s="383"/>
      <c r="Z863" s="384"/>
      <c r="AA863" s="470"/>
      <c r="AB863" s="381"/>
      <c r="AC863" s="382"/>
      <c r="AD863" s="382"/>
      <c r="AE863" s="382"/>
      <c r="AF863" s="382"/>
      <c r="AG863" s="382"/>
      <c r="AH863" s="376"/>
      <c r="AI863" s="377"/>
      <c r="AJ863" s="385"/>
      <c r="AK863" s="385"/>
      <c r="AL863" s="385"/>
      <c r="AM863" s="385"/>
      <c r="AN863" s="379"/>
      <c r="AO863" s="386"/>
      <c r="AP863" s="372"/>
      <c r="AQ863" s="372"/>
      <c r="AR863" s="372"/>
      <c r="AS863" s="372"/>
      <c r="AT863" s="372"/>
      <c r="AU863" s="372"/>
      <c r="AV863" s="373"/>
      <c r="AW863" s="387"/>
      <c r="AX863" s="383"/>
      <c r="AY863" s="384"/>
      <c r="AZ863" s="380"/>
      <c r="BA863" s="388"/>
      <c r="BB863" s="382"/>
      <c r="BC863" s="383"/>
      <c r="BF863" s="328"/>
    </row>
    <row r="864" spans="1:58" s="132" customFormat="1" ht="15" x14ac:dyDescent="0.3">
      <c r="A864" s="148"/>
      <c r="B864" s="149"/>
      <c r="C864" s="291" t="str">
        <f t="shared" si="13"/>
        <v/>
      </c>
      <c r="D864" s="300"/>
      <c r="E864" s="300"/>
      <c r="F864" s="264"/>
      <c r="G864" s="349"/>
      <c r="H864" s="371"/>
      <c r="I864" s="352"/>
      <c r="J864" s="372"/>
      <c r="K864" s="373"/>
      <c r="L864" s="374"/>
      <c r="M864" s="375"/>
      <c r="N864" s="356"/>
      <c r="O864" s="376"/>
      <c r="P864" s="377"/>
      <c r="Q864" s="378"/>
      <c r="R864" s="379"/>
      <c r="S864" s="380"/>
      <c r="T864" s="381"/>
      <c r="U864" s="382"/>
      <c r="V864" s="382"/>
      <c r="W864" s="382"/>
      <c r="X864" s="382"/>
      <c r="Y864" s="383"/>
      <c r="Z864" s="384"/>
      <c r="AA864" s="470"/>
      <c r="AB864" s="381"/>
      <c r="AC864" s="382"/>
      <c r="AD864" s="382"/>
      <c r="AE864" s="382"/>
      <c r="AF864" s="382"/>
      <c r="AG864" s="382"/>
      <c r="AH864" s="376"/>
      <c r="AI864" s="377"/>
      <c r="AJ864" s="385"/>
      <c r="AK864" s="385"/>
      <c r="AL864" s="385"/>
      <c r="AM864" s="385"/>
      <c r="AN864" s="379"/>
      <c r="AO864" s="386"/>
      <c r="AP864" s="372"/>
      <c r="AQ864" s="372"/>
      <c r="AR864" s="372"/>
      <c r="AS864" s="372"/>
      <c r="AT864" s="372"/>
      <c r="AU864" s="372"/>
      <c r="AV864" s="373"/>
      <c r="AW864" s="387"/>
      <c r="AX864" s="383"/>
      <c r="AY864" s="384"/>
      <c r="AZ864" s="380"/>
      <c r="BA864" s="388"/>
      <c r="BB864" s="382"/>
      <c r="BC864" s="383"/>
      <c r="BF864" s="328"/>
    </row>
    <row r="865" spans="1:58" s="132" customFormat="1" ht="15" x14ac:dyDescent="0.3">
      <c r="A865" s="148"/>
      <c r="B865" s="149"/>
      <c r="C865" s="291" t="str">
        <f t="shared" si="13"/>
        <v/>
      </c>
      <c r="D865" s="300"/>
      <c r="E865" s="300"/>
      <c r="F865" s="264"/>
      <c r="G865" s="349"/>
      <c r="H865" s="371"/>
      <c r="I865" s="352"/>
      <c r="J865" s="372"/>
      <c r="K865" s="373"/>
      <c r="L865" s="374"/>
      <c r="M865" s="375"/>
      <c r="N865" s="356"/>
      <c r="O865" s="376"/>
      <c r="P865" s="377"/>
      <c r="Q865" s="378"/>
      <c r="R865" s="379"/>
      <c r="S865" s="380"/>
      <c r="T865" s="381"/>
      <c r="U865" s="382"/>
      <c r="V865" s="382"/>
      <c r="W865" s="382"/>
      <c r="X865" s="382"/>
      <c r="Y865" s="383"/>
      <c r="Z865" s="384"/>
      <c r="AA865" s="470"/>
      <c r="AB865" s="381"/>
      <c r="AC865" s="382"/>
      <c r="AD865" s="382"/>
      <c r="AE865" s="382"/>
      <c r="AF865" s="382"/>
      <c r="AG865" s="382"/>
      <c r="AH865" s="376"/>
      <c r="AI865" s="377"/>
      <c r="AJ865" s="385"/>
      <c r="AK865" s="385"/>
      <c r="AL865" s="385"/>
      <c r="AM865" s="385"/>
      <c r="AN865" s="379"/>
      <c r="AO865" s="386"/>
      <c r="AP865" s="372"/>
      <c r="AQ865" s="372"/>
      <c r="AR865" s="372"/>
      <c r="AS865" s="372"/>
      <c r="AT865" s="372"/>
      <c r="AU865" s="372"/>
      <c r="AV865" s="373"/>
      <c r="AW865" s="387"/>
      <c r="AX865" s="383"/>
      <c r="AY865" s="384"/>
      <c r="AZ865" s="380"/>
      <c r="BA865" s="388"/>
      <c r="BB865" s="382"/>
      <c r="BC865" s="383"/>
      <c r="BF865" s="328"/>
    </row>
    <row r="866" spans="1:58" s="132" customFormat="1" ht="15" x14ac:dyDescent="0.3">
      <c r="A866" s="148"/>
      <c r="B866" s="149"/>
      <c r="C866" s="291" t="str">
        <f t="shared" si="13"/>
        <v/>
      </c>
      <c r="D866" s="300"/>
      <c r="E866" s="300"/>
      <c r="F866" s="264"/>
      <c r="G866" s="349"/>
      <c r="H866" s="371"/>
      <c r="I866" s="352"/>
      <c r="J866" s="372"/>
      <c r="K866" s="373"/>
      <c r="L866" s="374"/>
      <c r="M866" s="375"/>
      <c r="N866" s="356"/>
      <c r="O866" s="376"/>
      <c r="P866" s="377"/>
      <c r="Q866" s="378"/>
      <c r="R866" s="379"/>
      <c r="S866" s="380"/>
      <c r="T866" s="381"/>
      <c r="U866" s="382"/>
      <c r="V866" s="382"/>
      <c r="W866" s="382"/>
      <c r="X866" s="382"/>
      <c r="Y866" s="383"/>
      <c r="Z866" s="384"/>
      <c r="AA866" s="470"/>
      <c r="AB866" s="381"/>
      <c r="AC866" s="382"/>
      <c r="AD866" s="382"/>
      <c r="AE866" s="382"/>
      <c r="AF866" s="382"/>
      <c r="AG866" s="382"/>
      <c r="AH866" s="376"/>
      <c r="AI866" s="377"/>
      <c r="AJ866" s="385"/>
      <c r="AK866" s="385"/>
      <c r="AL866" s="385"/>
      <c r="AM866" s="385"/>
      <c r="AN866" s="379"/>
      <c r="AO866" s="386"/>
      <c r="AP866" s="372"/>
      <c r="AQ866" s="372"/>
      <c r="AR866" s="372"/>
      <c r="AS866" s="372"/>
      <c r="AT866" s="372"/>
      <c r="AU866" s="372"/>
      <c r="AV866" s="373"/>
      <c r="AW866" s="387"/>
      <c r="AX866" s="383"/>
      <c r="AY866" s="384"/>
      <c r="AZ866" s="380"/>
      <c r="BA866" s="388"/>
      <c r="BB866" s="382"/>
      <c r="BC866" s="383"/>
      <c r="BF866" s="328"/>
    </row>
    <row r="867" spans="1:58" s="132" customFormat="1" ht="15" x14ac:dyDescent="0.3">
      <c r="A867" s="148"/>
      <c r="B867" s="149"/>
      <c r="C867" s="291" t="str">
        <f t="shared" si="13"/>
        <v/>
      </c>
      <c r="D867" s="300"/>
      <c r="E867" s="300"/>
      <c r="F867" s="264"/>
      <c r="G867" s="349"/>
      <c r="H867" s="371"/>
      <c r="I867" s="352"/>
      <c r="J867" s="372"/>
      <c r="K867" s="373"/>
      <c r="L867" s="374"/>
      <c r="M867" s="375"/>
      <c r="N867" s="356"/>
      <c r="O867" s="376"/>
      <c r="P867" s="377"/>
      <c r="Q867" s="378"/>
      <c r="R867" s="379"/>
      <c r="S867" s="380"/>
      <c r="T867" s="381"/>
      <c r="U867" s="382"/>
      <c r="V867" s="382"/>
      <c r="W867" s="382"/>
      <c r="X867" s="382"/>
      <c r="Y867" s="383"/>
      <c r="Z867" s="384"/>
      <c r="AA867" s="470"/>
      <c r="AB867" s="381"/>
      <c r="AC867" s="382"/>
      <c r="AD867" s="382"/>
      <c r="AE867" s="382"/>
      <c r="AF867" s="382"/>
      <c r="AG867" s="382"/>
      <c r="AH867" s="376"/>
      <c r="AI867" s="377"/>
      <c r="AJ867" s="385"/>
      <c r="AK867" s="385"/>
      <c r="AL867" s="385"/>
      <c r="AM867" s="385"/>
      <c r="AN867" s="379"/>
      <c r="AO867" s="386"/>
      <c r="AP867" s="372"/>
      <c r="AQ867" s="372"/>
      <c r="AR867" s="372"/>
      <c r="AS867" s="372"/>
      <c r="AT867" s="372"/>
      <c r="AU867" s="372"/>
      <c r="AV867" s="373"/>
      <c r="AW867" s="387"/>
      <c r="AX867" s="383"/>
      <c r="AY867" s="384"/>
      <c r="AZ867" s="380"/>
      <c r="BA867" s="388"/>
      <c r="BB867" s="382"/>
      <c r="BC867" s="383"/>
      <c r="BF867" s="328"/>
    </row>
    <row r="868" spans="1:58" s="132" customFormat="1" ht="15" x14ac:dyDescent="0.3">
      <c r="A868" s="148"/>
      <c r="B868" s="149"/>
      <c r="C868" s="291" t="str">
        <f t="shared" si="13"/>
        <v/>
      </c>
      <c r="D868" s="300"/>
      <c r="E868" s="300"/>
      <c r="F868" s="264"/>
      <c r="G868" s="349"/>
      <c r="H868" s="371"/>
      <c r="I868" s="352"/>
      <c r="J868" s="372"/>
      <c r="K868" s="373"/>
      <c r="L868" s="374"/>
      <c r="M868" s="375"/>
      <c r="N868" s="356"/>
      <c r="O868" s="376"/>
      <c r="P868" s="377"/>
      <c r="Q868" s="378"/>
      <c r="R868" s="379"/>
      <c r="S868" s="380"/>
      <c r="T868" s="381"/>
      <c r="U868" s="382"/>
      <c r="V868" s="382"/>
      <c r="W868" s="382"/>
      <c r="X868" s="382"/>
      <c r="Y868" s="383"/>
      <c r="Z868" s="384"/>
      <c r="AA868" s="470"/>
      <c r="AB868" s="381"/>
      <c r="AC868" s="382"/>
      <c r="AD868" s="382"/>
      <c r="AE868" s="382"/>
      <c r="AF868" s="382"/>
      <c r="AG868" s="382"/>
      <c r="AH868" s="376"/>
      <c r="AI868" s="377"/>
      <c r="AJ868" s="385"/>
      <c r="AK868" s="385"/>
      <c r="AL868" s="385"/>
      <c r="AM868" s="385"/>
      <c r="AN868" s="379"/>
      <c r="AO868" s="386"/>
      <c r="AP868" s="372"/>
      <c r="AQ868" s="372"/>
      <c r="AR868" s="372"/>
      <c r="AS868" s="372"/>
      <c r="AT868" s="372"/>
      <c r="AU868" s="372"/>
      <c r="AV868" s="373"/>
      <c r="AW868" s="387"/>
      <c r="AX868" s="383"/>
      <c r="AY868" s="384"/>
      <c r="AZ868" s="380"/>
      <c r="BA868" s="388"/>
      <c r="BB868" s="382"/>
      <c r="BC868" s="383"/>
      <c r="BF868" s="328"/>
    </row>
    <row r="869" spans="1:58" s="132" customFormat="1" ht="15" x14ac:dyDescent="0.3">
      <c r="A869" s="148"/>
      <c r="B869" s="149"/>
      <c r="C869" s="291" t="str">
        <f t="shared" si="13"/>
        <v/>
      </c>
      <c r="D869" s="300"/>
      <c r="E869" s="300"/>
      <c r="F869" s="264"/>
      <c r="G869" s="349"/>
      <c r="H869" s="371"/>
      <c r="I869" s="352"/>
      <c r="J869" s="372"/>
      <c r="K869" s="373"/>
      <c r="L869" s="374"/>
      <c r="M869" s="375"/>
      <c r="N869" s="356"/>
      <c r="O869" s="376"/>
      <c r="P869" s="377"/>
      <c r="Q869" s="378"/>
      <c r="R869" s="379"/>
      <c r="S869" s="380"/>
      <c r="T869" s="381"/>
      <c r="U869" s="382"/>
      <c r="V869" s="382"/>
      <c r="W869" s="382"/>
      <c r="X869" s="382"/>
      <c r="Y869" s="383"/>
      <c r="Z869" s="384"/>
      <c r="AA869" s="470"/>
      <c r="AB869" s="381"/>
      <c r="AC869" s="382"/>
      <c r="AD869" s="382"/>
      <c r="AE869" s="382"/>
      <c r="AF869" s="382"/>
      <c r="AG869" s="382"/>
      <c r="AH869" s="376"/>
      <c r="AI869" s="377"/>
      <c r="AJ869" s="385"/>
      <c r="AK869" s="385"/>
      <c r="AL869" s="385"/>
      <c r="AM869" s="385"/>
      <c r="AN869" s="379"/>
      <c r="AO869" s="386"/>
      <c r="AP869" s="372"/>
      <c r="AQ869" s="372"/>
      <c r="AR869" s="372"/>
      <c r="AS869" s="372"/>
      <c r="AT869" s="372"/>
      <c r="AU869" s="372"/>
      <c r="AV869" s="373"/>
      <c r="AW869" s="387"/>
      <c r="AX869" s="383"/>
      <c r="AY869" s="384"/>
      <c r="AZ869" s="380"/>
      <c r="BA869" s="388"/>
      <c r="BB869" s="382"/>
      <c r="BC869" s="383"/>
      <c r="BF869" s="328"/>
    </row>
    <row r="870" spans="1:58" s="132" customFormat="1" ht="15" x14ac:dyDescent="0.3">
      <c r="A870" s="148"/>
      <c r="B870" s="149"/>
      <c r="C870" s="291" t="str">
        <f t="shared" si="13"/>
        <v/>
      </c>
      <c r="D870" s="300"/>
      <c r="E870" s="300"/>
      <c r="F870" s="264"/>
      <c r="G870" s="349"/>
      <c r="H870" s="371"/>
      <c r="I870" s="352"/>
      <c r="J870" s="372"/>
      <c r="K870" s="373"/>
      <c r="L870" s="374"/>
      <c r="M870" s="375"/>
      <c r="N870" s="356"/>
      <c r="O870" s="376"/>
      <c r="P870" s="377"/>
      <c r="Q870" s="378"/>
      <c r="R870" s="379"/>
      <c r="S870" s="380"/>
      <c r="T870" s="381"/>
      <c r="U870" s="382"/>
      <c r="V870" s="382"/>
      <c r="W870" s="382"/>
      <c r="X870" s="382"/>
      <c r="Y870" s="383"/>
      <c r="Z870" s="384"/>
      <c r="AA870" s="470"/>
      <c r="AB870" s="381"/>
      <c r="AC870" s="382"/>
      <c r="AD870" s="382"/>
      <c r="AE870" s="382"/>
      <c r="AF870" s="382"/>
      <c r="AG870" s="382"/>
      <c r="AH870" s="376"/>
      <c r="AI870" s="377"/>
      <c r="AJ870" s="385"/>
      <c r="AK870" s="385"/>
      <c r="AL870" s="385"/>
      <c r="AM870" s="385"/>
      <c r="AN870" s="379"/>
      <c r="AO870" s="386"/>
      <c r="AP870" s="372"/>
      <c r="AQ870" s="372"/>
      <c r="AR870" s="372"/>
      <c r="AS870" s="372"/>
      <c r="AT870" s="372"/>
      <c r="AU870" s="372"/>
      <c r="AV870" s="373"/>
      <c r="AW870" s="387"/>
      <c r="AX870" s="383"/>
      <c r="AY870" s="384"/>
      <c r="AZ870" s="380"/>
      <c r="BA870" s="388"/>
      <c r="BB870" s="382"/>
      <c r="BC870" s="383"/>
      <c r="BF870" s="328"/>
    </row>
    <row r="871" spans="1:58" s="132" customFormat="1" ht="15" x14ac:dyDescent="0.3">
      <c r="A871" s="148"/>
      <c r="B871" s="149"/>
      <c r="C871" s="291" t="str">
        <f t="shared" si="13"/>
        <v/>
      </c>
      <c r="D871" s="300"/>
      <c r="E871" s="300"/>
      <c r="F871" s="264"/>
      <c r="G871" s="349"/>
      <c r="H871" s="371"/>
      <c r="I871" s="352"/>
      <c r="J871" s="372"/>
      <c r="K871" s="373"/>
      <c r="L871" s="374"/>
      <c r="M871" s="375"/>
      <c r="N871" s="356"/>
      <c r="O871" s="376"/>
      <c r="P871" s="377"/>
      <c r="Q871" s="378"/>
      <c r="R871" s="379"/>
      <c r="S871" s="380"/>
      <c r="T871" s="381"/>
      <c r="U871" s="382"/>
      <c r="V871" s="382"/>
      <c r="W871" s="382"/>
      <c r="X871" s="382"/>
      <c r="Y871" s="383"/>
      <c r="Z871" s="384"/>
      <c r="AA871" s="470"/>
      <c r="AB871" s="381"/>
      <c r="AC871" s="382"/>
      <c r="AD871" s="382"/>
      <c r="AE871" s="382"/>
      <c r="AF871" s="382"/>
      <c r="AG871" s="382"/>
      <c r="AH871" s="376"/>
      <c r="AI871" s="377"/>
      <c r="AJ871" s="385"/>
      <c r="AK871" s="385"/>
      <c r="AL871" s="385"/>
      <c r="AM871" s="385"/>
      <c r="AN871" s="379"/>
      <c r="AO871" s="386"/>
      <c r="AP871" s="372"/>
      <c r="AQ871" s="372"/>
      <c r="AR871" s="372"/>
      <c r="AS871" s="372"/>
      <c r="AT871" s="372"/>
      <c r="AU871" s="372"/>
      <c r="AV871" s="373"/>
      <c r="AW871" s="387"/>
      <c r="AX871" s="383"/>
      <c r="AY871" s="384"/>
      <c r="AZ871" s="380"/>
      <c r="BA871" s="388"/>
      <c r="BB871" s="382"/>
      <c r="BC871" s="383"/>
      <c r="BF871" s="328"/>
    </row>
    <row r="872" spans="1:58" s="132" customFormat="1" ht="15" x14ac:dyDescent="0.3">
      <c r="A872" s="148"/>
      <c r="B872" s="149"/>
      <c r="C872" s="291" t="str">
        <f t="shared" si="13"/>
        <v/>
      </c>
      <c r="D872" s="300"/>
      <c r="E872" s="300"/>
      <c r="F872" s="264"/>
      <c r="G872" s="349"/>
      <c r="H872" s="371"/>
      <c r="I872" s="352"/>
      <c r="J872" s="372"/>
      <c r="K872" s="373"/>
      <c r="L872" s="374"/>
      <c r="M872" s="375"/>
      <c r="N872" s="356"/>
      <c r="O872" s="376"/>
      <c r="P872" s="377"/>
      <c r="Q872" s="378"/>
      <c r="R872" s="379"/>
      <c r="S872" s="380"/>
      <c r="T872" s="381"/>
      <c r="U872" s="382"/>
      <c r="V872" s="382"/>
      <c r="W872" s="382"/>
      <c r="X872" s="382"/>
      <c r="Y872" s="383"/>
      <c r="Z872" s="384"/>
      <c r="AA872" s="470"/>
      <c r="AB872" s="381"/>
      <c r="AC872" s="382"/>
      <c r="AD872" s="382"/>
      <c r="AE872" s="382"/>
      <c r="AF872" s="382"/>
      <c r="AG872" s="382"/>
      <c r="AH872" s="376"/>
      <c r="AI872" s="377"/>
      <c r="AJ872" s="385"/>
      <c r="AK872" s="385"/>
      <c r="AL872" s="385"/>
      <c r="AM872" s="385"/>
      <c r="AN872" s="379"/>
      <c r="AO872" s="386"/>
      <c r="AP872" s="372"/>
      <c r="AQ872" s="372"/>
      <c r="AR872" s="372"/>
      <c r="AS872" s="372"/>
      <c r="AT872" s="372"/>
      <c r="AU872" s="372"/>
      <c r="AV872" s="373"/>
      <c r="AW872" s="387"/>
      <c r="AX872" s="383"/>
      <c r="AY872" s="384"/>
      <c r="AZ872" s="380"/>
      <c r="BA872" s="388"/>
      <c r="BB872" s="382"/>
      <c r="BC872" s="383"/>
      <c r="BF872" s="328"/>
    </row>
    <row r="873" spans="1:58" s="132" customFormat="1" ht="15" x14ac:dyDescent="0.3">
      <c r="A873" s="148"/>
      <c r="B873" s="149"/>
      <c r="C873" s="291" t="str">
        <f t="shared" si="13"/>
        <v/>
      </c>
      <c r="D873" s="300"/>
      <c r="E873" s="300"/>
      <c r="F873" s="264"/>
      <c r="G873" s="349"/>
      <c r="H873" s="371"/>
      <c r="I873" s="352"/>
      <c r="J873" s="372"/>
      <c r="K873" s="373"/>
      <c r="L873" s="374"/>
      <c r="M873" s="375"/>
      <c r="N873" s="356"/>
      <c r="O873" s="376"/>
      <c r="P873" s="377"/>
      <c r="Q873" s="378"/>
      <c r="R873" s="379"/>
      <c r="S873" s="380"/>
      <c r="T873" s="381"/>
      <c r="U873" s="382"/>
      <c r="V873" s="382"/>
      <c r="W873" s="382"/>
      <c r="X873" s="382"/>
      <c r="Y873" s="383"/>
      <c r="Z873" s="384"/>
      <c r="AA873" s="470"/>
      <c r="AB873" s="381"/>
      <c r="AC873" s="382"/>
      <c r="AD873" s="382"/>
      <c r="AE873" s="382"/>
      <c r="AF873" s="382"/>
      <c r="AG873" s="382"/>
      <c r="AH873" s="376"/>
      <c r="AI873" s="377"/>
      <c r="AJ873" s="385"/>
      <c r="AK873" s="385"/>
      <c r="AL873" s="385"/>
      <c r="AM873" s="385"/>
      <c r="AN873" s="379"/>
      <c r="AO873" s="386"/>
      <c r="AP873" s="372"/>
      <c r="AQ873" s="372"/>
      <c r="AR873" s="372"/>
      <c r="AS873" s="372"/>
      <c r="AT873" s="372"/>
      <c r="AU873" s="372"/>
      <c r="AV873" s="373"/>
      <c r="AW873" s="387"/>
      <c r="AX873" s="383"/>
      <c r="AY873" s="384"/>
      <c r="AZ873" s="380"/>
      <c r="BA873" s="388"/>
      <c r="BB873" s="382"/>
      <c r="BC873" s="383"/>
      <c r="BF873" s="328"/>
    </row>
    <row r="874" spans="1:58" s="132" customFormat="1" ht="15" x14ac:dyDescent="0.3">
      <c r="A874" s="148"/>
      <c r="B874" s="149"/>
      <c r="C874" s="291" t="str">
        <f t="shared" si="13"/>
        <v/>
      </c>
      <c r="D874" s="300"/>
      <c r="E874" s="300"/>
      <c r="F874" s="264"/>
      <c r="G874" s="349"/>
      <c r="H874" s="371"/>
      <c r="I874" s="352"/>
      <c r="J874" s="372"/>
      <c r="K874" s="373"/>
      <c r="L874" s="374"/>
      <c r="M874" s="375"/>
      <c r="N874" s="356"/>
      <c r="O874" s="376"/>
      <c r="P874" s="377"/>
      <c r="Q874" s="378"/>
      <c r="R874" s="379"/>
      <c r="S874" s="380"/>
      <c r="T874" s="381"/>
      <c r="U874" s="382"/>
      <c r="V874" s="382"/>
      <c r="W874" s="382"/>
      <c r="X874" s="382"/>
      <c r="Y874" s="383"/>
      <c r="Z874" s="384"/>
      <c r="AA874" s="470"/>
      <c r="AB874" s="381"/>
      <c r="AC874" s="382"/>
      <c r="AD874" s="382"/>
      <c r="AE874" s="382"/>
      <c r="AF874" s="382"/>
      <c r="AG874" s="382"/>
      <c r="AH874" s="376"/>
      <c r="AI874" s="377"/>
      <c r="AJ874" s="385"/>
      <c r="AK874" s="385"/>
      <c r="AL874" s="385"/>
      <c r="AM874" s="385"/>
      <c r="AN874" s="379"/>
      <c r="AO874" s="386"/>
      <c r="AP874" s="372"/>
      <c r="AQ874" s="372"/>
      <c r="AR874" s="372"/>
      <c r="AS874" s="372"/>
      <c r="AT874" s="372"/>
      <c r="AU874" s="372"/>
      <c r="AV874" s="373"/>
      <c r="AW874" s="387"/>
      <c r="AX874" s="383"/>
      <c r="AY874" s="384"/>
      <c r="AZ874" s="380"/>
      <c r="BA874" s="388"/>
      <c r="BB874" s="382"/>
      <c r="BC874" s="383"/>
      <c r="BF874" s="328"/>
    </row>
    <row r="875" spans="1:58" s="132" customFormat="1" ht="15" x14ac:dyDescent="0.3">
      <c r="A875" s="148"/>
      <c r="B875" s="149"/>
      <c r="C875" s="291" t="str">
        <f t="shared" si="13"/>
        <v/>
      </c>
      <c r="D875" s="300"/>
      <c r="E875" s="300"/>
      <c r="F875" s="264"/>
      <c r="G875" s="349"/>
      <c r="H875" s="371"/>
      <c r="I875" s="352"/>
      <c r="J875" s="372"/>
      <c r="K875" s="373"/>
      <c r="L875" s="374"/>
      <c r="M875" s="375"/>
      <c r="N875" s="356"/>
      <c r="O875" s="376"/>
      <c r="P875" s="377"/>
      <c r="Q875" s="378"/>
      <c r="R875" s="379"/>
      <c r="S875" s="380"/>
      <c r="T875" s="381"/>
      <c r="U875" s="382"/>
      <c r="V875" s="382"/>
      <c r="W875" s="382"/>
      <c r="X875" s="382"/>
      <c r="Y875" s="383"/>
      <c r="Z875" s="384"/>
      <c r="AA875" s="470"/>
      <c r="AB875" s="381"/>
      <c r="AC875" s="382"/>
      <c r="AD875" s="382"/>
      <c r="AE875" s="382"/>
      <c r="AF875" s="382"/>
      <c r="AG875" s="382"/>
      <c r="AH875" s="376"/>
      <c r="AI875" s="377"/>
      <c r="AJ875" s="385"/>
      <c r="AK875" s="385"/>
      <c r="AL875" s="385"/>
      <c r="AM875" s="385"/>
      <c r="AN875" s="379"/>
      <c r="AO875" s="386"/>
      <c r="AP875" s="372"/>
      <c r="AQ875" s="372"/>
      <c r="AR875" s="372"/>
      <c r="AS875" s="372"/>
      <c r="AT875" s="372"/>
      <c r="AU875" s="372"/>
      <c r="AV875" s="373"/>
      <c r="AW875" s="387"/>
      <c r="AX875" s="383"/>
      <c r="AY875" s="384"/>
      <c r="AZ875" s="380"/>
      <c r="BA875" s="388"/>
      <c r="BB875" s="382"/>
      <c r="BC875" s="383"/>
      <c r="BF875" s="328"/>
    </row>
    <row r="876" spans="1:58" s="132" customFormat="1" ht="15" x14ac:dyDescent="0.3">
      <c r="A876" s="148"/>
      <c r="B876" s="149"/>
      <c r="C876" s="291" t="str">
        <f t="shared" si="13"/>
        <v/>
      </c>
      <c r="D876" s="300"/>
      <c r="E876" s="300"/>
      <c r="F876" s="264"/>
      <c r="G876" s="349"/>
      <c r="H876" s="371"/>
      <c r="I876" s="352"/>
      <c r="J876" s="372"/>
      <c r="K876" s="373"/>
      <c r="L876" s="374"/>
      <c r="M876" s="375"/>
      <c r="N876" s="356"/>
      <c r="O876" s="376"/>
      <c r="P876" s="377"/>
      <c r="Q876" s="378"/>
      <c r="R876" s="379"/>
      <c r="S876" s="380"/>
      <c r="T876" s="381"/>
      <c r="U876" s="382"/>
      <c r="V876" s="382"/>
      <c r="W876" s="382"/>
      <c r="X876" s="382"/>
      <c r="Y876" s="383"/>
      <c r="Z876" s="384"/>
      <c r="AA876" s="470"/>
      <c r="AB876" s="381"/>
      <c r="AC876" s="382"/>
      <c r="AD876" s="382"/>
      <c r="AE876" s="382"/>
      <c r="AF876" s="382"/>
      <c r="AG876" s="382"/>
      <c r="AH876" s="376"/>
      <c r="AI876" s="377"/>
      <c r="AJ876" s="385"/>
      <c r="AK876" s="385"/>
      <c r="AL876" s="385"/>
      <c r="AM876" s="385"/>
      <c r="AN876" s="379"/>
      <c r="AO876" s="386"/>
      <c r="AP876" s="372"/>
      <c r="AQ876" s="372"/>
      <c r="AR876" s="372"/>
      <c r="AS876" s="372"/>
      <c r="AT876" s="372"/>
      <c r="AU876" s="372"/>
      <c r="AV876" s="373"/>
      <c r="AW876" s="387"/>
      <c r="AX876" s="383"/>
      <c r="AY876" s="384"/>
      <c r="AZ876" s="380"/>
      <c r="BA876" s="388"/>
      <c r="BB876" s="382"/>
      <c r="BC876" s="383"/>
      <c r="BF876" s="328"/>
    </row>
    <row r="877" spans="1:58" s="132" customFormat="1" ht="15" x14ac:dyDescent="0.3">
      <c r="A877" s="148"/>
      <c r="B877" s="149"/>
      <c r="C877" s="291" t="str">
        <f t="shared" si="13"/>
        <v/>
      </c>
      <c r="D877" s="300"/>
      <c r="E877" s="300"/>
      <c r="F877" s="264"/>
      <c r="G877" s="349"/>
      <c r="H877" s="371"/>
      <c r="I877" s="352"/>
      <c r="J877" s="372"/>
      <c r="K877" s="373"/>
      <c r="L877" s="374"/>
      <c r="M877" s="375"/>
      <c r="N877" s="356"/>
      <c r="O877" s="376"/>
      <c r="P877" s="377"/>
      <c r="Q877" s="378"/>
      <c r="R877" s="379"/>
      <c r="S877" s="380"/>
      <c r="T877" s="381"/>
      <c r="U877" s="382"/>
      <c r="V877" s="382"/>
      <c r="W877" s="382"/>
      <c r="X877" s="382"/>
      <c r="Y877" s="383"/>
      <c r="Z877" s="384"/>
      <c r="AA877" s="470"/>
      <c r="AB877" s="381"/>
      <c r="AC877" s="382"/>
      <c r="AD877" s="382"/>
      <c r="AE877" s="382"/>
      <c r="AF877" s="382"/>
      <c r="AG877" s="382"/>
      <c r="AH877" s="376"/>
      <c r="AI877" s="377"/>
      <c r="AJ877" s="385"/>
      <c r="AK877" s="385"/>
      <c r="AL877" s="385"/>
      <c r="AM877" s="385"/>
      <c r="AN877" s="379"/>
      <c r="AO877" s="386"/>
      <c r="AP877" s="372"/>
      <c r="AQ877" s="372"/>
      <c r="AR877" s="372"/>
      <c r="AS877" s="372"/>
      <c r="AT877" s="372"/>
      <c r="AU877" s="372"/>
      <c r="AV877" s="373"/>
      <c r="AW877" s="387"/>
      <c r="AX877" s="383"/>
      <c r="AY877" s="384"/>
      <c r="AZ877" s="380"/>
      <c r="BA877" s="388"/>
      <c r="BB877" s="382"/>
      <c r="BC877" s="383"/>
      <c r="BF877" s="328"/>
    </row>
    <row r="878" spans="1:58" s="132" customFormat="1" ht="15" x14ac:dyDescent="0.3">
      <c r="A878" s="148"/>
      <c r="B878" s="149"/>
      <c r="C878" s="291" t="str">
        <f t="shared" si="13"/>
        <v/>
      </c>
      <c r="D878" s="300"/>
      <c r="E878" s="300"/>
      <c r="F878" s="264"/>
      <c r="G878" s="349"/>
      <c r="H878" s="371"/>
      <c r="I878" s="352"/>
      <c r="J878" s="372"/>
      <c r="K878" s="373"/>
      <c r="L878" s="374"/>
      <c r="M878" s="375"/>
      <c r="N878" s="356"/>
      <c r="O878" s="376"/>
      <c r="P878" s="377"/>
      <c r="Q878" s="378"/>
      <c r="R878" s="379"/>
      <c r="S878" s="380"/>
      <c r="T878" s="381"/>
      <c r="U878" s="382"/>
      <c r="V878" s="382"/>
      <c r="W878" s="382"/>
      <c r="X878" s="382"/>
      <c r="Y878" s="383"/>
      <c r="Z878" s="384"/>
      <c r="AA878" s="470"/>
      <c r="AB878" s="381"/>
      <c r="AC878" s="382"/>
      <c r="AD878" s="382"/>
      <c r="AE878" s="382"/>
      <c r="AF878" s="382"/>
      <c r="AG878" s="382"/>
      <c r="AH878" s="376"/>
      <c r="AI878" s="377"/>
      <c r="AJ878" s="385"/>
      <c r="AK878" s="385"/>
      <c r="AL878" s="385"/>
      <c r="AM878" s="385"/>
      <c r="AN878" s="379"/>
      <c r="AO878" s="386"/>
      <c r="AP878" s="372"/>
      <c r="AQ878" s="372"/>
      <c r="AR878" s="372"/>
      <c r="AS878" s="372"/>
      <c r="AT878" s="372"/>
      <c r="AU878" s="372"/>
      <c r="AV878" s="373"/>
      <c r="AW878" s="387"/>
      <c r="AX878" s="383"/>
      <c r="AY878" s="384"/>
      <c r="AZ878" s="380"/>
      <c r="BA878" s="388"/>
      <c r="BB878" s="382"/>
      <c r="BC878" s="383"/>
      <c r="BF878" s="328"/>
    </row>
    <row r="879" spans="1:58" s="132" customFormat="1" ht="15" x14ac:dyDescent="0.3">
      <c r="A879" s="148"/>
      <c r="B879" s="149"/>
      <c r="C879" s="291" t="str">
        <f t="shared" si="13"/>
        <v/>
      </c>
      <c r="D879" s="300"/>
      <c r="E879" s="300"/>
      <c r="F879" s="264"/>
      <c r="G879" s="349"/>
      <c r="H879" s="371"/>
      <c r="I879" s="352"/>
      <c r="J879" s="372"/>
      <c r="K879" s="373"/>
      <c r="L879" s="374"/>
      <c r="M879" s="375"/>
      <c r="N879" s="356"/>
      <c r="O879" s="376"/>
      <c r="P879" s="377"/>
      <c r="Q879" s="378"/>
      <c r="R879" s="379"/>
      <c r="S879" s="380"/>
      <c r="T879" s="381"/>
      <c r="U879" s="382"/>
      <c r="V879" s="382"/>
      <c r="W879" s="382"/>
      <c r="X879" s="382"/>
      <c r="Y879" s="383"/>
      <c r="Z879" s="384"/>
      <c r="AA879" s="470"/>
      <c r="AB879" s="381"/>
      <c r="AC879" s="382"/>
      <c r="AD879" s="382"/>
      <c r="AE879" s="382"/>
      <c r="AF879" s="382"/>
      <c r="AG879" s="382"/>
      <c r="AH879" s="376"/>
      <c r="AI879" s="377"/>
      <c r="AJ879" s="385"/>
      <c r="AK879" s="385"/>
      <c r="AL879" s="385"/>
      <c r="AM879" s="385"/>
      <c r="AN879" s="379"/>
      <c r="AO879" s="386"/>
      <c r="AP879" s="372"/>
      <c r="AQ879" s="372"/>
      <c r="AR879" s="372"/>
      <c r="AS879" s="372"/>
      <c r="AT879" s="372"/>
      <c r="AU879" s="372"/>
      <c r="AV879" s="373"/>
      <c r="AW879" s="387"/>
      <c r="AX879" s="383"/>
      <c r="AY879" s="384"/>
      <c r="AZ879" s="380"/>
      <c r="BA879" s="388"/>
      <c r="BB879" s="382"/>
      <c r="BC879" s="383"/>
      <c r="BF879" s="328"/>
    </row>
    <row r="880" spans="1:58" s="132" customFormat="1" ht="15" x14ac:dyDescent="0.3">
      <c r="A880" s="148"/>
      <c r="B880" s="149"/>
      <c r="C880" s="291" t="str">
        <f t="shared" si="13"/>
        <v/>
      </c>
      <c r="D880" s="300"/>
      <c r="E880" s="300"/>
      <c r="F880" s="264"/>
      <c r="G880" s="349"/>
      <c r="H880" s="371"/>
      <c r="I880" s="352"/>
      <c r="J880" s="372"/>
      <c r="K880" s="373"/>
      <c r="L880" s="374"/>
      <c r="M880" s="375"/>
      <c r="N880" s="356"/>
      <c r="O880" s="376"/>
      <c r="P880" s="377"/>
      <c r="Q880" s="378"/>
      <c r="R880" s="379"/>
      <c r="S880" s="380"/>
      <c r="T880" s="381"/>
      <c r="U880" s="382"/>
      <c r="V880" s="382"/>
      <c r="W880" s="382"/>
      <c r="X880" s="382"/>
      <c r="Y880" s="383"/>
      <c r="Z880" s="384"/>
      <c r="AA880" s="470"/>
      <c r="AB880" s="381"/>
      <c r="AC880" s="382"/>
      <c r="AD880" s="382"/>
      <c r="AE880" s="382"/>
      <c r="AF880" s="382"/>
      <c r="AG880" s="382"/>
      <c r="AH880" s="376"/>
      <c r="AI880" s="377"/>
      <c r="AJ880" s="385"/>
      <c r="AK880" s="385"/>
      <c r="AL880" s="385"/>
      <c r="AM880" s="385"/>
      <c r="AN880" s="379"/>
      <c r="AO880" s="386"/>
      <c r="AP880" s="372"/>
      <c r="AQ880" s="372"/>
      <c r="AR880" s="372"/>
      <c r="AS880" s="372"/>
      <c r="AT880" s="372"/>
      <c r="AU880" s="372"/>
      <c r="AV880" s="373"/>
      <c r="AW880" s="387"/>
      <c r="AX880" s="383"/>
      <c r="AY880" s="384"/>
      <c r="AZ880" s="380"/>
      <c r="BA880" s="388"/>
      <c r="BB880" s="382"/>
      <c r="BC880" s="383"/>
      <c r="BF880" s="328"/>
    </row>
    <row r="881" spans="1:58" s="132" customFormat="1" ht="15" x14ac:dyDescent="0.3">
      <c r="A881" s="148"/>
      <c r="B881" s="149"/>
      <c r="C881" s="291" t="str">
        <f t="shared" si="13"/>
        <v/>
      </c>
      <c r="D881" s="300"/>
      <c r="E881" s="300"/>
      <c r="F881" s="264"/>
      <c r="G881" s="349"/>
      <c r="H881" s="371"/>
      <c r="I881" s="352"/>
      <c r="J881" s="372"/>
      <c r="K881" s="373"/>
      <c r="L881" s="374"/>
      <c r="M881" s="375"/>
      <c r="N881" s="356"/>
      <c r="O881" s="376"/>
      <c r="P881" s="377"/>
      <c r="Q881" s="378"/>
      <c r="R881" s="379"/>
      <c r="S881" s="380"/>
      <c r="T881" s="381"/>
      <c r="U881" s="382"/>
      <c r="V881" s="382"/>
      <c r="W881" s="382"/>
      <c r="X881" s="382"/>
      <c r="Y881" s="383"/>
      <c r="Z881" s="384"/>
      <c r="AA881" s="470"/>
      <c r="AB881" s="381"/>
      <c r="AC881" s="382"/>
      <c r="AD881" s="382"/>
      <c r="AE881" s="382"/>
      <c r="AF881" s="382"/>
      <c r="AG881" s="382"/>
      <c r="AH881" s="376"/>
      <c r="AI881" s="377"/>
      <c r="AJ881" s="385"/>
      <c r="AK881" s="385"/>
      <c r="AL881" s="385"/>
      <c r="AM881" s="385"/>
      <c r="AN881" s="379"/>
      <c r="AO881" s="386"/>
      <c r="AP881" s="372"/>
      <c r="AQ881" s="372"/>
      <c r="AR881" s="372"/>
      <c r="AS881" s="372"/>
      <c r="AT881" s="372"/>
      <c r="AU881" s="372"/>
      <c r="AV881" s="373"/>
      <c r="AW881" s="387"/>
      <c r="AX881" s="383"/>
      <c r="AY881" s="384"/>
      <c r="AZ881" s="380"/>
      <c r="BA881" s="388"/>
      <c r="BB881" s="382"/>
      <c r="BC881" s="383"/>
      <c r="BF881" s="328"/>
    </row>
    <row r="882" spans="1:58" s="132" customFormat="1" ht="15" x14ac:dyDescent="0.3">
      <c r="A882" s="148"/>
      <c r="B882" s="149"/>
      <c r="C882" s="291" t="str">
        <f t="shared" si="13"/>
        <v/>
      </c>
      <c r="D882" s="300"/>
      <c r="E882" s="300"/>
      <c r="F882" s="264"/>
      <c r="G882" s="349"/>
      <c r="H882" s="371"/>
      <c r="I882" s="352"/>
      <c r="J882" s="372"/>
      <c r="K882" s="373"/>
      <c r="L882" s="374"/>
      <c r="M882" s="375"/>
      <c r="N882" s="356"/>
      <c r="O882" s="376"/>
      <c r="P882" s="377"/>
      <c r="Q882" s="378"/>
      <c r="R882" s="379"/>
      <c r="S882" s="380"/>
      <c r="T882" s="381"/>
      <c r="U882" s="382"/>
      <c r="V882" s="382"/>
      <c r="W882" s="382"/>
      <c r="X882" s="382"/>
      <c r="Y882" s="383"/>
      <c r="Z882" s="384"/>
      <c r="AA882" s="470"/>
      <c r="AB882" s="381"/>
      <c r="AC882" s="382"/>
      <c r="AD882" s="382"/>
      <c r="AE882" s="382"/>
      <c r="AF882" s="382"/>
      <c r="AG882" s="382"/>
      <c r="AH882" s="376"/>
      <c r="AI882" s="377"/>
      <c r="AJ882" s="385"/>
      <c r="AK882" s="385"/>
      <c r="AL882" s="385"/>
      <c r="AM882" s="385"/>
      <c r="AN882" s="379"/>
      <c r="AO882" s="386"/>
      <c r="AP882" s="372"/>
      <c r="AQ882" s="372"/>
      <c r="AR882" s="372"/>
      <c r="AS882" s="372"/>
      <c r="AT882" s="372"/>
      <c r="AU882" s="372"/>
      <c r="AV882" s="373"/>
      <c r="AW882" s="387"/>
      <c r="AX882" s="383"/>
      <c r="AY882" s="384"/>
      <c r="AZ882" s="380"/>
      <c r="BA882" s="388"/>
      <c r="BB882" s="382"/>
      <c r="BC882" s="383"/>
      <c r="BF882" s="328"/>
    </row>
    <row r="883" spans="1:58" s="132" customFormat="1" ht="15" x14ac:dyDescent="0.3">
      <c r="A883" s="148"/>
      <c r="B883" s="149"/>
      <c r="C883" s="291" t="str">
        <f t="shared" si="13"/>
        <v/>
      </c>
      <c r="D883" s="300"/>
      <c r="E883" s="300"/>
      <c r="F883" s="264"/>
      <c r="G883" s="349"/>
      <c r="H883" s="371"/>
      <c r="I883" s="352"/>
      <c r="J883" s="372"/>
      <c r="K883" s="373"/>
      <c r="L883" s="374"/>
      <c r="M883" s="375"/>
      <c r="N883" s="356"/>
      <c r="O883" s="376"/>
      <c r="P883" s="377"/>
      <c r="Q883" s="378"/>
      <c r="R883" s="379"/>
      <c r="S883" s="380"/>
      <c r="T883" s="381"/>
      <c r="U883" s="382"/>
      <c r="V883" s="382"/>
      <c r="W883" s="382"/>
      <c r="X883" s="382"/>
      <c r="Y883" s="383"/>
      <c r="Z883" s="384"/>
      <c r="AA883" s="470"/>
      <c r="AB883" s="381"/>
      <c r="AC883" s="382"/>
      <c r="AD883" s="382"/>
      <c r="AE883" s="382"/>
      <c r="AF883" s="382"/>
      <c r="AG883" s="382"/>
      <c r="AH883" s="376"/>
      <c r="AI883" s="377"/>
      <c r="AJ883" s="385"/>
      <c r="AK883" s="385"/>
      <c r="AL883" s="385"/>
      <c r="AM883" s="385"/>
      <c r="AN883" s="379"/>
      <c r="AO883" s="386"/>
      <c r="AP883" s="372"/>
      <c r="AQ883" s="372"/>
      <c r="AR883" s="372"/>
      <c r="AS883" s="372"/>
      <c r="AT883" s="372"/>
      <c r="AU883" s="372"/>
      <c r="AV883" s="373"/>
      <c r="AW883" s="387"/>
      <c r="AX883" s="383"/>
      <c r="AY883" s="384"/>
      <c r="AZ883" s="380"/>
      <c r="BA883" s="388"/>
      <c r="BB883" s="382"/>
      <c r="BC883" s="383"/>
      <c r="BF883" s="328"/>
    </row>
    <row r="884" spans="1:58" s="132" customFormat="1" ht="15" x14ac:dyDescent="0.3">
      <c r="A884" s="148"/>
      <c r="B884" s="149"/>
      <c r="C884" s="291" t="str">
        <f t="shared" si="13"/>
        <v/>
      </c>
      <c r="D884" s="300"/>
      <c r="E884" s="300"/>
      <c r="F884" s="264"/>
      <c r="G884" s="349"/>
      <c r="H884" s="371"/>
      <c r="I884" s="352"/>
      <c r="J884" s="372"/>
      <c r="K884" s="373"/>
      <c r="L884" s="374"/>
      <c r="M884" s="375"/>
      <c r="N884" s="356"/>
      <c r="O884" s="376"/>
      <c r="P884" s="377"/>
      <c r="Q884" s="378"/>
      <c r="R884" s="379"/>
      <c r="S884" s="380"/>
      <c r="T884" s="381"/>
      <c r="U884" s="382"/>
      <c r="V884" s="382"/>
      <c r="W884" s="382"/>
      <c r="X884" s="382"/>
      <c r="Y884" s="383"/>
      <c r="Z884" s="384"/>
      <c r="AA884" s="470"/>
      <c r="AB884" s="381"/>
      <c r="AC884" s="382"/>
      <c r="AD884" s="382"/>
      <c r="AE884" s="382"/>
      <c r="AF884" s="382"/>
      <c r="AG884" s="382"/>
      <c r="AH884" s="376"/>
      <c r="AI884" s="377"/>
      <c r="AJ884" s="385"/>
      <c r="AK884" s="385"/>
      <c r="AL884" s="385"/>
      <c r="AM884" s="385"/>
      <c r="AN884" s="379"/>
      <c r="AO884" s="386"/>
      <c r="AP884" s="372"/>
      <c r="AQ884" s="372"/>
      <c r="AR884" s="372"/>
      <c r="AS884" s="372"/>
      <c r="AT884" s="372"/>
      <c r="AU884" s="372"/>
      <c r="AV884" s="373"/>
      <c r="AW884" s="387"/>
      <c r="AX884" s="383"/>
      <c r="AY884" s="384"/>
      <c r="AZ884" s="380"/>
      <c r="BA884" s="388"/>
      <c r="BB884" s="382"/>
      <c r="BC884" s="383"/>
      <c r="BF884" s="328"/>
    </row>
    <row r="885" spans="1:58" s="132" customFormat="1" ht="15" x14ac:dyDescent="0.3">
      <c r="A885" s="148"/>
      <c r="B885" s="149"/>
      <c r="C885" s="291" t="str">
        <f t="shared" si="13"/>
        <v/>
      </c>
      <c r="D885" s="300"/>
      <c r="E885" s="300"/>
      <c r="F885" s="264"/>
      <c r="G885" s="349"/>
      <c r="H885" s="371"/>
      <c r="I885" s="352"/>
      <c r="J885" s="372"/>
      <c r="K885" s="373"/>
      <c r="L885" s="374"/>
      <c r="M885" s="375"/>
      <c r="N885" s="356"/>
      <c r="O885" s="376"/>
      <c r="P885" s="377"/>
      <c r="Q885" s="378"/>
      <c r="R885" s="379"/>
      <c r="S885" s="380"/>
      <c r="T885" s="381"/>
      <c r="U885" s="382"/>
      <c r="V885" s="382"/>
      <c r="W885" s="382"/>
      <c r="X885" s="382"/>
      <c r="Y885" s="383"/>
      <c r="Z885" s="384"/>
      <c r="AA885" s="470"/>
      <c r="AB885" s="381"/>
      <c r="AC885" s="382"/>
      <c r="AD885" s="382"/>
      <c r="AE885" s="382"/>
      <c r="AF885" s="382"/>
      <c r="AG885" s="382"/>
      <c r="AH885" s="376"/>
      <c r="AI885" s="377"/>
      <c r="AJ885" s="385"/>
      <c r="AK885" s="385"/>
      <c r="AL885" s="385"/>
      <c r="AM885" s="385"/>
      <c r="AN885" s="379"/>
      <c r="AO885" s="386"/>
      <c r="AP885" s="372"/>
      <c r="AQ885" s="372"/>
      <c r="AR885" s="372"/>
      <c r="AS885" s="372"/>
      <c r="AT885" s="372"/>
      <c r="AU885" s="372"/>
      <c r="AV885" s="373"/>
      <c r="AW885" s="387"/>
      <c r="AX885" s="383"/>
      <c r="AY885" s="384"/>
      <c r="AZ885" s="380"/>
      <c r="BA885" s="388"/>
      <c r="BB885" s="382"/>
      <c r="BC885" s="383"/>
      <c r="BF885" s="328"/>
    </row>
    <row r="886" spans="1:58" s="132" customFormat="1" ht="15" x14ac:dyDescent="0.3">
      <c r="A886" s="148"/>
      <c r="B886" s="149"/>
      <c r="C886" s="291" t="str">
        <f t="shared" si="13"/>
        <v/>
      </c>
      <c r="D886" s="300"/>
      <c r="E886" s="300"/>
      <c r="F886" s="264"/>
      <c r="G886" s="349"/>
      <c r="H886" s="371"/>
      <c r="I886" s="352"/>
      <c r="J886" s="372"/>
      <c r="K886" s="373"/>
      <c r="L886" s="374"/>
      <c r="M886" s="375"/>
      <c r="N886" s="356"/>
      <c r="O886" s="376"/>
      <c r="P886" s="377"/>
      <c r="Q886" s="378"/>
      <c r="R886" s="379"/>
      <c r="S886" s="380"/>
      <c r="T886" s="381"/>
      <c r="U886" s="382"/>
      <c r="V886" s="382"/>
      <c r="W886" s="382"/>
      <c r="X886" s="382"/>
      <c r="Y886" s="383"/>
      <c r="Z886" s="384"/>
      <c r="AA886" s="470"/>
      <c r="AB886" s="381"/>
      <c r="AC886" s="382"/>
      <c r="AD886" s="382"/>
      <c r="AE886" s="382"/>
      <c r="AF886" s="382"/>
      <c r="AG886" s="382"/>
      <c r="AH886" s="376"/>
      <c r="AI886" s="377"/>
      <c r="AJ886" s="385"/>
      <c r="AK886" s="385"/>
      <c r="AL886" s="385"/>
      <c r="AM886" s="385"/>
      <c r="AN886" s="379"/>
      <c r="AO886" s="386"/>
      <c r="AP886" s="372"/>
      <c r="AQ886" s="372"/>
      <c r="AR886" s="372"/>
      <c r="AS886" s="372"/>
      <c r="AT886" s="372"/>
      <c r="AU886" s="372"/>
      <c r="AV886" s="373"/>
      <c r="AW886" s="387"/>
      <c r="AX886" s="383"/>
      <c r="AY886" s="384"/>
      <c r="AZ886" s="380"/>
      <c r="BA886" s="388"/>
      <c r="BB886" s="382"/>
      <c r="BC886" s="383"/>
      <c r="BF886" s="328"/>
    </row>
    <row r="887" spans="1:58" s="132" customFormat="1" ht="15" x14ac:dyDescent="0.3">
      <c r="A887" s="148"/>
      <c r="B887" s="149"/>
      <c r="C887" s="291" t="str">
        <f t="shared" si="13"/>
        <v/>
      </c>
      <c r="D887" s="300"/>
      <c r="E887" s="300"/>
      <c r="F887" s="264"/>
      <c r="G887" s="349"/>
      <c r="H887" s="371"/>
      <c r="I887" s="352"/>
      <c r="J887" s="372"/>
      <c r="K887" s="373"/>
      <c r="L887" s="374"/>
      <c r="M887" s="375"/>
      <c r="N887" s="356"/>
      <c r="O887" s="376"/>
      <c r="P887" s="377"/>
      <c r="Q887" s="378"/>
      <c r="R887" s="379"/>
      <c r="S887" s="380"/>
      <c r="T887" s="381"/>
      <c r="U887" s="382"/>
      <c r="V887" s="382"/>
      <c r="W887" s="382"/>
      <c r="X887" s="382"/>
      <c r="Y887" s="383"/>
      <c r="Z887" s="384"/>
      <c r="AA887" s="470"/>
      <c r="AB887" s="381"/>
      <c r="AC887" s="382"/>
      <c r="AD887" s="382"/>
      <c r="AE887" s="382"/>
      <c r="AF887" s="382"/>
      <c r="AG887" s="382"/>
      <c r="AH887" s="376"/>
      <c r="AI887" s="377"/>
      <c r="AJ887" s="385"/>
      <c r="AK887" s="385"/>
      <c r="AL887" s="385"/>
      <c r="AM887" s="385"/>
      <c r="AN887" s="379"/>
      <c r="AO887" s="386"/>
      <c r="AP887" s="372"/>
      <c r="AQ887" s="372"/>
      <c r="AR887" s="372"/>
      <c r="AS887" s="372"/>
      <c r="AT887" s="372"/>
      <c r="AU887" s="372"/>
      <c r="AV887" s="373"/>
      <c r="AW887" s="387"/>
      <c r="AX887" s="383"/>
      <c r="AY887" s="384"/>
      <c r="AZ887" s="380"/>
      <c r="BA887" s="388"/>
      <c r="BB887" s="382"/>
      <c r="BC887" s="383"/>
      <c r="BF887" s="328"/>
    </row>
    <row r="888" spans="1:58" s="132" customFormat="1" ht="15" x14ac:dyDescent="0.3">
      <c r="A888" s="148"/>
      <c r="B888" s="149"/>
      <c r="C888" s="291" t="str">
        <f t="shared" si="13"/>
        <v/>
      </c>
      <c r="D888" s="300"/>
      <c r="E888" s="300"/>
      <c r="F888" s="264"/>
      <c r="G888" s="349"/>
      <c r="H888" s="371"/>
      <c r="I888" s="352"/>
      <c r="J888" s="372"/>
      <c r="K888" s="373"/>
      <c r="L888" s="374"/>
      <c r="M888" s="375"/>
      <c r="N888" s="356"/>
      <c r="O888" s="376"/>
      <c r="P888" s="377"/>
      <c r="Q888" s="378"/>
      <c r="R888" s="379"/>
      <c r="S888" s="380"/>
      <c r="T888" s="381"/>
      <c r="U888" s="382"/>
      <c r="V888" s="382"/>
      <c r="W888" s="382"/>
      <c r="X888" s="382"/>
      <c r="Y888" s="383"/>
      <c r="Z888" s="384"/>
      <c r="AA888" s="470"/>
      <c r="AB888" s="381"/>
      <c r="AC888" s="382"/>
      <c r="AD888" s="382"/>
      <c r="AE888" s="382"/>
      <c r="AF888" s="382"/>
      <c r="AG888" s="382"/>
      <c r="AH888" s="376"/>
      <c r="AI888" s="377"/>
      <c r="AJ888" s="385"/>
      <c r="AK888" s="385"/>
      <c r="AL888" s="385"/>
      <c r="AM888" s="385"/>
      <c r="AN888" s="379"/>
      <c r="AO888" s="386"/>
      <c r="AP888" s="372"/>
      <c r="AQ888" s="372"/>
      <c r="AR888" s="372"/>
      <c r="AS888" s="372"/>
      <c r="AT888" s="372"/>
      <c r="AU888" s="372"/>
      <c r="AV888" s="373"/>
      <c r="AW888" s="387"/>
      <c r="AX888" s="383"/>
      <c r="AY888" s="384"/>
      <c r="AZ888" s="380"/>
      <c r="BA888" s="388"/>
      <c r="BB888" s="382"/>
      <c r="BC888" s="383"/>
      <c r="BF888" s="328"/>
    </row>
    <row r="889" spans="1:58" s="132" customFormat="1" ht="15" x14ac:dyDescent="0.3">
      <c r="A889" s="148"/>
      <c r="B889" s="149"/>
      <c r="C889" s="291" t="str">
        <f t="shared" si="13"/>
        <v/>
      </c>
      <c r="D889" s="300"/>
      <c r="E889" s="300"/>
      <c r="F889" s="264"/>
      <c r="G889" s="349"/>
      <c r="H889" s="371"/>
      <c r="I889" s="352"/>
      <c r="J889" s="372"/>
      <c r="K889" s="373"/>
      <c r="L889" s="374"/>
      <c r="M889" s="375"/>
      <c r="N889" s="356"/>
      <c r="O889" s="376"/>
      <c r="P889" s="377"/>
      <c r="Q889" s="378"/>
      <c r="R889" s="379"/>
      <c r="S889" s="380"/>
      <c r="T889" s="381"/>
      <c r="U889" s="382"/>
      <c r="V889" s="382"/>
      <c r="W889" s="382"/>
      <c r="X889" s="382"/>
      <c r="Y889" s="383"/>
      <c r="Z889" s="384"/>
      <c r="AA889" s="470"/>
      <c r="AB889" s="381"/>
      <c r="AC889" s="382"/>
      <c r="AD889" s="382"/>
      <c r="AE889" s="382"/>
      <c r="AF889" s="382"/>
      <c r="AG889" s="382"/>
      <c r="AH889" s="376"/>
      <c r="AI889" s="377"/>
      <c r="AJ889" s="385"/>
      <c r="AK889" s="385"/>
      <c r="AL889" s="385"/>
      <c r="AM889" s="385"/>
      <c r="AN889" s="379"/>
      <c r="AO889" s="386"/>
      <c r="AP889" s="372"/>
      <c r="AQ889" s="372"/>
      <c r="AR889" s="372"/>
      <c r="AS889" s="372"/>
      <c r="AT889" s="372"/>
      <c r="AU889" s="372"/>
      <c r="AV889" s="373"/>
      <c r="AW889" s="387"/>
      <c r="AX889" s="383"/>
      <c r="AY889" s="384"/>
      <c r="AZ889" s="380"/>
      <c r="BA889" s="388"/>
      <c r="BB889" s="382"/>
      <c r="BC889" s="383"/>
      <c r="BF889" s="328"/>
    </row>
    <row r="890" spans="1:58" s="132" customFormat="1" ht="15" x14ac:dyDescent="0.3">
      <c r="A890" s="148"/>
      <c r="B890" s="149"/>
      <c r="C890" s="291" t="str">
        <f t="shared" si="13"/>
        <v/>
      </c>
      <c r="D890" s="300"/>
      <c r="E890" s="300"/>
      <c r="F890" s="264"/>
      <c r="G890" s="349"/>
      <c r="H890" s="371"/>
      <c r="I890" s="352"/>
      <c r="J890" s="372"/>
      <c r="K890" s="373"/>
      <c r="L890" s="374"/>
      <c r="M890" s="375"/>
      <c r="N890" s="356"/>
      <c r="O890" s="376"/>
      <c r="P890" s="377"/>
      <c r="Q890" s="378"/>
      <c r="R890" s="379"/>
      <c r="S890" s="380"/>
      <c r="T890" s="381"/>
      <c r="U890" s="382"/>
      <c r="V890" s="382"/>
      <c r="W890" s="382"/>
      <c r="X890" s="382"/>
      <c r="Y890" s="383"/>
      <c r="Z890" s="384"/>
      <c r="AA890" s="470"/>
      <c r="AB890" s="381"/>
      <c r="AC890" s="382"/>
      <c r="AD890" s="382"/>
      <c r="AE890" s="382"/>
      <c r="AF890" s="382"/>
      <c r="AG890" s="382"/>
      <c r="AH890" s="376"/>
      <c r="AI890" s="377"/>
      <c r="AJ890" s="385"/>
      <c r="AK890" s="385"/>
      <c r="AL890" s="385"/>
      <c r="AM890" s="385"/>
      <c r="AN890" s="379"/>
      <c r="AO890" s="386"/>
      <c r="AP890" s="372"/>
      <c r="AQ890" s="372"/>
      <c r="AR890" s="372"/>
      <c r="AS890" s="372"/>
      <c r="AT890" s="372"/>
      <c r="AU890" s="372"/>
      <c r="AV890" s="373"/>
      <c r="AW890" s="387"/>
      <c r="AX890" s="383"/>
      <c r="AY890" s="384"/>
      <c r="AZ890" s="380"/>
      <c r="BA890" s="388"/>
      <c r="BB890" s="382"/>
      <c r="BC890" s="383"/>
      <c r="BF890" s="328"/>
    </row>
    <row r="891" spans="1:58" s="132" customFormat="1" ht="15" x14ac:dyDescent="0.3">
      <c r="A891" s="148"/>
      <c r="B891" s="149"/>
      <c r="C891" s="291" t="str">
        <f t="shared" si="13"/>
        <v/>
      </c>
      <c r="D891" s="300"/>
      <c r="E891" s="300"/>
      <c r="F891" s="264"/>
      <c r="G891" s="349"/>
      <c r="H891" s="371"/>
      <c r="I891" s="352"/>
      <c r="J891" s="372"/>
      <c r="K891" s="373"/>
      <c r="L891" s="374"/>
      <c r="M891" s="375"/>
      <c r="N891" s="356"/>
      <c r="O891" s="376"/>
      <c r="P891" s="377"/>
      <c r="Q891" s="378"/>
      <c r="R891" s="379"/>
      <c r="S891" s="380"/>
      <c r="T891" s="381"/>
      <c r="U891" s="382"/>
      <c r="V891" s="382"/>
      <c r="W891" s="382"/>
      <c r="X891" s="382"/>
      <c r="Y891" s="383"/>
      <c r="Z891" s="384"/>
      <c r="AA891" s="470"/>
      <c r="AB891" s="381"/>
      <c r="AC891" s="382"/>
      <c r="AD891" s="382"/>
      <c r="AE891" s="382"/>
      <c r="AF891" s="382"/>
      <c r="AG891" s="382"/>
      <c r="AH891" s="376"/>
      <c r="AI891" s="377"/>
      <c r="AJ891" s="385"/>
      <c r="AK891" s="385"/>
      <c r="AL891" s="385"/>
      <c r="AM891" s="385"/>
      <c r="AN891" s="379"/>
      <c r="AO891" s="386"/>
      <c r="AP891" s="372"/>
      <c r="AQ891" s="372"/>
      <c r="AR891" s="372"/>
      <c r="AS891" s="372"/>
      <c r="AT891" s="372"/>
      <c r="AU891" s="372"/>
      <c r="AV891" s="373"/>
      <c r="AW891" s="387"/>
      <c r="AX891" s="383"/>
      <c r="AY891" s="384"/>
      <c r="AZ891" s="380"/>
      <c r="BA891" s="388"/>
      <c r="BB891" s="382"/>
      <c r="BC891" s="383"/>
      <c r="BF891" s="328"/>
    </row>
    <row r="892" spans="1:58" s="132" customFormat="1" ht="15" x14ac:dyDescent="0.3">
      <c r="A892" s="148"/>
      <c r="B892" s="149"/>
      <c r="C892" s="291" t="str">
        <f t="shared" si="13"/>
        <v/>
      </c>
      <c r="D892" s="300"/>
      <c r="E892" s="300"/>
      <c r="F892" s="264"/>
      <c r="G892" s="349"/>
      <c r="H892" s="371"/>
      <c r="I892" s="352"/>
      <c r="J892" s="372"/>
      <c r="K892" s="373"/>
      <c r="L892" s="374"/>
      <c r="M892" s="375"/>
      <c r="N892" s="356"/>
      <c r="O892" s="376"/>
      <c r="P892" s="377"/>
      <c r="Q892" s="378"/>
      <c r="R892" s="379"/>
      <c r="S892" s="380"/>
      <c r="T892" s="381"/>
      <c r="U892" s="382"/>
      <c r="V892" s="382"/>
      <c r="W892" s="382"/>
      <c r="X892" s="382"/>
      <c r="Y892" s="383"/>
      <c r="Z892" s="384"/>
      <c r="AA892" s="470"/>
      <c r="AB892" s="381"/>
      <c r="AC892" s="382"/>
      <c r="AD892" s="382"/>
      <c r="AE892" s="382"/>
      <c r="AF892" s="382"/>
      <c r="AG892" s="382"/>
      <c r="AH892" s="376"/>
      <c r="AI892" s="377"/>
      <c r="AJ892" s="385"/>
      <c r="AK892" s="385"/>
      <c r="AL892" s="385"/>
      <c r="AM892" s="385"/>
      <c r="AN892" s="379"/>
      <c r="AO892" s="386"/>
      <c r="AP892" s="372"/>
      <c r="AQ892" s="372"/>
      <c r="AR892" s="372"/>
      <c r="AS892" s="372"/>
      <c r="AT892" s="372"/>
      <c r="AU892" s="372"/>
      <c r="AV892" s="373"/>
      <c r="AW892" s="387"/>
      <c r="AX892" s="383"/>
      <c r="AY892" s="384"/>
      <c r="AZ892" s="380"/>
      <c r="BA892" s="388"/>
      <c r="BB892" s="382"/>
      <c r="BC892" s="383"/>
      <c r="BF892" s="328"/>
    </row>
    <row r="893" spans="1:58" s="132" customFormat="1" ht="15" x14ac:dyDescent="0.3">
      <c r="A893" s="148"/>
      <c r="B893" s="149"/>
      <c r="C893" s="291" t="str">
        <f t="shared" si="13"/>
        <v/>
      </c>
      <c r="D893" s="300"/>
      <c r="E893" s="300"/>
      <c r="F893" s="264"/>
      <c r="G893" s="349"/>
      <c r="H893" s="371"/>
      <c r="I893" s="352"/>
      <c r="J893" s="372"/>
      <c r="K893" s="373"/>
      <c r="L893" s="374"/>
      <c r="M893" s="375"/>
      <c r="N893" s="356"/>
      <c r="O893" s="376"/>
      <c r="P893" s="377"/>
      <c r="Q893" s="378"/>
      <c r="R893" s="379"/>
      <c r="S893" s="380"/>
      <c r="T893" s="381"/>
      <c r="U893" s="382"/>
      <c r="V893" s="382"/>
      <c r="W893" s="382"/>
      <c r="X893" s="382"/>
      <c r="Y893" s="383"/>
      <c r="Z893" s="384"/>
      <c r="AA893" s="470"/>
      <c r="AB893" s="381"/>
      <c r="AC893" s="382"/>
      <c r="AD893" s="382"/>
      <c r="AE893" s="382"/>
      <c r="AF893" s="382"/>
      <c r="AG893" s="382"/>
      <c r="AH893" s="376"/>
      <c r="AI893" s="377"/>
      <c r="AJ893" s="385"/>
      <c r="AK893" s="385"/>
      <c r="AL893" s="385"/>
      <c r="AM893" s="385"/>
      <c r="AN893" s="379"/>
      <c r="AO893" s="386"/>
      <c r="AP893" s="372"/>
      <c r="AQ893" s="372"/>
      <c r="AR893" s="372"/>
      <c r="AS893" s="372"/>
      <c r="AT893" s="372"/>
      <c r="AU893" s="372"/>
      <c r="AV893" s="373"/>
      <c r="AW893" s="387"/>
      <c r="AX893" s="383"/>
      <c r="AY893" s="384"/>
      <c r="AZ893" s="380"/>
      <c r="BA893" s="388"/>
      <c r="BB893" s="382"/>
      <c r="BC893" s="383"/>
      <c r="BF893" s="328"/>
    </row>
    <row r="894" spans="1:58" s="132" customFormat="1" ht="15" x14ac:dyDescent="0.3">
      <c r="A894" s="148"/>
      <c r="B894" s="149"/>
      <c r="C894" s="291" t="str">
        <f t="shared" si="13"/>
        <v/>
      </c>
      <c r="D894" s="300"/>
      <c r="E894" s="300"/>
      <c r="F894" s="264"/>
      <c r="G894" s="349"/>
      <c r="H894" s="371"/>
      <c r="I894" s="352"/>
      <c r="J894" s="372"/>
      <c r="K894" s="373"/>
      <c r="L894" s="374"/>
      <c r="M894" s="375"/>
      <c r="N894" s="356"/>
      <c r="O894" s="376"/>
      <c r="P894" s="377"/>
      <c r="Q894" s="378"/>
      <c r="R894" s="379"/>
      <c r="S894" s="380"/>
      <c r="T894" s="381"/>
      <c r="U894" s="382"/>
      <c r="V894" s="382"/>
      <c r="W894" s="382"/>
      <c r="X894" s="382"/>
      <c r="Y894" s="383"/>
      <c r="Z894" s="384"/>
      <c r="AA894" s="470"/>
      <c r="AB894" s="381"/>
      <c r="AC894" s="382"/>
      <c r="AD894" s="382"/>
      <c r="AE894" s="382"/>
      <c r="AF894" s="382"/>
      <c r="AG894" s="382"/>
      <c r="AH894" s="376"/>
      <c r="AI894" s="377"/>
      <c r="AJ894" s="385"/>
      <c r="AK894" s="385"/>
      <c r="AL894" s="385"/>
      <c r="AM894" s="385"/>
      <c r="AN894" s="379"/>
      <c r="AO894" s="386"/>
      <c r="AP894" s="372"/>
      <c r="AQ894" s="372"/>
      <c r="AR894" s="372"/>
      <c r="AS894" s="372"/>
      <c r="AT894" s="372"/>
      <c r="AU894" s="372"/>
      <c r="AV894" s="373"/>
      <c r="AW894" s="387"/>
      <c r="AX894" s="383"/>
      <c r="AY894" s="384"/>
      <c r="AZ894" s="380"/>
      <c r="BA894" s="388"/>
      <c r="BB894" s="382"/>
      <c r="BC894" s="383"/>
      <c r="BF894" s="328"/>
    </row>
    <row r="895" spans="1:58" s="132" customFormat="1" ht="15" x14ac:dyDescent="0.3">
      <c r="A895" s="148"/>
      <c r="B895" s="149"/>
      <c r="C895" s="291" t="str">
        <f t="shared" si="13"/>
        <v/>
      </c>
      <c r="D895" s="300"/>
      <c r="E895" s="300"/>
      <c r="F895" s="264"/>
      <c r="G895" s="349"/>
      <c r="H895" s="371"/>
      <c r="I895" s="352"/>
      <c r="J895" s="372"/>
      <c r="K895" s="373"/>
      <c r="L895" s="374"/>
      <c r="M895" s="375"/>
      <c r="N895" s="356"/>
      <c r="O895" s="376"/>
      <c r="P895" s="377"/>
      <c r="Q895" s="378"/>
      <c r="R895" s="379"/>
      <c r="S895" s="380"/>
      <c r="T895" s="381"/>
      <c r="U895" s="382"/>
      <c r="V895" s="382"/>
      <c r="W895" s="382"/>
      <c r="X895" s="382"/>
      <c r="Y895" s="383"/>
      <c r="Z895" s="384"/>
      <c r="AA895" s="470"/>
      <c r="AB895" s="381"/>
      <c r="AC895" s="382"/>
      <c r="AD895" s="382"/>
      <c r="AE895" s="382"/>
      <c r="AF895" s="382"/>
      <c r="AG895" s="382"/>
      <c r="AH895" s="376"/>
      <c r="AI895" s="377"/>
      <c r="AJ895" s="385"/>
      <c r="AK895" s="385"/>
      <c r="AL895" s="385"/>
      <c r="AM895" s="385"/>
      <c r="AN895" s="379"/>
      <c r="AO895" s="386"/>
      <c r="AP895" s="372"/>
      <c r="AQ895" s="372"/>
      <c r="AR895" s="372"/>
      <c r="AS895" s="372"/>
      <c r="AT895" s="372"/>
      <c r="AU895" s="372"/>
      <c r="AV895" s="373"/>
      <c r="AW895" s="387"/>
      <c r="AX895" s="383"/>
      <c r="AY895" s="384"/>
      <c r="AZ895" s="380"/>
      <c r="BA895" s="388"/>
      <c r="BB895" s="382"/>
      <c r="BC895" s="383"/>
      <c r="BF895" s="328"/>
    </row>
    <row r="896" spans="1:58" s="132" customFormat="1" ht="15" x14ac:dyDescent="0.3">
      <c r="A896" s="148"/>
      <c r="B896" s="149"/>
      <c r="C896" s="291" t="str">
        <f t="shared" si="13"/>
        <v/>
      </c>
      <c r="D896" s="300"/>
      <c r="E896" s="300"/>
      <c r="F896" s="264"/>
      <c r="G896" s="349"/>
      <c r="H896" s="371"/>
      <c r="I896" s="352"/>
      <c r="J896" s="372"/>
      <c r="K896" s="373"/>
      <c r="L896" s="374"/>
      <c r="M896" s="375"/>
      <c r="N896" s="356"/>
      <c r="O896" s="376"/>
      <c r="P896" s="377"/>
      <c r="Q896" s="378"/>
      <c r="R896" s="379"/>
      <c r="S896" s="380"/>
      <c r="T896" s="381"/>
      <c r="U896" s="382"/>
      <c r="V896" s="382"/>
      <c r="W896" s="382"/>
      <c r="X896" s="382"/>
      <c r="Y896" s="383"/>
      <c r="Z896" s="384"/>
      <c r="AA896" s="470"/>
      <c r="AB896" s="381"/>
      <c r="AC896" s="382"/>
      <c r="AD896" s="382"/>
      <c r="AE896" s="382"/>
      <c r="AF896" s="382"/>
      <c r="AG896" s="382"/>
      <c r="AH896" s="376"/>
      <c r="AI896" s="377"/>
      <c r="AJ896" s="385"/>
      <c r="AK896" s="385"/>
      <c r="AL896" s="385"/>
      <c r="AM896" s="385"/>
      <c r="AN896" s="379"/>
      <c r="AO896" s="386"/>
      <c r="AP896" s="372"/>
      <c r="AQ896" s="372"/>
      <c r="AR896" s="372"/>
      <c r="AS896" s="372"/>
      <c r="AT896" s="372"/>
      <c r="AU896" s="372"/>
      <c r="AV896" s="373"/>
      <c r="AW896" s="387"/>
      <c r="AX896" s="383"/>
      <c r="AY896" s="384"/>
      <c r="AZ896" s="380"/>
      <c r="BA896" s="388"/>
      <c r="BB896" s="382"/>
      <c r="BC896" s="383"/>
      <c r="BF896" s="328"/>
    </row>
    <row r="897" spans="1:58" s="132" customFormat="1" ht="15" x14ac:dyDescent="0.3">
      <c r="A897" s="148"/>
      <c r="B897" s="149"/>
      <c r="C897" s="291" t="str">
        <f t="shared" si="13"/>
        <v/>
      </c>
      <c r="D897" s="300"/>
      <c r="E897" s="300"/>
      <c r="F897" s="264"/>
      <c r="G897" s="349"/>
      <c r="H897" s="371"/>
      <c r="I897" s="352"/>
      <c r="J897" s="372"/>
      <c r="K897" s="373"/>
      <c r="L897" s="374"/>
      <c r="M897" s="375"/>
      <c r="N897" s="356"/>
      <c r="O897" s="376"/>
      <c r="P897" s="377"/>
      <c r="Q897" s="378"/>
      <c r="R897" s="379"/>
      <c r="S897" s="380"/>
      <c r="T897" s="381"/>
      <c r="U897" s="382"/>
      <c r="V897" s="382"/>
      <c r="W897" s="382"/>
      <c r="X897" s="382"/>
      <c r="Y897" s="383"/>
      <c r="Z897" s="384"/>
      <c r="AA897" s="470"/>
      <c r="AB897" s="381"/>
      <c r="AC897" s="382"/>
      <c r="AD897" s="382"/>
      <c r="AE897" s="382"/>
      <c r="AF897" s="382"/>
      <c r="AG897" s="382"/>
      <c r="AH897" s="376"/>
      <c r="AI897" s="377"/>
      <c r="AJ897" s="385"/>
      <c r="AK897" s="385"/>
      <c r="AL897" s="385"/>
      <c r="AM897" s="385"/>
      <c r="AN897" s="379"/>
      <c r="AO897" s="386"/>
      <c r="AP897" s="372"/>
      <c r="AQ897" s="372"/>
      <c r="AR897" s="372"/>
      <c r="AS897" s="372"/>
      <c r="AT897" s="372"/>
      <c r="AU897" s="372"/>
      <c r="AV897" s="373"/>
      <c r="AW897" s="387"/>
      <c r="AX897" s="383"/>
      <c r="AY897" s="384"/>
      <c r="AZ897" s="380"/>
      <c r="BA897" s="388"/>
      <c r="BB897" s="382"/>
      <c r="BC897" s="383"/>
      <c r="BF897" s="328"/>
    </row>
    <row r="898" spans="1:58" s="132" customFormat="1" ht="15" x14ac:dyDescent="0.3">
      <c r="A898" s="148"/>
      <c r="B898" s="149"/>
      <c r="C898" s="291" t="str">
        <f t="shared" si="13"/>
        <v/>
      </c>
      <c r="D898" s="300"/>
      <c r="E898" s="300"/>
      <c r="F898" s="264"/>
      <c r="G898" s="349"/>
      <c r="H898" s="371"/>
      <c r="I898" s="352"/>
      <c r="J898" s="372"/>
      <c r="K898" s="373"/>
      <c r="L898" s="374"/>
      <c r="M898" s="375"/>
      <c r="N898" s="356"/>
      <c r="O898" s="376"/>
      <c r="P898" s="377"/>
      <c r="Q898" s="378"/>
      <c r="R898" s="379"/>
      <c r="S898" s="380"/>
      <c r="T898" s="381"/>
      <c r="U898" s="382"/>
      <c r="V898" s="382"/>
      <c r="W898" s="382"/>
      <c r="X898" s="382"/>
      <c r="Y898" s="383"/>
      <c r="Z898" s="384"/>
      <c r="AA898" s="470"/>
      <c r="AB898" s="381"/>
      <c r="AC898" s="382"/>
      <c r="AD898" s="382"/>
      <c r="AE898" s="382"/>
      <c r="AF898" s="382"/>
      <c r="AG898" s="382"/>
      <c r="AH898" s="376"/>
      <c r="AI898" s="377"/>
      <c r="AJ898" s="385"/>
      <c r="AK898" s="385"/>
      <c r="AL898" s="385"/>
      <c r="AM898" s="385"/>
      <c r="AN898" s="379"/>
      <c r="AO898" s="386"/>
      <c r="AP898" s="372"/>
      <c r="AQ898" s="372"/>
      <c r="AR898" s="372"/>
      <c r="AS898" s="372"/>
      <c r="AT898" s="372"/>
      <c r="AU898" s="372"/>
      <c r="AV898" s="373"/>
      <c r="AW898" s="387"/>
      <c r="AX898" s="383"/>
      <c r="AY898" s="384"/>
      <c r="AZ898" s="380"/>
      <c r="BA898" s="388"/>
      <c r="BB898" s="382"/>
      <c r="BC898" s="383"/>
      <c r="BF898" s="328"/>
    </row>
    <row r="899" spans="1:58" s="132" customFormat="1" ht="15" x14ac:dyDescent="0.3">
      <c r="A899" s="148"/>
      <c r="B899" s="149"/>
      <c r="C899" s="291" t="str">
        <f t="shared" si="13"/>
        <v/>
      </c>
      <c r="D899" s="300"/>
      <c r="E899" s="300"/>
      <c r="F899" s="264"/>
      <c r="G899" s="349"/>
      <c r="H899" s="371"/>
      <c r="I899" s="352"/>
      <c r="J899" s="372"/>
      <c r="K899" s="373"/>
      <c r="L899" s="374"/>
      <c r="M899" s="375"/>
      <c r="N899" s="356"/>
      <c r="O899" s="376"/>
      <c r="P899" s="377"/>
      <c r="Q899" s="378"/>
      <c r="R899" s="379"/>
      <c r="S899" s="380"/>
      <c r="T899" s="381"/>
      <c r="U899" s="382"/>
      <c r="V899" s="382"/>
      <c r="W899" s="382"/>
      <c r="X899" s="382"/>
      <c r="Y899" s="383"/>
      <c r="Z899" s="384"/>
      <c r="AA899" s="470"/>
      <c r="AB899" s="381"/>
      <c r="AC899" s="382"/>
      <c r="AD899" s="382"/>
      <c r="AE899" s="382"/>
      <c r="AF899" s="382"/>
      <c r="AG899" s="382"/>
      <c r="AH899" s="376"/>
      <c r="AI899" s="377"/>
      <c r="AJ899" s="385"/>
      <c r="AK899" s="385"/>
      <c r="AL899" s="385"/>
      <c r="AM899" s="385"/>
      <c r="AN899" s="379"/>
      <c r="AO899" s="386"/>
      <c r="AP899" s="372"/>
      <c r="AQ899" s="372"/>
      <c r="AR899" s="372"/>
      <c r="AS899" s="372"/>
      <c r="AT899" s="372"/>
      <c r="AU899" s="372"/>
      <c r="AV899" s="373"/>
      <c r="AW899" s="387"/>
      <c r="AX899" s="383"/>
      <c r="AY899" s="384"/>
      <c r="AZ899" s="380"/>
      <c r="BA899" s="388"/>
      <c r="BB899" s="382"/>
      <c r="BC899" s="383"/>
      <c r="BF899" s="328"/>
    </row>
    <row r="900" spans="1:58" s="132" customFormat="1" ht="15" x14ac:dyDescent="0.3">
      <c r="A900" s="148"/>
      <c r="B900" s="149"/>
      <c r="C900" s="291" t="str">
        <f t="shared" si="13"/>
        <v/>
      </c>
      <c r="D900" s="300"/>
      <c r="E900" s="300"/>
      <c r="F900" s="264"/>
      <c r="G900" s="349"/>
      <c r="H900" s="371"/>
      <c r="I900" s="352"/>
      <c r="J900" s="372"/>
      <c r="K900" s="373"/>
      <c r="L900" s="374"/>
      <c r="M900" s="375"/>
      <c r="N900" s="356"/>
      <c r="O900" s="376"/>
      <c r="P900" s="377"/>
      <c r="Q900" s="378"/>
      <c r="R900" s="379"/>
      <c r="S900" s="380"/>
      <c r="T900" s="381"/>
      <c r="U900" s="382"/>
      <c r="V900" s="382"/>
      <c r="W900" s="382"/>
      <c r="X900" s="382"/>
      <c r="Y900" s="383"/>
      <c r="Z900" s="384"/>
      <c r="AA900" s="470"/>
      <c r="AB900" s="381"/>
      <c r="AC900" s="382"/>
      <c r="AD900" s="382"/>
      <c r="AE900" s="382"/>
      <c r="AF900" s="382"/>
      <c r="AG900" s="382"/>
      <c r="AH900" s="376"/>
      <c r="AI900" s="377"/>
      <c r="AJ900" s="385"/>
      <c r="AK900" s="385"/>
      <c r="AL900" s="385"/>
      <c r="AM900" s="385"/>
      <c r="AN900" s="379"/>
      <c r="AO900" s="386"/>
      <c r="AP900" s="372"/>
      <c r="AQ900" s="372"/>
      <c r="AR900" s="372"/>
      <c r="AS900" s="372"/>
      <c r="AT900" s="372"/>
      <c r="AU900" s="372"/>
      <c r="AV900" s="373"/>
      <c r="AW900" s="387"/>
      <c r="AX900" s="383"/>
      <c r="AY900" s="384"/>
      <c r="AZ900" s="380"/>
      <c r="BA900" s="388"/>
      <c r="BB900" s="382"/>
      <c r="BC900" s="383"/>
      <c r="BF900" s="328"/>
    </row>
    <row r="901" spans="1:58" s="132" customFormat="1" ht="15" x14ac:dyDescent="0.3">
      <c r="A901" s="148"/>
      <c r="B901" s="149"/>
      <c r="C901" s="291" t="str">
        <f t="shared" ref="C901:C964" si="14">IF(D901="","",C900+1)</f>
        <v/>
      </c>
      <c r="D901" s="300"/>
      <c r="E901" s="300"/>
      <c r="F901" s="264"/>
      <c r="G901" s="349"/>
      <c r="H901" s="371"/>
      <c r="I901" s="352"/>
      <c r="J901" s="372"/>
      <c r="K901" s="373"/>
      <c r="L901" s="374"/>
      <c r="M901" s="375"/>
      <c r="N901" s="356"/>
      <c r="O901" s="376"/>
      <c r="P901" s="377"/>
      <c r="Q901" s="378"/>
      <c r="R901" s="379"/>
      <c r="S901" s="380"/>
      <c r="T901" s="381"/>
      <c r="U901" s="382"/>
      <c r="V901" s="382"/>
      <c r="W901" s="382"/>
      <c r="X901" s="382"/>
      <c r="Y901" s="383"/>
      <c r="Z901" s="384"/>
      <c r="AA901" s="470"/>
      <c r="AB901" s="381"/>
      <c r="AC901" s="382"/>
      <c r="AD901" s="382"/>
      <c r="AE901" s="382"/>
      <c r="AF901" s="382"/>
      <c r="AG901" s="382"/>
      <c r="AH901" s="376"/>
      <c r="AI901" s="377"/>
      <c r="AJ901" s="385"/>
      <c r="AK901" s="385"/>
      <c r="AL901" s="385"/>
      <c r="AM901" s="385"/>
      <c r="AN901" s="379"/>
      <c r="AO901" s="386"/>
      <c r="AP901" s="372"/>
      <c r="AQ901" s="372"/>
      <c r="AR901" s="372"/>
      <c r="AS901" s="372"/>
      <c r="AT901" s="372"/>
      <c r="AU901" s="372"/>
      <c r="AV901" s="373"/>
      <c r="AW901" s="387"/>
      <c r="AX901" s="383"/>
      <c r="AY901" s="384"/>
      <c r="AZ901" s="380"/>
      <c r="BA901" s="388"/>
      <c r="BB901" s="382"/>
      <c r="BC901" s="383"/>
      <c r="BF901" s="328"/>
    </row>
    <row r="902" spans="1:58" s="132" customFormat="1" ht="15" x14ac:dyDescent="0.3">
      <c r="A902" s="148"/>
      <c r="B902" s="149"/>
      <c r="C902" s="291" t="str">
        <f t="shared" si="14"/>
        <v/>
      </c>
      <c r="D902" s="300"/>
      <c r="E902" s="300"/>
      <c r="F902" s="264"/>
      <c r="G902" s="349"/>
      <c r="H902" s="371"/>
      <c r="I902" s="352"/>
      <c r="J902" s="372"/>
      <c r="K902" s="373"/>
      <c r="L902" s="374"/>
      <c r="M902" s="375"/>
      <c r="N902" s="356"/>
      <c r="O902" s="376"/>
      <c r="P902" s="377"/>
      <c r="Q902" s="378"/>
      <c r="R902" s="379"/>
      <c r="S902" s="380"/>
      <c r="T902" s="381"/>
      <c r="U902" s="382"/>
      <c r="V902" s="382"/>
      <c r="W902" s="382"/>
      <c r="X902" s="382"/>
      <c r="Y902" s="383"/>
      <c r="Z902" s="384"/>
      <c r="AA902" s="470"/>
      <c r="AB902" s="381"/>
      <c r="AC902" s="382"/>
      <c r="AD902" s="382"/>
      <c r="AE902" s="382"/>
      <c r="AF902" s="382"/>
      <c r="AG902" s="382"/>
      <c r="AH902" s="376"/>
      <c r="AI902" s="377"/>
      <c r="AJ902" s="385"/>
      <c r="AK902" s="385"/>
      <c r="AL902" s="385"/>
      <c r="AM902" s="385"/>
      <c r="AN902" s="379"/>
      <c r="AO902" s="386"/>
      <c r="AP902" s="372"/>
      <c r="AQ902" s="372"/>
      <c r="AR902" s="372"/>
      <c r="AS902" s="372"/>
      <c r="AT902" s="372"/>
      <c r="AU902" s="372"/>
      <c r="AV902" s="373"/>
      <c r="AW902" s="387"/>
      <c r="AX902" s="383"/>
      <c r="AY902" s="384"/>
      <c r="AZ902" s="380"/>
      <c r="BA902" s="388"/>
      <c r="BB902" s="382"/>
      <c r="BC902" s="383"/>
      <c r="BF902" s="328"/>
    </row>
    <row r="903" spans="1:58" s="132" customFormat="1" ht="15" x14ac:dyDescent="0.3">
      <c r="A903" s="148"/>
      <c r="B903" s="149"/>
      <c r="C903" s="291" t="str">
        <f t="shared" si="14"/>
        <v/>
      </c>
      <c r="D903" s="300"/>
      <c r="E903" s="300"/>
      <c r="F903" s="264"/>
      <c r="G903" s="349"/>
      <c r="H903" s="371"/>
      <c r="I903" s="352"/>
      <c r="J903" s="372"/>
      <c r="K903" s="373"/>
      <c r="L903" s="374"/>
      <c r="M903" s="375"/>
      <c r="N903" s="356"/>
      <c r="O903" s="376"/>
      <c r="P903" s="377"/>
      <c r="Q903" s="378"/>
      <c r="R903" s="379"/>
      <c r="S903" s="380"/>
      <c r="T903" s="381"/>
      <c r="U903" s="382"/>
      <c r="V903" s="382"/>
      <c r="W903" s="382"/>
      <c r="X903" s="382"/>
      <c r="Y903" s="383"/>
      <c r="Z903" s="384"/>
      <c r="AA903" s="470"/>
      <c r="AB903" s="381"/>
      <c r="AC903" s="382"/>
      <c r="AD903" s="382"/>
      <c r="AE903" s="382"/>
      <c r="AF903" s="382"/>
      <c r="AG903" s="382"/>
      <c r="AH903" s="376"/>
      <c r="AI903" s="377"/>
      <c r="AJ903" s="385"/>
      <c r="AK903" s="385"/>
      <c r="AL903" s="385"/>
      <c r="AM903" s="385"/>
      <c r="AN903" s="379"/>
      <c r="AO903" s="386"/>
      <c r="AP903" s="372"/>
      <c r="AQ903" s="372"/>
      <c r="AR903" s="372"/>
      <c r="AS903" s="372"/>
      <c r="AT903" s="372"/>
      <c r="AU903" s="372"/>
      <c r="AV903" s="373"/>
      <c r="AW903" s="387"/>
      <c r="AX903" s="383"/>
      <c r="AY903" s="384"/>
      <c r="AZ903" s="380"/>
      <c r="BA903" s="388"/>
      <c r="BB903" s="382"/>
      <c r="BC903" s="383"/>
      <c r="BF903" s="328"/>
    </row>
    <row r="904" spans="1:58" s="132" customFormat="1" ht="15" x14ac:dyDescent="0.3">
      <c r="A904" s="148"/>
      <c r="B904" s="149"/>
      <c r="C904" s="291" t="str">
        <f t="shared" si="14"/>
        <v/>
      </c>
      <c r="D904" s="300"/>
      <c r="E904" s="300"/>
      <c r="F904" s="264"/>
      <c r="G904" s="349"/>
      <c r="H904" s="371"/>
      <c r="I904" s="352"/>
      <c r="J904" s="372"/>
      <c r="K904" s="373"/>
      <c r="L904" s="374"/>
      <c r="M904" s="375"/>
      <c r="N904" s="356"/>
      <c r="O904" s="376"/>
      <c r="P904" s="377"/>
      <c r="Q904" s="378"/>
      <c r="R904" s="379"/>
      <c r="S904" s="380"/>
      <c r="T904" s="381"/>
      <c r="U904" s="382"/>
      <c r="V904" s="382"/>
      <c r="W904" s="382"/>
      <c r="X904" s="382"/>
      <c r="Y904" s="383"/>
      <c r="Z904" s="384"/>
      <c r="AA904" s="470"/>
      <c r="AB904" s="381"/>
      <c r="AC904" s="382"/>
      <c r="AD904" s="382"/>
      <c r="AE904" s="382"/>
      <c r="AF904" s="382"/>
      <c r="AG904" s="382"/>
      <c r="AH904" s="376"/>
      <c r="AI904" s="377"/>
      <c r="AJ904" s="385"/>
      <c r="AK904" s="385"/>
      <c r="AL904" s="385"/>
      <c r="AM904" s="385"/>
      <c r="AN904" s="379"/>
      <c r="AO904" s="386"/>
      <c r="AP904" s="372"/>
      <c r="AQ904" s="372"/>
      <c r="AR904" s="372"/>
      <c r="AS904" s="372"/>
      <c r="AT904" s="372"/>
      <c r="AU904" s="372"/>
      <c r="AV904" s="373"/>
      <c r="AW904" s="387"/>
      <c r="AX904" s="383"/>
      <c r="AY904" s="384"/>
      <c r="AZ904" s="380"/>
      <c r="BA904" s="388"/>
      <c r="BB904" s="382"/>
      <c r="BC904" s="383"/>
      <c r="BF904" s="328"/>
    </row>
    <row r="905" spans="1:58" s="132" customFormat="1" ht="15" x14ac:dyDescent="0.3">
      <c r="A905" s="148"/>
      <c r="B905" s="149"/>
      <c r="C905" s="291" t="str">
        <f t="shared" si="14"/>
        <v/>
      </c>
      <c r="D905" s="300"/>
      <c r="E905" s="300"/>
      <c r="F905" s="264"/>
      <c r="G905" s="349"/>
      <c r="H905" s="371"/>
      <c r="I905" s="352"/>
      <c r="J905" s="372"/>
      <c r="K905" s="373"/>
      <c r="L905" s="374"/>
      <c r="M905" s="375"/>
      <c r="N905" s="356"/>
      <c r="O905" s="376"/>
      <c r="P905" s="377"/>
      <c r="Q905" s="378"/>
      <c r="R905" s="379"/>
      <c r="S905" s="380"/>
      <c r="T905" s="381"/>
      <c r="U905" s="382"/>
      <c r="V905" s="382"/>
      <c r="W905" s="382"/>
      <c r="X905" s="382"/>
      <c r="Y905" s="383"/>
      <c r="Z905" s="384"/>
      <c r="AA905" s="470"/>
      <c r="AB905" s="381"/>
      <c r="AC905" s="382"/>
      <c r="AD905" s="382"/>
      <c r="AE905" s="382"/>
      <c r="AF905" s="382"/>
      <c r="AG905" s="382"/>
      <c r="AH905" s="376"/>
      <c r="AI905" s="377"/>
      <c r="AJ905" s="385"/>
      <c r="AK905" s="385"/>
      <c r="AL905" s="385"/>
      <c r="AM905" s="385"/>
      <c r="AN905" s="379"/>
      <c r="AO905" s="386"/>
      <c r="AP905" s="372"/>
      <c r="AQ905" s="372"/>
      <c r="AR905" s="372"/>
      <c r="AS905" s="372"/>
      <c r="AT905" s="372"/>
      <c r="AU905" s="372"/>
      <c r="AV905" s="373"/>
      <c r="AW905" s="387"/>
      <c r="AX905" s="383"/>
      <c r="AY905" s="384"/>
      <c r="AZ905" s="380"/>
      <c r="BA905" s="388"/>
      <c r="BB905" s="382"/>
      <c r="BC905" s="383"/>
      <c r="BF905" s="328"/>
    </row>
    <row r="906" spans="1:58" s="132" customFormat="1" ht="15" x14ac:dyDescent="0.3">
      <c r="A906" s="148"/>
      <c r="B906" s="149"/>
      <c r="C906" s="291" t="str">
        <f t="shared" si="14"/>
        <v/>
      </c>
      <c r="D906" s="300"/>
      <c r="E906" s="300"/>
      <c r="F906" s="264"/>
      <c r="G906" s="349"/>
      <c r="H906" s="371"/>
      <c r="I906" s="352"/>
      <c r="J906" s="372"/>
      <c r="K906" s="373"/>
      <c r="L906" s="374"/>
      <c r="M906" s="375"/>
      <c r="N906" s="356"/>
      <c r="O906" s="376"/>
      <c r="P906" s="377"/>
      <c r="Q906" s="378"/>
      <c r="R906" s="379"/>
      <c r="S906" s="380"/>
      <c r="T906" s="381"/>
      <c r="U906" s="382"/>
      <c r="V906" s="382"/>
      <c r="W906" s="382"/>
      <c r="X906" s="382"/>
      <c r="Y906" s="383"/>
      <c r="Z906" s="384"/>
      <c r="AA906" s="470"/>
      <c r="AB906" s="381"/>
      <c r="AC906" s="382"/>
      <c r="AD906" s="382"/>
      <c r="AE906" s="382"/>
      <c r="AF906" s="382"/>
      <c r="AG906" s="382"/>
      <c r="AH906" s="376"/>
      <c r="AI906" s="377"/>
      <c r="AJ906" s="385"/>
      <c r="AK906" s="385"/>
      <c r="AL906" s="385"/>
      <c r="AM906" s="385"/>
      <c r="AN906" s="379"/>
      <c r="AO906" s="386"/>
      <c r="AP906" s="372"/>
      <c r="AQ906" s="372"/>
      <c r="AR906" s="372"/>
      <c r="AS906" s="372"/>
      <c r="AT906" s="372"/>
      <c r="AU906" s="372"/>
      <c r="AV906" s="373"/>
      <c r="AW906" s="387"/>
      <c r="AX906" s="383"/>
      <c r="AY906" s="384"/>
      <c r="AZ906" s="380"/>
      <c r="BA906" s="388"/>
      <c r="BB906" s="382"/>
      <c r="BC906" s="383"/>
      <c r="BF906" s="328"/>
    </row>
    <row r="907" spans="1:58" s="132" customFormat="1" ht="15" x14ac:dyDescent="0.3">
      <c r="A907" s="148"/>
      <c r="B907" s="149"/>
      <c r="C907" s="291" t="str">
        <f t="shared" si="14"/>
        <v/>
      </c>
      <c r="D907" s="300"/>
      <c r="E907" s="300"/>
      <c r="F907" s="264"/>
      <c r="G907" s="349"/>
      <c r="H907" s="371"/>
      <c r="I907" s="352"/>
      <c r="J907" s="372"/>
      <c r="K907" s="373"/>
      <c r="L907" s="374"/>
      <c r="M907" s="375"/>
      <c r="N907" s="356"/>
      <c r="O907" s="376"/>
      <c r="P907" s="377"/>
      <c r="Q907" s="378"/>
      <c r="R907" s="379"/>
      <c r="S907" s="380"/>
      <c r="T907" s="381"/>
      <c r="U907" s="382"/>
      <c r="V907" s="382"/>
      <c r="W907" s="382"/>
      <c r="X907" s="382"/>
      <c r="Y907" s="383"/>
      <c r="Z907" s="384"/>
      <c r="AA907" s="470"/>
      <c r="AB907" s="381"/>
      <c r="AC907" s="382"/>
      <c r="AD907" s="382"/>
      <c r="AE907" s="382"/>
      <c r="AF907" s="382"/>
      <c r="AG907" s="382"/>
      <c r="AH907" s="376"/>
      <c r="AI907" s="377"/>
      <c r="AJ907" s="385"/>
      <c r="AK907" s="385"/>
      <c r="AL907" s="385"/>
      <c r="AM907" s="385"/>
      <c r="AN907" s="379"/>
      <c r="AO907" s="386"/>
      <c r="AP907" s="372"/>
      <c r="AQ907" s="372"/>
      <c r="AR907" s="372"/>
      <c r="AS907" s="372"/>
      <c r="AT907" s="372"/>
      <c r="AU907" s="372"/>
      <c r="AV907" s="373"/>
      <c r="AW907" s="387"/>
      <c r="AX907" s="383"/>
      <c r="AY907" s="384"/>
      <c r="AZ907" s="380"/>
      <c r="BA907" s="388"/>
      <c r="BB907" s="382"/>
      <c r="BC907" s="383"/>
      <c r="BF907" s="328"/>
    </row>
    <row r="908" spans="1:58" s="132" customFormat="1" ht="15" x14ac:dyDescent="0.3">
      <c r="A908" s="148"/>
      <c r="B908" s="149"/>
      <c r="C908" s="291" t="str">
        <f t="shared" si="14"/>
        <v/>
      </c>
      <c r="D908" s="300"/>
      <c r="E908" s="300"/>
      <c r="F908" s="264"/>
      <c r="G908" s="349"/>
      <c r="H908" s="371"/>
      <c r="I908" s="352"/>
      <c r="J908" s="372"/>
      <c r="K908" s="373"/>
      <c r="L908" s="374"/>
      <c r="M908" s="375"/>
      <c r="N908" s="356"/>
      <c r="O908" s="376"/>
      <c r="P908" s="377"/>
      <c r="Q908" s="378"/>
      <c r="R908" s="379"/>
      <c r="S908" s="380"/>
      <c r="T908" s="381"/>
      <c r="U908" s="382"/>
      <c r="V908" s="382"/>
      <c r="W908" s="382"/>
      <c r="X908" s="382"/>
      <c r="Y908" s="383"/>
      <c r="Z908" s="384"/>
      <c r="AA908" s="470"/>
      <c r="AB908" s="381"/>
      <c r="AC908" s="382"/>
      <c r="AD908" s="382"/>
      <c r="AE908" s="382"/>
      <c r="AF908" s="382"/>
      <c r="AG908" s="382"/>
      <c r="AH908" s="376"/>
      <c r="AI908" s="377"/>
      <c r="AJ908" s="385"/>
      <c r="AK908" s="385"/>
      <c r="AL908" s="385"/>
      <c r="AM908" s="385"/>
      <c r="AN908" s="379"/>
      <c r="AO908" s="386"/>
      <c r="AP908" s="372"/>
      <c r="AQ908" s="372"/>
      <c r="AR908" s="372"/>
      <c r="AS908" s="372"/>
      <c r="AT908" s="372"/>
      <c r="AU908" s="372"/>
      <c r="AV908" s="373"/>
      <c r="AW908" s="387"/>
      <c r="AX908" s="383"/>
      <c r="AY908" s="384"/>
      <c r="AZ908" s="380"/>
      <c r="BA908" s="388"/>
      <c r="BB908" s="382"/>
      <c r="BC908" s="383"/>
      <c r="BF908" s="328"/>
    </row>
    <row r="909" spans="1:58" s="132" customFormat="1" ht="15" x14ac:dyDescent="0.3">
      <c r="A909" s="148"/>
      <c r="B909" s="149"/>
      <c r="C909" s="291" t="str">
        <f t="shared" si="14"/>
        <v/>
      </c>
      <c r="D909" s="300"/>
      <c r="E909" s="300"/>
      <c r="F909" s="264"/>
      <c r="G909" s="349"/>
      <c r="H909" s="371"/>
      <c r="I909" s="352"/>
      <c r="J909" s="372"/>
      <c r="K909" s="373"/>
      <c r="L909" s="374"/>
      <c r="M909" s="375"/>
      <c r="N909" s="356"/>
      <c r="O909" s="376"/>
      <c r="P909" s="377"/>
      <c r="Q909" s="378"/>
      <c r="R909" s="379"/>
      <c r="S909" s="380"/>
      <c r="T909" s="381"/>
      <c r="U909" s="382"/>
      <c r="V909" s="382"/>
      <c r="W909" s="382"/>
      <c r="X909" s="382"/>
      <c r="Y909" s="383"/>
      <c r="Z909" s="384"/>
      <c r="AA909" s="470"/>
      <c r="AB909" s="381"/>
      <c r="AC909" s="382"/>
      <c r="AD909" s="382"/>
      <c r="AE909" s="382"/>
      <c r="AF909" s="382"/>
      <c r="AG909" s="382"/>
      <c r="AH909" s="376"/>
      <c r="AI909" s="377"/>
      <c r="AJ909" s="385"/>
      <c r="AK909" s="385"/>
      <c r="AL909" s="385"/>
      <c r="AM909" s="385"/>
      <c r="AN909" s="379"/>
      <c r="AO909" s="386"/>
      <c r="AP909" s="372"/>
      <c r="AQ909" s="372"/>
      <c r="AR909" s="372"/>
      <c r="AS909" s="372"/>
      <c r="AT909" s="372"/>
      <c r="AU909" s="372"/>
      <c r="AV909" s="373"/>
      <c r="AW909" s="387"/>
      <c r="AX909" s="383"/>
      <c r="AY909" s="384"/>
      <c r="AZ909" s="380"/>
      <c r="BA909" s="388"/>
      <c r="BB909" s="382"/>
      <c r="BC909" s="383"/>
      <c r="BF909" s="328"/>
    </row>
    <row r="910" spans="1:58" s="132" customFormat="1" ht="15" x14ac:dyDescent="0.3">
      <c r="A910" s="148"/>
      <c r="B910" s="149"/>
      <c r="C910" s="291" t="str">
        <f t="shared" si="14"/>
        <v/>
      </c>
      <c r="D910" s="300"/>
      <c r="E910" s="300"/>
      <c r="F910" s="264"/>
      <c r="G910" s="349"/>
      <c r="H910" s="371"/>
      <c r="I910" s="352"/>
      <c r="J910" s="372"/>
      <c r="K910" s="373"/>
      <c r="L910" s="374"/>
      <c r="M910" s="375"/>
      <c r="N910" s="356"/>
      <c r="O910" s="376"/>
      <c r="P910" s="377"/>
      <c r="Q910" s="378"/>
      <c r="R910" s="379"/>
      <c r="S910" s="380"/>
      <c r="T910" s="381"/>
      <c r="U910" s="382"/>
      <c r="V910" s="382"/>
      <c r="W910" s="382"/>
      <c r="X910" s="382"/>
      <c r="Y910" s="383"/>
      <c r="Z910" s="384"/>
      <c r="AA910" s="470"/>
      <c r="AB910" s="381"/>
      <c r="AC910" s="382"/>
      <c r="AD910" s="382"/>
      <c r="AE910" s="382"/>
      <c r="AF910" s="382"/>
      <c r="AG910" s="382"/>
      <c r="AH910" s="376"/>
      <c r="AI910" s="377"/>
      <c r="AJ910" s="385"/>
      <c r="AK910" s="385"/>
      <c r="AL910" s="385"/>
      <c r="AM910" s="385"/>
      <c r="AN910" s="379"/>
      <c r="AO910" s="386"/>
      <c r="AP910" s="372"/>
      <c r="AQ910" s="372"/>
      <c r="AR910" s="372"/>
      <c r="AS910" s="372"/>
      <c r="AT910" s="372"/>
      <c r="AU910" s="372"/>
      <c r="AV910" s="373"/>
      <c r="AW910" s="387"/>
      <c r="AX910" s="383"/>
      <c r="AY910" s="384"/>
      <c r="AZ910" s="380"/>
      <c r="BA910" s="388"/>
      <c r="BB910" s="382"/>
      <c r="BC910" s="383"/>
      <c r="BF910" s="328"/>
    </row>
    <row r="911" spans="1:58" s="132" customFormat="1" ht="15" x14ac:dyDescent="0.3">
      <c r="A911" s="148"/>
      <c r="B911" s="149"/>
      <c r="C911" s="291" t="str">
        <f t="shared" si="14"/>
        <v/>
      </c>
      <c r="D911" s="300"/>
      <c r="E911" s="300"/>
      <c r="F911" s="264"/>
      <c r="G911" s="349"/>
      <c r="H911" s="371"/>
      <c r="I911" s="352"/>
      <c r="J911" s="372"/>
      <c r="K911" s="373"/>
      <c r="L911" s="374"/>
      <c r="M911" s="375"/>
      <c r="N911" s="356"/>
      <c r="O911" s="376"/>
      <c r="P911" s="377"/>
      <c r="Q911" s="378"/>
      <c r="R911" s="379"/>
      <c r="S911" s="380"/>
      <c r="T911" s="381"/>
      <c r="U911" s="382"/>
      <c r="V911" s="382"/>
      <c r="W911" s="382"/>
      <c r="X911" s="382"/>
      <c r="Y911" s="383"/>
      <c r="Z911" s="384"/>
      <c r="AA911" s="470"/>
      <c r="AB911" s="381"/>
      <c r="AC911" s="382"/>
      <c r="AD911" s="382"/>
      <c r="AE911" s="382"/>
      <c r="AF911" s="382"/>
      <c r="AG911" s="382"/>
      <c r="AH911" s="376"/>
      <c r="AI911" s="377"/>
      <c r="AJ911" s="385"/>
      <c r="AK911" s="385"/>
      <c r="AL911" s="385"/>
      <c r="AM911" s="385"/>
      <c r="AN911" s="379"/>
      <c r="AO911" s="386"/>
      <c r="AP911" s="372"/>
      <c r="AQ911" s="372"/>
      <c r="AR911" s="372"/>
      <c r="AS911" s="372"/>
      <c r="AT911" s="372"/>
      <c r="AU911" s="372"/>
      <c r="AV911" s="373"/>
      <c r="AW911" s="387"/>
      <c r="AX911" s="383"/>
      <c r="AY911" s="384"/>
      <c r="AZ911" s="380"/>
      <c r="BA911" s="388"/>
      <c r="BB911" s="382"/>
      <c r="BC911" s="383"/>
      <c r="BF911" s="328"/>
    </row>
    <row r="912" spans="1:58" s="132" customFormat="1" ht="15" x14ac:dyDescent="0.3">
      <c r="A912" s="148"/>
      <c r="B912" s="149"/>
      <c r="C912" s="291" t="str">
        <f t="shared" si="14"/>
        <v/>
      </c>
      <c r="D912" s="300"/>
      <c r="E912" s="300"/>
      <c r="F912" s="264"/>
      <c r="G912" s="349"/>
      <c r="H912" s="371"/>
      <c r="I912" s="352"/>
      <c r="J912" s="372"/>
      <c r="K912" s="373"/>
      <c r="L912" s="374"/>
      <c r="M912" s="375"/>
      <c r="N912" s="356"/>
      <c r="O912" s="376"/>
      <c r="P912" s="377"/>
      <c r="Q912" s="378"/>
      <c r="R912" s="379"/>
      <c r="S912" s="380"/>
      <c r="T912" s="381"/>
      <c r="U912" s="382"/>
      <c r="V912" s="382"/>
      <c r="W912" s="382"/>
      <c r="X912" s="382"/>
      <c r="Y912" s="383"/>
      <c r="Z912" s="384"/>
      <c r="AA912" s="470"/>
      <c r="AB912" s="381"/>
      <c r="AC912" s="382"/>
      <c r="AD912" s="382"/>
      <c r="AE912" s="382"/>
      <c r="AF912" s="382"/>
      <c r="AG912" s="382"/>
      <c r="AH912" s="376"/>
      <c r="AI912" s="377"/>
      <c r="AJ912" s="385"/>
      <c r="AK912" s="385"/>
      <c r="AL912" s="385"/>
      <c r="AM912" s="385"/>
      <c r="AN912" s="379"/>
      <c r="AO912" s="386"/>
      <c r="AP912" s="372"/>
      <c r="AQ912" s="372"/>
      <c r="AR912" s="372"/>
      <c r="AS912" s="372"/>
      <c r="AT912" s="372"/>
      <c r="AU912" s="372"/>
      <c r="AV912" s="373"/>
      <c r="AW912" s="387"/>
      <c r="AX912" s="383"/>
      <c r="AY912" s="384"/>
      <c r="AZ912" s="380"/>
      <c r="BA912" s="388"/>
      <c r="BB912" s="382"/>
      <c r="BC912" s="383"/>
      <c r="BF912" s="328"/>
    </row>
    <row r="913" spans="1:58" s="132" customFormat="1" ht="15" x14ac:dyDescent="0.3">
      <c r="A913" s="148"/>
      <c r="B913" s="149"/>
      <c r="C913" s="291" t="str">
        <f t="shared" si="14"/>
        <v/>
      </c>
      <c r="D913" s="300"/>
      <c r="E913" s="300"/>
      <c r="F913" s="264"/>
      <c r="G913" s="349"/>
      <c r="H913" s="371"/>
      <c r="I913" s="352"/>
      <c r="J913" s="372"/>
      <c r="K913" s="373"/>
      <c r="L913" s="374"/>
      <c r="M913" s="375"/>
      <c r="N913" s="356"/>
      <c r="O913" s="376"/>
      <c r="P913" s="377"/>
      <c r="Q913" s="378"/>
      <c r="R913" s="379"/>
      <c r="S913" s="380"/>
      <c r="T913" s="381"/>
      <c r="U913" s="382"/>
      <c r="V913" s="382"/>
      <c r="W913" s="382"/>
      <c r="X913" s="382"/>
      <c r="Y913" s="383"/>
      <c r="Z913" s="384"/>
      <c r="AA913" s="470"/>
      <c r="AB913" s="381"/>
      <c r="AC913" s="382"/>
      <c r="AD913" s="382"/>
      <c r="AE913" s="382"/>
      <c r="AF913" s="382"/>
      <c r="AG913" s="382"/>
      <c r="AH913" s="376"/>
      <c r="AI913" s="377"/>
      <c r="AJ913" s="385"/>
      <c r="AK913" s="385"/>
      <c r="AL913" s="385"/>
      <c r="AM913" s="385"/>
      <c r="AN913" s="379"/>
      <c r="AO913" s="386"/>
      <c r="AP913" s="372"/>
      <c r="AQ913" s="372"/>
      <c r="AR913" s="372"/>
      <c r="AS913" s="372"/>
      <c r="AT913" s="372"/>
      <c r="AU913" s="372"/>
      <c r="AV913" s="373"/>
      <c r="AW913" s="387"/>
      <c r="AX913" s="383"/>
      <c r="AY913" s="384"/>
      <c r="AZ913" s="380"/>
      <c r="BA913" s="388"/>
      <c r="BB913" s="382"/>
      <c r="BC913" s="383"/>
      <c r="BF913" s="328"/>
    </row>
    <row r="914" spans="1:58" s="132" customFormat="1" ht="15" x14ac:dyDescent="0.3">
      <c r="A914" s="148"/>
      <c r="B914" s="149"/>
      <c r="C914" s="291" t="str">
        <f t="shared" si="14"/>
        <v/>
      </c>
      <c r="D914" s="300"/>
      <c r="E914" s="300"/>
      <c r="F914" s="264"/>
      <c r="G914" s="349"/>
      <c r="H914" s="371"/>
      <c r="I914" s="352"/>
      <c r="J914" s="372"/>
      <c r="K914" s="373"/>
      <c r="L914" s="374"/>
      <c r="M914" s="375"/>
      <c r="N914" s="356"/>
      <c r="O914" s="376"/>
      <c r="P914" s="377"/>
      <c r="Q914" s="378"/>
      <c r="R914" s="379"/>
      <c r="S914" s="380"/>
      <c r="T914" s="381"/>
      <c r="U914" s="382"/>
      <c r="V914" s="382"/>
      <c r="W914" s="382"/>
      <c r="X914" s="382"/>
      <c r="Y914" s="383"/>
      <c r="Z914" s="384"/>
      <c r="AA914" s="470"/>
      <c r="AB914" s="381"/>
      <c r="AC914" s="382"/>
      <c r="AD914" s="382"/>
      <c r="AE914" s="382"/>
      <c r="AF914" s="382"/>
      <c r="AG914" s="382"/>
      <c r="AH914" s="376"/>
      <c r="AI914" s="377"/>
      <c r="AJ914" s="385"/>
      <c r="AK914" s="385"/>
      <c r="AL914" s="385"/>
      <c r="AM914" s="385"/>
      <c r="AN914" s="379"/>
      <c r="AO914" s="386"/>
      <c r="AP914" s="372"/>
      <c r="AQ914" s="372"/>
      <c r="AR914" s="372"/>
      <c r="AS914" s="372"/>
      <c r="AT914" s="372"/>
      <c r="AU914" s="372"/>
      <c r="AV914" s="373"/>
      <c r="AW914" s="387"/>
      <c r="AX914" s="383"/>
      <c r="AY914" s="384"/>
      <c r="AZ914" s="380"/>
      <c r="BA914" s="388"/>
      <c r="BB914" s="382"/>
      <c r="BC914" s="383"/>
      <c r="BF914" s="328"/>
    </row>
    <row r="915" spans="1:58" s="132" customFormat="1" ht="15" x14ac:dyDescent="0.3">
      <c r="A915" s="148"/>
      <c r="B915" s="149"/>
      <c r="C915" s="291" t="str">
        <f t="shared" si="14"/>
        <v/>
      </c>
      <c r="D915" s="300"/>
      <c r="E915" s="300"/>
      <c r="F915" s="264"/>
      <c r="G915" s="349"/>
      <c r="H915" s="371"/>
      <c r="I915" s="352"/>
      <c r="J915" s="372"/>
      <c r="K915" s="373"/>
      <c r="L915" s="374"/>
      <c r="M915" s="375"/>
      <c r="N915" s="356"/>
      <c r="O915" s="376"/>
      <c r="P915" s="377"/>
      <c r="Q915" s="378"/>
      <c r="R915" s="379"/>
      <c r="S915" s="380"/>
      <c r="T915" s="381"/>
      <c r="U915" s="382"/>
      <c r="V915" s="382"/>
      <c r="W915" s="382"/>
      <c r="X915" s="382"/>
      <c r="Y915" s="383"/>
      <c r="Z915" s="384"/>
      <c r="AA915" s="470"/>
      <c r="AB915" s="381"/>
      <c r="AC915" s="382"/>
      <c r="AD915" s="382"/>
      <c r="AE915" s="382"/>
      <c r="AF915" s="382"/>
      <c r="AG915" s="382"/>
      <c r="AH915" s="376"/>
      <c r="AI915" s="377"/>
      <c r="AJ915" s="385"/>
      <c r="AK915" s="385"/>
      <c r="AL915" s="385"/>
      <c r="AM915" s="385"/>
      <c r="AN915" s="379"/>
      <c r="AO915" s="386"/>
      <c r="AP915" s="372"/>
      <c r="AQ915" s="372"/>
      <c r="AR915" s="372"/>
      <c r="AS915" s="372"/>
      <c r="AT915" s="372"/>
      <c r="AU915" s="372"/>
      <c r="AV915" s="373"/>
      <c r="AW915" s="387"/>
      <c r="AX915" s="383"/>
      <c r="AY915" s="384"/>
      <c r="AZ915" s="380"/>
      <c r="BA915" s="388"/>
      <c r="BB915" s="382"/>
      <c r="BC915" s="383"/>
      <c r="BF915" s="328"/>
    </row>
    <row r="916" spans="1:58" s="132" customFormat="1" ht="15" x14ac:dyDescent="0.3">
      <c r="A916" s="148"/>
      <c r="B916" s="149"/>
      <c r="C916" s="291" t="str">
        <f t="shared" si="14"/>
        <v/>
      </c>
      <c r="D916" s="300"/>
      <c r="E916" s="300"/>
      <c r="F916" s="264"/>
      <c r="G916" s="349"/>
      <c r="H916" s="371"/>
      <c r="I916" s="352"/>
      <c r="J916" s="372"/>
      <c r="K916" s="373"/>
      <c r="L916" s="374"/>
      <c r="M916" s="375"/>
      <c r="N916" s="356"/>
      <c r="O916" s="376"/>
      <c r="P916" s="377"/>
      <c r="Q916" s="378"/>
      <c r="R916" s="379"/>
      <c r="S916" s="380"/>
      <c r="T916" s="381"/>
      <c r="U916" s="382"/>
      <c r="V916" s="382"/>
      <c r="W916" s="382"/>
      <c r="X916" s="382"/>
      <c r="Y916" s="383"/>
      <c r="Z916" s="384"/>
      <c r="AA916" s="470"/>
      <c r="AB916" s="381"/>
      <c r="AC916" s="382"/>
      <c r="AD916" s="382"/>
      <c r="AE916" s="382"/>
      <c r="AF916" s="382"/>
      <c r="AG916" s="382"/>
      <c r="AH916" s="376"/>
      <c r="AI916" s="377"/>
      <c r="AJ916" s="385"/>
      <c r="AK916" s="385"/>
      <c r="AL916" s="385"/>
      <c r="AM916" s="385"/>
      <c r="AN916" s="379"/>
      <c r="AO916" s="386"/>
      <c r="AP916" s="372"/>
      <c r="AQ916" s="372"/>
      <c r="AR916" s="372"/>
      <c r="AS916" s="372"/>
      <c r="AT916" s="372"/>
      <c r="AU916" s="372"/>
      <c r="AV916" s="373"/>
      <c r="AW916" s="387"/>
      <c r="AX916" s="383"/>
      <c r="AY916" s="384"/>
      <c r="AZ916" s="380"/>
      <c r="BA916" s="388"/>
      <c r="BB916" s="382"/>
      <c r="BC916" s="383"/>
      <c r="BF916" s="328"/>
    </row>
    <row r="917" spans="1:58" s="132" customFormat="1" ht="15" x14ac:dyDescent="0.3">
      <c r="A917" s="148"/>
      <c r="B917" s="149"/>
      <c r="C917" s="291" t="str">
        <f t="shared" si="14"/>
        <v/>
      </c>
      <c r="D917" s="300"/>
      <c r="E917" s="300"/>
      <c r="F917" s="264"/>
      <c r="G917" s="349"/>
      <c r="H917" s="371"/>
      <c r="I917" s="352"/>
      <c r="J917" s="372"/>
      <c r="K917" s="373"/>
      <c r="L917" s="374"/>
      <c r="M917" s="375"/>
      <c r="N917" s="356"/>
      <c r="O917" s="376"/>
      <c r="P917" s="377"/>
      <c r="Q917" s="378"/>
      <c r="R917" s="379"/>
      <c r="S917" s="380"/>
      <c r="T917" s="381"/>
      <c r="U917" s="382"/>
      <c r="V917" s="382"/>
      <c r="W917" s="382"/>
      <c r="X917" s="382"/>
      <c r="Y917" s="383"/>
      <c r="Z917" s="384"/>
      <c r="AA917" s="470"/>
      <c r="AB917" s="381"/>
      <c r="AC917" s="382"/>
      <c r="AD917" s="382"/>
      <c r="AE917" s="382"/>
      <c r="AF917" s="382"/>
      <c r="AG917" s="382"/>
      <c r="AH917" s="376"/>
      <c r="AI917" s="377"/>
      <c r="AJ917" s="385"/>
      <c r="AK917" s="385"/>
      <c r="AL917" s="385"/>
      <c r="AM917" s="385"/>
      <c r="AN917" s="379"/>
      <c r="AO917" s="386"/>
      <c r="AP917" s="372"/>
      <c r="AQ917" s="372"/>
      <c r="AR917" s="372"/>
      <c r="AS917" s="372"/>
      <c r="AT917" s="372"/>
      <c r="AU917" s="372"/>
      <c r="AV917" s="373"/>
      <c r="AW917" s="387"/>
      <c r="AX917" s="383"/>
      <c r="AY917" s="384"/>
      <c r="AZ917" s="380"/>
      <c r="BA917" s="388"/>
      <c r="BB917" s="382"/>
      <c r="BC917" s="383"/>
      <c r="BF917" s="328"/>
    </row>
    <row r="918" spans="1:58" s="132" customFormat="1" ht="15" x14ac:dyDescent="0.3">
      <c r="A918" s="148"/>
      <c r="B918" s="149"/>
      <c r="C918" s="291" t="str">
        <f t="shared" si="14"/>
        <v/>
      </c>
      <c r="D918" s="300"/>
      <c r="E918" s="300"/>
      <c r="F918" s="264"/>
      <c r="G918" s="349"/>
      <c r="H918" s="371"/>
      <c r="I918" s="352"/>
      <c r="J918" s="372"/>
      <c r="K918" s="373"/>
      <c r="L918" s="374"/>
      <c r="M918" s="375"/>
      <c r="N918" s="356"/>
      <c r="O918" s="376"/>
      <c r="P918" s="377"/>
      <c r="Q918" s="378"/>
      <c r="R918" s="379"/>
      <c r="S918" s="380"/>
      <c r="T918" s="381"/>
      <c r="U918" s="382"/>
      <c r="V918" s="382"/>
      <c r="W918" s="382"/>
      <c r="X918" s="382"/>
      <c r="Y918" s="383"/>
      <c r="Z918" s="384"/>
      <c r="AA918" s="470"/>
      <c r="AB918" s="381"/>
      <c r="AC918" s="382"/>
      <c r="AD918" s="382"/>
      <c r="AE918" s="382"/>
      <c r="AF918" s="382"/>
      <c r="AG918" s="382"/>
      <c r="AH918" s="376"/>
      <c r="AI918" s="377"/>
      <c r="AJ918" s="385"/>
      <c r="AK918" s="385"/>
      <c r="AL918" s="385"/>
      <c r="AM918" s="385"/>
      <c r="AN918" s="379"/>
      <c r="AO918" s="386"/>
      <c r="AP918" s="372"/>
      <c r="AQ918" s="372"/>
      <c r="AR918" s="372"/>
      <c r="AS918" s="372"/>
      <c r="AT918" s="372"/>
      <c r="AU918" s="372"/>
      <c r="AV918" s="373"/>
      <c r="AW918" s="387"/>
      <c r="AX918" s="383"/>
      <c r="AY918" s="384"/>
      <c r="AZ918" s="380"/>
      <c r="BA918" s="388"/>
      <c r="BB918" s="382"/>
      <c r="BC918" s="383"/>
      <c r="BF918" s="328"/>
    </row>
    <row r="919" spans="1:58" s="132" customFormat="1" ht="15" x14ac:dyDescent="0.3">
      <c r="A919" s="148"/>
      <c r="B919" s="149"/>
      <c r="C919" s="291" t="str">
        <f t="shared" si="14"/>
        <v/>
      </c>
      <c r="D919" s="300"/>
      <c r="E919" s="300"/>
      <c r="F919" s="264"/>
      <c r="G919" s="349"/>
      <c r="H919" s="371"/>
      <c r="I919" s="352"/>
      <c r="J919" s="372"/>
      <c r="K919" s="373"/>
      <c r="L919" s="374"/>
      <c r="M919" s="375"/>
      <c r="N919" s="356"/>
      <c r="O919" s="376"/>
      <c r="P919" s="377"/>
      <c r="Q919" s="378"/>
      <c r="R919" s="379"/>
      <c r="S919" s="380"/>
      <c r="T919" s="381"/>
      <c r="U919" s="382"/>
      <c r="V919" s="382"/>
      <c r="W919" s="382"/>
      <c r="X919" s="382"/>
      <c r="Y919" s="383"/>
      <c r="Z919" s="384"/>
      <c r="AA919" s="470"/>
      <c r="AB919" s="381"/>
      <c r="AC919" s="382"/>
      <c r="AD919" s="382"/>
      <c r="AE919" s="382"/>
      <c r="AF919" s="382"/>
      <c r="AG919" s="382"/>
      <c r="AH919" s="376"/>
      <c r="AI919" s="377"/>
      <c r="AJ919" s="385"/>
      <c r="AK919" s="385"/>
      <c r="AL919" s="385"/>
      <c r="AM919" s="385"/>
      <c r="AN919" s="379"/>
      <c r="AO919" s="386"/>
      <c r="AP919" s="372"/>
      <c r="AQ919" s="372"/>
      <c r="AR919" s="372"/>
      <c r="AS919" s="372"/>
      <c r="AT919" s="372"/>
      <c r="AU919" s="372"/>
      <c r="AV919" s="373"/>
      <c r="AW919" s="387"/>
      <c r="AX919" s="383"/>
      <c r="AY919" s="384"/>
      <c r="AZ919" s="380"/>
      <c r="BA919" s="388"/>
      <c r="BB919" s="382"/>
      <c r="BC919" s="383"/>
      <c r="BF919" s="328"/>
    </row>
    <row r="920" spans="1:58" s="132" customFormat="1" ht="15" x14ac:dyDescent="0.3">
      <c r="A920" s="148"/>
      <c r="B920" s="149"/>
      <c r="C920" s="291" t="str">
        <f t="shared" si="14"/>
        <v/>
      </c>
      <c r="D920" s="300"/>
      <c r="E920" s="300"/>
      <c r="F920" s="264"/>
      <c r="G920" s="349"/>
      <c r="H920" s="371"/>
      <c r="I920" s="352"/>
      <c r="J920" s="372"/>
      <c r="K920" s="373"/>
      <c r="L920" s="374"/>
      <c r="M920" s="375"/>
      <c r="N920" s="356"/>
      <c r="O920" s="376"/>
      <c r="P920" s="377"/>
      <c r="Q920" s="378"/>
      <c r="R920" s="379"/>
      <c r="S920" s="380"/>
      <c r="T920" s="381"/>
      <c r="U920" s="382"/>
      <c r="V920" s="382"/>
      <c r="W920" s="382"/>
      <c r="X920" s="382"/>
      <c r="Y920" s="383"/>
      <c r="Z920" s="384"/>
      <c r="AA920" s="470"/>
      <c r="AB920" s="381"/>
      <c r="AC920" s="382"/>
      <c r="AD920" s="382"/>
      <c r="AE920" s="382"/>
      <c r="AF920" s="382"/>
      <c r="AG920" s="382"/>
      <c r="AH920" s="376"/>
      <c r="AI920" s="377"/>
      <c r="AJ920" s="385"/>
      <c r="AK920" s="385"/>
      <c r="AL920" s="385"/>
      <c r="AM920" s="385"/>
      <c r="AN920" s="379"/>
      <c r="AO920" s="386"/>
      <c r="AP920" s="372"/>
      <c r="AQ920" s="372"/>
      <c r="AR920" s="372"/>
      <c r="AS920" s="372"/>
      <c r="AT920" s="372"/>
      <c r="AU920" s="372"/>
      <c r="AV920" s="373"/>
      <c r="AW920" s="387"/>
      <c r="AX920" s="383"/>
      <c r="AY920" s="384"/>
      <c r="AZ920" s="380"/>
      <c r="BA920" s="388"/>
      <c r="BB920" s="382"/>
      <c r="BC920" s="383"/>
      <c r="BF920" s="328"/>
    </row>
    <row r="921" spans="1:58" s="132" customFormat="1" ht="15" x14ac:dyDescent="0.3">
      <c r="A921" s="148"/>
      <c r="B921" s="149"/>
      <c r="C921" s="291" t="str">
        <f t="shared" si="14"/>
        <v/>
      </c>
      <c r="D921" s="300"/>
      <c r="E921" s="300"/>
      <c r="F921" s="264"/>
      <c r="G921" s="349"/>
      <c r="H921" s="371"/>
      <c r="I921" s="352"/>
      <c r="J921" s="372"/>
      <c r="K921" s="373"/>
      <c r="L921" s="374"/>
      <c r="M921" s="375"/>
      <c r="N921" s="356"/>
      <c r="O921" s="376"/>
      <c r="P921" s="377"/>
      <c r="Q921" s="378"/>
      <c r="R921" s="379"/>
      <c r="S921" s="380"/>
      <c r="T921" s="381"/>
      <c r="U921" s="382"/>
      <c r="V921" s="382"/>
      <c r="W921" s="382"/>
      <c r="X921" s="382"/>
      <c r="Y921" s="383"/>
      <c r="Z921" s="384"/>
      <c r="AA921" s="470"/>
      <c r="AB921" s="381"/>
      <c r="AC921" s="382"/>
      <c r="AD921" s="382"/>
      <c r="AE921" s="382"/>
      <c r="AF921" s="382"/>
      <c r="AG921" s="382"/>
      <c r="AH921" s="376"/>
      <c r="AI921" s="377"/>
      <c r="AJ921" s="385"/>
      <c r="AK921" s="385"/>
      <c r="AL921" s="385"/>
      <c r="AM921" s="385"/>
      <c r="AN921" s="379"/>
      <c r="AO921" s="386"/>
      <c r="AP921" s="372"/>
      <c r="AQ921" s="372"/>
      <c r="AR921" s="372"/>
      <c r="AS921" s="372"/>
      <c r="AT921" s="372"/>
      <c r="AU921" s="372"/>
      <c r="AV921" s="373"/>
      <c r="AW921" s="387"/>
      <c r="AX921" s="383"/>
      <c r="AY921" s="384"/>
      <c r="AZ921" s="380"/>
      <c r="BA921" s="388"/>
      <c r="BB921" s="382"/>
      <c r="BC921" s="383"/>
      <c r="BF921" s="328"/>
    </row>
    <row r="922" spans="1:58" s="132" customFormat="1" ht="15" x14ac:dyDescent="0.3">
      <c r="A922" s="148"/>
      <c r="B922" s="149"/>
      <c r="C922" s="291" t="str">
        <f t="shared" si="14"/>
        <v/>
      </c>
      <c r="D922" s="300"/>
      <c r="E922" s="300"/>
      <c r="F922" s="264"/>
      <c r="G922" s="349"/>
      <c r="H922" s="371"/>
      <c r="I922" s="352"/>
      <c r="J922" s="372"/>
      <c r="K922" s="373"/>
      <c r="L922" s="374"/>
      <c r="M922" s="375"/>
      <c r="N922" s="356"/>
      <c r="O922" s="376"/>
      <c r="P922" s="377"/>
      <c r="Q922" s="378"/>
      <c r="R922" s="379"/>
      <c r="S922" s="380"/>
      <c r="T922" s="381"/>
      <c r="U922" s="382"/>
      <c r="V922" s="382"/>
      <c r="W922" s="382"/>
      <c r="X922" s="382"/>
      <c r="Y922" s="383"/>
      <c r="Z922" s="384"/>
      <c r="AA922" s="470"/>
      <c r="AB922" s="381"/>
      <c r="AC922" s="382"/>
      <c r="AD922" s="382"/>
      <c r="AE922" s="382"/>
      <c r="AF922" s="382"/>
      <c r="AG922" s="382"/>
      <c r="AH922" s="376"/>
      <c r="AI922" s="377"/>
      <c r="AJ922" s="385"/>
      <c r="AK922" s="385"/>
      <c r="AL922" s="385"/>
      <c r="AM922" s="385"/>
      <c r="AN922" s="379"/>
      <c r="AO922" s="386"/>
      <c r="AP922" s="372"/>
      <c r="AQ922" s="372"/>
      <c r="AR922" s="372"/>
      <c r="AS922" s="372"/>
      <c r="AT922" s="372"/>
      <c r="AU922" s="372"/>
      <c r="AV922" s="373"/>
      <c r="AW922" s="387"/>
      <c r="AX922" s="383"/>
      <c r="AY922" s="384"/>
      <c r="AZ922" s="380"/>
      <c r="BA922" s="388"/>
      <c r="BB922" s="382"/>
      <c r="BC922" s="383"/>
      <c r="BF922" s="328"/>
    </row>
    <row r="923" spans="1:58" s="132" customFormat="1" ht="15" x14ac:dyDescent="0.3">
      <c r="A923" s="148"/>
      <c r="B923" s="149"/>
      <c r="C923" s="291" t="str">
        <f t="shared" si="14"/>
        <v/>
      </c>
      <c r="D923" s="300"/>
      <c r="E923" s="300"/>
      <c r="F923" s="264"/>
      <c r="G923" s="349"/>
      <c r="H923" s="371"/>
      <c r="I923" s="352"/>
      <c r="J923" s="372"/>
      <c r="K923" s="373"/>
      <c r="L923" s="374"/>
      <c r="M923" s="375"/>
      <c r="N923" s="356"/>
      <c r="O923" s="376"/>
      <c r="P923" s="377"/>
      <c r="Q923" s="378"/>
      <c r="R923" s="379"/>
      <c r="S923" s="380"/>
      <c r="T923" s="381"/>
      <c r="U923" s="382"/>
      <c r="V923" s="382"/>
      <c r="W923" s="382"/>
      <c r="X923" s="382"/>
      <c r="Y923" s="383"/>
      <c r="Z923" s="384"/>
      <c r="AA923" s="470"/>
      <c r="AB923" s="381"/>
      <c r="AC923" s="382"/>
      <c r="AD923" s="382"/>
      <c r="AE923" s="382"/>
      <c r="AF923" s="382"/>
      <c r="AG923" s="382"/>
      <c r="AH923" s="376"/>
      <c r="AI923" s="377"/>
      <c r="AJ923" s="385"/>
      <c r="AK923" s="385"/>
      <c r="AL923" s="385"/>
      <c r="AM923" s="385"/>
      <c r="AN923" s="379"/>
      <c r="AO923" s="386"/>
      <c r="AP923" s="372"/>
      <c r="AQ923" s="372"/>
      <c r="AR923" s="372"/>
      <c r="AS923" s="372"/>
      <c r="AT923" s="372"/>
      <c r="AU923" s="372"/>
      <c r="AV923" s="373"/>
      <c r="AW923" s="387"/>
      <c r="AX923" s="383"/>
      <c r="AY923" s="384"/>
      <c r="AZ923" s="380"/>
      <c r="BA923" s="388"/>
      <c r="BB923" s="382"/>
      <c r="BC923" s="383"/>
      <c r="BF923" s="328"/>
    </row>
    <row r="924" spans="1:58" s="132" customFormat="1" ht="15" x14ac:dyDescent="0.3">
      <c r="A924" s="148"/>
      <c r="B924" s="149"/>
      <c r="C924" s="291" t="str">
        <f t="shared" si="14"/>
        <v/>
      </c>
      <c r="D924" s="300"/>
      <c r="E924" s="300"/>
      <c r="F924" s="264"/>
      <c r="G924" s="349"/>
      <c r="H924" s="371"/>
      <c r="I924" s="352"/>
      <c r="J924" s="372"/>
      <c r="K924" s="373"/>
      <c r="L924" s="374"/>
      <c r="M924" s="375"/>
      <c r="N924" s="356"/>
      <c r="O924" s="376"/>
      <c r="P924" s="377"/>
      <c r="Q924" s="378"/>
      <c r="R924" s="379"/>
      <c r="S924" s="380"/>
      <c r="T924" s="381"/>
      <c r="U924" s="382"/>
      <c r="V924" s="382"/>
      <c r="W924" s="382"/>
      <c r="X924" s="382"/>
      <c r="Y924" s="383"/>
      <c r="Z924" s="384"/>
      <c r="AA924" s="470"/>
      <c r="AB924" s="381"/>
      <c r="AC924" s="382"/>
      <c r="AD924" s="382"/>
      <c r="AE924" s="382"/>
      <c r="AF924" s="382"/>
      <c r="AG924" s="382"/>
      <c r="AH924" s="376"/>
      <c r="AI924" s="377"/>
      <c r="AJ924" s="385"/>
      <c r="AK924" s="385"/>
      <c r="AL924" s="385"/>
      <c r="AM924" s="385"/>
      <c r="AN924" s="379"/>
      <c r="AO924" s="386"/>
      <c r="AP924" s="372"/>
      <c r="AQ924" s="372"/>
      <c r="AR924" s="372"/>
      <c r="AS924" s="372"/>
      <c r="AT924" s="372"/>
      <c r="AU924" s="372"/>
      <c r="AV924" s="373"/>
      <c r="AW924" s="387"/>
      <c r="AX924" s="383"/>
      <c r="AY924" s="384"/>
      <c r="AZ924" s="380"/>
      <c r="BA924" s="388"/>
      <c r="BB924" s="382"/>
      <c r="BC924" s="383"/>
      <c r="BF924" s="328"/>
    </row>
    <row r="925" spans="1:58" s="132" customFormat="1" ht="15" x14ac:dyDescent="0.3">
      <c r="A925" s="148"/>
      <c r="B925" s="149"/>
      <c r="C925" s="291" t="str">
        <f t="shared" si="14"/>
        <v/>
      </c>
      <c r="D925" s="300"/>
      <c r="E925" s="300"/>
      <c r="F925" s="264"/>
      <c r="G925" s="349"/>
      <c r="H925" s="371"/>
      <c r="I925" s="352"/>
      <c r="J925" s="372"/>
      <c r="K925" s="373"/>
      <c r="L925" s="374"/>
      <c r="M925" s="375"/>
      <c r="N925" s="356"/>
      <c r="O925" s="376"/>
      <c r="P925" s="377"/>
      <c r="Q925" s="378"/>
      <c r="R925" s="379"/>
      <c r="S925" s="380"/>
      <c r="T925" s="381"/>
      <c r="U925" s="382"/>
      <c r="V925" s="382"/>
      <c r="W925" s="382"/>
      <c r="X925" s="382"/>
      <c r="Y925" s="383"/>
      <c r="Z925" s="384"/>
      <c r="AA925" s="470"/>
      <c r="AB925" s="381"/>
      <c r="AC925" s="382"/>
      <c r="AD925" s="382"/>
      <c r="AE925" s="382"/>
      <c r="AF925" s="382"/>
      <c r="AG925" s="382"/>
      <c r="AH925" s="376"/>
      <c r="AI925" s="377"/>
      <c r="AJ925" s="385"/>
      <c r="AK925" s="385"/>
      <c r="AL925" s="385"/>
      <c r="AM925" s="385"/>
      <c r="AN925" s="379"/>
      <c r="AO925" s="386"/>
      <c r="AP925" s="372"/>
      <c r="AQ925" s="372"/>
      <c r="AR925" s="372"/>
      <c r="AS925" s="372"/>
      <c r="AT925" s="372"/>
      <c r="AU925" s="372"/>
      <c r="AV925" s="373"/>
      <c r="AW925" s="387"/>
      <c r="AX925" s="383"/>
      <c r="AY925" s="384"/>
      <c r="AZ925" s="380"/>
      <c r="BA925" s="388"/>
      <c r="BB925" s="382"/>
      <c r="BC925" s="383"/>
      <c r="BF925" s="328"/>
    </row>
    <row r="926" spans="1:58" s="132" customFormat="1" ht="15" x14ac:dyDescent="0.3">
      <c r="A926" s="148"/>
      <c r="B926" s="149"/>
      <c r="C926" s="291" t="str">
        <f t="shared" si="14"/>
        <v/>
      </c>
      <c r="D926" s="300"/>
      <c r="E926" s="300"/>
      <c r="F926" s="264"/>
      <c r="G926" s="349"/>
      <c r="H926" s="371"/>
      <c r="I926" s="352"/>
      <c r="J926" s="372"/>
      <c r="K926" s="373"/>
      <c r="L926" s="374"/>
      <c r="M926" s="375"/>
      <c r="N926" s="356"/>
      <c r="O926" s="376"/>
      <c r="P926" s="377"/>
      <c r="Q926" s="378"/>
      <c r="R926" s="379"/>
      <c r="S926" s="380"/>
      <c r="T926" s="381"/>
      <c r="U926" s="382"/>
      <c r="V926" s="382"/>
      <c r="W926" s="382"/>
      <c r="X926" s="382"/>
      <c r="Y926" s="383"/>
      <c r="Z926" s="384"/>
      <c r="AA926" s="470"/>
      <c r="AB926" s="381"/>
      <c r="AC926" s="382"/>
      <c r="AD926" s="382"/>
      <c r="AE926" s="382"/>
      <c r="AF926" s="382"/>
      <c r="AG926" s="382"/>
      <c r="AH926" s="376"/>
      <c r="AI926" s="377"/>
      <c r="AJ926" s="385"/>
      <c r="AK926" s="385"/>
      <c r="AL926" s="385"/>
      <c r="AM926" s="385"/>
      <c r="AN926" s="379"/>
      <c r="AO926" s="386"/>
      <c r="AP926" s="372"/>
      <c r="AQ926" s="372"/>
      <c r="AR926" s="372"/>
      <c r="AS926" s="372"/>
      <c r="AT926" s="372"/>
      <c r="AU926" s="372"/>
      <c r="AV926" s="373"/>
      <c r="AW926" s="387"/>
      <c r="AX926" s="383"/>
      <c r="AY926" s="384"/>
      <c r="AZ926" s="380"/>
      <c r="BA926" s="388"/>
      <c r="BB926" s="382"/>
      <c r="BC926" s="383"/>
      <c r="BF926" s="328"/>
    </row>
    <row r="927" spans="1:58" s="132" customFormat="1" ht="15" x14ac:dyDescent="0.3">
      <c r="A927" s="148"/>
      <c r="B927" s="149"/>
      <c r="C927" s="291" t="str">
        <f t="shared" si="14"/>
        <v/>
      </c>
      <c r="D927" s="300"/>
      <c r="E927" s="300"/>
      <c r="F927" s="264"/>
      <c r="G927" s="349"/>
      <c r="H927" s="371"/>
      <c r="I927" s="352"/>
      <c r="J927" s="372"/>
      <c r="K927" s="373"/>
      <c r="L927" s="374"/>
      <c r="M927" s="375"/>
      <c r="N927" s="356"/>
      <c r="O927" s="376"/>
      <c r="P927" s="377"/>
      <c r="Q927" s="378"/>
      <c r="R927" s="379"/>
      <c r="S927" s="380"/>
      <c r="T927" s="381"/>
      <c r="U927" s="382"/>
      <c r="V927" s="382"/>
      <c r="W927" s="382"/>
      <c r="X927" s="382"/>
      <c r="Y927" s="383"/>
      <c r="Z927" s="384"/>
      <c r="AA927" s="470"/>
      <c r="AB927" s="381"/>
      <c r="AC927" s="382"/>
      <c r="AD927" s="382"/>
      <c r="AE927" s="382"/>
      <c r="AF927" s="382"/>
      <c r="AG927" s="382"/>
      <c r="AH927" s="376"/>
      <c r="AI927" s="377"/>
      <c r="AJ927" s="385"/>
      <c r="AK927" s="385"/>
      <c r="AL927" s="385"/>
      <c r="AM927" s="385"/>
      <c r="AN927" s="379"/>
      <c r="AO927" s="386"/>
      <c r="AP927" s="372"/>
      <c r="AQ927" s="372"/>
      <c r="AR927" s="372"/>
      <c r="AS927" s="372"/>
      <c r="AT927" s="372"/>
      <c r="AU927" s="372"/>
      <c r="AV927" s="373"/>
      <c r="AW927" s="387"/>
      <c r="AX927" s="383"/>
      <c r="AY927" s="384"/>
      <c r="AZ927" s="380"/>
      <c r="BA927" s="388"/>
      <c r="BB927" s="382"/>
      <c r="BC927" s="383"/>
      <c r="BF927" s="328"/>
    </row>
    <row r="928" spans="1:58" s="132" customFormat="1" ht="15" x14ac:dyDescent="0.3">
      <c r="A928" s="148"/>
      <c r="B928" s="149"/>
      <c r="C928" s="291" t="str">
        <f t="shared" si="14"/>
        <v/>
      </c>
      <c r="D928" s="300"/>
      <c r="E928" s="300"/>
      <c r="F928" s="264"/>
      <c r="G928" s="349"/>
      <c r="H928" s="371"/>
      <c r="I928" s="352"/>
      <c r="J928" s="372"/>
      <c r="K928" s="373"/>
      <c r="L928" s="374"/>
      <c r="M928" s="375"/>
      <c r="N928" s="356"/>
      <c r="O928" s="376"/>
      <c r="P928" s="377"/>
      <c r="Q928" s="378"/>
      <c r="R928" s="379"/>
      <c r="S928" s="380"/>
      <c r="T928" s="381"/>
      <c r="U928" s="382"/>
      <c r="V928" s="382"/>
      <c r="W928" s="382"/>
      <c r="X928" s="382"/>
      <c r="Y928" s="383"/>
      <c r="Z928" s="384"/>
      <c r="AA928" s="470"/>
      <c r="AB928" s="381"/>
      <c r="AC928" s="382"/>
      <c r="AD928" s="382"/>
      <c r="AE928" s="382"/>
      <c r="AF928" s="382"/>
      <c r="AG928" s="382"/>
      <c r="AH928" s="376"/>
      <c r="AI928" s="377"/>
      <c r="AJ928" s="385"/>
      <c r="AK928" s="385"/>
      <c r="AL928" s="385"/>
      <c r="AM928" s="385"/>
      <c r="AN928" s="379"/>
      <c r="AO928" s="386"/>
      <c r="AP928" s="372"/>
      <c r="AQ928" s="372"/>
      <c r="AR928" s="372"/>
      <c r="AS928" s="372"/>
      <c r="AT928" s="372"/>
      <c r="AU928" s="372"/>
      <c r="AV928" s="373"/>
      <c r="AW928" s="387"/>
      <c r="AX928" s="383"/>
      <c r="AY928" s="384"/>
      <c r="AZ928" s="380"/>
      <c r="BA928" s="388"/>
      <c r="BB928" s="382"/>
      <c r="BC928" s="383"/>
      <c r="BF928" s="328"/>
    </row>
    <row r="929" spans="1:58" s="132" customFormat="1" ht="15" x14ac:dyDescent="0.3">
      <c r="A929" s="148"/>
      <c r="B929" s="149"/>
      <c r="C929" s="291" t="str">
        <f t="shared" si="14"/>
        <v/>
      </c>
      <c r="D929" s="300"/>
      <c r="E929" s="300"/>
      <c r="F929" s="264"/>
      <c r="G929" s="349"/>
      <c r="H929" s="371"/>
      <c r="I929" s="352"/>
      <c r="J929" s="372"/>
      <c r="K929" s="373"/>
      <c r="L929" s="374"/>
      <c r="M929" s="375"/>
      <c r="N929" s="356"/>
      <c r="O929" s="376"/>
      <c r="P929" s="377"/>
      <c r="Q929" s="378"/>
      <c r="R929" s="379"/>
      <c r="S929" s="380"/>
      <c r="T929" s="381"/>
      <c r="U929" s="382"/>
      <c r="V929" s="382"/>
      <c r="W929" s="382"/>
      <c r="X929" s="382"/>
      <c r="Y929" s="383"/>
      <c r="Z929" s="384"/>
      <c r="AA929" s="470"/>
      <c r="AB929" s="381"/>
      <c r="AC929" s="382"/>
      <c r="AD929" s="382"/>
      <c r="AE929" s="382"/>
      <c r="AF929" s="382"/>
      <c r="AG929" s="382"/>
      <c r="AH929" s="376"/>
      <c r="AI929" s="377"/>
      <c r="AJ929" s="385"/>
      <c r="AK929" s="385"/>
      <c r="AL929" s="385"/>
      <c r="AM929" s="385"/>
      <c r="AN929" s="379"/>
      <c r="AO929" s="386"/>
      <c r="AP929" s="372"/>
      <c r="AQ929" s="372"/>
      <c r="AR929" s="372"/>
      <c r="AS929" s="372"/>
      <c r="AT929" s="372"/>
      <c r="AU929" s="372"/>
      <c r="AV929" s="373"/>
      <c r="AW929" s="387"/>
      <c r="AX929" s="383"/>
      <c r="AY929" s="384"/>
      <c r="AZ929" s="380"/>
      <c r="BA929" s="388"/>
      <c r="BB929" s="382"/>
      <c r="BC929" s="383"/>
      <c r="BF929" s="328"/>
    </row>
    <row r="930" spans="1:58" s="132" customFormat="1" ht="15" x14ac:dyDescent="0.3">
      <c r="A930" s="148"/>
      <c r="B930" s="149"/>
      <c r="C930" s="291" t="str">
        <f t="shared" si="14"/>
        <v/>
      </c>
      <c r="D930" s="300"/>
      <c r="E930" s="300"/>
      <c r="F930" s="264"/>
      <c r="G930" s="349"/>
      <c r="H930" s="371"/>
      <c r="I930" s="352"/>
      <c r="J930" s="372"/>
      <c r="K930" s="373"/>
      <c r="L930" s="374"/>
      <c r="M930" s="375"/>
      <c r="N930" s="356"/>
      <c r="O930" s="376"/>
      <c r="P930" s="377"/>
      <c r="Q930" s="378"/>
      <c r="R930" s="379"/>
      <c r="S930" s="380"/>
      <c r="T930" s="381"/>
      <c r="U930" s="382"/>
      <c r="V930" s="382"/>
      <c r="W930" s="382"/>
      <c r="X930" s="382"/>
      <c r="Y930" s="383"/>
      <c r="Z930" s="384"/>
      <c r="AA930" s="470"/>
      <c r="AB930" s="381"/>
      <c r="AC930" s="382"/>
      <c r="AD930" s="382"/>
      <c r="AE930" s="382"/>
      <c r="AF930" s="382"/>
      <c r="AG930" s="382"/>
      <c r="AH930" s="376"/>
      <c r="AI930" s="377"/>
      <c r="AJ930" s="385"/>
      <c r="AK930" s="385"/>
      <c r="AL930" s="385"/>
      <c r="AM930" s="385"/>
      <c r="AN930" s="379"/>
      <c r="AO930" s="386"/>
      <c r="AP930" s="372"/>
      <c r="AQ930" s="372"/>
      <c r="AR930" s="372"/>
      <c r="AS930" s="372"/>
      <c r="AT930" s="372"/>
      <c r="AU930" s="372"/>
      <c r="AV930" s="373"/>
      <c r="AW930" s="387"/>
      <c r="AX930" s="383"/>
      <c r="AY930" s="384"/>
      <c r="AZ930" s="380"/>
      <c r="BA930" s="388"/>
      <c r="BB930" s="382"/>
      <c r="BC930" s="383"/>
      <c r="BF930" s="328"/>
    </row>
    <row r="931" spans="1:58" s="132" customFormat="1" ht="15" x14ac:dyDescent="0.3">
      <c r="A931" s="148"/>
      <c r="B931" s="149"/>
      <c r="C931" s="291" t="str">
        <f t="shared" si="14"/>
        <v/>
      </c>
      <c r="D931" s="300"/>
      <c r="E931" s="300"/>
      <c r="F931" s="264"/>
      <c r="G931" s="349"/>
      <c r="H931" s="371"/>
      <c r="I931" s="352"/>
      <c r="J931" s="372"/>
      <c r="K931" s="373"/>
      <c r="L931" s="374"/>
      <c r="M931" s="375"/>
      <c r="N931" s="356"/>
      <c r="O931" s="376"/>
      <c r="P931" s="377"/>
      <c r="Q931" s="378"/>
      <c r="R931" s="379"/>
      <c r="S931" s="380"/>
      <c r="T931" s="381"/>
      <c r="U931" s="382"/>
      <c r="V931" s="382"/>
      <c r="W931" s="382"/>
      <c r="X931" s="382"/>
      <c r="Y931" s="383"/>
      <c r="Z931" s="384"/>
      <c r="AA931" s="470"/>
      <c r="AB931" s="381"/>
      <c r="AC931" s="382"/>
      <c r="AD931" s="382"/>
      <c r="AE931" s="382"/>
      <c r="AF931" s="382"/>
      <c r="AG931" s="382"/>
      <c r="AH931" s="376"/>
      <c r="AI931" s="377"/>
      <c r="AJ931" s="385"/>
      <c r="AK931" s="385"/>
      <c r="AL931" s="385"/>
      <c r="AM931" s="385"/>
      <c r="AN931" s="379"/>
      <c r="AO931" s="386"/>
      <c r="AP931" s="372"/>
      <c r="AQ931" s="372"/>
      <c r="AR931" s="372"/>
      <c r="AS931" s="372"/>
      <c r="AT931" s="372"/>
      <c r="AU931" s="372"/>
      <c r="AV931" s="373"/>
      <c r="AW931" s="387"/>
      <c r="AX931" s="383"/>
      <c r="AY931" s="384"/>
      <c r="AZ931" s="380"/>
      <c r="BA931" s="388"/>
      <c r="BB931" s="382"/>
      <c r="BC931" s="383"/>
      <c r="BF931" s="328"/>
    </row>
    <row r="932" spans="1:58" s="132" customFormat="1" ht="15" x14ac:dyDescent="0.3">
      <c r="A932" s="148"/>
      <c r="B932" s="149"/>
      <c r="C932" s="291" t="str">
        <f t="shared" si="14"/>
        <v/>
      </c>
      <c r="D932" s="300"/>
      <c r="E932" s="300"/>
      <c r="F932" s="264"/>
      <c r="G932" s="349"/>
      <c r="H932" s="371"/>
      <c r="I932" s="352"/>
      <c r="J932" s="372"/>
      <c r="K932" s="373"/>
      <c r="L932" s="374"/>
      <c r="M932" s="375"/>
      <c r="N932" s="356"/>
      <c r="O932" s="376"/>
      <c r="P932" s="377"/>
      <c r="Q932" s="378"/>
      <c r="R932" s="379"/>
      <c r="S932" s="380"/>
      <c r="T932" s="381"/>
      <c r="U932" s="382"/>
      <c r="V932" s="382"/>
      <c r="W932" s="382"/>
      <c r="X932" s="382"/>
      <c r="Y932" s="383"/>
      <c r="Z932" s="384"/>
      <c r="AA932" s="470"/>
      <c r="AB932" s="381"/>
      <c r="AC932" s="382"/>
      <c r="AD932" s="382"/>
      <c r="AE932" s="382"/>
      <c r="AF932" s="382"/>
      <c r="AG932" s="382"/>
      <c r="AH932" s="376"/>
      <c r="AI932" s="377"/>
      <c r="AJ932" s="385"/>
      <c r="AK932" s="385"/>
      <c r="AL932" s="385"/>
      <c r="AM932" s="385"/>
      <c r="AN932" s="379"/>
      <c r="AO932" s="386"/>
      <c r="AP932" s="372"/>
      <c r="AQ932" s="372"/>
      <c r="AR932" s="372"/>
      <c r="AS932" s="372"/>
      <c r="AT932" s="372"/>
      <c r="AU932" s="372"/>
      <c r="AV932" s="373"/>
      <c r="AW932" s="387"/>
      <c r="AX932" s="383"/>
      <c r="AY932" s="384"/>
      <c r="AZ932" s="380"/>
      <c r="BA932" s="388"/>
      <c r="BB932" s="382"/>
      <c r="BC932" s="383"/>
      <c r="BF932" s="328"/>
    </row>
    <row r="933" spans="1:58" s="132" customFormat="1" ht="15" x14ac:dyDescent="0.3">
      <c r="A933" s="148"/>
      <c r="B933" s="149"/>
      <c r="C933" s="291" t="str">
        <f t="shared" si="14"/>
        <v/>
      </c>
      <c r="D933" s="300"/>
      <c r="E933" s="300"/>
      <c r="F933" s="264"/>
      <c r="G933" s="349"/>
      <c r="H933" s="371"/>
      <c r="I933" s="352"/>
      <c r="J933" s="372"/>
      <c r="K933" s="373"/>
      <c r="L933" s="374"/>
      <c r="M933" s="375"/>
      <c r="N933" s="356"/>
      <c r="O933" s="376"/>
      <c r="P933" s="377"/>
      <c r="Q933" s="378"/>
      <c r="R933" s="379"/>
      <c r="S933" s="380"/>
      <c r="T933" s="381"/>
      <c r="U933" s="382"/>
      <c r="V933" s="382"/>
      <c r="W933" s="382"/>
      <c r="X933" s="382"/>
      <c r="Y933" s="383"/>
      <c r="Z933" s="384"/>
      <c r="AA933" s="470"/>
      <c r="AB933" s="381"/>
      <c r="AC933" s="382"/>
      <c r="AD933" s="382"/>
      <c r="AE933" s="382"/>
      <c r="AF933" s="382"/>
      <c r="AG933" s="382"/>
      <c r="AH933" s="376"/>
      <c r="AI933" s="377"/>
      <c r="AJ933" s="385"/>
      <c r="AK933" s="385"/>
      <c r="AL933" s="385"/>
      <c r="AM933" s="385"/>
      <c r="AN933" s="379"/>
      <c r="AO933" s="386"/>
      <c r="AP933" s="372"/>
      <c r="AQ933" s="372"/>
      <c r="AR933" s="372"/>
      <c r="AS933" s="372"/>
      <c r="AT933" s="372"/>
      <c r="AU933" s="372"/>
      <c r="AV933" s="373"/>
      <c r="AW933" s="387"/>
      <c r="AX933" s="383"/>
      <c r="AY933" s="384"/>
      <c r="AZ933" s="380"/>
      <c r="BA933" s="388"/>
      <c r="BB933" s="382"/>
      <c r="BC933" s="383"/>
      <c r="BF933" s="328"/>
    </row>
    <row r="934" spans="1:58" s="132" customFormat="1" ht="15" x14ac:dyDescent="0.3">
      <c r="A934" s="148"/>
      <c r="B934" s="149"/>
      <c r="C934" s="291" t="str">
        <f t="shared" si="14"/>
        <v/>
      </c>
      <c r="D934" s="300"/>
      <c r="E934" s="300"/>
      <c r="F934" s="264"/>
      <c r="G934" s="349"/>
      <c r="H934" s="371"/>
      <c r="I934" s="352"/>
      <c r="J934" s="372"/>
      <c r="K934" s="373"/>
      <c r="L934" s="374"/>
      <c r="M934" s="375"/>
      <c r="N934" s="356"/>
      <c r="O934" s="376"/>
      <c r="P934" s="377"/>
      <c r="Q934" s="378"/>
      <c r="R934" s="379"/>
      <c r="S934" s="380"/>
      <c r="T934" s="381"/>
      <c r="U934" s="382"/>
      <c r="V934" s="382"/>
      <c r="W934" s="382"/>
      <c r="X934" s="382"/>
      <c r="Y934" s="383"/>
      <c r="Z934" s="384"/>
      <c r="AA934" s="470"/>
      <c r="AB934" s="381"/>
      <c r="AC934" s="382"/>
      <c r="AD934" s="382"/>
      <c r="AE934" s="382"/>
      <c r="AF934" s="382"/>
      <c r="AG934" s="382"/>
      <c r="AH934" s="376"/>
      <c r="AI934" s="377"/>
      <c r="AJ934" s="385"/>
      <c r="AK934" s="385"/>
      <c r="AL934" s="385"/>
      <c r="AM934" s="385"/>
      <c r="AN934" s="379"/>
      <c r="AO934" s="386"/>
      <c r="AP934" s="372"/>
      <c r="AQ934" s="372"/>
      <c r="AR934" s="372"/>
      <c r="AS934" s="372"/>
      <c r="AT934" s="372"/>
      <c r="AU934" s="372"/>
      <c r="AV934" s="373"/>
      <c r="AW934" s="387"/>
      <c r="AX934" s="383"/>
      <c r="AY934" s="384"/>
      <c r="AZ934" s="380"/>
      <c r="BA934" s="388"/>
      <c r="BB934" s="382"/>
      <c r="BC934" s="383"/>
      <c r="BF934" s="328"/>
    </row>
    <row r="935" spans="1:58" s="132" customFormat="1" ht="15" x14ac:dyDescent="0.3">
      <c r="A935" s="148"/>
      <c r="B935" s="149"/>
      <c r="C935" s="291" t="str">
        <f t="shared" si="14"/>
        <v/>
      </c>
      <c r="D935" s="300"/>
      <c r="E935" s="300"/>
      <c r="F935" s="264"/>
      <c r="G935" s="349"/>
      <c r="H935" s="371"/>
      <c r="I935" s="352"/>
      <c r="J935" s="372"/>
      <c r="K935" s="373"/>
      <c r="L935" s="374"/>
      <c r="M935" s="375"/>
      <c r="N935" s="356"/>
      <c r="O935" s="376"/>
      <c r="P935" s="377"/>
      <c r="Q935" s="378"/>
      <c r="R935" s="379"/>
      <c r="S935" s="380"/>
      <c r="T935" s="381"/>
      <c r="U935" s="382"/>
      <c r="V935" s="382"/>
      <c r="W935" s="382"/>
      <c r="X935" s="382"/>
      <c r="Y935" s="383"/>
      <c r="Z935" s="384"/>
      <c r="AA935" s="470"/>
      <c r="AB935" s="381"/>
      <c r="AC935" s="382"/>
      <c r="AD935" s="382"/>
      <c r="AE935" s="382"/>
      <c r="AF935" s="382"/>
      <c r="AG935" s="382"/>
      <c r="AH935" s="376"/>
      <c r="AI935" s="377"/>
      <c r="AJ935" s="385"/>
      <c r="AK935" s="385"/>
      <c r="AL935" s="385"/>
      <c r="AM935" s="385"/>
      <c r="AN935" s="379"/>
      <c r="AO935" s="386"/>
      <c r="AP935" s="372"/>
      <c r="AQ935" s="372"/>
      <c r="AR935" s="372"/>
      <c r="AS935" s="372"/>
      <c r="AT935" s="372"/>
      <c r="AU935" s="372"/>
      <c r="AV935" s="373"/>
      <c r="AW935" s="387"/>
      <c r="AX935" s="383"/>
      <c r="AY935" s="384"/>
      <c r="AZ935" s="380"/>
      <c r="BA935" s="388"/>
      <c r="BB935" s="382"/>
      <c r="BC935" s="383"/>
      <c r="BF935" s="328"/>
    </row>
    <row r="936" spans="1:58" s="132" customFormat="1" ht="15" x14ac:dyDescent="0.3">
      <c r="A936" s="148"/>
      <c r="B936" s="149"/>
      <c r="C936" s="291" t="str">
        <f t="shared" si="14"/>
        <v/>
      </c>
      <c r="D936" s="300"/>
      <c r="E936" s="300"/>
      <c r="F936" s="264"/>
      <c r="G936" s="349"/>
      <c r="H936" s="371"/>
      <c r="I936" s="352"/>
      <c r="J936" s="372"/>
      <c r="K936" s="373"/>
      <c r="L936" s="374"/>
      <c r="M936" s="375"/>
      <c r="N936" s="356"/>
      <c r="O936" s="376"/>
      <c r="P936" s="377"/>
      <c r="Q936" s="378"/>
      <c r="R936" s="379"/>
      <c r="S936" s="380"/>
      <c r="T936" s="381"/>
      <c r="U936" s="382"/>
      <c r="V936" s="382"/>
      <c r="W936" s="382"/>
      <c r="X936" s="382"/>
      <c r="Y936" s="383"/>
      <c r="Z936" s="384"/>
      <c r="AA936" s="470"/>
      <c r="AB936" s="381"/>
      <c r="AC936" s="382"/>
      <c r="AD936" s="382"/>
      <c r="AE936" s="382"/>
      <c r="AF936" s="382"/>
      <c r="AG936" s="382"/>
      <c r="AH936" s="376"/>
      <c r="AI936" s="377"/>
      <c r="AJ936" s="385"/>
      <c r="AK936" s="385"/>
      <c r="AL936" s="385"/>
      <c r="AM936" s="385"/>
      <c r="AN936" s="379"/>
      <c r="AO936" s="386"/>
      <c r="AP936" s="372"/>
      <c r="AQ936" s="372"/>
      <c r="AR936" s="372"/>
      <c r="AS936" s="372"/>
      <c r="AT936" s="372"/>
      <c r="AU936" s="372"/>
      <c r="AV936" s="373"/>
      <c r="AW936" s="387"/>
      <c r="AX936" s="383"/>
      <c r="AY936" s="384"/>
      <c r="AZ936" s="380"/>
      <c r="BA936" s="388"/>
      <c r="BB936" s="382"/>
      <c r="BC936" s="383"/>
      <c r="BF936" s="328"/>
    </row>
    <row r="937" spans="1:58" s="132" customFormat="1" ht="15" x14ac:dyDescent="0.3">
      <c r="A937" s="148"/>
      <c r="B937" s="149"/>
      <c r="C937" s="291" t="str">
        <f t="shared" si="14"/>
        <v/>
      </c>
      <c r="D937" s="300"/>
      <c r="E937" s="300"/>
      <c r="F937" s="264"/>
      <c r="G937" s="349"/>
      <c r="H937" s="371"/>
      <c r="I937" s="352"/>
      <c r="J937" s="372"/>
      <c r="K937" s="373"/>
      <c r="L937" s="374"/>
      <c r="M937" s="375"/>
      <c r="N937" s="356"/>
      <c r="O937" s="376"/>
      <c r="P937" s="377"/>
      <c r="Q937" s="378"/>
      <c r="R937" s="379"/>
      <c r="S937" s="380"/>
      <c r="T937" s="381"/>
      <c r="U937" s="382"/>
      <c r="V937" s="382"/>
      <c r="W937" s="382"/>
      <c r="X937" s="382"/>
      <c r="Y937" s="383"/>
      <c r="Z937" s="384"/>
      <c r="AA937" s="470"/>
      <c r="AB937" s="381"/>
      <c r="AC937" s="382"/>
      <c r="AD937" s="382"/>
      <c r="AE937" s="382"/>
      <c r="AF937" s="382"/>
      <c r="AG937" s="382"/>
      <c r="AH937" s="376"/>
      <c r="AI937" s="377"/>
      <c r="AJ937" s="385"/>
      <c r="AK937" s="385"/>
      <c r="AL937" s="385"/>
      <c r="AM937" s="385"/>
      <c r="AN937" s="379"/>
      <c r="AO937" s="386"/>
      <c r="AP937" s="372"/>
      <c r="AQ937" s="372"/>
      <c r="AR937" s="372"/>
      <c r="AS937" s="372"/>
      <c r="AT937" s="372"/>
      <c r="AU937" s="372"/>
      <c r="AV937" s="373"/>
      <c r="AW937" s="387"/>
      <c r="AX937" s="383"/>
      <c r="AY937" s="384"/>
      <c r="AZ937" s="380"/>
      <c r="BA937" s="388"/>
      <c r="BB937" s="382"/>
      <c r="BC937" s="383"/>
      <c r="BF937" s="328"/>
    </row>
    <row r="938" spans="1:58" s="132" customFormat="1" ht="15" x14ac:dyDescent="0.3">
      <c r="A938" s="148"/>
      <c r="B938" s="149"/>
      <c r="C938" s="291" t="str">
        <f t="shared" si="14"/>
        <v/>
      </c>
      <c r="D938" s="300"/>
      <c r="E938" s="300"/>
      <c r="F938" s="264"/>
      <c r="G938" s="349"/>
      <c r="H938" s="371"/>
      <c r="I938" s="352"/>
      <c r="J938" s="372"/>
      <c r="K938" s="373"/>
      <c r="L938" s="374"/>
      <c r="M938" s="375"/>
      <c r="N938" s="356"/>
      <c r="O938" s="376"/>
      <c r="P938" s="377"/>
      <c r="Q938" s="378"/>
      <c r="R938" s="379"/>
      <c r="S938" s="380"/>
      <c r="T938" s="381"/>
      <c r="U938" s="382"/>
      <c r="V938" s="382"/>
      <c r="W938" s="382"/>
      <c r="X938" s="382"/>
      <c r="Y938" s="383"/>
      <c r="Z938" s="384"/>
      <c r="AA938" s="470"/>
      <c r="AB938" s="381"/>
      <c r="AC938" s="382"/>
      <c r="AD938" s="382"/>
      <c r="AE938" s="382"/>
      <c r="AF938" s="382"/>
      <c r="AG938" s="382"/>
      <c r="AH938" s="376"/>
      <c r="AI938" s="377"/>
      <c r="AJ938" s="385"/>
      <c r="AK938" s="385"/>
      <c r="AL938" s="385"/>
      <c r="AM938" s="385"/>
      <c r="AN938" s="379"/>
      <c r="AO938" s="386"/>
      <c r="AP938" s="372"/>
      <c r="AQ938" s="372"/>
      <c r="AR938" s="372"/>
      <c r="AS938" s="372"/>
      <c r="AT938" s="372"/>
      <c r="AU938" s="372"/>
      <c r="AV938" s="373"/>
      <c r="AW938" s="387"/>
      <c r="AX938" s="383"/>
      <c r="AY938" s="384"/>
      <c r="AZ938" s="380"/>
      <c r="BA938" s="388"/>
      <c r="BB938" s="382"/>
      <c r="BC938" s="383"/>
      <c r="BF938" s="328"/>
    </row>
    <row r="939" spans="1:58" s="132" customFormat="1" ht="15" x14ac:dyDescent="0.3">
      <c r="A939" s="148"/>
      <c r="B939" s="149"/>
      <c r="C939" s="291" t="str">
        <f t="shared" si="14"/>
        <v/>
      </c>
      <c r="D939" s="300"/>
      <c r="E939" s="300"/>
      <c r="F939" s="264"/>
      <c r="G939" s="349"/>
      <c r="H939" s="371"/>
      <c r="I939" s="352"/>
      <c r="J939" s="372"/>
      <c r="K939" s="373"/>
      <c r="L939" s="374"/>
      <c r="M939" s="375"/>
      <c r="N939" s="356"/>
      <c r="O939" s="376"/>
      <c r="P939" s="377"/>
      <c r="Q939" s="378"/>
      <c r="R939" s="379"/>
      <c r="S939" s="380"/>
      <c r="T939" s="381"/>
      <c r="U939" s="382"/>
      <c r="V939" s="382"/>
      <c r="W939" s="382"/>
      <c r="X939" s="382"/>
      <c r="Y939" s="383"/>
      <c r="Z939" s="384"/>
      <c r="AA939" s="470"/>
      <c r="AB939" s="381"/>
      <c r="AC939" s="382"/>
      <c r="AD939" s="382"/>
      <c r="AE939" s="382"/>
      <c r="AF939" s="382"/>
      <c r="AG939" s="382"/>
      <c r="AH939" s="376"/>
      <c r="AI939" s="377"/>
      <c r="AJ939" s="385"/>
      <c r="AK939" s="385"/>
      <c r="AL939" s="385"/>
      <c r="AM939" s="385"/>
      <c r="AN939" s="379"/>
      <c r="AO939" s="386"/>
      <c r="AP939" s="372"/>
      <c r="AQ939" s="372"/>
      <c r="AR939" s="372"/>
      <c r="AS939" s="372"/>
      <c r="AT939" s="372"/>
      <c r="AU939" s="372"/>
      <c r="AV939" s="373"/>
      <c r="AW939" s="387"/>
      <c r="AX939" s="383"/>
      <c r="AY939" s="384"/>
      <c r="AZ939" s="380"/>
      <c r="BA939" s="388"/>
      <c r="BB939" s="382"/>
      <c r="BC939" s="383"/>
      <c r="BF939" s="328"/>
    </row>
    <row r="940" spans="1:58" s="132" customFormat="1" ht="15" x14ac:dyDescent="0.3">
      <c r="A940" s="148"/>
      <c r="B940" s="149"/>
      <c r="C940" s="291" t="str">
        <f t="shared" si="14"/>
        <v/>
      </c>
      <c r="D940" s="300"/>
      <c r="E940" s="300"/>
      <c r="F940" s="264"/>
      <c r="G940" s="349"/>
      <c r="H940" s="371"/>
      <c r="I940" s="352"/>
      <c r="J940" s="372"/>
      <c r="K940" s="373"/>
      <c r="L940" s="374"/>
      <c r="M940" s="375"/>
      <c r="N940" s="356"/>
      <c r="O940" s="376"/>
      <c r="P940" s="377"/>
      <c r="Q940" s="378"/>
      <c r="R940" s="379"/>
      <c r="S940" s="380"/>
      <c r="T940" s="381"/>
      <c r="U940" s="382"/>
      <c r="V940" s="382"/>
      <c r="W940" s="382"/>
      <c r="X940" s="382"/>
      <c r="Y940" s="383"/>
      <c r="Z940" s="384"/>
      <c r="AA940" s="470"/>
      <c r="AB940" s="381"/>
      <c r="AC940" s="382"/>
      <c r="AD940" s="382"/>
      <c r="AE940" s="382"/>
      <c r="AF940" s="382"/>
      <c r="AG940" s="382"/>
      <c r="AH940" s="376"/>
      <c r="AI940" s="377"/>
      <c r="AJ940" s="385"/>
      <c r="AK940" s="385"/>
      <c r="AL940" s="385"/>
      <c r="AM940" s="385"/>
      <c r="AN940" s="379"/>
      <c r="AO940" s="386"/>
      <c r="AP940" s="372"/>
      <c r="AQ940" s="372"/>
      <c r="AR940" s="372"/>
      <c r="AS940" s="372"/>
      <c r="AT940" s="372"/>
      <c r="AU940" s="372"/>
      <c r="AV940" s="373"/>
      <c r="AW940" s="387"/>
      <c r="AX940" s="383"/>
      <c r="AY940" s="384"/>
      <c r="AZ940" s="380"/>
      <c r="BA940" s="388"/>
      <c r="BB940" s="382"/>
      <c r="BC940" s="383"/>
      <c r="BF940" s="328"/>
    </row>
    <row r="941" spans="1:58" s="132" customFormat="1" ht="15" x14ac:dyDescent="0.3">
      <c r="A941" s="148"/>
      <c r="B941" s="149"/>
      <c r="C941" s="291" t="str">
        <f t="shared" si="14"/>
        <v/>
      </c>
      <c r="D941" s="300"/>
      <c r="E941" s="300"/>
      <c r="F941" s="264"/>
      <c r="G941" s="349"/>
      <c r="H941" s="371"/>
      <c r="I941" s="352"/>
      <c r="J941" s="372"/>
      <c r="K941" s="373"/>
      <c r="L941" s="374"/>
      <c r="M941" s="375"/>
      <c r="N941" s="356"/>
      <c r="O941" s="376"/>
      <c r="P941" s="377"/>
      <c r="Q941" s="378"/>
      <c r="R941" s="379"/>
      <c r="S941" s="380"/>
      <c r="T941" s="381"/>
      <c r="U941" s="382"/>
      <c r="V941" s="382"/>
      <c r="W941" s="382"/>
      <c r="X941" s="382"/>
      <c r="Y941" s="383"/>
      <c r="Z941" s="384"/>
      <c r="AA941" s="470"/>
      <c r="AB941" s="381"/>
      <c r="AC941" s="382"/>
      <c r="AD941" s="382"/>
      <c r="AE941" s="382"/>
      <c r="AF941" s="382"/>
      <c r="AG941" s="382"/>
      <c r="AH941" s="376"/>
      <c r="AI941" s="377"/>
      <c r="AJ941" s="385"/>
      <c r="AK941" s="385"/>
      <c r="AL941" s="385"/>
      <c r="AM941" s="385"/>
      <c r="AN941" s="379"/>
      <c r="AO941" s="386"/>
      <c r="AP941" s="372"/>
      <c r="AQ941" s="372"/>
      <c r="AR941" s="372"/>
      <c r="AS941" s="372"/>
      <c r="AT941" s="372"/>
      <c r="AU941" s="372"/>
      <c r="AV941" s="373"/>
      <c r="AW941" s="387"/>
      <c r="AX941" s="383"/>
      <c r="AY941" s="384"/>
      <c r="AZ941" s="380"/>
      <c r="BA941" s="388"/>
      <c r="BB941" s="382"/>
      <c r="BC941" s="383"/>
      <c r="BF941" s="328"/>
    </row>
    <row r="942" spans="1:58" s="132" customFormat="1" ht="15" x14ac:dyDescent="0.3">
      <c r="A942" s="148"/>
      <c r="B942" s="149"/>
      <c r="C942" s="291" t="str">
        <f t="shared" si="14"/>
        <v/>
      </c>
      <c r="D942" s="300"/>
      <c r="E942" s="300"/>
      <c r="F942" s="264"/>
      <c r="G942" s="349"/>
      <c r="H942" s="371"/>
      <c r="I942" s="352"/>
      <c r="J942" s="372"/>
      <c r="K942" s="373"/>
      <c r="L942" s="374"/>
      <c r="M942" s="375"/>
      <c r="N942" s="356"/>
      <c r="O942" s="376"/>
      <c r="P942" s="377"/>
      <c r="Q942" s="378"/>
      <c r="R942" s="379"/>
      <c r="S942" s="380"/>
      <c r="T942" s="381"/>
      <c r="U942" s="382"/>
      <c r="V942" s="382"/>
      <c r="W942" s="382"/>
      <c r="X942" s="382"/>
      <c r="Y942" s="383"/>
      <c r="Z942" s="384"/>
      <c r="AA942" s="470"/>
      <c r="AB942" s="381"/>
      <c r="AC942" s="382"/>
      <c r="AD942" s="382"/>
      <c r="AE942" s="382"/>
      <c r="AF942" s="382"/>
      <c r="AG942" s="382"/>
      <c r="AH942" s="376"/>
      <c r="AI942" s="377"/>
      <c r="AJ942" s="385"/>
      <c r="AK942" s="385"/>
      <c r="AL942" s="385"/>
      <c r="AM942" s="385"/>
      <c r="AN942" s="379"/>
      <c r="AO942" s="386"/>
      <c r="AP942" s="372"/>
      <c r="AQ942" s="372"/>
      <c r="AR942" s="372"/>
      <c r="AS942" s="372"/>
      <c r="AT942" s="372"/>
      <c r="AU942" s="372"/>
      <c r="AV942" s="373"/>
      <c r="AW942" s="387"/>
      <c r="AX942" s="383"/>
      <c r="AY942" s="384"/>
      <c r="AZ942" s="380"/>
      <c r="BA942" s="388"/>
      <c r="BB942" s="382"/>
      <c r="BC942" s="383"/>
      <c r="BF942" s="328"/>
    </row>
    <row r="943" spans="1:58" s="132" customFormat="1" ht="15" x14ac:dyDescent="0.3">
      <c r="A943" s="148"/>
      <c r="B943" s="149"/>
      <c r="C943" s="291" t="str">
        <f t="shared" si="14"/>
        <v/>
      </c>
      <c r="D943" s="300"/>
      <c r="E943" s="300"/>
      <c r="F943" s="264"/>
      <c r="G943" s="349"/>
      <c r="H943" s="371"/>
      <c r="I943" s="352"/>
      <c r="J943" s="372"/>
      <c r="K943" s="373"/>
      <c r="L943" s="374"/>
      <c r="M943" s="375"/>
      <c r="N943" s="356"/>
      <c r="O943" s="376"/>
      <c r="P943" s="377"/>
      <c r="Q943" s="378"/>
      <c r="R943" s="379"/>
      <c r="S943" s="380"/>
      <c r="T943" s="381"/>
      <c r="U943" s="382"/>
      <c r="V943" s="382"/>
      <c r="W943" s="382"/>
      <c r="X943" s="382"/>
      <c r="Y943" s="383"/>
      <c r="Z943" s="384"/>
      <c r="AA943" s="470"/>
      <c r="AB943" s="381"/>
      <c r="AC943" s="382"/>
      <c r="AD943" s="382"/>
      <c r="AE943" s="382"/>
      <c r="AF943" s="382"/>
      <c r="AG943" s="382"/>
      <c r="AH943" s="376"/>
      <c r="AI943" s="377"/>
      <c r="AJ943" s="385"/>
      <c r="AK943" s="385"/>
      <c r="AL943" s="385"/>
      <c r="AM943" s="385"/>
      <c r="AN943" s="379"/>
      <c r="AO943" s="386"/>
      <c r="AP943" s="372"/>
      <c r="AQ943" s="372"/>
      <c r="AR943" s="372"/>
      <c r="AS943" s="372"/>
      <c r="AT943" s="372"/>
      <c r="AU943" s="372"/>
      <c r="AV943" s="373"/>
      <c r="AW943" s="387"/>
      <c r="AX943" s="383"/>
      <c r="AY943" s="384"/>
      <c r="AZ943" s="380"/>
      <c r="BA943" s="388"/>
      <c r="BB943" s="382"/>
      <c r="BC943" s="383"/>
      <c r="BF943" s="328"/>
    </row>
    <row r="944" spans="1:58" s="132" customFormat="1" ht="15" x14ac:dyDescent="0.3">
      <c r="A944" s="148"/>
      <c r="B944" s="149"/>
      <c r="C944" s="291" t="str">
        <f t="shared" si="14"/>
        <v/>
      </c>
      <c r="D944" s="300"/>
      <c r="E944" s="300"/>
      <c r="F944" s="264"/>
      <c r="G944" s="349"/>
      <c r="H944" s="371"/>
      <c r="I944" s="352"/>
      <c r="J944" s="372"/>
      <c r="K944" s="373"/>
      <c r="L944" s="374"/>
      <c r="M944" s="375"/>
      <c r="N944" s="356"/>
      <c r="O944" s="376"/>
      <c r="P944" s="377"/>
      <c r="Q944" s="378"/>
      <c r="R944" s="379"/>
      <c r="S944" s="380"/>
      <c r="T944" s="381"/>
      <c r="U944" s="382"/>
      <c r="V944" s="382"/>
      <c r="W944" s="382"/>
      <c r="X944" s="382"/>
      <c r="Y944" s="383"/>
      <c r="Z944" s="384"/>
      <c r="AA944" s="470"/>
      <c r="AB944" s="381"/>
      <c r="AC944" s="382"/>
      <c r="AD944" s="382"/>
      <c r="AE944" s="382"/>
      <c r="AF944" s="382"/>
      <c r="AG944" s="382"/>
      <c r="AH944" s="376"/>
      <c r="AI944" s="377"/>
      <c r="AJ944" s="385"/>
      <c r="AK944" s="385"/>
      <c r="AL944" s="385"/>
      <c r="AM944" s="385"/>
      <c r="AN944" s="379"/>
      <c r="AO944" s="386"/>
      <c r="AP944" s="372"/>
      <c r="AQ944" s="372"/>
      <c r="AR944" s="372"/>
      <c r="AS944" s="372"/>
      <c r="AT944" s="372"/>
      <c r="AU944" s="372"/>
      <c r="AV944" s="373"/>
      <c r="AW944" s="387"/>
      <c r="AX944" s="383"/>
      <c r="AY944" s="384"/>
      <c r="AZ944" s="380"/>
      <c r="BA944" s="388"/>
      <c r="BB944" s="382"/>
      <c r="BC944" s="383"/>
      <c r="BF944" s="328"/>
    </row>
    <row r="945" spans="1:58" s="132" customFormat="1" ht="15" x14ac:dyDescent="0.3">
      <c r="A945" s="148"/>
      <c r="B945" s="149"/>
      <c r="C945" s="291" t="str">
        <f t="shared" si="14"/>
        <v/>
      </c>
      <c r="D945" s="300"/>
      <c r="E945" s="300"/>
      <c r="F945" s="264"/>
      <c r="G945" s="349"/>
      <c r="H945" s="371"/>
      <c r="I945" s="352"/>
      <c r="J945" s="372"/>
      <c r="K945" s="373"/>
      <c r="L945" s="374"/>
      <c r="M945" s="375"/>
      <c r="N945" s="356"/>
      <c r="O945" s="376"/>
      <c r="P945" s="377"/>
      <c r="Q945" s="378"/>
      <c r="R945" s="379"/>
      <c r="S945" s="380"/>
      <c r="T945" s="381"/>
      <c r="U945" s="382"/>
      <c r="V945" s="382"/>
      <c r="W945" s="382"/>
      <c r="X945" s="382"/>
      <c r="Y945" s="383"/>
      <c r="Z945" s="384"/>
      <c r="AA945" s="470"/>
      <c r="AB945" s="381"/>
      <c r="AC945" s="382"/>
      <c r="AD945" s="382"/>
      <c r="AE945" s="382"/>
      <c r="AF945" s="382"/>
      <c r="AG945" s="382"/>
      <c r="AH945" s="376"/>
      <c r="AI945" s="377"/>
      <c r="AJ945" s="385"/>
      <c r="AK945" s="385"/>
      <c r="AL945" s="385"/>
      <c r="AM945" s="385"/>
      <c r="AN945" s="379"/>
      <c r="AO945" s="386"/>
      <c r="AP945" s="372"/>
      <c r="AQ945" s="372"/>
      <c r="AR945" s="372"/>
      <c r="AS945" s="372"/>
      <c r="AT945" s="372"/>
      <c r="AU945" s="372"/>
      <c r="AV945" s="373"/>
      <c r="AW945" s="387"/>
      <c r="AX945" s="383"/>
      <c r="AY945" s="384"/>
      <c r="AZ945" s="380"/>
      <c r="BA945" s="388"/>
      <c r="BB945" s="382"/>
      <c r="BC945" s="383"/>
      <c r="BF945" s="328"/>
    </row>
    <row r="946" spans="1:58" s="132" customFormat="1" ht="15" x14ac:dyDescent="0.3">
      <c r="A946" s="148"/>
      <c r="B946" s="149"/>
      <c r="C946" s="291" t="str">
        <f t="shared" si="14"/>
        <v/>
      </c>
      <c r="D946" s="300"/>
      <c r="E946" s="300"/>
      <c r="F946" s="264"/>
      <c r="G946" s="349"/>
      <c r="H946" s="371"/>
      <c r="I946" s="352"/>
      <c r="J946" s="372"/>
      <c r="K946" s="373"/>
      <c r="L946" s="374"/>
      <c r="M946" s="375"/>
      <c r="N946" s="356"/>
      <c r="O946" s="376"/>
      <c r="P946" s="377"/>
      <c r="Q946" s="378"/>
      <c r="R946" s="379"/>
      <c r="S946" s="380"/>
      <c r="T946" s="381"/>
      <c r="U946" s="382"/>
      <c r="V946" s="382"/>
      <c r="W946" s="382"/>
      <c r="X946" s="382"/>
      <c r="Y946" s="383"/>
      <c r="Z946" s="384"/>
      <c r="AA946" s="470"/>
      <c r="AB946" s="381"/>
      <c r="AC946" s="382"/>
      <c r="AD946" s="382"/>
      <c r="AE946" s="382"/>
      <c r="AF946" s="382"/>
      <c r="AG946" s="382"/>
      <c r="AH946" s="376"/>
      <c r="AI946" s="377"/>
      <c r="AJ946" s="385"/>
      <c r="AK946" s="385"/>
      <c r="AL946" s="385"/>
      <c r="AM946" s="385"/>
      <c r="AN946" s="379"/>
      <c r="AO946" s="386"/>
      <c r="AP946" s="372"/>
      <c r="AQ946" s="372"/>
      <c r="AR946" s="372"/>
      <c r="AS946" s="372"/>
      <c r="AT946" s="372"/>
      <c r="AU946" s="372"/>
      <c r="AV946" s="373"/>
      <c r="AW946" s="387"/>
      <c r="AX946" s="383"/>
      <c r="AY946" s="384"/>
      <c r="AZ946" s="380"/>
      <c r="BA946" s="388"/>
      <c r="BB946" s="382"/>
      <c r="BC946" s="383"/>
      <c r="BF946" s="328"/>
    </row>
    <row r="947" spans="1:58" s="132" customFormat="1" ht="15" x14ac:dyDescent="0.3">
      <c r="A947" s="148"/>
      <c r="B947" s="149"/>
      <c r="C947" s="291" t="str">
        <f t="shared" si="14"/>
        <v/>
      </c>
      <c r="D947" s="300"/>
      <c r="E947" s="300"/>
      <c r="F947" s="264"/>
      <c r="G947" s="349"/>
      <c r="H947" s="371"/>
      <c r="I947" s="352"/>
      <c r="J947" s="372"/>
      <c r="K947" s="373"/>
      <c r="L947" s="374"/>
      <c r="M947" s="375"/>
      <c r="N947" s="356"/>
      <c r="O947" s="376"/>
      <c r="P947" s="377"/>
      <c r="Q947" s="378"/>
      <c r="R947" s="379"/>
      <c r="S947" s="380"/>
      <c r="T947" s="381"/>
      <c r="U947" s="382"/>
      <c r="V947" s="382"/>
      <c r="W947" s="382"/>
      <c r="X947" s="382"/>
      <c r="Y947" s="383"/>
      <c r="Z947" s="384"/>
      <c r="AA947" s="470"/>
      <c r="AB947" s="381"/>
      <c r="AC947" s="382"/>
      <c r="AD947" s="382"/>
      <c r="AE947" s="382"/>
      <c r="AF947" s="382"/>
      <c r="AG947" s="382"/>
      <c r="AH947" s="376"/>
      <c r="AI947" s="377"/>
      <c r="AJ947" s="385"/>
      <c r="AK947" s="385"/>
      <c r="AL947" s="385"/>
      <c r="AM947" s="385"/>
      <c r="AN947" s="379"/>
      <c r="AO947" s="386"/>
      <c r="AP947" s="372"/>
      <c r="AQ947" s="372"/>
      <c r="AR947" s="372"/>
      <c r="AS947" s="372"/>
      <c r="AT947" s="372"/>
      <c r="AU947" s="372"/>
      <c r="AV947" s="373"/>
      <c r="AW947" s="387"/>
      <c r="AX947" s="383"/>
      <c r="AY947" s="384"/>
      <c r="AZ947" s="380"/>
      <c r="BA947" s="388"/>
      <c r="BB947" s="382"/>
      <c r="BC947" s="383"/>
      <c r="BF947" s="328"/>
    </row>
    <row r="948" spans="1:58" s="132" customFormat="1" ht="15" x14ac:dyDescent="0.3">
      <c r="A948" s="148"/>
      <c r="B948" s="149"/>
      <c r="C948" s="291" t="str">
        <f t="shared" si="14"/>
        <v/>
      </c>
      <c r="D948" s="300"/>
      <c r="E948" s="300"/>
      <c r="F948" s="264"/>
      <c r="G948" s="349"/>
      <c r="H948" s="371"/>
      <c r="I948" s="352"/>
      <c r="J948" s="372"/>
      <c r="K948" s="373"/>
      <c r="L948" s="374"/>
      <c r="M948" s="375"/>
      <c r="N948" s="356"/>
      <c r="O948" s="376"/>
      <c r="P948" s="377"/>
      <c r="Q948" s="378"/>
      <c r="R948" s="379"/>
      <c r="S948" s="380"/>
      <c r="T948" s="381"/>
      <c r="U948" s="382"/>
      <c r="V948" s="382"/>
      <c r="W948" s="382"/>
      <c r="X948" s="382"/>
      <c r="Y948" s="383"/>
      <c r="Z948" s="384"/>
      <c r="AA948" s="470"/>
      <c r="AB948" s="381"/>
      <c r="AC948" s="382"/>
      <c r="AD948" s="382"/>
      <c r="AE948" s="382"/>
      <c r="AF948" s="382"/>
      <c r="AG948" s="382"/>
      <c r="AH948" s="376"/>
      <c r="AI948" s="377"/>
      <c r="AJ948" s="385"/>
      <c r="AK948" s="385"/>
      <c r="AL948" s="385"/>
      <c r="AM948" s="385"/>
      <c r="AN948" s="379"/>
      <c r="AO948" s="386"/>
      <c r="AP948" s="372"/>
      <c r="AQ948" s="372"/>
      <c r="AR948" s="372"/>
      <c r="AS948" s="372"/>
      <c r="AT948" s="372"/>
      <c r="AU948" s="372"/>
      <c r="AV948" s="373"/>
      <c r="AW948" s="387"/>
      <c r="AX948" s="383"/>
      <c r="AY948" s="384"/>
      <c r="AZ948" s="380"/>
      <c r="BA948" s="388"/>
      <c r="BB948" s="382"/>
      <c r="BC948" s="383"/>
      <c r="BF948" s="328"/>
    </row>
    <row r="949" spans="1:58" s="132" customFormat="1" ht="15" x14ac:dyDescent="0.3">
      <c r="A949" s="148"/>
      <c r="B949" s="149"/>
      <c r="C949" s="291" t="str">
        <f t="shared" si="14"/>
        <v/>
      </c>
      <c r="D949" s="300"/>
      <c r="E949" s="300"/>
      <c r="F949" s="264"/>
      <c r="G949" s="349"/>
      <c r="H949" s="371"/>
      <c r="I949" s="352"/>
      <c r="J949" s="372"/>
      <c r="K949" s="373"/>
      <c r="L949" s="374"/>
      <c r="M949" s="375"/>
      <c r="N949" s="356"/>
      <c r="O949" s="376"/>
      <c r="P949" s="377"/>
      <c r="Q949" s="378"/>
      <c r="R949" s="379"/>
      <c r="S949" s="380"/>
      <c r="T949" s="381"/>
      <c r="U949" s="382"/>
      <c r="V949" s="382"/>
      <c r="W949" s="382"/>
      <c r="X949" s="382"/>
      <c r="Y949" s="383"/>
      <c r="Z949" s="384"/>
      <c r="AA949" s="470"/>
      <c r="AB949" s="381"/>
      <c r="AC949" s="382"/>
      <c r="AD949" s="382"/>
      <c r="AE949" s="382"/>
      <c r="AF949" s="382"/>
      <c r="AG949" s="382"/>
      <c r="AH949" s="376"/>
      <c r="AI949" s="377"/>
      <c r="AJ949" s="385"/>
      <c r="AK949" s="385"/>
      <c r="AL949" s="385"/>
      <c r="AM949" s="385"/>
      <c r="AN949" s="379"/>
      <c r="AO949" s="386"/>
      <c r="AP949" s="372"/>
      <c r="AQ949" s="372"/>
      <c r="AR949" s="372"/>
      <c r="AS949" s="372"/>
      <c r="AT949" s="372"/>
      <c r="AU949" s="372"/>
      <c r="AV949" s="373"/>
      <c r="AW949" s="387"/>
      <c r="AX949" s="383"/>
      <c r="AY949" s="384"/>
      <c r="AZ949" s="380"/>
      <c r="BA949" s="388"/>
      <c r="BB949" s="382"/>
      <c r="BC949" s="383"/>
      <c r="BF949" s="328"/>
    </row>
    <row r="950" spans="1:58" s="132" customFormat="1" ht="15" x14ac:dyDescent="0.3">
      <c r="A950" s="148"/>
      <c r="B950" s="149"/>
      <c r="C950" s="291" t="str">
        <f t="shared" si="14"/>
        <v/>
      </c>
      <c r="D950" s="300"/>
      <c r="E950" s="300"/>
      <c r="F950" s="264"/>
      <c r="G950" s="349"/>
      <c r="H950" s="371"/>
      <c r="I950" s="352"/>
      <c r="J950" s="372"/>
      <c r="K950" s="373"/>
      <c r="L950" s="374"/>
      <c r="M950" s="375"/>
      <c r="N950" s="356"/>
      <c r="O950" s="376"/>
      <c r="P950" s="377"/>
      <c r="Q950" s="378"/>
      <c r="R950" s="379"/>
      <c r="S950" s="380"/>
      <c r="T950" s="381"/>
      <c r="U950" s="382"/>
      <c r="V950" s="382"/>
      <c r="W950" s="382"/>
      <c r="X950" s="382"/>
      <c r="Y950" s="383"/>
      <c r="Z950" s="384"/>
      <c r="AA950" s="470"/>
      <c r="AB950" s="381"/>
      <c r="AC950" s="382"/>
      <c r="AD950" s="382"/>
      <c r="AE950" s="382"/>
      <c r="AF950" s="382"/>
      <c r="AG950" s="382"/>
      <c r="AH950" s="376"/>
      <c r="AI950" s="377"/>
      <c r="AJ950" s="385"/>
      <c r="AK950" s="385"/>
      <c r="AL950" s="385"/>
      <c r="AM950" s="385"/>
      <c r="AN950" s="379"/>
      <c r="AO950" s="386"/>
      <c r="AP950" s="372"/>
      <c r="AQ950" s="372"/>
      <c r="AR950" s="372"/>
      <c r="AS950" s="372"/>
      <c r="AT950" s="372"/>
      <c r="AU950" s="372"/>
      <c r="AV950" s="373"/>
      <c r="AW950" s="387"/>
      <c r="AX950" s="383"/>
      <c r="AY950" s="384"/>
      <c r="AZ950" s="380"/>
      <c r="BA950" s="388"/>
      <c r="BB950" s="382"/>
      <c r="BC950" s="383"/>
      <c r="BF950" s="328"/>
    </row>
    <row r="951" spans="1:58" s="132" customFormat="1" ht="15" x14ac:dyDescent="0.3">
      <c r="A951" s="148"/>
      <c r="B951" s="149"/>
      <c r="C951" s="291" t="str">
        <f t="shared" si="14"/>
        <v/>
      </c>
      <c r="D951" s="300"/>
      <c r="E951" s="300"/>
      <c r="F951" s="264"/>
      <c r="G951" s="349"/>
      <c r="H951" s="371"/>
      <c r="I951" s="352"/>
      <c r="J951" s="372"/>
      <c r="K951" s="373"/>
      <c r="L951" s="374"/>
      <c r="M951" s="375"/>
      <c r="N951" s="356"/>
      <c r="O951" s="376"/>
      <c r="P951" s="377"/>
      <c r="Q951" s="378"/>
      <c r="R951" s="379"/>
      <c r="S951" s="380"/>
      <c r="T951" s="381"/>
      <c r="U951" s="382"/>
      <c r="V951" s="382"/>
      <c r="W951" s="382"/>
      <c r="X951" s="382"/>
      <c r="Y951" s="383"/>
      <c r="Z951" s="384"/>
      <c r="AA951" s="470"/>
      <c r="AB951" s="381"/>
      <c r="AC951" s="382"/>
      <c r="AD951" s="382"/>
      <c r="AE951" s="382"/>
      <c r="AF951" s="382"/>
      <c r="AG951" s="382"/>
      <c r="AH951" s="376"/>
      <c r="AI951" s="377"/>
      <c r="AJ951" s="385"/>
      <c r="AK951" s="385"/>
      <c r="AL951" s="385"/>
      <c r="AM951" s="385"/>
      <c r="AN951" s="379"/>
      <c r="AO951" s="386"/>
      <c r="AP951" s="372"/>
      <c r="AQ951" s="372"/>
      <c r="AR951" s="372"/>
      <c r="AS951" s="372"/>
      <c r="AT951" s="372"/>
      <c r="AU951" s="372"/>
      <c r="AV951" s="373"/>
      <c r="AW951" s="387"/>
      <c r="AX951" s="383"/>
      <c r="AY951" s="384"/>
      <c r="AZ951" s="380"/>
      <c r="BA951" s="388"/>
      <c r="BB951" s="382"/>
      <c r="BC951" s="383"/>
      <c r="BF951" s="328"/>
    </row>
    <row r="952" spans="1:58" s="132" customFormat="1" ht="15" x14ac:dyDescent="0.3">
      <c r="A952" s="148"/>
      <c r="B952" s="149"/>
      <c r="C952" s="291" t="str">
        <f t="shared" si="14"/>
        <v/>
      </c>
      <c r="D952" s="300"/>
      <c r="E952" s="300"/>
      <c r="F952" s="264"/>
      <c r="G952" s="349"/>
      <c r="H952" s="371"/>
      <c r="I952" s="352"/>
      <c r="J952" s="372"/>
      <c r="K952" s="373"/>
      <c r="L952" s="374"/>
      <c r="M952" s="375"/>
      <c r="N952" s="356"/>
      <c r="O952" s="376"/>
      <c r="P952" s="377"/>
      <c r="Q952" s="378"/>
      <c r="R952" s="379"/>
      <c r="S952" s="380"/>
      <c r="T952" s="381"/>
      <c r="U952" s="382"/>
      <c r="V952" s="382"/>
      <c r="W952" s="382"/>
      <c r="X952" s="382"/>
      <c r="Y952" s="383"/>
      <c r="Z952" s="384"/>
      <c r="AA952" s="470"/>
      <c r="AB952" s="381"/>
      <c r="AC952" s="382"/>
      <c r="AD952" s="382"/>
      <c r="AE952" s="382"/>
      <c r="AF952" s="382"/>
      <c r="AG952" s="382"/>
      <c r="AH952" s="376"/>
      <c r="AI952" s="377"/>
      <c r="AJ952" s="385"/>
      <c r="AK952" s="385"/>
      <c r="AL952" s="385"/>
      <c r="AM952" s="385"/>
      <c r="AN952" s="379"/>
      <c r="AO952" s="386"/>
      <c r="AP952" s="372"/>
      <c r="AQ952" s="372"/>
      <c r="AR952" s="372"/>
      <c r="AS952" s="372"/>
      <c r="AT952" s="372"/>
      <c r="AU952" s="372"/>
      <c r="AV952" s="373"/>
      <c r="AW952" s="387"/>
      <c r="AX952" s="383"/>
      <c r="AY952" s="384"/>
      <c r="AZ952" s="380"/>
      <c r="BA952" s="388"/>
      <c r="BB952" s="382"/>
      <c r="BC952" s="383"/>
      <c r="BF952" s="328"/>
    </row>
    <row r="953" spans="1:58" s="132" customFormat="1" ht="15" x14ac:dyDescent="0.3">
      <c r="A953" s="148"/>
      <c r="B953" s="149"/>
      <c r="C953" s="291" t="str">
        <f t="shared" si="14"/>
        <v/>
      </c>
      <c r="D953" s="300"/>
      <c r="E953" s="300"/>
      <c r="F953" s="264"/>
      <c r="G953" s="349"/>
      <c r="H953" s="371"/>
      <c r="I953" s="352"/>
      <c r="J953" s="372"/>
      <c r="K953" s="373"/>
      <c r="L953" s="374"/>
      <c r="M953" s="375"/>
      <c r="N953" s="356"/>
      <c r="O953" s="376"/>
      <c r="P953" s="377"/>
      <c r="Q953" s="378"/>
      <c r="R953" s="379"/>
      <c r="S953" s="380"/>
      <c r="T953" s="381"/>
      <c r="U953" s="382"/>
      <c r="V953" s="382"/>
      <c r="W953" s="382"/>
      <c r="X953" s="382"/>
      <c r="Y953" s="383"/>
      <c r="Z953" s="384"/>
      <c r="AA953" s="470"/>
      <c r="AB953" s="381"/>
      <c r="AC953" s="382"/>
      <c r="AD953" s="382"/>
      <c r="AE953" s="382"/>
      <c r="AF953" s="382"/>
      <c r="AG953" s="382"/>
      <c r="AH953" s="376"/>
      <c r="AI953" s="377"/>
      <c r="AJ953" s="385"/>
      <c r="AK953" s="385"/>
      <c r="AL953" s="385"/>
      <c r="AM953" s="385"/>
      <c r="AN953" s="379"/>
      <c r="AO953" s="386"/>
      <c r="AP953" s="372"/>
      <c r="AQ953" s="372"/>
      <c r="AR953" s="372"/>
      <c r="AS953" s="372"/>
      <c r="AT953" s="372"/>
      <c r="AU953" s="372"/>
      <c r="AV953" s="373"/>
      <c r="AW953" s="387"/>
      <c r="AX953" s="383"/>
      <c r="AY953" s="384"/>
      <c r="AZ953" s="380"/>
      <c r="BA953" s="388"/>
      <c r="BB953" s="382"/>
      <c r="BC953" s="383"/>
      <c r="BF953" s="328"/>
    </row>
    <row r="954" spans="1:58" s="132" customFormat="1" ht="15" x14ac:dyDescent="0.3">
      <c r="A954" s="148"/>
      <c r="B954" s="149"/>
      <c r="C954" s="291" t="str">
        <f t="shared" si="14"/>
        <v/>
      </c>
      <c r="D954" s="300"/>
      <c r="E954" s="300"/>
      <c r="F954" s="264"/>
      <c r="G954" s="349"/>
      <c r="H954" s="371"/>
      <c r="I954" s="352"/>
      <c r="J954" s="372"/>
      <c r="K954" s="373"/>
      <c r="L954" s="374"/>
      <c r="M954" s="375"/>
      <c r="N954" s="356"/>
      <c r="O954" s="376"/>
      <c r="P954" s="377"/>
      <c r="Q954" s="378"/>
      <c r="R954" s="379"/>
      <c r="S954" s="380"/>
      <c r="T954" s="381"/>
      <c r="U954" s="382"/>
      <c r="V954" s="382"/>
      <c r="W954" s="382"/>
      <c r="X954" s="382"/>
      <c r="Y954" s="383"/>
      <c r="Z954" s="384"/>
      <c r="AA954" s="470"/>
      <c r="AB954" s="381"/>
      <c r="AC954" s="382"/>
      <c r="AD954" s="382"/>
      <c r="AE954" s="382"/>
      <c r="AF954" s="382"/>
      <c r="AG954" s="382"/>
      <c r="AH954" s="376"/>
      <c r="AI954" s="377"/>
      <c r="AJ954" s="385"/>
      <c r="AK954" s="385"/>
      <c r="AL954" s="385"/>
      <c r="AM954" s="385"/>
      <c r="AN954" s="379"/>
      <c r="AO954" s="386"/>
      <c r="AP954" s="372"/>
      <c r="AQ954" s="372"/>
      <c r="AR954" s="372"/>
      <c r="AS954" s="372"/>
      <c r="AT954" s="372"/>
      <c r="AU954" s="372"/>
      <c r="AV954" s="373"/>
      <c r="AW954" s="387"/>
      <c r="AX954" s="383"/>
      <c r="AY954" s="384"/>
      <c r="AZ954" s="380"/>
      <c r="BA954" s="388"/>
      <c r="BB954" s="382"/>
      <c r="BC954" s="383"/>
      <c r="BF954" s="328"/>
    </row>
    <row r="955" spans="1:58" s="132" customFormat="1" ht="15" x14ac:dyDescent="0.3">
      <c r="A955" s="148"/>
      <c r="B955" s="149"/>
      <c r="C955" s="291" t="str">
        <f t="shared" si="14"/>
        <v/>
      </c>
      <c r="D955" s="300"/>
      <c r="E955" s="300"/>
      <c r="F955" s="264"/>
      <c r="G955" s="349"/>
      <c r="H955" s="371"/>
      <c r="I955" s="352"/>
      <c r="J955" s="372"/>
      <c r="K955" s="373"/>
      <c r="L955" s="374"/>
      <c r="M955" s="375"/>
      <c r="N955" s="356"/>
      <c r="O955" s="376"/>
      <c r="P955" s="377"/>
      <c r="Q955" s="378"/>
      <c r="R955" s="379"/>
      <c r="S955" s="380"/>
      <c r="T955" s="381"/>
      <c r="U955" s="382"/>
      <c r="V955" s="382"/>
      <c r="W955" s="382"/>
      <c r="X955" s="382"/>
      <c r="Y955" s="383"/>
      <c r="Z955" s="384"/>
      <c r="AA955" s="470"/>
      <c r="AB955" s="381"/>
      <c r="AC955" s="382"/>
      <c r="AD955" s="382"/>
      <c r="AE955" s="382"/>
      <c r="AF955" s="382"/>
      <c r="AG955" s="382"/>
      <c r="AH955" s="376"/>
      <c r="AI955" s="377"/>
      <c r="AJ955" s="385"/>
      <c r="AK955" s="385"/>
      <c r="AL955" s="385"/>
      <c r="AM955" s="385"/>
      <c r="AN955" s="379"/>
      <c r="AO955" s="386"/>
      <c r="AP955" s="372"/>
      <c r="AQ955" s="372"/>
      <c r="AR955" s="372"/>
      <c r="AS955" s="372"/>
      <c r="AT955" s="372"/>
      <c r="AU955" s="372"/>
      <c r="AV955" s="373"/>
      <c r="AW955" s="387"/>
      <c r="AX955" s="383"/>
      <c r="AY955" s="384"/>
      <c r="AZ955" s="380"/>
      <c r="BA955" s="388"/>
      <c r="BB955" s="382"/>
      <c r="BC955" s="383"/>
      <c r="BF955" s="328"/>
    </row>
    <row r="956" spans="1:58" s="132" customFormat="1" ht="15" x14ac:dyDescent="0.3">
      <c r="A956" s="148"/>
      <c r="B956" s="149"/>
      <c r="C956" s="291" t="str">
        <f t="shared" si="14"/>
        <v/>
      </c>
      <c r="D956" s="300"/>
      <c r="E956" s="300"/>
      <c r="F956" s="264"/>
      <c r="G956" s="349"/>
      <c r="H956" s="371"/>
      <c r="I956" s="352"/>
      <c r="J956" s="372"/>
      <c r="K956" s="373"/>
      <c r="L956" s="374"/>
      <c r="M956" s="375"/>
      <c r="N956" s="356"/>
      <c r="O956" s="376"/>
      <c r="P956" s="377"/>
      <c r="Q956" s="378"/>
      <c r="R956" s="379"/>
      <c r="S956" s="380"/>
      <c r="T956" s="381"/>
      <c r="U956" s="382"/>
      <c r="V956" s="382"/>
      <c r="W956" s="382"/>
      <c r="X956" s="382"/>
      <c r="Y956" s="383"/>
      <c r="Z956" s="384"/>
      <c r="AA956" s="470"/>
      <c r="AB956" s="381"/>
      <c r="AC956" s="382"/>
      <c r="AD956" s="382"/>
      <c r="AE956" s="382"/>
      <c r="AF956" s="382"/>
      <c r="AG956" s="382"/>
      <c r="AH956" s="376"/>
      <c r="AI956" s="377"/>
      <c r="AJ956" s="385"/>
      <c r="AK956" s="385"/>
      <c r="AL956" s="385"/>
      <c r="AM956" s="385"/>
      <c r="AN956" s="379"/>
      <c r="AO956" s="386"/>
      <c r="AP956" s="372"/>
      <c r="AQ956" s="372"/>
      <c r="AR956" s="372"/>
      <c r="AS956" s="372"/>
      <c r="AT956" s="372"/>
      <c r="AU956" s="372"/>
      <c r="AV956" s="373"/>
      <c r="AW956" s="387"/>
      <c r="AX956" s="383"/>
      <c r="AY956" s="384"/>
      <c r="AZ956" s="380"/>
      <c r="BA956" s="388"/>
      <c r="BB956" s="382"/>
      <c r="BC956" s="383"/>
      <c r="BF956" s="328"/>
    </row>
    <row r="957" spans="1:58" s="132" customFormat="1" ht="15" x14ac:dyDescent="0.3">
      <c r="A957" s="148"/>
      <c r="B957" s="149"/>
      <c r="C957" s="291" t="str">
        <f t="shared" si="14"/>
        <v/>
      </c>
      <c r="D957" s="300"/>
      <c r="E957" s="300"/>
      <c r="F957" s="264"/>
      <c r="G957" s="349"/>
      <c r="H957" s="371"/>
      <c r="I957" s="352"/>
      <c r="J957" s="372"/>
      <c r="K957" s="373"/>
      <c r="L957" s="374"/>
      <c r="M957" s="375"/>
      <c r="N957" s="356"/>
      <c r="O957" s="376"/>
      <c r="P957" s="377"/>
      <c r="Q957" s="378"/>
      <c r="R957" s="379"/>
      <c r="S957" s="380"/>
      <c r="T957" s="381"/>
      <c r="U957" s="382"/>
      <c r="V957" s="382"/>
      <c r="W957" s="382"/>
      <c r="X957" s="382"/>
      <c r="Y957" s="383"/>
      <c r="Z957" s="384"/>
      <c r="AA957" s="470"/>
      <c r="AB957" s="381"/>
      <c r="AC957" s="382"/>
      <c r="AD957" s="382"/>
      <c r="AE957" s="382"/>
      <c r="AF957" s="382"/>
      <c r="AG957" s="382"/>
      <c r="AH957" s="376"/>
      <c r="AI957" s="377"/>
      <c r="AJ957" s="385"/>
      <c r="AK957" s="385"/>
      <c r="AL957" s="385"/>
      <c r="AM957" s="385"/>
      <c r="AN957" s="379"/>
      <c r="AO957" s="386"/>
      <c r="AP957" s="372"/>
      <c r="AQ957" s="372"/>
      <c r="AR957" s="372"/>
      <c r="AS957" s="372"/>
      <c r="AT957" s="372"/>
      <c r="AU957" s="372"/>
      <c r="AV957" s="373"/>
      <c r="AW957" s="387"/>
      <c r="AX957" s="383"/>
      <c r="AY957" s="384"/>
      <c r="AZ957" s="380"/>
      <c r="BA957" s="388"/>
      <c r="BB957" s="382"/>
      <c r="BC957" s="383"/>
      <c r="BF957" s="328"/>
    </row>
    <row r="958" spans="1:58" s="132" customFormat="1" ht="15" x14ac:dyDescent="0.3">
      <c r="A958" s="148"/>
      <c r="B958" s="149"/>
      <c r="C958" s="291" t="str">
        <f t="shared" si="14"/>
        <v/>
      </c>
      <c r="D958" s="300"/>
      <c r="E958" s="300"/>
      <c r="F958" s="264"/>
      <c r="G958" s="349"/>
      <c r="H958" s="371"/>
      <c r="I958" s="352"/>
      <c r="J958" s="372"/>
      <c r="K958" s="373"/>
      <c r="L958" s="374"/>
      <c r="M958" s="375"/>
      <c r="N958" s="356"/>
      <c r="O958" s="376"/>
      <c r="P958" s="377"/>
      <c r="Q958" s="378"/>
      <c r="R958" s="379"/>
      <c r="S958" s="380"/>
      <c r="T958" s="381"/>
      <c r="U958" s="382"/>
      <c r="V958" s="382"/>
      <c r="W958" s="382"/>
      <c r="X958" s="382"/>
      <c r="Y958" s="383"/>
      <c r="Z958" s="384"/>
      <c r="AA958" s="470"/>
      <c r="AB958" s="381"/>
      <c r="AC958" s="382"/>
      <c r="AD958" s="382"/>
      <c r="AE958" s="382"/>
      <c r="AF958" s="382"/>
      <c r="AG958" s="382"/>
      <c r="AH958" s="376"/>
      <c r="AI958" s="377"/>
      <c r="AJ958" s="385"/>
      <c r="AK958" s="385"/>
      <c r="AL958" s="385"/>
      <c r="AM958" s="385"/>
      <c r="AN958" s="379"/>
      <c r="AO958" s="386"/>
      <c r="AP958" s="372"/>
      <c r="AQ958" s="372"/>
      <c r="AR958" s="372"/>
      <c r="AS958" s="372"/>
      <c r="AT958" s="372"/>
      <c r="AU958" s="372"/>
      <c r="AV958" s="373"/>
      <c r="AW958" s="387"/>
      <c r="AX958" s="383"/>
      <c r="AY958" s="384"/>
      <c r="AZ958" s="380"/>
      <c r="BA958" s="388"/>
      <c r="BB958" s="382"/>
      <c r="BC958" s="383"/>
      <c r="BF958" s="328"/>
    </row>
    <row r="959" spans="1:58" s="132" customFormat="1" ht="15" x14ac:dyDescent="0.3">
      <c r="A959" s="148"/>
      <c r="B959" s="149"/>
      <c r="C959" s="291" t="str">
        <f t="shared" si="14"/>
        <v/>
      </c>
      <c r="D959" s="300"/>
      <c r="E959" s="300"/>
      <c r="F959" s="264"/>
      <c r="G959" s="349"/>
      <c r="H959" s="371"/>
      <c r="I959" s="352"/>
      <c r="J959" s="372"/>
      <c r="K959" s="373"/>
      <c r="L959" s="374"/>
      <c r="M959" s="375"/>
      <c r="N959" s="356"/>
      <c r="O959" s="376"/>
      <c r="P959" s="377"/>
      <c r="Q959" s="378"/>
      <c r="R959" s="379"/>
      <c r="S959" s="380"/>
      <c r="T959" s="381"/>
      <c r="U959" s="382"/>
      <c r="V959" s="382"/>
      <c r="W959" s="382"/>
      <c r="X959" s="382"/>
      <c r="Y959" s="383"/>
      <c r="Z959" s="384"/>
      <c r="AA959" s="470"/>
      <c r="AB959" s="381"/>
      <c r="AC959" s="382"/>
      <c r="AD959" s="382"/>
      <c r="AE959" s="382"/>
      <c r="AF959" s="382"/>
      <c r="AG959" s="382"/>
      <c r="AH959" s="376"/>
      <c r="AI959" s="377"/>
      <c r="AJ959" s="385"/>
      <c r="AK959" s="385"/>
      <c r="AL959" s="385"/>
      <c r="AM959" s="385"/>
      <c r="AN959" s="379"/>
      <c r="AO959" s="386"/>
      <c r="AP959" s="372"/>
      <c r="AQ959" s="372"/>
      <c r="AR959" s="372"/>
      <c r="AS959" s="372"/>
      <c r="AT959" s="372"/>
      <c r="AU959" s="372"/>
      <c r="AV959" s="373"/>
      <c r="AW959" s="387"/>
      <c r="AX959" s="383"/>
      <c r="AY959" s="384"/>
      <c r="AZ959" s="380"/>
      <c r="BA959" s="388"/>
      <c r="BB959" s="382"/>
      <c r="BC959" s="383"/>
      <c r="BF959" s="328"/>
    </row>
    <row r="960" spans="1:58" s="132" customFormat="1" ht="15" x14ac:dyDescent="0.3">
      <c r="A960" s="148"/>
      <c r="B960" s="149"/>
      <c r="C960" s="291" t="str">
        <f t="shared" si="14"/>
        <v/>
      </c>
      <c r="D960" s="300"/>
      <c r="E960" s="300"/>
      <c r="F960" s="264"/>
      <c r="G960" s="349"/>
      <c r="H960" s="371"/>
      <c r="I960" s="352"/>
      <c r="J960" s="372"/>
      <c r="K960" s="373"/>
      <c r="L960" s="374"/>
      <c r="M960" s="375"/>
      <c r="N960" s="356"/>
      <c r="O960" s="376"/>
      <c r="P960" s="377"/>
      <c r="Q960" s="378"/>
      <c r="R960" s="379"/>
      <c r="S960" s="380"/>
      <c r="T960" s="381"/>
      <c r="U960" s="382"/>
      <c r="V960" s="382"/>
      <c r="W960" s="382"/>
      <c r="X960" s="382"/>
      <c r="Y960" s="383"/>
      <c r="Z960" s="384"/>
      <c r="AA960" s="470"/>
      <c r="AB960" s="381"/>
      <c r="AC960" s="382"/>
      <c r="AD960" s="382"/>
      <c r="AE960" s="382"/>
      <c r="AF960" s="382"/>
      <c r="AG960" s="382"/>
      <c r="AH960" s="376"/>
      <c r="AI960" s="377"/>
      <c r="AJ960" s="385"/>
      <c r="AK960" s="385"/>
      <c r="AL960" s="385"/>
      <c r="AM960" s="385"/>
      <c r="AN960" s="379"/>
      <c r="AO960" s="386"/>
      <c r="AP960" s="372"/>
      <c r="AQ960" s="372"/>
      <c r="AR960" s="372"/>
      <c r="AS960" s="372"/>
      <c r="AT960" s="372"/>
      <c r="AU960" s="372"/>
      <c r="AV960" s="373"/>
      <c r="AW960" s="387"/>
      <c r="AX960" s="383"/>
      <c r="AY960" s="384"/>
      <c r="AZ960" s="380"/>
      <c r="BA960" s="388"/>
      <c r="BB960" s="382"/>
      <c r="BC960" s="383"/>
      <c r="BF960" s="328"/>
    </row>
    <row r="961" spans="1:58" s="132" customFormat="1" ht="15" x14ac:dyDescent="0.3">
      <c r="A961" s="148"/>
      <c r="B961" s="149"/>
      <c r="C961" s="291" t="str">
        <f t="shared" si="14"/>
        <v/>
      </c>
      <c r="D961" s="300"/>
      <c r="E961" s="300"/>
      <c r="F961" s="264"/>
      <c r="G961" s="349"/>
      <c r="H961" s="371"/>
      <c r="I961" s="352"/>
      <c r="J961" s="372"/>
      <c r="K961" s="373"/>
      <c r="L961" s="374"/>
      <c r="M961" s="375"/>
      <c r="N961" s="356"/>
      <c r="O961" s="376"/>
      <c r="P961" s="377"/>
      <c r="Q961" s="378"/>
      <c r="R961" s="379"/>
      <c r="S961" s="380"/>
      <c r="T961" s="381"/>
      <c r="U961" s="382"/>
      <c r="V961" s="382"/>
      <c r="W961" s="382"/>
      <c r="X961" s="382"/>
      <c r="Y961" s="383"/>
      <c r="Z961" s="384"/>
      <c r="AA961" s="470"/>
      <c r="AB961" s="381"/>
      <c r="AC961" s="382"/>
      <c r="AD961" s="382"/>
      <c r="AE961" s="382"/>
      <c r="AF961" s="382"/>
      <c r="AG961" s="382"/>
      <c r="AH961" s="376"/>
      <c r="AI961" s="377"/>
      <c r="AJ961" s="385"/>
      <c r="AK961" s="385"/>
      <c r="AL961" s="385"/>
      <c r="AM961" s="385"/>
      <c r="AN961" s="379"/>
      <c r="AO961" s="386"/>
      <c r="AP961" s="372"/>
      <c r="AQ961" s="372"/>
      <c r="AR961" s="372"/>
      <c r="AS961" s="372"/>
      <c r="AT961" s="372"/>
      <c r="AU961" s="372"/>
      <c r="AV961" s="373"/>
      <c r="AW961" s="387"/>
      <c r="AX961" s="383"/>
      <c r="AY961" s="384"/>
      <c r="AZ961" s="380"/>
      <c r="BA961" s="388"/>
      <c r="BB961" s="382"/>
      <c r="BC961" s="383"/>
      <c r="BF961" s="328"/>
    </row>
    <row r="962" spans="1:58" s="132" customFormat="1" ht="15" x14ac:dyDescent="0.3">
      <c r="A962" s="148"/>
      <c r="B962" s="149"/>
      <c r="C962" s="291" t="str">
        <f t="shared" si="14"/>
        <v/>
      </c>
      <c r="D962" s="300"/>
      <c r="E962" s="300"/>
      <c r="F962" s="264"/>
      <c r="G962" s="349"/>
      <c r="H962" s="371"/>
      <c r="I962" s="352"/>
      <c r="J962" s="372"/>
      <c r="K962" s="373"/>
      <c r="L962" s="374"/>
      <c r="M962" s="375"/>
      <c r="N962" s="356"/>
      <c r="O962" s="376"/>
      <c r="P962" s="377"/>
      <c r="Q962" s="378"/>
      <c r="R962" s="379"/>
      <c r="S962" s="380"/>
      <c r="T962" s="381"/>
      <c r="U962" s="382"/>
      <c r="V962" s="382"/>
      <c r="W962" s="382"/>
      <c r="X962" s="382"/>
      <c r="Y962" s="383"/>
      <c r="Z962" s="384"/>
      <c r="AA962" s="470"/>
      <c r="AB962" s="381"/>
      <c r="AC962" s="382"/>
      <c r="AD962" s="382"/>
      <c r="AE962" s="382"/>
      <c r="AF962" s="382"/>
      <c r="AG962" s="382"/>
      <c r="AH962" s="376"/>
      <c r="AI962" s="377"/>
      <c r="AJ962" s="385"/>
      <c r="AK962" s="385"/>
      <c r="AL962" s="385"/>
      <c r="AM962" s="385"/>
      <c r="AN962" s="379"/>
      <c r="AO962" s="386"/>
      <c r="AP962" s="372"/>
      <c r="AQ962" s="372"/>
      <c r="AR962" s="372"/>
      <c r="AS962" s="372"/>
      <c r="AT962" s="372"/>
      <c r="AU962" s="372"/>
      <c r="AV962" s="373"/>
      <c r="AW962" s="387"/>
      <c r="AX962" s="383"/>
      <c r="AY962" s="384"/>
      <c r="AZ962" s="380"/>
      <c r="BA962" s="388"/>
      <c r="BB962" s="382"/>
      <c r="BC962" s="383"/>
      <c r="BF962" s="328"/>
    </row>
    <row r="963" spans="1:58" s="132" customFormat="1" ht="15" x14ac:dyDescent="0.3">
      <c r="A963" s="148"/>
      <c r="B963" s="149"/>
      <c r="C963" s="291" t="str">
        <f t="shared" si="14"/>
        <v/>
      </c>
      <c r="D963" s="300"/>
      <c r="E963" s="300"/>
      <c r="F963" s="264"/>
      <c r="G963" s="349"/>
      <c r="H963" s="371"/>
      <c r="I963" s="352"/>
      <c r="J963" s="372"/>
      <c r="K963" s="373"/>
      <c r="L963" s="374"/>
      <c r="M963" s="375"/>
      <c r="N963" s="356"/>
      <c r="O963" s="376"/>
      <c r="P963" s="377"/>
      <c r="Q963" s="378"/>
      <c r="R963" s="379"/>
      <c r="S963" s="380"/>
      <c r="T963" s="381"/>
      <c r="U963" s="382"/>
      <c r="V963" s="382"/>
      <c r="W963" s="382"/>
      <c r="X963" s="382"/>
      <c r="Y963" s="383"/>
      <c r="Z963" s="384"/>
      <c r="AA963" s="470"/>
      <c r="AB963" s="381"/>
      <c r="AC963" s="382"/>
      <c r="AD963" s="382"/>
      <c r="AE963" s="382"/>
      <c r="AF963" s="382"/>
      <c r="AG963" s="382"/>
      <c r="AH963" s="376"/>
      <c r="AI963" s="377"/>
      <c r="AJ963" s="385"/>
      <c r="AK963" s="385"/>
      <c r="AL963" s="385"/>
      <c r="AM963" s="385"/>
      <c r="AN963" s="379"/>
      <c r="AO963" s="386"/>
      <c r="AP963" s="372"/>
      <c r="AQ963" s="372"/>
      <c r="AR963" s="372"/>
      <c r="AS963" s="372"/>
      <c r="AT963" s="372"/>
      <c r="AU963" s="372"/>
      <c r="AV963" s="373"/>
      <c r="AW963" s="387"/>
      <c r="AX963" s="383"/>
      <c r="AY963" s="384"/>
      <c r="AZ963" s="380"/>
      <c r="BA963" s="388"/>
      <c r="BB963" s="382"/>
      <c r="BC963" s="383"/>
      <c r="BF963" s="328"/>
    </row>
    <row r="964" spans="1:58" s="132" customFormat="1" ht="15" x14ac:dyDescent="0.3">
      <c r="A964" s="148"/>
      <c r="B964" s="149"/>
      <c r="C964" s="291" t="str">
        <f t="shared" si="14"/>
        <v/>
      </c>
      <c r="D964" s="300"/>
      <c r="E964" s="300"/>
      <c r="F964" s="264"/>
      <c r="G964" s="349"/>
      <c r="H964" s="371"/>
      <c r="I964" s="352"/>
      <c r="J964" s="372"/>
      <c r="K964" s="373"/>
      <c r="L964" s="374"/>
      <c r="M964" s="375"/>
      <c r="N964" s="356"/>
      <c r="O964" s="376"/>
      <c r="P964" s="377"/>
      <c r="Q964" s="378"/>
      <c r="R964" s="379"/>
      <c r="S964" s="380"/>
      <c r="T964" s="381"/>
      <c r="U964" s="382"/>
      <c r="V964" s="382"/>
      <c r="W964" s="382"/>
      <c r="X964" s="382"/>
      <c r="Y964" s="383"/>
      <c r="Z964" s="384"/>
      <c r="AA964" s="470"/>
      <c r="AB964" s="381"/>
      <c r="AC964" s="382"/>
      <c r="AD964" s="382"/>
      <c r="AE964" s="382"/>
      <c r="AF964" s="382"/>
      <c r="AG964" s="382"/>
      <c r="AH964" s="376"/>
      <c r="AI964" s="377"/>
      <c r="AJ964" s="385"/>
      <c r="AK964" s="385"/>
      <c r="AL964" s="385"/>
      <c r="AM964" s="385"/>
      <c r="AN964" s="379"/>
      <c r="AO964" s="386"/>
      <c r="AP964" s="372"/>
      <c r="AQ964" s="372"/>
      <c r="AR964" s="372"/>
      <c r="AS964" s="372"/>
      <c r="AT964" s="372"/>
      <c r="AU964" s="372"/>
      <c r="AV964" s="373"/>
      <c r="AW964" s="387"/>
      <c r="AX964" s="383"/>
      <c r="AY964" s="384"/>
      <c r="AZ964" s="380"/>
      <c r="BA964" s="388"/>
      <c r="BB964" s="382"/>
      <c r="BC964" s="383"/>
      <c r="BF964" s="328"/>
    </row>
    <row r="965" spans="1:58" s="132" customFormat="1" ht="15" x14ac:dyDescent="0.3">
      <c r="A965" s="148"/>
      <c r="B965" s="149"/>
      <c r="C965" s="291" t="str">
        <f t="shared" ref="C965:C1002" si="15">IF(D965="","",C964+1)</f>
        <v/>
      </c>
      <c r="D965" s="300"/>
      <c r="E965" s="300"/>
      <c r="F965" s="264"/>
      <c r="G965" s="349"/>
      <c r="H965" s="371"/>
      <c r="I965" s="352"/>
      <c r="J965" s="372"/>
      <c r="K965" s="373"/>
      <c r="L965" s="374"/>
      <c r="M965" s="375"/>
      <c r="N965" s="356"/>
      <c r="O965" s="376"/>
      <c r="P965" s="377"/>
      <c r="Q965" s="378"/>
      <c r="R965" s="379"/>
      <c r="S965" s="380"/>
      <c r="T965" s="381"/>
      <c r="U965" s="382"/>
      <c r="V965" s="382"/>
      <c r="W965" s="382"/>
      <c r="X965" s="382"/>
      <c r="Y965" s="383"/>
      <c r="Z965" s="384"/>
      <c r="AA965" s="470"/>
      <c r="AB965" s="381"/>
      <c r="AC965" s="382"/>
      <c r="AD965" s="382"/>
      <c r="AE965" s="382"/>
      <c r="AF965" s="382"/>
      <c r="AG965" s="382"/>
      <c r="AH965" s="376"/>
      <c r="AI965" s="377"/>
      <c r="AJ965" s="385"/>
      <c r="AK965" s="385"/>
      <c r="AL965" s="385"/>
      <c r="AM965" s="385"/>
      <c r="AN965" s="379"/>
      <c r="AO965" s="386"/>
      <c r="AP965" s="372"/>
      <c r="AQ965" s="372"/>
      <c r="AR965" s="372"/>
      <c r="AS965" s="372"/>
      <c r="AT965" s="372"/>
      <c r="AU965" s="372"/>
      <c r="AV965" s="373"/>
      <c r="AW965" s="387"/>
      <c r="AX965" s="383"/>
      <c r="AY965" s="384"/>
      <c r="AZ965" s="380"/>
      <c r="BA965" s="388"/>
      <c r="BB965" s="382"/>
      <c r="BC965" s="383"/>
      <c r="BF965" s="328"/>
    </row>
    <row r="966" spans="1:58" s="132" customFormat="1" ht="15" x14ac:dyDescent="0.3">
      <c r="A966" s="148"/>
      <c r="B966" s="149"/>
      <c r="C966" s="291" t="str">
        <f t="shared" si="15"/>
        <v/>
      </c>
      <c r="D966" s="300"/>
      <c r="E966" s="300"/>
      <c r="F966" s="264"/>
      <c r="G966" s="349"/>
      <c r="H966" s="371"/>
      <c r="I966" s="352"/>
      <c r="J966" s="372"/>
      <c r="K966" s="373"/>
      <c r="L966" s="374"/>
      <c r="M966" s="375"/>
      <c r="N966" s="356"/>
      <c r="O966" s="376"/>
      <c r="P966" s="377"/>
      <c r="Q966" s="378"/>
      <c r="R966" s="379"/>
      <c r="S966" s="380"/>
      <c r="T966" s="381"/>
      <c r="U966" s="382"/>
      <c r="V966" s="382"/>
      <c r="W966" s="382"/>
      <c r="X966" s="382"/>
      <c r="Y966" s="383"/>
      <c r="Z966" s="384"/>
      <c r="AA966" s="470"/>
      <c r="AB966" s="381"/>
      <c r="AC966" s="382"/>
      <c r="AD966" s="382"/>
      <c r="AE966" s="382"/>
      <c r="AF966" s="382"/>
      <c r="AG966" s="382"/>
      <c r="AH966" s="376"/>
      <c r="AI966" s="377"/>
      <c r="AJ966" s="385"/>
      <c r="AK966" s="385"/>
      <c r="AL966" s="385"/>
      <c r="AM966" s="385"/>
      <c r="AN966" s="379"/>
      <c r="AO966" s="386"/>
      <c r="AP966" s="372"/>
      <c r="AQ966" s="372"/>
      <c r="AR966" s="372"/>
      <c r="AS966" s="372"/>
      <c r="AT966" s="372"/>
      <c r="AU966" s="372"/>
      <c r="AV966" s="373"/>
      <c r="AW966" s="387"/>
      <c r="AX966" s="383"/>
      <c r="AY966" s="384"/>
      <c r="AZ966" s="380"/>
      <c r="BA966" s="388"/>
      <c r="BB966" s="382"/>
      <c r="BC966" s="383"/>
      <c r="BF966" s="328"/>
    </row>
    <row r="967" spans="1:58" s="132" customFormat="1" ht="15" x14ac:dyDescent="0.3">
      <c r="A967" s="148"/>
      <c r="B967" s="149"/>
      <c r="C967" s="291" t="str">
        <f t="shared" si="15"/>
        <v/>
      </c>
      <c r="D967" s="300"/>
      <c r="E967" s="300"/>
      <c r="F967" s="264"/>
      <c r="G967" s="349"/>
      <c r="H967" s="371"/>
      <c r="I967" s="352"/>
      <c r="J967" s="372"/>
      <c r="K967" s="373"/>
      <c r="L967" s="374"/>
      <c r="M967" s="375"/>
      <c r="N967" s="356"/>
      <c r="O967" s="376"/>
      <c r="P967" s="377"/>
      <c r="Q967" s="378"/>
      <c r="R967" s="379"/>
      <c r="S967" s="380"/>
      <c r="T967" s="381"/>
      <c r="U967" s="382"/>
      <c r="V967" s="382"/>
      <c r="W967" s="382"/>
      <c r="X967" s="382"/>
      <c r="Y967" s="383"/>
      <c r="Z967" s="384"/>
      <c r="AA967" s="470"/>
      <c r="AB967" s="381"/>
      <c r="AC967" s="382"/>
      <c r="AD967" s="382"/>
      <c r="AE967" s="382"/>
      <c r="AF967" s="382"/>
      <c r="AG967" s="382"/>
      <c r="AH967" s="376"/>
      <c r="AI967" s="377"/>
      <c r="AJ967" s="385"/>
      <c r="AK967" s="385"/>
      <c r="AL967" s="385"/>
      <c r="AM967" s="385"/>
      <c r="AN967" s="379"/>
      <c r="AO967" s="386"/>
      <c r="AP967" s="372"/>
      <c r="AQ967" s="372"/>
      <c r="AR967" s="372"/>
      <c r="AS967" s="372"/>
      <c r="AT967" s="372"/>
      <c r="AU967" s="372"/>
      <c r="AV967" s="373"/>
      <c r="AW967" s="387"/>
      <c r="AX967" s="383"/>
      <c r="AY967" s="384"/>
      <c r="AZ967" s="380"/>
      <c r="BA967" s="388"/>
      <c r="BB967" s="382"/>
      <c r="BC967" s="383"/>
      <c r="BF967" s="328"/>
    </row>
    <row r="968" spans="1:58" s="132" customFormat="1" ht="15" x14ac:dyDescent="0.3">
      <c r="A968" s="148"/>
      <c r="B968" s="149"/>
      <c r="C968" s="291" t="str">
        <f t="shared" si="15"/>
        <v/>
      </c>
      <c r="D968" s="300"/>
      <c r="E968" s="300"/>
      <c r="F968" s="264"/>
      <c r="G968" s="349"/>
      <c r="H968" s="371"/>
      <c r="I968" s="352"/>
      <c r="J968" s="372"/>
      <c r="K968" s="373"/>
      <c r="L968" s="374"/>
      <c r="M968" s="375"/>
      <c r="N968" s="356"/>
      <c r="O968" s="376"/>
      <c r="P968" s="377"/>
      <c r="Q968" s="378"/>
      <c r="R968" s="379"/>
      <c r="S968" s="380"/>
      <c r="T968" s="381"/>
      <c r="U968" s="382"/>
      <c r="V968" s="382"/>
      <c r="W968" s="382"/>
      <c r="X968" s="382"/>
      <c r="Y968" s="383"/>
      <c r="Z968" s="384"/>
      <c r="AA968" s="470"/>
      <c r="AB968" s="381"/>
      <c r="AC968" s="382"/>
      <c r="AD968" s="382"/>
      <c r="AE968" s="382"/>
      <c r="AF968" s="382"/>
      <c r="AG968" s="382"/>
      <c r="AH968" s="376"/>
      <c r="AI968" s="377"/>
      <c r="AJ968" s="385"/>
      <c r="AK968" s="385"/>
      <c r="AL968" s="385"/>
      <c r="AM968" s="385"/>
      <c r="AN968" s="379"/>
      <c r="AO968" s="386"/>
      <c r="AP968" s="372"/>
      <c r="AQ968" s="372"/>
      <c r="AR968" s="372"/>
      <c r="AS968" s="372"/>
      <c r="AT968" s="372"/>
      <c r="AU968" s="372"/>
      <c r="AV968" s="373"/>
      <c r="AW968" s="387"/>
      <c r="AX968" s="383"/>
      <c r="AY968" s="384"/>
      <c r="AZ968" s="380"/>
      <c r="BA968" s="388"/>
      <c r="BB968" s="382"/>
      <c r="BC968" s="383"/>
      <c r="BF968" s="328"/>
    </row>
    <row r="969" spans="1:58" s="132" customFormat="1" ht="15" x14ac:dyDescent="0.3">
      <c r="A969" s="148"/>
      <c r="B969" s="149"/>
      <c r="C969" s="291" t="str">
        <f t="shared" si="15"/>
        <v/>
      </c>
      <c r="D969" s="300"/>
      <c r="E969" s="300"/>
      <c r="F969" s="264"/>
      <c r="G969" s="349"/>
      <c r="H969" s="371"/>
      <c r="I969" s="352"/>
      <c r="J969" s="372"/>
      <c r="K969" s="373"/>
      <c r="L969" s="374"/>
      <c r="M969" s="375"/>
      <c r="N969" s="356"/>
      <c r="O969" s="376"/>
      <c r="P969" s="377"/>
      <c r="Q969" s="378"/>
      <c r="R969" s="379"/>
      <c r="S969" s="380"/>
      <c r="T969" s="381"/>
      <c r="U969" s="382"/>
      <c r="V969" s="382"/>
      <c r="W969" s="382"/>
      <c r="X969" s="382"/>
      <c r="Y969" s="383"/>
      <c r="Z969" s="384"/>
      <c r="AA969" s="470"/>
      <c r="AB969" s="381"/>
      <c r="AC969" s="382"/>
      <c r="AD969" s="382"/>
      <c r="AE969" s="382"/>
      <c r="AF969" s="382"/>
      <c r="AG969" s="382"/>
      <c r="AH969" s="376"/>
      <c r="AI969" s="377"/>
      <c r="AJ969" s="385"/>
      <c r="AK969" s="385"/>
      <c r="AL969" s="385"/>
      <c r="AM969" s="385"/>
      <c r="AN969" s="379"/>
      <c r="AO969" s="386"/>
      <c r="AP969" s="372"/>
      <c r="AQ969" s="372"/>
      <c r="AR969" s="372"/>
      <c r="AS969" s="372"/>
      <c r="AT969" s="372"/>
      <c r="AU969" s="372"/>
      <c r="AV969" s="373"/>
      <c r="AW969" s="387"/>
      <c r="AX969" s="383"/>
      <c r="AY969" s="384"/>
      <c r="AZ969" s="380"/>
      <c r="BA969" s="388"/>
      <c r="BB969" s="382"/>
      <c r="BC969" s="383"/>
      <c r="BF969" s="328"/>
    </row>
    <row r="970" spans="1:58" s="132" customFormat="1" ht="15" x14ac:dyDescent="0.3">
      <c r="A970" s="148"/>
      <c r="B970" s="149"/>
      <c r="C970" s="291" t="str">
        <f t="shared" si="15"/>
        <v/>
      </c>
      <c r="D970" s="300"/>
      <c r="E970" s="300"/>
      <c r="F970" s="264"/>
      <c r="G970" s="349"/>
      <c r="H970" s="371"/>
      <c r="I970" s="352"/>
      <c r="J970" s="372"/>
      <c r="K970" s="373"/>
      <c r="L970" s="374"/>
      <c r="M970" s="375"/>
      <c r="N970" s="356"/>
      <c r="O970" s="376"/>
      <c r="P970" s="377"/>
      <c r="Q970" s="378"/>
      <c r="R970" s="379"/>
      <c r="S970" s="380"/>
      <c r="T970" s="381"/>
      <c r="U970" s="382"/>
      <c r="V970" s="382"/>
      <c r="W970" s="382"/>
      <c r="X970" s="382"/>
      <c r="Y970" s="383"/>
      <c r="Z970" s="384"/>
      <c r="AA970" s="470"/>
      <c r="AB970" s="381"/>
      <c r="AC970" s="382"/>
      <c r="AD970" s="382"/>
      <c r="AE970" s="382"/>
      <c r="AF970" s="382"/>
      <c r="AG970" s="382"/>
      <c r="AH970" s="376"/>
      <c r="AI970" s="377"/>
      <c r="AJ970" s="385"/>
      <c r="AK970" s="385"/>
      <c r="AL970" s="385"/>
      <c r="AM970" s="385"/>
      <c r="AN970" s="379"/>
      <c r="AO970" s="386"/>
      <c r="AP970" s="372"/>
      <c r="AQ970" s="372"/>
      <c r="AR970" s="372"/>
      <c r="AS970" s="372"/>
      <c r="AT970" s="372"/>
      <c r="AU970" s="372"/>
      <c r="AV970" s="373"/>
      <c r="AW970" s="387"/>
      <c r="AX970" s="383"/>
      <c r="AY970" s="384"/>
      <c r="AZ970" s="380"/>
      <c r="BA970" s="388"/>
      <c r="BB970" s="382"/>
      <c r="BC970" s="383"/>
      <c r="BF970" s="328"/>
    </row>
    <row r="971" spans="1:58" s="132" customFormat="1" ht="15" x14ac:dyDescent="0.3">
      <c r="A971" s="148"/>
      <c r="B971" s="149"/>
      <c r="C971" s="291" t="str">
        <f t="shared" si="15"/>
        <v/>
      </c>
      <c r="D971" s="300"/>
      <c r="E971" s="300"/>
      <c r="F971" s="264"/>
      <c r="G971" s="349"/>
      <c r="H971" s="371"/>
      <c r="I971" s="352"/>
      <c r="J971" s="372"/>
      <c r="K971" s="373"/>
      <c r="L971" s="374"/>
      <c r="M971" s="375"/>
      <c r="N971" s="356"/>
      <c r="O971" s="376"/>
      <c r="P971" s="377"/>
      <c r="Q971" s="378"/>
      <c r="R971" s="379"/>
      <c r="S971" s="380"/>
      <c r="T971" s="381"/>
      <c r="U971" s="382"/>
      <c r="V971" s="382"/>
      <c r="W971" s="382"/>
      <c r="X971" s="382"/>
      <c r="Y971" s="383"/>
      <c r="Z971" s="384"/>
      <c r="AA971" s="470"/>
      <c r="AB971" s="381"/>
      <c r="AC971" s="382"/>
      <c r="AD971" s="382"/>
      <c r="AE971" s="382"/>
      <c r="AF971" s="382"/>
      <c r="AG971" s="382"/>
      <c r="AH971" s="376"/>
      <c r="AI971" s="377"/>
      <c r="AJ971" s="385"/>
      <c r="AK971" s="385"/>
      <c r="AL971" s="385"/>
      <c r="AM971" s="385"/>
      <c r="AN971" s="379"/>
      <c r="AO971" s="386"/>
      <c r="AP971" s="372"/>
      <c r="AQ971" s="372"/>
      <c r="AR971" s="372"/>
      <c r="AS971" s="372"/>
      <c r="AT971" s="372"/>
      <c r="AU971" s="372"/>
      <c r="AV971" s="373"/>
      <c r="AW971" s="387"/>
      <c r="AX971" s="383"/>
      <c r="AY971" s="384"/>
      <c r="AZ971" s="380"/>
      <c r="BA971" s="388"/>
      <c r="BB971" s="382"/>
      <c r="BC971" s="383"/>
      <c r="BF971" s="328"/>
    </row>
    <row r="972" spans="1:58" s="132" customFormat="1" ht="15" x14ac:dyDescent="0.3">
      <c r="A972" s="148"/>
      <c r="B972" s="149"/>
      <c r="C972" s="291" t="str">
        <f t="shared" si="15"/>
        <v/>
      </c>
      <c r="D972" s="300"/>
      <c r="E972" s="300"/>
      <c r="F972" s="264"/>
      <c r="G972" s="349"/>
      <c r="H972" s="371"/>
      <c r="I972" s="352"/>
      <c r="J972" s="372"/>
      <c r="K972" s="373"/>
      <c r="L972" s="374"/>
      <c r="M972" s="375"/>
      <c r="N972" s="356"/>
      <c r="O972" s="376"/>
      <c r="P972" s="377"/>
      <c r="Q972" s="378"/>
      <c r="R972" s="379"/>
      <c r="S972" s="380"/>
      <c r="T972" s="381"/>
      <c r="U972" s="382"/>
      <c r="V972" s="382"/>
      <c r="W972" s="382"/>
      <c r="X972" s="382"/>
      <c r="Y972" s="383"/>
      <c r="Z972" s="384"/>
      <c r="AA972" s="470"/>
      <c r="AB972" s="381"/>
      <c r="AC972" s="382"/>
      <c r="AD972" s="382"/>
      <c r="AE972" s="382"/>
      <c r="AF972" s="382"/>
      <c r="AG972" s="382"/>
      <c r="AH972" s="376"/>
      <c r="AI972" s="377"/>
      <c r="AJ972" s="385"/>
      <c r="AK972" s="385"/>
      <c r="AL972" s="385"/>
      <c r="AM972" s="385"/>
      <c r="AN972" s="379"/>
      <c r="AO972" s="386"/>
      <c r="AP972" s="372"/>
      <c r="AQ972" s="372"/>
      <c r="AR972" s="372"/>
      <c r="AS972" s="372"/>
      <c r="AT972" s="372"/>
      <c r="AU972" s="372"/>
      <c r="AV972" s="373"/>
      <c r="AW972" s="387"/>
      <c r="AX972" s="383"/>
      <c r="AY972" s="384"/>
      <c r="AZ972" s="380"/>
      <c r="BA972" s="388"/>
      <c r="BB972" s="382"/>
      <c r="BC972" s="383"/>
      <c r="BF972" s="328"/>
    </row>
    <row r="973" spans="1:58" s="132" customFormat="1" ht="15" x14ac:dyDescent="0.3">
      <c r="A973" s="148"/>
      <c r="B973" s="149"/>
      <c r="C973" s="291" t="str">
        <f t="shared" si="15"/>
        <v/>
      </c>
      <c r="D973" s="300"/>
      <c r="E973" s="300"/>
      <c r="F973" s="264"/>
      <c r="G973" s="349"/>
      <c r="H973" s="371"/>
      <c r="I973" s="352"/>
      <c r="J973" s="372"/>
      <c r="K973" s="373"/>
      <c r="L973" s="374"/>
      <c r="M973" s="375"/>
      <c r="N973" s="356"/>
      <c r="O973" s="376"/>
      <c r="P973" s="377"/>
      <c r="Q973" s="378"/>
      <c r="R973" s="379"/>
      <c r="S973" s="380"/>
      <c r="T973" s="381"/>
      <c r="U973" s="382"/>
      <c r="V973" s="382"/>
      <c r="W973" s="382"/>
      <c r="X973" s="382"/>
      <c r="Y973" s="383"/>
      <c r="Z973" s="384"/>
      <c r="AA973" s="470"/>
      <c r="AB973" s="381"/>
      <c r="AC973" s="382"/>
      <c r="AD973" s="382"/>
      <c r="AE973" s="382"/>
      <c r="AF973" s="382"/>
      <c r="AG973" s="382"/>
      <c r="AH973" s="376"/>
      <c r="AI973" s="377"/>
      <c r="AJ973" s="385"/>
      <c r="AK973" s="385"/>
      <c r="AL973" s="385"/>
      <c r="AM973" s="385"/>
      <c r="AN973" s="379"/>
      <c r="AO973" s="386"/>
      <c r="AP973" s="372"/>
      <c r="AQ973" s="372"/>
      <c r="AR973" s="372"/>
      <c r="AS973" s="372"/>
      <c r="AT973" s="372"/>
      <c r="AU973" s="372"/>
      <c r="AV973" s="373"/>
      <c r="AW973" s="387"/>
      <c r="AX973" s="383"/>
      <c r="AY973" s="384"/>
      <c r="AZ973" s="380"/>
      <c r="BA973" s="388"/>
      <c r="BB973" s="382"/>
      <c r="BC973" s="383"/>
      <c r="BF973" s="328"/>
    </row>
    <row r="974" spans="1:58" s="132" customFormat="1" ht="15" x14ac:dyDescent="0.3">
      <c r="A974" s="148"/>
      <c r="B974" s="149"/>
      <c r="C974" s="291" t="str">
        <f t="shared" si="15"/>
        <v/>
      </c>
      <c r="D974" s="300"/>
      <c r="E974" s="300"/>
      <c r="F974" s="264"/>
      <c r="G974" s="349"/>
      <c r="H974" s="371"/>
      <c r="I974" s="352"/>
      <c r="J974" s="372"/>
      <c r="K974" s="373"/>
      <c r="L974" s="374"/>
      <c r="M974" s="375"/>
      <c r="N974" s="356"/>
      <c r="O974" s="376"/>
      <c r="P974" s="377"/>
      <c r="Q974" s="378"/>
      <c r="R974" s="379"/>
      <c r="S974" s="380"/>
      <c r="T974" s="381"/>
      <c r="U974" s="382"/>
      <c r="V974" s="382"/>
      <c r="W974" s="382"/>
      <c r="X974" s="382"/>
      <c r="Y974" s="383"/>
      <c r="Z974" s="384"/>
      <c r="AA974" s="470"/>
      <c r="AB974" s="381"/>
      <c r="AC974" s="382"/>
      <c r="AD974" s="382"/>
      <c r="AE974" s="382"/>
      <c r="AF974" s="382"/>
      <c r="AG974" s="382"/>
      <c r="AH974" s="376"/>
      <c r="AI974" s="377"/>
      <c r="AJ974" s="385"/>
      <c r="AK974" s="385"/>
      <c r="AL974" s="385"/>
      <c r="AM974" s="385"/>
      <c r="AN974" s="379"/>
      <c r="AO974" s="386"/>
      <c r="AP974" s="372"/>
      <c r="AQ974" s="372"/>
      <c r="AR974" s="372"/>
      <c r="AS974" s="372"/>
      <c r="AT974" s="372"/>
      <c r="AU974" s="372"/>
      <c r="AV974" s="373"/>
      <c r="AW974" s="387"/>
      <c r="AX974" s="383"/>
      <c r="AY974" s="384"/>
      <c r="AZ974" s="380"/>
      <c r="BA974" s="388"/>
      <c r="BB974" s="382"/>
      <c r="BC974" s="383"/>
      <c r="BF974" s="328"/>
    </row>
    <row r="975" spans="1:58" s="132" customFormat="1" ht="15" x14ac:dyDescent="0.3">
      <c r="A975" s="148"/>
      <c r="B975" s="149"/>
      <c r="C975" s="291" t="str">
        <f t="shared" si="15"/>
        <v/>
      </c>
      <c r="D975" s="300"/>
      <c r="E975" s="300"/>
      <c r="F975" s="264"/>
      <c r="G975" s="349"/>
      <c r="H975" s="371"/>
      <c r="I975" s="352"/>
      <c r="J975" s="372"/>
      <c r="K975" s="373"/>
      <c r="L975" s="374"/>
      <c r="M975" s="375"/>
      <c r="N975" s="356"/>
      <c r="O975" s="376"/>
      <c r="P975" s="377"/>
      <c r="Q975" s="378"/>
      <c r="R975" s="379"/>
      <c r="S975" s="380"/>
      <c r="T975" s="381"/>
      <c r="U975" s="382"/>
      <c r="V975" s="382"/>
      <c r="W975" s="382"/>
      <c r="X975" s="382"/>
      <c r="Y975" s="383"/>
      <c r="Z975" s="384"/>
      <c r="AA975" s="470"/>
      <c r="AB975" s="381"/>
      <c r="AC975" s="382"/>
      <c r="AD975" s="382"/>
      <c r="AE975" s="382"/>
      <c r="AF975" s="382"/>
      <c r="AG975" s="382"/>
      <c r="AH975" s="376"/>
      <c r="AI975" s="377"/>
      <c r="AJ975" s="385"/>
      <c r="AK975" s="385"/>
      <c r="AL975" s="385"/>
      <c r="AM975" s="385"/>
      <c r="AN975" s="379"/>
      <c r="AO975" s="386"/>
      <c r="AP975" s="372"/>
      <c r="AQ975" s="372"/>
      <c r="AR975" s="372"/>
      <c r="AS975" s="372"/>
      <c r="AT975" s="372"/>
      <c r="AU975" s="372"/>
      <c r="AV975" s="373"/>
      <c r="AW975" s="387"/>
      <c r="AX975" s="383"/>
      <c r="AY975" s="384"/>
      <c r="AZ975" s="380"/>
      <c r="BA975" s="388"/>
      <c r="BB975" s="382"/>
      <c r="BC975" s="383"/>
      <c r="BF975" s="328"/>
    </row>
    <row r="976" spans="1:58" s="132" customFormat="1" ht="15" x14ac:dyDescent="0.3">
      <c r="A976" s="148"/>
      <c r="B976" s="149"/>
      <c r="C976" s="291" t="str">
        <f t="shared" si="15"/>
        <v/>
      </c>
      <c r="D976" s="300"/>
      <c r="E976" s="300"/>
      <c r="F976" s="264"/>
      <c r="G976" s="349"/>
      <c r="H976" s="371"/>
      <c r="I976" s="352"/>
      <c r="J976" s="372"/>
      <c r="K976" s="373"/>
      <c r="L976" s="374"/>
      <c r="M976" s="375"/>
      <c r="N976" s="356"/>
      <c r="O976" s="376"/>
      <c r="P976" s="377"/>
      <c r="Q976" s="378"/>
      <c r="R976" s="379"/>
      <c r="S976" s="380"/>
      <c r="T976" s="381"/>
      <c r="U976" s="382"/>
      <c r="V976" s="382"/>
      <c r="W976" s="382"/>
      <c r="X976" s="382"/>
      <c r="Y976" s="383"/>
      <c r="Z976" s="384"/>
      <c r="AA976" s="470"/>
      <c r="AB976" s="381"/>
      <c r="AC976" s="382"/>
      <c r="AD976" s="382"/>
      <c r="AE976" s="382"/>
      <c r="AF976" s="382"/>
      <c r="AG976" s="382"/>
      <c r="AH976" s="376"/>
      <c r="AI976" s="377"/>
      <c r="AJ976" s="385"/>
      <c r="AK976" s="385"/>
      <c r="AL976" s="385"/>
      <c r="AM976" s="385"/>
      <c r="AN976" s="379"/>
      <c r="AO976" s="386"/>
      <c r="AP976" s="372"/>
      <c r="AQ976" s="372"/>
      <c r="AR976" s="372"/>
      <c r="AS976" s="372"/>
      <c r="AT976" s="372"/>
      <c r="AU976" s="372"/>
      <c r="AV976" s="373"/>
      <c r="AW976" s="387"/>
      <c r="AX976" s="383"/>
      <c r="AY976" s="384"/>
      <c r="AZ976" s="380"/>
      <c r="BA976" s="388"/>
      <c r="BB976" s="382"/>
      <c r="BC976" s="383"/>
      <c r="BF976" s="328"/>
    </row>
    <row r="977" spans="1:58" s="132" customFormat="1" ht="15" x14ac:dyDescent="0.3">
      <c r="A977" s="148"/>
      <c r="B977" s="149"/>
      <c r="C977" s="291" t="str">
        <f t="shared" si="15"/>
        <v/>
      </c>
      <c r="D977" s="300"/>
      <c r="E977" s="300"/>
      <c r="F977" s="264"/>
      <c r="G977" s="349"/>
      <c r="H977" s="371"/>
      <c r="I977" s="352"/>
      <c r="J977" s="372"/>
      <c r="K977" s="373"/>
      <c r="L977" s="374"/>
      <c r="M977" s="375"/>
      <c r="N977" s="356"/>
      <c r="O977" s="376"/>
      <c r="P977" s="377"/>
      <c r="Q977" s="378"/>
      <c r="R977" s="379"/>
      <c r="S977" s="380"/>
      <c r="T977" s="381"/>
      <c r="U977" s="382"/>
      <c r="V977" s="382"/>
      <c r="W977" s="382"/>
      <c r="X977" s="382"/>
      <c r="Y977" s="383"/>
      <c r="Z977" s="384"/>
      <c r="AA977" s="470"/>
      <c r="AB977" s="381"/>
      <c r="AC977" s="382"/>
      <c r="AD977" s="382"/>
      <c r="AE977" s="382"/>
      <c r="AF977" s="382"/>
      <c r="AG977" s="382"/>
      <c r="AH977" s="376"/>
      <c r="AI977" s="377"/>
      <c r="AJ977" s="385"/>
      <c r="AK977" s="385"/>
      <c r="AL977" s="385"/>
      <c r="AM977" s="385"/>
      <c r="AN977" s="379"/>
      <c r="AO977" s="386"/>
      <c r="AP977" s="372"/>
      <c r="AQ977" s="372"/>
      <c r="AR977" s="372"/>
      <c r="AS977" s="372"/>
      <c r="AT977" s="372"/>
      <c r="AU977" s="372"/>
      <c r="AV977" s="373"/>
      <c r="AW977" s="387"/>
      <c r="AX977" s="383"/>
      <c r="AY977" s="384"/>
      <c r="AZ977" s="380"/>
      <c r="BA977" s="388"/>
      <c r="BB977" s="382"/>
      <c r="BC977" s="383"/>
      <c r="BF977" s="328"/>
    </row>
    <row r="978" spans="1:58" s="132" customFormat="1" ht="15" x14ac:dyDescent="0.3">
      <c r="A978" s="148"/>
      <c r="B978" s="149"/>
      <c r="C978" s="291" t="str">
        <f t="shared" si="15"/>
        <v/>
      </c>
      <c r="D978" s="300"/>
      <c r="E978" s="300"/>
      <c r="F978" s="264"/>
      <c r="G978" s="349"/>
      <c r="H978" s="371"/>
      <c r="I978" s="352"/>
      <c r="J978" s="372"/>
      <c r="K978" s="373"/>
      <c r="L978" s="374"/>
      <c r="M978" s="375"/>
      <c r="N978" s="356"/>
      <c r="O978" s="376"/>
      <c r="P978" s="377"/>
      <c r="Q978" s="378"/>
      <c r="R978" s="379"/>
      <c r="S978" s="380"/>
      <c r="T978" s="381"/>
      <c r="U978" s="382"/>
      <c r="V978" s="382"/>
      <c r="W978" s="382"/>
      <c r="X978" s="382"/>
      <c r="Y978" s="383"/>
      <c r="Z978" s="384"/>
      <c r="AA978" s="470"/>
      <c r="AB978" s="381"/>
      <c r="AC978" s="382"/>
      <c r="AD978" s="382"/>
      <c r="AE978" s="382"/>
      <c r="AF978" s="382"/>
      <c r="AG978" s="382"/>
      <c r="AH978" s="376"/>
      <c r="AI978" s="377"/>
      <c r="AJ978" s="385"/>
      <c r="AK978" s="385"/>
      <c r="AL978" s="385"/>
      <c r="AM978" s="385"/>
      <c r="AN978" s="379"/>
      <c r="AO978" s="386"/>
      <c r="AP978" s="372"/>
      <c r="AQ978" s="372"/>
      <c r="AR978" s="372"/>
      <c r="AS978" s="372"/>
      <c r="AT978" s="372"/>
      <c r="AU978" s="372"/>
      <c r="AV978" s="373"/>
      <c r="AW978" s="387"/>
      <c r="AX978" s="383"/>
      <c r="AY978" s="384"/>
      <c r="AZ978" s="380"/>
      <c r="BA978" s="388"/>
      <c r="BB978" s="382"/>
      <c r="BC978" s="383"/>
      <c r="BF978" s="328"/>
    </row>
    <row r="979" spans="1:58" s="132" customFormat="1" ht="15" x14ac:dyDescent="0.3">
      <c r="A979" s="148"/>
      <c r="B979" s="149"/>
      <c r="C979" s="291" t="str">
        <f t="shared" si="15"/>
        <v/>
      </c>
      <c r="D979" s="300"/>
      <c r="E979" s="300"/>
      <c r="F979" s="264"/>
      <c r="G979" s="349"/>
      <c r="H979" s="371"/>
      <c r="I979" s="352"/>
      <c r="J979" s="372"/>
      <c r="K979" s="373"/>
      <c r="L979" s="374"/>
      <c r="M979" s="375"/>
      <c r="N979" s="356"/>
      <c r="O979" s="376"/>
      <c r="P979" s="377"/>
      <c r="Q979" s="378"/>
      <c r="R979" s="379"/>
      <c r="S979" s="380"/>
      <c r="T979" s="381"/>
      <c r="U979" s="382"/>
      <c r="V979" s="382"/>
      <c r="W979" s="382"/>
      <c r="X979" s="382"/>
      <c r="Y979" s="383"/>
      <c r="Z979" s="384"/>
      <c r="AA979" s="470"/>
      <c r="AB979" s="381"/>
      <c r="AC979" s="382"/>
      <c r="AD979" s="382"/>
      <c r="AE979" s="382"/>
      <c r="AF979" s="382"/>
      <c r="AG979" s="382"/>
      <c r="AH979" s="376"/>
      <c r="AI979" s="377"/>
      <c r="AJ979" s="385"/>
      <c r="AK979" s="385"/>
      <c r="AL979" s="385"/>
      <c r="AM979" s="385"/>
      <c r="AN979" s="379"/>
      <c r="AO979" s="386"/>
      <c r="AP979" s="372"/>
      <c r="AQ979" s="372"/>
      <c r="AR979" s="372"/>
      <c r="AS979" s="372"/>
      <c r="AT979" s="372"/>
      <c r="AU979" s="372"/>
      <c r="AV979" s="373"/>
      <c r="AW979" s="387"/>
      <c r="AX979" s="383"/>
      <c r="AY979" s="384"/>
      <c r="AZ979" s="380"/>
      <c r="BA979" s="388"/>
      <c r="BB979" s="382"/>
      <c r="BC979" s="383"/>
      <c r="BF979" s="328"/>
    </row>
    <row r="980" spans="1:58" s="132" customFormat="1" ht="15" x14ac:dyDescent="0.3">
      <c r="A980" s="148"/>
      <c r="B980" s="149"/>
      <c r="C980" s="291" t="str">
        <f t="shared" si="15"/>
        <v/>
      </c>
      <c r="D980" s="300"/>
      <c r="E980" s="300"/>
      <c r="F980" s="264"/>
      <c r="G980" s="349"/>
      <c r="H980" s="371"/>
      <c r="I980" s="352"/>
      <c r="J980" s="372"/>
      <c r="K980" s="373"/>
      <c r="L980" s="374"/>
      <c r="M980" s="375"/>
      <c r="N980" s="356"/>
      <c r="O980" s="376"/>
      <c r="P980" s="377"/>
      <c r="Q980" s="378"/>
      <c r="R980" s="379"/>
      <c r="S980" s="380"/>
      <c r="T980" s="381"/>
      <c r="U980" s="382"/>
      <c r="V980" s="382"/>
      <c r="W980" s="382"/>
      <c r="X980" s="382"/>
      <c r="Y980" s="383"/>
      <c r="Z980" s="384"/>
      <c r="AA980" s="470"/>
      <c r="AB980" s="381"/>
      <c r="AC980" s="382"/>
      <c r="AD980" s="382"/>
      <c r="AE980" s="382"/>
      <c r="AF980" s="382"/>
      <c r="AG980" s="382"/>
      <c r="AH980" s="376"/>
      <c r="AI980" s="377"/>
      <c r="AJ980" s="385"/>
      <c r="AK980" s="385"/>
      <c r="AL980" s="385"/>
      <c r="AM980" s="385"/>
      <c r="AN980" s="379"/>
      <c r="AO980" s="386"/>
      <c r="AP980" s="372"/>
      <c r="AQ980" s="372"/>
      <c r="AR980" s="372"/>
      <c r="AS980" s="372"/>
      <c r="AT980" s="372"/>
      <c r="AU980" s="372"/>
      <c r="AV980" s="373"/>
      <c r="AW980" s="387"/>
      <c r="AX980" s="383"/>
      <c r="AY980" s="384"/>
      <c r="AZ980" s="380"/>
      <c r="BA980" s="388"/>
      <c r="BB980" s="382"/>
      <c r="BC980" s="383"/>
      <c r="BF980" s="328"/>
    </row>
    <row r="981" spans="1:58" s="132" customFormat="1" ht="15" x14ac:dyDescent="0.3">
      <c r="A981" s="148"/>
      <c r="B981" s="149"/>
      <c r="C981" s="291" t="str">
        <f t="shared" si="15"/>
        <v/>
      </c>
      <c r="D981" s="300"/>
      <c r="E981" s="300"/>
      <c r="F981" s="264"/>
      <c r="G981" s="349"/>
      <c r="H981" s="371"/>
      <c r="I981" s="352"/>
      <c r="J981" s="372"/>
      <c r="K981" s="373"/>
      <c r="L981" s="374"/>
      <c r="M981" s="375"/>
      <c r="N981" s="356"/>
      <c r="O981" s="376"/>
      <c r="P981" s="377"/>
      <c r="Q981" s="378"/>
      <c r="R981" s="379"/>
      <c r="S981" s="380"/>
      <c r="T981" s="381"/>
      <c r="U981" s="382"/>
      <c r="V981" s="382"/>
      <c r="W981" s="382"/>
      <c r="X981" s="382"/>
      <c r="Y981" s="383"/>
      <c r="Z981" s="384"/>
      <c r="AA981" s="470"/>
      <c r="AB981" s="381"/>
      <c r="AC981" s="382"/>
      <c r="AD981" s="382"/>
      <c r="AE981" s="382"/>
      <c r="AF981" s="382"/>
      <c r="AG981" s="382"/>
      <c r="AH981" s="376"/>
      <c r="AI981" s="377"/>
      <c r="AJ981" s="385"/>
      <c r="AK981" s="385"/>
      <c r="AL981" s="385"/>
      <c r="AM981" s="385"/>
      <c r="AN981" s="379"/>
      <c r="AO981" s="386"/>
      <c r="AP981" s="372"/>
      <c r="AQ981" s="372"/>
      <c r="AR981" s="372"/>
      <c r="AS981" s="372"/>
      <c r="AT981" s="372"/>
      <c r="AU981" s="372"/>
      <c r="AV981" s="373"/>
      <c r="AW981" s="387"/>
      <c r="AX981" s="383"/>
      <c r="AY981" s="384"/>
      <c r="AZ981" s="380"/>
      <c r="BA981" s="388"/>
      <c r="BB981" s="382"/>
      <c r="BC981" s="383"/>
      <c r="BF981" s="328"/>
    </row>
    <row r="982" spans="1:58" s="132" customFormat="1" ht="15" x14ac:dyDescent="0.3">
      <c r="A982" s="148"/>
      <c r="B982" s="149"/>
      <c r="C982" s="291" t="str">
        <f t="shared" si="15"/>
        <v/>
      </c>
      <c r="D982" s="300"/>
      <c r="E982" s="300"/>
      <c r="F982" s="264"/>
      <c r="G982" s="349"/>
      <c r="H982" s="371"/>
      <c r="I982" s="352"/>
      <c r="J982" s="372"/>
      <c r="K982" s="373"/>
      <c r="L982" s="374"/>
      <c r="M982" s="375"/>
      <c r="N982" s="356"/>
      <c r="O982" s="376"/>
      <c r="P982" s="377"/>
      <c r="Q982" s="378"/>
      <c r="R982" s="379"/>
      <c r="S982" s="380"/>
      <c r="T982" s="381"/>
      <c r="U982" s="382"/>
      <c r="V982" s="382"/>
      <c r="W982" s="382"/>
      <c r="X982" s="382"/>
      <c r="Y982" s="383"/>
      <c r="Z982" s="384"/>
      <c r="AA982" s="470"/>
      <c r="AB982" s="381"/>
      <c r="AC982" s="382"/>
      <c r="AD982" s="382"/>
      <c r="AE982" s="382"/>
      <c r="AF982" s="382"/>
      <c r="AG982" s="382"/>
      <c r="AH982" s="376"/>
      <c r="AI982" s="377"/>
      <c r="AJ982" s="385"/>
      <c r="AK982" s="385"/>
      <c r="AL982" s="385"/>
      <c r="AM982" s="385"/>
      <c r="AN982" s="379"/>
      <c r="AO982" s="386"/>
      <c r="AP982" s="372"/>
      <c r="AQ982" s="372"/>
      <c r="AR982" s="372"/>
      <c r="AS982" s="372"/>
      <c r="AT982" s="372"/>
      <c r="AU982" s="372"/>
      <c r="AV982" s="373"/>
      <c r="AW982" s="387"/>
      <c r="AX982" s="383"/>
      <c r="AY982" s="384"/>
      <c r="AZ982" s="380"/>
      <c r="BA982" s="388"/>
      <c r="BB982" s="382"/>
      <c r="BC982" s="383"/>
      <c r="BF982" s="328"/>
    </row>
    <row r="983" spans="1:58" s="132" customFormat="1" ht="15" x14ac:dyDescent="0.3">
      <c r="A983" s="148"/>
      <c r="B983" s="149"/>
      <c r="C983" s="291" t="str">
        <f t="shared" si="15"/>
        <v/>
      </c>
      <c r="D983" s="300"/>
      <c r="E983" s="300"/>
      <c r="F983" s="264"/>
      <c r="G983" s="349"/>
      <c r="H983" s="371"/>
      <c r="I983" s="352"/>
      <c r="J983" s="372"/>
      <c r="K983" s="373"/>
      <c r="L983" s="374"/>
      <c r="M983" s="375"/>
      <c r="N983" s="356"/>
      <c r="O983" s="376"/>
      <c r="P983" s="377"/>
      <c r="Q983" s="378"/>
      <c r="R983" s="379"/>
      <c r="S983" s="380"/>
      <c r="T983" s="381"/>
      <c r="U983" s="382"/>
      <c r="V983" s="382"/>
      <c r="W983" s="382"/>
      <c r="X983" s="382"/>
      <c r="Y983" s="383"/>
      <c r="Z983" s="384"/>
      <c r="AA983" s="470"/>
      <c r="AB983" s="381"/>
      <c r="AC983" s="382"/>
      <c r="AD983" s="382"/>
      <c r="AE983" s="382"/>
      <c r="AF983" s="382"/>
      <c r="AG983" s="382"/>
      <c r="AH983" s="376"/>
      <c r="AI983" s="377"/>
      <c r="AJ983" s="385"/>
      <c r="AK983" s="385"/>
      <c r="AL983" s="385"/>
      <c r="AM983" s="385"/>
      <c r="AN983" s="379"/>
      <c r="AO983" s="386"/>
      <c r="AP983" s="372"/>
      <c r="AQ983" s="372"/>
      <c r="AR983" s="372"/>
      <c r="AS983" s="372"/>
      <c r="AT983" s="372"/>
      <c r="AU983" s="372"/>
      <c r="AV983" s="373"/>
      <c r="AW983" s="387"/>
      <c r="AX983" s="383"/>
      <c r="AY983" s="384"/>
      <c r="AZ983" s="380"/>
      <c r="BA983" s="388"/>
      <c r="BB983" s="382"/>
      <c r="BC983" s="383"/>
      <c r="BF983" s="328"/>
    </row>
    <row r="984" spans="1:58" s="132" customFormat="1" ht="15" x14ac:dyDescent="0.3">
      <c r="A984" s="148"/>
      <c r="B984" s="149"/>
      <c r="C984" s="291" t="str">
        <f t="shared" si="15"/>
        <v/>
      </c>
      <c r="D984" s="300"/>
      <c r="E984" s="300"/>
      <c r="F984" s="264"/>
      <c r="G984" s="349"/>
      <c r="H984" s="371"/>
      <c r="I984" s="352"/>
      <c r="J984" s="372"/>
      <c r="K984" s="373"/>
      <c r="L984" s="374"/>
      <c r="M984" s="375"/>
      <c r="N984" s="356"/>
      <c r="O984" s="376"/>
      <c r="P984" s="377"/>
      <c r="Q984" s="378"/>
      <c r="R984" s="379"/>
      <c r="S984" s="380"/>
      <c r="T984" s="381"/>
      <c r="U984" s="382"/>
      <c r="V984" s="382"/>
      <c r="W984" s="382"/>
      <c r="X984" s="382"/>
      <c r="Y984" s="383"/>
      <c r="Z984" s="384"/>
      <c r="AA984" s="470"/>
      <c r="AB984" s="381"/>
      <c r="AC984" s="382"/>
      <c r="AD984" s="382"/>
      <c r="AE984" s="382"/>
      <c r="AF984" s="382"/>
      <c r="AG984" s="382"/>
      <c r="AH984" s="376"/>
      <c r="AI984" s="377"/>
      <c r="AJ984" s="385"/>
      <c r="AK984" s="385"/>
      <c r="AL984" s="385"/>
      <c r="AM984" s="385"/>
      <c r="AN984" s="379"/>
      <c r="AO984" s="386"/>
      <c r="AP984" s="372"/>
      <c r="AQ984" s="372"/>
      <c r="AR984" s="372"/>
      <c r="AS984" s="372"/>
      <c r="AT984" s="372"/>
      <c r="AU984" s="372"/>
      <c r="AV984" s="373"/>
      <c r="AW984" s="387"/>
      <c r="AX984" s="383"/>
      <c r="AY984" s="384"/>
      <c r="AZ984" s="380"/>
      <c r="BA984" s="388"/>
      <c r="BB984" s="382"/>
      <c r="BC984" s="383"/>
      <c r="BF984" s="328"/>
    </row>
    <row r="985" spans="1:58" s="132" customFormat="1" ht="15" x14ac:dyDescent="0.3">
      <c r="A985" s="148"/>
      <c r="B985" s="149"/>
      <c r="C985" s="291" t="str">
        <f t="shared" si="15"/>
        <v/>
      </c>
      <c r="D985" s="300"/>
      <c r="E985" s="300"/>
      <c r="F985" s="264"/>
      <c r="G985" s="349"/>
      <c r="H985" s="371"/>
      <c r="I985" s="352"/>
      <c r="J985" s="372"/>
      <c r="K985" s="373"/>
      <c r="L985" s="374"/>
      <c r="M985" s="375"/>
      <c r="N985" s="356"/>
      <c r="O985" s="376"/>
      <c r="P985" s="377"/>
      <c r="Q985" s="378"/>
      <c r="R985" s="379"/>
      <c r="S985" s="380"/>
      <c r="T985" s="381"/>
      <c r="U985" s="382"/>
      <c r="V985" s="382"/>
      <c r="W985" s="382"/>
      <c r="X985" s="382"/>
      <c r="Y985" s="383"/>
      <c r="Z985" s="384"/>
      <c r="AA985" s="470"/>
      <c r="AB985" s="381"/>
      <c r="AC985" s="382"/>
      <c r="AD985" s="382"/>
      <c r="AE985" s="382"/>
      <c r="AF985" s="382"/>
      <c r="AG985" s="382"/>
      <c r="AH985" s="376"/>
      <c r="AI985" s="377"/>
      <c r="AJ985" s="385"/>
      <c r="AK985" s="385"/>
      <c r="AL985" s="385"/>
      <c r="AM985" s="385"/>
      <c r="AN985" s="379"/>
      <c r="AO985" s="386"/>
      <c r="AP985" s="372"/>
      <c r="AQ985" s="372"/>
      <c r="AR985" s="372"/>
      <c r="AS985" s="372"/>
      <c r="AT985" s="372"/>
      <c r="AU985" s="372"/>
      <c r="AV985" s="373"/>
      <c r="AW985" s="387"/>
      <c r="AX985" s="383"/>
      <c r="AY985" s="384"/>
      <c r="AZ985" s="380"/>
      <c r="BA985" s="388"/>
      <c r="BB985" s="382"/>
      <c r="BC985" s="383"/>
      <c r="BF985" s="328"/>
    </row>
    <row r="986" spans="1:58" s="132" customFormat="1" ht="15" x14ac:dyDescent="0.3">
      <c r="A986" s="148"/>
      <c r="B986" s="149"/>
      <c r="C986" s="291" t="str">
        <f t="shared" si="15"/>
        <v/>
      </c>
      <c r="D986" s="300"/>
      <c r="E986" s="300"/>
      <c r="F986" s="264"/>
      <c r="G986" s="349"/>
      <c r="H986" s="371"/>
      <c r="I986" s="352"/>
      <c r="J986" s="372"/>
      <c r="K986" s="373"/>
      <c r="L986" s="374"/>
      <c r="M986" s="375"/>
      <c r="N986" s="356"/>
      <c r="O986" s="376"/>
      <c r="P986" s="377"/>
      <c r="Q986" s="378"/>
      <c r="R986" s="379"/>
      <c r="S986" s="380"/>
      <c r="T986" s="381"/>
      <c r="U986" s="382"/>
      <c r="V986" s="382"/>
      <c r="W986" s="382"/>
      <c r="X986" s="382"/>
      <c r="Y986" s="383"/>
      <c r="Z986" s="384"/>
      <c r="AA986" s="470"/>
      <c r="AB986" s="381"/>
      <c r="AC986" s="382"/>
      <c r="AD986" s="382"/>
      <c r="AE986" s="382"/>
      <c r="AF986" s="382"/>
      <c r="AG986" s="382"/>
      <c r="AH986" s="376"/>
      <c r="AI986" s="377"/>
      <c r="AJ986" s="385"/>
      <c r="AK986" s="385"/>
      <c r="AL986" s="385"/>
      <c r="AM986" s="385"/>
      <c r="AN986" s="379"/>
      <c r="AO986" s="386"/>
      <c r="AP986" s="372"/>
      <c r="AQ986" s="372"/>
      <c r="AR986" s="372"/>
      <c r="AS986" s="372"/>
      <c r="AT986" s="372"/>
      <c r="AU986" s="372"/>
      <c r="AV986" s="373"/>
      <c r="AW986" s="387"/>
      <c r="AX986" s="383"/>
      <c r="AY986" s="384"/>
      <c r="AZ986" s="380"/>
      <c r="BA986" s="388"/>
      <c r="BB986" s="382"/>
      <c r="BC986" s="383"/>
      <c r="BF986" s="328"/>
    </row>
    <row r="987" spans="1:58" s="132" customFormat="1" ht="15" x14ac:dyDescent="0.3">
      <c r="A987" s="148"/>
      <c r="B987" s="149"/>
      <c r="C987" s="291" t="str">
        <f t="shared" si="15"/>
        <v/>
      </c>
      <c r="D987" s="300"/>
      <c r="E987" s="300"/>
      <c r="F987" s="264"/>
      <c r="G987" s="349"/>
      <c r="H987" s="371"/>
      <c r="I987" s="352"/>
      <c r="J987" s="372"/>
      <c r="K987" s="373"/>
      <c r="L987" s="374"/>
      <c r="M987" s="375"/>
      <c r="N987" s="356"/>
      <c r="O987" s="376"/>
      <c r="P987" s="377"/>
      <c r="Q987" s="378"/>
      <c r="R987" s="379"/>
      <c r="S987" s="380"/>
      <c r="T987" s="381"/>
      <c r="U987" s="382"/>
      <c r="V987" s="382"/>
      <c r="W987" s="382"/>
      <c r="X987" s="382"/>
      <c r="Y987" s="383"/>
      <c r="Z987" s="384"/>
      <c r="AA987" s="470"/>
      <c r="AB987" s="381"/>
      <c r="AC987" s="382"/>
      <c r="AD987" s="382"/>
      <c r="AE987" s="382"/>
      <c r="AF987" s="382"/>
      <c r="AG987" s="382"/>
      <c r="AH987" s="376"/>
      <c r="AI987" s="377"/>
      <c r="AJ987" s="385"/>
      <c r="AK987" s="385"/>
      <c r="AL987" s="385"/>
      <c r="AM987" s="385"/>
      <c r="AN987" s="379"/>
      <c r="AO987" s="386"/>
      <c r="AP987" s="372"/>
      <c r="AQ987" s="372"/>
      <c r="AR987" s="372"/>
      <c r="AS987" s="372"/>
      <c r="AT987" s="372"/>
      <c r="AU987" s="372"/>
      <c r="AV987" s="373"/>
      <c r="AW987" s="387"/>
      <c r="AX987" s="383"/>
      <c r="AY987" s="384"/>
      <c r="AZ987" s="380"/>
      <c r="BA987" s="388"/>
      <c r="BB987" s="382"/>
      <c r="BC987" s="383"/>
      <c r="BF987" s="328"/>
    </row>
    <row r="988" spans="1:58" s="132" customFormat="1" ht="15" x14ac:dyDescent="0.3">
      <c r="A988" s="148"/>
      <c r="B988" s="149"/>
      <c r="C988" s="291" t="str">
        <f t="shared" si="15"/>
        <v/>
      </c>
      <c r="D988" s="300"/>
      <c r="E988" s="300"/>
      <c r="F988" s="264"/>
      <c r="G988" s="349"/>
      <c r="H988" s="371"/>
      <c r="I988" s="352"/>
      <c r="J988" s="372"/>
      <c r="K988" s="373"/>
      <c r="L988" s="374"/>
      <c r="M988" s="375"/>
      <c r="N988" s="356"/>
      <c r="O988" s="376"/>
      <c r="P988" s="377"/>
      <c r="Q988" s="378"/>
      <c r="R988" s="379"/>
      <c r="S988" s="380"/>
      <c r="T988" s="381"/>
      <c r="U988" s="382"/>
      <c r="V988" s="382"/>
      <c r="W988" s="382"/>
      <c r="X988" s="382"/>
      <c r="Y988" s="383"/>
      <c r="Z988" s="384"/>
      <c r="AA988" s="470"/>
      <c r="AB988" s="381"/>
      <c r="AC988" s="382"/>
      <c r="AD988" s="382"/>
      <c r="AE988" s="382"/>
      <c r="AF988" s="382"/>
      <c r="AG988" s="382"/>
      <c r="AH988" s="376"/>
      <c r="AI988" s="377"/>
      <c r="AJ988" s="385"/>
      <c r="AK988" s="385"/>
      <c r="AL988" s="385"/>
      <c r="AM988" s="385"/>
      <c r="AN988" s="379"/>
      <c r="AO988" s="386"/>
      <c r="AP988" s="372"/>
      <c r="AQ988" s="372"/>
      <c r="AR988" s="372"/>
      <c r="AS988" s="372"/>
      <c r="AT988" s="372"/>
      <c r="AU988" s="372"/>
      <c r="AV988" s="373"/>
      <c r="AW988" s="387"/>
      <c r="AX988" s="383"/>
      <c r="AY988" s="384"/>
      <c r="AZ988" s="380"/>
      <c r="BA988" s="388"/>
      <c r="BB988" s="382"/>
      <c r="BC988" s="383"/>
      <c r="BF988" s="328"/>
    </row>
    <row r="989" spans="1:58" s="132" customFormat="1" ht="15" x14ac:dyDescent="0.3">
      <c r="A989" s="148"/>
      <c r="B989" s="149"/>
      <c r="C989" s="291" t="str">
        <f t="shared" si="15"/>
        <v/>
      </c>
      <c r="D989" s="300"/>
      <c r="E989" s="300"/>
      <c r="F989" s="264"/>
      <c r="G989" s="349"/>
      <c r="H989" s="371"/>
      <c r="I989" s="352"/>
      <c r="J989" s="372"/>
      <c r="K989" s="373"/>
      <c r="L989" s="374"/>
      <c r="M989" s="375"/>
      <c r="N989" s="356"/>
      <c r="O989" s="376"/>
      <c r="P989" s="377"/>
      <c r="Q989" s="378"/>
      <c r="R989" s="379"/>
      <c r="S989" s="380"/>
      <c r="T989" s="381"/>
      <c r="U989" s="382"/>
      <c r="V989" s="382"/>
      <c r="W989" s="382"/>
      <c r="X989" s="382"/>
      <c r="Y989" s="383"/>
      <c r="Z989" s="384"/>
      <c r="AA989" s="470"/>
      <c r="AB989" s="381"/>
      <c r="AC989" s="382"/>
      <c r="AD989" s="382"/>
      <c r="AE989" s="382"/>
      <c r="AF989" s="382"/>
      <c r="AG989" s="382"/>
      <c r="AH989" s="376"/>
      <c r="AI989" s="377"/>
      <c r="AJ989" s="385"/>
      <c r="AK989" s="385"/>
      <c r="AL989" s="385"/>
      <c r="AM989" s="385"/>
      <c r="AN989" s="379"/>
      <c r="AO989" s="386"/>
      <c r="AP989" s="372"/>
      <c r="AQ989" s="372"/>
      <c r="AR989" s="372"/>
      <c r="AS989" s="372"/>
      <c r="AT989" s="372"/>
      <c r="AU989" s="372"/>
      <c r="AV989" s="373"/>
      <c r="AW989" s="387"/>
      <c r="AX989" s="383"/>
      <c r="AY989" s="384"/>
      <c r="AZ989" s="380"/>
      <c r="BA989" s="388"/>
      <c r="BB989" s="382"/>
      <c r="BC989" s="383"/>
      <c r="BF989" s="328"/>
    </row>
    <row r="990" spans="1:58" s="132" customFormat="1" ht="15" x14ac:dyDescent="0.3">
      <c r="A990" s="148"/>
      <c r="B990" s="149"/>
      <c r="C990" s="291" t="str">
        <f t="shared" si="15"/>
        <v/>
      </c>
      <c r="D990" s="300"/>
      <c r="E990" s="300"/>
      <c r="F990" s="264"/>
      <c r="G990" s="349"/>
      <c r="H990" s="371"/>
      <c r="I990" s="352"/>
      <c r="J990" s="372"/>
      <c r="K990" s="373"/>
      <c r="L990" s="374"/>
      <c r="M990" s="375"/>
      <c r="N990" s="356"/>
      <c r="O990" s="376"/>
      <c r="P990" s="377"/>
      <c r="Q990" s="378"/>
      <c r="R990" s="379"/>
      <c r="S990" s="380"/>
      <c r="T990" s="381"/>
      <c r="U990" s="382"/>
      <c r="V990" s="382"/>
      <c r="W990" s="382"/>
      <c r="X990" s="382"/>
      <c r="Y990" s="383"/>
      <c r="Z990" s="384"/>
      <c r="AA990" s="470"/>
      <c r="AB990" s="381"/>
      <c r="AC990" s="382"/>
      <c r="AD990" s="382"/>
      <c r="AE990" s="382"/>
      <c r="AF990" s="382"/>
      <c r="AG990" s="382"/>
      <c r="AH990" s="376"/>
      <c r="AI990" s="377"/>
      <c r="AJ990" s="385"/>
      <c r="AK990" s="385"/>
      <c r="AL990" s="385"/>
      <c r="AM990" s="385"/>
      <c r="AN990" s="379"/>
      <c r="AO990" s="386"/>
      <c r="AP990" s="372"/>
      <c r="AQ990" s="372"/>
      <c r="AR990" s="372"/>
      <c r="AS990" s="372"/>
      <c r="AT990" s="372"/>
      <c r="AU990" s="372"/>
      <c r="AV990" s="373"/>
      <c r="AW990" s="387"/>
      <c r="AX990" s="383"/>
      <c r="AY990" s="384"/>
      <c r="AZ990" s="380"/>
      <c r="BA990" s="388"/>
      <c r="BB990" s="382"/>
      <c r="BC990" s="383"/>
      <c r="BF990" s="328"/>
    </row>
    <row r="991" spans="1:58" s="132" customFormat="1" ht="15" x14ac:dyDescent="0.3">
      <c r="A991" s="148"/>
      <c r="B991" s="149"/>
      <c r="C991" s="291" t="str">
        <f t="shared" si="15"/>
        <v/>
      </c>
      <c r="D991" s="300"/>
      <c r="E991" s="300"/>
      <c r="F991" s="264"/>
      <c r="G991" s="349"/>
      <c r="H991" s="371"/>
      <c r="I991" s="352"/>
      <c r="J991" s="372"/>
      <c r="K991" s="373"/>
      <c r="L991" s="374"/>
      <c r="M991" s="375"/>
      <c r="N991" s="356"/>
      <c r="O991" s="376"/>
      <c r="P991" s="377"/>
      <c r="Q991" s="378"/>
      <c r="R991" s="379"/>
      <c r="S991" s="380"/>
      <c r="T991" s="381"/>
      <c r="U991" s="382"/>
      <c r="V991" s="382"/>
      <c r="W991" s="382"/>
      <c r="X991" s="382"/>
      <c r="Y991" s="383"/>
      <c r="Z991" s="384"/>
      <c r="AA991" s="470"/>
      <c r="AB991" s="381"/>
      <c r="AC991" s="382"/>
      <c r="AD991" s="382"/>
      <c r="AE991" s="382"/>
      <c r="AF991" s="382"/>
      <c r="AG991" s="382"/>
      <c r="AH991" s="376"/>
      <c r="AI991" s="377"/>
      <c r="AJ991" s="385"/>
      <c r="AK991" s="385"/>
      <c r="AL991" s="385"/>
      <c r="AM991" s="385"/>
      <c r="AN991" s="379"/>
      <c r="AO991" s="386"/>
      <c r="AP991" s="372"/>
      <c r="AQ991" s="372"/>
      <c r="AR991" s="372"/>
      <c r="AS991" s="372"/>
      <c r="AT991" s="372"/>
      <c r="AU991" s="372"/>
      <c r="AV991" s="373"/>
      <c r="AW991" s="387"/>
      <c r="AX991" s="383"/>
      <c r="AY991" s="384"/>
      <c r="AZ991" s="380"/>
      <c r="BA991" s="388"/>
      <c r="BB991" s="382"/>
      <c r="BC991" s="383"/>
      <c r="BF991" s="328"/>
    </row>
    <row r="992" spans="1:58" s="132" customFormat="1" ht="15" x14ac:dyDescent="0.3">
      <c r="A992" s="148"/>
      <c r="B992" s="149"/>
      <c r="C992" s="291" t="str">
        <f t="shared" si="15"/>
        <v/>
      </c>
      <c r="D992" s="300"/>
      <c r="E992" s="300"/>
      <c r="F992" s="264"/>
      <c r="G992" s="349"/>
      <c r="H992" s="371"/>
      <c r="I992" s="352"/>
      <c r="J992" s="372"/>
      <c r="K992" s="373"/>
      <c r="L992" s="374"/>
      <c r="M992" s="375"/>
      <c r="N992" s="356"/>
      <c r="O992" s="376"/>
      <c r="P992" s="377"/>
      <c r="Q992" s="378"/>
      <c r="R992" s="379"/>
      <c r="S992" s="380"/>
      <c r="T992" s="381"/>
      <c r="U992" s="382"/>
      <c r="V992" s="382"/>
      <c r="W992" s="382"/>
      <c r="X992" s="382"/>
      <c r="Y992" s="383"/>
      <c r="Z992" s="384"/>
      <c r="AA992" s="470"/>
      <c r="AB992" s="381"/>
      <c r="AC992" s="382"/>
      <c r="AD992" s="382"/>
      <c r="AE992" s="382"/>
      <c r="AF992" s="382"/>
      <c r="AG992" s="382"/>
      <c r="AH992" s="376"/>
      <c r="AI992" s="377"/>
      <c r="AJ992" s="385"/>
      <c r="AK992" s="385"/>
      <c r="AL992" s="385"/>
      <c r="AM992" s="385"/>
      <c r="AN992" s="379"/>
      <c r="AO992" s="386"/>
      <c r="AP992" s="372"/>
      <c r="AQ992" s="372"/>
      <c r="AR992" s="372"/>
      <c r="AS992" s="372"/>
      <c r="AT992" s="372"/>
      <c r="AU992" s="372"/>
      <c r="AV992" s="373"/>
      <c r="AW992" s="387"/>
      <c r="AX992" s="383"/>
      <c r="AY992" s="384"/>
      <c r="AZ992" s="380"/>
      <c r="BA992" s="388"/>
      <c r="BB992" s="382"/>
      <c r="BC992" s="383"/>
      <c r="BF992" s="328"/>
    </row>
    <row r="993" spans="1:58" s="132" customFormat="1" ht="15" x14ac:dyDescent="0.3">
      <c r="A993" s="148"/>
      <c r="B993" s="149"/>
      <c r="C993" s="291" t="str">
        <f t="shared" si="15"/>
        <v/>
      </c>
      <c r="D993" s="300"/>
      <c r="E993" s="300"/>
      <c r="F993" s="264"/>
      <c r="G993" s="349"/>
      <c r="H993" s="371"/>
      <c r="I993" s="352"/>
      <c r="J993" s="372"/>
      <c r="K993" s="373"/>
      <c r="L993" s="374"/>
      <c r="M993" s="375"/>
      <c r="N993" s="356"/>
      <c r="O993" s="376"/>
      <c r="P993" s="377"/>
      <c r="Q993" s="378"/>
      <c r="R993" s="379"/>
      <c r="S993" s="380"/>
      <c r="T993" s="381"/>
      <c r="U993" s="382"/>
      <c r="V993" s="382"/>
      <c r="W993" s="382"/>
      <c r="X993" s="382"/>
      <c r="Y993" s="383"/>
      <c r="Z993" s="384"/>
      <c r="AA993" s="470"/>
      <c r="AB993" s="381"/>
      <c r="AC993" s="382"/>
      <c r="AD993" s="382"/>
      <c r="AE993" s="382"/>
      <c r="AF993" s="382"/>
      <c r="AG993" s="382"/>
      <c r="AH993" s="376"/>
      <c r="AI993" s="377"/>
      <c r="AJ993" s="385"/>
      <c r="AK993" s="385"/>
      <c r="AL993" s="385"/>
      <c r="AM993" s="385"/>
      <c r="AN993" s="379"/>
      <c r="AO993" s="386"/>
      <c r="AP993" s="372"/>
      <c r="AQ993" s="372"/>
      <c r="AR993" s="372"/>
      <c r="AS993" s="372"/>
      <c r="AT993" s="372"/>
      <c r="AU993" s="372"/>
      <c r="AV993" s="373"/>
      <c r="AW993" s="387"/>
      <c r="AX993" s="383"/>
      <c r="AY993" s="384"/>
      <c r="AZ993" s="380"/>
      <c r="BA993" s="388"/>
      <c r="BB993" s="382"/>
      <c r="BC993" s="383"/>
      <c r="BF993" s="328"/>
    </row>
    <row r="994" spans="1:58" s="132" customFormat="1" ht="15" x14ac:dyDescent="0.3">
      <c r="A994" s="148"/>
      <c r="B994" s="149"/>
      <c r="C994" s="291" t="str">
        <f t="shared" si="15"/>
        <v/>
      </c>
      <c r="D994" s="300"/>
      <c r="E994" s="300"/>
      <c r="F994" s="264"/>
      <c r="G994" s="349"/>
      <c r="H994" s="371"/>
      <c r="I994" s="352"/>
      <c r="J994" s="372"/>
      <c r="K994" s="373"/>
      <c r="L994" s="374"/>
      <c r="M994" s="375"/>
      <c r="N994" s="356"/>
      <c r="O994" s="376"/>
      <c r="P994" s="377"/>
      <c r="Q994" s="378"/>
      <c r="R994" s="379"/>
      <c r="S994" s="380"/>
      <c r="T994" s="381"/>
      <c r="U994" s="382"/>
      <c r="V994" s="382"/>
      <c r="W994" s="382"/>
      <c r="X994" s="382"/>
      <c r="Y994" s="383"/>
      <c r="Z994" s="384"/>
      <c r="AA994" s="470"/>
      <c r="AB994" s="381"/>
      <c r="AC994" s="382"/>
      <c r="AD994" s="382"/>
      <c r="AE994" s="382"/>
      <c r="AF994" s="382"/>
      <c r="AG994" s="382"/>
      <c r="AH994" s="376"/>
      <c r="AI994" s="377"/>
      <c r="AJ994" s="385"/>
      <c r="AK994" s="385"/>
      <c r="AL994" s="385"/>
      <c r="AM994" s="385"/>
      <c r="AN994" s="379"/>
      <c r="AO994" s="386"/>
      <c r="AP994" s="372"/>
      <c r="AQ994" s="372"/>
      <c r="AR994" s="372"/>
      <c r="AS994" s="372"/>
      <c r="AT994" s="372"/>
      <c r="AU994" s="372"/>
      <c r="AV994" s="373"/>
      <c r="AW994" s="387"/>
      <c r="AX994" s="383"/>
      <c r="AY994" s="384"/>
      <c r="AZ994" s="380"/>
      <c r="BA994" s="388"/>
      <c r="BB994" s="382"/>
      <c r="BC994" s="383"/>
      <c r="BF994" s="328"/>
    </row>
    <row r="995" spans="1:58" s="132" customFormat="1" ht="15" x14ac:dyDescent="0.3">
      <c r="A995" s="148"/>
      <c r="B995" s="149"/>
      <c r="C995" s="291" t="str">
        <f t="shared" si="15"/>
        <v/>
      </c>
      <c r="D995" s="300"/>
      <c r="E995" s="300"/>
      <c r="F995" s="264"/>
      <c r="G995" s="349"/>
      <c r="H995" s="371"/>
      <c r="I995" s="352"/>
      <c r="J995" s="372"/>
      <c r="K995" s="373"/>
      <c r="L995" s="374"/>
      <c r="M995" s="375"/>
      <c r="N995" s="356"/>
      <c r="O995" s="376"/>
      <c r="P995" s="377"/>
      <c r="Q995" s="378"/>
      <c r="R995" s="379"/>
      <c r="S995" s="380"/>
      <c r="T995" s="381"/>
      <c r="U995" s="382"/>
      <c r="V995" s="382"/>
      <c r="W995" s="382"/>
      <c r="X995" s="382"/>
      <c r="Y995" s="383"/>
      <c r="Z995" s="384"/>
      <c r="AA995" s="470"/>
      <c r="AB995" s="381"/>
      <c r="AC995" s="382"/>
      <c r="AD995" s="382"/>
      <c r="AE995" s="382"/>
      <c r="AF995" s="382"/>
      <c r="AG995" s="382"/>
      <c r="AH995" s="376"/>
      <c r="AI995" s="377"/>
      <c r="AJ995" s="385"/>
      <c r="AK995" s="385"/>
      <c r="AL995" s="385"/>
      <c r="AM995" s="385"/>
      <c r="AN995" s="379"/>
      <c r="AO995" s="386"/>
      <c r="AP995" s="372"/>
      <c r="AQ995" s="372"/>
      <c r="AR995" s="372"/>
      <c r="AS995" s="372"/>
      <c r="AT995" s="372"/>
      <c r="AU995" s="372"/>
      <c r="AV995" s="373"/>
      <c r="AW995" s="387"/>
      <c r="AX995" s="383"/>
      <c r="AY995" s="384"/>
      <c r="AZ995" s="380"/>
      <c r="BA995" s="388"/>
      <c r="BB995" s="382"/>
      <c r="BC995" s="383"/>
      <c r="BF995" s="328"/>
    </row>
    <row r="996" spans="1:58" s="132" customFormat="1" ht="15" x14ac:dyDescent="0.3">
      <c r="A996" s="148"/>
      <c r="B996" s="149"/>
      <c r="C996" s="291" t="str">
        <f t="shared" si="15"/>
        <v/>
      </c>
      <c r="D996" s="300"/>
      <c r="E996" s="300"/>
      <c r="F996" s="264"/>
      <c r="G996" s="349"/>
      <c r="H996" s="371"/>
      <c r="I996" s="352"/>
      <c r="J996" s="372"/>
      <c r="K996" s="373"/>
      <c r="L996" s="374"/>
      <c r="M996" s="375"/>
      <c r="N996" s="356"/>
      <c r="O996" s="376"/>
      <c r="P996" s="377"/>
      <c r="Q996" s="378"/>
      <c r="R996" s="379"/>
      <c r="S996" s="380"/>
      <c r="T996" s="381"/>
      <c r="U996" s="382"/>
      <c r="V996" s="382"/>
      <c r="W996" s="382"/>
      <c r="X996" s="382"/>
      <c r="Y996" s="383"/>
      <c r="Z996" s="384"/>
      <c r="AA996" s="470"/>
      <c r="AB996" s="381"/>
      <c r="AC996" s="382"/>
      <c r="AD996" s="382"/>
      <c r="AE996" s="382"/>
      <c r="AF996" s="382"/>
      <c r="AG996" s="382"/>
      <c r="AH996" s="376"/>
      <c r="AI996" s="377"/>
      <c r="AJ996" s="385"/>
      <c r="AK996" s="385"/>
      <c r="AL996" s="385"/>
      <c r="AM996" s="385"/>
      <c r="AN996" s="379"/>
      <c r="AO996" s="386"/>
      <c r="AP996" s="372"/>
      <c r="AQ996" s="372"/>
      <c r="AR996" s="372"/>
      <c r="AS996" s="372"/>
      <c r="AT996" s="372"/>
      <c r="AU996" s="372"/>
      <c r="AV996" s="373"/>
      <c r="AW996" s="387"/>
      <c r="AX996" s="383"/>
      <c r="AY996" s="384"/>
      <c r="AZ996" s="380"/>
      <c r="BA996" s="388"/>
      <c r="BB996" s="382"/>
      <c r="BC996" s="383"/>
      <c r="BF996" s="328"/>
    </row>
    <row r="997" spans="1:58" s="132" customFormat="1" ht="15" x14ac:dyDescent="0.3">
      <c r="A997" s="148"/>
      <c r="B997" s="149"/>
      <c r="C997" s="291" t="str">
        <f t="shared" si="15"/>
        <v/>
      </c>
      <c r="D997" s="300"/>
      <c r="E997" s="300"/>
      <c r="F997" s="264"/>
      <c r="G997" s="349"/>
      <c r="H997" s="371"/>
      <c r="I997" s="352"/>
      <c r="J997" s="372"/>
      <c r="K997" s="373"/>
      <c r="L997" s="374"/>
      <c r="M997" s="375"/>
      <c r="N997" s="356"/>
      <c r="O997" s="376"/>
      <c r="P997" s="377"/>
      <c r="Q997" s="378"/>
      <c r="R997" s="379"/>
      <c r="S997" s="380"/>
      <c r="T997" s="381"/>
      <c r="U997" s="382"/>
      <c r="V997" s="382"/>
      <c r="W997" s="382"/>
      <c r="X997" s="382"/>
      <c r="Y997" s="383"/>
      <c r="Z997" s="384"/>
      <c r="AA997" s="470"/>
      <c r="AB997" s="381"/>
      <c r="AC997" s="382"/>
      <c r="AD997" s="382"/>
      <c r="AE997" s="382"/>
      <c r="AF997" s="382"/>
      <c r="AG997" s="382"/>
      <c r="AH997" s="376"/>
      <c r="AI997" s="377"/>
      <c r="AJ997" s="385"/>
      <c r="AK997" s="385"/>
      <c r="AL997" s="385"/>
      <c r="AM997" s="385"/>
      <c r="AN997" s="379"/>
      <c r="AO997" s="386"/>
      <c r="AP997" s="372"/>
      <c r="AQ997" s="372"/>
      <c r="AR997" s="372"/>
      <c r="AS997" s="372"/>
      <c r="AT997" s="372"/>
      <c r="AU997" s="372"/>
      <c r="AV997" s="373"/>
      <c r="AW997" s="387"/>
      <c r="AX997" s="383"/>
      <c r="AY997" s="384"/>
      <c r="AZ997" s="380"/>
      <c r="BA997" s="388"/>
      <c r="BB997" s="382"/>
      <c r="BC997" s="383"/>
      <c r="BF997" s="328"/>
    </row>
    <row r="998" spans="1:58" s="132" customFormat="1" ht="15" x14ac:dyDescent="0.3">
      <c r="A998" s="148"/>
      <c r="B998" s="149"/>
      <c r="C998" s="291" t="str">
        <f t="shared" si="15"/>
        <v/>
      </c>
      <c r="D998" s="300"/>
      <c r="E998" s="300"/>
      <c r="F998" s="264"/>
      <c r="G998" s="349"/>
      <c r="H998" s="371"/>
      <c r="I998" s="352"/>
      <c r="J998" s="372"/>
      <c r="K998" s="373"/>
      <c r="L998" s="374"/>
      <c r="M998" s="375"/>
      <c r="N998" s="356"/>
      <c r="O998" s="376"/>
      <c r="P998" s="377"/>
      <c r="Q998" s="378"/>
      <c r="R998" s="379"/>
      <c r="S998" s="380"/>
      <c r="T998" s="381"/>
      <c r="U998" s="382"/>
      <c r="V998" s="382"/>
      <c r="W998" s="382"/>
      <c r="X998" s="382"/>
      <c r="Y998" s="383"/>
      <c r="Z998" s="384"/>
      <c r="AA998" s="470"/>
      <c r="AB998" s="381"/>
      <c r="AC998" s="382"/>
      <c r="AD998" s="382"/>
      <c r="AE998" s="382"/>
      <c r="AF998" s="382"/>
      <c r="AG998" s="382"/>
      <c r="AH998" s="376"/>
      <c r="AI998" s="377"/>
      <c r="AJ998" s="385"/>
      <c r="AK998" s="385"/>
      <c r="AL998" s="385"/>
      <c r="AM998" s="385"/>
      <c r="AN998" s="379"/>
      <c r="AO998" s="386"/>
      <c r="AP998" s="372"/>
      <c r="AQ998" s="372"/>
      <c r="AR998" s="372"/>
      <c r="AS998" s="372"/>
      <c r="AT998" s="372"/>
      <c r="AU998" s="372"/>
      <c r="AV998" s="373"/>
      <c r="AW998" s="387"/>
      <c r="AX998" s="383"/>
      <c r="AY998" s="384"/>
      <c r="AZ998" s="380"/>
      <c r="BA998" s="388"/>
      <c r="BB998" s="382"/>
      <c r="BC998" s="383"/>
      <c r="BF998" s="328"/>
    </row>
    <row r="999" spans="1:58" s="132" customFormat="1" ht="15" x14ac:dyDescent="0.3">
      <c r="A999" s="148"/>
      <c r="B999" s="149"/>
      <c r="C999" s="291" t="str">
        <f t="shared" si="15"/>
        <v/>
      </c>
      <c r="D999" s="300"/>
      <c r="E999" s="300"/>
      <c r="F999" s="264"/>
      <c r="G999" s="349"/>
      <c r="H999" s="371"/>
      <c r="I999" s="352"/>
      <c r="J999" s="372"/>
      <c r="K999" s="373"/>
      <c r="L999" s="374"/>
      <c r="M999" s="375"/>
      <c r="N999" s="356"/>
      <c r="O999" s="376"/>
      <c r="P999" s="377"/>
      <c r="Q999" s="378"/>
      <c r="R999" s="379"/>
      <c r="S999" s="380"/>
      <c r="T999" s="381"/>
      <c r="U999" s="382"/>
      <c r="V999" s="382"/>
      <c r="W999" s="382"/>
      <c r="X999" s="382"/>
      <c r="Y999" s="383"/>
      <c r="Z999" s="384"/>
      <c r="AA999" s="470"/>
      <c r="AB999" s="381"/>
      <c r="AC999" s="382"/>
      <c r="AD999" s="382"/>
      <c r="AE999" s="382"/>
      <c r="AF999" s="382"/>
      <c r="AG999" s="382"/>
      <c r="AH999" s="376"/>
      <c r="AI999" s="377"/>
      <c r="AJ999" s="385"/>
      <c r="AK999" s="385"/>
      <c r="AL999" s="385"/>
      <c r="AM999" s="385"/>
      <c r="AN999" s="379"/>
      <c r="AO999" s="386"/>
      <c r="AP999" s="372"/>
      <c r="AQ999" s="372"/>
      <c r="AR999" s="372"/>
      <c r="AS999" s="372"/>
      <c r="AT999" s="372"/>
      <c r="AU999" s="372"/>
      <c r="AV999" s="373"/>
      <c r="AW999" s="387"/>
      <c r="AX999" s="383"/>
      <c r="AY999" s="384"/>
      <c r="AZ999" s="380"/>
      <c r="BA999" s="388"/>
      <c r="BB999" s="382"/>
      <c r="BC999" s="383"/>
      <c r="BF999" s="328"/>
    </row>
    <row r="1000" spans="1:58" s="132" customFormat="1" ht="15" x14ac:dyDescent="0.3">
      <c r="A1000" s="148"/>
      <c r="B1000" s="149"/>
      <c r="C1000" s="291" t="str">
        <f t="shared" si="15"/>
        <v/>
      </c>
      <c r="D1000" s="300"/>
      <c r="E1000" s="300"/>
      <c r="F1000" s="264"/>
      <c r="G1000" s="349"/>
      <c r="H1000" s="371"/>
      <c r="I1000" s="352"/>
      <c r="J1000" s="372"/>
      <c r="K1000" s="373"/>
      <c r="L1000" s="374"/>
      <c r="M1000" s="375"/>
      <c r="N1000" s="356"/>
      <c r="O1000" s="376"/>
      <c r="P1000" s="377"/>
      <c r="Q1000" s="378"/>
      <c r="R1000" s="379"/>
      <c r="S1000" s="380"/>
      <c r="T1000" s="381"/>
      <c r="U1000" s="382"/>
      <c r="V1000" s="382"/>
      <c r="W1000" s="382"/>
      <c r="X1000" s="382"/>
      <c r="Y1000" s="383"/>
      <c r="Z1000" s="384"/>
      <c r="AA1000" s="470"/>
      <c r="AB1000" s="381"/>
      <c r="AC1000" s="382"/>
      <c r="AD1000" s="382"/>
      <c r="AE1000" s="382"/>
      <c r="AF1000" s="382"/>
      <c r="AG1000" s="382"/>
      <c r="AH1000" s="376"/>
      <c r="AI1000" s="377"/>
      <c r="AJ1000" s="385"/>
      <c r="AK1000" s="385"/>
      <c r="AL1000" s="385"/>
      <c r="AM1000" s="385"/>
      <c r="AN1000" s="379"/>
      <c r="AO1000" s="386"/>
      <c r="AP1000" s="372"/>
      <c r="AQ1000" s="372"/>
      <c r="AR1000" s="372"/>
      <c r="AS1000" s="372"/>
      <c r="AT1000" s="372"/>
      <c r="AU1000" s="372"/>
      <c r="AV1000" s="373"/>
      <c r="AW1000" s="387"/>
      <c r="AX1000" s="383"/>
      <c r="AY1000" s="384"/>
      <c r="AZ1000" s="380"/>
      <c r="BA1000" s="388"/>
      <c r="BB1000" s="382"/>
      <c r="BC1000" s="383"/>
      <c r="BF1000" s="328"/>
    </row>
    <row r="1001" spans="1:58" s="132" customFormat="1" ht="15" x14ac:dyDescent="0.3">
      <c r="A1001" s="148"/>
      <c r="B1001" s="149"/>
      <c r="C1001" s="291" t="str">
        <f t="shared" si="15"/>
        <v/>
      </c>
      <c r="D1001" s="300"/>
      <c r="E1001" s="300"/>
      <c r="F1001" s="264"/>
      <c r="G1001" s="349"/>
      <c r="H1001" s="371"/>
      <c r="I1001" s="352"/>
      <c r="J1001" s="372"/>
      <c r="K1001" s="373"/>
      <c r="L1001" s="374"/>
      <c r="M1001" s="375"/>
      <c r="N1001" s="356"/>
      <c r="O1001" s="376"/>
      <c r="P1001" s="377"/>
      <c r="Q1001" s="378"/>
      <c r="R1001" s="379"/>
      <c r="S1001" s="380"/>
      <c r="T1001" s="381"/>
      <c r="U1001" s="382"/>
      <c r="V1001" s="382"/>
      <c r="W1001" s="382"/>
      <c r="X1001" s="382"/>
      <c r="Y1001" s="383"/>
      <c r="Z1001" s="384"/>
      <c r="AA1001" s="470"/>
      <c r="AB1001" s="381"/>
      <c r="AC1001" s="382"/>
      <c r="AD1001" s="382"/>
      <c r="AE1001" s="382"/>
      <c r="AF1001" s="382"/>
      <c r="AG1001" s="382"/>
      <c r="AH1001" s="376"/>
      <c r="AI1001" s="377"/>
      <c r="AJ1001" s="385"/>
      <c r="AK1001" s="385"/>
      <c r="AL1001" s="385"/>
      <c r="AM1001" s="385"/>
      <c r="AN1001" s="379"/>
      <c r="AO1001" s="386"/>
      <c r="AP1001" s="372"/>
      <c r="AQ1001" s="372"/>
      <c r="AR1001" s="372"/>
      <c r="AS1001" s="372"/>
      <c r="AT1001" s="372"/>
      <c r="AU1001" s="372"/>
      <c r="AV1001" s="373"/>
      <c r="AW1001" s="387"/>
      <c r="AX1001" s="383"/>
      <c r="AY1001" s="384"/>
      <c r="AZ1001" s="380"/>
      <c r="BA1001" s="388"/>
      <c r="BB1001" s="382"/>
      <c r="BC1001" s="383"/>
      <c r="BF1001" s="328"/>
    </row>
    <row r="1002" spans="1:58" s="132" customFormat="1" ht="15.75" thickBot="1" x14ac:dyDescent="0.35">
      <c r="A1002" s="148"/>
      <c r="B1002" s="149"/>
      <c r="C1002" s="291" t="str">
        <f t="shared" si="15"/>
        <v/>
      </c>
      <c r="D1002" s="300"/>
      <c r="E1002" s="300"/>
      <c r="F1002" s="264"/>
      <c r="G1002" s="389"/>
      <c r="H1002" s="371"/>
      <c r="I1002" s="352"/>
      <c r="J1002" s="372"/>
      <c r="K1002" s="373"/>
      <c r="L1002" s="374"/>
      <c r="M1002" s="375"/>
      <c r="N1002" s="356"/>
      <c r="O1002" s="376"/>
      <c r="P1002" s="377"/>
      <c r="Q1002" s="378"/>
      <c r="R1002" s="379"/>
      <c r="S1002" s="380"/>
      <c r="T1002" s="381"/>
      <c r="U1002" s="382"/>
      <c r="V1002" s="382"/>
      <c r="W1002" s="382"/>
      <c r="X1002" s="382"/>
      <c r="Y1002" s="383"/>
      <c r="Z1002" s="384"/>
      <c r="AA1002" s="470"/>
      <c r="AB1002" s="381"/>
      <c r="AC1002" s="382"/>
      <c r="AD1002" s="382"/>
      <c r="AE1002" s="382"/>
      <c r="AF1002" s="382"/>
      <c r="AG1002" s="382"/>
      <c r="AH1002" s="376"/>
      <c r="AI1002" s="377"/>
      <c r="AJ1002" s="385"/>
      <c r="AK1002" s="385"/>
      <c r="AL1002" s="385"/>
      <c r="AM1002" s="385"/>
      <c r="AN1002" s="379"/>
      <c r="AO1002" s="386"/>
      <c r="AP1002" s="372"/>
      <c r="AQ1002" s="372"/>
      <c r="AR1002" s="372"/>
      <c r="AS1002" s="372"/>
      <c r="AT1002" s="372"/>
      <c r="AU1002" s="372"/>
      <c r="AV1002" s="373"/>
      <c r="AW1002" s="387"/>
      <c r="AX1002" s="383"/>
      <c r="AY1002" s="384"/>
      <c r="AZ1002" s="380"/>
      <c r="BA1002" s="388"/>
      <c r="BB1002" s="382"/>
      <c r="BC1002" s="383"/>
      <c r="BF1002" s="328"/>
    </row>
    <row r="1003" spans="1:58" s="132" customFormat="1" ht="16.5" thickTop="1" thickBot="1" x14ac:dyDescent="0.35">
      <c r="A1003" s="164"/>
      <c r="B1003" s="165"/>
      <c r="C1003" s="292" t="str">
        <f>IF(D1003="","",#REF!+1)</f>
        <v/>
      </c>
      <c r="D1003" s="302"/>
      <c r="E1003" s="303"/>
      <c r="F1003" s="265"/>
      <c r="G1003" s="130"/>
      <c r="H1003" s="390"/>
      <c r="I1003" s="391"/>
      <c r="J1003" s="391"/>
      <c r="K1003" s="392"/>
      <c r="L1003" s="393"/>
      <c r="M1003" s="394"/>
      <c r="N1003" s="395"/>
      <c r="O1003" s="396"/>
      <c r="P1003" s="397"/>
      <c r="Q1003" s="398"/>
      <c r="R1003" s="399"/>
      <c r="S1003" s="400"/>
      <c r="T1003" s="401"/>
      <c r="U1003" s="395"/>
      <c r="V1003" s="395"/>
      <c r="W1003" s="395"/>
      <c r="X1003" s="395"/>
      <c r="Y1003" s="402"/>
      <c r="Z1003" s="403"/>
      <c r="AA1003" s="471"/>
      <c r="AB1003" s="401"/>
      <c r="AC1003" s="395"/>
      <c r="AD1003" s="395"/>
      <c r="AE1003" s="395"/>
      <c r="AF1003" s="395"/>
      <c r="AG1003" s="395"/>
      <c r="AH1003" s="396"/>
      <c r="AI1003" s="397"/>
      <c r="AJ1003" s="404"/>
      <c r="AK1003" s="404"/>
      <c r="AL1003" s="404"/>
      <c r="AM1003" s="404"/>
      <c r="AN1003" s="399"/>
      <c r="AO1003" s="405"/>
      <c r="AP1003" s="391"/>
      <c r="AQ1003" s="391"/>
      <c r="AR1003" s="391"/>
      <c r="AS1003" s="391"/>
      <c r="AT1003" s="391"/>
      <c r="AU1003" s="391"/>
      <c r="AV1003" s="392"/>
      <c r="AW1003" s="406"/>
      <c r="AX1003" s="402"/>
      <c r="AY1003" s="403"/>
      <c r="AZ1003" s="400"/>
      <c r="BA1003" s="407"/>
      <c r="BB1003" s="395"/>
      <c r="BC1003" s="402"/>
      <c r="BF1003"/>
    </row>
    <row r="1004" spans="1:58" s="175" customFormat="1" ht="16.5" thickTop="1" thickBot="1" x14ac:dyDescent="0.35">
      <c r="C1004" s="222"/>
      <c r="D1004" s="304"/>
      <c r="E1004" s="304"/>
      <c r="G1004" s="188">
        <f>COUNTA(G4:G1002)</f>
        <v>0</v>
      </c>
      <c r="H1004" s="130"/>
      <c r="I1004" s="130"/>
      <c r="J1004" s="130"/>
      <c r="K1004" s="202"/>
      <c r="L1004" s="202"/>
      <c r="M1004" s="202"/>
      <c r="N1004" s="202"/>
      <c r="O1004" s="202"/>
      <c r="P1004" s="130"/>
      <c r="Q1004" s="130"/>
      <c r="R1004" s="130"/>
      <c r="S1004" s="130"/>
      <c r="T1004" s="130"/>
      <c r="U1004" s="130"/>
      <c r="V1004" s="130"/>
      <c r="W1004" s="130"/>
      <c r="X1004" s="130"/>
      <c r="Y1004" s="130"/>
      <c r="Z1004" s="130"/>
      <c r="AA1004" s="130"/>
      <c r="AB1004" s="130"/>
      <c r="AC1004" s="130"/>
      <c r="AD1004" s="130"/>
      <c r="AE1004" s="130"/>
      <c r="AF1004" s="130"/>
      <c r="AG1004" s="130"/>
      <c r="AH1004" s="130"/>
      <c r="AI1004" s="130"/>
      <c r="AJ1004" s="130"/>
      <c r="AK1004" s="130"/>
      <c r="AL1004" s="130"/>
      <c r="AM1004" s="130"/>
      <c r="AN1004" s="130"/>
      <c r="AP1004" s="130"/>
      <c r="AQ1004" s="130"/>
      <c r="AR1004" s="130"/>
      <c r="AS1004" s="130"/>
      <c r="AT1004" s="130"/>
      <c r="AU1004" s="130"/>
      <c r="AV1004" s="130"/>
      <c r="AW1004" s="130"/>
      <c r="AX1004" s="130"/>
      <c r="AY1004" s="130"/>
      <c r="AZ1004" s="130"/>
      <c r="BA1004" s="130"/>
      <c r="BB1004" s="130"/>
      <c r="BC1004" s="130"/>
      <c r="BF1004"/>
    </row>
    <row r="1005" spans="1:58" s="132" customFormat="1" ht="16.5" thickTop="1" thickBot="1" x14ac:dyDescent="0.35">
      <c r="A1005" s="163"/>
      <c r="B1005" s="163"/>
      <c r="C1005" s="223" t="s">
        <v>11</v>
      </c>
      <c r="D1005" s="305">
        <f t="shared" ref="D1005:AI1005" si="16">COUNTA(D4:D1003)</f>
        <v>0</v>
      </c>
      <c r="E1005" s="306">
        <f t="shared" si="16"/>
        <v>0</v>
      </c>
      <c r="F1005" s="196">
        <f t="shared" si="16"/>
        <v>0</v>
      </c>
      <c r="G1005"/>
      <c r="H1005" s="188">
        <f t="shared" si="16"/>
        <v>0</v>
      </c>
      <c r="I1005" s="188">
        <f t="shared" si="16"/>
        <v>0</v>
      </c>
      <c r="J1005" s="188">
        <f t="shared" si="16"/>
        <v>0</v>
      </c>
      <c r="K1005" s="188">
        <f t="shared" si="16"/>
        <v>0</v>
      </c>
      <c r="L1005" s="188">
        <f t="shared" si="16"/>
        <v>0</v>
      </c>
      <c r="M1005" s="196">
        <f t="shared" si="16"/>
        <v>0</v>
      </c>
      <c r="N1005" s="188">
        <f t="shared" si="16"/>
        <v>0</v>
      </c>
      <c r="O1005" s="188">
        <f t="shared" si="16"/>
        <v>0</v>
      </c>
      <c r="P1005" s="196">
        <f t="shared" si="16"/>
        <v>0</v>
      </c>
      <c r="Q1005" s="194">
        <f t="shared" si="16"/>
        <v>0</v>
      </c>
      <c r="R1005" s="200">
        <f t="shared" si="16"/>
        <v>0</v>
      </c>
      <c r="S1005" s="188">
        <f t="shared" si="16"/>
        <v>0</v>
      </c>
      <c r="T1005" s="196">
        <f t="shared" si="16"/>
        <v>0</v>
      </c>
      <c r="U1005" s="188">
        <f t="shared" si="16"/>
        <v>0</v>
      </c>
      <c r="V1005" s="188">
        <f t="shared" si="16"/>
        <v>0</v>
      </c>
      <c r="W1005" s="188">
        <f t="shared" si="16"/>
        <v>0</v>
      </c>
      <c r="X1005" s="188">
        <f t="shared" si="16"/>
        <v>0</v>
      </c>
      <c r="Y1005" s="188">
        <f t="shared" si="16"/>
        <v>0</v>
      </c>
      <c r="Z1005" s="201">
        <f t="shared" si="16"/>
        <v>0</v>
      </c>
      <c r="AA1005" s="188">
        <f t="shared" si="16"/>
        <v>0</v>
      </c>
      <c r="AB1005" s="196">
        <f t="shared" si="16"/>
        <v>0</v>
      </c>
      <c r="AC1005" s="188">
        <f t="shared" si="16"/>
        <v>0</v>
      </c>
      <c r="AD1005" s="188">
        <f t="shared" si="16"/>
        <v>0</v>
      </c>
      <c r="AE1005" s="188">
        <f t="shared" si="16"/>
        <v>0</v>
      </c>
      <c r="AF1005" s="188">
        <f t="shared" si="16"/>
        <v>0</v>
      </c>
      <c r="AG1005" s="188">
        <f t="shared" si="16"/>
        <v>0</v>
      </c>
      <c r="AH1005" s="188">
        <f t="shared" si="16"/>
        <v>0</v>
      </c>
      <c r="AI1005" s="196">
        <f t="shared" si="16"/>
        <v>0</v>
      </c>
      <c r="AJ1005" s="188">
        <f t="shared" ref="AJ1005:BC1005" si="17">COUNTA(AJ4:AJ1003)</f>
        <v>0</v>
      </c>
      <c r="AK1005" s="188">
        <f t="shared" si="17"/>
        <v>0</v>
      </c>
      <c r="AL1005" s="188">
        <f t="shared" si="17"/>
        <v>0</v>
      </c>
      <c r="AM1005" s="188">
        <f t="shared" si="17"/>
        <v>0</v>
      </c>
      <c r="AN1005" s="194">
        <f t="shared" si="17"/>
        <v>0</v>
      </c>
      <c r="AO1005" s="188">
        <f t="shared" si="17"/>
        <v>0</v>
      </c>
      <c r="AP1005" s="188">
        <f t="shared" si="17"/>
        <v>0</v>
      </c>
      <c r="AQ1005" s="188">
        <f t="shared" si="17"/>
        <v>0</v>
      </c>
      <c r="AR1005" s="188">
        <f t="shared" si="17"/>
        <v>0</v>
      </c>
      <c r="AS1005" s="188">
        <f t="shared" si="17"/>
        <v>0</v>
      </c>
      <c r="AT1005" s="188">
        <f t="shared" si="17"/>
        <v>0</v>
      </c>
      <c r="AU1005" s="188">
        <f t="shared" si="17"/>
        <v>0</v>
      </c>
      <c r="AV1005" s="188">
        <f t="shared" si="17"/>
        <v>0</v>
      </c>
      <c r="AW1005" s="188">
        <f t="shared" si="17"/>
        <v>0</v>
      </c>
      <c r="AX1005" s="188">
        <f t="shared" si="17"/>
        <v>0</v>
      </c>
      <c r="AY1005" s="188">
        <f t="shared" si="17"/>
        <v>0</v>
      </c>
      <c r="AZ1005" s="188">
        <f t="shared" si="17"/>
        <v>0</v>
      </c>
      <c r="BA1005" s="188">
        <f t="shared" si="17"/>
        <v>0</v>
      </c>
      <c r="BB1005" s="188">
        <f t="shared" si="17"/>
        <v>0</v>
      </c>
      <c r="BC1005" s="188">
        <f t="shared" si="17"/>
        <v>0</v>
      </c>
      <c r="BF1005"/>
    </row>
    <row r="1006" spans="1:58" ht="12.75" customHeight="1" thickTop="1" x14ac:dyDescent="0.2"/>
  </sheetData>
  <mergeCells count="9">
    <mergeCell ref="D2:F2"/>
    <mergeCell ref="G2:J2"/>
    <mergeCell ref="N2:O2"/>
    <mergeCell ref="BA2:BC2"/>
    <mergeCell ref="AO2:AV2"/>
    <mergeCell ref="AI2:AN2"/>
    <mergeCell ref="AB2:AH2"/>
    <mergeCell ref="T2:Y2"/>
    <mergeCell ref="P2:Q2"/>
  </mergeCells>
  <phoneticPr fontId="3" type="noConversion"/>
  <dataValidations xWindow="800" yWindow="305" count="24">
    <dataValidation allowBlank="1" showInputMessage="1" showErrorMessage="1" prompt="Enter the parental contact information" sqref="BA4:BC1003"/>
    <dataValidation allowBlank="1" showInputMessage="1" showErrorMessage="1" prompt="Input any additional comments that the parents have" sqref="AY4:AY1003"/>
    <dataValidation type="whole" operator="equal" allowBlank="1" showInputMessage="1" showErrorMessage="1" errorTitle="Incorrect value" error="The only allowable value is &quot;1&quot;.  If the item does not apply, please leave box blank." prompt="Please enter 1 when the response has been checked off" sqref="AB4:AG1003 AI4:AM1003 AO4:AU1003">
      <formula1>1</formula1>
    </dataValidation>
    <dataValidation allowBlank="1" showInputMessage="1" showErrorMessage="1" prompt="Enter the descriptions for why a particular area is thought to be unsafe" sqref="W4:W1003 U4:U1003 Y4:Y1003"/>
    <dataValidation allowBlank="1" showInputMessage="1" showErrorMessage="1" prompt="Enter the area of concern as identified by the nearest intersection" sqref="T4:T1003 V4:V1003 X4:X1003"/>
    <dataValidation allowBlank="1" showInputMessage="1" showErrorMessage="1" prompt="Enter explanations for 'other' entries here" sqref="J4:J1003 H4:H1003 O4:O1003"/>
    <dataValidation allowBlank="1" showInputMessage="1" showErrorMessage="1" prompt="Enter your school name or a school ID" sqref="B4"/>
    <dataValidation allowBlank="1" showInputMessage="1" showErrorMessage="1" prompt="Enter the province that your school resides in" sqref="A4"/>
    <dataValidation type="whole" allowBlank="1" showInputMessage="1" showErrorMessage="1" error="Please enter a whole number between 1 and 31." prompt="Enter a number between 1 and 31" sqref="E4:E1003">
      <formula1>1</formula1>
      <formula2>31</formula2>
    </dataValidation>
    <dataValidation type="whole" allowBlank="1" showInputMessage="1" showErrorMessage="1" error="Please enter a whole number between 1 and 12." prompt="Enter a number between 1 and 12" sqref="D4:D1003">
      <formula1>1</formula1>
      <formula2>12</formula2>
    </dataValidation>
    <dataValidation type="whole" operator="greaterThanOrEqual" allowBlank="1" showInputMessage="1" showErrorMessage="1" errorTitle="Incorrect value" error="Please input a whole number greater than or equal to 1." prompt="Please input a whole number greater than or equal to 1." sqref="R4:R1003">
      <formula1>1</formula1>
    </dataValidation>
    <dataValidation type="list" allowBlank="1" showInputMessage="1" showErrorMessage="1" errorTitle="Incorrect entry" error="Please respond either Yes or No." prompt="Please select the appropriate response from the drop-down list or input it manually" sqref="L4:M1003">
      <formula1>$BF$7:$BF$8</formula1>
    </dataValidation>
    <dataValidation type="whole" operator="greaterThanOrEqual" allowBlank="1" showInputMessage="1" showErrorMessage="1" error="Please input a whole number." prompt="Please input a whole number. If the someone replied with a 0 do not enter anything. Convert any responses in hours to minutes. Round any decimals up to a whole number." sqref="K4:K1003">
      <formula1>0</formula1>
    </dataValidation>
    <dataValidation type="whole" allowBlank="1" showInputMessage="1" showErrorMessage="1" errorTitle="Incorrect value" error="Please either select from the drop down menu or input an age that is within the range 3 to 15." prompt="Please input a whole number between 3 and 18 (inclusive)." sqref="P4:P1003">
      <formula1>3</formula1>
      <formula2>18</formula2>
    </dataValidation>
    <dataValidation type="list" allowBlank="1" showInputMessage="1" showErrorMessage="1" errorTitle="Incorrect entry" error="Please either make a selection form the drop-down list or only input the following:  Boy or Girl" prompt="Please select the appropriate response from the drop-down list or input it manually" sqref="Q4:Q1003">
      <formula1>$BF$48:$BF$49</formula1>
    </dataValidation>
    <dataValidation type="list" allowBlank="1" showInputMessage="1" showErrorMessage="1" errorTitle="Incorrect entry" error="Please select from one of the following entries:  &lt;500m, 0.5-1.5km, 1.5-3km, or &gt;3km." prompt="Please select the appropriate response from the drop-down list" sqref="S4:S1003">
      <formula1>$BF$54:$BF$57</formula1>
    </dataValidation>
    <dataValidation type="list" allowBlank="1" showInputMessage="1" showErrorMessage="1" errorTitle="Incorrect entry" error="Please select one of the following from the drop-down list:  Strongly Agree, Agree, Disagree, or Strongly Disagree." prompt="Please select the appropriate response from the drop-down list" sqref="Z4:Z1003">
      <formula1>$BF$62:$BF$65</formula1>
    </dataValidation>
    <dataValidation type="list" allowBlank="1" showInputMessage="1" showErrorMessage="1" errorTitle="Incorrect entry" error="Please select Yes or No or no from the drop-down list." prompt="Please select either Yes or No response from the drop-down list or input it manually" sqref="AZ4:AZ1003 AA4:AA1003">
      <formula1>$BF$7:$BF$8</formula1>
    </dataValidation>
    <dataValidation type="list" allowBlank="1" showInputMessage="1" showErrorMessage="1" errorTitle="Incorrect entry" error="Please select one of the options from the drop-down list:  Relaxed, Rushed, Tired, Happy" prompt="Please select the appropriate response from the drop-down list or input it manually" sqref="AW4:AX1003">
      <formula1>$BF$70:$BF$73</formula1>
    </dataValidation>
    <dataValidation type="list" allowBlank="1" showInputMessage="1" showErrorMessage="1" errorTitle="Incorrect entry" error="Please select one of the options from the drop-down list: Relaxed, Rushed, Happy, Frustrated, or Other" prompt="Please select the appropriate response from the drop-down list or input it manually" sqref="N4:N1003">
      <formula1>$BF$38:$BF$43</formula1>
    </dataValidation>
    <dataValidation type="list" allowBlank="1" showInputMessage="1" showErrorMessage="1" errorTitle="Incorrect entry" error="Please select one of the options from the drop-down list:  car, carpool, school bus, public bus, walking, bicycling, subway or streetcar, other." prompt="Please select the appropriate response from the drop-down list or input it manually" sqref="I4">
      <formula1>$BF$21:$BF$33</formula1>
    </dataValidation>
    <dataValidation type="list" allowBlank="1" showInputMessage="1" showErrorMessage="1" errorTitle="Incorrect entry" error="Please select one of the options from the drop-down list." prompt="Please select the appropriate response from the drop-down list or input it manually" sqref="I5:I1003 G4:G1002">
      <formula1>$BF$21:$BF$33</formula1>
    </dataValidation>
    <dataValidation operator="equal" allowBlank="1" showInputMessage="1" showErrorMessage="1" errorTitle="Incorrect value" error="The only allowable value is &quot;1&quot;.  If the item does not apply, please leave box blank." prompt="Enter a summary of the parent's response. If there is no explanation, but the parent selected &quot;other&quot; just enter a 1." sqref="AH4:AH1003 AN4:AN1003 AV4:AV1003"/>
    <dataValidation type="whole" allowBlank="1" showInputMessage="1" showErrorMessage="1" error="Enter the four-digit year" promptTitle="Year" prompt="Please enter the year (four digits)" sqref="F1:F1048576">
      <formula1>2010</formula1>
      <formula2>2050</formula2>
    </dataValidation>
  </dataValidations>
  <pageMargins left="0.75" right="0.75" top="1" bottom="1" header="0.5" footer="0.5"/>
  <pageSetup orientation="portrait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  <pageSetUpPr autoPageBreaks="0"/>
  </sheetPr>
  <dimension ref="A1:CA1006"/>
  <sheetViews>
    <sheetView showGridLines="0" zoomScale="75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7" sqref="D7"/>
    </sheetView>
  </sheetViews>
  <sheetFormatPr defaultColWidth="8.7109375" defaultRowHeight="12.75" customHeight="1" x14ac:dyDescent="0.2"/>
  <cols>
    <col min="1" max="2" width="10.7109375" customWidth="1"/>
    <col min="3" max="3" width="30.7109375" customWidth="1"/>
    <col min="4" max="7" width="15.7109375" customWidth="1"/>
    <col min="8" max="8" width="20.7109375" customWidth="1"/>
    <col min="9" max="9" width="12.7109375" customWidth="1"/>
    <col min="10" max="10" width="20.7109375" customWidth="1"/>
    <col min="11" max="11" width="12.7109375" customWidth="1"/>
    <col min="12" max="16" width="14.42578125" customWidth="1"/>
    <col min="17" max="19" width="15.7109375" customWidth="1"/>
    <col min="20" max="20" width="14.7109375" customWidth="1"/>
    <col min="21" max="21" width="30.7109375" customWidth="1"/>
    <col min="22" max="22" width="17.7109375" customWidth="1"/>
    <col min="23" max="29" width="12.7109375" customWidth="1"/>
    <col min="30" max="43" width="15.7109375" customWidth="1"/>
    <col min="44" max="46" width="20.7109375" customWidth="1"/>
    <col min="47" max="47" width="35.7109375" customWidth="1"/>
    <col min="48" max="50" width="25.7109375" customWidth="1"/>
    <col min="51" max="51" width="15.7109375" customWidth="1"/>
    <col min="52" max="52" width="20.7109375" customWidth="1"/>
    <col min="53" max="53" width="35.7109375" customWidth="1"/>
    <col min="54" max="56" width="25.7109375" customWidth="1"/>
    <col min="57" max="57" width="15.7109375" customWidth="1"/>
    <col min="58" max="58" width="20.7109375" customWidth="1"/>
    <col min="59" max="59" width="35.7109375" customWidth="1"/>
    <col min="60" max="67" width="20.7109375" customWidth="1"/>
    <col min="68" max="68" width="40.7109375" customWidth="1"/>
    <col min="69" max="69" width="15.7109375" customWidth="1"/>
    <col min="70" max="72" width="30.7109375" customWidth="1"/>
    <col min="76" max="76" width="37.7109375" style="453" customWidth="1"/>
  </cols>
  <sheetData>
    <row r="1" spans="1:79" s="141" customFormat="1" ht="16.5" thickTop="1" x14ac:dyDescent="0.25">
      <c r="A1" s="138"/>
      <c r="B1" s="139"/>
      <c r="C1" s="289"/>
      <c r="D1" s="190" t="s">
        <v>310</v>
      </c>
      <c r="E1" s="190"/>
      <c r="F1" s="190"/>
      <c r="G1" s="195" t="s">
        <v>3</v>
      </c>
      <c r="H1" s="190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191"/>
      <c r="BS1" s="191"/>
      <c r="BT1" s="197"/>
      <c r="BX1" s="450"/>
    </row>
    <row r="2" spans="1:79" s="144" customFormat="1" ht="15.75" x14ac:dyDescent="0.25">
      <c r="A2" s="142"/>
      <c r="B2" s="143"/>
      <c r="C2" s="289" t="s">
        <v>0</v>
      </c>
      <c r="D2" s="495" t="s">
        <v>167</v>
      </c>
      <c r="E2" s="488"/>
      <c r="F2" s="488"/>
      <c r="G2" s="260">
        <v>1</v>
      </c>
      <c r="H2" s="484" t="s">
        <v>176</v>
      </c>
      <c r="I2" s="485"/>
      <c r="J2" s="485"/>
      <c r="K2" s="496"/>
      <c r="L2" s="254" t="s">
        <v>178</v>
      </c>
      <c r="M2" s="203" t="s">
        <v>203</v>
      </c>
      <c r="N2" s="224" t="s">
        <v>179</v>
      </c>
      <c r="O2" s="495" t="s">
        <v>182</v>
      </c>
      <c r="P2" s="492"/>
      <c r="Q2" s="479" t="s">
        <v>204</v>
      </c>
      <c r="R2" s="480"/>
      <c r="S2" s="257" t="s">
        <v>205</v>
      </c>
      <c r="T2" s="216">
        <v>5</v>
      </c>
      <c r="U2" s="256">
        <v>6</v>
      </c>
      <c r="V2" s="472" t="s">
        <v>191</v>
      </c>
      <c r="W2" s="489">
        <v>7</v>
      </c>
      <c r="X2" s="490"/>
      <c r="Y2" s="490"/>
      <c r="Z2" s="490"/>
      <c r="AA2" s="490"/>
      <c r="AB2" s="490"/>
      <c r="AC2" s="491"/>
      <c r="AD2" s="487">
        <v>8</v>
      </c>
      <c r="AE2" s="488"/>
      <c r="AF2" s="488"/>
      <c r="AG2" s="488"/>
      <c r="AH2" s="488"/>
      <c r="AI2" s="492"/>
      <c r="AJ2" s="479">
        <v>9</v>
      </c>
      <c r="AK2" s="480"/>
      <c r="AL2" s="480"/>
      <c r="AM2" s="480"/>
      <c r="AN2" s="480"/>
      <c r="AO2" s="480"/>
      <c r="AP2" s="480"/>
      <c r="AQ2" s="486"/>
      <c r="AR2" s="231" t="s">
        <v>198</v>
      </c>
      <c r="AS2" s="232" t="s">
        <v>199</v>
      </c>
      <c r="AT2" s="487" t="s">
        <v>207</v>
      </c>
      <c r="AU2" s="493"/>
      <c r="AV2" s="488" t="s">
        <v>210</v>
      </c>
      <c r="AW2" s="488"/>
      <c r="AX2" s="488"/>
      <c r="AY2" s="492"/>
      <c r="AZ2" s="479" t="s">
        <v>208</v>
      </c>
      <c r="BA2" s="481"/>
      <c r="BB2" s="494" t="s">
        <v>209</v>
      </c>
      <c r="BC2" s="480"/>
      <c r="BD2" s="480"/>
      <c r="BE2" s="486"/>
      <c r="BF2" s="484">
        <v>13</v>
      </c>
      <c r="BG2" s="483"/>
      <c r="BH2" s="487">
        <v>14</v>
      </c>
      <c r="BI2" s="488"/>
      <c r="BJ2" s="488"/>
      <c r="BK2" s="488"/>
      <c r="BL2" s="488"/>
      <c r="BM2" s="488"/>
      <c r="BN2" s="488"/>
      <c r="BO2" s="492"/>
      <c r="BP2" s="206">
        <v>15</v>
      </c>
      <c r="BQ2" s="216">
        <v>16</v>
      </c>
      <c r="BR2" s="487">
        <v>17</v>
      </c>
      <c r="BS2" s="488"/>
      <c r="BT2" s="492"/>
      <c r="BX2" s="451"/>
    </row>
    <row r="3" spans="1:79" s="147" customFormat="1" ht="16.5" thickBot="1" x14ac:dyDescent="0.3">
      <c r="A3" s="145" t="s">
        <v>1</v>
      </c>
      <c r="B3" s="146" t="s">
        <v>2</v>
      </c>
      <c r="C3" s="290"/>
      <c r="D3" s="125" t="s">
        <v>168</v>
      </c>
      <c r="E3" s="133" t="s">
        <v>169</v>
      </c>
      <c r="F3" s="193" t="s">
        <v>170</v>
      </c>
      <c r="G3" s="253" t="s">
        <v>92</v>
      </c>
      <c r="H3" s="255" t="s">
        <v>19</v>
      </c>
      <c r="I3" s="204" t="s">
        <v>18</v>
      </c>
      <c r="J3" s="220" t="s">
        <v>20</v>
      </c>
      <c r="K3" s="220" t="s">
        <v>18</v>
      </c>
      <c r="L3" s="204" t="s">
        <v>174</v>
      </c>
      <c r="M3" s="235" t="s">
        <v>175</v>
      </c>
      <c r="N3" s="249" t="s">
        <v>177</v>
      </c>
      <c r="O3" s="214" t="s">
        <v>68</v>
      </c>
      <c r="P3" s="225" t="s">
        <v>18</v>
      </c>
      <c r="Q3" s="230" t="s">
        <v>180</v>
      </c>
      <c r="R3" s="258" t="s">
        <v>181</v>
      </c>
      <c r="S3" s="258" t="s">
        <v>27</v>
      </c>
      <c r="T3" s="217" t="s">
        <v>28</v>
      </c>
      <c r="U3" s="225" t="s">
        <v>74</v>
      </c>
      <c r="V3" s="473" t="s">
        <v>206</v>
      </c>
      <c r="W3" s="226" t="s">
        <v>28</v>
      </c>
      <c r="X3" s="227" t="s">
        <v>77</v>
      </c>
      <c r="Y3" s="226" t="s">
        <v>78</v>
      </c>
      <c r="Z3" s="227" t="s">
        <v>79</v>
      </c>
      <c r="AA3" s="227" t="s">
        <v>80</v>
      </c>
      <c r="AB3" s="226" t="s">
        <v>81</v>
      </c>
      <c r="AC3" s="261" t="s">
        <v>18</v>
      </c>
      <c r="AD3" s="249" t="s">
        <v>82</v>
      </c>
      <c r="AE3" s="229" t="s">
        <v>83</v>
      </c>
      <c r="AF3" s="229" t="s">
        <v>84</v>
      </c>
      <c r="AG3" s="229" t="s">
        <v>85</v>
      </c>
      <c r="AH3" s="229" t="s">
        <v>86</v>
      </c>
      <c r="AI3" s="251" t="s">
        <v>18</v>
      </c>
      <c r="AJ3" s="210" t="s">
        <v>82</v>
      </c>
      <c r="AK3" s="211" t="s">
        <v>83</v>
      </c>
      <c r="AL3" s="211" t="s">
        <v>84</v>
      </c>
      <c r="AM3" s="211" t="s">
        <v>85</v>
      </c>
      <c r="AN3" s="211" t="s">
        <v>86</v>
      </c>
      <c r="AO3" s="211" t="s">
        <v>87</v>
      </c>
      <c r="AP3" s="211" t="s">
        <v>88</v>
      </c>
      <c r="AQ3" s="258" t="s">
        <v>18</v>
      </c>
      <c r="AR3" s="233" t="s">
        <v>90</v>
      </c>
      <c r="AS3" s="221" t="s">
        <v>91</v>
      </c>
      <c r="AT3" s="270" t="s">
        <v>95</v>
      </c>
      <c r="AU3" s="229" t="s">
        <v>94</v>
      </c>
      <c r="AV3" s="252" t="s">
        <v>21</v>
      </c>
      <c r="AW3" s="252" t="s">
        <v>64</v>
      </c>
      <c r="AX3" s="252" t="s">
        <v>65</v>
      </c>
      <c r="AY3" s="215" t="s">
        <v>18</v>
      </c>
      <c r="AZ3" s="230" t="s">
        <v>96</v>
      </c>
      <c r="BA3" s="211" t="s">
        <v>94</v>
      </c>
      <c r="BB3" s="259" t="s">
        <v>21</v>
      </c>
      <c r="BC3" s="259" t="s">
        <v>64</v>
      </c>
      <c r="BD3" s="259" t="s">
        <v>65</v>
      </c>
      <c r="BE3" s="250" t="s">
        <v>18</v>
      </c>
      <c r="BF3" s="204" t="s">
        <v>98</v>
      </c>
      <c r="BG3" s="235" t="s">
        <v>94</v>
      </c>
      <c r="BH3" s="249" t="s">
        <v>99</v>
      </c>
      <c r="BI3" s="214" t="s">
        <v>100</v>
      </c>
      <c r="BJ3" s="214" t="s">
        <v>211</v>
      </c>
      <c r="BK3" s="214" t="s">
        <v>212</v>
      </c>
      <c r="BL3" s="214" t="s">
        <v>101</v>
      </c>
      <c r="BM3" s="214" t="s">
        <v>66</v>
      </c>
      <c r="BN3" s="214" t="s">
        <v>102</v>
      </c>
      <c r="BO3" s="251" t="s">
        <v>18</v>
      </c>
      <c r="BP3" s="263" t="s">
        <v>89</v>
      </c>
      <c r="BQ3" s="217" t="s">
        <v>93</v>
      </c>
      <c r="BR3" s="267" t="s">
        <v>200</v>
      </c>
      <c r="BS3" s="268" t="s">
        <v>201</v>
      </c>
      <c r="BT3" s="269" t="s">
        <v>202</v>
      </c>
      <c r="BX3" s="452"/>
    </row>
    <row r="4" spans="1:79" s="132" customFormat="1" ht="15.75" thickTop="1" x14ac:dyDescent="0.2">
      <c r="A4" s="148"/>
      <c r="B4" s="149"/>
      <c r="C4" s="346" t="str">
        <f>IF(ISBLANK(D4),"","001")</f>
        <v/>
      </c>
      <c r="D4" s="300"/>
      <c r="E4" s="300"/>
      <c r="F4" s="301"/>
      <c r="G4" s="408"/>
      <c r="H4" s="409"/>
      <c r="I4" s="362"/>
      <c r="J4" s="362"/>
      <c r="K4" s="410"/>
      <c r="L4" s="411"/>
      <c r="M4" s="412"/>
      <c r="N4" s="413"/>
      <c r="O4" s="341"/>
      <c r="P4" s="414"/>
      <c r="Q4" s="415"/>
      <c r="R4" s="416"/>
      <c r="S4" s="417"/>
      <c r="T4" s="418"/>
      <c r="U4" s="364"/>
      <c r="V4" s="470"/>
      <c r="W4" s="419"/>
      <c r="X4" s="410"/>
      <c r="Y4" s="410"/>
      <c r="Z4" s="410"/>
      <c r="AA4" s="410"/>
      <c r="AB4" s="410"/>
      <c r="AC4" s="411"/>
      <c r="AD4" s="420"/>
      <c r="AE4" s="421"/>
      <c r="AF4" s="421"/>
      <c r="AG4" s="421"/>
      <c r="AH4" s="421"/>
      <c r="AI4" s="422"/>
      <c r="AJ4" s="423"/>
      <c r="AK4" s="424"/>
      <c r="AL4" s="424"/>
      <c r="AM4" s="424"/>
      <c r="AN4" s="424"/>
      <c r="AO4" s="424"/>
      <c r="AP4" s="424"/>
      <c r="AQ4" s="416"/>
      <c r="AR4" s="425"/>
      <c r="AS4" s="426"/>
      <c r="AT4" s="341"/>
      <c r="AU4" s="421"/>
      <c r="AV4" s="421"/>
      <c r="AW4" s="421"/>
      <c r="AX4" s="421"/>
      <c r="AY4" s="414"/>
      <c r="AZ4" s="427"/>
      <c r="BA4" s="424"/>
      <c r="BB4" s="424"/>
      <c r="BC4" s="424"/>
      <c r="BD4" s="424"/>
      <c r="BE4" s="428"/>
      <c r="BF4" s="419"/>
      <c r="BG4" s="411"/>
      <c r="BH4" s="420"/>
      <c r="BI4" s="421"/>
      <c r="BJ4" s="421"/>
      <c r="BK4" s="421"/>
      <c r="BL4" s="421"/>
      <c r="BM4" s="421"/>
      <c r="BN4" s="421"/>
      <c r="BO4" s="422"/>
      <c r="BP4" s="429"/>
      <c r="BQ4" s="418"/>
      <c r="BR4" s="430"/>
      <c r="BS4" s="421"/>
      <c r="BT4" s="422"/>
      <c r="BU4"/>
      <c r="BV4"/>
      <c r="BW4"/>
      <c r="BX4" s="453"/>
      <c r="BY4"/>
      <c r="BZ4"/>
      <c r="CA4"/>
    </row>
    <row r="5" spans="1:79" s="132" customFormat="1" ht="15.75" x14ac:dyDescent="0.25">
      <c r="A5" s="148"/>
      <c r="B5" s="149"/>
      <c r="C5" s="291" t="str">
        <f t="shared" ref="C5:C68" si="0">IF(D5="","",C4+1)</f>
        <v/>
      </c>
      <c r="D5" s="300"/>
      <c r="E5" s="300"/>
      <c r="F5" s="301"/>
      <c r="G5" s="431"/>
      <c r="H5" s="432"/>
      <c r="I5" s="382"/>
      <c r="J5" s="382"/>
      <c r="K5" s="382"/>
      <c r="L5" s="376"/>
      <c r="M5" s="433"/>
      <c r="N5" s="434"/>
      <c r="O5" s="435"/>
      <c r="P5" s="378"/>
      <c r="Q5" s="436"/>
      <c r="R5" s="373"/>
      <c r="S5" s="437"/>
      <c r="T5" s="438"/>
      <c r="U5" s="384"/>
      <c r="V5" s="470"/>
      <c r="W5" s="381"/>
      <c r="X5" s="382"/>
      <c r="Y5" s="382"/>
      <c r="Z5" s="382"/>
      <c r="AA5" s="382"/>
      <c r="AB5" s="382"/>
      <c r="AC5" s="376"/>
      <c r="AD5" s="377"/>
      <c r="AE5" s="385"/>
      <c r="AF5" s="385"/>
      <c r="AG5" s="385"/>
      <c r="AH5" s="385"/>
      <c r="AI5" s="379"/>
      <c r="AJ5" s="386"/>
      <c r="AK5" s="372"/>
      <c r="AL5" s="372"/>
      <c r="AM5" s="372"/>
      <c r="AN5" s="372"/>
      <c r="AO5" s="372"/>
      <c r="AP5" s="372"/>
      <c r="AQ5" s="373"/>
      <c r="AR5" s="387"/>
      <c r="AS5" s="383"/>
      <c r="AT5" s="435"/>
      <c r="AU5" s="385"/>
      <c r="AV5" s="385"/>
      <c r="AW5" s="385"/>
      <c r="AX5" s="385"/>
      <c r="AY5" s="378"/>
      <c r="AZ5" s="436"/>
      <c r="BA5" s="372"/>
      <c r="BB5" s="372"/>
      <c r="BC5" s="372"/>
      <c r="BD5" s="372"/>
      <c r="BE5" s="437"/>
      <c r="BF5" s="381"/>
      <c r="BG5" s="376"/>
      <c r="BH5" s="377"/>
      <c r="BI5" s="385"/>
      <c r="BJ5" s="385"/>
      <c r="BK5" s="385"/>
      <c r="BL5" s="385"/>
      <c r="BM5" s="385"/>
      <c r="BN5" s="385"/>
      <c r="BO5" s="379"/>
      <c r="BP5" s="439"/>
      <c r="BQ5" s="438"/>
      <c r="BR5" s="440"/>
      <c r="BS5" s="385"/>
      <c r="BT5" s="379"/>
      <c r="BU5"/>
      <c r="BV5"/>
      <c r="BW5"/>
      <c r="BX5" s="454" t="s">
        <v>281</v>
      </c>
      <c r="BY5"/>
      <c r="BZ5"/>
      <c r="CA5"/>
    </row>
    <row r="6" spans="1:79" s="132" customFormat="1" ht="15" x14ac:dyDescent="0.3">
      <c r="A6" s="148"/>
      <c r="B6" s="149"/>
      <c r="C6" s="291" t="str">
        <f t="shared" si="0"/>
        <v/>
      </c>
      <c r="D6" s="300"/>
      <c r="E6" s="300"/>
      <c r="F6" s="301"/>
      <c r="G6" s="431"/>
      <c r="H6" s="432"/>
      <c r="I6" s="382"/>
      <c r="J6" s="382"/>
      <c r="K6" s="382"/>
      <c r="L6" s="376"/>
      <c r="M6" s="433"/>
      <c r="N6" s="434"/>
      <c r="O6" s="435"/>
      <c r="P6" s="378"/>
      <c r="Q6" s="436"/>
      <c r="R6" s="373"/>
      <c r="S6" s="437"/>
      <c r="T6" s="438"/>
      <c r="U6" s="384"/>
      <c r="V6" s="470"/>
      <c r="W6" s="381"/>
      <c r="X6" s="382"/>
      <c r="Y6" s="382"/>
      <c r="Z6" s="382"/>
      <c r="AA6" s="382"/>
      <c r="AB6" s="382"/>
      <c r="AC6" s="376"/>
      <c r="AD6" s="377"/>
      <c r="AE6" s="385"/>
      <c r="AF6" s="385"/>
      <c r="AG6" s="385"/>
      <c r="AH6" s="385"/>
      <c r="AI6" s="379"/>
      <c r="AJ6" s="386"/>
      <c r="AK6" s="372"/>
      <c r="AL6" s="372"/>
      <c r="AM6" s="372"/>
      <c r="AN6" s="372"/>
      <c r="AO6" s="372"/>
      <c r="AP6" s="372"/>
      <c r="AQ6" s="373"/>
      <c r="AR6" s="387"/>
      <c r="AS6" s="383"/>
      <c r="AT6" s="435"/>
      <c r="AU6" s="385"/>
      <c r="AV6" s="385"/>
      <c r="AW6" s="385"/>
      <c r="AX6" s="385"/>
      <c r="AY6" s="378"/>
      <c r="AZ6" s="436"/>
      <c r="BA6" s="372"/>
      <c r="BB6" s="372"/>
      <c r="BC6" s="372"/>
      <c r="BD6" s="372"/>
      <c r="BE6" s="437"/>
      <c r="BF6" s="381"/>
      <c r="BG6" s="376"/>
      <c r="BH6" s="377"/>
      <c r="BI6" s="385"/>
      <c r="BJ6" s="385"/>
      <c r="BK6" s="385"/>
      <c r="BL6" s="385"/>
      <c r="BM6" s="385"/>
      <c r="BN6" s="385"/>
      <c r="BO6" s="379"/>
      <c r="BP6" s="439"/>
      <c r="BQ6" s="438"/>
      <c r="BR6" s="440"/>
      <c r="BS6" s="385"/>
      <c r="BT6" s="379"/>
      <c r="BU6"/>
      <c r="BV6"/>
      <c r="BW6"/>
      <c r="BX6" s="455"/>
    </row>
    <row r="7" spans="1:79" s="132" customFormat="1" ht="15" x14ac:dyDescent="0.3">
      <c r="A7" s="148"/>
      <c r="B7" s="149"/>
      <c r="C7" s="291" t="str">
        <f t="shared" si="0"/>
        <v/>
      </c>
      <c r="D7" s="300"/>
      <c r="E7" s="300"/>
      <c r="F7" s="301"/>
      <c r="G7" s="431"/>
      <c r="H7" s="432"/>
      <c r="I7" s="382"/>
      <c r="J7" s="382"/>
      <c r="K7" s="382"/>
      <c r="L7" s="376"/>
      <c r="M7" s="433"/>
      <c r="N7" s="434"/>
      <c r="O7" s="435"/>
      <c r="P7" s="378"/>
      <c r="Q7" s="436"/>
      <c r="R7" s="373"/>
      <c r="S7" s="437"/>
      <c r="T7" s="438"/>
      <c r="U7" s="384"/>
      <c r="V7" s="470"/>
      <c r="W7" s="381"/>
      <c r="X7" s="382"/>
      <c r="Y7" s="382"/>
      <c r="Z7" s="382"/>
      <c r="AA7" s="382"/>
      <c r="AB7" s="382"/>
      <c r="AC7" s="376"/>
      <c r="AD7" s="377"/>
      <c r="AE7" s="385"/>
      <c r="AF7" s="385"/>
      <c r="AG7" s="385"/>
      <c r="AH7" s="385"/>
      <c r="AI7" s="379"/>
      <c r="AJ7" s="386"/>
      <c r="AK7" s="372"/>
      <c r="AL7" s="372"/>
      <c r="AM7" s="372"/>
      <c r="AN7" s="372"/>
      <c r="AO7" s="372"/>
      <c r="AP7" s="372"/>
      <c r="AQ7" s="373"/>
      <c r="AR7" s="387"/>
      <c r="AS7" s="383"/>
      <c r="AT7" s="435"/>
      <c r="AU7" s="385"/>
      <c r="AV7" s="385"/>
      <c r="AW7" s="385"/>
      <c r="AX7" s="385"/>
      <c r="AY7" s="378"/>
      <c r="AZ7" s="436"/>
      <c r="BA7" s="372"/>
      <c r="BB7" s="372"/>
      <c r="BC7" s="372"/>
      <c r="BD7" s="372"/>
      <c r="BE7" s="437"/>
      <c r="BF7" s="381"/>
      <c r="BG7" s="376"/>
      <c r="BH7" s="377"/>
      <c r="BI7" s="385"/>
      <c r="BJ7" s="385"/>
      <c r="BK7" s="385"/>
      <c r="BL7" s="385"/>
      <c r="BM7" s="385"/>
      <c r="BN7" s="385"/>
      <c r="BO7" s="379"/>
      <c r="BP7" s="439"/>
      <c r="BQ7" s="438"/>
      <c r="BR7" s="440"/>
      <c r="BS7" s="385"/>
      <c r="BT7" s="379"/>
      <c r="BU7"/>
      <c r="BV7"/>
      <c r="BW7"/>
      <c r="BX7" s="456" t="s">
        <v>24</v>
      </c>
    </row>
    <row r="8" spans="1:79" s="132" customFormat="1" ht="15" x14ac:dyDescent="0.3">
      <c r="A8" s="148"/>
      <c r="B8" s="149"/>
      <c r="C8" s="291" t="str">
        <f t="shared" si="0"/>
        <v/>
      </c>
      <c r="D8" s="300"/>
      <c r="E8" s="300"/>
      <c r="F8" s="301"/>
      <c r="G8" s="431"/>
      <c r="H8" s="432"/>
      <c r="I8" s="382"/>
      <c r="J8" s="382"/>
      <c r="K8" s="382"/>
      <c r="L8" s="376"/>
      <c r="M8" s="433"/>
      <c r="N8" s="434"/>
      <c r="O8" s="435"/>
      <c r="P8" s="378"/>
      <c r="Q8" s="436"/>
      <c r="R8" s="373"/>
      <c r="S8" s="437"/>
      <c r="T8" s="438"/>
      <c r="U8" s="384"/>
      <c r="V8" s="470"/>
      <c r="W8" s="381"/>
      <c r="X8" s="382"/>
      <c r="Y8" s="382"/>
      <c r="Z8" s="382"/>
      <c r="AA8" s="382"/>
      <c r="AB8" s="382"/>
      <c r="AC8" s="376"/>
      <c r="AD8" s="377"/>
      <c r="AE8" s="385"/>
      <c r="AF8" s="385"/>
      <c r="AG8" s="385"/>
      <c r="AH8" s="385"/>
      <c r="AI8" s="379"/>
      <c r="AJ8" s="386"/>
      <c r="AK8" s="372"/>
      <c r="AL8" s="372"/>
      <c r="AM8" s="372"/>
      <c r="AN8" s="372"/>
      <c r="AO8" s="372"/>
      <c r="AP8" s="372"/>
      <c r="AQ8" s="373"/>
      <c r="AR8" s="387"/>
      <c r="AS8" s="383"/>
      <c r="AT8" s="435"/>
      <c r="AU8" s="385"/>
      <c r="AV8" s="385"/>
      <c r="AW8" s="385"/>
      <c r="AX8" s="385"/>
      <c r="AY8" s="378"/>
      <c r="AZ8" s="436"/>
      <c r="BA8" s="372"/>
      <c r="BB8" s="372"/>
      <c r="BC8" s="372"/>
      <c r="BD8" s="372"/>
      <c r="BE8" s="437"/>
      <c r="BF8" s="381"/>
      <c r="BG8" s="376"/>
      <c r="BH8" s="377"/>
      <c r="BI8" s="385"/>
      <c r="BJ8" s="385"/>
      <c r="BK8" s="385"/>
      <c r="BL8" s="385"/>
      <c r="BM8" s="385"/>
      <c r="BN8" s="385"/>
      <c r="BO8" s="379"/>
      <c r="BP8" s="439"/>
      <c r="BQ8" s="438"/>
      <c r="BR8" s="440"/>
      <c r="BS8" s="385"/>
      <c r="BT8" s="379"/>
      <c r="BX8" s="456" t="s">
        <v>25</v>
      </c>
    </row>
    <row r="9" spans="1:79" s="132" customFormat="1" ht="15" x14ac:dyDescent="0.3">
      <c r="A9" s="148"/>
      <c r="B9" s="149"/>
      <c r="C9" s="291" t="str">
        <f t="shared" si="0"/>
        <v/>
      </c>
      <c r="D9" s="300"/>
      <c r="E9" s="300"/>
      <c r="F9" s="301"/>
      <c r="G9" s="431"/>
      <c r="H9" s="432"/>
      <c r="I9" s="382"/>
      <c r="J9" s="382"/>
      <c r="K9" s="382"/>
      <c r="L9" s="376"/>
      <c r="M9" s="433"/>
      <c r="N9" s="434"/>
      <c r="O9" s="435"/>
      <c r="P9" s="378"/>
      <c r="Q9" s="436"/>
      <c r="R9" s="373"/>
      <c r="S9" s="437"/>
      <c r="T9" s="438"/>
      <c r="U9" s="384"/>
      <c r="V9" s="470"/>
      <c r="W9" s="381"/>
      <c r="X9" s="382"/>
      <c r="Y9" s="382"/>
      <c r="Z9" s="382"/>
      <c r="AA9" s="382"/>
      <c r="AB9" s="382"/>
      <c r="AC9" s="376"/>
      <c r="AD9" s="377"/>
      <c r="AE9" s="385"/>
      <c r="AF9" s="385"/>
      <c r="AG9" s="385"/>
      <c r="AH9" s="385"/>
      <c r="AI9" s="379"/>
      <c r="AJ9" s="386"/>
      <c r="AK9" s="372"/>
      <c r="AL9" s="372"/>
      <c r="AM9" s="372"/>
      <c r="AN9" s="372"/>
      <c r="AO9" s="372"/>
      <c r="AP9" s="372"/>
      <c r="AQ9" s="373"/>
      <c r="AR9" s="387"/>
      <c r="AS9" s="383"/>
      <c r="AT9" s="435"/>
      <c r="AU9" s="385"/>
      <c r="AV9" s="385"/>
      <c r="AW9" s="385"/>
      <c r="AX9" s="385"/>
      <c r="AY9" s="378"/>
      <c r="AZ9" s="436"/>
      <c r="BA9" s="372"/>
      <c r="BB9" s="372"/>
      <c r="BC9" s="372"/>
      <c r="BD9" s="372"/>
      <c r="BE9" s="437"/>
      <c r="BF9" s="381"/>
      <c r="BG9" s="376"/>
      <c r="BH9" s="377"/>
      <c r="BI9" s="385"/>
      <c r="BJ9" s="385"/>
      <c r="BK9" s="385"/>
      <c r="BL9" s="385"/>
      <c r="BM9" s="385"/>
      <c r="BN9" s="385"/>
      <c r="BO9" s="379"/>
      <c r="BP9" s="439"/>
      <c r="BQ9" s="438"/>
      <c r="BR9" s="440"/>
      <c r="BS9" s="385"/>
      <c r="BT9" s="379"/>
      <c r="BX9" s="456" t="s">
        <v>26</v>
      </c>
    </row>
    <row r="10" spans="1:79" s="132" customFormat="1" ht="15" x14ac:dyDescent="0.3">
      <c r="A10" s="148"/>
      <c r="B10" s="149"/>
      <c r="C10" s="291" t="str">
        <f t="shared" si="0"/>
        <v/>
      </c>
      <c r="D10" s="300"/>
      <c r="E10" s="300"/>
      <c r="F10" s="301"/>
      <c r="G10" s="431"/>
      <c r="H10" s="432"/>
      <c r="I10" s="382"/>
      <c r="J10" s="382"/>
      <c r="K10" s="382"/>
      <c r="L10" s="376"/>
      <c r="M10" s="433"/>
      <c r="N10" s="434"/>
      <c r="O10" s="435"/>
      <c r="P10" s="378"/>
      <c r="Q10" s="436"/>
      <c r="R10" s="373"/>
      <c r="S10" s="437"/>
      <c r="T10" s="438"/>
      <c r="U10" s="384"/>
      <c r="V10" s="470"/>
      <c r="W10" s="381"/>
      <c r="X10" s="382"/>
      <c r="Y10" s="382"/>
      <c r="Z10" s="382"/>
      <c r="AA10" s="382"/>
      <c r="AB10" s="382"/>
      <c r="AC10" s="376"/>
      <c r="AD10" s="377"/>
      <c r="AE10" s="385"/>
      <c r="AF10" s="385"/>
      <c r="AG10" s="385"/>
      <c r="AH10" s="385"/>
      <c r="AI10" s="379"/>
      <c r="AJ10" s="386"/>
      <c r="AK10" s="372"/>
      <c r="AL10" s="372"/>
      <c r="AM10" s="372"/>
      <c r="AN10" s="372"/>
      <c r="AO10" s="372"/>
      <c r="AP10" s="372"/>
      <c r="AQ10" s="373"/>
      <c r="AR10" s="387"/>
      <c r="AS10" s="383"/>
      <c r="AT10" s="435"/>
      <c r="AU10" s="385"/>
      <c r="AV10" s="385"/>
      <c r="AW10" s="385"/>
      <c r="AX10" s="385"/>
      <c r="AY10" s="378"/>
      <c r="AZ10" s="436"/>
      <c r="BA10" s="372"/>
      <c r="BB10" s="372"/>
      <c r="BC10" s="372"/>
      <c r="BD10" s="372"/>
      <c r="BE10" s="437"/>
      <c r="BF10" s="381"/>
      <c r="BG10" s="376"/>
      <c r="BH10" s="377"/>
      <c r="BI10" s="385"/>
      <c r="BJ10" s="385"/>
      <c r="BK10" s="385"/>
      <c r="BL10" s="385"/>
      <c r="BM10" s="385"/>
      <c r="BN10" s="385"/>
      <c r="BO10" s="379"/>
      <c r="BP10" s="439"/>
      <c r="BQ10" s="438"/>
      <c r="BR10" s="440"/>
      <c r="BS10" s="385"/>
      <c r="BT10" s="379"/>
      <c r="BX10" s="457"/>
    </row>
    <row r="11" spans="1:79" s="132" customFormat="1" ht="15" x14ac:dyDescent="0.3">
      <c r="A11" s="148"/>
      <c r="B11" s="149"/>
      <c r="C11" s="291" t="str">
        <f t="shared" si="0"/>
        <v/>
      </c>
      <c r="D11" s="300"/>
      <c r="E11" s="300"/>
      <c r="F11" s="301"/>
      <c r="G11" s="431"/>
      <c r="H11" s="432"/>
      <c r="I11" s="382"/>
      <c r="J11" s="382"/>
      <c r="K11" s="382"/>
      <c r="L11" s="376"/>
      <c r="M11" s="433"/>
      <c r="N11" s="434"/>
      <c r="O11" s="435"/>
      <c r="P11" s="378"/>
      <c r="Q11" s="436"/>
      <c r="R11" s="373"/>
      <c r="S11" s="437"/>
      <c r="T11" s="438"/>
      <c r="U11" s="384"/>
      <c r="V11" s="470"/>
      <c r="W11" s="381"/>
      <c r="X11" s="382"/>
      <c r="Y11" s="382"/>
      <c r="Z11" s="382"/>
      <c r="AA11" s="382"/>
      <c r="AB11" s="382"/>
      <c r="AC11" s="376"/>
      <c r="AD11" s="377"/>
      <c r="AE11" s="385"/>
      <c r="AF11" s="385"/>
      <c r="AG11" s="385"/>
      <c r="AH11" s="385"/>
      <c r="AI11" s="379"/>
      <c r="AJ11" s="386"/>
      <c r="AK11" s="372"/>
      <c r="AL11" s="372"/>
      <c r="AM11" s="372"/>
      <c r="AN11" s="372"/>
      <c r="AO11" s="372"/>
      <c r="AP11" s="372"/>
      <c r="AQ11" s="373"/>
      <c r="AR11" s="387"/>
      <c r="AS11" s="383"/>
      <c r="AT11" s="435"/>
      <c r="AU11" s="385"/>
      <c r="AV11" s="385"/>
      <c r="AW11" s="385"/>
      <c r="AX11" s="385"/>
      <c r="AY11" s="378"/>
      <c r="AZ11" s="436"/>
      <c r="BA11" s="372"/>
      <c r="BB11" s="372"/>
      <c r="BC11" s="372"/>
      <c r="BD11" s="372"/>
      <c r="BE11" s="437"/>
      <c r="BF11" s="381"/>
      <c r="BG11" s="376"/>
      <c r="BH11" s="377"/>
      <c r="BI11" s="385"/>
      <c r="BJ11" s="385"/>
      <c r="BK11" s="385"/>
      <c r="BL11" s="385"/>
      <c r="BM11" s="385"/>
      <c r="BN11" s="385"/>
      <c r="BO11" s="379"/>
      <c r="BP11" s="439"/>
      <c r="BQ11" s="438"/>
      <c r="BR11" s="440"/>
      <c r="BS11" s="385"/>
      <c r="BT11" s="379"/>
      <c r="BX11" s="458"/>
    </row>
    <row r="12" spans="1:79" s="132" customFormat="1" ht="15.75" x14ac:dyDescent="0.25">
      <c r="A12" s="148"/>
      <c r="B12" s="149"/>
      <c r="C12" s="291" t="str">
        <f t="shared" si="0"/>
        <v/>
      </c>
      <c r="D12" s="295"/>
      <c r="E12" s="264"/>
      <c r="F12" s="264"/>
      <c r="G12" s="431"/>
      <c r="H12" s="432"/>
      <c r="I12" s="382"/>
      <c r="J12" s="382"/>
      <c r="K12" s="382"/>
      <c r="L12" s="376"/>
      <c r="M12" s="433"/>
      <c r="N12" s="434"/>
      <c r="O12" s="435"/>
      <c r="P12" s="378"/>
      <c r="Q12" s="436"/>
      <c r="R12" s="373"/>
      <c r="S12" s="437"/>
      <c r="T12" s="438"/>
      <c r="U12" s="384"/>
      <c r="V12" s="470"/>
      <c r="W12" s="381"/>
      <c r="X12" s="382"/>
      <c r="Y12" s="382"/>
      <c r="Z12" s="382"/>
      <c r="AA12" s="382"/>
      <c r="AB12" s="382"/>
      <c r="AC12" s="376"/>
      <c r="AD12" s="377"/>
      <c r="AE12" s="385"/>
      <c r="AF12" s="385"/>
      <c r="AG12" s="385"/>
      <c r="AH12" s="385"/>
      <c r="AI12" s="379"/>
      <c r="AJ12" s="386"/>
      <c r="AK12" s="372"/>
      <c r="AL12" s="372"/>
      <c r="AM12" s="372"/>
      <c r="AN12" s="372"/>
      <c r="AO12" s="372"/>
      <c r="AP12" s="372"/>
      <c r="AQ12" s="373"/>
      <c r="AR12" s="387"/>
      <c r="AS12" s="383"/>
      <c r="AT12" s="435"/>
      <c r="AU12" s="385"/>
      <c r="AV12" s="385"/>
      <c r="AW12" s="385"/>
      <c r="AX12" s="385"/>
      <c r="AY12" s="378"/>
      <c r="AZ12" s="436"/>
      <c r="BA12" s="372"/>
      <c r="BB12" s="372"/>
      <c r="BC12" s="372"/>
      <c r="BD12" s="372"/>
      <c r="BE12" s="437"/>
      <c r="BF12" s="381"/>
      <c r="BG12" s="376"/>
      <c r="BH12" s="377"/>
      <c r="BI12" s="385"/>
      <c r="BJ12" s="385"/>
      <c r="BK12" s="385"/>
      <c r="BL12" s="385"/>
      <c r="BM12" s="385"/>
      <c r="BN12" s="385"/>
      <c r="BO12" s="379"/>
      <c r="BP12" s="439"/>
      <c r="BQ12" s="438"/>
      <c r="BR12" s="440"/>
      <c r="BS12" s="385"/>
      <c r="BT12" s="379"/>
      <c r="BX12" s="454" t="s">
        <v>275</v>
      </c>
    </row>
    <row r="13" spans="1:79" s="132" customFormat="1" ht="15" x14ac:dyDescent="0.3">
      <c r="A13" s="148"/>
      <c r="B13" s="149"/>
      <c r="C13" s="291" t="str">
        <f t="shared" si="0"/>
        <v/>
      </c>
      <c r="D13" s="295"/>
      <c r="E13" s="264"/>
      <c r="F13" s="264"/>
      <c r="G13" s="431"/>
      <c r="H13" s="432"/>
      <c r="I13" s="382"/>
      <c r="J13" s="382"/>
      <c r="K13" s="382"/>
      <c r="L13" s="376"/>
      <c r="M13" s="433"/>
      <c r="N13" s="434"/>
      <c r="O13" s="435"/>
      <c r="P13" s="378"/>
      <c r="Q13" s="436"/>
      <c r="R13" s="373"/>
      <c r="S13" s="437"/>
      <c r="T13" s="438"/>
      <c r="U13" s="384"/>
      <c r="V13" s="470"/>
      <c r="W13" s="381"/>
      <c r="X13" s="382"/>
      <c r="Y13" s="382"/>
      <c r="Z13" s="382"/>
      <c r="AA13" s="382"/>
      <c r="AB13" s="382"/>
      <c r="AC13" s="376"/>
      <c r="AD13" s="377"/>
      <c r="AE13" s="385"/>
      <c r="AF13" s="385"/>
      <c r="AG13" s="385"/>
      <c r="AH13" s="385"/>
      <c r="AI13" s="379"/>
      <c r="AJ13" s="386"/>
      <c r="AK13" s="372"/>
      <c r="AL13" s="372"/>
      <c r="AM13" s="372"/>
      <c r="AN13" s="372"/>
      <c r="AO13" s="372"/>
      <c r="AP13" s="372"/>
      <c r="AQ13" s="373"/>
      <c r="AR13" s="387"/>
      <c r="AS13" s="383"/>
      <c r="AT13" s="435"/>
      <c r="AU13" s="385"/>
      <c r="AV13" s="385"/>
      <c r="AW13" s="385"/>
      <c r="AX13" s="385"/>
      <c r="AY13" s="378"/>
      <c r="AZ13" s="436"/>
      <c r="BA13" s="372"/>
      <c r="BB13" s="372"/>
      <c r="BC13" s="372"/>
      <c r="BD13" s="372"/>
      <c r="BE13" s="437"/>
      <c r="BF13" s="381"/>
      <c r="BG13" s="376"/>
      <c r="BH13" s="377"/>
      <c r="BI13" s="385"/>
      <c r="BJ13" s="385"/>
      <c r="BK13" s="385"/>
      <c r="BL13" s="385"/>
      <c r="BM13" s="385"/>
      <c r="BN13" s="385"/>
      <c r="BO13" s="379"/>
      <c r="BP13" s="439"/>
      <c r="BQ13" s="438"/>
      <c r="BR13" s="440"/>
      <c r="BS13" s="385"/>
      <c r="BT13" s="379"/>
      <c r="BX13" s="456"/>
    </row>
    <row r="14" spans="1:79" s="132" customFormat="1" ht="15" x14ac:dyDescent="0.3">
      <c r="A14" s="148"/>
      <c r="B14" s="149"/>
      <c r="C14" s="291" t="str">
        <f t="shared" si="0"/>
        <v/>
      </c>
      <c r="D14" s="295"/>
      <c r="E14" s="264"/>
      <c r="F14" s="264"/>
      <c r="G14" s="431"/>
      <c r="H14" s="432"/>
      <c r="I14" s="382"/>
      <c r="J14" s="382"/>
      <c r="K14" s="382"/>
      <c r="L14" s="376"/>
      <c r="M14" s="433"/>
      <c r="N14" s="434"/>
      <c r="O14" s="435"/>
      <c r="P14" s="378"/>
      <c r="Q14" s="436"/>
      <c r="R14" s="373"/>
      <c r="S14" s="437"/>
      <c r="T14" s="438"/>
      <c r="U14" s="384"/>
      <c r="V14" s="470"/>
      <c r="W14" s="381"/>
      <c r="X14" s="382"/>
      <c r="Y14" s="382"/>
      <c r="Z14" s="382"/>
      <c r="AA14" s="382"/>
      <c r="AB14" s="382"/>
      <c r="AC14" s="376"/>
      <c r="AD14" s="377"/>
      <c r="AE14" s="385"/>
      <c r="AF14" s="385"/>
      <c r="AG14" s="385"/>
      <c r="AH14" s="385"/>
      <c r="AI14" s="379"/>
      <c r="AJ14" s="386"/>
      <c r="AK14" s="372"/>
      <c r="AL14" s="372"/>
      <c r="AM14" s="372"/>
      <c r="AN14" s="372"/>
      <c r="AO14" s="372"/>
      <c r="AP14" s="372"/>
      <c r="AQ14" s="373"/>
      <c r="AR14" s="387"/>
      <c r="AS14" s="383"/>
      <c r="AT14" s="435"/>
      <c r="AU14" s="385"/>
      <c r="AV14" s="385"/>
      <c r="AW14" s="385"/>
      <c r="AX14" s="385"/>
      <c r="AY14" s="378"/>
      <c r="AZ14" s="436"/>
      <c r="BA14" s="372"/>
      <c r="BB14" s="372"/>
      <c r="BC14" s="372"/>
      <c r="BD14" s="372"/>
      <c r="BE14" s="437"/>
      <c r="BF14" s="381"/>
      <c r="BG14" s="376"/>
      <c r="BH14" s="377"/>
      <c r="BI14" s="385"/>
      <c r="BJ14" s="385"/>
      <c r="BK14" s="385"/>
      <c r="BL14" s="385"/>
      <c r="BM14" s="385"/>
      <c r="BN14" s="385"/>
      <c r="BO14" s="379"/>
      <c r="BP14" s="439"/>
      <c r="BQ14" s="438"/>
      <c r="BR14" s="440"/>
      <c r="BS14" s="385"/>
      <c r="BT14" s="379"/>
      <c r="BX14" s="456" t="s">
        <v>290</v>
      </c>
    </row>
    <row r="15" spans="1:79" s="132" customFormat="1" ht="15" x14ac:dyDescent="0.3">
      <c r="A15" s="148"/>
      <c r="B15" s="149"/>
      <c r="C15" s="291" t="str">
        <f t="shared" si="0"/>
        <v/>
      </c>
      <c r="D15" s="295"/>
      <c r="E15" s="264"/>
      <c r="F15" s="264"/>
      <c r="G15" s="431"/>
      <c r="H15" s="432"/>
      <c r="I15" s="382"/>
      <c r="J15" s="382"/>
      <c r="K15" s="382"/>
      <c r="L15" s="376"/>
      <c r="M15" s="433"/>
      <c r="N15" s="434"/>
      <c r="O15" s="435"/>
      <c r="P15" s="378"/>
      <c r="Q15" s="436"/>
      <c r="R15" s="373"/>
      <c r="S15" s="437"/>
      <c r="T15" s="438"/>
      <c r="U15" s="384"/>
      <c r="V15" s="470"/>
      <c r="W15" s="381"/>
      <c r="X15" s="382"/>
      <c r="Y15" s="382"/>
      <c r="Z15" s="382"/>
      <c r="AA15" s="382"/>
      <c r="AB15" s="382"/>
      <c r="AC15" s="376"/>
      <c r="AD15" s="377"/>
      <c r="AE15" s="385"/>
      <c r="AF15" s="385"/>
      <c r="AG15" s="385"/>
      <c r="AH15" s="385"/>
      <c r="AI15" s="379"/>
      <c r="AJ15" s="386"/>
      <c r="AK15" s="372"/>
      <c r="AL15" s="372"/>
      <c r="AM15" s="372"/>
      <c r="AN15" s="372"/>
      <c r="AO15" s="372"/>
      <c r="AP15" s="372"/>
      <c r="AQ15" s="373"/>
      <c r="AR15" s="387"/>
      <c r="AS15" s="383"/>
      <c r="AT15" s="435"/>
      <c r="AU15" s="385"/>
      <c r="AV15" s="385"/>
      <c r="AW15" s="385"/>
      <c r="AX15" s="385"/>
      <c r="AY15" s="378"/>
      <c r="AZ15" s="436"/>
      <c r="BA15" s="372"/>
      <c r="BB15" s="372"/>
      <c r="BC15" s="372"/>
      <c r="BD15" s="372"/>
      <c r="BE15" s="437"/>
      <c r="BF15" s="381"/>
      <c r="BG15" s="376"/>
      <c r="BH15" s="377"/>
      <c r="BI15" s="385"/>
      <c r="BJ15" s="385"/>
      <c r="BK15" s="385"/>
      <c r="BL15" s="385"/>
      <c r="BM15" s="385"/>
      <c r="BN15" s="385"/>
      <c r="BO15" s="379"/>
      <c r="BP15" s="439"/>
      <c r="BQ15" s="438"/>
      <c r="BR15" s="440"/>
      <c r="BS15" s="385"/>
      <c r="BT15" s="379"/>
      <c r="BX15" s="456" t="s">
        <v>291</v>
      </c>
    </row>
    <row r="16" spans="1:79" s="132" customFormat="1" ht="15" x14ac:dyDescent="0.3">
      <c r="A16" s="148"/>
      <c r="B16" s="149"/>
      <c r="C16" s="291" t="str">
        <f t="shared" si="0"/>
        <v/>
      </c>
      <c r="D16" s="295"/>
      <c r="E16" s="264"/>
      <c r="F16" s="264"/>
      <c r="G16" s="431"/>
      <c r="H16" s="432"/>
      <c r="I16" s="382"/>
      <c r="J16" s="382"/>
      <c r="K16" s="382"/>
      <c r="L16" s="376"/>
      <c r="M16" s="433"/>
      <c r="N16" s="434"/>
      <c r="O16" s="435"/>
      <c r="P16" s="378"/>
      <c r="Q16" s="436"/>
      <c r="R16" s="373"/>
      <c r="S16" s="437"/>
      <c r="T16" s="438"/>
      <c r="U16" s="384"/>
      <c r="V16" s="470"/>
      <c r="W16" s="381"/>
      <c r="X16" s="382"/>
      <c r="Y16" s="382"/>
      <c r="Z16" s="382"/>
      <c r="AA16" s="382"/>
      <c r="AB16" s="382"/>
      <c r="AC16" s="376"/>
      <c r="AD16" s="377"/>
      <c r="AE16" s="385"/>
      <c r="AF16" s="385"/>
      <c r="AG16" s="385"/>
      <c r="AH16" s="385"/>
      <c r="AI16" s="379"/>
      <c r="AJ16" s="386"/>
      <c r="AK16" s="372"/>
      <c r="AL16" s="372"/>
      <c r="AM16" s="372"/>
      <c r="AN16" s="372"/>
      <c r="AO16" s="372"/>
      <c r="AP16" s="372"/>
      <c r="AQ16" s="373"/>
      <c r="AR16" s="387"/>
      <c r="AS16" s="383"/>
      <c r="AT16" s="435"/>
      <c r="AU16" s="385"/>
      <c r="AV16" s="385"/>
      <c r="AW16" s="385"/>
      <c r="AX16" s="385"/>
      <c r="AY16" s="378"/>
      <c r="AZ16" s="436"/>
      <c r="BA16" s="372"/>
      <c r="BB16" s="372"/>
      <c r="BC16" s="372"/>
      <c r="BD16" s="372"/>
      <c r="BE16" s="437"/>
      <c r="BF16" s="381"/>
      <c r="BG16" s="376"/>
      <c r="BH16" s="377"/>
      <c r="BI16" s="385"/>
      <c r="BJ16" s="385"/>
      <c r="BK16" s="385"/>
      <c r="BL16" s="385"/>
      <c r="BM16" s="385"/>
      <c r="BN16" s="385"/>
      <c r="BO16" s="379"/>
      <c r="BP16" s="439"/>
      <c r="BQ16" s="438"/>
      <c r="BR16" s="440"/>
      <c r="BS16" s="385"/>
      <c r="BT16" s="379"/>
      <c r="BX16" s="456" t="s">
        <v>292</v>
      </c>
    </row>
    <row r="17" spans="1:76" s="132" customFormat="1" ht="15" x14ac:dyDescent="0.3">
      <c r="A17" s="148"/>
      <c r="B17" s="149"/>
      <c r="C17" s="291" t="str">
        <f t="shared" si="0"/>
        <v/>
      </c>
      <c r="D17" s="295"/>
      <c r="E17" s="264"/>
      <c r="F17" s="264"/>
      <c r="G17" s="431"/>
      <c r="H17" s="432"/>
      <c r="I17" s="382"/>
      <c r="J17" s="382"/>
      <c r="K17" s="382"/>
      <c r="L17" s="376"/>
      <c r="M17" s="433"/>
      <c r="N17" s="434"/>
      <c r="O17" s="435"/>
      <c r="P17" s="378"/>
      <c r="Q17" s="436"/>
      <c r="R17" s="373"/>
      <c r="S17" s="437"/>
      <c r="T17" s="438"/>
      <c r="U17" s="384"/>
      <c r="V17" s="470"/>
      <c r="W17" s="381"/>
      <c r="X17" s="382"/>
      <c r="Y17" s="382"/>
      <c r="Z17" s="382"/>
      <c r="AA17" s="382"/>
      <c r="AB17" s="382"/>
      <c r="AC17" s="376"/>
      <c r="AD17" s="377"/>
      <c r="AE17" s="385"/>
      <c r="AF17" s="385"/>
      <c r="AG17" s="385"/>
      <c r="AH17" s="385"/>
      <c r="AI17" s="379"/>
      <c r="AJ17" s="386"/>
      <c r="AK17" s="372"/>
      <c r="AL17" s="372"/>
      <c r="AM17" s="372"/>
      <c r="AN17" s="372"/>
      <c r="AO17" s="372"/>
      <c r="AP17" s="372"/>
      <c r="AQ17" s="373"/>
      <c r="AR17" s="387"/>
      <c r="AS17" s="383"/>
      <c r="AT17" s="435"/>
      <c r="AU17" s="385"/>
      <c r="AV17" s="385"/>
      <c r="AW17" s="385"/>
      <c r="AX17" s="385"/>
      <c r="AY17" s="378"/>
      <c r="AZ17" s="436"/>
      <c r="BA17" s="372"/>
      <c r="BB17" s="372"/>
      <c r="BC17" s="372"/>
      <c r="BD17" s="372"/>
      <c r="BE17" s="437"/>
      <c r="BF17" s="381"/>
      <c r="BG17" s="376"/>
      <c r="BH17" s="377"/>
      <c r="BI17" s="385"/>
      <c r="BJ17" s="385"/>
      <c r="BK17" s="385"/>
      <c r="BL17" s="385"/>
      <c r="BM17" s="385"/>
      <c r="BN17" s="385"/>
      <c r="BO17" s="379"/>
      <c r="BP17" s="439"/>
      <c r="BQ17" s="438"/>
      <c r="BR17" s="440"/>
      <c r="BS17" s="385"/>
      <c r="BT17" s="379"/>
      <c r="BX17" s="456" t="s">
        <v>17</v>
      </c>
    </row>
    <row r="18" spans="1:76" s="132" customFormat="1" ht="15" x14ac:dyDescent="0.3">
      <c r="A18" s="148"/>
      <c r="B18" s="149"/>
      <c r="C18" s="291" t="str">
        <f t="shared" si="0"/>
        <v/>
      </c>
      <c r="D18" s="295"/>
      <c r="E18" s="264"/>
      <c r="F18" s="264"/>
      <c r="G18" s="431"/>
      <c r="H18" s="432"/>
      <c r="I18" s="382"/>
      <c r="J18" s="382"/>
      <c r="K18" s="382"/>
      <c r="L18" s="376"/>
      <c r="M18" s="433"/>
      <c r="N18" s="434"/>
      <c r="O18" s="435"/>
      <c r="P18" s="378"/>
      <c r="Q18" s="436"/>
      <c r="R18" s="373"/>
      <c r="S18" s="437"/>
      <c r="T18" s="438"/>
      <c r="U18" s="384"/>
      <c r="V18" s="470"/>
      <c r="W18" s="381"/>
      <c r="X18" s="382"/>
      <c r="Y18" s="382"/>
      <c r="Z18" s="382"/>
      <c r="AA18" s="382"/>
      <c r="AB18" s="382"/>
      <c r="AC18" s="376"/>
      <c r="AD18" s="377"/>
      <c r="AE18" s="385"/>
      <c r="AF18" s="385"/>
      <c r="AG18" s="385"/>
      <c r="AH18" s="385"/>
      <c r="AI18" s="379"/>
      <c r="AJ18" s="386"/>
      <c r="AK18" s="372"/>
      <c r="AL18" s="372"/>
      <c r="AM18" s="372"/>
      <c r="AN18" s="372"/>
      <c r="AO18" s="372"/>
      <c r="AP18" s="372"/>
      <c r="AQ18" s="373"/>
      <c r="AR18" s="387"/>
      <c r="AS18" s="383"/>
      <c r="AT18" s="435"/>
      <c r="AU18" s="385"/>
      <c r="AV18" s="385"/>
      <c r="AW18" s="385"/>
      <c r="AX18" s="385"/>
      <c r="AY18" s="378"/>
      <c r="AZ18" s="436"/>
      <c r="BA18" s="372"/>
      <c r="BB18" s="372"/>
      <c r="BC18" s="372"/>
      <c r="BD18" s="372"/>
      <c r="BE18" s="437"/>
      <c r="BF18" s="381"/>
      <c r="BG18" s="376"/>
      <c r="BH18" s="377"/>
      <c r="BI18" s="385"/>
      <c r="BJ18" s="385"/>
      <c r="BK18" s="385"/>
      <c r="BL18" s="385"/>
      <c r="BM18" s="385"/>
      <c r="BN18" s="385"/>
      <c r="BO18" s="379"/>
      <c r="BP18" s="439"/>
      <c r="BQ18" s="438"/>
      <c r="BR18" s="440"/>
      <c r="BS18" s="385"/>
      <c r="BT18" s="379"/>
      <c r="BX18" s="456" t="s">
        <v>285</v>
      </c>
    </row>
    <row r="19" spans="1:76" s="132" customFormat="1" ht="15" x14ac:dyDescent="0.3">
      <c r="A19" s="148"/>
      <c r="B19" s="149"/>
      <c r="C19" s="291" t="str">
        <f t="shared" si="0"/>
        <v/>
      </c>
      <c r="D19" s="295"/>
      <c r="E19" s="264"/>
      <c r="F19" s="264"/>
      <c r="G19" s="431"/>
      <c r="H19" s="432"/>
      <c r="I19" s="382"/>
      <c r="J19" s="382"/>
      <c r="K19" s="382"/>
      <c r="L19" s="376"/>
      <c r="M19" s="433"/>
      <c r="N19" s="434"/>
      <c r="O19" s="435"/>
      <c r="P19" s="378"/>
      <c r="Q19" s="436"/>
      <c r="R19" s="373"/>
      <c r="S19" s="437"/>
      <c r="T19" s="438"/>
      <c r="U19" s="384"/>
      <c r="V19" s="470"/>
      <c r="W19" s="381"/>
      <c r="X19" s="382"/>
      <c r="Y19" s="382"/>
      <c r="Z19" s="382"/>
      <c r="AA19" s="382"/>
      <c r="AB19" s="382"/>
      <c r="AC19" s="376"/>
      <c r="AD19" s="377"/>
      <c r="AE19" s="385"/>
      <c r="AF19" s="385"/>
      <c r="AG19" s="385"/>
      <c r="AH19" s="385"/>
      <c r="AI19" s="379"/>
      <c r="AJ19" s="386"/>
      <c r="AK19" s="372"/>
      <c r="AL19" s="372"/>
      <c r="AM19" s="372"/>
      <c r="AN19" s="372"/>
      <c r="AO19" s="372"/>
      <c r="AP19" s="372"/>
      <c r="AQ19" s="373"/>
      <c r="AR19" s="387"/>
      <c r="AS19" s="383"/>
      <c r="AT19" s="435"/>
      <c r="AU19" s="385"/>
      <c r="AV19" s="385"/>
      <c r="AW19" s="385"/>
      <c r="AX19" s="385"/>
      <c r="AY19" s="378"/>
      <c r="AZ19" s="436"/>
      <c r="BA19" s="372"/>
      <c r="BB19" s="372"/>
      <c r="BC19" s="372"/>
      <c r="BD19" s="372"/>
      <c r="BE19" s="437"/>
      <c r="BF19" s="381"/>
      <c r="BG19" s="376"/>
      <c r="BH19" s="377"/>
      <c r="BI19" s="385"/>
      <c r="BJ19" s="385"/>
      <c r="BK19" s="385"/>
      <c r="BL19" s="385"/>
      <c r="BM19" s="385"/>
      <c r="BN19" s="385"/>
      <c r="BO19" s="379"/>
      <c r="BP19" s="439"/>
      <c r="BQ19" s="438"/>
      <c r="BR19" s="440"/>
      <c r="BS19" s="385"/>
      <c r="BT19" s="379"/>
      <c r="BX19" s="456" t="s">
        <v>286</v>
      </c>
    </row>
    <row r="20" spans="1:76" s="132" customFormat="1" ht="15" x14ac:dyDescent="0.3">
      <c r="A20" s="148"/>
      <c r="B20" s="149"/>
      <c r="C20" s="291" t="str">
        <f t="shared" si="0"/>
        <v/>
      </c>
      <c r="D20" s="295"/>
      <c r="E20" s="264"/>
      <c r="F20" s="264"/>
      <c r="G20" s="431"/>
      <c r="H20" s="432"/>
      <c r="I20" s="382"/>
      <c r="J20" s="382"/>
      <c r="K20" s="382"/>
      <c r="L20" s="376"/>
      <c r="M20" s="433"/>
      <c r="N20" s="434"/>
      <c r="O20" s="435"/>
      <c r="P20" s="378"/>
      <c r="Q20" s="436"/>
      <c r="R20" s="373"/>
      <c r="S20" s="437"/>
      <c r="T20" s="438"/>
      <c r="U20" s="384"/>
      <c r="V20" s="470"/>
      <c r="W20" s="381"/>
      <c r="X20" s="382"/>
      <c r="Y20" s="382"/>
      <c r="Z20" s="382"/>
      <c r="AA20" s="382"/>
      <c r="AB20" s="382"/>
      <c r="AC20" s="376"/>
      <c r="AD20" s="377"/>
      <c r="AE20" s="385"/>
      <c r="AF20" s="385"/>
      <c r="AG20" s="385"/>
      <c r="AH20" s="385"/>
      <c r="AI20" s="379"/>
      <c r="AJ20" s="386"/>
      <c r="AK20" s="372"/>
      <c r="AL20" s="372"/>
      <c r="AM20" s="372"/>
      <c r="AN20" s="372"/>
      <c r="AO20" s="372"/>
      <c r="AP20" s="372"/>
      <c r="AQ20" s="373"/>
      <c r="AR20" s="387"/>
      <c r="AS20" s="383"/>
      <c r="AT20" s="435"/>
      <c r="AU20" s="385"/>
      <c r="AV20" s="385"/>
      <c r="AW20" s="385"/>
      <c r="AX20" s="385"/>
      <c r="AY20" s="378"/>
      <c r="AZ20" s="436"/>
      <c r="BA20" s="372"/>
      <c r="BB20" s="372"/>
      <c r="BC20" s="372"/>
      <c r="BD20" s="372"/>
      <c r="BE20" s="437"/>
      <c r="BF20" s="381"/>
      <c r="BG20" s="376"/>
      <c r="BH20" s="377"/>
      <c r="BI20" s="385"/>
      <c r="BJ20" s="385"/>
      <c r="BK20" s="385"/>
      <c r="BL20" s="385"/>
      <c r="BM20" s="385"/>
      <c r="BN20" s="385"/>
      <c r="BO20" s="379"/>
      <c r="BP20" s="439"/>
      <c r="BQ20" s="438"/>
      <c r="BR20" s="440"/>
      <c r="BS20" s="385"/>
      <c r="BT20" s="379"/>
      <c r="BX20" s="456" t="s">
        <v>287</v>
      </c>
    </row>
    <row r="21" spans="1:76" s="132" customFormat="1" ht="15" x14ac:dyDescent="0.3">
      <c r="A21" s="148"/>
      <c r="B21" s="149"/>
      <c r="C21" s="291" t="str">
        <f t="shared" si="0"/>
        <v/>
      </c>
      <c r="D21" s="295"/>
      <c r="E21" s="264"/>
      <c r="F21" s="264"/>
      <c r="G21" s="431"/>
      <c r="H21" s="432"/>
      <c r="I21" s="382"/>
      <c r="J21" s="382"/>
      <c r="K21" s="382"/>
      <c r="L21" s="376"/>
      <c r="M21" s="433"/>
      <c r="N21" s="434"/>
      <c r="O21" s="435"/>
      <c r="P21" s="378"/>
      <c r="Q21" s="436"/>
      <c r="R21" s="373"/>
      <c r="S21" s="437"/>
      <c r="T21" s="438"/>
      <c r="U21" s="384"/>
      <c r="V21" s="470"/>
      <c r="W21" s="381"/>
      <c r="X21" s="382"/>
      <c r="Y21" s="382"/>
      <c r="Z21" s="382"/>
      <c r="AA21" s="382"/>
      <c r="AB21" s="382"/>
      <c r="AC21" s="376"/>
      <c r="AD21" s="377"/>
      <c r="AE21" s="385"/>
      <c r="AF21" s="385"/>
      <c r="AG21" s="385"/>
      <c r="AH21" s="385"/>
      <c r="AI21" s="379"/>
      <c r="AJ21" s="386"/>
      <c r="AK21" s="372"/>
      <c r="AL21" s="372"/>
      <c r="AM21" s="372"/>
      <c r="AN21" s="372"/>
      <c r="AO21" s="372"/>
      <c r="AP21" s="372"/>
      <c r="AQ21" s="373"/>
      <c r="AR21" s="387"/>
      <c r="AS21" s="383"/>
      <c r="AT21" s="435"/>
      <c r="AU21" s="385"/>
      <c r="AV21" s="385"/>
      <c r="AW21" s="385"/>
      <c r="AX21" s="385"/>
      <c r="AY21" s="378"/>
      <c r="AZ21" s="436"/>
      <c r="BA21" s="372"/>
      <c r="BB21" s="372"/>
      <c r="BC21" s="372"/>
      <c r="BD21" s="372"/>
      <c r="BE21" s="437"/>
      <c r="BF21" s="381"/>
      <c r="BG21" s="376"/>
      <c r="BH21" s="377"/>
      <c r="BI21" s="385"/>
      <c r="BJ21" s="385"/>
      <c r="BK21" s="385"/>
      <c r="BL21" s="385"/>
      <c r="BM21" s="385"/>
      <c r="BN21" s="385"/>
      <c r="BO21" s="379"/>
      <c r="BP21" s="439"/>
      <c r="BQ21" s="438"/>
      <c r="BR21" s="440"/>
      <c r="BS21" s="385"/>
      <c r="BT21" s="379"/>
      <c r="BX21" s="456" t="s">
        <v>18</v>
      </c>
    </row>
    <row r="22" spans="1:76" s="132" customFormat="1" ht="15" x14ac:dyDescent="0.3">
      <c r="A22" s="148"/>
      <c r="B22" s="149"/>
      <c r="C22" s="291" t="str">
        <f t="shared" si="0"/>
        <v/>
      </c>
      <c r="D22" s="295"/>
      <c r="E22" s="264"/>
      <c r="F22" s="264"/>
      <c r="G22" s="431"/>
      <c r="H22" s="432"/>
      <c r="I22" s="382"/>
      <c r="J22" s="382"/>
      <c r="K22" s="382"/>
      <c r="L22" s="376"/>
      <c r="M22" s="433"/>
      <c r="N22" s="434"/>
      <c r="O22" s="435"/>
      <c r="P22" s="378"/>
      <c r="Q22" s="436"/>
      <c r="R22" s="373"/>
      <c r="S22" s="437"/>
      <c r="T22" s="438"/>
      <c r="U22" s="384"/>
      <c r="V22" s="470"/>
      <c r="W22" s="381"/>
      <c r="X22" s="382"/>
      <c r="Y22" s="382"/>
      <c r="Z22" s="382"/>
      <c r="AA22" s="382"/>
      <c r="AB22" s="382"/>
      <c r="AC22" s="376"/>
      <c r="AD22" s="377"/>
      <c r="AE22" s="385"/>
      <c r="AF22" s="385"/>
      <c r="AG22" s="385"/>
      <c r="AH22" s="385"/>
      <c r="AI22" s="379"/>
      <c r="AJ22" s="386"/>
      <c r="AK22" s="372"/>
      <c r="AL22" s="372"/>
      <c r="AM22" s="372"/>
      <c r="AN22" s="372"/>
      <c r="AO22" s="372"/>
      <c r="AP22" s="372"/>
      <c r="AQ22" s="373"/>
      <c r="AR22" s="387"/>
      <c r="AS22" s="383"/>
      <c r="AT22" s="435"/>
      <c r="AU22" s="385"/>
      <c r="AV22" s="385"/>
      <c r="AW22" s="385"/>
      <c r="AX22" s="385"/>
      <c r="AY22" s="378"/>
      <c r="AZ22" s="436"/>
      <c r="BA22" s="372"/>
      <c r="BB22" s="372"/>
      <c r="BC22" s="372"/>
      <c r="BD22" s="372"/>
      <c r="BE22" s="437"/>
      <c r="BF22" s="381"/>
      <c r="BG22" s="376"/>
      <c r="BH22" s="377"/>
      <c r="BI22" s="385"/>
      <c r="BJ22" s="385"/>
      <c r="BK22" s="385"/>
      <c r="BL22" s="385"/>
      <c r="BM22" s="385"/>
      <c r="BN22" s="385"/>
      <c r="BO22" s="379"/>
      <c r="BP22" s="439"/>
      <c r="BQ22" s="438"/>
      <c r="BR22" s="440"/>
      <c r="BS22" s="385"/>
      <c r="BT22" s="379"/>
      <c r="BX22" s="456" t="s">
        <v>293</v>
      </c>
    </row>
    <row r="23" spans="1:76" s="132" customFormat="1" ht="15" x14ac:dyDescent="0.3">
      <c r="A23" s="148"/>
      <c r="B23" s="149"/>
      <c r="C23" s="291" t="str">
        <f t="shared" si="0"/>
        <v/>
      </c>
      <c r="D23" s="295"/>
      <c r="E23" s="264"/>
      <c r="F23" s="264"/>
      <c r="G23" s="431"/>
      <c r="H23" s="432"/>
      <c r="I23" s="382"/>
      <c r="J23" s="382"/>
      <c r="K23" s="382"/>
      <c r="L23" s="376"/>
      <c r="M23" s="433"/>
      <c r="N23" s="434"/>
      <c r="O23" s="435"/>
      <c r="P23" s="378"/>
      <c r="Q23" s="436"/>
      <c r="R23" s="373"/>
      <c r="S23" s="437"/>
      <c r="T23" s="438"/>
      <c r="U23" s="384"/>
      <c r="V23" s="470"/>
      <c r="W23" s="381"/>
      <c r="X23" s="382"/>
      <c r="Y23" s="382"/>
      <c r="Z23" s="382"/>
      <c r="AA23" s="382"/>
      <c r="AB23" s="382"/>
      <c r="AC23" s="376"/>
      <c r="AD23" s="377"/>
      <c r="AE23" s="385"/>
      <c r="AF23" s="385"/>
      <c r="AG23" s="385"/>
      <c r="AH23" s="385"/>
      <c r="AI23" s="379"/>
      <c r="AJ23" s="386"/>
      <c r="AK23" s="372"/>
      <c r="AL23" s="372"/>
      <c r="AM23" s="372"/>
      <c r="AN23" s="372"/>
      <c r="AO23" s="372"/>
      <c r="AP23" s="372"/>
      <c r="AQ23" s="373"/>
      <c r="AR23" s="387"/>
      <c r="AS23" s="383"/>
      <c r="AT23" s="435"/>
      <c r="AU23" s="385"/>
      <c r="AV23" s="385"/>
      <c r="AW23" s="385"/>
      <c r="AX23" s="385"/>
      <c r="AY23" s="378"/>
      <c r="AZ23" s="436"/>
      <c r="BA23" s="372"/>
      <c r="BB23" s="372"/>
      <c r="BC23" s="372"/>
      <c r="BD23" s="372"/>
      <c r="BE23" s="437"/>
      <c r="BF23" s="381"/>
      <c r="BG23" s="376"/>
      <c r="BH23" s="377"/>
      <c r="BI23" s="385"/>
      <c r="BJ23" s="385"/>
      <c r="BK23" s="385"/>
      <c r="BL23" s="385"/>
      <c r="BM23" s="385"/>
      <c r="BN23" s="385"/>
      <c r="BO23" s="379"/>
      <c r="BP23" s="439"/>
      <c r="BQ23" s="438"/>
      <c r="BR23" s="440"/>
      <c r="BS23" s="385"/>
      <c r="BT23" s="379"/>
      <c r="BX23" s="456" t="s">
        <v>217</v>
      </c>
    </row>
    <row r="24" spans="1:76" s="132" customFormat="1" ht="15" x14ac:dyDescent="0.3">
      <c r="A24" s="148"/>
      <c r="B24" s="149"/>
      <c r="C24" s="291" t="str">
        <f t="shared" si="0"/>
        <v/>
      </c>
      <c r="D24" s="295"/>
      <c r="E24" s="264"/>
      <c r="F24" s="264"/>
      <c r="G24" s="431"/>
      <c r="H24" s="432"/>
      <c r="I24" s="382"/>
      <c r="J24" s="382"/>
      <c r="K24" s="382"/>
      <c r="L24" s="376"/>
      <c r="M24" s="433"/>
      <c r="N24" s="434"/>
      <c r="O24" s="435"/>
      <c r="P24" s="378"/>
      <c r="Q24" s="436"/>
      <c r="R24" s="373"/>
      <c r="S24" s="437"/>
      <c r="T24" s="438"/>
      <c r="U24" s="384"/>
      <c r="V24" s="470"/>
      <c r="W24" s="381"/>
      <c r="X24" s="382"/>
      <c r="Y24" s="382"/>
      <c r="Z24" s="382"/>
      <c r="AA24" s="382"/>
      <c r="AB24" s="382"/>
      <c r="AC24" s="376"/>
      <c r="AD24" s="377"/>
      <c r="AE24" s="385"/>
      <c r="AF24" s="385"/>
      <c r="AG24" s="385"/>
      <c r="AH24" s="385"/>
      <c r="AI24" s="379"/>
      <c r="AJ24" s="386"/>
      <c r="AK24" s="372"/>
      <c r="AL24" s="372"/>
      <c r="AM24" s="372"/>
      <c r="AN24" s="372"/>
      <c r="AO24" s="372"/>
      <c r="AP24" s="372"/>
      <c r="AQ24" s="373"/>
      <c r="AR24" s="387"/>
      <c r="AS24" s="383"/>
      <c r="AT24" s="435"/>
      <c r="AU24" s="385"/>
      <c r="AV24" s="385"/>
      <c r="AW24" s="385"/>
      <c r="AX24" s="385"/>
      <c r="AY24" s="378"/>
      <c r="AZ24" s="436"/>
      <c r="BA24" s="372"/>
      <c r="BB24" s="372"/>
      <c r="BC24" s="372"/>
      <c r="BD24" s="372"/>
      <c r="BE24" s="437"/>
      <c r="BF24" s="381"/>
      <c r="BG24" s="376"/>
      <c r="BH24" s="377"/>
      <c r="BI24" s="385"/>
      <c r="BJ24" s="385"/>
      <c r="BK24" s="385"/>
      <c r="BL24" s="385"/>
      <c r="BM24" s="385"/>
      <c r="BN24" s="385"/>
      <c r="BO24" s="379"/>
      <c r="BP24" s="439"/>
      <c r="BQ24" s="438"/>
      <c r="BR24" s="440"/>
      <c r="BS24" s="385"/>
      <c r="BT24" s="379"/>
      <c r="BX24" s="456" t="s">
        <v>218</v>
      </c>
    </row>
    <row r="25" spans="1:76" s="132" customFormat="1" ht="15" x14ac:dyDescent="0.3">
      <c r="A25" s="148"/>
      <c r="B25" s="149"/>
      <c r="C25" s="291" t="str">
        <f t="shared" si="0"/>
        <v/>
      </c>
      <c r="D25" s="295"/>
      <c r="E25" s="264"/>
      <c r="F25" s="264"/>
      <c r="G25" s="431"/>
      <c r="H25" s="432"/>
      <c r="I25" s="382"/>
      <c r="J25" s="382"/>
      <c r="K25" s="382"/>
      <c r="L25" s="376"/>
      <c r="M25" s="433"/>
      <c r="N25" s="434"/>
      <c r="O25" s="435"/>
      <c r="P25" s="378"/>
      <c r="Q25" s="436"/>
      <c r="R25" s="373"/>
      <c r="S25" s="437"/>
      <c r="T25" s="438"/>
      <c r="U25" s="384"/>
      <c r="V25" s="470"/>
      <c r="W25" s="381"/>
      <c r="X25" s="382"/>
      <c r="Y25" s="382"/>
      <c r="Z25" s="382"/>
      <c r="AA25" s="382"/>
      <c r="AB25" s="382"/>
      <c r="AC25" s="376"/>
      <c r="AD25" s="377"/>
      <c r="AE25" s="385"/>
      <c r="AF25" s="385"/>
      <c r="AG25" s="385"/>
      <c r="AH25" s="385"/>
      <c r="AI25" s="379"/>
      <c r="AJ25" s="386"/>
      <c r="AK25" s="372"/>
      <c r="AL25" s="372"/>
      <c r="AM25" s="372"/>
      <c r="AN25" s="372"/>
      <c r="AO25" s="372"/>
      <c r="AP25" s="372"/>
      <c r="AQ25" s="373"/>
      <c r="AR25" s="387"/>
      <c r="AS25" s="383"/>
      <c r="AT25" s="435"/>
      <c r="AU25" s="385"/>
      <c r="AV25" s="385"/>
      <c r="AW25" s="385"/>
      <c r="AX25" s="385"/>
      <c r="AY25" s="378"/>
      <c r="AZ25" s="436"/>
      <c r="BA25" s="372"/>
      <c r="BB25" s="372"/>
      <c r="BC25" s="372"/>
      <c r="BD25" s="372"/>
      <c r="BE25" s="437"/>
      <c r="BF25" s="381"/>
      <c r="BG25" s="376"/>
      <c r="BH25" s="377"/>
      <c r="BI25" s="385"/>
      <c r="BJ25" s="385"/>
      <c r="BK25" s="385"/>
      <c r="BL25" s="385"/>
      <c r="BM25" s="385"/>
      <c r="BN25" s="385"/>
      <c r="BO25" s="379"/>
      <c r="BP25" s="439"/>
      <c r="BQ25" s="438"/>
      <c r="BR25" s="440"/>
      <c r="BS25" s="385"/>
      <c r="BT25" s="379"/>
      <c r="BX25" s="456" t="s">
        <v>215</v>
      </c>
    </row>
    <row r="26" spans="1:76" s="132" customFormat="1" ht="15" x14ac:dyDescent="0.3">
      <c r="A26" s="148"/>
      <c r="B26" s="149"/>
      <c r="C26" s="291" t="str">
        <f t="shared" si="0"/>
        <v/>
      </c>
      <c r="D26" s="295"/>
      <c r="E26" s="264"/>
      <c r="F26" s="264"/>
      <c r="G26" s="431"/>
      <c r="H26" s="432"/>
      <c r="I26" s="382"/>
      <c r="J26" s="382"/>
      <c r="K26" s="382"/>
      <c r="L26" s="376"/>
      <c r="M26" s="433"/>
      <c r="N26" s="434"/>
      <c r="O26" s="435"/>
      <c r="P26" s="378"/>
      <c r="Q26" s="436"/>
      <c r="R26" s="373"/>
      <c r="S26" s="437"/>
      <c r="T26" s="438"/>
      <c r="U26" s="384"/>
      <c r="V26" s="470"/>
      <c r="W26" s="381"/>
      <c r="X26" s="382"/>
      <c r="Y26" s="382"/>
      <c r="Z26" s="382"/>
      <c r="AA26" s="382"/>
      <c r="AB26" s="382"/>
      <c r="AC26" s="376"/>
      <c r="AD26" s="377"/>
      <c r="AE26" s="385"/>
      <c r="AF26" s="385"/>
      <c r="AG26" s="385"/>
      <c r="AH26" s="385"/>
      <c r="AI26" s="379"/>
      <c r="AJ26" s="386"/>
      <c r="AK26" s="372"/>
      <c r="AL26" s="372"/>
      <c r="AM26" s="372"/>
      <c r="AN26" s="372"/>
      <c r="AO26" s="372"/>
      <c r="AP26" s="372"/>
      <c r="AQ26" s="373"/>
      <c r="AR26" s="387"/>
      <c r="AS26" s="383"/>
      <c r="AT26" s="435"/>
      <c r="AU26" s="385"/>
      <c r="AV26" s="385"/>
      <c r="AW26" s="385"/>
      <c r="AX26" s="385"/>
      <c r="AY26" s="378"/>
      <c r="AZ26" s="436"/>
      <c r="BA26" s="372"/>
      <c r="BB26" s="372"/>
      <c r="BC26" s="372"/>
      <c r="BD26" s="372"/>
      <c r="BE26" s="437"/>
      <c r="BF26" s="381"/>
      <c r="BG26" s="376"/>
      <c r="BH26" s="377"/>
      <c r="BI26" s="385"/>
      <c r="BJ26" s="385"/>
      <c r="BK26" s="385"/>
      <c r="BL26" s="385"/>
      <c r="BM26" s="385"/>
      <c r="BN26" s="385"/>
      <c r="BO26" s="379"/>
      <c r="BP26" s="439"/>
      <c r="BQ26" s="438"/>
      <c r="BR26" s="440"/>
      <c r="BS26" s="385"/>
      <c r="BT26" s="379"/>
      <c r="BX26" s="456" t="s">
        <v>294</v>
      </c>
    </row>
    <row r="27" spans="1:76" s="132" customFormat="1" ht="15" x14ac:dyDescent="0.3">
      <c r="A27" s="148"/>
      <c r="B27" s="149"/>
      <c r="C27" s="291" t="str">
        <f t="shared" si="0"/>
        <v/>
      </c>
      <c r="D27" s="295"/>
      <c r="E27" s="264"/>
      <c r="F27" s="264"/>
      <c r="G27" s="431"/>
      <c r="H27" s="432"/>
      <c r="I27" s="382"/>
      <c r="J27" s="382"/>
      <c r="K27" s="382"/>
      <c r="L27" s="376"/>
      <c r="M27" s="433"/>
      <c r="N27" s="434"/>
      <c r="O27" s="435"/>
      <c r="P27" s="378"/>
      <c r="Q27" s="436"/>
      <c r="R27" s="373"/>
      <c r="S27" s="437"/>
      <c r="T27" s="438"/>
      <c r="U27" s="384"/>
      <c r="V27" s="470"/>
      <c r="W27" s="381"/>
      <c r="X27" s="382"/>
      <c r="Y27" s="382"/>
      <c r="Z27" s="382"/>
      <c r="AA27" s="382"/>
      <c r="AB27" s="382"/>
      <c r="AC27" s="376"/>
      <c r="AD27" s="377"/>
      <c r="AE27" s="385"/>
      <c r="AF27" s="385"/>
      <c r="AG27" s="385"/>
      <c r="AH27" s="385"/>
      <c r="AI27" s="379"/>
      <c r="AJ27" s="386"/>
      <c r="AK27" s="372"/>
      <c r="AL27" s="372"/>
      <c r="AM27" s="372"/>
      <c r="AN27" s="372"/>
      <c r="AO27" s="372"/>
      <c r="AP27" s="372"/>
      <c r="AQ27" s="373"/>
      <c r="AR27" s="387"/>
      <c r="AS27" s="383"/>
      <c r="AT27" s="435"/>
      <c r="AU27" s="385"/>
      <c r="AV27" s="385"/>
      <c r="AW27" s="385"/>
      <c r="AX27" s="385"/>
      <c r="AY27" s="378"/>
      <c r="AZ27" s="436"/>
      <c r="BA27" s="372"/>
      <c r="BB27" s="372"/>
      <c r="BC27" s="372"/>
      <c r="BD27" s="372"/>
      <c r="BE27" s="437"/>
      <c r="BF27" s="381"/>
      <c r="BG27" s="376"/>
      <c r="BH27" s="377"/>
      <c r="BI27" s="385"/>
      <c r="BJ27" s="385"/>
      <c r="BK27" s="385"/>
      <c r="BL27" s="385"/>
      <c r="BM27" s="385"/>
      <c r="BN27" s="385"/>
      <c r="BO27" s="379"/>
      <c r="BP27" s="439"/>
      <c r="BQ27" s="438"/>
      <c r="BR27" s="440"/>
      <c r="BS27" s="385"/>
      <c r="BT27" s="379"/>
      <c r="BX27" s="459"/>
    </row>
    <row r="28" spans="1:76" s="132" customFormat="1" ht="15" x14ac:dyDescent="0.3">
      <c r="A28" s="148"/>
      <c r="B28" s="149"/>
      <c r="C28" s="291" t="str">
        <f t="shared" si="0"/>
        <v/>
      </c>
      <c r="D28" s="295"/>
      <c r="E28" s="264"/>
      <c r="F28" s="264"/>
      <c r="G28" s="431"/>
      <c r="H28" s="432"/>
      <c r="I28" s="382"/>
      <c r="J28" s="382"/>
      <c r="K28" s="382"/>
      <c r="L28" s="376"/>
      <c r="M28" s="433"/>
      <c r="N28" s="434"/>
      <c r="O28" s="435"/>
      <c r="P28" s="378"/>
      <c r="Q28" s="436"/>
      <c r="R28" s="373"/>
      <c r="S28" s="437"/>
      <c r="T28" s="438"/>
      <c r="U28" s="384"/>
      <c r="V28" s="470"/>
      <c r="W28" s="381"/>
      <c r="X28" s="382"/>
      <c r="Y28" s="382"/>
      <c r="Z28" s="382"/>
      <c r="AA28" s="382"/>
      <c r="AB28" s="382"/>
      <c r="AC28" s="376"/>
      <c r="AD28" s="377"/>
      <c r="AE28" s="385"/>
      <c r="AF28" s="385"/>
      <c r="AG28" s="385"/>
      <c r="AH28" s="385"/>
      <c r="AI28" s="379"/>
      <c r="AJ28" s="386"/>
      <c r="AK28" s="372"/>
      <c r="AL28" s="372"/>
      <c r="AM28" s="372"/>
      <c r="AN28" s="372"/>
      <c r="AO28" s="372"/>
      <c r="AP28" s="372"/>
      <c r="AQ28" s="373"/>
      <c r="AR28" s="387"/>
      <c r="AS28" s="383"/>
      <c r="AT28" s="435"/>
      <c r="AU28" s="385"/>
      <c r="AV28" s="385"/>
      <c r="AW28" s="385"/>
      <c r="AX28" s="385"/>
      <c r="AY28" s="378"/>
      <c r="AZ28" s="436"/>
      <c r="BA28" s="372"/>
      <c r="BB28" s="372"/>
      <c r="BC28" s="372"/>
      <c r="BD28" s="372"/>
      <c r="BE28" s="437"/>
      <c r="BF28" s="381"/>
      <c r="BG28" s="376"/>
      <c r="BH28" s="377"/>
      <c r="BI28" s="385"/>
      <c r="BJ28" s="385"/>
      <c r="BK28" s="385"/>
      <c r="BL28" s="385"/>
      <c r="BM28" s="385"/>
      <c r="BN28" s="385"/>
      <c r="BO28" s="379"/>
      <c r="BP28" s="439"/>
      <c r="BQ28" s="438"/>
      <c r="BR28" s="440"/>
      <c r="BS28" s="385"/>
      <c r="BT28" s="379"/>
      <c r="BX28" s="458"/>
    </row>
    <row r="29" spans="1:76" s="132" customFormat="1" ht="15.75" x14ac:dyDescent="0.25">
      <c r="A29" s="148"/>
      <c r="B29" s="149"/>
      <c r="C29" s="291" t="str">
        <f t="shared" si="0"/>
        <v/>
      </c>
      <c r="D29" s="295"/>
      <c r="E29" s="264"/>
      <c r="F29" s="264"/>
      <c r="G29" s="431"/>
      <c r="H29" s="432"/>
      <c r="I29" s="382"/>
      <c r="J29" s="382"/>
      <c r="K29" s="382"/>
      <c r="L29" s="376"/>
      <c r="M29" s="433"/>
      <c r="N29" s="434"/>
      <c r="O29" s="435"/>
      <c r="P29" s="378"/>
      <c r="Q29" s="436"/>
      <c r="R29" s="373"/>
      <c r="S29" s="437"/>
      <c r="T29" s="438"/>
      <c r="U29" s="384"/>
      <c r="V29" s="470"/>
      <c r="W29" s="381"/>
      <c r="X29" s="382"/>
      <c r="Y29" s="382"/>
      <c r="Z29" s="382"/>
      <c r="AA29" s="382"/>
      <c r="AB29" s="382"/>
      <c r="AC29" s="376"/>
      <c r="AD29" s="377"/>
      <c r="AE29" s="385"/>
      <c r="AF29" s="385"/>
      <c r="AG29" s="385"/>
      <c r="AH29" s="385"/>
      <c r="AI29" s="379"/>
      <c r="AJ29" s="386"/>
      <c r="AK29" s="372"/>
      <c r="AL29" s="372"/>
      <c r="AM29" s="372"/>
      <c r="AN29" s="372"/>
      <c r="AO29" s="372"/>
      <c r="AP29" s="372"/>
      <c r="AQ29" s="373"/>
      <c r="AR29" s="387"/>
      <c r="AS29" s="383"/>
      <c r="AT29" s="435"/>
      <c r="AU29" s="385"/>
      <c r="AV29" s="385"/>
      <c r="AW29" s="385"/>
      <c r="AX29" s="385"/>
      <c r="AY29" s="378"/>
      <c r="AZ29" s="436"/>
      <c r="BA29" s="372"/>
      <c r="BB29" s="372"/>
      <c r="BC29" s="372"/>
      <c r="BD29" s="372"/>
      <c r="BE29" s="437"/>
      <c r="BF29" s="381"/>
      <c r="BG29" s="376"/>
      <c r="BH29" s="377"/>
      <c r="BI29" s="385"/>
      <c r="BJ29" s="385"/>
      <c r="BK29" s="385"/>
      <c r="BL29" s="385"/>
      <c r="BM29" s="385"/>
      <c r="BN29" s="385"/>
      <c r="BO29" s="379"/>
      <c r="BP29" s="439"/>
      <c r="BQ29" s="438"/>
      <c r="BR29" s="440"/>
      <c r="BS29" s="385"/>
      <c r="BT29" s="379"/>
      <c r="BX29" s="454" t="s">
        <v>276</v>
      </c>
    </row>
    <row r="30" spans="1:76" s="132" customFormat="1" ht="15" x14ac:dyDescent="0.3">
      <c r="A30" s="148"/>
      <c r="B30" s="149"/>
      <c r="C30" s="291" t="str">
        <f t="shared" si="0"/>
        <v/>
      </c>
      <c r="D30" s="295"/>
      <c r="E30" s="264"/>
      <c r="F30" s="264"/>
      <c r="G30" s="431"/>
      <c r="H30" s="432"/>
      <c r="I30" s="382"/>
      <c r="J30" s="382"/>
      <c r="K30" s="382"/>
      <c r="L30" s="376"/>
      <c r="M30" s="433"/>
      <c r="N30" s="434"/>
      <c r="O30" s="435"/>
      <c r="P30" s="378"/>
      <c r="Q30" s="436"/>
      <c r="R30" s="373"/>
      <c r="S30" s="437"/>
      <c r="T30" s="438"/>
      <c r="U30" s="384"/>
      <c r="V30" s="470"/>
      <c r="W30" s="381"/>
      <c r="X30" s="382"/>
      <c r="Y30" s="382"/>
      <c r="Z30" s="382"/>
      <c r="AA30" s="382"/>
      <c r="AB30" s="382"/>
      <c r="AC30" s="376"/>
      <c r="AD30" s="377"/>
      <c r="AE30" s="385"/>
      <c r="AF30" s="385"/>
      <c r="AG30" s="385"/>
      <c r="AH30" s="385"/>
      <c r="AI30" s="379"/>
      <c r="AJ30" s="386"/>
      <c r="AK30" s="372"/>
      <c r="AL30" s="372"/>
      <c r="AM30" s="372"/>
      <c r="AN30" s="372"/>
      <c r="AO30" s="372"/>
      <c r="AP30" s="372"/>
      <c r="AQ30" s="373"/>
      <c r="AR30" s="387"/>
      <c r="AS30" s="383"/>
      <c r="AT30" s="435"/>
      <c r="AU30" s="385"/>
      <c r="AV30" s="385"/>
      <c r="AW30" s="385"/>
      <c r="AX30" s="385"/>
      <c r="AY30" s="378"/>
      <c r="AZ30" s="436"/>
      <c r="BA30" s="372"/>
      <c r="BB30" s="372"/>
      <c r="BC30" s="372"/>
      <c r="BD30" s="372"/>
      <c r="BE30" s="437"/>
      <c r="BF30" s="381"/>
      <c r="BG30" s="376"/>
      <c r="BH30" s="377"/>
      <c r="BI30" s="385"/>
      <c r="BJ30" s="385"/>
      <c r="BK30" s="385"/>
      <c r="BL30" s="385"/>
      <c r="BM30" s="385"/>
      <c r="BN30" s="385"/>
      <c r="BO30" s="379"/>
      <c r="BP30" s="439"/>
      <c r="BQ30" s="438"/>
      <c r="BR30" s="440"/>
      <c r="BS30" s="385"/>
      <c r="BT30" s="379"/>
      <c r="BX30" s="460"/>
    </row>
    <row r="31" spans="1:76" s="132" customFormat="1" ht="15" x14ac:dyDescent="0.3">
      <c r="A31" s="148"/>
      <c r="B31" s="149"/>
      <c r="C31" s="291" t="str">
        <f t="shared" si="0"/>
        <v/>
      </c>
      <c r="D31" s="295"/>
      <c r="E31" s="264"/>
      <c r="F31" s="264"/>
      <c r="G31" s="431"/>
      <c r="H31" s="432"/>
      <c r="I31" s="382"/>
      <c r="J31" s="382"/>
      <c r="K31" s="382"/>
      <c r="L31" s="376"/>
      <c r="M31" s="433"/>
      <c r="N31" s="434"/>
      <c r="O31" s="435"/>
      <c r="P31" s="378"/>
      <c r="Q31" s="436"/>
      <c r="R31" s="373"/>
      <c r="S31" s="437"/>
      <c r="T31" s="438"/>
      <c r="U31" s="384"/>
      <c r="V31" s="470"/>
      <c r="W31" s="381"/>
      <c r="X31" s="382"/>
      <c r="Y31" s="382"/>
      <c r="Z31" s="382"/>
      <c r="AA31" s="382"/>
      <c r="AB31" s="382"/>
      <c r="AC31" s="376"/>
      <c r="AD31" s="377"/>
      <c r="AE31" s="385"/>
      <c r="AF31" s="385"/>
      <c r="AG31" s="385"/>
      <c r="AH31" s="385"/>
      <c r="AI31" s="379"/>
      <c r="AJ31" s="386"/>
      <c r="AK31" s="372"/>
      <c r="AL31" s="372"/>
      <c r="AM31" s="372"/>
      <c r="AN31" s="372"/>
      <c r="AO31" s="372"/>
      <c r="AP31" s="372"/>
      <c r="AQ31" s="373"/>
      <c r="AR31" s="387"/>
      <c r="AS31" s="383"/>
      <c r="AT31" s="435"/>
      <c r="AU31" s="385"/>
      <c r="AV31" s="385"/>
      <c r="AW31" s="385"/>
      <c r="AX31" s="385"/>
      <c r="AY31" s="378"/>
      <c r="AZ31" s="436"/>
      <c r="BA31" s="372"/>
      <c r="BB31" s="372"/>
      <c r="BC31" s="372"/>
      <c r="BD31" s="372"/>
      <c r="BE31" s="437"/>
      <c r="BF31" s="381"/>
      <c r="BG31" s="376"/>
      <c r="BH31" s="377"/>
      <c r="BI31" s="385"/>
      <c r="BJ31" s="385"/>
      <c r="BK31" s="385"/>
      <c r="BL31" s="385"/>
      <c r="BM31" s="385"/>
      <c r="BN31" s="385"/>
      <c r="BO31" s="379"/>
      <c r="BP31" s="439"/>
      <c r="BQ31" s="438"/>
      <c r="BR31" s="440"/>
      <c r="BS31" s="385"/>
      <c r="BT31" s="379"/>
      <c r="BX31" s="456" t="s">
        <v>69</v>
      </c>
    </row>
    <row r="32" spans="1:76" s="132" customFormat="1" ht="15" x14ac:dyDescent="0.3">
      <c r="A32" s="148"/>
      <c r="B32" s="149"/>
      <c r="C32" s="291" t="str">
        <f t="shared" si="0"/>
        <v/>
      </c>
      <c r="D32" s="295"/>
      <c r="E32" s="264"/>
      <c r="F32" s="264"/>
      <c r="G32" s="431"/>
      <c r="H32" s="432"/>
      <c r="I32" s="382"/>
      <c r="J32" s="382"/>
      <c r="K32" s="382"/>
      <c r="L32" s="376"/>
      <c r="M32" s="433"/>
      <c r="N32" s="434"/>
      <c r="O32" s="435"/>
      <c r="P32" s="378"/>
      <c r="Q32" s="436"/>
      <c r="R32" s="373"/>
      <c r="S32" s="437"/>
      <c r="T32" s="438"/>
      <c r="U32" s="384"/>
      <c r="V32" s="470"/>
      <c r="W32" s="381"/>
      <c r="X32" s="382"/>
      <c r="Y32" s="382"/>
      <c r="Z32" s="382"/>
      <c r="AA32" s="382"/>
      <c r="AB32" s="382"/>
      <c r="AC32" s="376"/>
      <c r="AD32" s="377"/>
      <c r="AE32" s="385"/>
      <c r="AF32" s="385"/>
      <c r="AG32" s="385"/>
      <c r="AH32" s="385"/>
      <c r="AI32" s="379"/>
      <c r="AJ32" s="386"/>
      <c r="AK32" s="372"/>
      <c r="AL32" s="372"/>
      <c r="AM32" s="372"/>
      <c r="AN32" s="372"/>
      <c r="AO32" s="372"/>
      <c r="AP32" s="372"/>
      <c r="AQ32" s="373"/>
      <c r="AR32" s="387"/>
      <c r="AS32" s="383"/>
      <c r="AT32" s="435"/>
      <c r="AU32" s="385"/>
      <c r="AV32" s="385"/>
      <c r="AW32" s="385"/>
      <c r="AX32" s="385"/>
      <c r="AY32" s="378"/>
      <c r="AZ32" s="436"/>
      <c r="BA32" s="372"/>
      <c r="BB32" s="372"/>
      <c r="BC32" s="372"/>
      <c r="BD32" s="372"/>
      <c r="BE32" s="437"/>
      <c r="BF32" s="381"/>
      <c r="BG32" s="376"/>
      <c r="BH32" s="377"/>
      <c r="BI32" s="385"/>
      <c r="BJ32" s="385"/>
      <c r="BK32" s="385"/>
      <c r="BL32" s="385"/>
      <c r="BM32" s="385"/>
      <c r="BN32" s="385"/>
      <c r="BO32" s="379"/>
      <c r="BP32" s="439"/>
      <c r="BQ32" s="438"/>
      <c r="BR32" s="440"/>
      <c r="BS32" s="385"/>
      <c r="BT32" s="379"/>
      <c r="BU32" s="175"/>
      <c r="BV32" s="175"/>
      <c r="BW32" s="175"/>
      <c r="BX32" s="456" t="s">
        <v>70</v>
      </c>
    </row>
    <row r="33" spans="1:76" s="132" customFormat="1" ht="15" x14ac:dyDescent="0.3">
      <c r="A33" s="148"/>
      <c r="B33" s="149"/>
      <c r="C33" s="291" t="str">
        <f t="shared" si="0"/>
        <v/>
      </c>
      <c r="D33" s="295"/>
      <c r="E33" s="264"/>
      <c r="F33" s="264"/>
      <c r="G33" s="431"/>
      <c r="H33" s="432"/>
      <c r="I33" s="382"/>
      <c r="J33" s="382"/>
      <c r="K33" s="382"/>
      <c r="L33" s="376"/>
      <c r="M33" s="433"/>
      <c r="N33" s="434"/>
      <c r="O33" s="435"/>
      <c r="P33" s="378"/>
      <c r="Q33" s="436"/>
      <c r="R33" s="373"/>
      <c r="S33" s="437"/>
      <c r="T33" s="438"/>
      <c r="U33" s="384"/>
      <c r="V33" s="470"/>
      <c r="W33" s="381"/>
      <c r="X33" s="382"/>
      <c r="Y33" s="382"/>
      <c r="Z33" s="382"/>
      <c r="AA33" s="382"/>
      <c r="AB33" s="382"/>
      <c r="AC33" s="376"/>
      <c r="AD33" s="377"/>
      <c r="AE33" s="385"/>
      <c r="AF33" s="385"/>
      <c r="AG33" s="385"/>
      <c r="AH33" s="385"/>
      <c r="AI33" s="379"/>
      <c r="AJ33" s="386"/>
      <c r="AK33" s="372"/>
      <c r="AL33" s="372"/>
      <c r="AM33" s="372"/>
      <c r="AN33" s="372"/>
      <c r="AO33" s="372"/>
      <c r="AP33" s="372"/>
      <c r="AQ33" s="373"/>
      <c r="AR33" s="387"/>
      <c r="AS33" s="383"/>
      <c r="AT33" s="435"/>
      <c r="AU33" s="385"/>
      <c r="AV33" s="385"/>
      <c r="AW33" s="385"/>
      <c r="AX33" s="385"/>
      <c r="AY33" s="378"/>
      <c r="AZ33" s="436"/>
      <c r="BA33" s="372"/>
      <c r="BB33" s="372"/>
      <c r="BC33" s="372"/>
      <c r="BD33" s="372"/>
      <c r="BE33" s="437"/>
      <c r="BF33" s="381"/>
      <c r="BG33" s="376"/>
      <c r="BH33" s="377"/>
      <c r="BI33" s="385"/>
      <c r="BJ33" s="385"/>
      <c r="BK33" s="385"/>
      <c r="BL33" s="385"/>
      <c r="BM33" s="385"/>
      <c r="BN33" s="385"/>
      <c r="BO33" s="379"/>
      <c r="BP33" s="439"/>
      <c r="BQ33" s="438"/>
      <c r="BR33" s="440"/>
      <c r="BS33" s="385"/>
      <c r="BT33" s="379"/>
      <c r="BU33" s="286"/>
      <c r="BV33" s="175"/>
      <c r="BW33" s="199"/>
      <c r="BX33" s="456" t="s">
        <v>71</v>
      </c>
    </row>
    <row r="34" spans="1:76" s="132" customFormat="1" ht="15" x14ac:dyDescent="0.3">
      <c r="A34" s="148"/>
      <c r="B34" s="149"/>
      <c r="C34" s="291" t="str">
        <f t="shared" si="0"/>
        <v/>
      </c>
      <c r="D34" s="295"/>
      <c r="E34" s="264"/>
      <c r="F34" s="264"/>
      <c r="G34" s="431"/>
      <c r="H34" s="432"/>
      <c r="I34" s="382"/>
      <c r="J34" s="382"/>
      <c r="K34" s="382"/>
      <c r="L34" s="376"/>
      <c r="M34" s="433"/>
      <c r="N34" s="434"/>
      <c r="O34" s="435"/>
      <c r="P34" s="378"/>
      <c r="Q34" s="436"/>
      <c r="R34" s="373"/>
      <c r="S34" s="437"/>
      <c r="T34" s="438"/>
      <c r="U34" s="384"/>
      <c r="V34" s="470"/>
      <c r="W34" s="381"/>
      <c r="X34" s="382"/>
      <c r="Y34" s="382"/>
      <c r="Z34" s="382"/>
      <c r="AA34" s="382"/>
      <c r="AB34" s="382"/>
      <c r="AC34" s="376"/>
      <c r="AD34" s="377"/>
      <c r="AE34" s="385"/>
      <c r="AF34" s="385"/>
      <c r="AG34" s="385"/>
      <c r="AH34" s="385"/>
      <c r="AI34" s="379"/>
      <c r="AJ34" s="386"/>
      <c r="AK34" s="372"/>
      <c r="AL34" s="372"/>
      <c r="AM34" s="372"/>
      <c r="AN34" s="372"/>
      <c r="AO34" s="372"/>
      <c r="AP34" s="372"/>
      <c r="AQ34" s="373"/>
      <c r="AR34" s="387"/>
      <c r="AS34" s="383"/>
      <c r="AT34" s="435"/>
      <c r="AU34" s="385"/>
      <c r="AV34" s="385"/>
      <c r="AW34" s="385"/>
      <c r="AX34" s="385"/>
      <c r="AY34" s="378"/>
      <c r="AZ34" s="436"/>
      <c r="BA34" s="372"/>
      <c r="BB34" s="372"/>
      <c r="BC34" s="372"/>
      <c r="BD34" s="372"/>
      <c r="BE34" s="437"/>
      <c r="BF34" s="381"/>
      <c r="BG34" s="376"/>
      <c r="BH34" s="377"/>
      <c r="BI34" s="385"/>
      <c r="BJ34" s="385"/>
      <c r="BK34" s="385"/>
      <c r="BL34" s="385"/>
      <c r="BM34" s="385"/>
      <c r="BN34" s="385"/>
      <c r="BO34" s="379"/>
      <c r="BP34" s="439"/>
      <c r="BQ34" s="438"/>
      <c r="BR34" s="440"/>
      <c r="BS34" s="385"/>
      <c r="BT34" s="379"/>
      <c r="BX34" s="456" t="s">
        <v>73</v>
      </c>
    </row>
    <row r="35" spans="1:76" s="132" customFormat="1" ht="15" x14ac:dyDescent="0.3">
      <c r="A35" s="148"/>
      <c r="B35" s="149"/>
      <c r="C35" s="291" t="str">
        <f t="shared" si="0"/>
        <v/>
      </c>
      <c r="D35" s="295"/>
      <c r="E35" s="264"/>
      <c r="F35" s="264"/>
      <c r="G35" s="431"/>
      <c r="H35" s="432"/>
      <c r="I35" s="382"/>
      <c r="J35" s="382"/>
      <c r="K35" s="382"/>
      <c r="L35" s="376"/>
      <c r="M35" s="433"/>
      <c r="N35" s="434"/>
      <c r="O35" s="435"/>
      <c r="P35" s="378"/>
      <c r="Q35" s="436"/>
      <c r="R35" s="373"/>
      <c r="S35" s="437"/>
      <c r="T35" s="438"/>
      <c r="U35" s="384"/>
      <c r="V35" s="470"/>
      <c r="W35" s="381"/>
      <c r="X35" s="382"/>
      <c r="Y35" s="382"/>
      <c r="Z35" s="382"/>
      <c r="AA35" s="382"/>
      <c r="AB35" s="382"/>
      <c r="AC35" s="376"/>
      <c r="AD35" s="377"/>
      <c r="AE35" s="385"/>
      <c r="AF35" s="385"/>
      <c r="AG35" s="385"/>
      <c r="AH35" s="385"/>
      <c r="AI35" s="379"/>
      <c r="AJ35" s="386"/>
      <c r="AK35" s="372"/>
      <c r="AL35" s="372"/>
      <c r="AM35" s="372"/>
      <c r="AN35" s="372"/>
      <c r="AO35" s="372"/>
      <c r="AP35" s="372"/>
      <c r="AQ35" s="373"/>
      <c r="AR35" s="387"/>
      <c r="AS35" s="383"/>
      <c r="AT35" s="435"/>
      <c r="AU35" s="385"/>
      <c r="AV35" s="385"/>
      <c r="AW35" s="385"/>
      <c r="AX35" s="385"/>
      <c r="AY35" s="378"/>
      <c r="AZ35" s="436"/>
      <c r="BA35" s="372"/>
      <c r="BB35" s="372"/>
      <c r="BC35" s="372"/>
      <c r="BD35" s="372"/>
      <c r="BE35" s="437"/>
      <c r="BF35" s="381"/>
      <c r="BG35" s="376"/>
      <c r="BH35" s="377"/>
      <c r="BI35" s="385"/>
      <c r="BJ35" s="385"/>
      <c r="BK35" s="385"/>
      <c r="BL35" s="385"/>
      <c r="BM35" s="385"/>
      <c r="BN35" s="385"/>
      <c r="BO35" s="379"/>
      <c r="BP35" s="439"/>
      <c r="BQ35" s="438"/>
      <c r="BR35" s="440"/>
      <c r="BS35" s="385"/>
      <c r="BT35" s="379"/>
      <c r="BX35" s="456" t="s">
        <v>18</v>
      </c>
    </row>
    <row r="36" spans="1:76" s="132" customFormat="1" ht="15" x14ac:dyDescent="0.3">
      <c r="A36" s="148"/>
      <c r="B36" s="149"/>
      <c r="C36" s="291" t="str">
        <f t="shared" si="0"/>
        <v/>
      </c>
      <c r="D36" s="295"/>
      <c r="E36" s="264"/>
      <c r="F36" s="264"/>
      <c r="G36" s="431"/>
      <c r="H36" s="432"/>
      <c r="I36" s="382"/>
      <c r="J36" s="382"/>
      <c r="K36" s="382"/>
      <c r="L36" s="376"/>
      <c r="M36" s="433"/>
      <c r="N36" s="434"/>
      <c r="O36" s="435"/>
      <c r="P36" s="378"/>
      <c r="Q36" s="436"/>
      <c r="R36" s="373"/>
      <c r="S36" s="437"/>
      <c r="T36" s="438"/>
      <c r="U36" s="384"/>
      <c r="V36" s="470"/>
      <c r="W36" s="381"/>
      <c r="X36" s="382"/>
      <c r="Y36" s="382"/>
      <c r="Z36" s="382"/>
      <c r="AA36" s="382"/>
      <c r="AB36" s="382"/>
      <c r="AC36" s="376"/>
      <c r="AD36" s="377"/>
      <c r="AE36" s="385"/>
      <c r="AF36" s="385"/>
      <c r="AG36" s="385"/>
      <c r="AH36" s="385"/>
      <c r="AI36" s="379"/>
      <c r="AJ36" s="386"/>
      <c r="AK36" s="372"/>
      <c r="AL36" s="372"/>
      <c r="AM36" s="372"/>
      <c r="AN36" s="372"/>
      <c r="AO36" s="372"/>
      <c r="AP36" s="372"/>
      <c r="AQ36" s="373"/>
      <c r="AR36" s="387"/>
      <c r="AS36" s="383"/>
      <c r="AT36" s="435"/>
      <c r="AU36" s="385"/>
      <c r="AV36" s="385"/>
      <c r="AW36" s="385"/>
      <c r="AX36" s="385"/>
      <c r="AY36" s="378"/>
      <c r="AZ36" s="436"/>
      <c r="BA36" s="372"/>
      <c r="BB36" s="372"/>
      <c r="BC36" s="372"/>
      <c r="BD36" s="372"/>
      <c r="BE36" s="437"/>
      <c r="BF36" s="381"/>
      <c r="BG36" s="376"/>
      <c r="BH36" s="377"/>
      <c r="BI36" s="385"/>
      <c r="BJ36" s="385"/>
      <c r="BK36" s="385"/>
      <c r="BL36" s="385"/>
      <c r="BM36" s="385"/>
      <c r="BN36" s="385"/>
      <c r="BO36" s="379"/>
      <c r="BP36" s="439"/>
      <c r="BQ36" s="438"/>
      <c r="BR36" s="440"/>
      <c r="BS36" s="385"/>
      <c r="BT36" s="379"/>
      <c r="BX36" s="456" t="s">
        <v>296</v>
      </c>
    </row>
    <row r="37" spans="1:76" s="132" customFormat="1" ht="15" x14ac:dyDescent="0.3">
      <c r="A37" s="148"/>
      <c r="B37" s="149"/>
      <c r="C37" s="291" t="str">
        <f t="shared" si="0"/>
        <v/>
      </c>
      <c r="D37" s="295"/>
      <c r="E37" s="264"/>
      <c r="F37" s="264"/>
      <c r="G37" s="431"/>
      <c r="H37" s="432"/>
      <c r="I37" s="382"/>
      <c r="J37" s="382"/>
      <c r="K37" s="382"/>
      <c r="L37" s="376"/>
      <c r="M37" s="433"/>
      <c r="N37" s="434"/>
      <c r="O37" s="435"/>
      <c r="P37" s="378"/>
      <c r="Q37" s="436"/>
      <c r="R37" s="373"/>
      <c r="S37" s="437"/>
      <c r="T37" s="438"/>
      <c r="U37" s="384"/>
      <c r="V37" s="470"/>
      <c r="W37" s="381"/>
      <c r="X37" s="382"/>
      <c r="Y37" s="382"/>
      <c r="Z37" s="382"/>
      <c r="AA37" s="382"/>
      <c r="AB37" s="382"/>
      <c r="AC37" s="376"/>
      <c r="AD37" s="377"/>
      <c r="AE37" s="385"/>
      <c r="AF37" s="385"/>
      <c r="AG37" s="385"/>
      <c r="AH37" s="385"/>
      <c r="AI37" s="379"/>
      <c r="AJ37" s="386"/>
      <c r="AK37" s="372"/>
      <c r="AL37" s="372"/>
      <c r="AM37" s="372"/>
      <c r="AN37" s="372"/>
      <c r="AO37" s="372"/>
      <c r="AP37" s="372"/>
      <c r="AQ37" s="373"/>
      <c r="AR37" s="387"/>
      <c r="AS37" s="383"/>
      <c r="AT37" s="435"/>
      <c r="AU37" s="385"/>
      <c r="AV37" s="385"/>
      <c r="AW37" s="385"/>
      <c r="AX37" s="385"/>
      <c r="AY37" s="378"/>
      <c r="AZ37" s="436"/>
      <c r="BA37" s="372"/>
      <c r="BB37" s="372"/>
      <c r="BC37" s="372"/>
      <c r="BD37" s="372"/>
      <c r="BE37" s="437"/>
      <c r="BF37" s="381"/>
      <c r="BG37" s="376"/>
      <c r="BH37" s="377"/>
      <c r="BI37" s="385"/>
      <c r="BJ37" s="385"/>
      <c r="BK37" s="385"/>
      <c r="BL37" s="385"/>
      <c r="BM37" s="385"/>
      <c r="BN37" s="385"/>
      <c r="BO37" s="379"/>
      <c r="BP37" s="439"/>
      <c r="BQ37" s="438"/>
      <c r="BR37" s="440"/>
      <c r="BS37" s="385"/>
      <c r="BT37" s="379"/>
      <c r="BX37" s="459"/>
    </row>
    <row r="38" spans="1:76" s="132" customFormat="1" ht="15" x14ac:dyDescent="0.3">
      <c r="A38" s="148"/>
      <c r="B38" s="149"/>
      <c r="C38" s="291" t="str">
        <f t="shared" si="0"/>
        <v/>
      </c>
      <c r="D38" s="295"/>
      <c r="E38" s="264"/>
      <c r="F38" s="264"/>
      <c r="G38" s="431"/>
      <c r="H38" s="432"/>
      <c r="I38" s="382"/>
      <c r="J38" s="382"/>
      <c r="K38" s="382"/>
      <c r="L38" s="376"/>
      <c r="M38" s="433"/>
      <c r="N38" s="434"/>
      <c r="O38" s="435"/>
      <c r="P38" s="378"/>
      <c r="Q38" s="436"/>
      <c r="R38" s="373"/>
      <c r="S38" s="437"/>
      <c r="T38" s="438"/>
      <c r="U38" s="384"/>
      <c r="V38" s="470"/>
      <c r="W38" s="381"/>
      <c r="X38" s="382"/>
      <c r="Y38" s="382"/>
      <c r="Z38" s="382"/>
      <c r="AA38" s="382"/>
      <c r="AB38" s="382"/>
      <c r="AC38" s="376"/>
      <c r="AD38" s="377"/>
      <c r="AE38" s="385"/>
      <c r="AF38" s="385"/>
      <c r="AG38" s="385"/>
      <c r="AH38" s="385"/>
      <c r="AI38" s="379"/>
      <c r="AJ38" s="386"/>
      <c r="AK38" s="372"/>
      <c r="AL38" s="372"/>
      <c r="AM38" s="372"/>
      <c r="AN38" s="372"/>
      <c r="AO38" s="372"/>
      <c r="AP38" s="372"/>
      <c r="AQ38" s="373"/>
      <c r="AR38" s="387"/>
      <c r="AS38" s="383"/>
      <c r="AT38" s="435"/>
      <c r="AU38" s="385"/>
      <c r="AV38" s="385"/>
      <c r="AW38" s="385"/>
      <c r="AX38" s="385"/>
      <c r="AY38" s="378"/>
      <c r="AZ38" s="436"/>
      <c r="BA38" s="372"/>
      <c r="BB38" s="372"/>
      <c r="BC38" s="372"/>
      <c r="BD38" s="372"/>
      <c r="BE38" s="437"/>
      <c r="BF38" s="381"/>
      <c r="BG38" s="376"/>
      <c r="BH38" s="377"/>
      <c r="BI38" s="385"/>
      <c r="BJ38" s="385"/>
      <c r="BK38" s="385"/>
      <c r="BL38" s="385"/>
      <c r="BM38" s="385"/>
      <c r="BN38" s="385"/>
      <c r="BO38" s="379"/>
      <c r="BP38" s="439"/>
      <c r="BQ38" s="438"/>
      <c r="BR38" s="440"/>
      <c r="BS38" s="385"/>
      <c r="BT38" s="379"/>
      <c r="BX38" s="458"/>
    </row>
    <row r="39" spans="1:76" s="132" customFormat="1" ht="15.75" x14ac:dyDescent="0.25">
      <c r="A39" s="148"/>
      <c r="B39" s="149"/>
      <c r="C39" s="291" t="str">
        <f t="shared" si="0"/>
        <v/>
      </c>
      <c r="D39" s="295"/>
      <c r="E39" s="264"/>
      <c r="F39" s="264"/>
      <c r="G39" s="431"/>
      <c r="H39" s="432"/>
      <c r="I39" s="382"/>
      <c r="J39" s="382"/>
      <c r="K39" s="382"/>
      <c r="L39" s="376"/>
      <c r="M39" s="433"/>
      <c r="N39" s="434"/>
      <c r="O39" s="435"/>
      <c r="P39" s="378"/>
      <c r="Q39" s="436"/>
      <c r="R39" s="373"/>
      <c r="S39" s="437"/>
      <c r="T39" s="438"/>
      <c r="U39" s="384"/>
      <c r="V39" s="470"/>
      <c r="W39" s="381"/>
      <c r="X39" s="382"/>
      <c r="Y39" s="382"/>
      <c r="Z39" s="382"/>
      <c r="AA39" s="382"/>
      <c r="AB39" s="382"/>
      <c r="AC39" s="376"/>
      <c r="AD39" s="377"/>
      <c r="AE39" s="385"/>
      <c r="AF39" s="385"/>
      <c r="AG39" s="385"/>
      <c r="AH39" s="385"/>
      <c r="AI39" s="379"/>
      <c r="AJ39" s="386"/>
      <c r="AK39" s="372"/>
      <c r="AL39" s="372"/>
      <c r="AM39" s="372"/>
      <c r="AN39" s="372"/>
      <c r="AO39" s="372"/>
      <c r="AP39" s="372"/>
      <c r="AQ39" s="373"/>
      <c r="AR39" s="387"/>
      <c r="AS39" s="383"/>
      <c r="AT39" s="435"/>
      <c r="AU39" s="385"/>
      <c r="AV39" s="385"/>
      <c r="AW39" s="385"/>
      <c r="AX39" s="385"/>
      <c r="AY39" s="378"/>
      <c r="AZ39" s="436"/>
      <c r="BA39" s="372"/>
      <c r="BB39" s="372"/>
      <c r="BC39" s="372"/>
      <c r="BD39" s="372"/>
      <c r="BE39" s="437"/>
      <c r="BF39" s="381"/>
      <c r="BG39" s="376"/>
      <c r="BH39" s="377"/>
      <c r="BI39" s="385"/>
      <c r="BJ39" s="385"/>
      <c r="BK39" s="385"/>
      <c r="BL39" s="385"/>
      <c r="BM39" s="385"/>
      <c r="BN39" s="385"/>
      <c r="BO39" s="379"/>
      <c r="BP39" s="439"/>
      <c r="BQ39" s="438"/>
      <c r="BR39" s="440"/>
      <c r="BS39" s="385"/>
      <c r="BT39" s="379"/>
      <c r="BX39" s="454" t="s">
        <v>277</v>
      </c>
    </row>
    <row r="40" spans="1:76" s="132" customFormat="1" ht="15" x14ac:dyDescent="0.3">
      <c r="A40" s="148"/>
      <c r="B40" s="149"/>
      <c r="C40" s="291" t="str">
        <f t="shared" si="0"/>
        <v/>
      </c>
      <c r="D40" s="295"/>
      <c r="E40" s="264"/>
      <c r="F40" s="264"/>
      <c r="G40" s="431"/>
      <c r="H40" s="432"/>
      <c r="I40" s="382"/>
      <c r="J40" s="382"/>
      <c r="K40" s="382"/>
      <c r="L40" s="376"/>
      <c r="M40" s="433"/>
      <c r="N40" s="434"/>
      <c r="O40" s="435"/>
      <c r="P40" s="378"/>
      <c r="Q40" s="436"/>
      <c r="R40" s="373"/>
      <c r="S40" s="437"/>
      <c r="T40" s="438"/>
      <c r="U40" s="384"/>
      <c r="V40" s="470"/>
      <c r="W40" s="381"/>
      <c r="X40" s="382"/>
      <c r="Y40" s="382"/>
      <c r="Z40" s="382"/>
      <c r="AA40" s="382"/>
      <c r="AB40" s="382"/>
      <c r="AC40" s="376"/>
      <c r="AD40" s="377"/>
      <c r="AE40" s="385"/>
      <c r="AF40" s="385"/>
      <c r="AG40" s="385"/>
      <c r="AH40" s="385"/>
      <c r="AI40" s="379"/>
      <c r="AJ40" s="386"/>
      <c r="AK40" s="372"/>
      <c r="AL40" s="372"/>
      <c r="AM40" s="372"/>
      <c r="AN40" s="372"/>
      <c r="AO40" s="372"/>
      <c r="AP40" s="372"/>
      <c r="AQ40" s="373"/>
      <c r="AR40" s="387"/>
      <c r="AS40" s="383"/>
      <c r="AT40" s="435"/>
      <c r="AU40" s="385"/>
      <c r="AV40" s="385"/>
      <c r="AW40" s="385"/>
      <c r="AX40" s="385"/>
      <c r="AY40" s="378"/>
      <c r="AZ40" s="436"/>
      <c r="BA40" s="372"/>
      <c r="BB40" s="372"/>
      <c r="BC40" s="372"/>
      <c r="BD40" s="372"/>
      <c r="BE40" s="437"/>
      <c r="BF40" s="381"/>
      <c r="BG40" s="376"/>
      <c r="BH40" s="377"/>
      <c r="BI40" s="385"/>
      <c r="BJ40" s="385"/>
      <c r="BK40" s="385"/>
      <c r="BL40" s="385"/>
      <c r="BM40" s="385"/>
      <c r="BN40" s="385"/>
      <c r="BO40" s="379"/>
      <c r="BP40" s="439"/>
      <c r="BQ40" s="438"/>
      <c r="BR40" s="440"/>
      <c r="BS40" s="385"/>
      <c r="BT40" s="379"/>
      <c r="BX40" s="456"/>
    </row>
    <row r="41" spans="1:76" s="132" customFormat="1" ht="15" x14ac:dyDescent="0.3">
      <c r="A41" s="148"/>
      <c r="B41" s="149"/>
      <c r="C41" s="291" t="str">
        <f t="shared" si="0"/>
        <v/>
      </c>
      <c r="D41" s="295"/>
      <c r="E41" s="264"/>
      <c r="F41" s="264"/>
      <c r="G41" s="431"/>
      <c r="H41" s="432"/>
      <c r="I41" s="382"/>
      <c r="J41" s="382"/>
      <c r="K41" s="382"/>
      <c r="L41" s="376"/>
      <c r="M41" s="433"/>
      <c r="N41" s="434"/>
      <c r="O41" s="435"/>
      <c r="P41" s="378"/>
      <c r="Q41" s="436"/>
      <c r="R41" s="373"/>
      <c r="S41" s="437"/>
      <c r="T41" s="438"/>
      <c r="U41" s="384"/>
      <c r="V41" s="470"/>
      <c r="W41" s="381"/>
      <c r="X41" s="382"/>
      <c r="Y41" s="382"/>
      <c r="Z41" s="382"/>
      <c r="AA41" s="382"/>
      <c r="AB41" s="382"/>
      <c r="AC41" s="376"/>
      <c r="AD41" s="377"/>
      <c r="AE41" s="385"/>
      <c r="AF41" s="385"/>
      <c r="AG41" s="385"/>
      <c r="AH41" s="385"/>
      <c r="AI41" s="379"/>
      <c r="AJ41" s="386"/>
      <c r="AK41" s="372"/>
      <c r="AL41" s="372"/>
      <c r="AM41" s="372"/>
      <c r="AN41" s="372"/>
      <c r="AO41" s="372"/>
      <c r="AP41" s="372"/>
      <c r="AQ41" s="373"/>
      <c r="AR41" s="387"/>
      <c r="AS41" s="383"/>
      <c r="AT41" s="435"/>
      <c r="AU41" s="385"/>
      <c r="AV41" s="385"/>
      <c r="AW41" s="385"/>
      <c r="AX41" s="385"/>
      <c r="AY41" s="378"/>
      <c r="AZ41" s="436"/>
      <c r="BA41" s="372"/>
      <c r="BB41" s="372"/>
      <c r="BC41" s="372"/>
      <c r="BD41" s="372"/>
      <c r="BE41" s="437"/>
      <c r="BF41" s="381"/>
      <c r="BG41" s="376"/>
      <c r="BH41" s="377"/>
      <c r="BI41" s="385"/>
      <c r="BJ41" s="385"/>
      <c r="BK41" s="385"/>
      <c r="BL41" s="385"/>
      <c r="BM41" s="385"/>
      <c r="BN41" s="385"/>
      <c r="BO41" s="379"/>
      <c r="BP41" s="439"/>
      <c r="BQ41" s="438"/>
      <c r="BR41" s="440"/>
      <c r="BS41" s="385"/>
      <c r="BT41" s="379"/>
      <c r="BX41" s="456">
        <v>3</v>
      </c>
    </row>
    <row r="42" spans="1:76" s="132" customFormat="1" ht="15" x14ac:dyDescent="0.3">
      <c r="A42" s="148"/>
      <c r="B42" s="149"/>
      <c r="C42" s="291" t="str">
        <f t="shared" si="0"/>
        <v/>
      </c>
      <c r="D42" s="295"/>
      <c r="E42" s="264"/>
      <c r="F42" s="264"/>
      <c r="G42" s="431"/>
      <c r="H42" s="432"/>
      <c r="I42" s="382"/>
      <c r="J42" s="382"/>
      <c r="K42" s="382"/>
      <c r="L42" s="376"/>
      <c r="M42" s="433"/>
      <c r="N42" s="434"/>
      <c r="O42" s="435"/>
      <c r="P42" s="378"/>
      <c r="Q42" s="436"/>
      <c r="R42" s="373"/>
      <c r="S42" s="437"/>
      <c r="T42" s="438"/>
      <c r="U42" s="384"/>
      <c r="V42" s="470"/>
      <c r="W42" s="381"/>
      <c r="X42" s="382"/>
      <c r="Y42" s="382"/>
      <c r="Z42" s="382"/>
      <c r="AA42" s="382"/>
      <c r="AB42" s="382"/>
      <c r="AC42" s="376"/>
      <c r="AD42" s="377"/>
      <c r="AE42" s="385"/>
      <c r="AF42" s="385"/>
      <c r="AG42" s="385"/>
      <c r="AH42" s="385"/>
      <c r="AI42" s="379"/>
      <c r="AJ42" s="386"/>
      <c r="AK42" s="372"/>
      <c r="AL42" s="372"/>
      <c r="AM42" s="372"/>
      <c r="AN42" s="372"/>
      <c r="AO42" s="372"/>
      <c r="AP42" s="372"/>
      <c r="AQ42" s="373"/>
      <c r="AR42" s="387"/>
      <c r="AS42" s="383"/>
      <c r="AT42" s="435"/>
      <c r="AU42" s="385"/>
      <c r="AV42" s="385"/>
      <c r="AW42" s="385"/>
      <c r="AX42" s="385"/>
      <c r="AY42" s="378"/>
      <c r="AZ42" s="436"/>
      <c r="BA42" s="372"/>
      <c r="BB42" s="372"/>
      <c r="BC42" s="372"/>
      <c r="BD42" s="372"/>
      <c r="BE42" s="437"/>
      <c r="BF42" s="381"/>
      <c r="BG42" s="376"/>
      <c r="BH42" s="377"/>
      <c r="BI42" s="385"/>
      <c r="BJ42" s="385"/>
      <c r="BK42" s="385"/>
      <c r="BL42" s="385"/>
      <c r="BM42" s="385"/>
      <c r="BN42" s="385"/>
      <c r="BO42" s="379"/>
      <c r="BP42" s="439"/>
      <c r="BQ42" s="438"/>
      <c r="BR42" s="440"/>
      <c r="BS42" s="385"/>
      <c r="BT42" s="379"/>
      <c r="BX42" s="456">
        <v>4</v>
      </c>
    </row>
    <row r="43" spans="1:76" s="132" customFormat="1" ht="15" x14ac:dyDescent="0.3">
      <c r="A43" s="148"/>
      <c r="B43" s="149"/>
      <c r="C43" s="291" t="str">
        <f t="shared" si="0"/>
        <v/>
      </c>
      <c r="D43" s="295"/>
      <c r="E43" s="264"/>
      <c r="F43" s="264"/>
      <c r="G43" s="431"/>
      <c r="H43" s="432"/>
      <c r="I43" s="382"/>
      <c r="J43" s="382"/>
      <c r="K43" s="382"/>
      <c r="L43" s="376"/>
      <c r="M43" s="433"/>
      <c r="N43" s="434"/>
      <c r="O43" s="435"/>
      <c r="P43" s="378"/>
      <c r="Q43" s="436"/>
      <c r="R43" s="373"/>
      <c r="S43" s="437"/>
      <c r="T43" s="438"/>
      <c r="U43" s="384"/>
      <c r="V43" s="470"/>
      <c r="W43" s="381"/>
      <c r="X43" s="382"/>
      <c r="Y43" s="382"/>
      <c r="Z43" s="382"/>
      <c r="AA43" s="382"/>
      <c r="AB43" s="382"/>
      <c r="AC43" s="376"/>
      <c r="AD43" s="377"/>
      <c r="AE43" s="385"/>
      <c r="AF43" s="385"/>
      <c r="AG43" s="385"/>
      <c r="AH43" s="385"/>
      <c r="AI43" s="379"/>
      <c r="AJ43" s="386"/>
      <c r="AK43" s="372"/>
      <c r="AL43" s="372"/>
      <c r="AM43" s="372"/>
      <c r="AN43" s="372"/>
      <c r="AO43" s="372"/>
      <c r="AP43" s="372"/>
      <c r="AQ43" s="373"/>
      <c r="AR43" s="387"/>
      <c r="AS43" s="383"/>
      <c r="AT43" s="435"/>
      <c r="AU43" s="385"/>
      <c r="AV43" s="385"/>
      <c r="AW43" s="385"/>
      <c r="AX43" s="385"/>
      <c r="AY43" s="378"/>
      <c r="AZ43" s="436"/>
      <c r="BA43" s="372"/>
      <c r="BB43" s="372"/>
      <c r="BC43" s="372"/>
      <c r="BD43" s="372"/>
      <c r="BE43" s="437"/>
      <c r="BF43" s="381"/>
      <c r="BG43" s="376"/>
      <c r="BH43" s="377"/>
      <c r="BI43" s="385"/>
      <c r="BJ43" s="385"/>
      <c r="BK43" s="385"/>
      <c r="BL43" s="385"/>
      <c r="BM43" s="385"/>
      <c r="BN43" s="385"/>
      <c r="BO43" s="379"/>
      <c r="BP43" s="439"/>
      <c r="BQ43" s="438"/>
      <c r="BR43" s="440"/>
      <c r="BS43" s="385"/>
      <c r="BT43" s="379"/>
      <c r="BX43" s="456">
        <v>5</v>
      </c>
    </row>
    <row r="44" spans="1:76" s="132" customFormat="1" ht="15" x14ac:dyDescent="0.3">
      <c r="A44" s="148"/>
      <c r="B44" s="149"/>
      <c r="C44" s="291" t="str">
        <f t="shared" si="0"/>
        <v/>
      </c>
      <c r="D44" s="295"/>
      <c r="E44" s="264"/>
      <c r="F44" s="264"/>
      <c r="G44" s="431"/>
      <c r="H44" s="432"/>
      <c r="I44" s="382"/>
      <c r="J44" s="382"/>
      <c r="K44" s="382"/>
      <c r="L44" s="376"/>
      <c r="M44" s="433"/>
      <c r="N44" s="434"/>
      <c r="O44" s="435"/>
      <c r="P44" s="378"/>
      <c r="Q44" s="436"/>
      <c r="R44" s="373"/>
      <c r="S44" s="437"/>
      <c r="T44" s="438"/>
      <c r="U44" s="384"/>
      <c r="V44" s="470"/>
      <c r="W44" s="381"/>
      <c r="X44" s="382"/>
      <c r="Y44" s="382"/>
      <c r="Z44" s="382"/>
      <c r="AA44" s="382"/>
      <c r="AB44" s="382"/>
      <c r="AC44" s="376"/>
      <c r="AD44" s="377"/>
      <c r="AE44" s="385"/>
      <c r="AF44" s="385"/>
      <c r="AG44" s="385"/>
      <c r="AH44" s="385"/>
      <c r="AI44" s="379"/>
      <c r="AJ44" s="386"/>
      <c r="AK44" s="372"/>
      <c r="AL44" s="372"/>
      <c r="AM44" s="372"/>
      <c r="AN44" s="372"/>
      <c r="AO44" s="372"/>
      <c r="AP44" s="372"/>
      <c r="AQ44" s="373"/>
      <c r="AR44" s="387"/>
      <c r="AS44" s="383"/>
      <c r="AT44" s="435"/>
      <c r="AU44" s="385"/>
      <c r="AV44" s="385"/>
      <c r="AW44" s="385"/>
      <c r="AX44" s="385"/>
      <c r="AY44" s="378"/>
      <c r="AZ44" s="436"/>
      <c r="BA44" s="372"/>
      <c r="BB44" s="372"/>
      <c r="BC44" s="372"/>
      <c r="BD44" s="372"/>
      <c r="BE44" s="437"/>
      <c r="BF44" s="381"/>
      <c r="BG44" s="376"/>
      <c r="BH44" s="377"/>
      <c r="BI44" s="385"/>
      <c r="BJ44" s="385"/>
      <c r="BK44" s="385"/>
      <c r="BL44" s="385"/>
      <c r="BM44" s="385"/>
      <c r="BN44" s="385"/>
      <c r="BO44" s="379"/>
      <c r="BP44" s="439"/>
      <c r="BQ44" s="438"/>
      <c r="BR44" s="440"/>
      <c r="BS44" s="385"/>
      <c r="BT44" s="379"/>
      <c r="BX44" s="456">
        <v>6</v>
      </c>
    </row>
    <row r="45" spans="1:76" s="132" customFormat="1" ht="15" x14ac:dyDescent="0.3">
      <c r="A45" s="148"/>
      <c r="B45" s="149"/>
      <c r="C45" s="291" t="str">
        <f t="shared" si="0"/>
        <v/>
      </c>
      <c r="D45" s="295"/>
      <c r="E45" s="264"/>
      <c r="F45" s="264"/>
      <c r="G45" s="431"/>
      <c r="H45" s="432"/>
      <c r="I45" s="382"/>
      <c r="J45" s="382"/>
      <c r="K45" s="382"/>
      <c r="L45" s="376"/>
      <c r="M45" s="433"/>
      <c r="N45" s="434"/>
      <c r="O45" s="435"/>
      <c r="P45" s="378"/>
      <c r="Q45" s="436"/>
      <c r="R45" s="373"/>
      <c r="S45" s="437"/>
      <c r="T45" s="438"/>
      <c r="U45" s="384"/>
      <c r="V45" s="470"/>
      <c r="W45" s="381"/>
      <c r="X45" s="382"/>
      <c r="Y45" s="382"/>
      <c r="Z45" s="382"/>
      <c r="AA45" s="382"/>
      <c r="AB45" s="382"/>
      <c r="AC45" s="376"/>
      <c r="AD45" s="377"/>
      <c r="AE45" s="385"/>
      <c r="AF45" s="385"/>
      <c r="AG45" s="385"/>
      <c r="AH45" s="385"/>
      <c r="AI45" s="379"/>
      <c r="AJ45" s="386"/>
      <c r="AK45" s="372"/>
      <c r="AL45" s="372"/>
      <c r="AM45" s="372"/>
      <c r="AN45" s="372"/>
      <c r="AO45" s="372"/>
      <c r="AP45" s="372"/>
      <c r="AQ45" s="373"/>
      <c r="AR45" s="387"/>
      <c r="AS45" s="383"/>
      <c r="AT45" s="435"/>
      <c r="AU45" s="385"/>
      <c r="AV45" s="385"/>
      <c r="AW45" s="385"/>
      <c r="AX45" s="385"/>
      <c r="AY45" s="378"/>
      <c r="AZ45" s="436"/>
      <c r="BA45" s="372"/>
      <c r="BB45" s="372"/>
      <c r="BC45" s="372"/>
      <c r="BD45" s="372"/>
      <c r="BE45" s="437"/>
      <c r="BF45" s="381"/>
      <c r="BG45" s="376"/>
      <c r="BH45" s="377"/>
      <c r="BI45" s="385"/>
      <c r="BJ45" s="385"/>
      <c r="BK45" s="385"/>
      <c r="BL45" s="385"/>
      <c r="BM45" s="385"/>
      <c r="BN45" s="385"/>
      <c r="BO45" s="379"/>
      <c r="BP45" s="439"/>
      <c r="BQ45" s="438"/>
      <c r="BR45" s="440"/>
      <c r="BS45" s="385"/>
      <c r="BT45" s="379"/>
      <c r="BX45" s="456">
        <v>7</v>
      </c>
    </row>
    <row r="46" spans="1:76" s="132" customFormat="1" ht="15" x14ac:dyDescent="0.3">
      <c r="A46" s="148"/>
      <c r="B46" s="149"/>
      <c r="C46" s="291" t="str">
        <f t="shared" si="0"/>
        <v/>
      </c>
      <c r="D46" s="295"/>
      <c r="E46" s="264"/>
      <c r="F46" s="264"/>
      <c r="G46" s="431"/>
      <c r="H46" s="432"/>
      <c r="I46" s="382"/>
      <c r="J46" s="382"/>
      <c r="K46" s="382"/>
      <c r="L46" s="376"/>
      <c r="M46" s="433"/>
      <c r="N46" s="434"/>
      <c r="O46" s="435"/>
      <c r="P46" s="378"/>
      <c r="Q46" s="436"/>
      <c r="R46" s="373"/>
      <c r="S46" s="437"/>
      <c r="T46" s="438"/>
      <c r="U46" s="384"/>
      <c r="V46" s="470"/>
      <c r="W46" s="381"/>
      <c r="X46" s="382"/>
      <c r="Y46" s="382"/>
      <c r="Z46" s="382"/>
      <c r="AA46" s="382"/>
      <c r="AB46" s="382"/>
      <c r="AC46" s="376"/>
      <c r="AD46" s="377"/>
      <c r="AE46" s="385"/>
      <c r="AF46" s="385"/>
      <c r="AG46" s="385"/>
      <c r="AH46" s="385"/>
      <c r="AI46" s="379"/>
      <c r="AJ46" s="386"/>
      <c r="AK46" s="372"/>
      <c r="AL46" s="372"/>
      <c r="AM46" s="372"/>
      <c r="AN46" s="372"/>
      <c r="AO46" s="372"/>
      <c r="AP46" s="372"/>
      <c r="AQ46" s="373"/>
      <c r="AR46" s="387"/>
      <c r="AS46" s="383"/>
      <c r="AT46" s="435"/>
      <c r="AU46" s="385"/>
      <c r="AV46" s="385"/>
      <c r="AW46" s="385"/>
      <c r="AX46" s="385"/>
      <c r="AY46" s="378"/>
      <c r="AZ46" s="436"/>
      <c r="BA46" s="372"/>
      <c r="BB46" s="372"/>
      <c r="BC46" s="372"/>
      <c r="BD46" s="372"/>
      <c r="BE46" s="437"/>
      <c r="BF46" s="381"/>
      <c r="BG46" s="376"/>
      <c r="BH46" s="377"/>
      <c r="BI46" s="385"/>
      <c r="BJ46" s="385"/>
      <c r="BK46" s="385"/>
      <c r="BL46" s="385"/>
      <c r="BM46" s="385"/>
      <c r="BN46" s="385"/>
      <c r="BO46" s="379"/>
      <c r="BP46" s="439"/>
      <c r="BQ46" s="438"/>
      <c r="BR46" s="440"/>
      <c r="BS46" s="385"/>
      <c r="BT46" s="379"/>
      <c r="BX46" s="456">
        <v>8</v>
      </c>
    </row>
    <row r="47" spans="1:76" s="132" customFormat="1" ht="15" x14ac:dyDescent="0.3">
      <c r="A47" s="148"/>
      <c r="B47" s="149"/>
      <c r="C47" s="291" t="str">
        <f t="shared" si="0"/>
        <v/>
      </c>
      <c r="D47" s="295"/>
      <c r="E47" s="264"/>
      <c r="F47" s="264"/>
      <c r="G47" s="431"/>
      <c r="H47" s="432"/>
      <c r="I47" s="382"/>
      <c r="J47" s="382"/>
      <c r="K47" s="382"/>
      <c r="L47" s="376"/>
      <c r="M47" s="433"/>
      <c r="N47" s="434"/>
      <c r="O47" s="435"/>
      <c r="P47" s="378"/>
      <c r="Q47" s="436"/>
      <c r="R47" s="373"/>
      <c r="S47" s="437"/>
      <c r="T47" s="438"/>
      <c r="U47" s="384"/>
      <c r="V47" s="470"/>
      <c r="W47" s="381"/>
      <c r="X47" s="382"/>
      <c r="Y47" s="382"/>
      <c r="Z47" s="382"/>
      <c r="AA47" s="382"/>
      <c r="AB47" s="382"/>
      <c r="AC47" s="376"/>
      <c r="AD47" s="377"/>
      <c r="AE47" s="385"/>
      <c r="AF47" s="385"/>
      <c r="AG47" s="385"/>
      <c r="AH47" s="385"/>
      <c r="AI47" s="379"/>
      <c r="AJ47" s="386"/>
      <c r="AK47" s="372"/>
      <c r="AL47" s="372"/>
      <c r="AM47" s="372"/>
      <c r="AN47" s="372"/>
      <c r="AO47" s="372"/>
      <c r="AP47" s="372"/>
      <c r="AQ47" s="373"/>
      <c r="AR47" s="387"/>
      <c r="AS47" s="383"/>
      <c r="AT47" s="435"/>
      <c r="AU47" s="385"/>
      <c r="AV47" s="385"/>
      <c r="AW47" s="385"/>
      <c r="AX47" s="385"/>
      <c r="AY47" s="378"/>
      <c r="AZ47" s="436"/>
      <c r="BA47" s="372"/>
      <c r="BB47" s="372"/>
      <c r="BC47" s="372"/>
      <c r="BD47" s="372"/>
      <c r="BE47" s="437"/>
      <c r="BF47" s="381"/>
      <c r="BG47" s="376"/>
      <c r="BH47" s="377"/>
      <c r="BI47" s="385"/>
      <c r="BJ47" s="385"/>
      <c r="BK47" s="385"/>
      <c r="BL47" s="385"/>
      <c r="BM47" s="385"/>
      <c r="BN47" s="385"/>
      <c r="BO47" s="379"/>
      <c r="BP47" s="439"/>
      <c r="BQ47" s="438"/>
      <c r="BR47" s="440"/>
      <c r="BS47" s="385"/>
      <c r="BT47" s="379"/>
      <c r="BX47" s="456">
        <v>9</v>
      </c>
    </row>
    <row r="48" spans="1:76" s="132" customFormat="1" ht="15" x14ac:dyDescent="0.3">
      <c r="A48" s="148"/>
      <c r="B48" s="149"/>
      <c r="C48" s="291" t="str">
        <f t="shared" si="0"/>
        <v/>
      </c>
      <c r="D48" s="295"/>
      <c r="E48" s="264"/>
      <c r="F48" s="264"/>
      <c r="G48" s="431"/>
      <c r="H48" s="432"/>
      <c r="I48" s="382"/>
      <c r="J48" s="382"/>
      <c r="K48" s="382"/>
      <c r="L48" s="376"/>
      <c r="M48" s="433"/>
      <c r="N48" s="434"/>
      <c r="O48" s="435"/>
      <c r="P48" s="378"/>
      <c r="Q48" s="436"/>
      <c r="R48" s="373"/>
      <c r="S48" s="437"/>
      <c r="T48" s="438"/>
      <c r="U48" s="384"/>
      <c r="V48" s="470"/>
      <c r="W48" s="381"/>
      <c r="X48" s="382"/>
      <c r="Y48" s="382"/>
      <c r="Z48" s="382"/>
      <c r="AA48" s="382"/>
      <c r="AB48" s="382"/>
      <c r="AC48" s="376"/>
      <c r="AD48" s="377"/>
      <c r="AE48" s="385"/>
      <c r="AF48" s="385"/>
      <c r="AG48" s="385"/>
      <c r="AH48" s="385"/>
      <c r="AI48" s="379"/>
      <c r="AJ48" s="386"/>
      <c r="AK48" s="372"/>
      <c r="AL48" s="372"/>
      <c r="AM48" s="372"/>
      <c r="AN48" s="372"/>
      <c r="AO48" s="372"/>
      <c r="AP48" s="372"/>
      <c r="AQ48" s="373"/>
      <c r="AR48" s="387"/>
      <c r="AS48" s="383"/>
      <c r="AT48" s="435"/>
      <c r="AU48" s="385"/>
      <c r="AV48" s="385"/>
      <c r="AW48" s="385"/>
      <c r="AX48" s="385"/>
      <c r="AY48" s="378"/>
      <c r="AZ48" s="436"/>
      <c r="BA48" s="372"/>
      <c r="BB48" s="372"/>
      <c r="BC48" s="372"/>
      <c r="BD48" s="372"/>
      <c r="BE48" s="437"/>
      <c r="BF48" s="381"/>
      <c r="BG48" s="376"/>
      <c r="BH48" s="377"/>
      <c r="BI48" s="385"/>
      <c r="BJ48" s="385"/>
      <c r="BK48" s="385"/>
      <c r="BL48" s="385"/>
      <c r="BM48" s="385"/>
      <c r="BN48" s="385"/>
      <c r="BO48" s="379"/>
      <c r="BP48" s="439"/>
      <c r="BQ48" s="438"/>
      <c r="BR48" s="440"/>
      <c r="BS48" s="385"/>
      <c r="BT48" s="379"/>
      <c r="BX48" s="456">
        <v>10</v>
      </c>
    </row>
    <row r="49" spans="1:76" s="132" customFormat="1" ht="15" x14ac:dyDescent="0.3">
      <c r="A49" s="148"/>
      <c r="B49" s="149"/>
      <c r="C49" s="291" t="str">
        <f t="shared" si="0"/>
        <v/>
      </c>
      <c r="D49" s="295"/>
      <c r="E49" s="264"/>
      <c r="F49" s="264"/>
      <c r="G49" s="431"/>
      <c r="H49" s="432"/>
      <c r="I49" s="382"/>
      <c r="J49" s="382"/>
      <c r="K49" s="382"/>
      <c r="L49" s="376"/>
      <c r="M49" s="433"/>
      <c r="N49" s="434"/>
      <c r="O49" s="435"/>
      <c r="P49" s="378"/>
      <c r="Q49" s="436"/>
      <c r="R49" s="373"/>
      <c r="S49" s="437"/>
      <c r="T49" s="438"/>
      <c r="U49" s="384"/>
      <c r="V49" s="470"/>
      <c r="W49" s="381"/>
      <c r="X49" s="382"/>
      <c r="Y49" s="382"/>
      <c r="Z49" s="382"/>
      <c r="AA49" s="382"/>
      <c r="AB49" s="382"/>
      <c r="AC49" s="376"/>
      <c r="AD49" s="377"/>
      <c r="AE49" s="385"/>
      <c r="AF49" s="385"/>
      <c r="AG49" s="385"/>
      <c r="AH49" s="385"/>
      <c r="AI49" s="379"/>
      <c r="AJ49" s="386"/>
      <c r="AK49" s="372"/>
      <c r="AL49" s="372"/>
      <c r="AM49" s="372"/>
      <c r="AN49" s="372"/>
      <c r="AO49" s="372"/>
      <c r="AP49" s="372"/>
      <c r="AQ49" s="373"/>
      <c r="AR49" s="387"/>
      <c r="AS49" s="383"/>
      <c r="AT49" s="435"/>
      <c r="AU49" s="385"/>
      <c r="AV49" s="385"/>
      <c r="AW49" s="385"/>
      <c r="AX49" s="385"/>
      <c r="AY49" s="378"/>
      <c r="AZ49" s="436"/>
      <c r="BA49" s="372"/>
      <c r="BB49" s="372"/>
      <c r="BC49" s="372"/>
      <c r="BD49" s="372"/>
      <c r="BE49" s="437"/>
      <c r="BF49" s="381"/>
      <c r="BG49" s="376"/>
      <c r="BH49" s="377"/>
      <c r="BI49" s="385"/>
      <c r="BJ49" s="385"/>
      <c r="BK49" s="385"/>
      <c r="BL49" s="385"/>
      <c r="BM49" s="385"/>
      <c r="BN49" s="385"/>
      <c r="BO49" s="379"/>
      <c r="BP49" s="439"/>
      <c r="BQ49" s="438"/>
      <c r="BR49" s="440"/>
      <c r="BS49" s="385"/>
      <c r="BT49" s="379"/>
      <c r="BX49" s="456">
        <v>11</v>
      </c>
    </row>
    <row r="50" spans="1:76" s="132" customFormat="1" ht="15" x14ac:dyDescent="0.3">
      <c r="A50" s="148"/>
      <c r="B50" s="149"/>
      <c r="C50" s="291" t="str">
        <f t="shared" si="0"/>
        <v/>
      </c>
      <c r="D50" s="295"/>
      <c r="E50" s="264"/>
      <c r="F50" s="264"/>
      <c r="G50" s="431"/>
      <c r="H50" s="432"/>
      <c r="I50" s="382"/>
      <c r="J50" s="382"/>
      <c r="K50" s="382"/>
      <c r="L50" s="376"/>
      <c r="M50" s="433"/>
      <c r="N50" s="434"/>
      <c r="O50" s="435"/>
      <c r="P50" s="378"/>
      <c r="Q50" s="436"/>
      <c r="R50" s="373"/>
      <c r="S50" s="437"/>
      <c r="T50" s="438"/>
      <c r="U50" s="384"/>
      <c r="V50" s="470"/>
      <c r="W50" s="381"/>
      <c r="X50" s="382"/>
      <c r="Y50" s="382"/>
      <c r="Z50" s="382"/>
      <c r="AA50" s="382"/>
      <c r="AB50" s="382"/>
      <c r="AC50" s="376"/>
      <c r="AD50" s="377"/>
      <c r="AE50" s="385"/>
      <c r="AF50" s="385"/>
      <c r="AG50" s="385"/>
      <c r="AH50" s="385"/>
      <c r="AI50" s="379"/>
      <c r="AJ50" s="386"/>
      <c r="AK50" s="372"/>
      <c r="AL50" s="372"/>
      <c r="AM50" s="372"/>
      <c r="AN50" s="372"/>
      <c r="AO50" s="372"/>
      <c r="AP50" s="372"/>
      <c r="AQ50" s="373"/>
      <c r="AR50" s="387"/>
      <c r="AS50" s="383"/>
      <c r="AT50" s="435"/>
      <c r="AU50" s="385"/>
      <c r="AV50" s="385"/>
      <c r="AW50" s="385"/>
      <c r="AX50" s="385"/>
      <c r="AY50" s="378"/>
      <c r="AZ50" s="436"/>
      <c r="BA50" s="372"/>
      <c r="BB50" s="372"/>
      <c r="BC50" s="372"/>
      <c r="BD50" s="372"/>
      <c r="BE50" s="437"/>
      <c r="BF50" s="381"/>
      <c r="BG50" s="376"/>
      <c r="BH50" s="377"/>
      <c r="BI50" s="385"/>
      <c r="BJ50" s="385"/>
      <c r="BK50" s="385"/>
      <c r="BL50" s="385"/>
      <c r="BM50" s="385"/>
      <c r="BN50" s="385"/>
      <c r="BO50" s="379"/>
      <c r="BP50" s="439"/>
      <c r="BQ50" s="438"/>
      <c r="BR50" s="440"/>
      <c r="BS50" s="385"/>
      <c r="BT50" s="379"/>
      <c r="BX50" s="456">
        <v>12</v>
      </c>
    </row>
    <row r="51" spans="1:76" s="132" customFormat="1" ht="15" x14ac:dyDescent="0.3">
      <c r="A51" s="148"/>
      <c r="B51" s="149"/>
      <c r="C51" s="291" t="str">
        <f t="shared" si="0"/>
        <v/>
      </c>
      <c r="D51" s="295"/>
      <c r="E51" s="264"/>
      <c r="F51" s="264"/>
      <c r="G51" s="431"/>
      <c r="H51" s="432"/>
      <c r="I51" s="382"/>
      <c r="J51" s="382"/>
      <c r="K51" s="382"/>
      <c r="L51" s="376"/>
      <c r="M51" s="433"/>
      <c r="N51" s="434"/>
      <c r="O51" s="435"/>
      <c r="P51" s="378"/>
      <c r="Q51" s="436"/>
      <c r="R51" s="373"/>
      <c r="S51" s="437"/>
      <c r="T51" s="438"/>
      <c r="U51" s="384"/>
      <c r="V51" s="470"/>
      <c r="W51" s="381"/>
      <c r="X51" s="382"/>
      <c r="Y51" s="382"/>
      <c r="Z51" s="382"/>
      <c r="AA51" s="382"/>
      <c r="AB51" s="382"/>
      <c r="AC51" s="376"/>
      <c r="AD51" s="377"/>
      <c r="AE51" s="385"/>
      <c r="AF51" s="385"/>
      <c r="AG51" s="385"/>
      <c r="AH51" s="385"/>
      <c r="AI51" s="379"/>
      <c r="AJ51" s="386"/>
      <c r="AK51" s="372"/>
      <c r="AL51" s="372"/>
      <c r="AM51" s="372"/>
      <c r="AN51" s="372"/>
      <c r="AO51" s="372"/>
      <c r="AP51" s="372"/>
      <c r="AQ51" s="373"/>
      <c r="AR51" s="387"/>
      <c r="AS51" s="383"/>
      <c r="AT51" s="435"/>
      <c r="AU51" s="385"/>
      <c r="AV51" s="385"/>
      <c r="AW51" s="385"/>
      <c r="AX51" s="385"/>
      <c r="AY51" s="378"/>
      <c r="AZ51" s="436"/>
      <c r="BA51" s="372"/>
      <c r="BB51" s="372"/>
      <c r="BC51" s="372"/>
      <c r="BD51" s="372"/>
      <c r="BE51" s="437"/>
      <c r="BF51" s="381"/>
      <c r="BG51" s="376"/>
      <c r="BH51" s="377"/>
      <c r="BI51" s="385"/>
      <c r="BJ51" s="385"/>
      <c r="BK51" s="385"/>
      <c r="BL51" s="385"/>
      <c r="BM51" s="385"/>
      <c r="BN51" s="385"/>
      <c r="BO51" s="379"/>
      <c r="BP51" s="439"/>
      <c r="BQ51" s="438"/>
      <c r="BR51" s="440"/>
      <c r="BS51" s="385"/>
      <c r="BT51" s="379"/>
      <c r="BX51" s="456">
        <v>13</v>
      </c>
    </row>
    <row r="52" spans="1:76" s="132" customFormat="1" ht="15" x14ac:dyDescent="0.3">
      <c r="A52" s="148"/>
      <c r="B52" s="149"/>
      <c r="C52" s="291" t="str">
        <f t="shared" si="0"/>
        <v/>
      </c>
      <c r="D52" s="295"/>
      <c r="E52" s="264"/>
      <c r="F52" s="264"/>
      <c r="G52" s="431"/>
      <c r="H52" s="432"/>
      <c r="I52" s="382"/>
      <c r="J52" s="382"/>
      <c r="K52" s="382"/>
      <c r="L52" s="376"/>
      <c r="M52" s="433"/>
      <c r="N52" s="434"/>
      <c r="O52" s="435"/>
      <c r="P52" s="378"/>
      <c r="Q52" s="436"/>
      <c r="R52" s="373"/>
      <c r="S52" s="437"/>
      <c r="T52" s="438"/>
      <c r="U52" s="384"/>
      <c r="V52" s="470"/>
      <c r="W52" s="381"/>
      <c r="X52" s="382"/>
      <c r="Y52" s="382"/>
      <c r="Z52" s="382"/>
      <c r="AA52" s="382"/>
      <c r="AB52" s="382"/>
      <c r="AC52" s="376"/>
      <c r="AD52" s="377"/>
      <c r="AE52" s="385"/>
      <c r="AF52" s="385"/>
      <c r="AG52" s="385"/>
      <c r="AH52" s="385"/>
      <c r="AI52" s="379"/>
      <c r="AJ52" s="386"/>
      <c r="AK52" s="372"/>
      <c r="AL52" s="372"/>
      <c r="AM52" s="372"/>
      <c r="AN52" s="372"/>
      <c r="AO52" s="372"/>
      <c r="AP52" s="372"/>
      <c r="AQ52" s="373"/>
      <c r="AR52" s="387"/>
      <c r="AS52" s="383"/>
      <c r="AT52" s="435"/>
      <c r="AU52" s="385"/>
      <c r="AV52" s="385"/>
      <c r="AW52" s="385"/>
      <c r="AX52" s="385"/>
      <c r="AY52" s="378"/>
      <c r="AZ52" s="436"/>
      <c r="BA52" s="372"/>
      <c r="BB52" s="372"/>
      <c r="BC52" s="372"/>
      <c r="BD52" s="372"/>
      <c r="BE52" s="437"/>
      <c r="BF52" s="381"/>
      <c r="BG52" s="376"/>
      <c r="BH52" s="377"/>
      <c r="BI52" s="385"/>
      <c r="BJ52" s="385"/>
      <c r="BK52" s="385"/>
      <c r="BL52" s="385"/>
      <c r="BM52" s="385"/>
      <c r="BN52" s="385"/>
      <c r="BO52" s="379"/>
      <c r="BP52" s="439"/>
      <c r="BQ52" s="438"/>
      <c r="BR52" s="440"/>
      <c r="BS52" s="385"/>
      <c r="BT52" s="379"/>
      <c r="BX52" s="456">
        <v>14</v>
      </c>
    </row>
    <row r="53" spans="1:76" s="132" customFormat="1" ht="15" x14ac:dyDescent="0.3">
      <c r="A53" s="148"/>
      <c r="B53" s="149"/>
      <c r="C53" s="291" t="str">
        <f t="shared" si="0"/>
        <v/>
      </c>
      <c r="D53" s="295"/>
      <c r="E53" s="264"/>
      <c r="F53" s="264"/>
      <c r="G53" s="431"/>
      <c r="H53" s="432"/>
      <c r="I53" s="382"/>
      <c r="J53" s="382"/>
      <c r="K53" s="382"/>
      <c r="L53" s="376"/>
      <c r="M53" s="433"/>
      <c r="N53" s="434"/>
      <c r="O53" s="435"/>
      <c r="P53" s="378"/>
      <c r="Q53" s="436"/>
      <c r="R53" s="373"/>
      <c r="S53" s="437"/>
      <c r="T53" s="438"/>
      <c r="U53" s="384"/>
      <c r="V53" s="470"/>
      <c r="W53" s="381"/>
      <c r="X53" s="382"/>
      <c r="Y53" s="382"/>
      <c r="Z53" s="382"/>
      <c r="AA53" s="382"/>
      <c r="AB53" s="382"/>
      <c r="AC53" s="376"/>
      <c r="AD53" s="377"/>
      <c r="AE53" s="385"/>
      <c r="AF53" s="385"/>
      <c r="AG53" s="385"/>
      <c r="AH53" s="385"/>
      <c r="AI53" s="379"/>
      <c r="AJ53" s="386"/>
      <c r="AK53" s="372"/>
      <c r="AL53" s="372"/>
      <c r="AM53" s="372"/>
      <c r="AN53" s="372"/>
      <c r="AO53" s="372"/>
      <c r="AP53" s="372"/>
      <c r="AQ53" s="373"/>
      <c r="AR53" s="387"/>
      <c r="AS53" s="383"/>
      <c r="AT53" s="435"/>
      <c r="AU53" s="385"/>
      <c r="AV53" s="385"/>
      <c r="AW53" s="385"/>
      <c r="AX53" s="385"/>
      <c r="AY53" s="378"/>
      <c r="AZ53" s="436"/>
      <c r="BA53" s="372"/>
      <c r="BB53" s="372"/>
      <c r="BC53" s="372"/>
      <c r="BD53" s="372"/>
      <c r="BE53" s="437"/>
      <c r="BF53" s="381"/>
      <c r="BG53" s="376"/>
      <c r="BH53" s="377"/>
      <c r="BI53" s="385"/>
      <c r="BJ53" s="385"/>
      <c r="BK53" s="385"/>
      <c r="BL53" s="385"/>
      <c r="BM53" s="385"/>
      <c r="BN53" s="385"/>
      <c r="BO53" s="379"/>
      <c r="BP53" s="439"/>
      <c r="BQ53" s="438"/>
      <c r="BR53" s="440"/>
      <c r="BS53" s="385"/>
      <c r="BT53" s="379"/>
      <c r="BX53" s="456">
        <v>15</v>
      </c>
    </row>
    <row r="54" spans="1:76" s="132" customFormat="1" ht="15" x14ac:dyDescent="0.3">
      <c r="A54" s="148"/>
      <c r="B54" s="149"/>
      <c r="C54" s="291" t="str">
        <f t="shared" si="0"/>
        <v/>
      </c>
      <c r="D54" s="295"/>
      <c r="E54" s="264"/>
      <c r="F54" s="264"/>
      <c r="G54" s="431"/>
      <c r="H54" s="432"/>
      <c r="I54" s="382"/>
      <c r="J54" s="382"/>
      <c r="K54" s="382"/>
      <c r="L54" s="376"/>
      <c r="M54" s="433"/>
      <c r="N54" s="434"/>
      <c r="O54" s="435"/>
      <c r="P54" s="378"/>
      <c r="Q54" s="436"/>
      <c r="R54" s="373"/>
      <c r="S54" s="437"/>
      <c r="T54" s="438"/>
      <c r="U54" s="384"/>
      <c r="V54" s="470"/>
      <c r="W54" s="381"/>
      <c r="X54" s="382"/>
      <c r="Y54" s="382"/>
      <c r="Z54" s="382"/>
      <c r="AA54" s="382"/>
      <c r="AB54" s="382"/>
      <c r="AC54" s="376"/>
      <c r="AD54" s="377"/>
      <c r="AE54" s="385"/>
      <c r="AF54" s="385"/>
      <c r="AG54" s="385"/>
      <c r="AH54" s="385"/>
      <c r="AI54" s="379"/>
      <c r="AJ54" s="386"/>
      <c r="AK54" s="372"/>
      <c r="AL54" s="372"/>
      <c r="AM54" s="372"/>
      <c r="AN54" s="372"/>
      <c r="AO54" s="372"/>
      <c r="AP54" s="372"/>
      <c r="AQ54" s="373"/>
      <c r="AR54" s="387"/>
      <c r="AS54" s="383"/>
      <c r="AT54" s="435"/>
      <c r="AU54" s="385"/>
      <c r="AV54" s="385"/>
      <c r="AW54" s="385"/>
      <c r="AX54" s="385"/>
      <c r="AY54" s="378"/>
      <c r="AZ54" s="436"/>
      <c r="BA54" s="372"/>
      <c r="BB54" s="372"/>
      <c r="BC54" s="372"/>
      <c r="BD54" s="372"/>
      <c r="BE54" s="437"/>
      <c r="BF54" s="381"/>
      <c r="BG54" s="376"/>
      <c r="BH54" s="377"/>
      <c r="BI54" s="385"/>
      <c r="BJ54" s="385"/>
      <c r="BK54" s="385"/>
      <c r="BL54" s="385"/>
      <c r="BM54" s="385"/>
      <c r="BN54" s="385"/>
      <c r="BO54" s="379"/>
      <c r="BP54" s="439"/>
      <c r="BQ54" s="438"/>
      <c r="BR54" s="440"/>
      <c r="BS54" s="385"/>
      <c r="BT54" s="379"/>
      <c r="BX54" s="456">
        <v>16</v>
      </c>
    </row>
    <row r="55" spans="1:76" s="132" customFormat="1" ht="15" x14ac:dyDescent="0.3">
      <c r="A55" s="148"/>
      <c r="B55" s="149"/>
      <c r="C55" s="291" t="str">
        <f t="shared" si="0"/>
        <v/>
      </c>
      <c r="D55" s="295"/>
      <c r="E55" s="264"/>
      <c r="F55" s="264"/>
      <c r="G55" s="431"/>
      <c r="H55" s="432"/>
      <c r="I55" s="382"/>
      <c r="J55" s="382"/>
      <c r="K55" s="382"/>
      <c r="L55" s="376"/>
      <c r="M55" s="433"/>
      <c r="N55" s="434"/>
      <c r="O55" s="435"/>
      <c r="P55" s="378"/>
      <c r="Q55" s="436"/>
      <c r="R55" s="373"/>
      <c r="S55" s="437"/>
      <c r="T55" s="438"/>
      <c r="U55" s="384"/>
      <c r="V55" s="470"/>
      <c r="W55" s="381"/>
      <c r="X55" s="382"/>
      <c r="Y55" s="382"/>
      <c r="Z55" s="382"/>
      <c r="AA55" s="382"/>
      <c r="AB55" s="382"/>
      <c r="AC55" s="376"/>
      <c r="AD55" s="377"/>
      <c r="AE55" s="385"/>
      <c r="AF55" s="385"/>
      <c r="AG55" s="385"/>
      <c r="AH55" s="385"/>
      <c r="AI55" s="379"/>
      <c r="AJ55" s="386"/>
      <c r="AK55" s="372"/>
      <c r="AL55" s="372"/>
      <c r="AM55" s="372"/>
      <c r="AN55" s="372"/>
      <c r="AO55" s="372"/>
      <c r="AP55" s="372"/>
      <c r="AQ55" s="373"/>
      <c r="AR55" s="387"/>
      <c r="AS55" s="383"/>
      <c r="AT55" s="435"/>
      <c r="AU55" s="385"/>
      <c r="AV55" s="385"/>
      <c r="AW55" s="385"/>
      <c r="AX55" s="385"/>
      <c r="AY55" s="378"/>
      <c r="AZ55" s="436"/>
      <c r="BA55" s="372"/>
      <c r="BB55" s="372"/>
      <c r="BC55" s="372"/>
      <c r="BD55" s="372"/>
      <c r="BE55" s="437"/>
      <c r="BF55" s="381"/>
      <c r="BG55" s="376"/>
      <c r="BH55" s="377"/>
      <c r="BI55" s="385"/>
      <c r="BJ55" s="385"/>
      <c r="BK55" s="385"/>
      <c r="BL55" s="385"/>
      <c r="BM55" s="385"/>
      <c r="BN55" s="385"/>
      <c r="BO55" s="379"/>
      <c r="BP55" s="439"/>
      <c r="BQ55" s="438"/>
      <c r="BR55" s="440"/>
      <c r="BS55" s="385"/>
      <c r="BT55" s="379"/>
      <c r="BX55" s="456">
        <v>17</v>
      </c>
    </row>
    <row r="56" spans="1:76" s="132" customFormat="1" ht="15" x14ac:dyDescent="0.3">
      <c r="A56" s="148"/>
      <c r="B56" s="149"/>
      <c r="C56" s="291" t="str">
        <f t="shared" si="0"/>
        <v/>
      </c>
      <c r="D56" s="295"/>
      <c r="E56" s="264"/>
      <c r="F56" s="264"/>
      <c r="G56" s="431"/>
      <c r="H56" s="432"/>
      <c r="I56" s="382"/>
      <c r="J56" s="382"/>
      <c r="K56" s="382"/>
      <c r="L56" s="376"/>
      <c r="M56" s="433"/>
      <c r="N56" s="434"/>
      <c r="O56" s="435"/>
      <c r="P56" s="378"/>
      <c r="Q56" s="436"/>
      <c r="R56" s="373"/>
      <c r="S56" s="437"/>
      <c r="T56" s="438"/>
      <c r="U56" s="384"/>
      <c r="V56" s="470"/>
      <c r="W56" s="381"/>
      <c r="X56" s="382"/>
      <c r="Y56" s="382"/>
      <c r="Z56" s="382"/>
      <c r="AA56" s="382"/>
      <c r="AB56" s="382"/>
      <c r="AC56" s="376"/>
      <c r="AD56" s="377"/>
      <c r="AE56" s="385"/>
      <c r="AF56" s="385"/>
      <c r="AG56" s="385"/>
      <c r="AH56" s="385"/>
      <c r="AI56" s="379"/>
      <c r="AJ56" s="386"/>
      <c r="AK56" s="372"/>
      <c r="AL56" s="372"/>
      <c r="AM56" s="372"/>
      <c r="AN56" s="372"/>
      <c r="AO56" s="372"/>
      <c r="AP56" s="372"/>
      <c r="AQ56" s="373"/>
      <c r="AR56" s="387"/>
      <c r="AS56" s="383"/>
      <c r="AT56" s="435"/>
      <c r="AU56" s="385"/>
      <c r="AV56" s="385"/>
      <c r="AW56" s="385"/>
      <c r="AX56" s="385"/>
      <c r="AY56" s="378"/>
      <c r="AZ56" s="436"/>
      <c r="BA56" s="372"/>
      <c r="BB56" s="372"/>
      <c r="BC56" s="372"/>
      <c r="BD56" s="372"/>
      <c r="BE56" s="437"/>
      <c r="BF56" s="381"/>
      <c r="BG56" s="376"/>
      <c r="BH56" s="377"/>
      <c r="BI56" s="385"/>
      <c r="BJ56" s="385"/>
      <c r="BK56" s="385"/>
      <c r="BL56" s="385"/>
      <c r="BM56" s="385"/>
      <c r="BN56" s="385"/>
      <c r="BO56" s="379"/>
      <c r="BP56" s="439"/>
      <c r="BQ56" s="438"/>
      <c r="BR56" s="440"/>
      <c r="BS56" s="385"/>
      <c r="BT56" s="379"/>
      <c r="BX56" s="456">
        <v>18</v>
      </c>
    </row>
    <row r="57" spans="1:76" s="132" customFormat="1" ht="15" x14ac:dyDescent="0.3">
      <c r="A57" s="148"/>
      <c r="B57" s="149"/>
      <c r="C57" s="291" t="str">
        <f t="shared" si="0"/>
        <v/>
      </c>
      <c r="D57" s="295"/>
      <c r="E57" s="264"/>
      <c r="F57" s="264"/>
      <c r="G57" s="431"/>
      <c r="H57" s="432"/>
      <c r="I57" s="382"/>
      <c r="J57" s="382"/>
      <c r="K57" s="382"/>
      <c r="L57" s="376"/>
      <c r="M57" s="433"/>
      <c r="N57" s="434"/>
      <c r="O57" s="435"/>
      <c r="P57" s="378"/>
      <c r="Q57" s="436"/>
      <c r="R57" s="373"/>
      <c r="S57" s="437"/>
      <c r="T57" s="438"/>
      <c r="U57" s="384"/>
      <c r="V57" s="470"/>
      <c r="W57" s="381"/>
      <c r="X57" s="382"/>
      <c r="Y57" s="382"/>
      <c r="Z57" s="382"/>
      <c r="AA57" s="382"/>
      <c r="AB57" s="382"/>
      <c r="AC57" s="376"/>
      <c r="AD57" s="377"/>
      <c r="AE57" s="385"/>
      <c r="AF57" s="385"/>
      <c r="AG57" s="385"/>
      <c r="AH57" s="385"/>
      <c r="AI57" s="379"/>
      <c r="AJ57" s="386"/>
      <c r="AK57" s="372"/>
      <c r="AL57" s="372"/>
      <c r="AM57" s="372"/>
      <c r="AN57" s="372"/>
      <c r="AO57" s="372"/>
      <c r="AP57" s="372"/>
      <c r="AQ57" s="373"/>
      <c r="AR57" s="387"/>
      <c r="AS57" s="383"/>
      <c r="AT57" s="435"/>
      <c r="AU57" s="385"/>
      <c r="AV57" s="385"/>
      <c r="AW57" s="385"/>
      <c r="AX57" s="385"/>
      <c r="AY57" s="378"/>
      <c r="AZ57" s="436"/>
      <c r="BA57" s="372"/>
      <c r="BB57" s="372"/>
      <c r="BC57" s="372"/>
      <c r="BD57" s="372"/>
      <c r="BE57" s="437"/>
      <c r="BF57" s="381"/>
      <c r="BG57" s="376"/>
      <c r="BH57" s="377"/>
      <c r="BI57" s="385"/>
      <c r="BJ57" s="385"/>
      <c r="BK57" s="385"/>
      <c r="BL57" s="385"/>
      <c r="BM57" s="385"/>
      <c r="BN57" s="385"/>
      <c r="BO57" s="379"/>
      <c r="BP57" s="439"/>
      <c r="BQ57" s="438"/>
      <c r="BR57" s="440"/>
      <c r="BS57" s="385"/>
      <c r="BT57" s="379"/>
      <c r="BX57" s="456"/>
    </row>
    <row r="58" spans="1:76" s="132" customFormat="1" ht="15" x14ac:dyDescent="0.3">
      <c r="A58" s="148"/>
      <c r="B58" s="149"/>
      <c r="C58" s="291" t="str">
        <f t="shared" si="0"/>
        <v/>
      </c>
      <c r="D58" s="295"/>
      <c r="E58" s="264"/>
      <c r="F58" s="264"/>
      <c r="G58" s="431"/>
      <c r="H58" s="432"/>
      <c r="I58" s="382"/>
      <c r="J58" s="382"/>
      <c r="K58" s="382"/>
      <c r="L58" s="376"/>
      <c r="M58" s="433"/>
      <c r="N58" s="434"/>
      <c r="O58" s="435"/>
      <c r="P58" s="378"/>
      <c r="Q58" s="436"/>
      <c r="R58" s="373"/>
      <c r="S58" s="437"/>
      <c r="T58" s="438"/>
      <c r="U58" s="384"/>
      <c r="V58" s="470"/>
      <c r="W58" s="381"/>
      <c r="X58" s="382"/>
      <c r="Y58" s="382"/>
      <c r="Z58" s="382"/>
      <c r="AA58" s="382"/>
      <c r="AB58" s="382"/>
      <c r="AC58" s="376"/>
      <c r="AD58" s="377"/>
      <c r="AE58" s="385"/>
      <c r="AF58" s="385"/>
      <c r="AG58" s="385"/>
      <c r="AH58" s="385"/>
      <c r="AI58" s="379"/>
      <c r="AJ58" s="386"/>
      <c r="AK58" s="372"/>
      <c r="AL58" s="372"/>
      <c r="AM58" s="372"/>
      <c r="AN58" s="372"/>
      <c r="AO58" s="372"/>
      <c r="AP58" s="372"/>
      <c r="AQ58" s="373"/>
      <c r="AR58" s="387"/>
      <c r="AS58" s="383"/>
      <c r="AT58" s="435"/>
      <c r="AU58" s="385"/>
      <c r="AV58" s="385"/>
      <c r="AW58" s="385"/>
      <c r="AX58" s="385"/>
      <c r="AY58" s="378"/>
      <c r="AZ58" s="436"/>
      <c r="BA58" s="372"/>
      <c r="BB58" s="372"/>
      <c r="BC58" s="372"/>
      <c r="BD58" s="372"/>
      <c r="BE58" s="437"/>
      <c r="BF58" s="381"/>
      <c r="BG58" s="376"/>
      <c r="BH58" s="377"/>
      <c r="BI58" s="385"/>
      <c r="BJ58" s="385"/>
      <c r="BK58" s="385"/>
      <c r="BL58" s="385"/>
      <c r="BM58" s="385"/>
      <c r="BN58" s="385"/>
      <c r="BO58" s="379"/>
      <c r="BP58" s="439"/>
      <c r="BQ58" s="438"/>
      <c r="BR58" s="440"/>
      <c r="BS58" s="385"/>
      <c r="BT58" s="379"/>
      <c r="BX58" s="456" t="s">
        <v>216</v>
      </c>
    </row>
    <row r="59" spans="1:76" s="132" customFormat="1" ht="15" x14ac:dyDescent="0.3">
      <c r="A59" s="148"/>
      <c r="B59" s="149"/>
      <c r="C59" s="291" t="str">
        <f t="shared" si="0"/>
        <v/>
      </c>
      <c r="D59" s="295"/>
      <c r="E59" s="264"/>
      <c r="F59" s="264"/>
      <c r="G59" s="431"/>
      <c r="H59" s="432"/>
      <c r="I59" s="382"/>
      <c r="J59" s="382"/>
      <c r="K59" s="382"/>
      <c r="L59" s="376"/>
      <c r="M59" s="433"/>
      <c r="N59" s="434"/>
      <c r="O59" s="435"/>
      <c r="P59" s="378"/>
      <c r="Q59" s="436"/>
      <c r="R59" s="373"/>
      <c r="S59" s="437"/>
      <c r="T59" s="438"/>
      <c r="U59" s="384"/>
      <c r="V59" s="470"/>
      <c r="W59" s="381"/>
      <c r="X59" s="382"/>
      <c r="Y59" s="382"/>
      <c r="Z59" s="382"/>
      <c r="AA59" s="382"/>
      <c r="AB59" s="382"/>
      <c r="AC59" s="376"/>
      <c r="AD59" s="377"/>
      <c r="AE59" s="385"/>
      <c r="AF59" s="385"/>
      <c r="AG59" s="385"/>
      <c r="AH59" s="385"/>
      <c r="AI59" s="379"/>
      <c r="AJ59" s="386"/>
      <c r="AK59" s="372"/>
      <c r="AL59" s="372"/>
      <c r="AM59" s="372"/>
      <c r="AN59" s="372"/>
      <c r="AO59" s="372"/>
      <c r="AP59" s="372"/>
      <c r="AQ59" s="373"/>
      <c r="AR59" s="387"/>
      <c r="AS59" s="383"/>
      <c r="AT59" s="435"/>
      <c r="AU59" s="385"/>
      <c r="AV59" s="385"/>
      <c r="AW59" s="385"/>
      <c r="AX59" s="385"/>
      <c r="AY59" s="378"/>
      <c r="AZ59" s="436"/>
      <c r="BA59" s="372"/>
      <c r="BB59" s="372"/>
      <c r="BC59" s="372"/>
      <c r="BD59" s="372"/>
      <c r="BE59" s="437"/>
      <c r="BF59" s="381"/>
      <c r="BG59" s="376"/>
      <c r="BH59" s="377"/>
      <c r="BI59" s="385"/>
      <c r="BJ59" s="385"/>
      <c r="BK59" s="385"/>
      <c r="BL59" s="385"/>
      <c r="BM59" s="385"/>
      <c r="BN59" s="385"/>
      <c r="BO59" s="379"/>
      <c r="BP59" s="439"/>
      <c r="BQ59" s="438"/>
      <c r="BR59" s="440"/>
      <c r="BS59" s="385"/>
      <c r="BT59" s="379"/>
      <c r="BX59" s="456" t="s">
        <v>213</v>
      </c>
    </row>
    <row r="60" spans="1:76" s="132" customFormat="1" ht="15" x14ac:dyDescent="0.3">
      <c r="A60" s="148"/>
      <c r="B60" s="149"/>
      <c r="C60" s="291" t="str">
        <f t="shared" si="0"/>
        <v/>
      </c>
      <c r="D60" s="295"/>
      <c r="E60" s="264"/>
      <c r="F60" s="264"/>
      <c r="G60" s="431"/>
      <c r="H60" s="432"/>
      <c r="I60" s="382"/>
      <c r="J60" s="382"/>
      <c r="K60" s="382"/>
      <c r="L60" s="376"/>
      <c r="M60" s="433"/>
      <c r="N60" s="434"/>
      <c r="O60" s="435"/>
      <c r="P60" s="378"/>
      <c r="Q60" s="436"/>
      <c r="R60" s="373"/>
      <c r="S60" s="437"/>
      <c r="T60" s="438"/>
      <c r="U60" s="384"/>
      <c r="V60" s="470"/>
      <c r="W60" s="381"/>
      <c r="X60" s="382"/>
      <c r="Y60" s="382"/>
      <c r="Z60" s="382"/>
      <c r="AA60" s="382"/>
      <c r="AB60" s="382"/>
      <c r="AC60" s="376"/>
      <c r="AD60" s="377"/>
      <c r="AE60" s="385"/>
      <c r="AF60" s="385"/>
      <c r="AG60" s="385"/>
      <c r="AH60" s="385"/>
      <c r="AI60" s="379"/>
      <c r="AJ60" s="386"/>
      <c r="AK60" s="372"/>
      <c r="AL60" s="372"/>
      <c r="AM60" s="372"/>
      <c r="AN60" s="372"/>
      <c r="AO60" s="372"/>
      <c r="AP60" s="372"/>
      <c r="AQ60" s="373"/>
      <c r="AR60" s="387"/>
      <c r="AS60" s="383"/>
      <c r="AT60" s="435"/>
      <c r="AU60" s="385"/>
      <c r="AV60" s="385"/>
      <c r="AW60" s="385"/>
      <c r="AX60" s="385"/>
      <c r="AY60" s="378"/>
      <c r="AZ60" s="436"/>
      <c r="BA60" s="372"/>
      <c r="BB60" s="372"/>
      <c r="BC60" s="372"/>
      <c r="BD60" s="372"/>
      <c r="BE60" s="437"/>
      <c r="BF60" s="381"/>
      <c r="BG60" s="376"/>
      <c r="BH60" s="377"/>
      <c r="BI60" s="385"/>
      <c r="BJ60" s="385"/>
      <c r="BK60" s="385"/>
      <c r="BL60" s="385"/>
      <c r="BM60" s="385"/>
      <c r="BN60" s="385"/>
      <c r="BO60" s="379"/>
      <c r="BP60" s="439"/>
      <c r="BQ60" s="438"/>
      <c r="BR60" s="440"/>
      <c r="BS60" s="385"/>
      <c r="BT60" s="379"/>
      <c r="BX60" s="459"/>
    </row>
    <row r="61" spans="1:76" s="132" customFormat="1" ht="15" x14ac:dyDescent="0.3">
      <c r="A61" s="148"/>
      <c r="B61" s="149"/>
      <c r="C61" s="291" t="str">
        <f t="shared" si="0"/>
        <v/>
      </c>
      <c r="D61" s="295"/>
      <c r="E61" s="264"/>
      <c r="F61" s="264"/>
      <c r="G61" s="431"/>
      <c r="H61" s="432"/>
      <c r="I61" s="382"/>
      <c r="J61" s="382"/>
      <c r="K61" s="382"/>
      <c r="L61" s="376"/>
      <c r="M61" s="433"/>
      <c r="N61" s="434"/>
      <c r="O61" s="435"/>
      <c r="P61" s="378"/>
      <c r="Q61" s="436"/>
      <c r="R61" s="373"/>
      <c r="S61" s="437"/>
      <c r="T61" s="438"/>
      <c r="U61" s="384"/>
      <c r="V61" s="470"/>
      <c r="W61" s="381"/>
      <c r="X61" s="382"/>
      <c r="Y61" s="382"/>
      <c r="Z61" s="382"/>
      <c r="AA61" s="382"/>
      <c r="AB61" s="382"/>
      <c r="AC61" s="376"/>
      <c r="AD61" s="377"/>
      <c r="AE61" s="385"/>
      <c r="AF61" s="385"/>
      <c r="AG61" s="385"/>
      <c r="AH61" s="385"/>
      <c r="AI61" s="379"/>
      <c r="AJ61" s="386"/>
      <c r="AK61" s="372"/>
      <c r="AL61" s="372"/>
      <c r="AM61" s="372"/>
      <c r="AN61" s="372"/>
      <c r="AO61" s="372"/>
      <c r="AP61" s="372"/>
      <c r="AQ61" s="373"/>
      <c r="AR61" s="387"/>
      <c r="AS61" s="383"/>
      <c r="AT61" s="435"/>
      <c r="AU61" s="385"/>
      <c r="AV61" s="385"/>
      <c r="AW61" s="385"/>
      <c r="AX61" s="385"/>
      <c r="AY61" s="378"/>
      <c r="AZ61" s="436"/>
      <c r="BA61" s="372"/>
      <c r="BB61" s="372"/>
      <c r="BC61" s="372"/>
      <c r="BD61" s="372"/>
      <c r="BE61" s="437"/>
      <c r="BF61" s="381"/>
      <c r="BG61" s="376"/>
      <c r="BH61" s="377"/>
      <c r="BI61" s="385"/>
      <c r="BJ61" s="385"/>
      <c r="BK61" s="385"/>
      <c r="BL61" s="385"/>
      <c r="BM61" s="385"/>
      <c r="BN61" s="385"/>
      <c r="BO61" s="379"/>
      <c r="BP61" s="439"/>
      <c r="BQ61" s="438"/>
      <c r="BR61" s="440"/>
      <c r="BS61" s="385"/>
      <c r="BT61" s="379"/>
      <c r="BX61" s="458"/>
    </row>
    <row r="62" spans="1:76" s="132" customFormat="1" ht="15.75" x14ac:dyDescent="0.25">
      <c r="A62" s="148"/>
      <c r="B62" s="149"/>
      <c r="C62" s="291" t="str">
        <f t="shared" si="0"/>
        <v/>
      </c>
      <c r="D62" s="295"/>
      <c r="E62" s="264"/>
      <c r="F62" s="264"/>
      <c r="G62" s="431"/>
      <c r="H62" s="432"/>
      <c r="I62" s="382"/>
      <c r="J62" s="382"/>
      <c r="K62" s="382"/>
      <c r="L62" s="376"/>
      <c r="M62" s="433"/>
      <c r="N62" s="434"/>
      <c r="O62" s="435"/>
      <c r="P62" s="378"/>
      <c r="Q62" s="436"/>
      <c r="R62" s="373"/>
      <c r="S62" s="437"/>
      <c r="T62" s="438"/>
      <c r="U62" s="384"/>
      <c r="V62" s="470"/>
      <c r="W62" s="381"/>
      <c r="X62" s="382"/>
      <c r="Y62" s="382"/>
      <c r="Z62" s="382"/>
      <c r="AA62" s="382"/>
      <c r="AB62" s="382"/>
      <c r="AC62" s="376"/>
      <c r="AD62" s="377"/>
      <c r="AE62" s="385"/>
      <c r="AF62" s="385"/>
      <c r="AG62" s="385"/>
      <c r="AH62" s="385"/>
      <c r="AI62" s="379"/>
      <c r="AJ62" s="386"/>
      <c r="AK62" s="372"/>
      <c r="AL62" s="372"/>
      <c r="AM62" s="372"/>
      <c r="AN62" s="372"/>
      <c r="AO62" s="372"/>
      <c r="AP62" s="372"/>
      <c r="AQ62" s="373"/>
      <c r="AR62" s="387"/>
      <c r="AS62" s="383"/>
      <c r="AT62" s="435"/>
      <c r="AU62" s="385"/>
      <c r="AV62" s="385"/>
      <c r="AW62" s="385"/>
      <c r="AX62" s="385"/>
      <c r="AY62" s="378"/>
      <c r="AZ62" s="436"/>
      <c r="BA62" s="372"/>
      <c r="BB62" s="372"/>
      <c r="BC62" s="372"/>
      <c r="BD62" s="372"/>
      <c r="BE62" s="437"/>
      <c r="BF62" s="381"/>
      <c r="BG62" s="376"/>
      <c r="BH62" s="377"/>
      <c r="BI62" s="385"/>
      <c r="BJ62" s="385"/>
      <c r="BK62" s="385"/>
      <c r="BL62" s="385"/>
      <c r="BM62" s="385"/>
      <c r="BN62" s="385"/>
      <c r="BO62" s="379"/>
      <c r="BP62" s="439"/>
      <c r="BQ62" s="438"/>
      <c r="BR62" s="440"/>
      <c r="BS62" s="385"/>
      <c r="BT62" s="379"/>
      <c r="BX62" s="454" t="s">
        <v>278</v>
      </c>
    </row>
    <row r="63" spans="1:76" s="132" customFormat="1" ht="15" x14ac:dyDescent="0.2">
      <c r="A63" s="148"/>
      <c r="B63" s="149"/>
      <c r="C63" s="291" t="str">
        <f t="shared" si="0"/>
        <v/>
      </c>
      <c r="D63" s="295"/>
      <c r="E63" s="264"/>
      <c r="F63" s="264"/>
      <c r="G63" s="431"/>
      <c r="H63" s="432"/>
      <c r="I63" s="382"/>
      <c r="J63" s="382"/>
      <c r="K63" s="382"/>
      <c r="L63" s="376"/>
      <c r="M63" s="433"/>
      <c r="N63" s="434"/>
      <c r="O63" s="435"/>
      <c r="P63" s="378"/>
      <c r="Q63" s="436"/>
      <c r="R63" s="373"/>
      <c r="S63" s="437"/>
      <c r="T63" s="438"/>
      <c r="U63" s="384"/>
      <c r="V63" s="470"/>
      <c r="W63" s="381"/>
      <c r="X63" s="382"/>
      <c r="Y63" s="382"/>
      <c r="Z63" s="382"/>
      <c r="AA63" s="382"/>
      <c r="AB63" s="382"/>
      <c r="AC63" s="376"/>
      <c r="AD63" s="377"/>
      <c r="AE63" s="385"/>
      <c r="AF63" s="385"/>
      <c r="AG63" s="385"/>
      <c r="AH63" s="385"/>
      <c r="AI63" s="379"/>
      <c r="AJ63" s="386"/>
      <c r="AK63" s="372"/>
      <c r="AL63" s="372"/>
      <c r="AM63" s="372"/>
      <c r="AN63" s="372"/>
      <c r="AO63" s="372"/>
      <c r="AP63" s="372"/>
      <c r="AQ63" s="373"/>
      <c r="AR63" s="387"/>
      <c r="AS63" s="383"/>
      <c r="AT63" s="435"/>
      <c r="AU63" s="385"/>
      <c r="AV63" s="385"/>
      <c r="AW63" s="385"/>
      <c r="AX63" s="385"/>
      <c r="AY63" s="378"/>
      <c r="AZ63" s="436"/>
      <c r="BA63" s="372"/>
      <c r="BB63" s="372"/>
      <c r="BC63" s="372"/>
      <c r="BD63" s="372"/>
      <c r="BE63" s="437"/>
      <c r="BF63" s="381"/>
      <c r="BG63" s="376"/>
      <c r="BH63" s="377"/>
      <c r="BI63" s="385"/>
      <c r="BJ63" s="385"/>
      <c r="BK63" s="385"/>
      <c r="BL63" s="385"/>
      <c r="BM63" s="385"/>
      <c r="BN63" s="385"/>
      <c r="BO63" s="379"/>
      <c r="BP63" s="439"/>
      <c r="BQ63" s="438"/>
      <c r="BR63" s="440"/>
      <c r="BS63" s="385"/>
      <c r="BT63" s="379"/>
      <c r="BX63" s="461"/>
    </row>
    <row r="64" spans="1:76" s="132" customFormat="1" ht="15" x14ac:dyDescent="0.2">
      <c r="A64" s="148"/>
      <c r="B64" s="149"/>
      <c r="C64" s="291" t="str">
        <f t="shared" si="0"/>
        <v/>
      </c>
      <c r="D64" s="295"/>
      <c r="E64" s="264"/>
      <c r="F64" s="264"/>
      <c r="G64" s="431"/>
      <c r="H64" s="432"/>
      <c r="I64" s="382"/>
      <c r="J64" s="382"/>
      <c r="K64" s="382"/>
      <c r="L64" s="376"/>
      <c r="M64" s="433"/>
      <c r="N64" s="434"/>
      <c r="O64" s="435"/>
      <c r="P64" s="378"/>
      <c r="Q64" s="436"/>
      <c r="R64" s="373"/>
      <c r="S64" s="437"/>
      <c r="T64" s="438"/>
      <c r="U64" s="384"/>
      <c r="V64" s="470"/>
      <c r="W64" s="381"/>
      <c r="X64" s="382"/>
      <c r="Y64" s="382"/>
      <c r="Z64" s="382"/>
      <c r="AA64" s="382"/>
      <c r="AB64" s="382"/>
      <c r="AC64" s="376"/>
      <c r="AD64" s="377"/>
      <c r="AE64" s="385"/>
      <c r="AF64" s="385"/>
      <c r="AG64" s="385"/>
      <c r="AH64" s="385"/>
      <c r="AI64" s="379"/>
      <c r="AJ64" s="386"/>
      <c r="AK64" s="372"/>
      <c r="AL64" s="372"/>
      <c r="AM64" s="372"/>
      <c r="AN64" s="372"/>
      <c r="AO64" s="372"/>
      <c r="AP64" s="372"/>
      <c r="AQ64" s="373"/>
      <c r="AR64" s="387"/>
      <c r="AS64" s="383"/>
      <c r="AT64" s="435"/>
      <c r="AU64" s="385"/>
      <c r="AV64" s="385"/>
      <c r="AW64" s="385"/>
      <c r="AX64" s="385"/>
      <c r="AY64" s="378"/>
      <c r="AZ64" s="436"/>
      <c r="BA64" s="372"/>
      <c r="BB64" s="372"/>
      <c r="BC64" s="372"/>
      <c r="BD64" s="372"/>
      <c r="BE64" s="437"/>
      <c r="BF64" s="381"/>
      <c r="BG64" s="376"/>
      <c r="BH64" s="377"/>
      <c r="BI64" s="385"/>
      <c r="BJ64" s="385"/>
      <c r="BK64" s="385"/>
      <c r="BL64" s="385"/>
      <c r="BM64" s="385"/>
      <c r="BN64" s="385"/>
      <c r="BO64" s="379"/>
      <c r="BP64" s="439"/>
      <c r="BQ64" s="438"/>
      <c r="BR64" s="440"/>
      <c r="BS64" s="385"/>
      <c r="BT64" s="379"/>
      <c r="BX64" s="462" t="s">
        <v>184</v>
      </c>
    </row>
    <row r="65" spans="1:76" s="132" customFormat="1" ht="15" x14ac:dyDescent="0.2">
      <c r="A65" s="148"/>
      <c r="B65" s="149"/>
      <c r="C65" s="291" t="str">
        <f t="shared" si="0"/>
        <v/>
      </c>
      <c r="D65" s="295"/>
      <c r="E65" s="264"/>
      <c r="F65" s="264"/>
      <c r="G65" s="431"/>
      <c r="H65" s="432"/>
      <c r="I65" s="382"/>
      <c r="J65" s="382"/>
      <c r="K65" s="382"/>
      <c r="L65" s="376"/>
      <c r="M65" s="433"/>
      <c r="N65" s="434"/>
      <c r="O65" s="435"/>
      <c r="P65" s="378"/>
      <c r="Q65" s="436"/>
      <c r="R65" s="373"/>
      <c r="S65" s="437"/>
      <c r="T65" s="438"/>
      <c r="U65" s="384"/>
      <c r="V65" s="470"/>
      <c r="W65" s="381"/>
      <c r="X65" s="382"/>
      <c r="Y65" s="382"/>
      <c r="Z65" s="382"/>
      <c r="AA65" s="382"/>
      <c r="AB65" s="382"/>
      <c r="AC65" s="376"/>
      <c r="AD65" s="377"/>
      <c r="AE65" s="385"/>
      <c r="AF65" s="385"/>
      <c r="AG65" s="385"/>
      <c r="AH65" s="385"/>
      <c r="AI65" s="379"/>
      <c r="AJ65" s="386"/>
      <c r="AK65" s="372"/>
      <c r="AL65" s="372"/>
      <c r="AM65" s="372"/>
      <c r="AN65" s="372"/>
      <c r="AO65" s="372"/>
      <c r="AP65" s="372"/>
      <c r="AQ65" s="373"/>
      <c r="AR65" s="387"/>
      <c r="AS65" s="383"/>
      <c r="AT65" s="435"/>
      <c r="AU65" s="385"/>
      <c r="AV65" s="385"/>
      <c r="AW65" s="385"/>
      <c r="AX65" s="385"/>
      <c r="AY65" s="378"/>
      <c r="AZ65" s="436"/>
      <c r="BA65" s="372"/>
      <c r="BB65" s="372"/>
      <c r="BC65" s="372"/>
      <c r="BD65" s="372"/>
      <c r="BE65" s="437"/>
      <c r="BF65" s="381"/>
      <c r="BG65" s="376"/>
      <c r="BH65" s="377"/>
      <c r="BI65" s="385"/>
      <c r="BJ65" s="385"/>
      <c r="BK65" s="385"/>
      <c r="BL65" s="385"/>
      <c r="BM65" s="385"/>
      <c r="BN65" s="385"/>
      <c r="BO65" s="379"/>
      <c r="BP65" s="439"/>
      <c r="BQ65" s="438"/>
      <c r="BR65" s="440"/>
      <c r="BS65" s="385"/>
      <c r="BT65" s="379"/>
      <c r="BX65" s="462" t="s">
        <v>185</v>
      </c>
    </row>
    <row r="66" spans="1:76" s="132" customFormat="1" ht="15" x14ac:dyDescent="0.2">
      <c r="A66" s="148"/>
      <c r="B66" s="149"/>
      <c r="C66" s="291" t="str">
        <f t="shared" si="0"/>
        <v/>
      </c>
      <c r="D66" s="295"/>
      <c r="E66" s="264"/>
      <c r="F66" s="264"/>
      <c r="G66" s="431"/>
      <c r="H66" s="432"/>
      <c r="I66" s="382"/>
      <c r="J66" s="382"/>
      <c r="K66" s="382"/>
      <c r="L66" s="376"/>
      <c r="M66" s="433"/>
      <c r="N66" s="434"/>
      <c r="O66" s="435"/>
      <c r="P66" s="378"/>
      <c r="Q66" s="436"/>
      <c r="R66" s="373"/>
      <c r="S66" s="437"/>
      <c r="T66" s="438"/>
      <c r="U66" s="384"/>
      <c r="V66" s="470"/>
      <c r="W66" s="381"/>
      <c r="X66" s="382"/>
      <c r="Y66" s="382"/>
      <c r="Z66" s="382"/>
      <c r="AA66" s="382"/>
      <c r="AB66" s="382"/>
      <c r="AC66" s="376"/>
      <c r="AD66" s="377"/>
      <c r="AE66" s="385"/>
      <c r="AF66" s="385"/>
      <c r="AG66" s="385"/>
      <c r="AH66" s="385"/>
      <c r="AI66" s="379"/>
      <c r="AJ66" s="386"/>
      <c r="AK66" s="372"/>
      <c r="AL66" s="372"/>
      <c r="AM66" s="372"/>
      <c r="AN66" s="372"/>
      <c r="AO66" s="372"/>
      <c r="AP66" s="372"/>
      <c r="AQ66" s="373"/>
      <c r="AR66" s="387"/>
      <c r="AS66" s="383"/>
      <c r="AT66" s="435"/>
      <c r="AU66" s="385"/>
      <c r="AV66" s="385"/>
      <c r="AW66" s="385"/>
      <c r="AX66" s="385"/>
      <c r="AY66" s="378"/>
      <c r="AZ66" s="436"/>
      <c r="BA66" s="372"/>
      <c r="BB66" s="372"/>
      <c r="BC66" s="372"/>
      <c r="BD66" s="372"/>
      <c r="BE66" s="437"/>
      <c r="BF66" s="381"/>
      <c r="BG66" s="376"/>
      <c r="BH66" s="377"/>
      <c r="BI66" s="385"/>
      <c r="BJ66" s="385"/>
      <c r="BK66" s="385"/>
      <c r="BL66" s="385"/>
      <c r="BM66" s="385"/>
      <c r="BN66" s="385"/>
      <c r="BO66" s="379"/>
      <c r="BP66" s="439"/>
      <c r="BQ66" s="438"/>
      <c r="BR66" s="440"/>
      <c r="BS66" s="385"/>
      <c r="BT66" s="379"/>
      <c r="BX66" s="462" t="s">
        <v>186</v>
      </c>
    </row>
    <row r="67" spans="1:76" s="132" customFormat="1" ht="15" x14ac:dyDescent="0.2">
      <c r="A67" s="148"/>
      <c r="B67" s="149"/>
      <c r="C67" s="291" t="str">
        <f t="shared" si="0"/>
        <v/>
      </c>
      <c r="D67" s="295"/>
      <c r="E67" s="264"/>
      <c r="F67" s="264"/>
      <c r="G67" s="431"/>
      <c r="H67" s="432"/>
      <c r="I67" s="382"/>
      <c r="J67" s="382"/>
      <c r="K67" s="382"/>
      <c r="L67" s="376"/>
      <c r="M67" s="433"/>
      <c r="N67" s="434"/>
      <c r="O67" s="435"/>
      <c r="P67" s="378"/>
      <c r="Q67" s="436"/>
      <c r="R67" s="373"/>
      <c r="S67" s="437"/>
      <c r="T67" s="438"/>
      <c r="U67" s="384"/>
      <c r="V67" s="470"/>
      <c r="W67" s="381"/>
      <c r="X67" s="382"/>
      <c r="Y67" s="382"/>
      <c r="Z67" s="382"/>
      <c r="AA67" s="382"/>
      <c r="AB67" s="382"/>
      <c r="AC67" s="376"/>
      <c r="AD67" s="377"/>
      <c r="AE67" s="385"/>
      <c r="AF67" s="385"/>
      <c r="AG67" s="385"/>
      <c r="AH67" s="385"/>
      <c r="AI67" s="379"/>
      <c r="AJ67" s="386"/>
      <c r="AK67" s="372"/>
      <c r="AL67" s="372"/>
      <c r="AM67" s="372"/>
      <c r="AN67" s="372"/>
      <c r="AO67" s="372"/>
      <c r="AP67" s="372"/>
      <c r="AQ67" s="373"/>
      <c r="AR67" s="387"/>
      <c r="AS67" s="383"/>
      <c r="AT67" s="435"/>
      <c r="AU67" s="385"/>
      <c r="AV67" s="385"/>
      <c r="AW67" s="385"/>
      <c r="AX67" s="385"/>
      <c r="AY67" s="378"/>
      <c r="AZ67" s="436"/>
      <c r="BA67" s="372"/>
      <c r="BB67" s="372"/>
      <c r="BC67" s="372"/>
      <c r="BD67" s="372"/>
      <c r="BE67" s="437"/>
      <c r="BF67" s="381"/>
      <c r="BG67" s="376"/>
      <c r="BH67" s="377"/>
      <c r="BI67" s="385"/>
      <c r="BJ67" s="385"/>
      <c r="BK67" s="385"/>
      <c r="BL67" s="385"/>
      <c r="BM67" s="385"/>
      <c r="BN67" s="385"/>
      <c r="BO67" s="379"/>
      <c r="BP67" s="439"/>
      <c r="BQ67" s="438"/>
      <c r="BR67" s="440"/>
      <c r="BS67" s="385"/>
      <c r="BT67" s="379"/>
      <c r="BX67" s="462" t="s">
        <v>183</v>
      </c>
    </row>
    <row r="68" spans="1:76" s="132" customFormat="1" ht="15" x14ac:dyDescent="0.2">
      <c r="A68" s="148"/>
      <c r="B68" s="149"/>
      <c r="C68" s="291" t="str">
        <f t="shared" si="0"/>
        <v/>
      </c>
      <c r="D68" s="295"/>
      <c r="E68" s="264"/>
      <c r="F68" s="264"/>
      <c r="G68" s="431"/>
      <c r="H68" s="432"/>
      <c r="I68" s="382"/>
      <c r="J68" s="382"/>
      <c r="K68" s="382"/>
      <c r="L68" s="376"/>
      <c r="M68" s="433"/>
      <c r="N68" s="434"/>
      <c r="O68" s="435"/>
      <c r="P68" s="378"/>
      <c r="Q68" s="436"/>
      <c r="R68" s="373"/>
      <c r="S68" s="437"/>
      <c r="T68" s="438"/>
      <c r="U68" s="384"/>
      <c r="V68" s="470"/>
      <c r="W68" s="381"/>
      <c r="X68" s="382"/>
      <c r="Y68" s="382"/>
      <c r="Z68" s="382"/>
      <c r="AA68" s="382"/>
      <c r="AB68" s="382"/>
      <c r="AC68" s="376"/>
      <c r="AD68" s="377"/>
      <c r="AE68" s="385"/>
      <c r="AF68" s="385"/>
      <c r="AG68" s="385"/>
      <c r="AH68" s="385"/>
      <c r="AI68" s="379"/>
      <c r="AJ68" s="386"/>
      <c r="AK68" s="372"/>
      <c r="AL68" s="372"/>
      <c r="AM68" s="372"/>
      <c r="AN68" s="372"/>
      <c r="AO68" s="372"/>
      <c r="AP68" s="372"/>
      <c r="AQ68" s="373"/>
      <c r="AR68" s="387"/>
      <c r="AS68" s="383"/>
      <c r="AT68" s="435"/>
      <c r="AU68" s="385"/>
      <c r="AV68" s="385"/>
      <c r="AW68" s="385"/>
      <c r="AX68" s="385"/>
      <c r="AY68" s="378"/>
      <c r="AZ68" s="436"/>
      <c r="BA68" s="372"/>
      <c r="BB68" s="372"/>
      <c r="BC68" s="372"/>
      <c r="BD68" s="372"/>
      <c r="BE68" s="437"/>
      <c r="BF68" s="381"/>
      <c r="BG68" s="376"/>
      <c r="BH68" s="377"/>
      <c r="BI68" s="385"/>
      <c r="BJ68" s="385"/>
      <c r="BK68" s="385"/>
      <c r="BL68" s="385"/>
      <c r="BM68" s="385"/>
      <c r="BN68" s="385"/>
      <c r="BO68" s="379"/>
      <c r="BP68" s="439"/>
      <c r="BQ68" s="438"/>
      <c r="BR68" s="440"/>
      <c r="BS68" s="385"/>
      <c r="BT68" s="379"/>
      <c r="BX68" s="463"/>
    </row>
    <row r="69" spans="1:76" s="132" customFormat="1" ht="15" x14ac:dyDescent="0.3">
      <c r="A69" s="148"/>
      <c r="B69" s="149"/>
      <c r="C69" s="291" t="str">
        <f t="shared" ref="C69:C132" si="1">IF(D69="","",C68+1)</f>
        <v/>
      </c>
      <c r="D69" s="295"/>
      <c r="E69" s="264"/>
      <c r="F69" s="264"/>
      <c r="G69" s="431"/>
      <c r="H69" s="432"/>
      <c r="I69" s="382"/>
      <c r="J69" s="382"/>
      <c r="K69" s="382"/>
      <c r="L69" s="376"/>
      <c r="M69" s="433"/>
      <c r="N69" s="434"/>
      <c r="O69" s="435"/>
      <c r="P69" s="378"/>
      <c r="Q69" s="436"/>
      <c r="R69" s="373"/>
      <c r="S69" s="437"/>
      <c r="T69" s="438"/>
      <c r="U69" s="384"/>
      <c r="V69" s="470"/>
      <c r="W69" s="381"/>
      <c r="X69" s="382"/>
      <c r="Y69" s="382"/>
      <c r="Z69" s="382"/>
      <c r="AA69" s="382"/>
      <c r="AB69" s="382"/>
      <c r="AC69" s="376"/>
      <c r="AD69" s="377"/>
      <c r="AE69" s="385"/>
      <c r="AF69" s="385"/>
      <c r="AG69" s="385"/>
      <c r="AH69" s="385"/>
      <c r="AI69" s="379"/>
      <c r="AJ69" s="386"/>
      <c r="AK69" s="372"/>
      <c r="AL69" s="372"/>
      <c r="AM69" s="372"/>
      <c r="AN69" s="372"/>
      <c r="AO69" s="372"/>
      <c r="AP69" s="372"/>
      <c r="AQ69" s="373"/>
      <c r="AR69" s="387"/>
      <c r="AS69" s="383"/>
      <c r="AT69" s="435"/>
      <c r="AU69" s="385"/>
      <c r="AV69" s="385"/>
      <c r="AW69" s="385"/>
      <c r="AX69" s="385"/>
      <c r="AY69" s="378"/>
      <c r="AZ69" s="436"/>
      <c r="BA69" s="372"/>
      <c r="BB69" s="372"/>
      <c r="BC69" s="372"/>
      <c r="BD69" s="372"/>
      <c r="BE69" s="437"/>
      <c r="BF69" s="381"/>
      <c r="BG69" s="376"/>
      <c r="BH69" s="377"/>
      <c r="BI69" s="385"/>
      <c r="BJ69" s="385"/>
      <c r="BK69" s="385"/>
      <c r="BL69" s="385"/>
      <c r="BM69" s="385"/>
      <c r="BN69" s="385"/>
      <c r="BO69" s="379"/>
      <c r="BP69" s="439"/>
      <c r="BQ69" s="438"/>
      <c r="BR69" s="440"/>
      <c r="BS69" s="385"/>
      <c r="BT69" s="379"/>
      <c r="BX69" s="458"/>
    </row>
    <row r="70" spans="1:76" s="132" customFormat="1" ht="15.75" x14ac:dyDescent="0.25">
      <c r="A70" s="148"/>
      <c r="B70" s="149"/>
      <c r="C70" s="291" t="str">
        <f t="shared" si="1"/>
        <v/>
      </c>
      <c r="D70" s="295"/>
      <c r="E70" s="264"/>
      <c r="F70" s="264"/>
      <c r="G70" s="431"/>
      <c r="H70" s="432"/>
      <c r="I70" s="382"/>
      <c r="J70" s="382"/>
      <c r="K70" s="382"/>
      <c r="L70" s="376"/>
      <c r="M70" s="433"/>
      <c r="N70" s="434"/>
      <c r="O70" s="435"/>
      <c r="P70" s="378"/>
      <c r="Q70" s="436"/>
      <c r="R70" s="373"/>
      <c r="S70" s="437"/>
      <c r="T70" s="438"/>
      <c r="U70" s="384"/>
      <c r="V70" s="470"/>
      <c r="W70" s="381"/>
      <c r="X70" s="382"/>
      <c r="Y70" s="382"/>
      <c r="Z70" s="382"/>
      <c r="AA70" s="382"/>
      <c r="AB70" s="382"/>
      <c r="AC70" s="376"/>
      <c r="AD70" s="377"/>
      <c r="AE70" s="385"/>
      <c r="AF70" s="385"/>
      <c r="AG70" s="385"/>
      <c r="AH70" s="385"/>
      <c r="AI70" s="379"/>
      <c r="AJ70" s="386"/>
      <c r="AK70" s="372"/>
      <c r="AL70" s="372"/>
      <c r="AM70" s="372"/>
      <c r="AN70" s="372"/>
      <c r="AO70" s="372"/>
      <c r="AP70" s="372"/>
      <c r="AQ70" s="373"/>
      <c r="AR70" s="387"/>
      <c r="AS70" s="383"/>
      <c r="AT70" s="435"/>
      <c r="AU70" s="385"/>
      <c r="AV70" s="385"/>
      <c r="AW70" s="385"/>
      <c r="AX70" s="385"/>
      <c r="AY70" s="378"/>
      <c r="AZ70" s="436"/>
      <c r="BA70" s="372"/>
      <c r="BB70" s="372"/>
      <c r="BC70" s="372"/>
      <c r="BD70" s="372"/>
      <c r="BE70" s="437"/>
      <c r="BF70" s="381"/>
      <c r="BG70" s="376"/>
      <c r="BH70" s="377"/>
      <c r="BI70" s="385"/>
      <c r="BJ70" s="385"/>
      <c r="BK70" s="385"/>
      <c r="BL70" s="385"/>
      <c r="BM70" s="385"/>
      <c r="BN70" s="385"/>
      <c r="BO70" s="379"/>
      <c r="BP70" s="439"/>
      <c r="BQ70" s="438"/>
      <c r="BR70" s="440"/>
      <c r="BS70" s="385"/>
      <c r="BT70" s="379"/>
      <c r="BX70" s="464" t="s">
        <v>279</v>
      </c>
    </row>
    <row r="71" spans="1:76" s="132" customFormat="1" ht="15" x14ac:dyDescent="0.3">
      <c r="A71" s="148"/>
      <c r="B71" s="149"/>
      <c r="C71" s="291" t="str">
        <f t="shared" si="1"/>
        <v/>
      </c>
      <c r="D71" s="295"/>
      <c r="E71" s="264"/>
      <c r="F71" s="264"/>
      <c r="G71" s="431"/>
      <c r="H71" s="432"/>
      <c r="I71" s="382"/>
      <c r="J71" s="382"/>
      <c r="K71" s="382"/>
      <c r="L71" s="376"/>
      <c r="M71" s="433"/>
      <c r="N71" s="434"/>
      <c r="O71" s="435"/>
      <c r="P71" s="378"/>
      <c r="Q71" s="436"/>
      <c r="R71" s="373"/>
      <c r="S71" s="437"/>
      <c r="T71" s="438"/>
      <c r="U71" s="384"/>
      <c r="V71" s="470"/>
      <c r="W71" s="381"/>
      <c r="X71" s="382"/>
      <c r="Y71" s="382"/>
      <c r="Z71" s="382"/>
      <c r="AA71" s="382"/>
      <c r="AB71" s="382"/>
      <c r="AC71" s="376"/>
      <c r="AD71" s="377"/>
      <c r="AE71" s="385"/>
      <c r="AF71" s="385"/>
      <c r="AG71" s="385"/>
      <c r="AH71" s="385"/>
      <c r="AI71" s="379"/>
      <c r="AJ71" s="386"/>
      <c r="AK71" s="372"/>
      <c r="AL71" s="372"/>
      <c r="AM71" s="372"/>
      <c r="AN71" s="372"/>
      <c r="AO71" s="372"/>
      <c r="AP71" s="372"/>
      <c r="AQ71" s="373"/>
      <c r="AR71" s="387"/>
      <c r="AS71" s="383"/>
      <c r="AT71" s="435"/>
      <c r="AU71" s="385"/>
      <c r="AV71" s="385"/>
      <c r="AW71" s="385"/>
      <c r="AX71" s="385"/>
      <c r="AY71" s="378"/>
      <c r="AZ71" s="436"/>
      <c r="BA71" s="372"/>
      <c r="BB71" s="372"/>
      <c r="BC71" s="372"/>
      <c r="BD71" s="372"/>
      <c r="BE71" s="437"/>
      <c r="BF71" s="381"/>
      <c r="BG71" s="376"/>
      <c r="BH71" s="377"/>
      <c r="BI71" s="385"/>
      <c r="BJ71" s="385"/>
      <c r="BK71" s="385"/>
      <c r="BL71" s="385"/>
      <c r="BM71" s="385"/>
      <c r="BN71" s="385"/>
      <c r="BO71" s="379"/>
      <c r="BP71" s="439"/>
      <c r="BQ71" s="438"/>
      <c r="BR71" s="440"/>
      <c r="BS71" s="385"/>
      <c r="BT71" s="379"/>
      <c r="BX71" s="460"/>
    </row>
    <row r="72" spans="1:76" s="132" customFormat="1" ht="15" x14ac:dyDescent="0.2">
      <c r="A72" s="148"/>
      <c r="B72" s="149"/>
      <c r="C72" s="291" t="str">
        <f t="shared" si="1"/>
        <v/>
      </c>
      <c r="D72" s="295"/>
      <c r="E72" s="264"/>
      <c r="F72" s="264"/>
      <c r="G72" s="431"/>
      <c r="H72" s="432"/>
      <c r="I72" s="382"/>
      <c r="J72" s="382"/>
      <c r="K72" s="382"/>
      <c r="L72" s="376"/>
      <c r="M72" s="433"/>
      <c r="N72" s="434"/>
      <c r="O72" s="435"/>
      <c r="P72" s="378"/>
      <c r="Q72" s="436"/>
      <c r="R72" s="373"/>
      <c r="S72" s="437"/>
      <c r="T72" s="438"/>
      <c r="U72" s="384"/>
      <c r="V72" s="470"/>
      <c r="W72" s="381"/>
      <c r="X72" s="382"/>
      <c r="Y72" s="382"/>
      <c r="Z72" s="382"/>
      <c r="AA72" s="382"/>
      <c r="AB72" s="382"/>
      <c r="AC72" s="376"/>
      <c r="AD72" s="377"/>
      <c r="AE72" s="385"/>
      <c r="AF72" s="385"/>
      <c r="AG72" s="385"/>
      <c r="AH72" s="385"/>
      <c r="AI72" s="379"/>
      <c r="AJ72" s="386"/>
      <c r="AK72" s="372"/>
      <c r="AL72" s="372"/>
      <c r="AM72" s="372"/>
      <c r="AN72" s="372"/>
      <c r="AO72" s="372"/>
      <c r="AP72" s="372"/>
      <c r="AQ72" s="373"/>
      <c r="AR72" s="387"/>
      <c r="AS72" s="383"/>
      <c r="AT72" s="435"/>
      <c r="AU72" s="385"/>
      <c r="AV72" s="385"/>
      <c r="AW72" s="385"/>
      <c r="AX72" s="385"/>
      <c r="AY72" s="378"/>
      <c r="AZ72" s="436"/>
      <c r="BA72" s="372"/>
      <c r="BB72" s="372"/>
      <c r="BC72" s="372"/>
      <c r="BD72" s="372"/>
      <c r="BE72" s="437"/>
      <c r="BF72" s="381"/>
      <c r="BG72" s="376"/>
      <c r="BH72" s="377"/>
      <c r="BI72" s="385"/>
      <c r="BJ72" s="385"/>
      <c r="BK72" s="385"/>
      <c r="BL72" s="385"/>
      <c r="BM72" s="385"/>
      <c r="BN72" s="385"/>
      <c r="BO72" s="379"/>
      <c r="BP72" s="439"/>
      <c r="BQ72" s="438"/>
      <c r="BR72" s="440"/>
      <c r="BS72" s="385"/>
      <c r="BT72" s="379"/>
      <c r="BX72" s="462" t="s">
        <v>188</v>
      </c>
    </row>
    <row r="73" spans="1:76" s="132" customFormat="1" ht="15" x14ac:dyDescent="0.2">
      <c r="A73" s="148"/>
      <c r="B73" s="149"/>
      <c r="C73" s="291" t="str">
        <f t="shared" si="1"/>
        <v/>
      </c>
      <c r="D73" s="295"/>
      <c r="E73" s="264"/>
      <c r="F73" s="264"/>
      <c r="G73" s="431"/>
      <c r="H73" s="432"/>
      <c r="I73" s="382"/>
      <c r="J73" s="382"/>
      <c r="K73" s="382"/>
      <c r="L73" s="376"/>
      <c r="M73" s="433"/>
      <c r="N73" s="434"/>
      <c r="O73" s="435"/>
      <c r="P73" s="378"/>
      <c r="Q73" s="436"/>
      <c r="R73" s="373"/>
      <c r="S73" s="437"/>
      <c r="T73" s="438"/>
      <c r="U73" s="384"/>
      <c r="V73" s="470"/>
      <c r="W73" s="381"/>
      <c r="X73" s="382"/>
      <c r="Y73" s="382"/>
      <c r="Z73" s="382"/>
      <c r="AA73" s="382"/>
      <c r="AB73" s="382"/>
      <c r="AC73" s="376"/>
      <c r="AD73" s="377"/>
      <c r="AE73" s="385"/>
      <c r="AF73" s="385"/>
      <c r="AG73" s="385"/>
      <c r="AH73" s="385"/>
      <c r="AI73" s="379"/>
      <c r="AJ73" s="386"/>
      <c r="AK73" s="372"/>
      <c r="AL73" s="372"/>
      <c r="AM73" s="372"/>
      <c r="AN73" s="372"/>
      <c r="AO73" s="372"/>
      <c r="AP73" s="372"/>
      <c r="AQ73" s="373"/>
      <c r="AR73" s="387"/>
      <c r="AS73" s="383"/>
      <c r="AT73" s="435"/>
      <c r="AU73" s="385"/>
      <c r="AV73" s="385"/>
      <c r="AW73" s="385"/>
      <c r="AX73" s="385"/>
      <c r="AY73" s="378"/>
      <c r="AZ73" s="436"/>
      <c r="BA73" s="372"/>
      <c r="BB73" s="372"/>
      <c r="BC73" s="372"/>
      <c r="BD73" s="372"/>
      <c r="BE73" s="437"/>
      <c r="BF73" s="381"/>
      <c r="BG73" s="376"/>
      <c r="BH73" s="377"/>
      <c r="BI73" s="385"/>
      <c r="BJ73" s="385"/>
      <c r="BK73" s="385"/>
      <c r="BL73" s="385"/>
      <c r="BM73" s="385"/>
      <c r="BN73" s="385"/>
      <c r="BO73" s="379"/>
      <c r="BP73" s="439"/>
      <c r="BQ73" s="438"/>
      <c r="BR73" s="440"/>
      <c r="BS73" s="385"/>
      <c r="BT73" s="379"/>
      <c r="BX73" s="462" t="s">
        <v>189</v>
      </c>
    </row>
    <row r="74" spans="1:76" s="132" customFormat="1" ht="15" x14ac:dyDescent="0.2">
      <c r="A74" s="148"/>
      <c r="B74" s="149"/>
      <c r="C74" s="291" t="str">
        <f t="shared" si="1"/>
        <v/>
      </c>
      <c r="D74" s="295"/>
      <c r="E74" s="264"/>
      <c r="F74" s="264"/>
      <c r="G74" s="431"/>
      <c r="H74" s="432"/>
      <c r="I74" s="382"/>
      <c r="J74" s="382"/>
      <c r="K74" s="382"/>
      <c r="L74" s="376"/>
      <c r="M74" s="433"/>
      <c r="N74" s="434"/>
      <c r="O74" s="435"/>
      <c r="P74" s="378"/>
      <c r="Q74" s="436"/>
      <c r="R74" s="373"/>
      <c r="S74" s="437"/>
      <c r="T74" s="438"/>
      <c r="U74" s="384"/>
      <c r="V74" s="470"/>
      <c r="W74" s="381"/>
      <c r="X74" s="382"/>
      <c r="Y74" s="382"/>
      <c r="Z74" s="382"/>
      <c r="AA74" s="382"/>
      <c r="AB74" s="382"/>
      <c r="AC74" s="376"/>
      <c r="AD74" s="377"/>
      <c r="AE74" s="385"/>
      <c r="AF74" s="385"/>
      <c r="AG74" s="385"/>
      <c r="AH74" s="385"/>
      <c r="AI74" s="379"/>
      <c r="AJ74" s="386"/>
      <c r="AK74" s="372"/>
      <c r="AL74" s="372"/>
      <c r="AM74" s="372"/>
      <c r="AN74" s="372"/>
      <c r="AO74" s="372"/>
      <c r="AP74" s="372"/>
      <c r="AQ74" s="373"/>
      <c r="AR74" s="387"/>
      <c r="AS74" s="383"/>
      <c r="AT74" s="435"/>
      <c r="AU74" s="385"/>
      <c r="AV74" s="385"/>
      <c r="AW74" s="385"/>
      <c r="AX74" s="385"/>
      <c r="AY74" s="378"/>
      <c r="AZ74" s="436"/>
      <c r="BA74" s="372"/>
      <c r="BB74" s="372"/>
      <c r="BC74" s="372"/>
      <c r="BD74" s="372"/>
      <c r="BE74" s="437"/>
      <c r="BF74" s="381"/>
      <c r="BG74" s="376"/>
      <c r="BH74" s="377"/>
      <c r="BI74" s="385"/>
      <c r="BJ74" s="385"/>
      <c r="BK74" s="385"/>
      <c r="BL74" s="385"/>
      <c r="BM74" s="385"/>
      <c r="BN74" s="385"/>
      <c r="BO74" s="379"/>
      <c r="BP74" s="439"/>
      <c r="BQ74" s="438"/>
      <c r="BR74" s="440"/>
      <c r="BS74" s="385"/>
      <c r="BT74" s="379"/>
      <c r="BX74" s="462" t="s">
        <v>190</v>
      </c>
    </row>
    <row r="75" spans="1:76" s="132" customFormat="1" ht="15" x14ac:dyDescent="0.2">
      <c r="A75" s="148"/>
      <c r="B75" s="149"/>
      <c r="C75" s="291" t="str">
        <f t="shared" si="1"/>
        <v/>
      </c>
      <c r="D75" s="295"/>
      <c r="E75" s="264"/>
      <c r="F75" s="264"/>
      <c r="G75" s="431"/>
      <c r="H75" s="432"/>
      <c r="I75" s="382"/>
      <c r="J75" s="382"/>
      <c r="K75" s="382"/>
      <c r="L75" s="376"/>
      <c r="M75" s="433"/>
      <c r="N75" s="434"/>
      <c r="O75" s="435"/>
      <c r="P75" s="378"/>
      <c r="Q75" s="436"/>
      <c r="R75" s="373"/>
      <c r="S75" s="437"/>
      <c r="T75" s="438"/>
      <c r="U75" s="384"/>
      <c r="V75" s="470"/>
      <c r="W75" s="381"/>
      <c r="X75" s="382"/>
      <c r="Y75" s="382"/>
      <c r="Z75" s="382"/>
      <c r="AA75" s="382"/>
      <c r="AB75" s="382"/>
      <c r="AC75" s="376"/>
      <c r="AD75" s="377"/>
      <c r="AE75" s="385"/>
      <c r="AF75" s="385"/>
      <c r="AG75" s="385"/>
      <c r="AH75" s="385"/>
      <c r="AI75" s="379"/>
      <c r="AJ75" s="386"/>
      <c r="AK75" s="372"/>
      <c r="AL75" s="372"/>
      <c r="AM75" s="372"/>
      <c r="AN75" s="372"/>
      <c r="AO75" s="372"/>
      <c r="AP75" s="372"/>
      <c r="AQ75" s="373"/>
      <c r="AR75" s="387"/>
      <c r="AS75" s="383"/>
      <c r="AT75" s="435"/>
      <c r="AU75" s="385"/>
      <c r="AV75" s="385"/>
      <c r="AW75" s="385"/>
      <c r="AX75" s="385"/>
      <c r="AY75" s="378"/>
      <c r="AZ75" s="436"/>
      <c r="BA75" s="372"/>
      <c r="BB75" s="372"/>
      <c r="BC75" s="372"/>
      <c r="BD75" s="372"/>
      <c r="BE75" s="437"/>
      <c r="BF75" s="381"/>
      <c r="BG75" s="376"/>
      <c r="BH75" s="377"/>
      <c r="BI75" s="385"/>
      <c r="BJ75" s="385"/>
      <c r="BK75" s="385"/>
      <c r="BL75" s="385"/>
      <c r="BM75" s="385"/>
      <c r="BN75" s="385"/>
      <c r="BO75" s="379"/>
      <c r="BP75" s="439"/>
      <c r="BQ75" s="438"/>
      <c r="BR75" s="440"/>
      <c r="BS75" s="385"/>
      <c r="BT75" s="379"/>
      <c r="BX75" s="462" t="s">
        <v>309</v>
      </c>
    </row>
    <row r="76" spans="1:76" s="132" customFormat="1" ht="15" x14ac:dyDescent="0.3">
      <c r="A76" s="148"/>
      <c r="B76" s="149"/>
      <c r="C76" s="291" t="str">
        <f t="shared" si="1"/>
        <v/>
      </c>
      <c r="D76" s="295"/>
      <c r="E76" s="264"/>
      <c r="F76" s="264"/>
      <c r="G76" s="431"/>
      <c r="H76" s="432"/>
      <c r="I76" s="382"/>
      <c r="J76" s="382"/>
      <c r="K76" s="382"/>
      <c r="L76" s="376"/>
      <c r="M76" s="433"/>
      <c r="N76" s="434"/>
      <c r="O76" s="435"/>
      <c r="P76" s="378"/>
      <c r="Q76" s="436"/>
      <c r="R76" s="373"/>
      <c r="S76" s="437"/>
      <c r="T76" s="438"/>
      <c r="U76" s="384"/>
      <c r="V76" s="470"/>
      <c r="W76" s="381"/>
      <c r="X76" s="382"/>
      <c r="Y76" s="382"/>
      <c r="Z76" s="382"/>
      <c r="AA76" s="382"/>
      <c r="AB76" s="382"/>
      <c r="AC76" s="376"/>
      <c r="AD76" s="377"/>
      <c r="AE76" s="385"/>
      <c r="AF76" s="385"/>
      <c r="AG76" s="385"/>
      <c r="AH76" s="385"/>
      <c r="AI76" s="379"/>
      <c r="AJ76" s="386"/>
      <c r="AK76" s="372"/>
      <c r="AL76" s="372"/>
      <c r="AM76" s="372"/>
      <c r="AN76" s="372"/>
      <c r="AO76" s="372"/>
      <c r="AP76" s="372"/>
      <c r="AQ76" s="373"/>
      <c r="AR76" s="387"/>
      <c r="AS76" s="383"/>
      <c r="AT76" s="435"/>
      <c r="AU76" s="385"/>
      <c r="AV76" s="385"/>
      <c r="AW76" s="385"/>
      <c r="AX76" s="385"/>
      <c r="AY76" s="378"/>
      <c r="AZ76" s="436"/>
      <c r="BA76" s="372"/>
      <c r="BB76" s="372"/>
      <c r="BC76" s="372"/>
      <c r="BD76" s="372"/>
      <c r="BE76" s="437"/>
      <c r="BF76" s="381"/>
      <c r="BG76" s="376"/>
      <c r="BH76" s="377"/>
      <c r="BI76" s="385"/>
      <c r="BJ76" s="385"/>
      <c r="BK76" s="385"/>
      <c r="BL76" s="385"/>
      <c r="BM76" s="385"/>
      <c r="BN76" s="385"/>
      <c r="BO76" s="379"/>
      <c r="BP76" s="439"/>
      <c r="BQ76" s="438"/>
      <c r="BR76" s="440"/>
      <c r="BS76" s="385"/>
      <c r="BT76" s="379"/>
      <c r="BX76" s="459"/>
    </row>
    <row r="77" spans="1:76" s="132" customFormat="1" ht="15" x14ac:dyDescent="0.3">
      <c r="A77" s="148"/>
      <c r="B77" s="149"/>
      <c r="C77" s="291" t="str">
        <f t="shared" si="1"/>
        <v/>
      </c>
      <c r="D77" s="295"/>
      <c r="E77" s="264"/>
      <c r="F77" s="264"/>
      <c r="G77" s="431"/>
      <c r="H77" s="432"/>
      <c r="I77" s="382"/>
      <c r="J77" s="382"/>
      <c r="K77" s="382"/>
      <c r="L77" s="376"/>
      <c r="M77" s="433"/>
      <c r="N77" s="434"/>
      <c r="O77" s="435"/>
      <c r="P77" s="378"/>
      <c r="Q77" s="436"/>
      <c r="R77" s="373"/>
      <c r="S77" s="437"/>
      <c r="T77" s="438"/>
      <c r="U77" s="384"/>
      <c r="V77" s="470"/>
      <c r="W77" s="381"/>
      <c r="X77" s="382"/>
      <c r="Y77" s="382"/>
      <c r="Z77" s="382"/>
      <c r="AA77" s="382"/>
      <c r="AB77" s="382"/>
      <c r="AC77" s="376"/>
      <c r="AD77" s="377"/>
      <c r="AE77" s="385"/>
      <c r="AF77" s="385"/>
      <c r="AG77" s="385"/>
      <c r="AH77" s="385"/>
      <c r="AI77" s="379"/>
      <c r="AJ77" s="386"/>
      <c r="AK77" s="372"/>
      <c r="AL77" s="372"/>
      <c r="AM77" s="372"/>
      <c r="AN77" s="372"/>
      <c r="AO77" s="372"/>
      <c r="AP77" s="372"/>
      <c r="AQ77" s="373"/>
      <c r="AR77" s="387"/>
      <c r="AS77" s="383"/>
      <c r="AT77" s="435"/>
      <c r="AU77" s="385"/>
      <c r="AV77" s="385"/>
      <c r="AW77" s="385"/>
      <c r="AX77" s="385"/>
      <c r="AY77" s="378"/>
      <c r="AZ77" s="436"/>
      <c r="BA77" s="372"/>
      <c r="BB77" s="372"/>
      <c r="BC77" s="372"/>
      <c r="BD77" s="372"/>
      <c r="BE77" s="437"/>
      <c r="BF77" s="381"/>
      <c r="BG77" s="376"/>
      <c r="BH77" s="377"/>
      <c r="BI77" s="385"/>
      <c r="BJ77" s="385"/>
      <c r="BK77" s="385"/>
      <c r="BL77" s="385"/>
      <c r="BM77" s="385"/>
      <c r="BN77" s="385"/>
      <c r="BO77" s="379"/>
      <c r="BP77" s="439"/>
      <c r="BQ77" s="438"/>
      <c r="BR77" s="440"/>
      <c r="BS77" s="385"/>
      <c r="BT77" s="379"/>
      <c r="BX77" s="458"/>
    </row>
    <row r="78" spans="1:76" s="132" customFormat="1" ht="15.75" x14ac:dyDescent="0.2">
      <c r="A78" s="148"/>
      <c r="B78" s="149"/>
      <c r="C78" s="291" t="str">
        <f t="shared" si="1"/>
        <v/>
      </c>
      <c r="D78" s="295"/>
      <c r="E78" s="264"/>
      <c r="F78" s="264"/>
      <c r="G78" s="431"/>
      <c r="H78" s="432"/>
      <c r="I78" s="382"/>
      <c r="J78" s="382"/>
      <c r="K78" s="382"/>
      <c r="L78" s="376"/>
      <c r="M78" s="433"/>
      <c r="N78" s="434"/>
      <c r="O78" s="435"/>
      <c r="P78" s="378"/>
      <c r="Q78" s="436"/>
      <c r="R78" s="373"/>
      <c r="S78" s="437"/>
      <c r="T78" s="438"/>
      <c r="U78" s="384"/>
      <c r="V78" s="470"/>
      <c r="W78" s="381"/>
      <c r="X78" s="382"/>
      <c r="Y78" s="382"/>
      <c r="Z78" s="382"/>
      <c r="AA78" s="382"/>
      <c r="AB78" s="382"/>
      <c r="AC78" s="376"/>
      <c r="AD78" s="377"/>
      <c r="AE78" s="385"/>
      <c r="AF78" s="385"/>
      <c r="AG78" s="385"/>
      <c r="AH78" s="385"/>
      <c r="AI78" s="379"/>
      <c r="AJ78" s="386"/>
      <c r="AK78" s="372"/>
      <c r="AL78" s="372"/>
      <c r="AM78" s="372"/>
      <c r="AN78" s="372"/>
      <c r="AO78" s="372"/>
      <c r="AP78" s="372"/>
      <c r="AQ78" s="373"/>
      <c r="AR78" s="387"/>
      <c r="AS78" s="383"/>
      <c r="AT78" s="435"/>
      <c r="AU78" s="385"/>
      <c r="AV78" s="385"/>
      <c r="AW78" s="385"/>
      <c r="AX78" s="385"/>
      <c r="AY78" s="378"/>
      <c r="AZ78" s="436"/>
      <c r="BA78" s="372"/>
      <c r="BB78" s="372"/>
      <c r="BC78" s="372"/>
      <c r="BD78" s="372"/>
      <c r="BE78" s="437"/>
      <c r="BF78" s="381"/>
      <c r="BG78" s="376"/>
      <c r="BH78" s="377"/>
      <c r="BI78" s="385"/>
      <c r="BJ78" s="385"/>
      <c r="BK78" s="385"/>
      <c r="BL78" s="385"/>
      <c r="BM78" s="385"/>
      <c r="BN78" s="385"/>
      <c r="BO78" s="379"/>
      <c r="BP78" s="439"/>
      <c r="BQ78" s="438"/>
      <c r="BR78" s="440"/>
      <c r="BS78" s="385"/>
      <c r="BT78" s="379"/>
      <c r="BX78" s="465" t="s">
        <v>280</v>
      </c>
    </row>
    <row r="79" spans="1:76" s="132" customFormat="1" ht="15" x14ac:dyDescent="0.2">
      <c r="A79" s="148"/>
      <c r="B79" s="149"/>
      <c r="C79" s="291" t="str">
        <f t="shared" si="1"/>
        <v/>
      </c>
      <c r="D79" s="295"/>
      <c r="E79" s="264"/>
      <c r="F79" s="264"/>
      <c r="G79" s="431"/>
      <c r="H79" s="432"/>
      <c r="I79" s="382"/>
      <c r="J79" s="382"/>
      <c r="K79" s="382"/>
      <c r="L79" s="376"/>
      <c r="M79" s="433"/>
      <c r="N79" s="434"/>
      <c r="O79" s="435"/>
      <c r="P79" s="378"/>
      <c r="Q79" s="436"/>
      <c r="R79" s="373"/>
      <c r="S79" s="437"/>
      <c r="T79" s="438"/>
      <c r="U79" s="384"/>
      <c r="V79" s="470"/>
      <c r="W79" s="381"/>
      <c r="X79" s="382"/>
      <c r="Y79" s="382"/>
      <c r="Z79" s="382"/>
      <c r="AA79" s="382"/>
      <c r="AB79" s="382"/>
      <c r="AC79" s="376"/>
      <c r="AD79" s="377"/>
      <c r="AE79" s="385"/>
      <c r="AF79" s="385"/>
      <c r="AG79" s="385"/>
      <c r="AH79" s="385"/>
      <c r="AI79" s="379"/>
      <c r="AJ79" s="386"/>
      <c r="AK79" s="372"/>
      <c r="AL79" s="372"/>
      <c r="AM79" s="372"/>
      <c r="AN79" s="372"/>
      <c r="AO79" s="372"/>
      <c r="AP79" s="372"/>
      <c r="AQ79" s="373"/>
      <c r="AR79" s="387"/>
      <c r="AS79" s="383"/>
      <c r="AT79" s="435"/>
      <c r="AU79" s="385"/>
      <c r="AV79" s="385"/>
      <c r="AW79" s="385"/>
      <c r="AX79" s="385"/>
      <c r="AY79" s="378"/>
      <c r="AZ79" s="436"/>
      <c r="BA79" s="372"/>
      <c r="BB79" s="372"/>
      <c r="BC79" s="372"/>
      <c r="BD79" s="372"/>
      <c r="BE79" s="437"/>
      <c r="BF79" s="381"/>
      <c r="BG79" s="376"/>
      <c r="BH79" s="377"/>
      <c r="BI79" s="385"/>
      <c r="BJ79" s="385"/>
      <c r="BK79" s="385"/>
      <c r="BL79" s="385"/>
      <c r="BM79" s="385"/>
      <c r="BN79" s="385"/>
      <c r="BO79" s="379"/>
      <c r="BP79" s="439"/>
      <c r="BQ79" s="438"/>
      <c r="BR79" s="440"/>
      <c r="BS79" s="385"/>
      <c r="BT79" s="379"/>
      <c r="BX79" s="466"/>
    </row>
    <row r="80" spans="1:76" s="132" customFormat="1" ht="15" x14ac:dyDescent="0.2">
      <c r="A80" s="148"/>
      <c r="B80" s="149"/>
      <c r="C80" s="291" t="str">
        <f t="shared" si="1"/>
        <v/>
      </c>
      <c r="D80" s="295"/>
      <c r="E80" s="264"/>
      <c r="F80" s="264"/>
      <c r="G80" s="431"/>
      <c r="H80" s="432"/>
      <c r="I80" s="382"/>
      <c r="J80" s="382"/>
      <c r="K80" s="382"/>
      <c r="L80" s="376"/>
      <c r="M80" s="433"/>
      <c r="N80" s="434"/>
      <c r="O80" s="435"/>
      <c r="P80" s="378"/>
      <c r="Q80" s="436"/>
      <c r="R80" s="373"/>
      <c r="S80" s="437"/>
      <c r="T80" s="438"/>
      <c r="U80" s="384"/>
      <c r="V80" s="470"/>
      <c r="W80" s="381"/>
      <c r="X80" s="382"/>
      <c r="Y80" s="382"/>
      <c r="Z80" s="382"/>
      <c r="AA80" s="382"/>
      <c r="AB80" s="382"/>
      <c r="AC80" s="376"/>
      <c r="AD80" s="377"/>
      <c r="AE80" s="385"/>
      <c r="AF80" s="385"/>
      <c r="AG80" s="385"/>
      <c r="AH80" s="385"/>
      <c r="AI80" s="379"/>
      <c r="AJ80" s="386"/>
      <c r="AK80" s="372"/>
      <c r="AL80" s="372"/>
      <c r="AM80" s="372"/>
      <c r="AN80" s="372"/>
      <c r="AO80" s="372"/>
      <c r="AP80" s="372"/>
      <c r="AQ80" s="373"/>
      <c r="AR80" s="387"/>
      <c r="AS80" s="383"/>
      <c r="AT80" s="435"/>
      <c r="AU80" s="385"/>
      <c r="AV80" s="385"/>
      <c r="AW80" s="385"/>
      <c r="AX80" s="385"/>
      <c r="AY80" s="378"/>
      <c r="AZ80" s="436"/>
      <c r="BA80" s="372"/>
      <c r="BB80" s="372"/>
      <c r="BC80" s="372"/>
      <c r="BD80" s="372"/>
      <c r="BE80" s="437"/>
      <c r="BF80" s="381"/>
      <c r="BG80" s="376"/>
      <c r="BH80" s="377"/>
      <c r="BI80" s="385"/>
      <c r="BJ80" s="385"/>
      <c r="BK80" s="385"/>
      <c r="BL80" s="385"/>
      <c r="BM80" s="385"/>
      <c r="BN80" s="385"/>
      <c r="BO80" s="379"/>
      <c r="BP80" s="439"/>
      <c r="BQ80" s="438"/>
      <c r="BR80" s="440"/>
      <c r="BS80" s="385"/>
      <c r="BT80" s="379"/>
      <c r="BX80" s="467" t="s">
        <v>69</v>
      </c>
    </row>
    <row r="81" spans="1:76" s="132" customFormat="1" ht="15" x14ac:dyDescent="0.2">
      <c r="A81" s="148"/>
      <c r="B81" s="149"/>
      <c r="C81" s="291" t="str">
        <f t="shared" si="1"/>
        <v/>
      </c>
      <c r="D81" s="295"/>
      <c r="E81" s="264"/>
      <c r="F81" s="264"/>
      <c r="G81" s="431"/>
      <c r="H81" s="432"/>
      <c r="I81" s="382"/>
      <c r="J81" s="382"/>
      <c r="K81" s="382"/>
      <c r="L81" s="376"/>
      <c r="M81" s="433"/>
      <c r="N81" s="434"/>
      <c r="O81" s="435"/>
      <c r="P81" s="378"/>
      <c r="Q81" s="436"/>
      <c r="R81" s="373"/>
      <c r="S81" s="437"/>
      <c r="T81" s="438"/>
      <c r="U81" s="384"/>
      <c r="V81" s="470"/>
      <c r="W81" s="381"/>
      <c r="X81" s="382"/>
      <c r="Y81" s="382"/>
      <c r="Z81" s="382"/>
      <c r="AA81" s="382"/>
      <c r="AB81" s="382"/>
      <c r="AC81" s="376"/>
      <c r="AD81" s="377"/>
      <c r="AE81" s="385"/>
      <c r="AF81" s="385"/>
      <c r="AG81" s="385"/>
      <c r="AH81" s="385"/>
      <c r="AI81" s="379"/>
      <c r="AJ81" s="386"/>
      <c r="AK81" s="372"/>
      <c r="AL81" s="372"/>
      <c r="AM81" s="372"/>
      <c r="AN81" s="372"/>
      <c r="AO81" s="372"/>
      <c r="AP81" s="372"/>
      <c r="AQ81" s="373"/>
      <c r="AR81" s="387"/>
      <c r="AS81" s="383"/>
      <c r="AT81" s="435"/>
      <c r="AU81" s="385"/>
      <c r="AV81" s="385"/>
      <c r="AW81" s="385"/>
      <c r="AX81" s="385"/>
      <c r="AY81" s="378"/>
      <c r="AZ81" s="436"/>
      <c r="BA81" s="372"/>
      <c r="BB81" s="372"/>
      <c r="BC81" s="372"/>
      <c r="BD81" s="372"/>
      <c r="BE81" s="437"/>
      <c r="BF81" s="381"/>
      <c r="BG81" s="376"/>
      <c r="BH81" s="377"/>
      <c r="BI81" s="385"/>
      <c r="BJ81" s="385"/>
      <c r="BK81" s="385"/>
      <c r="BL81" s="385"/>
      <c r="BM81" s="385"/>
      <c r="BN81" s="385"/>
      <c r="BO81" s="379"/>
      <c r="BP81" s="439"/>
      <c r="BQ81" s="438"/>
      <c r="BR81" s="440"/>
      <c r="BS81" s="385"/>
      <c r="BT81" s="379"/>
      <c r="BX81" s="467" t="s">
        <v>70</v>
      </c>
    </row>
    <row r="82" spans="1:76" s="132" customFormat="1" ht="15" x14ac:dyDescent="0.2">
      <c r="A82" s="148"/>
      <c r="B82" s="149"/>
      <c r="C82" s="291" t="str">
        <f t="shared" si="1"/>
        <v/>
      </c>
      <c r="D82" s="295"/>
      <c r="E82" s="264"/>
      <c r="F82" s="264"/>
      <c r="G82" s="431"/>
      <c r="H82" s="432"/>
      <c r="I82" s="382"/>
      <c r="J82" s="382"/>
      <c r="K82" s="382"/>
      <c r="L82" s="376"/>
      <c r="M82" s="433"/>
      <c r="N82" s="434"/>
      <c r="O82" s="435"/>
      <c r="P82" s="378"/>
      <c r="Q82" s="436"/>
      <c r="R82" s="373"/>
      <c r="S82" s="437"/>
      <c r="T82" s="438"/>
      <c r="U82" s="384"/>
      <c r="V82" s="470"/>
      <c r="W82" s="381"/>
      <c r="X82" s="382"/>
      <c r="Y82" s="382"/>
      <c r="Z82" s="382"/>
      <c r="AA82" s="382"/>
      <c r="AB82" s="382"/>
      <c r="AC82" s="376"/>
      <c r="AD82" s="377"/>
      <c r="AE82" s="385"/>
      <c r="AF82" s="385"/>
      <c r="AG82" s="385"/>
      <c r="AH82" s="385"/>
      <c r="AI82" s="379"/>
      <c r="AJ82" s="386"/>
      <c r="AK82" s="372"/>
      <c r="AL82" s="372"/>
      <c r="AM82" s="372"/>
      <c r="AN82" s="372"/>
      <c r="AO82" s="372"/>
      <c r="AP82" s="372"/>
      <c r="AQ82" s="373"/>
      <c r="AR82" s="387"/>
      <c r="AS82" s="383"/>
      <c r="AT82" s="435"/>
      <c r="AU82" s="385"/>
      <c r="AV82" s="385"/>
      <c r="AW82" s="385"/>
      <c r="AX82" s="385"/>
      <c r="AY82" s="378"/>
      <c r="AZ82" s="436"/>
      <c r="BA82" s="372"/>
      <c r="BB82" s="372"/>
      <c r="BC82" s="372"/>
      <c r="BD82" s="372"/>
      <c r="BE82" s="437"/>
      <c r="BF82" s="381"/>
      <c r="BG82" s="376"/>
      <c r="BH82" s="377"/>
      <c r="BI82" s="385"/>
      <c r="BJ82" s="385"/>
      <c r="BK82" s="385"/>
      <c r="BL82" s="385"/>
      <c r="BM82" s="385"/>
      <c r="BN82" s="385"/>
      <c r="BO82" s="379"/>
      <c r="BP82" s="439"/>
      <c r="BQ82" s="438"/>
      <c r="BR82" s="440"/>
      <c r="BS82" s="385"/>
      <c r="BT82" s="379"/>
      <c r="BX82" s="467" t="s">
        <v>71</v>
      </c>
    </row>
    <row r="83" spans="1:76" s="132" customFormat="1" ht="15" x14ac:dyDescent="0.2">
      <c r="A83" s="148"/>
      <c r="B83" s="149"/>
      <c r="C83" s="291" t="str">
        <f t="shared" si="1"/>
        <v/>
      </c>
      <c r="D83" s="295"/>
      <c r="E83" s="264"/>
      <c r="F83" s="264"/>
      <c r="G83" s="431"/>
      <c r="H83" s="432"/>
      <c r="I83" s="382"/>
      <c r="J83" s="382"/>
      <c r="K83" s="382"/>
      <c r="L83" s="376"/>
      <c r="M83" s="433"/>
      <c r="N83" s="434"/>
      <c r="O83" s="435"/>
      <c r="P83" s="378"/>
      <c r="Q83" s="436"/>
      <c r="R83" s="373"/>
      <c r="S83" s="437"/>
      <c r="T83" s="438"/>
      <c r="U83" s="384"/>
      <c r="V83" s="470"/>
      <c r="W83" s="381"/>
      <c r="X83" s="382"/>
      <c r="Y83" s="382"/>
      <c r="Z83" s="382"/>
      <c r="AA83" s="382"/>
      <c r="AB83" s="382"/>
      <c r="AC83" s="376"/>
      <c r="AD83" s="377"/>
      <c r="AE83" s="385"/>
      <c r="AF83" s="385"/>
      <c r="AG83" s="385"/>
      <c r="AH83" s="385"/>
      <c r="AI83" s="379"/>
      <c r="AJ83" s="386"/>
      <c r="AK83" s="372"/>
      <c r="AL83" s="372"/>
      <c r="AM83" s="372"/>
      <c r="AN83" s="372"/>
      <c r="AO83" s="372"/>
      <c r="AP83" s="372"/>
      <c r="AQ83" s="373"/>
      <c r="AR83" s="387"/>
      <c r="AS83" s="383"/>
      <c r="AT83" s="435"/>
      <c r="AU83" s="385"/>
      <c r="AV83" s="385"/>
      <c r="AW83" s="385"/>
      <c r="AX83" s="385"/>
      <c r="AY83" s="378"/>
      <c r="AZ83" s="436"/>
      <c r="BA83" s="372"/>
      <c r="BB83" s="372"/>
      <c r="BC83" s="372"/>
      <c r="BD83" s="372"/>
      <c r="BE83" s="437"/>
      <c r="BF83" s="381"/>
      <c r="BG83" s="376"/>
      <c r="BH83" s="377"/>
      <c r="BI83" s="385"/>
      <c r="BJ83" s="385"/>
      <c r="BK83" s="385"/>
      <c r="BL83" s="385"/>
      <c r="BM83" s="385"/>
      <c r="BN83" s="385"/>
      <c r="BO83" s="379"/>
      <c r="BP83" s="439"/>
      <c r="BQ83" s="438"/>
      <c r="BR83" s="440"/>
      <c r="BS83" s="385"/>
      <c r="BT83" s="379"/>
      <c r="BX83" s="467" t="s">
        <v>72</v>
      </c>
    </row>
    <row r="84" spans="1:76" s="132" customFormat="1" ht="15" x14ac:dyDescent="0.2">
      <c r="A84" s="148"/>
      <c r="B84" s="149"/>
      <c r="C84" s="291" t="str">
        <f t="shared" si="1"/>
        <v/>
      </c>
      <c r="D84" s="295"/>
      <c r="E84" s="264"/>
      <c r="F84" s="264"/>
      <c r="G84" s="431"/>
      <c r="H84" s="432"/>
      <c r="I84" s="382"/>
      <c r="J84" s="382"/>
      <c r="K84" s="382"/>
      <c r="L84" s="376"/>
      <c r="M84" s="433"/>
      <c r="N84" s="434"/>
      <c r="O84" s="435"/>
      <c r="P84" s="378"/>
      <c r="Q84" s="436"/>
      <c r="R84" s="373"/>
      <c r="S84" s="437"/>
      <c r="T84" s="438"/>
      <c r="U84" s="384"/>
      <c r="V84" s="470"/>
      <c r="W84" s="381"/>
      <c r="X84" s="382"/>
      <c r="Y84" s="382"/>
      <c r="Z84" s="382"/>
      <c r="AA84" s="382"/>
      <c r="AB84" s="382"/>
      <c r="AC84" s="376"/>
      <c r="AD84" s="377"/>
      <c r="AE84" s="385"/>
      <c r="AF84" s="385"/>
      <c r="AG84" s="385"/>
      <c r="AH84" s="385"/>
      <c r="AI84" s="379"/>
      <c r="AJ84" s="386"/>
      <c r="AK84" s="372"/>
      <c r="AL84" s="372"/>
      <c r="AM84" s="372"/>
      <c r="AN84" s="372"/>
      <c r="AO84" s="372"/>
      <c r="AP84" s="372"/>
      <c r="AQ84" s="373"/>
      <c r="AR84" s="387"/>
      <c r="AS84" s="383"/>
      <c r="AT84" s="435"/>
      <c r="AU84" s="385"/>
      <c r="AV84" s="385"/>
      <c r="AW84" s="385"/>
      <c r="AX84" s="385"/>
      <c r="AY84" s="378"/>
      <c r="AZ84" s="436"/>
      <c r="BA84" s="372"/>
      <c r="BB84" s="372"/>
      <c r="BC84" s="372"/>
      <c r="BD84" s="372"/>
      <c r="BE84" s="437"/>
      <c r="BF84" s="381"/>
      <c r="BG84" s="376"/>
      <c r="BH84" s="377"/>
      <c r="BI84" s="385"/>
      <c r="BJ84" s="385"/>
      <c r="BK84" s="385"/>
      <c r="BL84" s="385"/>
      <c r="BM84" s="385"/>
      <c r="BN84" s="385"/>
      <c r="BO84" s="379"/>
      <c r="BP84" s="439"/>
      <c r="BQ84" s="438"/>
      <c r="BR84" s="440"/>
      <c r="BS84" s="385"/>
      <c r="BT84" s="379"/>
      <c r="BX84" s="468"/>
    </row>
    <row r="85" spans="1:76" s="132" customFormat="1" ht="15" x14ac:dyDescent="0.3">
      <c r="A85" s="148"/>
      <c r="B85" s="149"/>
      <c r="C85" s="291" t="str">
        <f t="shared" si="1"/>
        <v/>
      </c>
      <c r="D85" s="295"/>
      <c r="E85" s="264"/>
      <c r="F85" s="264"/>
      <c r="G85" s="431"/>
      <c r="H85" s="432"/>
      <c r="I85" s="382"/>
      <c r="J85" s="382"/>
      <c r="K85" s="382"/>
      <c r="L85" s="376"/>
      <c r="M85" s="433"/>
      <c r="N85" s="434"/>
      <c r="O85" s="435"/>
      <c r="P85" s="378"/>
      <c r="Q85" s="436"/>
      <c r="R85" s="373"/>
      <c r="S85" s="437"/>
      <c r="T85" s="438"/>
      <c r="U85" s="384"/>
      <c r="V85" s="470"/>
      <c r="W85" s="381"/>
      <c r="X85" s="382"/>
      <c r="Y85" s="382"/>
      <c r="Z85" s="382"/>
      <c r="AA85" s="382"/>
      <c r="AB85" s="382"/>
      <c r="AC85" s="376"/>
      <c r="AD85" s="377"/>
      <c r="AE85" s="385"/>
      <c r="AF85" s="385"/>
      <c r="AG85" s="385"/>
      <c r="AH85" s="385"/>
      <c r="AI85" s="379"/>
      <c r="AJ85" s="386"/>
      <c r="AK85" s="372"/>
      <c r="AL85" s="372"/>
      <c r="AM85" s="372"/>
      <c r="AN85" s="372"/>
      <c r="AO85" s="372"/>
      <c r="AP85" s="372"/>
      <c r="AQ85" s="373"/>
      <c r="AR85" s="387"/>
      <c r="AS85" s="383"/>
      <c r="AT85" s="435"/>
      <c r="AU85" s="385"/>
      <c r="AV85" s="385"/>
      <c r="AW85" s="385"/>
      <c r="AX85" s="385"/>
      <c r="AY85" s="378"/>
      <c r="AZ85" s="436"/>
      <c r="BA85" s="372"/>
      <c r="BB85" s="372"/>
      <c r="BC85" s="372"/>
      <c r="BD85" s="372"/>
      <c r="BE85" s="437"/>
      <c r="BF85" s="381"/>
      <c r="BG85" s="376"/>
      <c r="BH85" s="377"/>
      <c r="BI85" s="385"/>
      <c r="BJ85" s="385"/>
      <c r="BK85" s="385"/>
      <c r="BL85" s="385"/>
      <c r="BM85" s="385"/>
      <c r="BN85" s="385"/>
      <c r="BO85" s="379"/>
      <c r="BP85" s="439"/>
      <c r="BQ85" s="438"/>
      <c r="BR85" s="440"/>
      <c r="BS85" s="385"/>
      <c r="BT85" s="379"/>
      <c r="BX85" s="458"/>
    </row>
    <row r="86" spans="1:76" s="132" customFormat="1" ht="15.75" x14ac:dyDescent="0.25">
      <c r="A86" s="148"/>
      <c r="B86" s="149"/>
      <c r="C86" s="291" t="str">
        <f t="shared" si="1"/>
        <v/>
      </c>
      <c r="D86" s="295"/>
      <c r="E86" s="264"/>
      <c r="F86" s="264"/>
      <c r="G86" s="431"/>
      <c r="H86" s="432"/>
      <c r="I86" s="382"/>
      <c r="J86" s="382"/>
      <c r="K86" s="382"/>
      <c r="L86" s="376"/>
      <c r="M86" s="433"/>
      <c r="N86" s="434"/>
      <c r="O86" s="435"/>
      <c r="P86" s="378"/>
      <c r="Q86" s="436"/>
      <c r="R86" s="373"/>
      <c r="S86" s="437"/>
      <c r="T86" s="438"/>
      <c r="U86" s="384"/>
      <c r="V86" s="470"/>
      <c r="W86" s="381"/>
      <c r="X86" s="382"/>
      <c r="Y86" s="382"/>
      <c r="Z86" s="382"/>
      <c r="AA86" s="382"/>
      <c r="AB86" s="382"/>
      <c r="AC86" s="376"/>
      <c r="AD86" s="377"/>
      <c r="AE86" s="385"/>
      <c r="AF86" s="385"/>
      <c r="AG86" s="385"/>
      <c r="AH86" s="385"/>
      <c r="AI86" s="379"/>
      <c r="AJ86" s="386"/>
      <c r="AK86" s="372"/>
      <c r="AL86" s="372"/>
      <c r="AM86" s="372"/>
      <c r="AN86" s="372"/>
      <c r="AO86" s="372"/>
      <c r="AP86" s="372"/>
      <c r="AQ86" s="373"/>
      <c r="AR86" s="387"/>
      <c r="AS86" s="383"/>
      <c r="AT86" s="435"/>
      <c r="AU86" s="385"/>
      <c r="AV86" s="385"/>
      <c r="AW86" s="385"/>
      <c r="AX86" s="385"/>
      <c r="AY86" s="378"/>
      <c r="AZ86" s="436"/>
      <c r="BA86" s="372"/>
      <c r="BB86" s="372"/>
      <c r="BC86" s="372"/>
      <c r="BD86" s="372"/>
      <c r="BE86" s="437"/>
      <c r="BF86" s="381"/>
      <c r="BG86" s="376"/>
      <c r="BH86" s="377"/>
      <c r="BI86" s="385"/>
      <c r="BJ86" s="385"/>
      <c r="BK86" s="385"/>
      <c r="BL86" s="385"/>
      <c r="BM86" s="385"/>
      <c r="BN86" s="385"/>
      <c r="BO86" s="379"/>
      <c r="BP86" s="439"/>
      <c r="BQ86" s="438"/>
      <c r="BR86" s="440"/>
      <c r="BS86" s="385"/>
      <c r="BT86" s="379"/>
      <c r="BX86" s="454" t="s">
        <v>282</v>
      </c>
    </row>
    <row r="87" spans="1:76" s="132" customFormat="1" ht="15" x14ac:dyDescent="0.3">
      <c r="A87" s="148"/>
      <c r="B87" s="149"/>
      <c r="C87" s="291" t="str">
        <f t="shared" si="1"/>
        <v/>
      </c>
      <c r="D87" s="295"/>
      <c r="E87" s="264"/>
      <c r="F87" s="264"/>
      <c r="G87" s="431"/>
      <c r="H87" s="432"/>
      <c r="I87" s="382"/>
      <c r="J87" s="382"/>
      <c r="K87" s="382"/>
      <c r="L87" s="376"/>
      <c r="M87" s="433"/>
      <c r="N87" s="434"/>
      <c r="O87" s="435"/>
      <c r="P87" s="378"/>
      <c r="Q87" s="436"/>
      <c r="R87" s="373"/>
      <c r="S87" s="437"/>
      <c r="T87" s="438"/>
      <c r="U87" s="384"/>
      <c r="V87" s="470"/>
      <c r="W87" s="381"/>
      <c r="X87" s="382"/>
      <c r="Y87" s="382"/>
      <c r="Z87" s="382"/>
      <c r="AA87" s="382"/>
      <c r="AB87" s="382"/>
      <c r="AC87" s="376"/>
      <c r="AD87" s="377"/>
      <c r="AE87" s="385"/>
      <c r="AF87" s="385"/>
      <c r="AG87" s="385"/>
      <c r="AH87" s="385"/>
      <c r="AI87" s="379"/>
      <c r="AJ87" s="386"/>
      <c r="AK87" s="372"/>
      <c r="AL87" s="372"/>
      <c r="AM87" s="372"/>
      <c r="AN87" s="372"/>
      <c r="AO87" s="372"/>
      <c r="AP87" s="372"/>
      <c r="AQ87" s="373"/>
      <c r="AR87" s="387"/>
      <c r="AS87" s="383"/>
      <c r="AT87" s="435"/>
      <c r="AU87" s="385"/>
      <c r="AV87" s="385"/>
      <c r="AW87" s="385"/>
      <c r="AX87" s="385"/>
      <c r="AY87" s="378"/>
      <c r="AZ87" s="436"/>
      <c r="BA87" s="372"/>
      <c r="BB87" s="372"/>
      <c r="BC87" s="372"/>
      <c r="BD87" s="372"/>
      <c r="BE87" s="437"/>
      <c r="BF87" s="381"/>
      <c r="BG87" s="376"/>
      <c r="BH87" s="377"/>
      <c r="BI87" s="385"/>
      <c r="BJ87" s="385"/>
      <c r="BK87" s="385"/>
      <c r="BL87" s="385"/>
      <c r="BM87" s="385"/>
      <c r="BN87" s="385"/>
      <c r="BO87" s="379"/>
      <c r="BP87" s="439"/>
      <c r="BQ87" s="438"/>
      <c r="BR87" s="440"/>
      <c r="BS87" s="385"/>
      <c r="BT87" s="379"/>
      <c r="BX87" s="460"/>
    </row>
    <row r="88" spans="1:76" s="132" customFormat="1" ht="15" x14ac:dyDescent="0.3">
      <c r="A88" s="148"/>
      <c r="B88" s="149"/>
      <c r="C88" s="291" t="str">
        <f t="shared" si="1"/>
        <v/>
      </c>
      <c r="D88" s="295"/>
      <c r="E88" s="264"/>
      <c r="F88" s="264"/>
      <c r="G88" s="431"/>
      <c r="H88" s="432"/>
      <c r="I88" s="382"/>
      <c r="J88" s="382"/>
      <c r="K88" s="382"/>
      <c r="L88" s="376"/>
      <c r="M88" s="433"/>
      <c r="N88" s="434"/>
      <c r="O88" s="435"/>
      <c r="P88" s="378"/>
      <c r="Q88" s="436"/>
      <c r="R88" s="373"/>
      <c r="S88" s="437"/>
      <c r="T88" s="438"/>
      <c r="U88" s="384"/>
      <c r="V88" s="470"/>
      <c r="W88" s="381"/>
      <c r="X88" s="382"/>
      <c r="Y88" s="382"/>
      <c r="Z88" s="382"/>
      <c r="AA88" s="382"/>
      <c r="AB88" s="382"/>
      <c r="AC88" s="376"/>
      <c r="AD88" s="377"/>
      <c r="AE88" s="385"/>
      <c r="AF88" s="385"/>
      <c r="AG88" s="385"/>
      <c r="AH88" s="385"/>
      <c r="AI88" s="379"/>
      <c r="AJ88" s="386"/>
      <c r="AK88" s="372"/>
      <c r="AL88" s="372"/>
      <c r="AM88" s="372"/>
      <c r="AN88" s="372"/>
      <c r="AO88" s="372"/>
      <c r="AP88" s="372"/>
      <c r="AQ88" s="373"/>
      <c r="AR88" s="387"/>
      <c r="AS88" s="383"/>
      <c r="AT88" s="435"/>
      <c r="AU88" s="385"/>
      <c r="AV88" s="385"/>
      <c r="AW88" s="385"/>
      <c r="AX88" s="385"/>
      <c r="AY88" s="378"/>
      <c r="AZ88" s="436"/>
      <c r="BA88" s="372"/>
      <c r="BB88" s="372"/>
      <c r="BC88" s="372"/>
      <c r="BD88" s="372"/>
      <c r="BE88" s="437"/>
      <c r="BF88" s="381"/>
      <c r="BG88" s="376"/>
      <c r="BH88" s="377"/>
      <c r="BI88" s="385"/>
      <c r="BJ88" s="385"/>
      <c r="BK88" s="385"/>
      <c r="BL88" s="385"/>
      <c r="BM88" s="385"/>
      <c r="BN88" s="385"/>
      <c r="BO88" s="379"/>
      <c r="BP88" s="439"/>
      <c r="BQ88" s="438"/>
      <c r="BR88" s="440"/>
      <c r="BS88" s="385"/>
      <c r="BT88" s="379"/>
      <c r="BX88" s="456" t="s">
        <v>12</v>
      </c>
    </row>
    <row r="89" spans="1:76" s="132" customFormat="1" ht="15" x14ac:dyDescent="0.3">
      <c r="A89" s="148"/>
      <c r="B89" s="149"/>
      <c r="C89" s="291" t="str">
        <f t="shared" si="1"/>
        <v/>
      </c>
      <c r="D89" s="295"/>
      <c r="E89" s="264"/>
      <c r="F89" s="264"/>
      <c r="G89" s="431"/>
      <c r="H89" s="432"/>
      <c r="I89" s="382"/>
      <c r="J89" s="382"/>
      <c r="K89" s="382"/>
      <c r="L89" s="376"/>
      <c r="M89" s="433"/>
      <c r="N89" s="434"/>
      <c r="O89" s="435"/>
      <c r="P89" s="378"/>
      <c r="Q89" s="436"/>
      <c r="R89" s="373"/>
      <c r="S89" s="437"/>
      <c r="T89" s="438"/>
      <c r="U89" s="384"/>
      <c r="V89" s="470"/>
      <c r="W89" s="381"/>
      <c r="X89" s="382"/>
      <c r="Y89" s="382"/>
      <c r="Z89" s="382"/>
      <c r="AA89" s="382"/>
      <c r="AB89" s="382"/>
      <c r="AC89" s="376"/>
      <c r="AD89" s="377"/>
      <c r="AE89" s="385"/>
      <c r="AF89" s="385"/>
      <c r="AG89" s="385"/>
      <c r="AH89" s="385"/>
      <c r="AI89" s="379"/>
      <c r="AJ89" s="386"/>
      <c r="AK89" s="372"/>
      <c r="AL89" s="372"/>
      <c r="AM89" s="372"/>
      <c r="AN89" s="372"/>
      <c r="AO89" s="372"/>
      <c r="AP89" s="372"/>
      <c r="AQ89" s="373"/>
      <c r="AR89" s="387"/>
      <c r="AS89" s="383"/>
      <c r="AT89" s="435"/>
      <c r="AU89" s="385"/>
      <c r="AV89" s="385"/>
      <c r="AW89" s="385"/>
      <c r="AX89" s="385"/>
      <c r="AY89" s="378"/>
      <c r="AZ89" s="436"/>
      <c r="BA89" s="372"/>
      <c r="BB89" s="372"/>
      <c r="BC89" s="372"/>
      <c r="BD89" s="372"/>
      <c r="BE89" s="437"/>
      <c r="BF89" s="381"/>
      <c r="BG89" s="376"/>
      <c r="BH89" s="377"/>
      <c r="BI89" s="385"/>
      <c r="BJ89" s="385"/>
      <c r="BK89" s="385"/>
      <c r="BL89" s="385"/>
      <c r="BM89" s="385"/>
      <c r="BN89" s="385"/>
      <c r="BO89" s="379"/>
      <c r="BP89" s="439"/>
      <c r="BQ89" s="438"/>
      <c r="BR89" s="440"/>
      <c r="BS89" s="385"/>
      <c r="BT89" s="379"/>
      <c r="BX89" s="456" t="s">
        <v>14</v>
      </c>
    </row>
    <row r="90" spans="1:76" s="132" customFormat="1" ht="15" x14ac:dyDescent="0.3">
      <c r="A90" s="148"/>
      <c r="B90" s="149"/>
      <c r="C90" s="291" t="str">
        <f t="shared" si="1"/>
        <v/>
      </c>
      <c r="D90" s="295"/>
      <c r="E90" s="264"/>
      <c r="F90" s="264"/>
      <c r="G90" s="431"/>
      <c r="H90" s="432"/>
      <c r="I90" s="382"/>
      <c r="J90" s="382"/>
      <c r="K90" s="382"/>
      <c r="L90" s="376"/>
      <c r="M90" s="433"/>
      <c r="N90" s="434"/>
      <c r="O90" s="435"/>
      <c r="P90" s="378"/>
      <c r="Q90" s="436"/>
      <c r="R90" s="373"/>
      <c r="S90" s="437"/>
      <c r="T90" s="438"/>
      <c r="U90" s="384"/>
      <c r="V90" s="470"/>
      <c r="W90" s="381"/>
      <c r="X90" s="382"/>
      <c r="Y90" s="382"/>
      <c r="Z90" s="382"/>
      <c r="AA90" s="382"/>
      <c r="AB90" s="382"/>
      <c r="AC90" s="376"/>
      <c r="AD90" s="377"/>
      <c r="AE90" s="385"/>
      <c r="AF90" s="385"/>
      <c r="AG90" s="385"/>
      <c r="AH90" s="385"/>
      <c r="AI90" s="379"/>
      <c r="AJ90" s="386"/>
      <c r="AK90" s="372"/>
      <c r="AL90" s="372"/>
      <c r="AM90" s="372"/>
      <c r="AN90" s="372"/>
      <c r="AO90" s="372"/>
      <c r="AP90" s="372"/>
      <c r="AQ90" s="373"/>
      <c r="AR90" s="387"/>
      <c r="AS90" s="383"/>
      <c r="AT90" s="435"/>
      <c r="AU90" s="385"/>
      <c r="AV90" s="385"/>
      <c r="AW90" s="385"/>
      <c r="AX90" s="385"/>
      <c r="AY90" s="378"/>
      <c r="AZ90" s="436"/>
      <c r="BA90" s="372"/>
      <c r="BB90" s="372"/>
      <c r="BC90" s="372"/>
      <c r="BD90" s="372"/>
      <c r="BE90" s="437"/>
      <c r="BF90" s="381"/>
      <c r="BG90" s="376"/>
      <c r="BH90" s="377"/>
      <c r="BI90" s="385"/>
      <c r="BJ90" s="385"/>
      <c r="BK90" s="385"/>
      <c r="BL90" s="385"/>
      <c r="BM90" s="385"/>
      <c r="BN90" s="385"/>
      <c r="BO90" s="379"/>
      <c r="BP90" s="439"/>
      <c r="BQ90" s="438"/>
      <c r="BR90" s="440"/>
      <c r="BS90" s="385"/>
      <c r="BT90" s="379"/>
      <c r="BX90" s="456" t="s">
        <v>13</v>
      </c>
    </row>
    <row r="91" spans="1:76" s="132" customFormat="1" ht="15" x14ac:dyDescent="0.3">
      <c r="A91" s="148"/>
      <c r="B91" s="149"/>
      <c r="C91" s="291" t="str">
        <f t="shared" si="1"/>
        <v/>
      </c>
      <c r="D91" s="295"/>
      <c r="E91" s="264"/>
      <c r="F91" s="264"/>
      <c r="G91" s="431"/>
      <c r="H91" s="432"/>
      <c r="I91" s="382"/>
      <c r="J91" s="382"/>
      <c r="K91" s="382"/>
      <c r="L91" s="376"/>
      <c r="M91" s="433"/>
      <c r="N91" s="434"/>
      <c r="O91" s="435"/>
      <c r="P91" s="378"/>
      <c r="Q91" s="436"/>
      <c r="R91" s="373"/>
      <c r="S91" s="437"/>
      <c r="T91" s="438"/>
      <c r="U91" s="384"/>
      <c r="V91" s="470"/>
      <c r="W91" s="381"/>
      <c r="X91" s="382"/>
      <c r="Y91" s="382"/>
      <c r="Z91" s="382"/>
      <c r="AA91" s="382"/>
      <c r="AB91" s="382"/>
      <c r="AC91" s="376"/>
      <c r="AD91" s="377"/>
      <c r="AE91" s="385"/>
      <c r="AF91" s="385"/>
      <c r="AG91" s="385"/>
      <c r="AH91" s="385"/>
      <c r="AI91" s="379"/>
      <c r="AJ91" s="386"/>
      <c r="AK91" s="372"/>
      <c r="AL91" s="372"/>
      <c r="AM91" s="372"/>
      <c r="AN91" s="372"/>
      <c r="AO91" s="372"/>
      <c r="AP91" s="372"/>
      <c r="AQ91" s="373"/>
      <c r="AR91" s="387"/>
      <c r="AS91" s="383"/>
      <c r="AT91" s="435"/>
      <c r="AU91" s="385"/>
      <c r="AV91" s="385"/>
      <c r="AW91" s="385"/>
      <c r="AX91" s="385"/>
      <c r="AY91" s="378"/>
      <c r="AZ91" s="436"/>
      <c r="BA91" s="372"/>
      <c r="BB91" s="372"/>
      <c r="BC91" s="372"/>
      <c r="BD91" s="372"/>
      <c r="BE91" s="437"/>
      <c r="BF91" s="381"/>
      <c r="BG91" s="376"/>
      <c r="BH91" s="377"/>
      <c r="BI91" s="385"/>
      <c r="BJ91" s="385"/>
      <c r="BK91" s="385"/>
      <c r="BL91" s="385"/>
      <c r="BM91" s="385"/>
      <c r="BN91" s="385"/>
      <c r="BO91" s="379"/>
      <c r="BP91" s="439"/>
      <c r="BQ91" s="438"/>
      <c r="BR91" s="440"/>
      <c r="BS91" s="385"/>
      <c r="BT91" s="379"/>
      <c r="BX91" s="456" t="s">
        <v>214</v>
      </c>
    </row>
    <row r="92" spans="1:76" s="132" customFormat="1" ht="15" x14ac:dyDescent="0.3">
      <c r="A92" s="148"/>
      <c r="B92" s="149"/>
      <c r="C92" s="291" t="str">
        <f t="shared" si="1"/>
        <v/>
      </c>
      <c r="D92" s="295"/>
      <c r="E92" s="264"/>
      <c r="F92" s="264"/>
      <c r="G92" s="431"/>
      <c r="H92" s="432"/>
      <c r="I92" s="382"/>
      <c r="J92" s="382"/>
      <c r="K92" s="382"/>
      <c r="L92" s="376"/>
      <c r="M92" s="433"/>
      <c r="N92" s="434"/>
      <c r="O92" s="435"/>
      <c r="P92" s="378"/>
      <c r="Q92" s="436"/>
      <c r="R92" s="373"/>
      <c r="S92" s="437"/>
      <c r="T92" s="438"/>
      <c r="U92" s="384"/>
      <c r="V92" s="470"/>
      <c r="W92" s="381"/>
      <c r="X92" s="382"/>
      <c r="Y92" s="382"/>
      <c r="Z92" s="382"/>
      <c r="AA92" s="382"/>
      <c r="AB92" s="382"/>
      <c r="AC92" s="376"/>
      <c r="AD92" s="377"/>
      <c r="AE92" s="385"/>
      <c r="AF92" s="385"/>
      <c r="AG92" s="385"/>
      <c r="AH92" s="385"/>
      <c r="AI92" s="379"/>
      <c r="AJ92" s="386"/>
      <c r="AK92" s="372"/>
      <c r="AL92" s="372"/>
      <c r="AM92" s="372"/>
      <c r="AN92" s="372"/>
      <c r="AO92" s="372"/>
      <c r="AP92" s="372"/>
      <c r="AQ92" s="373"/>
      <c r="AR92" s="387"/>
      <c r="AS92" s="383"/>
      <c r="AT92" s="435"/>
      <c r="AU92" s="385"/>
      <c r="AV92" s="385"/>
      <c r="AW92" s="385"/>
      <c r="AX92" s="385"/>
      <c r="AY92" s="378"/>
      <c r="AZ92" s="436"/>
      <c r="BA92" s="372"/>
      <c r="BB92" s="372"/>
      <c r="BC92" s="372"/>
      <c r="BD92" s="372"/>
      <c r="BE92" s="437"/>
      <c r="BF92" s="381"/>
      <c r="BG92" s="376"/>
      <c r="BH92" s="377"/>
      <c r="BI92" s="385"/>
      <c r="BJ92" s="385"/>
      <c r="BK92" s="385"/>
      <c r="BL92" s="385"/>
      <c r="BM92" s="385"/>
      <c r="BN92" s="385"/>
      <c r="BO92" s="379"/>
      <c r="BP92" s="439"/>
      <c r="BQ92" s="438"/>
      <c r="BR92" s="440"/>
      <c r="BS92" s="385"/>
      <c r="BT92" s="379"/>
      <c r="BX92" s="459"/>
    </row>
    <row r="93" spans="1:76" s="132" customFormat="1" ht="15" x14ac:dyDescent="0.3">
      <c r="A93" s="148"/>
      <c r="B93" s="149"/>
      <c r="C93" s="291" t="str">
        <f t="shared" si="1"/>
        <v/>
      </c>
      <c r="D93" s="295"/>
      <c r="E93" s="264"/>
      <c r="F93" s="264"/>
      <c r="G93" s="431"/>
      <c r="H93" s="432"/>
      <c r="I93" s="382"/>
      <c r="J93" s="382"/>
      <c r="K93" s="382"/>
      <c r="L93" s="376"/>
      <c r="M93" s="433"/>
      <c r="N93" s="434"/>
      <c r="O93" s="435"/>
      <c r="P93" s="378"/>
      <c r="Q93" s="436"/>
      <c r="R93" s="373"/>
      <c r="S93" s="437"/>
      <c r="T93" s="438"/>
      <c r="U93" s="384"/>
      <c r="V93" s="470"/>
      <c r="W93" s="381"/>
      <c r="X93" s="382"/>
      <c r="Y93" s="382"/>
      <c r="Z93" s="382"/>
      <c r="AA93" s="382"/>
      <c r="AB93" s="382"/>
      <c r="AC93" s="376"/>
      <c r="AD93" s="377"/>
      <c r="AE93" s="385"/>
      <c r="AF93" s="385"/>
      <c r="AG93" s="385"/>
      <c r="AH93" s="385"/>
      <c r="AI93" s="379"/>
      <c r="AJ93" s="386"/>
      <c r="AK93" s="372"/>
      <c r="AL93" s="372"/>
      <c r="AM93" s="372"/>
      <c r="AN93" s="372"/>
      <c r="AO93" s="372"/>
      <c r="AP93" s="372"/>
      <c r="AQ93" s="373"/>
      <c r="AR93" s="387"/>
      <c r="AS93" s="383"/>
      <c r="AT93" s="435"/>
      <c r="AU93" s="385"/>
      <c r="AV93" s="385"/>
      <c r="AW93" s="385"/>
      <c r="AX93" s="385"/>
      <c r="AY93" s="378"/>
      <c r="AZ93" s="436"/>
      <c r="BA93" s="372"/>
      <c r="BB93" s="372"/>
      <c r="BC93" s="372"/>
      <c r="BD93" s="372"/>
      <c r="BE93" s="437"/>
      <c r="BF93" s="381"/>
      <c r="BG93" s="376"/>
      <c r="BH93" s="377"/>
      <c r="BI93" s="385"/>
      <c r="BJ93" s="385"/>
      <c r="BK93" s="385"/>
      <c r="BL93" s="385"/>
      <c r="BM93" s="385"/>
      <c r="BN93" s="385"/>
      <c r="BO93" s="379"/>
      <c r="BP93" s="439"/>
      <c r="BQ93" s="438"/>
      <c r="BR93" s="440"/>
      <c r="BS93" s="385"/>
      <c r="BT93" s="379"/>
      <c r="BX93" s="458"/>
    </row>
    <row r="94" spans="1:76" s="132" customFormat="1" ht="15.75" x14ac:dyDescent="0.25">
      <c r="A94" s="148"/>
      <c r="B94" s="149"/>
      <c r="C94" s="291" t="str">
        <f t="shared" si="1"/>
        <v/>
      </c>
      <c r="D94" s="295"/>
      <c r="E94" s="264"/>
      <c r="F94" s="264"/>
      <c r="G94" s="431"/>
      <c r="H94" s="432"/>
      <c r="I94" s="382"/>
      <c r="J94" s="382"/>
      <c r="K94" s="382"/>
      <c r="L94" s="376"/>
      <c r="M94" s="433"/>
      <c r="N94" s="434"/>
      <c r="O94" s="435"/>
      <c r="P94" s="378"/>
      <c r="Q94" s="436"/>
      <c r="R94" s="373"/>
      <c r="S94" s="437"/>
      <c r="T94" s="438"/>
      <c r="U94" s="384"/>
      <c r="V94" s="470"/>
      <c r="W94" s="381"/>
      <c r="X94" s="382"/>
      <c r="Y94" s="382"/>
      <c r="Z94" s="382"/>
      <c r="AA94" s="382"/>
      <c r="AB94" s="382"/>
      <c r="AC94" s="376"/>
      <c r="AD94" s="377"/>
      <c r="AE94" s="385"/>
      <c r="AF94" s="385"/>
      <c r="AG94" s="385"/>
      <c r="AH94" s="385"/>
      <c r="AI94" s="379"/>
      <c r="AJ94" s="386"/>
      <c r="AK94" s="372"/>
      <c r="AL94" s="372"/>
      <c r="AM94" s="372"/>
      <c r="AN94" s="372"/>
      <c r="AO94" s="372"/>
      <c r="AP94" s="372"/>
      <c r="AQ94" s="373"/>
      <c r="AR94" s="387"/>
      <c r="AS94" s="383"/>
      <c r="AT94" s="435"/>
      <c r="AU94" s="385"/>
      <c r="AV94" s="385"/>
      <c r="AW94" s="385"/>
      <c r="AX94" s="385"/>
      <c r="AY94" s="378"/>
      <c r="AZ94" s="436"/>
      <c r="BA94" s="372"/>
      <c r="BB94" s="372"/>
      <c r="BC94" s="372"/>
      <c r="BD94" s="372"/>
      <c r="BE94" s="437"/>
      <c r="BF94" s="381"/>
      <c r="BG94" s="376"/>
      <c r="BH94" s="377"/>
      <c r="BI94" s="385"/>
      <c r="BJ94" s="385"/>
      <c r="BK94" s="385"/>
      <c r="BL94" s="385"/>
      <c r="BM94" s="385"/>
      <c r="BN94" s="385"/>
      <c r="BO94" s="379"/>
      <c r="BP94" s="439"/>
      <c r="BQ94" s="438"/>
      <c r="BR94" s="440"/>
      <c r="BS94" s="385"/>
      <c r="BT94" s="379"/>
      <c r="BX94" s="454" t="s">
        <v>283</v>
      </c>
    </row>
    <row r="95" spans="1:76" s="132" customFormat="1" ht="15" x14ac:dyDescent="0.3">
      <c r="A95" s="148"/>
      <c r="B95" s="149"/>
      <c r="C95" s="291" t="str">
        <f t="shared" si="1"/>
        <v/>
      </c>
      <c r="D95" s="295"/>
      <c r="E95" s="264"/>
      <c r="F95" s="264"/>
      <c r="G95" s="431"/>
      <c r="H95" s="432"/>
      <c r="I95" s="382"/>
      <c r="J95" s="382"/>
      <c r="K95" s="382"/>
      <c r="L95" s="376"/>
      <c r="M95" s="433"/>
      <c r="N95" s="434"/>
      <c r="O95" s="435"/>
      <c r="P95" s="378"/>
      <c r="Q95" s="436"/>
      <c r="R95" s="373"/>
      <c r="S95" s="437"/>
      <c r="T95" s="438"/>
      <c r="U95" s="384"/>
      <c r="V95" s="470"/>
      <c r="W95" s="381"/>
      <c r="X95" s="382"/>
      <c r="Y95" s="382"/>
      <c r="Z95" s="382"/>
      <c r="AA95" s="382"/>
      <c r="AB95" s="382"/>
      <c r="AC95" s="376"/>
      <c r="AD95" s="377"/>
      <c r="AE95" s="385"/>
      <c r="AF95" s="385"/>
      <c r="AG95" s="385"/>
      <c r="AH95" s="385"/>
      <c r="AI95" s="379"/>
      <c r="AJ95" s="386"/>
      <c r="AK95" s="372"/>
      <c r="AL95" s="372"/>
      <c r="AM95" s="372"/>
      <c r="AN95" s="372"/>
      <c r="AO95" s="372"/>
      <c r="AP95" s="372"/>
      <c r="AQ95" s="373"/>
      <c r="AR95" s="387"/>
      <c r="AS95" s="383"/>
      <c r="AT95" s="435"/>
      <c r="AU95" s="385"/>
      <c r="AV95" s="385"/>
      <c r="AW95" s="385"/>
      <c r="AX95" s="385"/>
      <c r="AY95" s="378"/>
      <c r="AZ95" s="436"/>
      <c r="BA95" s="372"/>
      <c r="BB95" s="372"/>
      <c r="BC95" s="372"/>
      <c r="BD95" s="372"/>
      <c r="BE95" s="437"/>
      <c r="BF95" s="381"/>
      <c r="BG95" s="376"/>
      <c r="BH95" s="377"/>
      <c r="BI95" s="385"/>
      <c r="BJ95" s="385"/>
      <c r="BK95" s="385"/>
      <c r="BL95" s="385"/>
      <c r="BM95" s="385"/>
      <c r="BN95" s="385"/>
      <c r="BO95" s="379"/>
      <c r="BP95" s="439"/>
      <c r="BQ95" s="438"/>
      <c r="BR95" s="440"/>
      <c r="BS95" s="385"/>
      <c r="BT95" s="379"/>
      <c r="BX95" s="460"/>
    </row>
    <row r="96" spans="1:76" s="132" customFormat="1" ht="15" x14ac:dyDescent="0.3">
      <c r="A96" s="148"/>
      <c r="B96" s="149"/>
      <c r="C96" s="291" t="str">
        <f t="shared" si="1"/>
        <v/>
      </c>
      <c r="D96" s="295"/>
      <c r="E96" s="264"/>
      <c r="F96" s="264"/>
      <c r="G96" s="431"/>
      <c r="H96" s="432"/>
      <c r="I96" s="382"/>
      <c r="J96" s="382"/>
      <c r="K96" s="382"/>
      <c r="L96" s="376"/>
      <c r="M96" s="433"/>
      <c r="N96" s="434"/>
      <c r="O96" s="435"/>
      <c r="P96" s="378"/>
      <c r="Q96" s="436"/>
      <c r="R96" s="373"/>
      <c r="S96" s="437"/>
      <c r="T96" s="438"/>
      <c r="U96" s="384"/>
      <c r="V96" s="470"/>
      <c r="W96" s="381"/>
      <c r="X96" s="382"/>
      <c r="Y96" s="382"/>
      <c r="Z96" s="382"/>
      <c r="AA96" s="382"/>
      <c r="AB96" s="382"/>
      <c r="AC96" s="376"/>
      <c r="AD96" s="377"/>
      <c r="AE96" s="385"/>
      <c r="AF96" s="385"/>
      <c r="AG96" s="385"/>
      <c r="AH96" s="385"/>
      <c r="AI96" s="379"/>
      <c r="AJ96" s="386"/>
      <c r="AK96" s="372"/>
      <c r="AL96" s="372"/>
      <c r="AM96" s="372"/>
      <c r="AN96" s="372"/>
      <c r="AO96" s="372"/>
      <c r="AP96" s="372"/>
      <c r="AQ96" s="373"/>
      <c r="AR96" s="387"/>
      <c r="AS96" s="383"/>
      <c r="AT96" s="435"/>
      <c r="AU96" s="385"/>
      <c r="AV96" s="385"/>
      <c r="AW96" s="385"/>
      <c r="AX96" s="385"/>
      <c r="AY96" s="378"/>
      <c r="AZ96" s="436"/>
      <c r="BA96" s="372"/>
      <c r="BB96" s="372"/>
      <c r="BC96" s="372"/>
      <c r="BD96" s="372"/>
      <c r="BE96" s="437"/>
      <c r="BF96" s="381"/>
      <c r="BG96" s="376"/>
      <c r="BH96" s="377"/>
      <c r="BI96" s="385"/>
      <c r="BJ96" s="385"/>
      <c r="BK96" s="385"/>
      <c r="BL96" s="385"/>
      <c r="BM96" s="385"/>
      <c r="BN96" s="385"/>
      <c r="BO96" s="379"/>
      <c r="BP96" s="439"/>
      <c r="BQ96" s="438"/>
      <c r="BR96" s="440"/>
      <c r="BS96" s="385"/>
      <c r="BT96" s="379"/>
      <c r="BX96" s="456" t="s">
        <v>21</v>
      </c>
    </row>
    <row r="97" spans="1:76" s="132" customFormat="1" ht="15" x14ac:dyDescent="0.3">
      <c r="A97" s="148"/>
      <c r="B97" s="149"/>
      <c r="C97" s="291" t="str">
        <f t="shared" si="1"/>
        <v/>
      </c>
      <c r="D97" s="295"/>
      <c r="E97" s="264"/>
      <c r="F97" s="264"/>
      <c r="G97" s="431"/>
      <c r="H97" s="432"/>
      <c r="I97" s="382"/>
      <c r="J97" s="382"/>
      <c r="K97" s="382"/>
      <c r="L97" s="376"/>
      <c r="M97" s="433"/>
      <c r="N97" s="434"/>
      <c r="O97" s="435"/>
      <c r="P97" s="378"/>
      <c r="Q97" s="436"/>
      <c r="R97" s="373"/>
      <c r="S97" s="437"/>
      <c r="T97" s="438"/>
      <c r="U97" s="384"/>
      <c r="V97" s="470"/>
      <c r="W97" s="381"/>
      <c r="X97" s="382"/>
      <c r="Y97" s="382"/>
      <c r="Z97" s="382"/>
      <c r="AA97" s="382"/>
      <c r="AB97" s="382"/>
      <c r="AC97" s="376"/>
      <c r="AD97" s="377"/>
      <c r="AE97" s="385"/>
      <c r="AF97" s="385"/>
      <c r="AG97" s="385"/>
      <c r="AH97" s="385"/>
      <c r="AI97" s="379"/>
      <c r="AJ97" s="386"/>
      <c r="AK97" s="372"/>
      <c r="AL97" s="372"/>
      <c r="AM97" s="372"/>
      <c r="AN97" s="372"/>
      <c r="AO97" s="372"/>
      <c r="AP97" s="372"/>
      <c r="AQ97" s="373"/>
      <c r="AR97" s="387"/>
      <c r="AS97" s="383"/>
      <c r="AT97" s="435"/>
      <c r="AU97" s="385"/>
      <c r="AV97" s="385"/>
      <c r="AW97" s="385"/>
      <c r="AX97" s="385"/>
      <c r="AY97" s="378"/>
      <c r="AZ97" s="436"/>
      <c r="BA97" s="372"/>
      <c r="BB97" s="372"/>
      <c r="BC97" s="372"/>
      <c r="BD97" s="372"/>
      <c r="BE97" s="437"/>
      <c r="BF97" s="381"/>
      <c r="BG97" s="376"/>
      <c r="BH97" s="377"/>
      <c r="BI97" s="385"/>
      <c r="BJ97" s="385"/>
      <c r="BK97" s="385"/>
      <c r="BL97" s="385"/>
      <c r="BM97" s="385"/>
      <c r="BN97" s="385"/>
      <c r="BO97" s="379"/>
      <c r="BP97" s="439"/>
      <c r="BQ97" s="438"/>
      <c r="BR97" s="440"/>
      <c r="BS97" s="385"/>
      <c r="BT97" s="379"/>
      <c r="BX97" s="456" t="s">
        <v>64</v>
      </c>
    </row>
    <row r="98" spans="1:76" s="132" customFormat="1" ht="15" x14ac:dyDescent="0.3">
      <c r="A98" s="148"/>
      <c r="B98" s="149"/>
      <c r="C98" s="291" t="str">
        <f t="shared" si="1"/>
        <v/>
      </c>
      <c r="D98" s="295"/>
      <c r="E98" s="264"/>
      <c r="F98" s="264"/>
      <c r="G98" s="431"/>
      <c r="H98" s="432"/>
      <c r="I98" s="382"/>
      <c r="J98" s="382"/>
      <c r="K98" s="382"/>
      <c r="L98" s="376"/>
      <c r="M98" s="433"/>
      <c r="N98" s="434"/>
      <c r="O98" s="435"/>
      <c r="P98" s="378"/>
      <c r="Q98" s="436"/>
      <c r="R98" s="373"/>
      <c r="S98" s="437"/>
      <c r="T98" s="438"/>
      <c r="U98" s="384"/>
      <c r="V98" s="470"/>
      <c r="W98" s="381"/>
      <c r="X98" s="382"/>
      <c r="Y98" s="382"/>
      <c r="Z98" s="382"/>
      <c r="AA98" s="382"/>
      <c r="AB98" s="382"/>
      <c r="AC98" s="376"/>
      <c r="AD98" s="377"/>
      <c r="AE98" s="385"/>
      <c r="AF98" s="385"/>
      <c r="AG98" s="385"/>
      <c r="AH98" s="385"/>
      <c r="AI98" s="379"/>
      <c r="AJ98" s="386"/>
      <c r="AK98" s="372"/>
      <c r="AL98" s="372"/>
      <c r="AM98" s="372"/>
      <c r="AN98" s="372"/>
      <c r="AO98" s="372"/>
      <c r="AP98" s="372"/>
      <c r="AQ98" s="373"/>
      <c r="AR98" s="387"/>
      <c r="AS98" s="383"/>
      <c r="AT98" s="435"/>
      <c r="AU98" s="385"/>
      <c r="AV98" s="385"/>
      <c r="AW98" s="385"/>
      <c r="AX98" s="385"/>
      <c r="AY98" s="378"/>
      <c r="AZ98" s="436"/>
      <c r="BA98" s="372"/>
      <c r="BB98" s="372"/>
      <c r="BC98" s="372"/>
      <c r="BD98" s="372"/>
      <c r="BE98" s="437"/>
      <c r="BF98" s="381"/>
      <c r="BG98" s="376"/>
      <c r="BH98" s="377"/>
      <c r="BI98" s="385"/>
      <c r="BJ98" s="385"/>
      <c r="BK98" s="385"/>
      <c r="BL98" s="385"/>
      <c r="BM98" s="385"/>
      <c r="BN98" s="385"/>
      <c r="BO98" s="379"/>
      <c r="BP98" s="439"/>
      <c r="BQ98" s="438"/>
      <c r="BR98" s="440"/>
      <c r="BS98" s="385"/>
      <c r="BT98" s="379"/>
      <c r="BX98" s="456" t="s">
        <v>65</v>
      </c>
    </row>
    <row r="99" spans="1:76" s="132" customFormat="1" ht="15" x14ac:dyDescent="0.3">
      <c r="A99" s="148"/>
      <c r="B99" s="149"/>
      <c r="C99" s="291" t="str">
        <f t="shared" si="1"/>
        <v/>
      </c>
      <c r="D99" s="295"/>
      <c r="E99" s="264"/>
      <c r="F99" s="264"/>
      <c r="G99" s="431"/>
      <c r="H99" s="432"/>
      <c r="I99" s="382"/>
      <c r="J99" s="382"/>
      <c r="K99" s="382"/>
      <c r="L99" s="376"/>
      <c r="M99" s="433"/>
      <c r="N99" s="434"/>
      <c r="O99" s="435"/>
      <c r="P99" s="378"/>
      <c r="Q99" s="436"/>
      <c r="R99" s="373"/>
      <c r="S99" s="437"/>
      <c r="T99" s="438"/>
      <c r="U99" s="384"/>
      <c r="V99" s="470"/>
      <c r="W99" s="381"/>
      <c r="X99" s="382"/>
      <c r="Y99" s="382"/>
      <c r="Z99" s="382"/>
      <c r="AA99" s="382"/>
      <c r="AB99" s="382"/>
      <c r="AC99" s="376"/>
      <c r="AD99" s="377"/>
      <c r="AE99" s="385"/>
      <c r="AF99" s="385"/>
      <c r="AG99" s="385"/>
      <c r="AH99" s="385"/>
      <c r="AI99" s="379"/>
      <c r="AJ99" s="386"/>
      <c r="AK99" s="372"/>
      <c r="AL99" s="372"/>
      <c r="AM99" s="372"/>
      <c r="AN99" s="372"/>
      <c r="AO99" s="372"/>
      <c r="AP99" s="372"/>
      <c r="AQ99" s="373"/>
      <c r="AR99" s="387"/>
      <c r="AS99" s="383"/>
      <c r="AT99" s="435"/>
      <c r="AU99" s="385"/>
      <c r="AV99" s="385"/>
      <c r="AW99" s="385"/>
      <c r="AX99" s="385"/>
      <c r="AY99" s="378"/>
      <c r="AZ99" s="436"/>
      <c r="BA99" s="372"/>
      <c r="BB99" s="372"/>
      <c r="BC99" s="372"/>
      <c r="BD99" s="372"/>
      <c r="BE99" s="437"/>
      <c r="BF99" s="381"/>
      <c r="BG99" s="376"/>
      <c r="BH99" s="377"/>
      <c r="BI99" s="385"/>
      <c r="BJ99" s="385"/>
      <c r="BK99" s="385"/>
      <c r="BL99" s="385"/>
      <c r="BM99" s="385"/>
      <c r="BN99" s="385"/>
      <c r="BO99" s="379"/>
      <c r="BP99" s="439"/>
      <c r="BQ99" s="438"/>
      <c r="BR99" s="440"/>
      <c r="BS99" s="385"/>
      <c r="BT99" s="379"/>
      <c r="BX99" s="456" t="s">
        <v>294</v>
      </c>
    </row>
    <row r="100" spans="1:76" s="132" customFormat="1" ht="15" x14ac:dyDescent="0.3">
      <c r="A100" s="148"/>
      <c r="B100" s="149"/>
      <c r="C100" s="291" t="str">
        <f t="shared" si="1"/>
        <v/>
      </c>
      <c r="D100" s="295"/>
      <c r="E100" s="264"/>
      <c r="F100" s="264"/>
      <c r="G100" s="431"/>
      <c r="H100" s="432"/>
      <c r="I100" s="382"/>
      <c r="J100" s="382"/>
      <c r="K100" s="382"/>
      <c r="L100" s="376"/>
      <c r="M100" s="433"/>
      <c r="N100" s="434"/>
      <c r="O100" s="435"/>
      <c r="P100" s="378"/>
      <c r="Q100" s="436"/>
      <c r="R100" s="373"/>
      <c r="S100" s="437"/>
      <c r="T100" s="438"/>
      <c r="U100" s="384"/>
      <c r="V100" s="470"/>
      <c r="W100" s="381"/>
      <c r="X100" s="382"/>
      <c r="Y100" s="382"/>
      <c r="Z100" s="382"/>
      <c r="AA100" s="382"/>
      <c r="AB100" s="382"/>
      <c r="AC100" s="376"/>
      <c r="AD100" s="377"/>
      <c r="AE100" s="385"/>
      <c r="AF100" s="385"/>
      <c r="AG100" s="385"/>
      <c r="AH100" s="385"/>
      <c r="AI100" s="379"/>
      <c r="AJ100" s="386"/>
      <c r="AK100" s="372"/>
      <c r="AL100" s="372"/>
      <c r="AM100" s="372"/>
      <c r="AN100" s="372"/>
      <c r="AO100" s="372"/>
      <c r="AP100" s="372"/>
      <c r="AQ100" s="373"/>
      <c r="AR100" s="387"/>
      <c r="AS100" s="383"/>
      <c r="AT100" s="435"/>
      <c r="AU100" s="385"/>
      <c r="AV100" s="385"/>
      <c r="AW100" s="385"/>
      <c r="AX100" s="385"/>
      <c r="AY100" s="378"/>
      <c r="AZ100" s="436"/>
      <c r="BA100" s="372"/>
      <c r="BB100" s="372"/>
      <c r="BC100" s="372"/>
      <c r="BD100" s="372"/>
      <c r="BE100" s="437"/>
      <c r="BF100" s="381"/>
      <c r="BG100" s="376"/>
      <c r="BH100" s="377"/>
      <c r="BI100" s="385"/>
      <c r="BJ100" s="385"/>
      <c r="BK100" s="385"/>
      <c r="BL100" s="385"/>
      <c r="BM100" s="385"/>
      <c r="BN100" s="385"/>
      <c r="BO100" s="379"/>
      <c r="BP100" s="439"/>
      <c r="BQ100" s="438"/>
      <c r="BR100" s="440"/>
      <c r="BS100" s="385"/>
      <c r="BT100" s="379"/>
      <c r="BX100" s="459"/>
    </row>
    <row r="101" spans="1:76" s="132" customFormat="1" ht="15" x14ac:dyDescent="0.3">
      <c r="A101" s="148"/>
      <c r="B101" s="149"/>
      <c r="C101" s="291" t="str">
        <f t="shared" si="1"/>
        <v/>
      </c>
      <c r="D101" s="295"/>
      <c r="E101" s="264"/>
      <c r="F101" s="264"/>
      <c r="G101" s="431"/>
      <c r="H101" s="432"/>
      <c r="I101" s="382"/>
      <c r="J101" s="382"/>
      <c r="K101" s="382"/>
      <c r="L101" s="376"/>
      <c r="M101" s="433"/>
      <c r="N101" s="434"/>
      <c r="O101" s="435"/>
      <c r="P101" s="378"/>
      <c r="Q101" s="436"/>
      <c r="R101" s="373"/>
      <c r="S101" s="437"/>
      <c r="T101" s="438"/>
      <c r="U101" s="384"/>
      <c r="V101" s="470"/>
      <c r="W101" s="381"/>
      <c r="X101" s="382"/>
      <c r="Y101" s="382"/>
      <c r="Z101" s="382"/>
      <c r="AA101" s="382"/>
      <c r="AB101" s="382"/>
      <c r="AC101" s="376"/>
      <c r="AD101" s="377"/>
      <c r="AE101" s="385"/>
      <c r="AF101" s="385"/>
      <c r="AG101" s="385"/>
      <c r="AH101" s="385"/>
      <c r="AI101" s="379"/>
      <c r="AJ101" s="386"/>
      <c r="AK101" s="372"/>
      <c r="AL101" s="372"/>
      <c r="AM101" s="372"/>
      <c r="AN101" s="372"/>
      <c r="AO101" s="372"/>
      <c r="AP101" s="372"/>
      <c r="AQ101" s="373"/>
      <c r="AR101" s="387"/>
      <c r="AS101" s="383"/>
      <c r="AT101" s="435"/>
      <c r="AU101" s="385"/>
      <c r="AV101" s="385"/>
      <c r="AW101" s="385"/>
      <c r="AX101" s="385"/>
      <c r="AY101" s="378"/>
      <c r="AZ101" s="436"/>
      <c r="BA101" s="372"/>
      <c r="BB101" s="372"/>
      <c r="BC101" s="372"/>
      <c r="BD101" s="372"/>
      <c r="BE101" s="437"/>
      <c r="BF101" s="381"/>
      <c r="BG101" s="376"/>
      <c r="BH101" s="377"/>
      <c r="BI101" s="385"/>
      <c r="BJ101" s="385"/>
      <c r="BK101" s="385"/>
      <c r="BL101" s="385"/>
      <c r="BM101" s="385"/>
      <c r="BN101" s="385"/>
      <c r="BO101" s="379"/>
      <c r="BP101" s="439"/>
      <c r="BQ101" s="438"/>
      <c r="BR101" s="440"/>
      <c r="BS101" s="385"/>
      <c r="BT101" s="379"/>
      <c r="BX101" s="458"/>
    </row>
    <row r="102" spans="1:76" s="132" customFormat="1" ht="15.75" x14ac:dyDescent="0.25">
      <c r="A102" s="148"/>
      <c r="B102" s="149"/>
      <c r="C102" s="291" t="str">
        <f t="shared" si="1"/>
        <v/>
      </c>
      <c r="D102" s="295"/>
      <c r="E102" s="264"/>
      <c r="F102" s="264"/>
      <c r="G102" s="431"/>
      <c r="H102" s="432"/>
      <c r="I102" s="382"/>
      <c r="J102" s="382"/>
      <c r="K102" s="382"/>
      <c r="L102" s="376"/>
      <c r="M102" s="433"/>
      <c r="N102" s="434"/>
      <c r="O102" s="435"/>
      <c r="P102" s="378"/>
      <c r="Q102" s="436"/>
      <c r="R102" s="373"/>
      <c r="S102" s="437"/>
      <c r="T102" s="438"/>
      <c r="U102" s="384"/>
      <c r="V102" s="470"/>
      <c r="W102" s="381"/>
      <c r="X102" s="382"/>
      <c r="Y102" s="382"/>
      <c r="Z102" s="382"/>
      <c r="AA102" s="382"/>
      <c r="AB102" s="382"/>
      <c r="AC102" s="376"/>
      <c r="AD102" s="377"/>
      <c r="AE102" s="385"/>
      <c r="AF102" s="385"/>
      <c r="AG102" s="385"/>
      <c r="AH102" s="385"/>
      <c r="AI102" s="379"/>
      <c r="AJ102" s="386"/>
      <c r="AK102" s="372"/>
      <c r="AL102" s="372"/>
      <c r="AM102" s="372"/>
      <c r="AN102" s="372"/>
      <c r="AO102" s="372"/>
      <c r="AP102" s="372"/>
      <c r="AQ102" s="373"/>
      <c r="AR102" s="387"/>
      <c r="AS102" s="383"/>
      <c r="AT102" s="435"/>
      <c r="AU102" s="385"/>
      <c r="AV102" s="385"/>
      <c r="AW102" s="385"/>
      <c r="AX102" s="385"/>
      <c r="AY102" s="378"/>
      <c r="AZ102" s="436"/>
      <c r="BA102" s="372"/>
      <c r="BB102" s="372"/>
      <c r="BC102" s="372"/>
      <c r="BD102" s="372"/>
      <c r="BE102" s="437"/>
      <c r="BF102" s="381"/>
      <c r="BG102" s="376"/>
      <c r="BH102" s="377"/>
      <c r="BI102" s="385"/>
      <c r="BJ102" s="385"/>
      <c r="BK102" s="385"/>
      <c r="BL102" s="385"/>
      <c r="BM102" s="385"/>
      <c r="BN102" s="385"/>
      <c r="BO102" s="379"/>
      <c r="BP102" s="439"/>
      <c r="BQ102" s="438"/>
      <c r="BR102" s="440"/>
      <c r="BS102" s="385"/>
      <c r="BT102" s="379"/>
      <c r="BX102" s="454" t="s">
        <v>97</v>
      </c>
    </row>
    <row r="103" spans="1:76" s="132" customFormat="1" ht="15" x14ac:dyDescent="0.3">
      <c r="A103" s="148"/>
      <c r="B103" s="149"/>
      <c r="C103" s="291" t="str">
        <f t="shared" si="1"/>
        <v/>
      </c>
      <c r="D103" s="295"/>
      <c r="E103" s="264"/>
      <c r="F103" s="264"/>
      <c r="G103" s="431"/>
      <c r="H103" s="432"/>
      <c r="I103" s="382"/>
      <c r="J103" s="382"/>
      <c r="K103" s="382"/>
      <c r="L103" s="376"/>
      <c r="M103" s="433"/>
      <c r="N103" s="434"/>
      <c r="O103" s="435"/>
      <c r="P103" s="378"/>
      <c r="Q103" s="436"/>
      <c r="R103" s="373"/>
      <c r="S103" s="437"/>
      <c r="T103" s="438"/>
      <c r="U103" s="384"/>
      <c r="V103" s="470"/>
      <c r="W103" s="381"/>
      <c r="X103" s="382"/>
      <c r="Y103" s="382"/>
      <c r="Z103" s="382"/>
      <c r="AA103" s="382"/>
      <c r="AB103" s="382"/>
      <c r="AC103" s="376"/>
      <c r="AD103" s="377"/>
      <c r="AE103" s="385"/>
      <c r="AF103" s="385"/>
      <c r="AG103" s="385"/>
      <c r="AH103" s="385"/>
      <c r="AI103" s="379"/>
      <c r="AJ103" s="386"/>
      <c r="AK103" s="372"/>
      <c r="AL103" s="372"/>
      <c r="AM103" s="372"/>
      <c r="AN103" s="372"/>
      <c r="AO103" s="372"/>
      <c r="AP103" s="372"/>
      <c r="AQ103" s="373"/>
      <c r="AR103" s="387"/>
      <c r="AS103" s="383"/>
      <c r="AT103" s="435"/>
      <c r="AU103" s="385"/>
      <c r="AV103" s="385"/>
      <c r="AW103" s="385"/>
      <c r="AX103" s="385"/>
      <c r="AY103" s="378"/>
      <c r="AZ103" s="436"/>
      <c r="BA103" s="372"/>
      <c r="BB103" s="372"/>
      <c r="BC103" s="372"/>
      <c r="BD103" s="372"/>
      <c r="BE103" s="437"/>
      <c r="BF103" s="381"/>
      <c r="BG103" s="376"/>
      <c r="BH103" s="377"/>
      <c r="BI103" s="385"/>
      <c r="BJ103" s="385"/>
      <c r="BK103" s="385"/>
      <c r="BL103" s="385"/>
      <c r="BM103" s="385"/>
      <c r="BN103" s="385"/>
      <c r="BO103" s="379"/>
      <c r="BP103" s="439"/>
      <c r="BQ103" s="438"/>
      <c r="BR103" s="440"/>
      <c r="BS103" s="385"/>
      <c r="BT103" s="379"/>
      <c r="BX103" s="460"/>
    </row>
    <row r="104" spans="1:76" s="132" customFormat="1" ht="15" x14ac:dyDescent="0.3">
      <c r="A104" s="148"/>
      <c r="B104" s="149"/>
      <c r="C104" s="291" t="str">
        <f t="shared" si="1"/>
        <v/>
      </c>
      <c r="D104" s="295"/>
      <c r="E104" s="264"/>
      <c r="F104" s="264"/>
      <c r="G104" s="431"/>
      <c r="H104" s="432"/>
      <c r="I104" s="382"/>
      <c r="J104" s="382"/>
      <c r="K104" s="382"/>
      <c r="L104" s="376"/>
      <c r="M104" s="433"/>
      <c r="N104" s="434"/>
      <c r="O104" s="435"/>
      <c r="P104" s="378"/>
      <c r="Q104" s="436"/>
      <c r="R104" s="373"/>
      <c r="S104" s="437"/>
      <c r="T104" s="438"/>
      <c r="U104" s="384"/>
      <c r="V104" s="470"/>
      <c r="W104" s="381"/>
      <c r="X104" s="382"/>
      <c r="Y104" s="382"/>
      <c r="Z104" s="382"/>
      <c r="AA104" s="382"/>
      <c r="AB104" s="382"/>
      <c r="AC104" s="376"/>
      <c r="AD104" s="377"/>
      <c r="AE104" s="385"/>
      <c r="AF104" s="385"/>
      <c r="AG104" s="385"/>
      <c r="AH104" s="385"/>
      <c r="AI104" s="379"/>
      <c r="AJ104" s="386"/>
      <c r="AK104" s="372"/>
      <c r="AL104" s="372"/>
      <c r="AM104" s="372"/>
      <c r="AN104" s="372"/>
      <c r="AO104" s="372"/>
      <c r="AP104" s="372"/>
      <c r="AQ104" s="373"/>
      <c r="AR104" s="387"/>
      <c r="AS104" s="383"/>
      <c r="AT104" s="435"/>
      <c r="AU104" s="385"/>
      <c r="AV104" s="385"/>
      <c r="AW104" s="385"/>
      <c r="AX104" s="385"/>
      <c r="AY104" s="378"/>
      <c r="AZ104" s="436"/>
      <c r="BA104" s="372"/>
      <c r="BB104" s="372"/>
      <c r="BC104" s="372"/>
      <c r="BD104" s="372"/>
      <c r="BE104" s="437"/>
      <c r="BF104" s="381"/>
      <c r="BG104" s="376"/>
      <c r="BH104" s="377"/>
      <c r="BI104" s="385"/>
      <c r="BJ104" s="385"/>
      <c r="BK104" s="385"/>
      <c r="BL104" s="385"/>
      <c r="BM104" s="385"/>
      <c r="BN104" s="385"/>
      <c r="BO104" s="379"/>
      <c r="BP104" s="439"/>
      <c r="BQ104" s="438"/>
      <c r="BR104" s="440"/>
      <c r="BS104" s="385"/>
      <c r="BT104" s="379"/>
      <c r="BX104" s="456" t="s">
        <v>43</v>
      </c>
    </row>
    <row r="105" spans="1:76" s="132" customFormat="1" ht="15" x14ac:dyDescent="0.3">
      <c r="A105" s="148"/>
      <c r="B105" s="149"/>
      <c r="C105" s="291" t="str">
        <f t="shared" si="1"/>
        <v/>
      </c>
      <c r="D105" s="295"/>
      <c r="E105" s="264"/>
      <c r="F105" s="264"/>
      <c r="G105" s="431"/>
      <c r="H105" s="432"/>
      <c r="I105" s="382"/>
      <c r="J105" s="382"/>
      <c r="K105" s="382"/>
      <c r="L105" s="376"/>
      <c r="M105" s="433"/>
      <c r="N105" s="434"/>
      <c r="O105" s="435"/>
      <c r="P105" s="378"/>
      <c r="Q105" s="436"/>
      <c r="R105" s="373"/>
      <c r="S105" s="437"/>
      <c r="T105" s="438"/>
      <c r="U105" s="384"/>
      <c r="V105" s="470"/>
      <c r="W105" s="381"/>
      <c r="X105" s="382"/>
      <c r="Y105" s="382"/>
      <c r="Z105" s="382"/>
      <c r="AA105" s="382"/>
      <c r="AB105" s="382"/>
      <c r="AC105" s="376"/>
      <c r="AD105" s="377"/>
      <c r="AE105" s="385"/>
      <c r="AF105" s="385"/>
      <c r="AG105" s="385"/>
      <c r="AH105" s="385"/>
      <c r="AI105" s="379"/>
      <c r="AJ105" s="386"/>
      <c r="AK105" s="372"/>
      <c r="AL105" s="372"/>
      <c r="AM105" s="372"/>
      <c r="AN105" s="372"/>
      <c r="AO105" s="372"/>
      <c r="AP105" s="372"/>
      <c r="AQ105" s="373"/>
      <c r="AR105" s="387"/>
      <c r="AS105" s="383"/>
      <c r="AT105" s="435"/>
      <c r="AU105" s="385"/>
      <c r="AV105" s="385"/>
      <c r="AW105" s="385"/>
      <c r="AX105" s="385"/>
      <c r="AY105" s="378"/>
      <c r="AZ105" s="436"/>
      <c r="BA105" s="372"/>
      <c r="BB105" s="372"/>
      <c r="BC105" s="372"/>
      <c r="BD105" s="372"/>
      <c r="BE105" s="437"/>
      <c r="BF105" s="381"/>
      <c r="BG105" s="376"/>
      <c r="BH105" s="377"/>
      <c r="BI105" s="385"/>
      <c r="BJ105" s="385"/>
      <c r="BK105" s="385"/>
      <c r="BL105" s="385"/>
      <c r="BM105" s="385"/>
      <c r="BN105" s="385"/>
      <c r="BO105" s="379"/>
      <c r="BP105" s="439"/>
      <c r="BQ105" s="438"/>
      <c r="BR105" s="440"/>
      <c r="BS105" s="385"/>
      <c r="BT105" s="379"/>
      <c r="BX105" s="456" t="s">
        <v>297</v>
      </c>
    </row>
    <row r="106" spans="1:76" s="132" customFormat="1" ht="15" x14ac:dyDescent="0.3">
      <c r="A106" s="148"/>
      <c r="B106" s="149"/>
      <c r="C106" s="291" t="str">
        <f t="shared" si="1"/>
        <v/>
      </c>
      <c r="D106" s="295"/>
      <c r="E106" s="264"/>
      <c r="F106" s="264"/>
      <c r="G106" s="431"/>
      <c r="H106" s="432"/>
      <c r="I106" s="382"/>
      <c r="J106" s="382"/>
      <c r="K106" s="382"/>
      <c r="L106" s="376"/>
      <c r="M106" s="433"/>
      <c r="N106" s="434"/>
      <c r="O106" s="435"/>
      <c r="P106" s="378"/>
      <c r="Q106" s="436"/>
      <c r="R106" s="373"/>
      <c r="S106" s="437"/>
      <c r="T106" s="438"/>
      <c r="U106" s="384"/>
      <c r="V106" s="470"/>
      <c r="W106" s="381"/>
      <c r="X106" s="382"/>
      <c r="Y106" s="382"/>
      <c r="Z106" s="382"/>
      <c r="AA106" s="382"/>
      <c r="AB106" s="382"/>
      <c r="AC106" s="376"/>
      <c r="AD106" s="377"/>
      <c r="AE106" s="385"/>
      <c r="AF106" s="385"/>
      <c r="AG106" s="385"/>
      <c r="AH106" s="385"/>
      <c r="AI106" s="379"/>
      <c r="AJ106" s="386"/>
      <c r="AK106" s="372"/>
      <c r="AL106" s="372"/>
      <c r="AM106" s="372"/>
      <c r="AN106" s="372"/>
      <c r="AO106" s="372"/>
      <c r="AP106" s="372"/>
      <c r="AQ106" s="373"/>
      <c r="AR106" s="387"/>
      <c r="AS106" s="383"/>
      <c r="AT106" s="435"/>
      <c r="AU106" s="385"/>
      <c r="AV106" s="385"/>
      <c r="AW106" s="385"/>
      <c r="AX106" s="385"/>
      <c r="AY106" s="378"/>
      <c r="AZ106" s="436"/>
      <c r="BA106" s="372"/>
      <c r="BB106" s="372"/>
      <c r="BC106" s="372"/>
      <c r="BD106" s="372"/>
      <c r="BE106" s="437"/>
      <c r="BF106" s="381"/>
      <c r="BG106" s="376"/>
      <c r="BH106" s="377"/>
      <c r="BI106" s="385"/>
      <c r="BJ106" s="385"/>
      <c r="BK106" s="385"/>
      <c r="BL106" s="385"/>
      <c r="BM106" s="385"/>
      <c r="BN106" s="385"/>
      <c r="BO106" s="379"/>
      <c r="BP106" s="439"/>
      <c r="BQ106" s="438"/>
      <c r="BR106" s="440"/>
      <c r="BS106" s="385"/>
      <c r="BT106" s="379"/>
      <c r="BX106" s="456" t="s">
        <v>45</v>
      </c>
    </row>
    <row r="107" spans="1:76" s="132" customFormat="1" ht="15" x14ac:dyDescent="0.3">
      <c r="A107" s="148"/>
      <c r="B107" s="149"/>
      <c r="C107" s="291" t="str">
        <f t="shared" si="1"/>
        <v/>
      </c>
      <c r="D107" s="295"/>
      <c r="E107" s="264"/>
      <c r="F107" s="264"/>
      <c r="G107" s="431"/>
      <c r="H107" s="432"/>
      <c r="I107" s="382"/>
      <c r="J107" s="382"/>
      <c r="K107" s="382"/>
      <c r="L107" s="376"/>
      <c r="M107" s="433"/>
      <c r="N107" s="434"/>
      <c r="O107" s="435"/>
      <c r="P107" s="378"/>
      <c r="Q107" s="436"/>
      <c r="R107" s="373"/>
      <c r="S107" s="437"/>
      <c r="T107" s="438"/>
      <c r="U107" s="384"/>
      <c r="V107" s="470"/>
      <c r="W107" s="381"/>
      <c r="X107" s="382"/>
      <c r="Y107" s="382"/>
      <c r="Z107" s="382"/>
      <c r="AA107" s="382"/>
      <c r="AB107" s="382"/>
      <c r="AC107" s="376"/>
      <c r="AD107" s="377"/>
      <c r="AE107" s="385"/>
      <c r="AF107" s="385"/>
      <c r="AG107" s="385"/>
      <c r="AH107" s="385"/>
      <c r="AI107" s="379"/>
      <c r="AJ107" s="386"/>
      <c r="AK107" s="372"/>
      <c r="AL107" s="372"/>
      <c r="AM107" s="372"/>
      <c r="AN107" s="372"/>
      <c r="AO107" s="372"/>
      <c r="AP107" s="372"/>
      <c r="AQ107" s="373"/>
      <c r="AR107" s="387"/>
      <c r="AS107" s="383"/>
      <c r="AT107" s="435"/>
      <c r="AU107" s="385"/>
      <c r="AV107" s="385"/>
      <c r="AW107" s="385"/>
      <c r="AX107" s="385"/>
      <c r="AY107" s="378"/>
      <c r="AZ107" s="436"/>
      <c r="BA107" s="372"/>
      <c r="BB107" s="372"/>
      <c r="BC107" s="372"/>
      <c r="BD107" s="372"/>
      <c r="BE107" s="437"/>
      <c r="BF107" s="381"/>
      <c r="BG107" s="376"/>
      <c r="BH107" s="377"/>
      <c r="BI107" s="385"/>
      <c r="BJ107" s="385"/>
      <c r="BK107" s="385"/>
      <c r="BL107" s="385"/>
      <c r="BM107" s="385"/>
      <c r="BN107" s="385"/>
      <c r="BO107" s="379"/>
      <c r="BP107" s="439"/>
      <c r="BQ107" s="438"/>
      <c r="BR107" s="440"/>
      <c r="BS107" s="385"/>
      <c r="BT107" s="379"/>
      <c r="BX107" s="459"/>
    </row>
    <row r="108" spans="1:76" s="132" customFormat="1" ht="15" x14ac:dyDescent="0.3">
      <c r="A108" s="148"/>
      <c r="B108" s="149"/>
      <c r="C108" s="291" t="str">
        <f t="shared" si="1"/>
        <v/>
      </c>
      <c r="D108" s="295"/>
      <c r="E108" s="264"/>
      <c r="F108" s="264"/>
      <c r="G108" s="431"/>
      <c r="H108" s="432"/>
      <c r="I108" s="382"/>
      <c r="J108" s="382"/>
      <c r="K108" s="382"/>
      <c r="L108" s="376"/>
      <c r="M108" s="433"/>
      <c r="N108" s="434"/>
      <c r="O108" s="435"/>
      <c r="P108" s="378"/>
      <c r="Q108" s="436"/>
      <c r="R108" s="373"/>
      <c r="S108" s="437"/>
      <c r="T108" s="438"/>
      <c r="U108" s="384"/>
      <c r="V108" s="470"/>
      <c r="W108" s="381"/>
      <c r="X108" s="382"/>
      <c r="Y108" s="382"/>
      <c r="Z108" s="382"/>
      <c r="AA108" s="382"/>
      <c r="AB108" s="382"/>
      <c r="AC108" s="376"/>
      <c r="AD108" s="377"/>
      <c r="AE108" s="385"/>
      <c r="AF108" s="385"/>
      <c r="AG108" s="385"/>
      <c r="AH108" s="385"/>
      <c r="AI108" s="379"/>
      <c r="AJ108" s="386"/>
      <c r="AK108" s="372"/>
      <c r="AL108" s="372"/>
      <c r="AM108" s="372"/>
      <c r="AN108" s="372"/>
      <c r="AO108" s="372"/>
      <c r="AP108" s="372"/>
      <c r="AQ108" s="373"/>
      <c r="AR108" s="387"/>
      <c r="AS108" s="383"/>
      <c r="AT108" s="435"/>
      <c r="AU108" s="385"/>
      <c r="AV108" s="385"/>
      <c r="AW108" s="385"/>
      <c r="AX108" s="385"/>
      <c r="AY108" s="378"/>
      <c r="AZ108" s="436"/>
      <c r="BA108" s="372"/>
      <c r="BB108" s="372"/>
      <c r="BC108" s="372"/>
      <c r="BD108" s="372"/>
      <c r="BE108" s="437"/>
      <c r="BF108" s="381"/>
      <c r="BG108" s="376"/>
      <c r="BH108" s="377"/>
      <c r="BI108" s="385"/>
      <c r="BJ108" s="385"/>
      <c r="BK108" s="385"/>
      <c r="BL108" s="385"/>
      <c r="BM108" s="385"/>
      <c r="BN108" s="385"/>
      <c r="BO108" s="379"/>
      <c r="BP108" s="439"/>
      <c r="BQ108" s="438"/>
      <c r="BR108" s="440"/>
      <c r="BS108" s="385"/>
      <c r="BT108" s="379"/>
      <c r="BX108" s="458"/>
    </row>
    <row r="109" spans="1:76" s="132" customFormat="1" ht="15" x14ac:dyDescent="0.3">
      <c r="A109" s="148"/>
      <c r="B109" s="149"/>
      <c r="C109" s="291" t="str">
        <f t="shared" si="1"/>
        <v/>
      </c>
      <c r="D109" s="295"/>
      <c r="E109" s="264"/>
      <c r="F109" s="264"/>
      <c r="G109" s="431"/>
      <c r="H109" s="432"/>
      <c r="I109" s="382"/>
      <c r="J109" s="382"/>
      <c r="K109" s="382"/>
      <c r="L109" s="376"/>
      <c r="M109" s="433"/>
      <c r="N109" s="434"/>
      <c r="O109" s="435"/>
      <c r="P109" s="378"/>
      <c r="Q109" s="436"/>
      <c r="R109" s="373"/>
      <c r="S109" s="437"/>
      <c r="T109" s="438"/>
      <c r="U109" s="384"/>
      <c r="V109" s="470"/>
      <c r="W109" s="381"/>
      <c r="X109" s="382"/>
      <c r="Y109" s="382"/>
      <c r="Z109" s="382"/>
      <c r="AA109" s="382"/>
      <c r="AB109" s="382"/>
      <c r="AC109" s="376"/>
      <c r="AD109" s="377"/>
      <c r="AE109" s="385"/>
      <c r="AF109" s="385"/>
      <c r="AG109" s="385"/>
      <c r="AH109" s="385"/>
      <c r="AI109" s="379"/>
      <c r="AJ109" s="386"/>
      <c r="AK109" s="372"/>
      <c r="AL109" s="372"/>
      <c r="AM109" s="372"/>
      <c r="AN109" s="372"/>
      <c r="AO109" s="372"/>
      <c r="AP109" s="372"/>
      <c r="AQ109" s="373"/>
      <c r="AR109" s="387"/>
      <c r="AS109" s="383"/>
      <c r="AT109" s="435"/>
      <c r="AU109" s="385"/>
      <c r="AV109" s="385"/>
      <c r="AW109" s="385"/>
      <c r="AX109" s="385"/>
      <c r="AY109" s="378"/>
      <c r="AZ109" s="436"/>
      <c r="BA109" s="372"/>
      <c r="BB109" s="372"/>
      <c r="BC109" s="372"/>
      <c r="BD109" s="372"/>
      <c r="BE109" s="437"/>
      <c r="BF109" s="381"/>
      <c r="BG109" s="376"/>
      <c r="BH109" s="377"/>
      <c r="BI109" s="385"/>
      <c r="BJ109" s="385"/>
      <c r="BK109" s="385"/>
      <c r="BL109" s="385"/>
      <c r="BM109" s="385"/>
      <c r="BN109" s="385"/>
      <c r="BO109" s="379"/>
      <c r="BP109" s="439"/>
      <c r="BQ109" s="438"/>
      <c r="BR109" s="440"/>
      <c r="BS109" s="385"/>
      <c r="BT109" s="379"/>
      <c r="BX109" s="458"/>
    </row>
    <row r="110" spans="1:76" s="132" customFormat="1" ht="15" x14ac:dyDescent="0.3">
      <c r="A110" s="148"/>
      <c r="B110" s="149"/>
      <c r="C110" s="291" t="str">
        <f t="shared" si="1"/>
        <v/>
      </c>
      <c r="D110" s="295"/>
      <c r="E110" s="264"/>
      <c r="F110" s="264"/>
      <c r="G110" s="431"/>
      <c r="H110" s="432"/>
      <c r="I110" s="382"/>
      <c r="J110" s="382"/>
      <c r="K110" s="382"/>
      <c r="L110" s="376"/>
      <c r="M110" s="433"/>
      <c r="N110" s="434"/>
      <c r="O110" s="435"/>
      <c r="P110" s="378"/>
      <c r="Q110" s="436"/>
      <c r="R110" s="373"/>
      <c r="S110" s="437"/>
      <c r="T110" s="438"/>
      <c r="U110" s="384"/>
      <c r="V110" s="470"/>
      <c r="W110" s="381"/>
      <c r="X110" s="382"/>
      <c r="Y110" s="382"/>
      <c r="Z110" s="382"/>
      <c r="AA110" s="382"/>
      <c r="AB110" s="382"/>
      <c r="AC110" s="376"/>
      <c r="AD110" s="377"/>
      <c r="AE110" s="385"/>
      <c r="AF110" s="385"/>
      <c r="AG110" s="385"/>
      <c r="AH110" s="385"/>
      <c r="AI110" s="379"/>
      <c r="AJ110" s="386"/>
      <c r="AK110" s="372"/>
      <c r="AL110" s="372"/>
      <c r="AM110" s="372"/>
      <c r="AN110" s="372"/>
      <c r="AO110" s="372"/>
      <c r="AP110" s="372"/>
      <c r="AQ110" s="373"/>
      <c r="AR110" s="387"/>
      <c r="AS110" s="383"/>
      <c r="AT110" s="435"/>
      <c r="AU110" s="385"/>
      <c r="AV110" s="385"/>
      <c r="AW110" s="385"/>
      <c r="AX110" s="385"/>
      <c r="AY110" s="378"/>
      <c r="AZ110" s="436"/>
      <c r="BA110" s="372"/>
      <c r="BB110" s="372"/>
      <c r="BC110" s="372"/>
      <c r="BD110" s="372"/>
      <c r="BE110" s="437"/>
      <c r="BF110" s="381"/>
      <c r="BG110" s="376"/>
      <c r="BH110" s="377"/>
      <c r="BI110" s="385"/>
      <c r="BJ110" s="385"/>
      <c r="BK110" s="385"/>
      <c r="BL110" s="385"/>
      <c r="BM110" s="385"/>
      <c r="BN110" s="385"/>
      <c r="BO110" s="379"/>
      <c r="BP110" s="439"/>
      <c r="BQ110" s="438"/>
      <c r="BR110" s="440"/>
      <c r="BS110" s="385"/>
      <c r="BT110" s="379"/>
      <c r="BX110" s="458"/>
    </row>
    <row r="111" spans="1:76" s="132" customFormat="1" ht="15" x14ac:dyDescent="0.3">
      <c r="A111" s="148"/>
      <c r="B111" s="149"/>
      <c r="C111" s="291" t="str">
        <f t="shared" si="1"/>
        <v/>
      </c>
      <c r="D111" s="295"/>
      <c r="E111" s="264"/>
      <c r="F111" s="264"/>
      <c r="G111" s="431"/>
      <c r="H111" s="432"/>
      <c r="I111" s="382"/>
      <c r="J111" s="382"/>
      <c r="K111" s="382"/>
      <c r="L111" s="376"/>
      <c r="M111" s="433"/>
      <c r="N111" s="434"/>
      <c r="O111" s="435"/>
      <c r="P111" s="378"/>
      <c r="Q111" s="436"/>
      <c r="R111" s="373"/>
      <c r="S111" s="437"/>
      <c r="T111" s="438"/>
      <c r="U111" s="384"/>
      <c r="V111" s="470"/>
      <c r="W111" s="381"/>
      <c r="X111" s="382"/>
      <c r="Y111" s="382"/>
      <c r="Z111" s="382"/>
      <c r="AA111" s="382"/>
      <c r="AB111" s="382"/>
      <c r="AC111" s="376"/>
      <c r="AD111" s="377"/>
      <c r="AE111" s="385"/>
      <c r="AF111" s="385"/>
      <c r="AG111" s="385"/>
      <c r="AH111" s="385"/>
      <c r="AI111" s="379"/>
      <c r="AJ111" s="386"/>
      <c r="AK111" s="372"/>
      <c r="AL111" s="372"/>
      <c r="AM111" s="372"/>
      <c r="AN111" s="372"/>
      <c r="AO111" s="372"/>
      <c r="AP111" s="372"/>
      <c r="AQ111" s="373"/>
      <c r="AR111" s="387"/>
      <c r="AS111" s="383"/>
      <c r="AT111" s="435"/>
      <c r="AU111" s="385"/>
      <c r="AV111" s="385"/>
      <c r="AW111" s="385"/>
      <c r="AX111" s="385"/>
      <c r="AY111" s="378"/>
      <c r="AZ111" s="436"/>
      <c r="BA111" s="372"/>
      <c r="BB111" s="372"/>
      <c r="BC111" s="372"/>
      <c r="BD111" s="372"/>
      <c r="BE111" s="437"/>
      <c r="BF111" s="381"/>
      <c r="BG111" s="376"/>
      <c r="BH111" s="377"/>
      <c r="BI111" s="385"/>
      <c r="BJ111" s="385"/>
      <c r="BK111" s="385"/>
      <c r="BL111" s="385"/>
      <c r="BM111" s="385"/>
      <c r="BN111" s="385"/>
      <c r="BO111" s="379"/>
      <c r="BP111" s="439"/>
      <c r="BQ111" s="438"/>
      <c r="BR111" s="440"/>
      <c r="BS111" s="385"/>
      <c r="BT111" s="379"/>
      <c r="BX111" s="458"/>
    </row>
    <row r="112" spans="1:76" s="132" customFormat="1" ht="15" x14ac:dyDescent="0.3">
      <c r="A112" s="148"/>
      <c r="B112" s="149"/>
      <c r="C112" s="291" t="str">
        <f t="shared" si="1"/>
        <v/>
      </c>
      <c r="D112" s="295"/>
      <c r="E112" s="264"/>
      <c r="F112" s="264"/>
      <c r="G112" s="431"/>
      <c r="H112" s="432"/>
      <c r="I112" s="382"/>
      <c r="J112" s="382"/>
      <c r="K112" s="382"/>
      <c r="L112" s="376"/>
      <c r="M112" s="433"/>
      <c r="N112" s="434"/>
      <c r="O112" s="435"/>
      <c r="P112" s="378"/>
      <c r="Q112" s="436"/>
      <c r="R112" s="373"/>
      <c r="S112" s="437"/>
      <c r="T112" s="438"/>
      <c r="U112" s="384"/>
      <c r="V112" s="470"/>
      <c r="W112" s="381"/>
      <c r="X112" s="382"/>
      <c r="Y112" s="382"/>
      <c r="Z112" s="382"/>
      <c r="AA112" s="382"/>
      <c r="AB112" s="382"/>
      <c r="AC112" s="376"/>
      <c r="AD112" s="377"/>
      <c r="AE112" s="385"/>
      <c r="AF112" s="385"/>
      <c r="AG112" s="385"/>
      <c r="AH112" s="385"/>
      <c r="AI112" s="379"/>
      <c r="AJ112" s="386"/>
      <c r="AK112" s="372"/>
      <c r="AL112" s="372"/>
      <c r="AM112" s="372"/>
      <c r="AN112" s="372"/>
      <c r="AO112" s="372"/>
      <c r="AP112" s="372"/>
      <c r="AQ112" s="373"/>
      <c r="AR112" s="387"/>
      <c r="AS112" s="383"/>
      <c r="AT112" s="435"/>
      <c r="AU112" s="385"/>
      <c r="AV112" s="385"/>
      <c r="AW112" s="385"/>
      <c r="AX112" s="385"/>
      <c r="AY112" s="378"/>
      <c r="AZ112" s="436"/>
      <c r="BA112" s="372"/>
      <c r="BB112" s="372"/>
      <c r="BC112" s="372"/>
      <c r="BD112" s="372"/>
      <c r="BE112" s="437"/>
      <c r="BF112" s="381"/>
      <c r="BG112" s="376"/>
      <c r="BH112" s="377"/>
      <c r="BI112" s="385"/>
      <c r="BJ112" s="385"/>
      <c r="BK112" s="385"/>
      <c r="BL112" s="385"/>
      <c r="BM112" s="385"/>
      <c r="BN112" s="385"/>
      <c r="BO112" s="379"/>
      <c r="BP112" s="439"/>
      <c r="BQ112" s="438"/>
      <c r="BR112" s="440"/>
      <c r="BS112" s="385"/>
      <c r="BT112" s="379"/>
      <c r="BX112" s="458"/>
    </row>
    <row r="113" spans="1:76" s="132" customFormat="1" ht="15" x14ac:dyDescent="0.3">
      <c r="A113" s="148"/>
      <c r="B113" s="149"/>
      <c r="C113" s="291" t="str">
        <f t="shared" si="1"/>
        <v/>
      </c>
      <c r="D113" s="295"/>
      <c r="E113" s="264"/>
      <c r="F113" s="264"/>
      <c r="G113" s="431"/>
      <c r="H113" s="432"/>
      <c r="I113" s="382"/>
      <c r="J113" s="382"/>
      <c r="K113" s="382"/>
      <c r="L113" s="376"/>
      <c r="M113" s="433"/>
      <c r="N113" s="434"/>
      <c r="O113" s="435"/>
      <c r="P113" s="378"/>
      <c r="Q113" s="436"/>
      <c r="R113" s="373"/>
      <c r="S113" s="437"/>
      <c r="T113" s="438"/>
      <c r="U113" s="384"/>
      <c r="V113" s="470"/>
      <c r="W113" s="381"/>
      <c r="X113" s="382"/>
      <c r="Y113" s="382"/>
      <c r="Z113" s="382"/>
      <c r="AA113" s="382"/>
      <c r="AB113" s="382"/>
      <c r="AC113" s="376"/>
      <c r="AD113" s="377"/>
      <c r="AE113" s="385"/>
      <c r="AF113" s="385"/>
      <c r="AG113" s="385"/>
      <c r="AH113" s="385"/>
      <c r="AI113" s="379"/>
      <c r="AJ113" s="386"/>
      <c r="AK113" s="372"/>
      <c r="AL113" s="372"/>
      <c r="AM113" s="372"/>
      <c r="AN113" s="372"/>
      <c r="AO113" s="372"/>
      <c r="AP113" s="372"/>
      <c r="AQ113" s="373"/>
      <c r="AR113" s="387"/>
      <c r="AS113" s="383"/>
      <c r="AT113" s="435"/>
      <c r="AU113" s="385"/>
      <c r="AV113" s="385"/>
      <c r="AW113" s="385"/>
      <c r="AX113" s="385"/>
      <c r="AY113" s="378"/>
      <c r="AZ113" s="436"/>
      <c r="BA113" s="372"/>
      <c r="BB113" s="372"/>
      <c r="BC113" s="372"/>
      <c r="BD113" s="372"/>
      <c r="BE113" s="437"/>
      <c r="BF113" s="381"/>
      <c r="BG113" s="376"/>
      <c r="BH113" s="377"/>
      <c r="BI113" s="385"/>
      <c r="BJ113" s="385"/>
      <c r="BK113" s="385"/>
      <c r="BL113" s="385"/>
      <c r="BM113" s="385"/>
      <c r="BN113" s="385"/>
      <c r="BO113" s="379"/>
      <c r="BP113" s="439"/>
      <c r="BQ113" s="438"/>
      <c r="BR113" s="440"/>
      <c r="BS113" s="385"/>
      <c r="BT113" s="379"/>
      <c r="BX113" s="458"/>
    </row>
    <row r="114" spans="1:76" s="132" customFormat="1" ht="15" x14ac:dyDescent="0.3">
      <c r="A114" s="148"/>
      <c r="B114" s="149"/>
      <c r="C114" s="291" t="str">
        <f t="shared" si="1"/>
        <v/>
      </c>
      <c r="D114" s="295"/>
      <c r="E114" s="264"/>
      <c r="F114" s="264"/>
      <c r="G114" s="431"/>
      <c r="H114" s="432"/>
      <c r="I114" s="382"/>
      <c r="J114" s="382"/>
      <c r="K114" s="382"/>
      <c r="L114" s="376"/>
      <c r="M114" s="433"/>
      <c r="N114" s="434"/>
      <c r="O114" s="435"/>
      <c r="P114" s="378"/>
      <c r="Q114" s="436"/>
      <c r="R114" s="373"/>
      <c r="S114" s="437"/>
      <c r="T114" s="438"/>
      <c r="U114" s="384"/>
      <c r="V114" s="470"/>
      <c r="W114" s="381"/>
      <c r="X114" s="382"/>
      <c r="Y114" s="382"/>
      <c r="Z114" s="382"/>
      <c r="AA114" s="382"/>
      <c r="AB114" s="382"/>
      <c r="AC114" s="376"/>
      <c r="AD114" s="377"/>
      <c r="AE114" s="385"/>
      <c r="AF114" s="385"/>
      <c r="AG114" s="385"/>
      <c r="AH114" s="385"/>
      <c r="AI114" s="379"/>
      <c r="AJ114" s="386"/>
      <c r="AK114" s="372"/>
      <c r="AL114" s="372"/>
      <c r="AM114" s="372"/>
      <c r="AN114" s="372"/>
      <c r="AO114" s="372"/>
      <c r="AP114" s="372"/>
      <c r="AQ114" s="373"/>
      <c r="AR114" s="387"/>
      <c r="AS114" s="383"/>
      <c r="AT114" s="435"/>
      <c r="AU114" s="385"/>
      <c r="AV114" s="385"/>
      <c r="AW114" s="385"/>
      <c r="AX114" s="385"/>
      <c r="AY114" s="378"/>
      <c r="AZ114" s="436"/>
      <c r="BA114" s="372"/>
      <c r="BB114" s="372"/>
      <c r="BC114" s="372"/>
      <c r="BD114" s="372"/>
      <c r="BE114" s="437"/>
      <c r="BF114" s="381"/>
      <c r="BG114" s="376"/>
      <c r="BH114" s="377"/>
      <c r="BI114" s="385"/>
      <c r="BJ114" s="385"/>
      <c r="BK114" s="385"/>
      <c r="BL114" s="385"/>
      <c r="BM114" s="385"/>
      <c r="BN114" s="385"/>
      <c r="BO114" s="379"/>
      <c r="BP114" s="439"/>
      <c r="BQ114" s="438"/>
      <c r="BR114" s="440"/>
      <c r="BS114" s="385"/>
      <c r="BT114" s="379"/>
      <c r="BX114" s="458"/>
    </row>
    <row r="115" spans="1:76" s="132" customFormat="1" ht="15" x14ac:dyDescent="0.3">
      <c r="A115" s="148"/>
      <c r="B115" s="149"/>
      <c r="C115" s="291" t="str">
        <f t="shared" si="1"/>
        <v/>
      </c>
      <c r="D115" s="295"/>
      <c r="E115" s="264"/>
      <c r="F115" s="264"/>
      <c r="G115" s="431"/>
      <c r="H115" s="432"/>
      <c r="I115" s="382"/>
      <c r="J115" s="382"/>
      <c r="K115" s="382"/>
      <c r="L115" s="376"/>
      <c r="M115" s="433"/>
      <c r="N115" s="434"/>
      <c r="O115" s="435"/>
      <c r="P115" s="378"/>
      <c r="Q115" s="436"/>
      <c r="R115" s="373"/>
      <c r="S115" s="437"/>
      <c r="T115" s="438"/>
      <c r="U115" s="384"/>
      <c r="V115" s="470"/>
      <c r="W115" s="381"/>
      <c r="X115" s="382"/>
      <c r="Y115" s="382"/>
      <c r="Z115" s="382"/>
      <c r="AA115" s="382"/>
      <c r="AB115" s="382"/>
      <c r="AC115" s="376"/>
      <c r="AD115" s="377"/>
      <c r="AE115" s="385"/>
      <c r="AF115" s="385"/>
      <c r="AG115" s="385"/>
      <c r="AH115" s="385"/>
      <c r="AI115" s="379"/>
      <c r="AJ115" s="386"/>
      <c r="AK115" s="372"/>
      <c r="AL115" s="372"/>
      <c r="AM115" s="372"/>
      <c r="AN115" s="372"/>
      <c r="AO115" s="372"/>
      <c r="AP115" s="372"/>
      <c r="AQ115" s="373"/>
      <c r="AR115" s="387"/>
      <c r="AS115" s="383"/>
      <c r="AT115" s="435"/>
      <c r="AU115" s="385"/>
      <c r="AV115" s="385"/>
      <c r="AW115" s="385"/>
      <c r="AX115" s="385"/>
      <c r="AY115" s="378"/>
      <c r="AZ115" s="436"/>
      <c r="BA115" s="372"/>
      <c r="BB115" s="372"/>
      <c r="BC115" s="372"/>
      <c r="BD115" s="372"/>
      <c r="BE115" s="437"/>
      <c r="BF115" s="381"/>
      <c r="BG115" s="376"/>
      <c r="BH115" s="377"/>
      <c r="BI115" s="385"/>
      <c r="BJ115" s="385"/>
      <c r="BK115" s="385"/>
      <c r="BL115" s="385"/>
      <c r="BM115" s="385"/>
      <c r="BN115" s="385"/>
      <c r="BO115" s="379"/>
      <c r="BP115" s="439"/>
      <c r="BQ115" s="438"/>
      <c r="BR115" s="440"/>
      <c r="BS115" s="385"/>
      <c r="BT115" s="379"/>
      <c r="BX115" s="458"/>
    </row>
    <row r="116" spans="1:76" s="132" customFormat="1" ht="15" x14ac:dyDescent="0.3">
      <c r="A116" s="148"/>
      <c r="B116" s="149"/>
      <c r="C116" s="291" t="str">
        <f t="shared" si="1"/>
        <v/>
      </c>
      <c r="D116" s="295"/>
      <c r="E116" s="264"/>
      <c r="F116" s="264"/>
      <c r="G116" s="431"/>
      <c r="H116" s="432"/>
      <c r="I116" s="382"/>
      <c r="J116" s="382"/>
      <c r="K116" s="382"/>
      <c r="L116" s="376"/>
      <c r="M116" s="433"/>
      <c r="N116" s="434"/>
      <c r="O116" s="435"/>
      <c r="P116" s="378"/>
      <c r="Q116" s="436"/>
      <c r="R116" s="373"/>
      <c r="S116" s="437"/>
      <c r="T116" s="438"/>
      <c r="U116" s="384"/>
      <c r="V116" s="470"/>
      <c r="W116" s="381"/>
      <c r="X116" s="382"/>
      <c r="Y116" s="382"/>
      <c r="Z116" s="382"/>
      <c r="AA116" s="382"/>
      <c r="AB116" s="382"/>
      <c r="AC116" s="376"/>
      <c r="AD116" s="377"/>
      <c r="AE116" s="385"/>
      <c r="AF116" s="385"/>
      <c r="AG116" s="385"/>
      <c r="AH116" s="385"/>
      <c r="AI116" s="379"/>
      <c r="AJ116" s="386"/>
      <c r="AK116" s="372"/>
      <c r="AL116" s="372"/>
      <c r="AM116" s="372"/>
      <c r="AN116" s="372"/>
      <c r="AO116" s="372"/>
      <c r="AP116" s="372"/>
      <c r="AQ116" s="373"/>
      <c r="AR116" s="387"/>
      <c r="AS116" s="383"/>
      <c r="AT116" s="435"/>
      <c r="AU116" s="385"/>
      <c r="AV116" s="385"/>
      <c r="AW116" s="385"/>
      <c r="AX116" s="385"/>
      <c r="AY116" s="378"/>
      <c r="AZ116" s="436"/>
      <c r="BA116" s="372"/>
      <c r="BB116" s="372"/>
      <c r="BC116" s="372"/>
      <c r="BD116" s="372"/>
      <c r="BE116" s="437"/>
      <c r="BF116" s="381"/>
      <c r="BG116" s="376"/>
      <c r="BH116" s="377"/>
      <c r="BI116" s="385"/>
      <c r="BJ116" s="385"/>
      <c r="BK116" s="385"/>
      <c r="BL116" s="385"/>
      <c r="BM116" s="385"/>
      <c r="BN116" s="385"/>
      <c r="BO116" s="379"/>
      <c r="BP116" s="439"/>
      <c r="BQ116" s="438"/>
      <c r="BR116" s="440"/>
      <c r="BS116" s="385"/>
      <c r="BT116" s="379"/>
      <c r="BX116" s="458"/>
    </row>
    <row r="117" spans="1:76" s="132" customFormat="1" ht="15" x14ac:dyDescent="0.3">
      <c r="A117" s="148"/>
      <c r="B117" s="149"/>
      <c r="C117" s="291" t="str">
        <f t="shared" si="1"/>
        <v/>
      </c>
      <c r="D117" s="295"/>
      <c r="E117" s="264"/>
      <c r="F117" s="264"/>
      <c r="G117" s="431"/>
      <c r="H117" s="432"/>
      <c r="I117" s="382"/>
      <c r="J117" s="382"/>
      <c r="K117" s="382"/>
      <c r="L117" s="376"/>
      <c r="M117" s="433"/>
      <c r="N117" s="434"/>
      <c r="O117" s="435"/>
      <c r="P117" s="378"/>
      <c r="Q117" s="436"/>
      <c r="R117" s="373"/>
      <c r="S117" s="437"/>
      <c r="T117" s="438"/>
      <c r="U117" s="384"/>
      <c r="V117" s="470"/>
      <c r="W117" s="381"/>
      <c r="X117" s="382"/>
      <c r="Y117" s="382"/>
      <c r="Z117" s="382"/>
      <c r="AA117" s="382"/>
      <c r="AB117" s="382"/>
      <c r="AC117" s="376"/>
      <c r="AD117" s="377"/>
      <c r="AE117" s="385"/>
      <c r="AF117" s="385"/>
      <c r="AG117" s="385"/>
      <c r="AH117" s="385"/>
      <c r="AI117" s="379"/>
      <c r="AJ117" s="386"/>
      <c r="AK117" s="372"/>
      <c r="AL117" s="372"/>
      <c r="AM117" s="372"/>
      <c r="AN117" s="372"/>
      <c r="AO117" s="372"/>
      <c r="AP117" s="372"/>
      <c r="AQ117" s="373"/>
      <c r="AR117" s="387"/>
      <c r="AS117" s="383"/>
      <c r="AT117" s="435"/>
      <c r="AU117" s="385"/>
      <c r="AV117" s="385"/>
      <c r="AW117" s="385"/>
      <c r="AX117" s="385"/>
      <c r="AY117" s="378"/>
      <c r="AZ117" s="436"/>
      <c r="BA117" s="372"/>
      <c r="BB117" s="372"/>
      <c r="BC117" s="372"/>
      <c r="BD117" s="372"/>
      <c r="BE117" s="437"/>
      <c r="BF117" s="381"/>
      <c r="BG117" s="376"/>
      <c r="BH117" s="377"/>
      <c r="BI117" s="385"/>
      <c r="BJ117" s="385"/>
      <c r="BK117" s="385"/>
      <c r="BL117" s="385"/>
      <c r="BM117" s="385"/>
      <c r="BN117" s="385"/>
      <c r="BO117" s="379"/>
      <c r="BP117" s="439"/>
      <c r="BQ117" s="438"/>
      <c r="BR117" s="440"/>
      <c r="BS117" s="385"/>
      <c r="BT117" s="379"/>
      <c r="BX117" s="458"/>
    </row>
    <row r="118" spans="1:76" s="132" customFormat="1" ht="15" x14ac:dyDescent="0.3">
      <c r="A118" s="148"/>
      <c r="B118" s="149"/>
      <c r="C118" s="291" t="str">
        <f t="shared" si="1"/>
        <v/>
      </c>
      <c r="D118" s="295"/>
      <c r="E118" s="264"/>
      <c r="F118" s="264"/>
      <c r="G118" s="431"/>
      <c r="H118" s="432"/>
      <c r="I118" s="382"/>
      <c r="J118" s="382"/>
      <c r="K118" s="382"/>
      <c r="L118" s="376"/>
      <c r="M118" s="433"/>
      <c r="N118" s="434"/>
      <c r="O118" s="435"/>
      <c r="P118" s="378"/>
      <c r="Q118" s="436"/>
      <c r="R118" s="373"/>
      <c r="S118" s="437"/>
      <c r="T118" s="438"/>
      <c r="U118" s="384"/>
      <c r="V118" s="470"/>
      <c r="W118" s="381"/>
      <c r="X118" s="382"/>
      <c r="Y118" s="382"/>
      <c r="Z118" s="382"/>
      <c r="AA118" s="382"/>
      <c r="AB118" s="382"/>
      <c r="AC118" s="376"/>
      <c r="AD118" s="377"/>
      <c r="AE118" s="385"/>
      <c r="AF118" s="385"/>
      <c r="AG118" s="385"/>
      <c r="AH118" s="385"/>
      <c r="AI118" s="379"/>
      <c r="AJ118" s="386"/>
      <c r="AK118" s="372"/>
      <c r="AL118" s="372"/>
      <c r="AM118" s="372"/>
      <c r="AN118" s="372"/>
      <c r="AO118" s="372"/>
      <c r="AP118" s="372"/>
      <c r="AQ118" s="373"/>
      <c r="AR118" s="387"/>
      <c r="AS118" s="383"/>
      <c r="AT118" s="435"/>
      <c r="AU118" s="385"/>
      <c r="AV118" s="385"/>
      <c r="AW118" s="385"/>
      <c r="AX118" s="385"/>
      <c r="AY118" s="378"/>
      <c r="AZ118" s="436"/>
      <c r="BA118" s="372"/>
      <c r="BB118" s="372"/>
      <c r="BC118" s="372"/>
      <c r="BD118" s="372"/>
      <c r="BE118" s="437"/>
      <c r="BF118" s="381"/>
      <c r="BG118" s="376"/>
      <c r="BH118" s="377"/>
      <c r="BI118" s="385"/>
      <c r="BJ118" s="385"/>
      <c r="BK118" s="385"/>
      <c r="BL118" s="385"/>
      <c r="BM118" s="385"/>
      <c r="BN118" s="385"/>
      <c r="BO118" s="379"/>
      <c r="BP118" s="439"/>
      <c r="BQ118" s="438"/>
      <c r="BR118" s="440"/>
      <c r="BS118" s="385"/>
      <c r="BT118" s="379"/>
      <c r="BX118" s="458"/>
    </row>
    <row r="119" spans="1:76" s="132" customFormat="1" ht="15" x14ac:dyDescent="0.3">
      <c r="A119" s="148"/>
      <c r="B119" s="149"/>
      <c r="C119" s="291" t="str">
        <f t="shared" si="1"/>
        <v/>
      </c>
      <c r="D119" s="295"/>
      <c r="E119" s="264"/>
      <c r="F119" s="264"/>
      <c r="G119" s="431"/>
      <c r="H119" s="432"/>
      <c r="I119" s="382"/>
      <c r="J119" s="382"/>
      <c r="K119" s="382"/>
      <c r="L119" s="376"/>
      <c r="M119" s="433"/>
      <c r="N119" s="434"/>
      <c r="O119" s="435"/>
      <c r="P119" s="378"/>
      <c r="Q119" s="436"/>
      <c r="R119" s="373"/>
      <c r="S119" s="437"/>
      <c r="T119" s="438"/>
      <c r="U119" s="384"/>
      <c r="V119" s="470"/>
      <c r="W119" s="381"/>
      <c r="X119" s="382"/>
      <c r="Y119" s="382"/>
      <c r="Z119" s="382"/>
      <c r="AA119" s="382"/>
      <c r="AB119" s="382"/>
      <c r="AC119" s="376"/>
      <c r="AD119" s="377"/>
      <c r="AE119" s="385"/>
      <c r="AF119" s="385"/>
      <c r="AG119" s="385"/>
      <c r="AH119" s="385"/>
      <c r="AI119" s="379"/>
      <c r="AJ119" s="386"/>
      <c r="AK119" s="372"/>
      <c r="AL119" s="372"/>
      <c r="AM119" s="372"/>
      <c r="AN119" s="372"/>
      <c r="AO119" s="372"/>
      <c r="AP119" s="372"/>
      <c r="AQ119" s="373"/>
      <c r="AR119" s="387"/>
      <c r="AS119" s="383"/>
      <c r="AT119" s="435"/>
      <c r="AU119" s="385"/>
      <c r="AV119" s="385"/>
      <c r="AW119" s="385"/>
      <c r="AX119" s="385"/>
      <c r="AY119" s="378"/>
      <c r="AZ119" s="436"/>
      <c r="BA119" s="372"/>
      <c r="BB119" s="372"/>
      <c r="BC119" s="372"/>
      <c r="BD119" s="372"/>
      <c r="BE119" s="437"/>
      <c r="BF119" s="381"/>
      <c r="BG119" s="376"/>
      <c r="BH119" s="377"/>
      <c r="BI119" s="385"/>
      <c r="BJ119" s="385"/>
      <c r="BK119" s="385"/>
      <c r="BL119" s="385"/>
      <c r="BM119" s="385"/>
      <c r="BN119" s="385"/>
      <c r="BO119" s="379"/>
      <c r="BP119" s="439"/>
      <c r="BQ119" s="438"/>
      <c r="BR119" s="440"/>
      <c r="BS119" s="385"/>
      <c r="BT119" s="379"/>
      <c r="BU119" s="175"/>
      <c r="BV119" s="175"/>
      <c r="BW119" s="175"/>
      <c r="BX119" s="458"/>
    </row>
    <row r="120" spans="1:76" s="132" customFormat="1" ht="15" x14ac:dyDescent="0.3">
      <c r="A120" s="148"/>
      <c r="B120" s="149"/>
      <c r="C120" s="291" t="str">
        <f t="shared" si="1"/>
        <v/>
      </c>
      <c r="D120" s="295"/>
      <c r="E120" s="264"/>
      <c r="F120" s="264"/>
      <c r="G120" s="431"/>
      <c r="H120" s="432"/>
      <c r="I120" s="382"/>
      <c r="J120" s="382"/>
      <c r="K120" s="382"/>
      <c r="L120" s="376"/>
      <c r="M120" s="433"/>
      <c r="N120" s="434"/>
      <c r="O120" s="435"/>
      <c r="P120" s="378"/>
      <c r="Q120" s="436"/>
      <c r="R120" s="373"/>
      <c r="S120" s="437"/>
      <c r="T120" s="438"/>
      <c r="U120" s="384"/>
      <c r="V120" s="470"/>
      <c r="W120" s="381"/>
      <c r="X120" s="382"/>
      <c r="Y120" s="382"/>
      <c r="Z120" s="382"/>
      <c r="AA120" s="382"/>
      <c r="AB120" s="382"/>
      <c r="AC120" s="376"/>
      <c r="AD120" s="377"/>
      <c r="AE120" s="385"/>
      <c r="AF120" s="385"/>
      <c r="AG120" s="385"/>
      <c r="AH120" s="385"/>
      <c r="AI120" s="379"/>
      <c r="AJ120" s="386"/>
      <c r="AK120" s="372"/>
      <c r="AL120" s="372"/>
      <c r="AM120" s="372"/>
      <c r="AN120" s="372"/>
      <c r="AO120" s="372"/>
      <c r="AP120" s="372"/>
      <c r="AQ120" s="373"/>
      <c r="AR120" s="387"/>
      <c r="AS120" s="383"/>
      <c r="AT120" s="435"/>
      <c r="AU120" s="385"/>
      <c r="AV120" s="385"/>
      <c r="AW120" s="385"/>
      <c r="AX120" s="385"/>
      <c r="AY120" s="378"/>
      <c r="AZ120" s="436"/>
      <c r="BA120" s="372"/>
      <c r="BB120" s="372"/>
      <c r="BC120" s="372"/>
      <c r="BD120" s="372"/>
      <c r="BE120" s="437"/>
      <c r="BF120" s="381"/>
      <c r="BG120" s="376"/>
      <c r="BH120" s="377"/>
      <c r="BI120" s="385"/>
      <c r="BJ120" s="385"/>
      <c r="BK120" s="385"/>
      <c r="BL120" s="385"/>
      <c r="BM120" s="385"/>
      <c r="BN120" s="385"/>
      <c r="BO120" s="379"/>
      <c r="BP120" s="439"/>
      <c r="BQ120" s="438"/>
      <c r="BR120" s="440"/>
      <c r="BS120" s="385"/>
      <c r="BT120" s="379"/>
      <c r="BX120" s="458"/>
    </row>
    <row r="121" spans="1:76" s="132" customFormat="1" ht="15" x14ac:dyDescent="0.3">
      <c r="A121" s="148"/>
      <c r="B121" s="149"/>
      <c r="C121" s="291" t="str">
        <f t="shared" si="1"/>
        <v/>
      </c>
      <c r="D121" s="295"/>
      <c r="E121" s="264"/>
      <c r="F121" s="264"/>
      <c r="G121" s="431"/>
      <c r="H121" s="432"/>
      <c r="I121" s="382"/>
      <c r="J121" s="382"/>
      <c r="K121" s="382"/>
      <c r="L121" s="376"/>
      <c r="M121" s="433"/>
      <c r="N121" s="434"/>
      <c r="O121" s="435"/>
      <c r="P121" s="378"/>
      <c r="Q121" s="436"/>
      <c r="R121" s="373"/>
      <c r="S121" s="437"/>
      <c r="T121" s="438"/>
      <c r="U121" s="384"/>
      <c r="V121" s="470"/>
      <c r="W121" s="381"/>
      <c r="X121" s="382"/>
      <c r="Y121" s="382"/>
      <c r="Z121" s="382"/>
      <c r="AA121" s="382"/>
      <c r="AB121" s="382"/>
      <c r="AC121" s="376"/>
      <c r="AD121" s="377"/>
      <c r="AE121" s="385"/>
      <c r="AF121" s="385"/>
      <c r="AG121" s="385"/>
      <c r="AH121" s="385"/>
      <c r="AI121" s="379"/>
      <c r="AJ121" s="386"/>
      <c r="AK121" s="372"/>
      <c r="AL121" s="372"/>
      <c r="AM121" s="372"/>
      <c r="AN121" s="372"/>
      <c r="AO121" s="372"/>
      <c r="AP121" s="372"/>
      <c r="AQ121" s="373"/>
      <c r="AR121" s="387"/>
      <c r="AS121" s="383"/>
      <c r="AT121" s="435"/>
      <c r="AU121" s="385"/>
      <c r="AV121" s="385"/>
      <c r="AW121" s="385"/>
      <c r="AX121" s="385"/>
      <c r="AY121" s="378"/>
      <c r="AZ121" s="436"/>
      <c r="BA121" s="372"/>
      <c r="BB121" s="372"/>
      <c r="BC121" s="372"/>
      <c r="BD121" s="372"/>
      <c r="BE121" s="437"/>
      <c r="BF121" s="381"/>
      <c r="BG121" s="376"/>
      <c r="BH121" s="377"/>
      <c r="BI121" s="385"/>
      <c r="BJ121" s="385"/>
      <c r="BK121" s="385"/>
      <c r="BL121" s="385"/>
      <c r="BM121" s="385"/>
      <c r="BN121" s="385"/>
      <c r="BO121" s="379"/>
      <c r="BP121" s="439"/>
      <c r="BQ121" s="438"/>
      <c r="BR121" s="440"/>
      <c r="BS121" s="385"/>
      <c r="BT121" s="379"/>
      <c r="BX121" s="458"/>
    </row>
    <row r="122" spans="1:76" s="132" customFormat="1" ht="15" x14ac:dyDescent="0.3">
      <c r="A122" s="148"/>
      <c r="B122" s="149"/>
      <c r="C122" s="291" t="str">
        <f t="shared" si="1"/>
        <v/>
      </c>
      <c r="D122" s="295"/>
      <c r="E122" s="264"/>
      <c r="F122" s="264"/>
      <c r="G122" s="431"/>
      <c r="H122" s="432"/>
      <c r="I122" s="382"/>
      <c r="J122" s="382"/>
      <c r="K122" s="382"/>
      <c r="L122" s="376"/>
      <c r="M122" s="433"/>
      <c r="N122" s="434"/>
      <c r="O122" s="435"/>
      <c r="P122" s="378"/>
      <c r="Q122" s="436"/>
      <c r="R122" s="373"/>
      <c r="S122" s="437"/>
      <c r="T122" s="438"/>
      <c r="U122" s="384"/>
      <c r="V122" s="470"/>
      <c r="W122" s="381"/>
      <c r="X122" s="382"/>
      <c r="Y122" s="382"/>
      <c r="Z122" s="382"/>
      <c r="AA122" s="382"/>
      <c r="AB122" s="382"/>
      <c r="AC122" s="376"/>
      <c r="AD122" s="377"/>
      <c r="AE122" s="385"/>
      <c r="AF122" s="385"/>
      <c r="AG122" s="385"/>
      <c r="AH122" s="385"/>
      <c r="AI122" s="379"/>
      <c r="AJ122" s="386"/>
      <c r="AK122" s="372"/>
      <c r="AL122" s="372"/>
      <c r="AM122" s="372"/>
      <c r="AN122" s="372"/>
      <c r="AO122" s="372"/>
      <c r="AP122" s="372"/>
      <c r="AQ122" s="373"/>
      <c r="AR122" s="387"/>
      <c r="AS122" s="383"/>
      <c r="AT122" s="435"/>
      <c r="AU122" s="385"/>
      <c r="AV122" s="385"/>
      <c r="AW122" s="385"/>
      <c r="AX122" s="385"/>
      <c r="AY122" s="378"/>
      <c r="AZ122" s="436"/>
      <c r="BA122" s="372"/>
      <c r="BB122" s="372"/>
      <c r="BC122" s="372"/>
      <c r="BD122" s="372"/>
      <c r="BE122" s="437"/>
      <c r="BF122" s="381"/>
      <c r="BG122" s="376"/>
      <c r="BH122" s="377"/>
      <c r="BI122" s="385"/>
      <c r="BJ122" s="385"/>
      <c r="BK122" s="385"/>
      <c r="BL122" s="385"/>
      <c r="BM122" s="385"/>
      <c r="BN122" s="385"/>
      <c r="BO122" s="379"/>
      <c r="BP122" s="439"/>
      <c r="BQ122" s="438"/>
      <c r="BR122" s="440"/>
      <c r="BS122" s="385"/>
      <c r="BT122" s="379"/>
      <c r="BX122" s="458"/>
    </row>
    <row r="123" spans="1:76" s="132" customFormat="1" ht="15" x14ac:dyDescent="0.3">
      <c r="A123" s="148"/>
      <c r="B123" s="149"/>
      <c r="C123" s="291" t="str">
        <f t="shared" si="1"/>
        <v/>
      </c>
      <c r="D123" s="295"/>
      <c r="E123" s="264"/>
      <c r="F123" s="264"/>
      <c r="G123" s="431"/>
      <c r="H123" s="432"/>
      <c r="I123" s="382"/>
      <c r="J123" s="382"/>
      <c r="K123" s="382"/>
      <c r="L123" s="376"/>
      <c r="M123" s="433"/>
      <c r="N123" s="434"/>
      <c r="O123" s="435"/>
      <c r="P123" s="378"/>
      <c r="Q123" s="436"/>
      <c r="R123" s="373"/>
      <c r="S123" s="437"/>
      <c r="T123" s="438"/>
      <c r="U123" s="384"/>
      <c r="V123" s="470"/>
      <c r="W123" s="381"/>
      <c r="X123" s="382"/>
      <c r="Y123" s="382"/>
      <c r="Z123" s="382"/>
      <c r="AA123" s="382"/>
      <c r="AB123" s="382"/>
      <c r="AC123" s="376"/>
      <c r="AD123" s="377"/>
      <c r="AE123" s="385"/>
      <c r="AF123" s="385"/>
      <c r="AG123" s="385"/>
      <c r="AH123" s="385"/>
      <c r="AI123" s="379"/>
      <c r="AJ123" s="386"/>
      <c r="AK123" s="372"/>
      <c r="AL123" s="372"/>
      <c r="AM123" s="372"/>
      <c r="AN123" s="372"/>
      <c r="AO123" s="372"/>
      <c r="AP123" s="372"/>
      <c r="AQ123" s="373"/>
      <c r="AR123" s="387"/>
      <c r="AS123" s="383"/>
      <c r="AT123" s="435"/>
      <c r="AU123" s="385"/>
      <c r="AV123" s="385"/>
      <c r="AW123" s="385"/>
      <c r="AX123" s="385"/>
      <c r="AY123" s="378"/>
      <c r="AZ123" s="436"/>
      <c r="BA123" s="372"/>
      <c r="BB123" s="372"/>
      <c r="BC123" s="372"/>
      <c r="BD123" s="372"/>
      <c r="BE123" s="437"/>
      <c r="BF123" s="381"/>
      <c r="BG123" s="376"/>
      <c r="BH123" s="377"/>
      <c r="BI123" s="385"/>
      <c r="BJ123" s="385"/>
      <c r="BK123" s="385"/>
      <c r="BL123" s="385"/>
      <c r="BM123" s="385"/>
      <c r="BN123" s="385"/>
      <c r="BO123" s="379"/>
      <c r="BP123" s="439"/>
      <c r="BQ123" s="438"/>
      <c r="BR123" s="440"/>
      <c r="BS123" s="385"/>
      <c r="BT123" s="379"/>
      <c r="BX123" s="458"/>
    </row>
    <row r="124" spans="1:76" s="132" customFormat="1" ht="15" x14ac:dyDescent="0.3">
      <c r="A124" s="148"/>
      <c r="B124" s="149"/>
      <c r="C124" s="291" t="str">
        <f t="shared" si="1"/>
        <v/>
      </c>
      <c r="D124" s="295"/>
      <c r="E124" s="264"/>
      <c r="F124" s="264"/>
      <c r="G124" s="431"/>
      <c r="H124" s="432"/>
      <c r="I124" s="382"/>
      <c r="J124" s="382"/>
      <c r="K124" s="382"/>
      <c r="L124" s="376"/>
      <c r="M124" s="433"/>
      <c r="N124" s="434"/>
      <c r="O124" s="435"/>
      <c r="P124" s="378"/>
      <c r="Q124" s="436"/>
      <c r="R124" s="373"/>
      <c r="S124" s="437"/>
      <c r="T124" s="438"/>
      <c r="U124" s="384"/>
      <c r="V124" s="470"/>
      <c r="W124" s="381"/>
      <c r="X124" s="382"/>
      <c r="Y124" s="382"/>
      <c r="Z124" s="382"/>
      <c r="AA124" s="382"/>
      <c r="AB124" s="382"/>
      <c r="AC124" s="376"/>
      <c r="AD124" s="377"/>
      <c r="AE124" s="385"/>
      <c r="AF124" s="385"/>
      <c r="AG124" s="385"/>
      <c r="AH124" s="385"/>
      <c r="AI124" s="379"/>
      <c r="AJ124" s="386"/>
      <c r="AK124" s="372"/>
      <c r="AL124" s="372"/>
      <c r="AM124" s="372"/>
      <c r="AN124" s="372"/>
      <c r="AO124" s="372"/>
      <c r="AP124" s="372"/>
      <c r="AQ124" s="373"/>
      <c r="AR124" s="387"/>
      <c r="AS124" s="383"/>
      <c r="AT124" s="435"/>
      <c r="AU124" s="385"/>
      <c r="AV124" s="385"/>
      <c r="AW124" s="385"/>
      <c r="AX124" s="385"/>
      <c r="AY124" s="378"/>
      <c r="AZ124" s="436"/>
      <c r="BA124" s="372"/>
      <c r="BB124" s="372"/>
      <c r="BC124" s="372"/>
      <c r="BD124" s="372"/>
      <c r="BE124" s="437"/>
      <c r="BF124" s="381"/>
      <c r="BG124" s="376"/>
      <c r="BH124" s="377"/>
      <c r="BI124" s="385"/>
      <c r="BJ124" s="385"/>
      <c r="BK124" s="385"/>
      <c r="BL124" s="385"/>
      <c r="BM124" s="385"/>
      <c r="BN124" s="385"/>
      <c r="BO124" s="379"/>
      <c r="BP124" s="439"/>
      <c r="BQ124" s="438"/>
      <c r="BR124" s="440"/>
      <c r="BS124" s="385"/>
      <c r="BT124" s="379"/>
      <c r="BX124" s="458"/>
    </row>
    <row r="125" spans="1:76" s="132" customFormat="1" ht="15" x14ac:dyDescent="0.3">
      <c r="A125" s="148"/>
      <c r="B125" s="149"/>
      <c r="C125" s="291" t="str">
        <f t="shared" si="1"/>
        <v/>
      </c>
      <c r="D125" s="295"/>
      <c r="E125" s="264"/>
      <c r="F125" s="264"/>
      <c r="G125" s="431"/>
      <c r="H125" s="432"/>
      <c r="I125" s="382"/>
      <c r="J125" s="382"/>
      <c r="K125" s="382"/>
      <c r="L125" s="376"/>
      <c r="M125" s="433"/>
      <c r="N125" s="434"/>
      <c r="O125" s="435"/>
      <c r="P125" s="378"/>
      <c r="Q125" s="436"/>
      <c r="R125" s="373"/>
      <c r="S125" s="437"/>
      <c r="T125" s="438"/>
      <c r="U125" s="384"/>
      <c r="V125" s="470"/>
      <c r="W125" s="381"/>
      <c r="X125" s="382"/>
      <c r="Y125" s="382"/>
      <c r="Z125" s="382"/>
      <c r="AA125" s="382"/>
      <c r="AB125" s="382"/>
      <c r="AC125" s="376"/>
      <c r="AD125" s="377"/>
      <c r="AE125" s="385"/>
      <c r="AF125" s="385"/>
      <c r="AG125" s="385"/>
      <c r="AH125" s="385"/>
      <c r="AI125" s="379"/>
      <c r="AJ125" s="386"/>
      <c r="AK125" s="372"/>
      <c r="AL125" s="372"/>
      <c r="AM125" s="372"/>
      <c r="AN125" s="372"/>
      <c r="AO125" s="372"/>
      <c r="AP125" s="372"/>
      <c r="AQ125" s="373"/>
      <c r="AR125" s="387"/>
      <c r="AS125" s="383"/>
      <c r="AT125" s="435"/>
      <c r="AU125" s="385"/>
      <c r="AV125" s="385"/>
      <c r="AW125" s="385"/>
      <c r="AX125" s="385"/>
      <c r="AY125" s="378"/>
      <c r="AZ125" s="436"/>
      <c r="BA125" s="372"/>
      <c r="BB125" s="372"/>
      <c r="BC125" s="372"/>
      <c r="BD125" s="372"/>
      <c r="BE125" s="437"/>
      <c r="BF125" s="381"/>
      <c r="BG125" s="376"/>
      <c r="BH125" s="377"/>
      <c r="BI125" s="385"/>
      <c r="BJ125" s="385"/>
      <c r="BK125" s="385"/>
      <c r="BL125" s="385"/>
      <c r="BM125" s="385"/>
      <c r="BN125" s="385"/>
      <c r="BO125" s="379"/>
      <c r="BP125" s="439"/>
      <c r="BQ125" s="438"/>
      <c r="BR125" s="440"/>
      <c r="BS125" s="385"/>
      <c r="BT125" s="379"/>
      <c r="BX125" s="458"/>
    </row>
    <row r="126" spans="1:76" s="132" customFormat="1" ht="15" x14ac:dyDescent="0.3">
      <c r="A126" s="148"/>
      <c r="B126" s="149"/>
      <c r="C126" s="291" t="str">
        <f t="shared" si="1"/>
        <v/>
      </c>
      <c r="D126" s="295"/>
      <c r="E126" s="264"/>
      <c r="F126" s="264"/>
      <c r="G126" s="431"/>
      <c r="H126" s="432"/>
      <c r="I126" s="382"/>
      <c r="J126" s="382"/>
      <c r="K126" s="382"/>
      <c r="L126" s="376"/>
      <c r="M126" s="433"/>
      <c r="N126" s="434"/>
      <c r="O126" s="435"/>
      <c r="P126" s="378"/>
      <c r="Q126" s="436"/>
      <c r="R126" s="373"/>
      <c r="S126" s="437"/>
      <c r="T126" s="438"/>
      <c r="U126" s="384"/>
      <c r="V126" s="470"/>
      <c r="W126" s="381"/>
      <c r="X126" s="382"/>
      <c r="Y126" s="382"/>
      <c r="Z126" s="382"/>
      <c r="AA126" s="382"/>
      <c r="AB126" s="382"/>
      <c r="AC126" s="376"/>
      <c r="AD126" s="377"/>
      <c r="AE126" s="385"/>
      <c r="AF126" s="385"/>
      <c r="AG126" s="385"/>
      <c r="AH126" s="385"/>
      <c r="AI126" s="379"/>
      <c r="AJ126" s="386"/>
      <c r="AK126" s="372"/>
      <c r="AL126" s="372"/>
      <c r="AM126" s="372"/>
      <c r="AN126" s="372"/>
      <c r="AO126" s="372"/>
      <c r="AP126" s="372"/>
      <c r="AQ126" s="373"/>
      <c r="AR126" s="387"/>
      <c r="AS126" s="383"/>
      <c r="AT126" s="435"/>
      <c r="AU126" s="385"/>
      <c r="AV126" s="385"/>
      <c r="AW126" s="385"/>
      <c r="AX126" s="385"/>
      <c r="AY126" s="378"/>
      <c r="AZ126" s="436"/>
      <c r="BA126" s="372"/>
      <c r="BB126" s="372"/>
      <c r="BC126" s="372"/>
      <c r="BD126" s="372"/>
      <c r="BE126" s="437"/>
      <c r="BF126" s="381"/>
      <c r="BG126" s="376"/>
      <c r="BH126" s="377"/>
      <c r="BI126" s="385"/>
      <c r="BJ126" s="385"/>
      <c r="BK126" s="385"/>
      <c r="BL126" s="385"/>
      <c r="BM126" s="385"/>
      <c r="BN126" s="385"/>
      <c r="BO126" s="379"/>
      <c r="BP126" s="439"/>
      <c r="BQ126" s="438"/>
      <c r="BR126" s="440"/>
      <c r="BS126" s="385"/>
      <c r="BT126" s="379"/>
      <c r="BX126" s="458"/>
    </row>
    <row r="127" spans="1:76" s="132" customFormat="1" ht="15" x14ac:dyDescent="0.3">
      <c r="A127" s="148"/>
      <c r="B127" s="149"/>
      <c r="C127" s="291" t="str">
        <f t="shared" si="1"/>
        <v/>
      </c>
      <c r="D127" s="295"/>
      <c r="E127" s="264"/>
      <c r="F127" s="264"/>
      <c r="G127" s="431"/>
      <c r="H127" s="432"/>
      <c r="I127" s="382"/>
      <c r="J127" s="382"/>
      <c r="K127" s="382"/>
      <c r="L127" s="376"/>
      <c r="M127" s="433"/>
      <c r="N127" s="434"/>
      <c r="O127" s="435"/>
      <c r="P127" s="378"/>
      <c r="Q127" s="436"/>
      <c r="R127" s="373"/>
      <c r="S127" s="437"/>
      <c r="T127" s="438"/>
      <c r="U127" s="384"/>
      <c r="V127" s="470"/>
      <c r="W127" s="381"/>
      <c r="X127" s="382"/>
      <c r="Y127" s="382"/>
      <c r="Z127" s="382"/>
      <c r="AA127" s="382"/>
      <c r="AB127" s="382"/>
      <c r="AC127" s="376"/>
      <c r="AD127" s="377"/>
      <c r="AE127" s="385"/>
      <c r="AF127" s="385"/>
      <c r="AG127" s="385"/>
      <c r="AH127" s="385"/>
      <c r="AI127" s="379"/>
      <c r="AJ127" s="386"/>
      <c r="AK127" s="372"/>
      <c r="AL127" s="372"/>
      <c r="AM127" s="372"/>
      <c r="AN127" s="372"/>
      <c r="AO127" s="372"/>
      <c r="AP127" s="372"/>
      <c r="AQ127" s="373"/>
      <c r="AR127" s="387"/>
      <c r="AS127" s="383"/>
      <c r="AT127" s="435"/>
      <c r="AU127" s="385"/>
      <c r="AV127" s="385"/>
      <c r="AW127" s="385"/>
      <c r="AX127" s="385"/>
      <c r="AY127" s="378"/>
      <c r="AZ127" s="436"/>
      <c r="BA127" s="372"/>
      <c r="BB127" s="372"/>
      <c r="BC127" s="372"/>
      <c r="BD127" s="372"/>
      <c r="BE127" s="437"/>
      <c r="BF127" s="381"/>
      <c r="BG127" s="376"/>
      <c r="BH127" s="377"/>
      <c r="BI127" s="385"/>
      <c r="BJ127" s="385"/>
      <c r="BK127" s="385"/>
      <c r="BL127" s="385"/>
      <c r="BM127" s="385"/>
      <c r="BN127" s="385"/>
      <c r="BO127" s="379"/>
      <c r="BP127" s="439"/>
      <c r="BQ127" s="438"/>
      <c r="BR127" s="440"/>
      <c r="BS127" s="385"/>
      <c r="BT127" s="379"/>
      <c r="BX127" s="458"/>
    </row>
    <row r="128" spans="1:76" s="132" customFormat="1" ht="15" x14ac:dyDescent="0.3">
      <c r="A128" s="148"/>
      <c r="B128" s="149"/>
      <c r="C128" s="291" t="str">
        <f t="shared" si="1"/>
        <v/>
      </c>
      <c r="D128" s="295"/>
      <c r="E128" s="264"/>
      <c r="F128" s="264"/>
      <c r="G128" s="431"/>
      <c r="H128" s="432"/>
      <c r="I128" s="382"/>
      <c r="J128" s="382"/>
      <c r="K128" s="382"/>
      <c r="L128" s="376"/>
      <c r="M128" s="433"/>
      <c r="N128" s="434"/>
      <c r="O128" s="435"/>
      <c r="P128" s="378"/>
      <c r="Q128" s="436"/>
      <c r="R128" s="373"/>
      <c r="S128" s="437"/>
      <c r="T128" s="438"/>
      <c r="U128" s="384"/>
      <c r="V128" s="470"/>
      <c r="W128" s="381"/>
      <c r="X128" s="382"/>
      <c r="Y128" s="382"/>
      <c r="Z128" s="382"/>
      <c r="AA128" s="382"/>
      <c r="AB128" s="382"/>
      <c r="AC128" s="376"/>
      <c r="AD128" s="377"/>
      <c r="AE128" s="385"/>
      <c r="AF128" s="385"/>
      <c r="AG128" s="385"/>
      <c r="AH128" s="385"/>
      <c r="AI128" s="379"/>
      <c r="AJ128" s="386"/>
      <c r="AK128" s="372"/>
      <c r="AL128" s="372"/>
      <c r="AM128" s="372"/>
      <c r="AN128" s="372"/>
      <c r="AO128" s="372"/>
      <c r="AP128" s="372"/>
      <c r="AQ128" s="373"/>
      <c r="AR128" s="387"/>
      <c r="AS128" s="383"/>
      <c r="AT128" s="435"/>
      <c r="AU128" s="385"/>
      <c r="AV128" s="385"/>
      <c r="AW128" s="385"/>
      <c r="AX128" s="385"/>
      <c r="AY128" s="378"/>
      <c r="AZ128" s="436"/>
      <c r="BA128" s="372"/>
      <c r="BB128" s="372"/>
      <c r="BC128" s="372"/>
      <c r="BD128" s="372"/>
      <c r="BE128" s="437"/>
      <c r="BF128" s="381"/>
      <c r="BG128" s="376"/>
      <c r="BH128" s="377"/>
      <c r="BI128" s="385"/>
      <c r="BJ128" s="385"/>
      <c r="BK128" s="385"/>
      <c r="BL128" s="385"/>
      <c r="BM128" s="385"/>
      <c r="BN128" s="385"/>
      <c r="BO128" s="379"/>
      <c r="BP128" s="439"/>
      <c r="BQ128" s="438"/>
      <c r="BR128" s="440"/>
      <c r="BS128" s="385"/>
      <c r="BT128" s="379"/>
      <c r="BX128" s="458"/>
    </row>
    <row r="129" spans="1:76" s="132" customFormat="1" ht="15" x14ac:dyDescent="0.3">
      <c r="A129" s="148"/>
      <c r="B129" s="149"/>
      <c r="C129" s="291" t="str">
        <f t="shared" si="1"/>
        <v/>
      </c>
      <c r="D129" s="295"/>
      <c r="E129" s="264"/>
      <c r="F129" s="264"/>
      <c r="G129" s="431"/>
      <c r="H129" s="432"/>
      <c r="I129" s="382"/>
      <c r="J129" s="382"/>
      <c r="K129" s="382"/>
      <c r="L129" s="376"/>
      <c r="M129" s="433"/>
      <c r="N129" s="434"/>
      <c r="O129" s="435"/>
      <c r="P129" s="378"/>
      <c r="Q129" s="436"/>
      <c r="R129" s="373"/>
      <c r="S129" s="437"/>
      <c r="T129" s="438"/>
      <c r="U129" s="384"/>
      <c r="V129" s="470"/>
      <c r="W129" s="381"/>
      <c r="X129" s="382"/>
      <c r="Y129" s="382"/>
      <c r="Z129" s="382"/>
      <c r="AA129" s="382"/>
      <c r="AB129" s="382"/>
      <c r="AC129" s="376"/>
      <c r="AD129" s="377"/>
      <c r="AE129" s="385"/>
      <c r="AF129" s="385"/>
      <c r="AG129" s="385"/>
      <c r="AH129" s="385"/>
      <c r="AI129" s="379"/>
      <c r="AJ129" s="386"/>
      <c r="AK129" s="372"/>
      <c r="AL129" s="372"/>
      <c r="AM129" s="372"/>
      <c r="AN129" s="372"/>
      <c r="AO129" s="372"/>
      <c r="AP129" s="372"/>
      <c r="AQ129" s="373"/>
      <c r="AR129" s="387"/>
      <c r="AS129" s="383"/>
      <c r="AT129" s="435"/>
      <c r="AU129" s="385"/>
      <c r="AV129" s="385"/>
      <c r="AW129" s="385"/>
      <c r="AX129" s="385"/>
      <c r="AY129" s="378"/>
      <c r="AZ129" s="436"/>
      <c r="BA129" s="372"/>
      <c r="BB129" s="372"/>
      <c r="BC129" s="372"/>
      <c r="BD129" s="372"/>
      <c r="BE129" s="437"/>
      <c r="BF129" s="381"/>
      <c r="BG129" s="376"/>
      <c r="BH129" s="377"/>
      <c r="BI129" s="385"/>
      <c r="BJ129" s="385"/>
      <c r="BK129" s="385"/>
      <c r="BL129" s="385"/>
      <c r="BM129" s="385"/>
      <c r="BN129" s="385"/>
      <c r="BO129" s="379"/>
      <c r="BP129" s="439"/>
      <c r="BQ129" s="438"/>
      <c r="BR129" s="440"/>
      <c r="BS129" s="385"/>
      <c r="BT129" s="379"/>
      <c r="BX129" s="458"/>
    </row>
    <row r="130" spans="1:76" s="132" customFormat="1" ht="15" x14ac:dyDescent="0.3">
      <c r="A130" s="148"/>
      <c r="B130" s="149"/>
      <c r="C130" s="291" t="str">
        <f t="shared" si="1"/>
        <v/>
      </c>
      <c r="D130" s="295"/>
      <c r="E130" s="264"/>
      <c r="F130" s="264"/>
      <c r="G130" s="431"/>
      <c r="H130" s="432"/>
      <c r="I130" s="382"/>
      <c r="J130" s="382"/>
      <c r="K130" s="382"/>
      <c r="L130" s="376"/>
      <c r="M130" s="433"/>
      <c r="N130" s="434"/>
      <c r="O130" s="435"/>
      <c r="P130" s="378"/>
      <c r="Q130" s="436"/>
      <c r="R130" s="373"/>
      <c r="S130" s="437"/>
      <c r="T130" s="438"/>
      <c r="U130" s="384"/>
      <c r="V130" s="470"/>
      <c r="W130" s="381"/>
      <c r="X130" s="382"/>
      <c r="Y130" s="382"/>
      <c r="Z130" s="382"/>
      <c r="AA130" s="382"/>
      <c r="AB130" s="382"/>
      <c r="AC130" s="376"/>
      <c r="AD130" s="377"/>
      <c r="AE130" s="385"/>
      <c r="AF130" s="385"/>
      <c r="AG130" s="385"/>
      <c r="AH130" s="385"/>
      <c r="AI130" s="379"/>
      <c r="AJ130" s="386"/>
      <c r="AK130" s="372"/>
      <c r="AL130" s="372"/>
      <c r="AM130" s="372"/>
      <c r="AN130" s="372"/>
      <c r="AO130" s="372"/>
      <c r="AP130" s="372"/>
      <c r="AQ130" s="373"/>
      <c r="AR130" s="387"/>
      <c r="AS130" s="383"/>
      <c r="AT130" s="435"/>
      <c r="AU130" s="385"/>
      <c r="AV130" s="385"/>
      <c r="AW130" s="385"/>
      <c r="AX130" s="385"/>
      <c r="AY130" s="378"/>
      <c r="AZ130" s="436"/>
      <c r="BA130" s="372"/>
      <c r="BB130" s="372"/>
      <c r="BC130" s="372"/>
      <c r="BD130" s="372"/>
      <c r="BE130" s="437"/>
      <c r="BF130" s="381"/>
      <c r="BG130" s="376"/>
      <c r="BH130" s="377"/>
      <c r="BI130" s="385"/>
      <c r="BJ130" s="385"/>
      <c r="BK130" s="385"/>
      <c r="BL130" s="385"/>
      <c r="BM130" s="385"/>
      <c r="BN130" s="385"/>
      <c r="BO130" s="379"/>
      <c r="BP130" s="439"/>
      <c r="BQ130" s="438"/>
      <c r="BR130" s="440"/>
      <c r="BS130" s="385"/>
      <c r="BT130" s="379"/>
      <c r="BX130" s="458"/>
    </row>
    <row r="131" spans="1:76" s="132" customFormat="1" ht="15" x14ac:dyDescent="0.3">
      <c r="A131" s="148"/>
      <c r="B131" s="149"/>
      <c r="C131" s="291" t="str">
        <f t="shared" si="1"/>
        <v/>
      </c>
      <c r="D131" s="295"/>
      <c r="E131" s="264"/>
      <c r="F131" s="264"/>
      <c r="G131" s="431"/>
      <c r="H131" s="432"/>
      <c r="I131" s="382"/>
      <c r="J131" s="382"/>
      <c r="K131" s="382"/>
      <c r="L131" s="376"/>
      <c r="M131" s="433"/>
      <c r="N131" s="434"/>
      <c r="O131" s="435"/>
      <c r="P131" s="378"/>
      <c r="Q131" s="436"/>
      <c r="R131" s="373"/>
      <c r="S131" s="437"/>
      <c r="T131" s="438"/>
      <c r="U131" s="384"/>
      <c r="V131" s="470"/>
      <c r="W131" s="381"/>
      <c r="X131" s="382"/>
      <c r="Y131" s="382"/>
      <c r="Z131" s="382"/>
      <c r="AA131" s="382"/>
      <c r="AB131" s="382"/>
      <c r="AC131" s="376"/>
      <c r="AD131" s="377"/>
      <c r="AE131" s="385"/>
      <c r="AF131" s="385"/>
      <c r="AG131" s="385"/>
      <c r="AH131" s="385"/>
      <c r="AI131" s="379"/>
      <c r="AJ131" s="386"/>
      <c r="AK131" s="372"/>
      <c r="AL131" s="372"/>
      <c r="AM131" s="372"/>
      <c r="AN131" s="372"/>
      <c r="AO131" s="372"/>
      <c r="AP131" s="372"/>
      <c r="AQ131" s="373"/>
      <c r="AR131" s="387"/>
      <c r="AS131" s="383"/>
      <c r="AT131" s="435"/>
      <c r="AU131" s="385"/>
      <c r="AV131" s="385"/>
      <c r="AW131" s="385"/>
      <c r="AX131" s="385"/>
      <c r="AY131" s="378"/>
      <c r="AZ131" s="436"/>
      <c r="BA131" s="372"/>
      <c r="BB131" s="372"/>
      <c r="BC131" s="372"/>
      <c r="BD131" s="372"/>
      <c r="BE131" s="437"/>
      <c r="BF131" s="381"/>
      <c r="BG131" s="376"/>
      <c r="BH131" s="377"/>
      <c r="BI131" s="385"/>
      <c r="BJ131" s="385"/>
      <c r="BK131" s="385"/>
      <c r="BL131" s="385"/>
      <c r="BM131" s="385"/>
      <c r="BN131" s="385"/>
      <c r="BO131" s="379"/>
      <c r="BP131" s="439"/>
      <c r="BQ131" s="438"/>
      <c r="BR131" s="440"/>
      <c r="BS131" s="385"/>
      <c r="BT131" s="379"/>
      <c r="BX131" s="458"/>
    </row>
    <row r="132" spans="1:76" s="132" customFormat="1" ht="15" x14ac:dyDescent="0.3">
      <c r="A132" s="148"/>
      <c r="B132" s="149"/>
      <c r="C132" s="291" t="str">
        <f t="shared" si="1"/>
        <v/>
      </c>
      <c r="D132" s="295"/>
      <c r="E132" s="264"/>
      <c r="F132" s="264"/>
      <c r="G132" s="431"/>
      <c r="H132" s="432"/>
      <c r="I132" s="382"/>
      <c r="J132" s="382"/>
      <c r="K132" s="382"/>
      <c r="L132" s="376"/>
      <c r="M132" s="433"/>
      <c r="N132" s="434"/>
      <c r="O132" s="435"/>
      <c r="P132" s="378"/>
      <c r="Q132" s="436"/>
      <c r="R132" s="373"/>
      <c r="S132" s="437"/>
      <c r="T132" s="438"/>
      <c r="U132" s="384"/>
      <c r="V132" s="470"/>
      <c r="W132" s="381"/>
      <c r="X132" s="382"/>
      <c r="Y132" s="382"/>
      <c r="Z132" s="382"/>
      <c r="AA132" s="382"/>
      <c r="AB132" s="382"/>
      <c r="AC132" s="376"/>
      <c r="AD132" s="377"/>
      <c r="AE132" s="385"/>
      <c r="AF132" s="385"/>
      <c r="AG132" s="385"/>
      <c r="AH132" s="385"/>
      <c r="AI132" s="379"/>
      <c r="AJ132" s="386"/>
      <c r="AK132" s="372"/>
      <c r="AL132" s="372"/>
      <c r="AM132" s="372"/>
      <c r="AN132" s="372"/>
      <c r="AO132" s="372"/>
      <c r="AP132" s="372"/>
      <c r="AQ132" s="373"/>
      <c r="AR132" s="387"/>
      <c r="AS132" s="383"/>
      <c r="AT132" s="435"/>
      <c r="AU132" s="385"/>
      <c r="AV132" s="385"/>
      <c r="AW132" s="385"/>
      <c r="AX132" s="385"/>
      <c r="AY132" s="378"/>
      <c r="AZ132" s="436"/>
      <c r="BA132" s="372"/>
      <c r="BB132" s="372"/>
      <c r="BC132" s="372"/>
      <c r="BD132" s="372"/>
      <c r="BE132" s="437"/>
      <c r="BF132" s="381"/>
      <c r="BG132" s="376"/>
      <c r="BH132" s="377"/>
      <c r="BI132" s="385"/>
      <c r="BJ132" s="385"/>
      <c r="BK132" s="385"/>
      <c r="BL132" s="385"/>
      <c r="BM132" s="385"/>
      <c r="BN132" s="385"/>
      <c r="BO132" s="379"/>
      <c r="BP132" s="439"/>
      <c r="BQ132" s="438"/>
      <c r="BR132" s="440"/>
      <c r="BS132" s="385"/>
      <c r="BT132" s="379"/>
      <c r="BX132" s="458"/>
    </row>
    <row r="133" spans="1:76" s="132" customFormat="1" ht="15" x14ac:dyDescent="0.3">
      <c r="A133" s="148"/>
      <c r="B133" s="149"/>
      <c r="C133" s="291" t="str">
        <f t="shared" ref="C133:C196" si="2">IF(D133="","",C132+1)</f>
        <v/>
      </c>
      <c r="D133" s="295"/>
      <c r="E133" s="264"/>
      <c r="F133" s="264"/>
      <c r="G133" s="431"/>
      <c r="H133" s="432"/>
      <c r="I133" s="382"/>
      <c r="J133" s="382"/>
      <c r="K133" s="382"/>
      <c r="L133" s="376"/>
      <c r="M133" s="433"/>
      <c r="N133" s="434"/>
      <c r="O133" s="435"/>
      <c r="P133" s="378"/>
      <c r="Q133" s="436"/>
      <c r="R133" s="373"/>
      <c r="S133" s="437"/>
      <c r="T133" s="438"/>
      <c r="U133" s="384"/>
      <c r="V133" s="470"/>
      <c r="W133" s="381"/>
      <c r="X133" s="382"/>
      <c r="Y133" s="382"/>
      <c r="Z133" s="382"/>
      <c r="AA133" s="382"/>
      <c r="AB133" s="382"/>
      <c r="AC133" s="376"/>
      <c r="AD133" s="377"/>
      <c r="AE133" s="385"/>
      <c r="AF133" s="385"/>
      <c r="AG133" s="385"/>
      <c r="AH133" s="385"/>
      <c r="AI133" s="379"/>
      <c r="AJ133" s="386"/>
      <c r="AK133" s="372"/>
      <c r="AL133" s="372"/>
      <c r="AM133" s="372"/>
      <c r="AN133" s="372"/>
      <c r="AO133" s="372"/>
      <c r="AP133" s="372"/>
      <c r="AQ133" s="373"/>
      <c r="AR133" s="387"/>
      <c r="AS133" s="383"/>
      <c r="AT133" s="435"/>
      <c r="AU133" s="385"/>
      <c r="AV133" s="385"/>
      <c r="AW133" s="385"/>
      <c r="AX133" s="385"/>
      <c r="AY133" s="378"/>
      <c r="AZ133" s="436"/>
      <c r="BA133" s="372"/>
      <c r="BB133" s="372"/>
      <c r="BC133" s="372"/>
      <c r="BD133" s="372"/>
      <c r="BE133" s="437"/>
      <c r="BF133" s="381"/>
      <c r="BG133" s="376"/>
      <c r="BH133" s="377"/>
      <c r="BI133" s="385"/>
      <c r="BJ133" s="385"/>
      <c r="BK133" s="385"/>
      <c r="BL133" s="385"/>
      <c r="BM133" s="385"/>
      <c r="BN133" s="385"/>
      <c r="BO133" s="379"/>
      <c r="BP133" s="439"/>
      <c r="BQ133" s="438"/>
      <c r="BR133" s="440"/>
      <c r="BS133" s="385"/>
      <c r="BT133" s="379"/>
      <c r="BX133" s="458"/>
    </row>
    <row r="134" spans="1:76" s="132" customFormat="1" ht="15" x14ac:dyDescent="0.3">
      <c r="A134" s="148"/>
      <c r="B134" s="149"/>
      <c r="C134" s="291" t="str">
        <f t="shared" si="2"/>
        <v/>
      </c>
      <c r="D134" s="295"/>
      <c r="E134" s="264"/>
      <c r="F134" s="264"/>
      <c r="G134" s="431"/>
      <c r="H134" s="432"/>
      <c r="I134" s="382"/>
      <c r="J134" s="382"/>
      <c r="K134" s="382"/>
      <c r="L134" s="376"/>
      <c r="M134" s="433"/>
      <c r="N134" s="434"/>
      <c r="O134" s="435"/>
      <c r="P134" s="378"/>
      <c r="Q134" s="436"/>
      <c r="R134" s="373"/>
      <c r="S134" s="437"/>
      <c r="T134" s="438"/>
      <c r="U134" s="384"/>
      <c r="V134" s="470"/>
      <c r="W134" s="381"/>
      <c r="X134" s="382"/>
      <c r="Y134" s="382"/>
      <c r="Z134" s="382"/>
      <c r="AA134" s="382"/>
      <c r="AB134" s="382"/>
      <c r="AC134" s="376"/>
      <c r="AD134" s="377"/>
      <c r="AE134" s="385"/>
      <c r="AF134" s="385"/>
      <c r="AG134" s="385"/>
      <c r="AH134" s="385"/>
      <c r="AI134" s="379"/>
      <c r="AJ134" s="386"/>
      <c r="AK134" s="372"/>
      <c r="AL134" s="372"/>
      <c r="AM134" s="372"/>
      <c r="AN134" s="372"/>
      <c r="AO134" s="372"/>
      <c r="AP134" s="372"/>
      <c r="AQ134" s="373"/>
      <c r="AR134" s="387"/>
      <c r="AS134" s="383"/>
      <c r="AT134" s="435"/>
      <c r="AU134" s="385"/>
      <c r="AV134" s="385"/>
      <c r="AW134" s="385"/>
      <c r="AX134" s="385"/>
      <c r="AY134" s="378"/>
      <c r="AZ134" s="436"/>
      <c r="BA134" s="372"/>
      <c r="BB134" s="372"/>
      <c r="BC134" s="372"/>
      <c r="BD134" s="372"/>
      <c r="BE134" s="437"/>
      <c r="BF134" s="381"/>
      <c r="BG134" s="376"/>
      <c r="BH134" s="377"/>
      <c r="BI134" s="385"/>
      <c r="BJ134" s="385"/>
      <c r="BK134" s="385"/>
      <c r="BL134" s="385"/>
      <c r="BM134" s="385"/>
      <c r="BN134" s="385"/>
      <c r="BO134" s="379"/>
      <c r="BP134" s="439"/>
      <c r="BQ134" s="438"/>
      <c r="BR134" s="440"/>
      <c r="BS134" s="385"/>
      <c r="BT134" s="379"/>
      <c r="BU134" s="175"/>
      <c r="BV134" s="175"/>
      <c r="BW134" s="175"/>
      <c r="BX134" s="458"/>
    </row>
    <row r="135" spans="1:76" s="132" customFormat="1" ht="15" x14ac:dyDescent="0.3">
      <c r="A135" s="148"/>
      <c r="B135" s="149"/>
      <c r="C135" s="291" t="str">
        <f t="shared" si="2"/>
        <v/>
      </c>
      <c r="D135" s="295"/>
      <c r="E135" s="264"/>
      <c r="F135" s="264"/>
      <c r="G135" s="431"/>
      <c r="H135" s="432"/>
      <c r="I135" s="382"/>
      <c r="J135" s="382"/>
      <c r="K135" s="382"/>
      <c r="L135" s="376"/>
      <c r="M135" s="433"/>
      <c r="N135" s="434"/>
      <c r="O135" s="435"/>
      <c r="P135" s="378"/>
      <c r="Q135" s="436"/>
      <c r="R135" s="373"/>
      <c r="S135" s="437"/>
      <c r="T135" s="438"/>
      <c r="U135" s="384"/>
      <c r="V135" s="470"/>
      <c r="W135" s="381"/>
      <c r="X135" s="382"/>
      <c r="Y135" s="382"/>
      <c r="Z135" s="382"/>
      <c r="AA135" s="382"/>
      <c r="AB135" s="382"/>
      <c r="AC135" s="376"/>
      <c r="AD135" s="377"/>
      <c r="AE135" s="385"/>
      <c r="AF135" s="385"/>
      <c r="AG135" s="385"/>
      <c r="AH135" s="385"/>
      <c r="AI135" s="379"/>
      <c r="AJ135" s="386"/>
      <c r="AK135" s="372"/>
      <c r="AL135" s="372"/>
      <c r="AM135" s="372"/>
      <c r="AN135" s="372"/>
      <c r="AO135" s="372"/>
      <c r="AP135" s="372"/>
      <c r="AQ135" s="373"/>
      <c r="AR135" s="387"/>
      <c r="AS135" s="383"/>
      <c r="AT135" s="435"/>
      <c r="AU135" s="385"/>
      <c r="AV135" s="385"/>
      <c r="AW135" s="385"/>
      <c r="AX135" s="385"/>
      <c r="AY135" s="378"/>
      <c r="AZ135" s="436"/>
      <c r="BA135" s="372"/>
      <c r="BB135" s="372"/>
      <c r="BC135" s="372"/>
      <c r="BD135" s="372"/>
      <c r="BE135" s="437"/>
      <c r="BF135" s="381"/>
      <c r="BG135" s="376"/>
      <c r="BH135" s="377"/>
      <c r="BI135" s="385"/>
      <c r="BJ135" s="385"/>
      <c r="BK135" s="385"/>
      <c r="BL135" s="385"/>
      <c r="BM135" s="385"/>
      <c r="BN135" s="385"/>
      <c r="BO135" s="379"/>
      <c r="BP135" s="439"/>
      <c r="BQ135" s="438"/>
      <c r="BR135" s="440"/>
      <c r="BS135" s="385"/>
      <c r="BT135" s="379"/>
      <c r="BX135" s="458"/>
    </row>
    <row r="136" spans="1:76" s="132" customFormat="1" ht="15" x14ac:dyDescent="0.3">
      <c r="A136" s="148"/>
      <c r="B136" s="149"/>
      <c r="C136" s="291" t="str">
        <f t="shared" si="2"/>
        <v/>
      </c>
      <c r="D136" s="295"/>
      <c r="E136" s="264"/>
      <c r="F136" s="264"/>
      <c r="G136" s="431"/>
      <c r="H136" s="432"/>
      <c r="I136" s="382"/>
      <c r="J136" s="382"/>
      <c r="K136" s="382"/>
      <c r="L136" s="376"/>
      <c r="M136" s="433"/>
      <c r="N136" s="434"/>
      <c r="O136" s="435"/>
      <c r="P136" s="378"/>
      <c r="Q136" s="436"/>
      <c r="R136" s="373"/>
      <c r="S136" s="437"/>
      <c r="T136" s="438"/>
      <c r="U136" s="384"/>
      <c r="V136" s="470"/>
      <c r="W136" s="381"/>
      <c r="X136" s="382"/>
      <c r="Y136" s="382"/>
      <c r="Z136" s="382"/>
      <c r="AA136" s="382"/>
      <c r="AB136" s="382"/>
      <c r="AC136" s="376"/>
      <c r="AD136" s="377"/>
      <c r="AE136" s="385"/>
      <c r="AF136" s="385"/>
      <c r="AG136" s="385"/>
      <c r="AH136" s="385"/>
      <c r="AI136" s="379"/>
      <c r="AJ136" s="386"/>
      <c r="AK136" s="372"/>
      <c r="AL136" s="372"/>
      <c r="AM136" s="372"/>
      <c r="AN136" s="372"/>
      <c r="AO136" s="372"/>
      <c r="AP136" s="372"/>
      <c r="AQ136" s="373"/>
      <c r="AR136" s="387"/>
      <c r="AS136" s="383"/>
      <c r="AT136" s="435"/>
      <c r="AU136" s="385"/>
      <c r="AV136" s="385"/>
      <c r="AW136" s="385"/>
      <c r="AX136" s="385"/>
      <c r="AY136" s="378"/>
      <c r="AZ136" s="436"/>
      <c r="BA136" s="372"/>
      <c r="BB136" s="372"/>
      <c r="BC136" s="372"/>
      <c r="BD136" s="372"/>
      <c r="BE136" s="437"/>
      <c r="BF136" s="381"/>
      <c r="BG136" s="376"/>
      <c r="BH136" s="377"/>
      <c r="BI136" s="385"/>
      <c r="BJ136" s="385"/>
      <c r="BK136" s="385"/>
      <c r="BL136" s="385"/>
      <c r="BM136" s="385"/>
      <c r="BN136" s="385"/>
      <c r="BO136" s="379"/>
      <c r="BP136" s="439"/>
      <c r="BQ136" s="438"/>
      <c r="BR136" s="440"/>
      <c r="BS136" s="385"/>
      <c r="BT136" s="379"/>
      <c r="BX136" s="458"/>
    </row>
    <row r="137" spans="1:76" s="132" customFormat="1" ht="15" x14ac:dyDescent="0.3">
      <c r="A137" s="148"/>
      <c r="B137" s="149"/>
      <c r="C137" s="291" t="str">
        <f t="shared" si="2"/>
        <v/>
      </c>
      <c r="D137" s="295"/>
      <c r="E137" s="264"/>
      <c r="F137" s="264"/>
      <c r="G137" s="431"/>
      <c r="H137" s="432"/>
      <c r="I137" s="382"/>
      <c r="J137" s="382"/>
      <c r="K137" s="382"/>
      <c r="L137" s="376"/>
      <c r="M137" s="433"/>
      <c r="N137" s="434"/>
      <c r="O137" s="435"/>
      <c r="P137" s="378"/>
      <c r="Q137" s="436"/>
      <c r="R137" s="373"/>
      <c r="S137" s="437"/>
      <c r="T137" s="438"/>
      <c r="U137" s="384"/>
      <c r="V137" s="470"/>
      <c r="W137" s="381"/>
      <c r="X137" s="382"/>
      <c r="Y137" s="382"/>
      <c r="Z137" s="382"/>
      <c r="AA137" s="382"/>
      <c r="AB137" s="382"/>
      <c r="AC137" s="376"/>
      <c r="AD137" s="377"/>
      <c r="AE137" s="385"/>
      <c r="AF137" s="385"/>
      <c r="AG137" s="385"/>
      <c r="AH137" s="385"/>
      <c r="AI137" s="379"/>
      <c r="AJ137" s="386"/>
      <c r="AK137" s="372"/>
      <c r="AL137" s="372"/>
      <c r="AM137" s="372"/>
      <c r="AN137" s="372"/>
      <c r="AO137" s="372"/>
      <c r="AP137" s="372"/>
      <c r="AQ137" s="373"/>
      <c r="AR137" s="387"/>
      <c r="AS137" s="383"/>
      <c r="AT137" s="435"/>
      <c r="AU137" s="385"/>
      <c r="AV137" s="385"/>
      <c r="AW137" s="385"/>
      <c r="AX137" s="385"/>
      <c r="AY137" s="378"/>
      <c r="AZ137" s="436"/>
      <c r="BA137" s="372"/>
      <c r="BB137" s="372"/>
      <c r="BC137" s="372"/>
      <c r="BD137" s="372"/>
      <c r="BE137" s="437"/>
      <c r="BF137" s="381"/>
      <c r="BG137" s="376"/>
      <c r="BH137" s="377"/>
      <c r="BI137" s="385"/>
      <c r="BJ137" s="385"/>
      <c r="BK137" s="385"/>
      <c r="BL137" s="385"/>
      <c r="BM137" s="385"/>
      <c r="BN137" s="385"/>
      <c r="BO137" s="379"/>
      <c r="BP137" s="439"/>
      <c r="BQ137" s="438"/>
      <c r="BR137" s="440"/>
      <c r="BS137" s="385"/>
      <c r="BT137" s="379"/>
      <c r="BX137" s="458"/>
    </row>
    <row r="138" spans="1:76" s="132" customFormat="1" ht="15" x14ac:dyDescent="0.3">
      <c r="A138" s="148"/>
      <c r="B138" s="149"/>
      <c r="C138" s="291" t="str">
        <f t="shared" si="2"/>
        <v/>
      </c>
      <c r="D138" s="295"/>
      <c r="E138" s="264"/>
      <c r="F138" s="264"/>
      <c r="G138" s="431"/>
      <c r="H138" s="432"/>
      <c r="I138" s="382"/>
      <c r="J138" s="382"/>
      <c r="K138" s="382"/>
      <c r="L138" s="376"/>
      <c r="M138" s="433"/>
      <c r="N138" s="434"/>
      <c r="O138" s="435"/>
      <c r="P138" s="378"/>
      <c r="Q138" s="436"/>
      <c r="R138" s="373"/>
      <c r="S138" s="437"/>
      <c r="T138" s="438"/>
      <c r="U138" s="384"/>
      <c r="V138" s="470"/>
      <c r="W138" s="381"/>
      <c r="X138" s="382"/>
      <c r="Y138" s="382"/>
      <c r="Z138" s="382"/>
      <c r="AA138" s="382"/>
      <c r="AB138" s="382"/>
      <c r="AC138" s="376"/>
      <c r="AD138" s="377"/>
      <c r="AE138" s="385"/>
      <c r="AF138" s="385"/>
      <c r="AG138" s="385"/>
      <c r="AH138" s="385"/>
      <c r="AI138" s="379"/>
      <c r="AJ138" s="386"/>
      <c r="AK138" s="372"/>
      <c r="AL138" s="372"/>
      <c r="AM138" s="372"/>
      <c r="AN138" s="372"/>
      <c r="AO138" s="372"/>
      <c r="AP138" s="372"/>
      <c r="AQ138" s="373"/>
      <c r="AR138" s="387"/>
      <c r="AS138" s="383"/>
      <c r="AT138" s="435"/>
      <c r="AU138" s="385"/>
      <c r="AV138" s="385"/>
      <c r="AW138" s="385"/>
      <c r="AX138" s="385"/>
      <c r="AY138" s="378"/>
      <c r="AZ138" s="436"/>
      <c r="BA138" s="372"/>
      <c r="BB138" s="372"/>
      <c r="BC138" s="372"/>
      <c r="BD138" s="372"/>
      <c r="BE138" s="437"/>
      <c r="BF138" s="381"/>
      <c r="BG138" s="376"/>
      <c r="BH138" s="377"/>
      <c r="BI138" s="385"/>
      <c r="BJ138" s="385"/>
      <c r="BK138" s="385"/>
      <c r="BL138" s="385"/>
      <c r="BM138" s="385"/>
      <c r="BN138" s="385"/>
      <c r="BO138" s="379"/>
      <c r="BP138" s="439"/>
      <c r="BQ138" s="438"/>
      <c r="BR138" s="440"/>
      <c r="BS138" s="385"/>
      <c r="BT138" s="379"/>
      <c r="BX138" s="458"/>
    </row>
    <row r="139" spans="1:76" s="132" customFormat="1" ht="15" x14ac:dyDescent="0.3">
      <c r="A139" s="148"/>
      <c r="B139" s="149"/>
      <c r="C139" s="291" t="str">
        <f t="shared" si="2"/>
        <v/>
      </c>
      <c r="D139" s="295"/>
      <c r="E139" s="264"/>
      <c r="F139" s="264"/>
      <c r="G139" s="431"/>
      <c r="H139" s="432"/>
      <c r="I139" s="382"/>
      <c r="J139" s="382"/>
      <c r="K139" s="382"/>
      <c r="L139" s="376"/>
      <c r="M139" s="433"/>
      <c r="N139" s="434"/>
      <c r="O139" s="435"/>
      <c r="P139" s="378"/>
      <c r="Q139" s="436"/>
      <c r="R139" s="373"/>
      <c r="S139" s="437"/>
      <c r="T139" s="438"/>
      <c r="U139" s="384"/>
      <c r="V139" s="470"/>
      <c r="W139" s="381"/>
      <c r="X139" s="382"/>
      <c r="Y139" s="382"/>
      <c r="Z139" s="382"/>
      <c r="AA139" s="382"/>
      <c r="AB139" s="382"/>
      <c r="AC139" s="376"/>
      <c r="AD139" s="377"/>
      <c r="AE139" s="385"/>
      <c r="AF139" s="385"/>
      <c r="AG139" s="385"/>
      <c r="AH139" s="385"/>
      <c r="AI139" s="379"/>
      <c r="AJ139" s="386"/>
      <c r="AK139" s="372"/>
      <c r="AL139" s="372"/>
      <c r="AM139" s="372"/>
      <c r="AN139" s="372"/>
      <c r="AO139" s="372"/>
      <c r="AP139" s="372"/>
      <c r="AQ139" s="373"/>
      <c r="AR139" s="387"/>
      <c r="AS139" s="383"/>
      <c r="AT139" s="435"/>
      <c r="AU139" s="385"/>
      <c r="AV139" s="385"/>
      <c r="AW139" s="385"/>
      <c r="AX139" s="385"/>
      <c r="AY139" s="378"/>
      <c r="AZ139" s="436"/>
      <c r="BA139" s="372"/>
      <c r="BB139" s="372"/>
      <c r="BC139" s="372"/>
      <c r="BD139" s="372"/>
      <c r="BE139" s="437"/>
      <c r="BF139" s="381"/>
      <c r="BG139" s="376"/>
      <c r="BH139" s="377"/>
      <c r="BI139" s="385"/>
      <c r="BJ139" s="385"/>
      <c r="BK139" s="385"/>
      <c r="BL139" s="385"/>
      <c r="BM139" s="385"/>
      <c r="BN139" s="385"/>
      <c r="BO139" s="379"/>
      <c r="BP139" s="439"/>
      <c r="BQ139" s="438"/>
      <c r="BR139" s="440"/>
      <c r="BS139" s="385"/>
      <c r="BT139" s="379"/>
      <c r="BX139" s="458"/>
    </row>
    <row r="140" spans="1:76" s="132" customFormat="1" ht="15" x14ac:dyDescent="0.3">
      <c r="A140" s="148"/>
      <c r="B140" s="149"/>
      <c r="C140" s="291" t="str">
        <f t="shared" si="2"/>
        <v/>
      </c>
      <c r="D140" s="295"/>
      <c r="E140" s="264"/>
      <c r="F140" s="264"/>
      <c r="G140" s="431"/>
      <c r="H140" s="432"/>
      <c r="I140" s="382"/>
      <c r="J140" s="382"/>
      <c r="K140" s="382"/>
      <c r="L140" s="376"/>
      <c r="M140" s="433"/>
      <c r="N140" s="434"/>
      <c r="O140" s="435"/>
      <c r="P140" s="378"/>
      <c r="Q140" s="436"/>
      <c r="R140" s="373"/>
      <c r="S140" s="437"/>
      <c r="T140" s="438"/>
      <c r="U140" s="384"/>
      <c r="V140" s="470"/>
      <c r="W140" s="381"/>
      <c r="X140" s="382"/>
      <c r="Y140" s="382"/>
      <c r="Z140" s="382"/>
      <c r="AA140" s="382"/>
      <c r="AB140" s="382"/>
      <c r="AC140" s="376"/>
      <c r="AD140" s="377"/>
      <c r="AE140" s="385"/>
      <c r="AF140" s="385"/>
      <c r="AG140" s="385"/>
      <c r="AH140" s="385"/>
      <c r="AI140" s="379"/>
      <c r="AJ140" s="386"/>
      <c r="AK140" s="372"/>
      <c r="AL140" s="372"/>
      <c r="AM140" s="372"/>
      <c r="AN140" s="372"/>
      <c r="AO140" s="372"/>
      <c r="AP140" s="372"/>
      <c r="AQ140" s="373"/>
      <c r="AR140" s="387"/>
      <c r="AS140" s="383"/>
      <c r="AT140" s="435"/>
      <c r="AU140" s="385"/>
      <c r="AV140" s="385"/>
      <c r="AW140" s="385"/>
      <c r="AX140" s="385"/>
      <c r="AY140" s="378"/>
      <c r="AZ140" s="436"/>
      <c r="BA140" s="372"/>
      <c r="BB140" s="372"/>
      <c r="BC140" s="372"/>
      <c r="BD140" s="372"/>
      <c r="BE140" s="437"/>
      <c r="BF140" s="381"/>
      <c r="BG140" s="376"/>
      <c r="BH140" s="377"/>
      <c r="BI140" s="385"/>
      <c r="BJ140" s="385"/>
      <c r="BK140" s="385"/>
      <c r="BL140" s="385"/>
      <c r="BM140" s="385"/>
      <c r="BN140" s="385"/>
      <c r="BO140" s="379"/>
      <c r="BP140" s="439"/>
      <c r="BQ140" s="438"/>
      <c r="BR140" s="440"/>
      <c r="BS140" s="385"/>
      <c r="BT140" s="379"/>
      <c r="BX140" s="458"/>
    </row>
    <row r="141" spans="1:76" s="132" customFormat="1" ht="15" x14ac:dyDescent="0.3">
      <c r="A141" s="148"/>
      <c r="B141" s="149"/>
      <c r="C141" s="291" t="str">
        <f t="shared" si="2"/>
        <v/>
      </c>
      <c r="D141" s="295"/>
      <c r="E141" s="264"/>
      <c r="F141" s="264"/>
      <c r="G141" s="431"/>
      <c r="H141" s="432"/>
      <c r="I141" s="382"/>
      <c r="J141" s="382"/>
      <c r="K141" s="382"/>
      <c r="L141" s="376"/>
      <c r="M141" s="433"/>
      <c r="N141" s="434"/>
      <c r="O141" s="435"/>
      <c r="P141" s="378"/>
      <c r="Q141" s="436"/>
      <c r="R141" s="373"/>
      <c r="S141" s="437"/>
      <c r="T141" s="438"/>
      <c r="U141" s="384"/>
      <c r="V141" s="470"/>
      <c r="W141" s="381"/>
      <c r="X141" s="382"/>
      <c r="Y141" s="382"/>
      <c r="Z141" s="382"/>
      <c r="AA141" s="382"/>
      <c r="AB141" s="382"/>
      <c r="AC141" s="376"/>
      <c r="AD141" s="377"/>
      <c r="AE141" s="385"/>
      <c r="AF141" s="385"/>
      <c r="AG141" s="385"/>
      <c r="AH141" s="385"/>
      <c r="AI141" s="379"/>
      <c r="AJ141" s="386"/>
      <c r="AK141" s="372"/>
      <c r="AL141" s="372"/>
      <c r="AM141" s="372"/>
      <c r="AN141" s="372"/>
      <c r="AO141" s="372"/>
      <c r="AP141" s="372"/>
      <c r="AQ141" s="373"/>
      <c r="AR141" s="387"/>
      <c r="AS141" s="383"/>
      <c r="AT141" s="435"/>
      <c r="AU141" s="385"/>
      <c r="AV141" s="385"/>
      <c r="AW141" s="385"/>
      <c r="AX141" s="385"/>
      <c r="AY141" s="378"/>
      <c r="AZ141" s="436"/>
      <c r="BA141" s="372"/>
      <c r="BB141" s="372"/>
      <c r="BC141" s="372"/>
      <c r="BD141" s="372"/>
      <c r="BE141" s="437"/>
      <c r="BF141" s="381"/>
      <c r="BG141" s="376"/>
      <c r="BH141" s="377"/>
      <c r="BI141" s="385"/>
      <c r="BJ141" s="385"/>
      <c r="BK141" s="385"/>
      <c r="BL141" s="385"/>
      <c r="BM141" s="385"/>
      <c r="BN141" s="385"/>
      <c r="BO141" s="379"/>
      <c r="BP141" s="439"/>
      <c r="BQ141" s="438"/>
      <c r="BR141" s="440"/>
      <c r="BS141" s="385"/>
      <c r="BT141" s="379"/>
      <c r="BX141" s="458"/>
    </row>
    <row r="142" spans="1:76" s="132" customFormat="1" ht="15" x14ac:dyDescent="0.3">
      <c r="A142" s="148"/>
      <c r="B142" s="149"/>
      <c r="C142" s="291" t="str">
        <f t="shared" si="2"/>
        <v/>
      </c>
      <c r="D142" s="295"/>
      <c r="E142" s="264"/>
      <c r="F142" s="264"/>
      <c r="G142" s="431"/>
      <c r="H142" s="432"/>
      <c r="I142" s="382"/>
      <c r="J142" s="382"/>
      <c r="K142" s="382"/>
      <c r="L142" s="376"/>
      <c r="M142" s="433"/>
      <c r="N142" s="434"/>
      <c r="O142" s="435"/>
      <c r="P142" s="378"/>
      <c r="Q142" s="436"/>
      <c r="R142" s="373"/>
      <c r="S142" s="437"/>
      <c r="T142" s="438"/>
      <c r="U142" s="384"/>
      <c r="V142" s="470"/>
      <c r="W142" s="381"/>
      <c r="X142" s="382"/>
      <c r="Y142" s="382"/>
      <c r="Z142" s="382"/>
      <c r="AA142" s="382"/>
      <c r="AB142" s="382"/>
      <c r="AC142" s="376"/>
      <c r="AD142" s="377"/>
      <c r="AE142" s="385"/>
      <c r="AF142" s="385"/>
      <c r="AG142" s="385"/>
      <c r="AH142" s="385"/>
      <c r="AI142" s="379"/>
      <c r="AJ142" s="386"/>
      <c r="AK142" s="372"/>
      <c r="AL142" s="372"/>
      <c r="AM142" s="372"/>
      <c r="AN142" s="372"/>
      <c r="AO142" s="372"/>
      <c r="AP142" s="372"/>
      <c r="AQ142" s="373"/>
      <c r="AR142" s="387"/>
      <c r="AS142" s="383"/>
      <c r="AT142" s="435"/>
      <c r="AU142" s="385"/>
      <c r="AV142" s="385"/>
      <c r="AW142" s="385"/>
      <c r="AX142" s="385"/>
      <c r="AY142" s="378"/>
      <c r="AZ142" s="436"/>
      <c r="BA142" s="372"/>
      <c r="BB142" s="372"/>
      <c r="BC142" s="372"/>
      <c r="BD142" s="372"/>
      <c r="BE142" s="437"/>
      <c r="BF142" s="381"/>
      <c r="BG142" s="376"/>
      <c r="BH142" s="377"/>
      <c r="BI142" s="385"/>
      <c r="BJ142" s="385"/>
      <c r="BK142" s="385"/>
      <c r="BL142" s="385"/>
      <c r="BM142" s="385"/>
      <c r="BN142" s="385"/>
      <c r="BO142" s="379"/>
      <c r="BP142" s="439"/>
      <c r="BQ142" s="438"/>
      <c r="BR142" s="440"/>
      <c r="BS142" s="385"/>
      <c r="BT142" s="379"/>
      <c r="BX142" s="458"/>
    </row>
    <row r="143" spans="1:76" s="132" customFormat="1" ht="15" x14ac:dyDescent="0.3">
      <c r="A143" s="148"/>
      <c r="B143" s="149"/>
      <c r="C143" s="291" t="str">
        <f t="shared" si="2"/>
        <v/>
      </c>
      <c r="D143" s="295"/>
      <c r="E143" s="264"/>
      <c r="F143" s="264"/>
      <c r="G143" s="431"/>
      <c r="H143" s="432"/>
      <c r="I143" s="382"/>
      <c r="J143" s="382"/>
      <c r="K143" s="382"/>
      <c r="L143" s="376"/>
      <c r="M143" s="433"/>
      <c r="N143" s="434"/>
      <c r="O143" s="435"/>
      <c r="P143" s="378"/>
      <c r="Q143" s="436"/>
      <c r="R143" s="373"/>
      <c r="S143" s="437"/>
      <c r="T143" s="438"/>
      <c r="U143" s="384"/>
      <c r="V143" s="470"/>
      <c r="W143" s="381"/>
      <c r="X143" s="382"/>
      <c r="Y143" s="382"/>
      <c r="Z143" s="382"/>
      <c r="AA143" s="382"/>
      <c r="AB143" s="382"/>
      <c r="AC143" s="376"/>
      <c r="AD143" s="377"/>
      <c r="AE143" s="385"/>
      <c r="AF143" s="385"/>
      <c r="AG143" s="385"/>
      <c r="AH143" s="385"/>
      <c r="AI143" s="379"/>
      <c r="AJ143" s="386"/>
      <c r="AK143" s="372"/>
      <c r="AL143" s="372"/>
      <c r="AM143" s="372"/>
      <c r="AN143" s="372"/>
      <c r="AO143" s="372"/>
      <c r="AP143" s="372"/>
      <c r="AQ143" s="373"/>
      <c r="AR143" s="387"/>
      <c r="AS143" s="383"/>
      <c r="AT143" s="435"/>
      <c r="AU143" s="385"/>
      <c r="AV143" s="385"/>
      <c r="AW143" s="385"/>
      <c r="AX143" s="385"/>
      <c r="AY143" s="378"/>
      <c r="AZ143" s="436"/>
      <c r="BA143" s="372"/>
      <c r="BB143" s="372"/>
      <c r="BC143" s="372"/>
      <c r="BD143" s="372"/>
      <c r="BE143" s="437"/>
      <c r="BF143" s="381"/>
      <c r="BG143" s="376"/>
      <c r="BH143" s="377"/>
      <c r="BI143" s="385"/>
      <c r="BJ143" s="385"/>
      <c r="BK143" s="385"/>
      <c r="BL143" s="385"/>
      <c r="BM143" s="385"/>
      <c r="BN143" s="385"/>
      <c r="BO143" s="379"/>
      <c r="BP143" s="439"/>
      <c r="BQ143" s="438"/>
      <c r="BR143" s="440"/>
      <c r="BS143" s="385"/>
      <c r="BT143" s="379"/>
      <c r="BX143" s="458"/>
    </row>
    <row r="144" spans="1:76" s="132" customFormat="1" ht="15" x14ac:dyDescent="0.3">
      <c r="A144" s="148"/>
      <c r="B144" s="149"/>
      <c r="C144" s="291" t="str">
        <f t="shared" si="2"/>
        <v/>
      </c>
      <c r="D144" s="295"/>
      <c r="E144" s="264"/>
      <c r="F144" s="264"/>
      <c r="G144" s="431"/>
      <c r="H144" s="432"/>
      <c r="I144" s="382"/>
      <c r="J144" s="382"/>
      <c r="K144" s="382"/>
      <c r="L144" s="376"/>
      <c r="M144" s="433"/>
      <c r="N144" s="434"/>
      <c r="O144" s="435"/>
      <c r="P144" s="378"/>
      <c r="Q144" s="436"/>
      <c r="R144" s="373"/>
      <c r="S144" s="437"/>
      <c r="T144" s="438"/>
      <c r="U144" s="384"/>
      <c r="V144" s="470"/>
      <c r="W144" s="381"/>
      <c r="X144" s="382"/>
      <c r="Y144" s="382"/>
      <c r="Z144" s="382"/>
      <c r="AA144" s="382"/>
      <c r="AB144" s="382"/>
      <c r="AC144" s="376"/>
      <c r="AD144" s="377"/>
      <c r="AE144" s="385"/>
      <c r="AF144" s="385"/>
      <c r="AG144" s="385"/>
      <c r="AH144" s="385"/>
      <c r="AI144" s="379"/>
      <c r="AJ144" s="386"/>
      <c r="AK144" s="372"/>
      <c r="AL144" s="372"/>
      <c r="AM144" s="372"/>
      <c r="AN144" s="372"/>
      <c r="AO144" s="372"/>
      <c r="AP144" s="372"/>
      <c r="AQ144" s="373"/>
      <c r="AR144" s="387"/>
      <c r="AS144" s="383"/>
      <c r="AT144" s="435"/>
      <c r="AU144" s="385"/>
      <c r="AV144" s="385"/>
      <c r="AW144" s="385"/>
      <c r="AX144" s="385"/>
      <c r="AY144" s="378"/>
      <c r="AZ144" s="436"/>
      <c r="BA144" s="372"/>
      <c r="BB144" s="372"/>
      <c r="BC144" s="372"/>
      <c r="BD144" s="372"/>
      <c r="BE144" s="437"/>
      <c r="BF144" s="381"/>
      <c r="BG144" s="376"/>
      <c r="BH144" s="377"/>
      <c r="BI144" s="385"/>
      <c r="BJ144" s="385"/>
      <c r="BK144" s="385"/>
      <c r="BL144" s="385"/>
      <c r="BM144" s="385"/>
      <c r="BN144" s="385"/>
      <c r="BO144" s="379"/>
      <c r="BP144" s="439"/>
      <c r="BQ144" s="438"/>
      <c r="BR144" s="440"/>
      <c r="BS144" s="385"/>
      <c r="BT144" s="379"/>
      <c r="BX144" s="458"/>
    </row>
    <row r="145" spans="1:76" s="132" customFormat="1" ht="15" x14ac:dyDescent="0.3">
      <c r="A145" s="148"/>
      <c r="B145" s="149"/>
      <c r="C145" s="291" t="str">
        <f t="shared" si="2"/>
        <v/>
      </c>
      <c r="D145" s="295"/>
      <c r="E145" s="264"/>
      <c r="F145" s="264"/>
      <c r="G145" s="431"/>
      <c r="H145" s="432"/>
      <c r="I145" s="382"/>
      <c r="J145" s="382"/>
      <c r="K145" s="382"/>
      <c r="L145" s="376"/>
      <c r="M145" s="433"/>
      <c r="N145" s="434"/>
      <c r="O145" s="435"/>
      <c r="P145" s="378"/>
      <c r="Q145" s="436"/>
      <c r="R145" s="373"/>
      <c r="S145" s="437"/>
      <c r="T145" s="438"/>
      <c r="U145" s="384"/>
      <c r="V145" s="470"/>
      <c r="W145" s="381"/>
      <c r="X145" s="382"/>
      <c r="Y145" s="382"/>
      <c r="Z145" s="382"/>
      <c r="AA145" s="382"/>
      <c r="AB145" s="382"/>
      <c r="AC145" s="376"/>
      <c r="AD145" s="377"/>
      <c r="AE145" s="385"/>
      <c r="AF145" s="385"/>
      <c r="AG145" s="385"/>
      <c r="AH145" s="385"/>
      <c r="AI145" s="379"/>
      <c r="AJ145" s="386"/>
      <c r="AK145" s="372"/>
      <c r="AL145" s="372"/>
      <c r="AM145" s="372"/>
      <c r="AN145" s="372"/>
      <c r="AO145" s="372"/>
      <c r="AP145" s="372"/>
      <c r="AQ145" s="373"/>
      <c r="AR145" s="387"/>
      <c r="AS145" s="383"/>
      <c r="AT145" s="435"/>
      <c r="AU145" s="385"/>
      <c r="AV145" s="385"/>
      <c r="AW145" s="385"/>
      <c r="AX145" s="385"/>
      <c r="AY145" s="378"/>
      <c r="AZ145" s="436"/>
      <c r="BA145" s="372"/>
      <c r="BB145" s="372"/>
      <c r="BC145" s="372"/>
      <c r="BD145" s="372"/>
      <c r="BE145" s="437"/>
      <c r="BF145" s="381"/>
      <c r="BG145" s="376"/>
      <c r="BH145" s="377"/>
      <c r="BI145" s="385"/>
      <c r="BJ145" s="385"/>
      <c r="BK145" s="385"/>
      <c r="BL145" s="385"/>
      <c r="BM145" s="385"/>
      <c r="BN145" s="385"/>
      <c r="BO145" s="379"/>
      <c r="BP145" s="439"/>
      <c r="BQ145" s="438"/>
      <c r="BR145" s="440"/>
      <c r="BS145" s="385"/>
      <c r="BT145" s="379"/>
      <c r="BX145" s="458"/>
    </row>
    <row r="146" spans="1:76" s="132" customFormat="1" ht="15" x14ac:dyDescent="0.3">
      <c r="A146" s="148"/>
      <c r="B146" s="149"/>
      <c r="C146" s="291" t="str">
        <f t="shared" si="2"/>
        <v/>
      </c>
      <c r="D146" s="295"/>
      <c r="E146" s="264"/>
      <c r="F146" s="264"/>
      <c r="G146" s="431"/>
      <c r="H146" s="432"/>
      <c r="I146" s="382"/>
      <c r="J146" s="382"/>
      <c r="K146" s="382"/>
      <c r="L146" s="376"/>
      <c r="M146" s="433"/>
      <c r="N146" s="434"/>
      <c r="O146" s="435"/>
      <c r="P146" s="378"/>
      <c r="Q146" s="436"/>
      <c r="R146" s="373"/>
      <c r="S146" s="437"/>
      <c r="T146" s="438"/>
      <c r="U146" s="384"/>
      <c r="V146" s="470"/>
      <c r="W146" s="381"/>
      <c r="X146" s="382"/>
      <c r="Y146" s="382"/>
      <c r="Z146" s="382"/>
      <c r="AA146" s="382"/>
      <c r="AB146" s="382"/>
      <c r="AC146" s="376"/>
      <c r="AD146" s="377"/>
      <c r="AE146" s="385"/>
      <c r="AF146" s="385"/>
      <c r="AG146" s="385"/>
      <c r="AH146" s="385"/>
      <c r="AI146" s="379"/>
      <c r="AJ146" s="386"/>
      <c r="AK146" s="372"/>
      <c r="AL146" s="372"/>
      <c r="AM146" s="372"/>
      <c r="AN146" s="372"/>
      <c r="AO146" s="372"/>
      <c r="AP146" s="372"/>
      <c r="AQ146" s="373"/>
      <c r="AR146" s="387"/>
      <c r="AS146" s="383"/>
      <c r="AT146" s="435"/>
      <c r="AU146" s="385"/>
      <c r="AV146" s="385"/>
      <c r="AW146" s="385"/>
      <c r="AX146" s="385"/>
      <c r="AY146" s="378"/>
      <c r="AZ146" s="436"/>
      <c r="BA146" s="372"/>
      <c r="BB146" s="372"/>
      <c r="BC146" s="372"/>
      <c r="BD146" s="372"/>
      <c r="BE146" s="437"/>
      <c r="BF146" s="381"/>
      <c r="BG146" s="376"/>
      <c r="BH146" s="377"/>
      <c r="BI146" s="385"/>
      <c r="BJ146" s="385"/>
      <c r="BK146" s="385"/>
      <c r="BL146" s="385"/>
      <c r="BM146" s="385"/>
      <c r="BN146" s="385"/>
      <c r="BO146" s="379"/>
      <c r="BP146" s="439"/>
      <c r="BQ146" s="438"/>
      <c r="BR146" s="440"/>
      <c r="BS146" s="385"/>
      <c r="BT146" s="379"/>
      <c r="BX146" s="458"/>
    </row>
    <row r="147" spans="1:76" s="132" customFormat="1" ht="15" x14ac:dyDescent="0.3">
      <c r="A147" s="148"/>
      <c r="B147" s="149"/>
      <c r="C147" s="291" t="str">
        <f t="shared" si="2"/>
        <v/>
      </c>
      <c r="D147" s="295"/>
      <c r="E147" s="264"/>
      <c r="F147" s="264"/>
      <c r="G147" s="431"/>
      <c r="H147" s="432"/>
      <c r="I147" s="382"/>
      <c r="J147" s="382"/>
      <c r="K147" s="382"/>
      <c r="L147" s="376"/>
      <c r="M147" s="433"/>
      <c r="N147" s="434"/>
      <c r="O147" s="435"/>
      <c r="P147" s="378"/>
      <c r="Q147" s="436"/>
      <c r="R147" s="373"/>
      <c r="S147" s="437"/>
      <c r="T147" s="438"/>
      <c r="U147" s="384"/>
      <c r="V147" s="470"/>
      <c r="W147" s="381"/>
      <c r="X147" s="382"/>
      <c r="Y147" s="382"/>
      <c r="Z147" s="382"/>
      <c r="AA147" s="382"/>
      <c r="AB147" s="382"/>
      <c r="AC147" s="376"/>
      <c r="AD147" s="377"/>
      <c r="AE147" s="385"/>
      <c r="AF147" s="385"/>
      <c r="AG147" s="385"/>
      <c r="AH147" s="385"/>
      <c r="AI147" s="379"/>
      <c r="AJ147" s="386"/>
      <c r="AK147" s="372"/>
      <c r="AL147" s="372"/>
      <c r="AM147" s="372"/>
      <c r="AN147" s="372"/>
      <c r="AO147" s="372"/>
      <c r="AP147" s="372"/>
      <c r="AQ147" s="373"/>
      <c r="AR147" s="387"/>
      <c r="AS147" s="383"/>
      <c r="AT147" s="435"/>
      <c r="AU147" s="385"/>
      <c r="AV147" s="385"/>
      <c r="AW147" s="385"/>
      <c r="AX147" s="385"/>
      <c r="AY147" s="378"/>
      <c r="AZ147" s="436"/>
      <c r="BA147" s="372"/>
      <c r="BB147" s="372"/>
      <c r="BC147" s="372"/>
      <c r="BD147" s="372"/>
      <c r="BE147" s="437"/>
      <c r="BF147" s="381"/>
      <c r="BG147" s="376"/>
      <c r="BH147" s="377"/>
      <c r="BI147" s="385"/>
      <c r="BJ147" s="385"/>
      <c r="BK147" s="385"/>
      <c r="BL147" s="385"/>
      <c r="BM147" s="385"/>
      <c r="BN147" s="385"/>
      <c r="BO147" s="379"/>
      <c r="BP147" s="439"/>
      <c r="BQ147" s="438"/>
      <c r="BR147" s="440"/>
      <c r="BS147" s="385"/>
      <c r="BT147" s="379"/>
      <c r="BX147" s="458"/>
    </row>
    <row r="148" spans="1:76" s="132" customFormat="1" ht="15" x14ac:dyDescent="0.3">
      <c r="A148" s="148"/>
      <c r="B148" s="149"/>
      <c r="C148" s="291" t="str">
        <f t="shared" si="2"/>
        <v/>
      </c>
      <c r="D148" s="295"/>
      <c r="E148" s="264"/>
      <c r="F148" s="264"/>
      <c r="G148" s="431"/>
      <c r="H148" s="432"/>
      <c r="I148" s="382"/>
      <c r="J148" s="382"/>
      <c r="K148" s="382"/>
      <c r="L148" s="376"/>
      <c r="M148" s="433"/>
      <c r="N148" s="434"/>
      <c r="O148" s="435"/>
      <c r="P148" s="378"/>
      <c r="Q148" s="436"/>
      <c r="R148" s="373"/>
      <c r="S148" s="437"/>
      <c r="T148" s="438"/>
      <c r="U148" s="384"/>
      <c r="V148" s="470"/>
      <c r="W148" s="381"/>
      <c r="X148" s="382"/>
      <c r="Y148" s="382"/>
      <c r="Z148" s="382"/>
      <c r="AA148" s="382"/>
      <c r="AB148" s="382"/>
      <c r="AC148" s="376"/>
      <c r="AD148" s="377"/>
      <c r="AE148" s="385"/>
      <c r="AF148" s="385"/>
      <c r="AG148" s="385"/>
      <c r="AH148" s="385"/>
      <c r="AI148" s="379"/>
      <c r="AJ148" s="386"/>
      <c r="AK148" s="372"/>
      <c r="AL148" s="372"/>
      <c r="AM148" s="372"/>
      <c r="AN148" s="372"/>
      <c r="AO148" s="372"/>
      <c r="AP148" s="372"/>
      <c r="AQ148" s="373"/>
      <c r="AR148" s="387"/>
      <c r="AS148" s="383"/>
      <c r="AT148" s="435"/>
      <c r="AU148" s="385"/>
      <c r="AV148" s="385"/>
      <c r="AW148" s="385"/>
      <c r="AX148" s="385"/>
      <c r="AY148" s="378"/>
      <c r="AZ148" s="436"/>
      <c r="BA148" s="372"/>
      <c r="BB148" s="372"/>
      <c r="BC148" s="372"/>
      <c r="BD148" s="372"/>
      <c r="BE148" s="437"/>
      <c r="BF148" s="381"/>
      <c r="BG148" s="376"/>
      <c r="BH148" s="377"/>
      <c r="BI148" s="385"/>
      <c r="BJ148" s="385"/>
      <c r="BK148" s="385"/>
      <c r="BL148" s="385"/>
      <c r="BM148" s="385"/>
      <c r="BN148" s="385"/>
      <c r="BO148" s="379"/>
      <c r="BP148" s="439"/>
      <c r="BQ148" s="438"/>
      <c r="BR148" s="440"/>
      <c r="BS148" s="385"/>
      <c r="BT148" s="379"/>
      <c r="BX148" s="458"/>
    </row>
    <row r="149" spans="1:76" s="132" customFormat="1" ht="15" x14ac:dyDescent="0.3">
      <c r="A149" s="148"/>
      <c r="B149" s="149"/>
      <c r="C149" s="291" t="str">
        <f t="shared" si="2"/>
        <v/>
      </c>
      <c r="D149" s="295"/>
      <c r="E149" s="264"/>
      <c r="F149" s="264"/>
      <c r="G149" s="431"/>
      <c r="H149" s="432"/>
      <c r="I149" s="382"/>
      <c r="J149" s="382"/>
      <c r="K149" s="382"/>
      <c r="L149" s="376"/>
      <c r="M149" s="433"/>
      <c r="N149" s="434"/>
      <c r="O149" s="435"/>
      <c r="P149" s="378"/>
      <c r="Q149" s="436"/>
      <c r="R149" s="373"/>
      <c r="S149" s="437"/>
      <c r="T149" s="438"/>
      <c r="U149" s="384"/>
      <c r="V149" s="470"/>
      <c r="W149" s="381"/>
      <c r="X149" s="382"/>
      <c r="Y149" s="382"/>
      <c r="Z149" s="382"/>
      <c r="AA149" s="382"/>
      <c r="AB149" s="382"/>
      <c r="AC149" s="376"/>
      <c r="AD149" s="377"/>
      <c r="AE149" s="385"/>
      <c r="AF149" s="385"/>
      <c r="AG149" s="385"/>
      <c r="AH149" s="385"/>
      <c r="AI149" s="379"/>
      <c r="AJ149" s="386"/>
      <c r="AK149" s="372"/>
      <c r="AL149" s="372"/>
      <c r="AM149" s="372"/>
      <c r="AN149" s="372"/>
      <c r="AO149" s="372"/>
      <c r="AP149" s="372"/>
      <c r="AQ149" s="373"/>
      <c r="AR149" s="387"/>
      <c r="AS149" s="383"/>
      <c r="AT149" s="435"/>
      <c r="AU149" s="385"/>
      <c r="AV149" s="385"/>
      <c r="AW149" s="385"/>
      <c r="AX149" s="385"/>
      <c r="AY149" s="378"/>
      <c r="AZ149" s="436"/>
      <c r="BA149" s="372"/>
      <c r="BB149" s="372"/>
      <c r="BC149" s="372"/>
      <c r="BD149" s="372"/>
      <c r="BE149" s="437"/>
      <c r="BF149" s="381"/>
      <c r="BG149" s="376"/>
      <c r="BH149" s="377"/>
      <c r="BI149" s="385"/>
      <c r="BJ149" s="385"/>
      <c r="BK149" s="385"/>
      <c r="BL149" s="385"/>
      <c r="BM149" s="385"/>
      <c r="BN149" s="385"/>
      <c r="BO149" s="379"/>
      <c r="BP149" s="439"/>
      <c r="BQ149" s="438"/>
      <c r="BR149" s="440"/>
      <c r="BS149" s="385"/>
      <c r="BT149" s="379"/>
      <c r="BX149" s="458"/>
    </row>
    <row r="150" spans="1:76" s="132" customFormat="1" ht="15" x14ac:dyDescent="0.3">
      <c r="A150" s="148"/>
      <c r="B150" s="149"/>
      <c r="C150" s="291" t="str">
        <f t="shared" si="2"/>
        <v/>
      </c>
      <c r="D150" s="295"/>
      <c r="E150" s="264"/>
      <c r="F150" s="264"/>
      <c r="G150" s="431"/>
      <c r="H150" s="432"/>
      <c r="I150" s="382"/>
      <c r="J150" s="382"/>
      <c r="K150" s="382"/>
      <c r="L150" s="376"/>
      <c r="M150" s="433"/>
      <c r="N150" s="434"/>
      <c r="O150" s="435"/>
      <c r="P150" s="378"/>
      <c r="Q150" s="436"/>
      <c r="R150" s="373"/>
      <c r="S150" s="437"/>
      <c r="T150" s="438"/>
      <c r="U150" s="384"/>
      <c r="V150" s="470"/>
      <c r="W150" s="381"/>
      <c r="X150" s="382"/>
      <c r="Y150" s="382"/>
      <c r="Z150" s="382"/>
      <c r="AA150" s="382"/>
      <c r="AB150" s="382"/>
      <c r="AC150" s="376"/>
      <c r="AD150" s="377"/>
      <c r="AE150" s="385"/>
      <c r="AF150" s="385"/>
      <c r="AG150" s="385"/>
      <c r="AH150" s="385"/>
      <c r="AI150" s="379"/>
      <c r="AJ150" s="386"/>
      <c r="AK150" s="372"/>
      <c r="AL150" s="372"/>
      <c r="AM150" s="372"/>
      <c r="AN150" s="372"/>
      <c r="AO150" s="372"/>
      <c r="AP150" s="372"/>
      <c r="AQ150" s="373"/>
      <c r="AR150" s="387"/>
      <c r="AS150" s="383"/>
      <c r="AT150" s="435"/>
      <c r="AU150" s="385"/>
      <c r="AV150" s="385"/>
      <c r="AW150" s="385"/>
      <c r="AX150" s="385"/>
      <c r="AY150" s="378"/>
      <c r="AZ150" s="436"/>
      <c r="BA150" s="372"/>
      <c r="BB150" s="372"/>
      <c r="BC150" s="372"/>
      <c r="BD150" s="372"/>
      <c r="BE150" s="437"/>
      <c r="BF150" s="381"/>
      <c r="BG150" s="376"/>
      <c r="BH150" s="377"/>
      <c r="BI150" s="385"/>
      <c r="BJ150" s="385"/>
      <c r="BK150" s="385"/>
      <c r="BL150" s="385"/>
      <c r="BM150" s="385"/>
      <c r="BN150" s="385"/>
      <c r="BO150" s="379"/>
      <c r="BP150" s="439"/>
      <c r="BQ150" s="438"/>
      <c r="BR150" s="440"/>
      <c r="BS150" s="385"/>
      <c r="BT150" s="379"/>
      <c r="BX150" s="458"/>
    </row>
    <row r="151" spans="1:76" s="132" customFormat="1" ht="15" x14ac:dyDescent="0.3">
      <c r="A151" s="148"/>
      <c r="B151" s="149"/>
      <c r="C151" s="291" t="str">
        <f t="shared" si="2"/>
        <v/>
      </c>
      <c r="D151" s="295"/>
      <c r="E151" s="264"/>
      <c r="F151" s="264"/>
      <c r="G151" s="431"/>
      <c r="H151" s="432"/>
      <c r="I151" s="382"/>
      <c r="J151" s="382"/>
      <c r="K151" s="382"/>
      <c r="L151" s="376"/>
      <c r="M151" s="433"/>
      <c r="N151" s="434"/>
      <c r="O151" s="435"/>
      <c r="P151" s="378"/>
      <c r="Q151" s="436"/>
      <c r="R151" s="373"/>
      <c r="S151" s="437"/>
      <c r="T151" s="438"/>
      <c r="U151" s="384"/>
      <c r="V151" s="470"/>
      <c r="W151" s="381"/>
      <c r="X151" s="382"/>
      <c r="Y151" s="382"/>
      <c r="Z151" s="382"/>
      <c r="AA151" s="382"/>
      <c r="AB151" s="382"/>
      <c r="AC151" s="376"/>
      <c r="AD151" s="377"/>
      <c r="AE151" s="385"/>
      <c r="AF151" s="385"/>
      <c r="AG151" s="385"/>
      <c r="AH151" s="385"/>
      <c r="AI151" s="379"/>
      <c r="AJ151" s="386"/>
      <c r="AK151" s="372"/>
      <c r="AL151" s="372"/>
      <c r="AM151" s="372"/>
      <c r="AN151" s="372"/>
      <c r="AO151" s="372"/>
      <c r="AP151" s="372"/>
      <c r="AQ151" s="373"/>
      <c r="AR151" s="387"/>
      <c r="AS151" s="383"/>
      <c r="AT151" s="435"/>
      <c r="AU151" s="385"/>
      <c r="AV151" s="385"/>
      <c r="AW151" s="385"/>
      <c r="AX151" s="385"/>
      <c r="AY151" s="378"/>
      <c r="AZ151" s="436"/>
      <c r="BA151" s="372"/>
      <c r="BB151" s="372"/>
      <c r="BC151" s="372"/>
      <c r="BD151" s="372"/>
      <c r="BE151" s="437"/>
      <c r="BF151" s="381"/>
      <c r="BG151" s="376"/>
      <c r="BH151" s="377"/>
      <c r="BI151" s="385"/>
      <c r="BJ151" s="385"/>
      <c r="BK151" s="385"/>
      <c r="BL151" s="385"/>
      <c r="BM151" s="385"/>
      <c r="BN151" s="385"/>
      <c r="BO151" s="379"/>
      <c r="BP151" s="439"/>
      <c r="BQ151" s="438"/>
      <c r="BR151" s="440"/>
      <c r="BS151" s="385"/>
      <c r="BT151" s="379"/>
      <c r="BX151" s="458"/>
    </row>
    <row r="152" spans="1:76" s="132" customFormat="1" ht="15" x14ac:dyDescent="0.3">
      <c r="A152" s="148"/>
      <c r="B152" s="149"/>
      <c r="C152" s="291" t="str">
        <f t="shared" si="2"/>
        <v/>
      </c>
      <c r="D152" s="295"/>
      <c r="E152" s="264"/>
      <c r="F152" s="264"/>
      <c r="G152" s="431"/>
      <c r="H152" s="432"/>
      <c r="I152" s="382"/>
      <c r="J152" s="382"/>
      <c r="K152" s="382"/>
      <c r="L152" s="376"/>
      <c r="M152" s="433"/>
      <c r="N152" s="434"/>
      <c r="O152" s="435"/>
      <c r="P152" s="378"/>
      <c r="Q152" s="436"/>
      <c r="R152" s="373"/>
      <c r="S152" s="437"/>
      <c r="T152" s="438"/>
      <c r="U152" s="384"/>
      <c r="V152" s="470"/>
      <c r="W152" s="381"/>
      <c r="X152" s="382"/>
      <c r="Y152" s="382"/>
      <c r="Z152" s="382"/>
      <c r="AA152" s="382"/>
      <c r="AB152" s="382"/>
      <c r="AC152" s="376"/>
      <c r="AD152" s="377"/>
      <c r="AE152" s="385"/>
      <c r="AF152" s="385"/>
      <c r="AG152" s="385"/>
      <c r="AH152" s="385"/>
      <c r="AI152" s="379"/>
      <c r="AJ152" s="386"/>
      <c r="AK152" s="372"/>
      <c r="AL152" s="372"/>
      <c r="AM152" s="372"/>
      <c r="AN152" s="372"/>
      <c r="AO152" s="372"/>
      <c r="AP152" s="372"/>
      <c r="AQ152" s="373"/>
      <c r="AR152" s="387"/>
      <c r="AS152" s="383"/>
      <c r="AT152" s="435"/>
      <c r="AU152" s="385"/>
      <c r="AV152" s="385"/>
      <c r="AW152" s="385"/>
      <c r="AX152" s="385"/>
      <c r="AY152" s="378"/>
      <c r="AZ152" s="436"/>
      <c r="BA152" s="372"/>
      <c r="BB152" s="372"/>
      <c r="BC152" s="372"/>
      <c r="BD152" s="372"/>
      <c r="BE152" s="437"/>
      <c r="BF152" s="381"/>
      <c r="BG152" s="376"/>
      <c r="BH152" s="377"/>
      <c r="BI152" s="385"/>
      <c r="BJ152" s="385"/>
      <c r="BK152" s="385"/>
      <c r="BL152" s="385"/>
      <c r="BM152" s="385"/>
      <c r="BN152" s="385"/>
      <c r="BO152" s="379"/>
      <c r="BP152" s="439"/>
      <c r="BQ152" s="438"/>
      <c r="BR152" s="440"/>
      <c r="BS152" s="385"/>
      <c r="BT152" s="379"/>
      <c r="BX152" s="458"/>
    </row>
    <row r="153" spans="1:76" s="132" customFormat="1" ht="15" x14ac:dyDescent="0.3">
      <c r="A153" s="148"/>
      <c r="B153" s="149"/>
      <c r="C153" s="291" t="str">
        <f t="shared" si="2"/>
        <v/>
      </c>
      <c r="D153" s="295"/>
      <c r="E153" s="264"/>
      <c r="F153" s="264"/>
      <c r="G153" s="431"/>
      <c r="H153" s="432"/>
      <c r="I153" s="382"/>
      <c r="J153" s="382"/>
      <c r="K153" s="382"/>
      <c r="L153" s="376"/>
      <c r="M153" s="433"/>
      <c r="N153" s="434"/>
      <c r="O153" s="435"/>
      <c r="P153" s="378"/>
      <c r="Q153" s="436"/>
      <c r="R153" s="373"/>
      <c r="S153" s="437"/>
      <c r="T153" s="438"/>
      <c r="U153" s="384"/>
      <c r="V153" s="470"/>
      <c r="W153" s="381"/>
      <c r="X153" s="382"/>
      <c r="Y153" s="382"/>
      <c r="Z153" s="382"/>
      <c r="AA153" s="382"/>
      <c r="AB153" s="382"/>
      <c r="AC153" s="376"/>
      <c r="AD153" s="377"/>
      <c r="AE153" s="385"/>
      <c r="AF153" s="385"/>
      <c r="AG153" s="385"/>
      <c r="AH153" s="385"/>
      <c r="AI153" s="379"/>
      <c r="AJ153" s="386"/>
      <c r="AK153" s="372"/>
      <c r="AL153" s="372"/>
      <c r="AM153" s="372"/>
      <c r="AN153" s="372"/>
      <c r="AO153" s="372"/>
      <c r="AP153" s="372"/>
      <c r="AQ153" s="373"/>
      <c r="AR153" s="387"/>
      <c r="AS153" s="383"/>
      <c r="AT153" s="435"/>
      <c r="AU153" s="385"/>
      <c r="AV153" s="385"/>
      <c r="AW153" s="385"/>
      <c r="AX153" s="385"/>
      <c r="AY153" s="378"/>
      <c r="AZ153" s="436"/>
      <c r="BA153" s="372"/>
      <c r="BB153" s="372"/>
      <c r="BC153" s="372"/>
      <c r="BD153" s="372"/>
      <c r="BE153" s="437"/>
      <c r="BF153" s="381"/>
      <c r="BG153" s="376"/>
      <c r="BH153" s="377"/>
      <c r="BI153" s="385"/>
      <c r="BJ153" s="385"/>
      <c r="BK153" s="385"/>
      <c r="BL153" s="385"/>
      <c r="BM153" s="385"/>
      <c r="BN153" s="385"/>
      <c r="BO153" s="379"/>
      <c r="BP153" s="439"/>
      <c r="BQ153" s="438"/>
      <c r="BR153" s="440"/>
      <c r="BS153" s="385"/>
      <c r="BT153" s="379"/>
      <c r="BX153" s="458"/>
    </row>
    <row r="154" spans="1:76" s="132" customFormat="1" ht="15" x14ac:dyDescent="0.3">
      <c r="A154" s="148"/>
      <c r="B154" s="149"/>
      <c r="C154" s="291" t="str">
        <f t="shared" si="2"/>
        <v/>
      </c>
      <c r="D154" s="295"/>
      <c r="E154" s="264"/>
      <c r="F154" s="264"/>
      <c r="G154" s="431"/>
      <c r="H154" s="432"/>
      <c r="I154" s="382"/>
      <c r="J154" s="382"/>
      <c r="K154" s="382"/>
      <c r="L154" s="376"/>
      <c r="M154" s="433"/>
      <c r="N154" s="434"/>
      <c r="O154" s="435"/>
      <c r="P154" s="378"/>
      <c r="Q154" s="436"/>
      <c r="R154" s="373"/>
      <c r="S154" s="437"/>
      <c r="T154" s="438"/>
      <c r="U154" s="384"/>
      <c r="V154" s="470"/>
      <c r="W154" s="381"/>
      <c r="X154" s="382"/>
      <c r="Y154" s="382"/>
      <c r="Z154" s="382"/>
      <c r="AA154" s="382"/>
      <c r="AB154" s="382"/>
      <c r="AC154" s="376"/>
      <c r="AD154" s="377"/>
      <c r="AE154" s="385"/>
      <c r="AF154" s="385"/>
      <c r="AG154" s="385"/>
      <c r="AH154" s="385"/>
      <c r="AI154" s="379"/>
      <c r="AJ154" s="386"/>
      <c r="AK154" s="372"/>
      <c r="AL154" s="372"/>
      <c r="AM154" s="372"/>
      <c r="AN154" s="372"/>
      <c r="AO154" s="372"/>
      <c r="AP154" s="372"/>
      <c r="AQ154" s="373"/>
      <c r="AR154" s="387"/>
      <c r="AS154" s="383"/>
      <c r="AT154" s="435"/>
      <c r="AU154" s="385"/>
      <c r="AV154" s="385"/>
      <c r="AW154" s="385"/>
      <c r="AX154" s="385"/>
      <c r="AY154" s="378"/>
      <c r="AZ154" s="436"/>
      <c r="BA154" s="372"/>
      <c r="BB154" s="372"/>
      <c r="BC154" s="372"/>
      <c r="BD154" s="372"/>
      <c r="BE154" s="437"/>
      <c r="BF154" s="381"/>
      <c r="BG154" s="376"/>
      <c r="BH154" s="377"/>
      <c r="BI154" s="385"/>
      <c r="BJ154" s="385"/>
      <c r="BK154" s="385"/>
      <c r="BL154" s="385"/>
      <c r="BM154" s="385"/>
      <c r="BN154" s="385"/>
      <c r="BO154" s="379"/>
      <c r="BP154" s="439"/>
      <c r="BQ154" s="438"/>
      <c r="BR154" s="440"/>
      <c r="BS154" s="385"/>
      <c r="BT154" s="379"/>
      <c r="BX154" s="458"/>
    </row>
    <row r="155" spans="1:76" s="132" customFormat="1" ht="15" x14ac:dyDescent="0.3">
      <c r="A155" s="148"/>
      <c r="B155" s="149"/>
      <c r="C155" s="291" t="str">
        <f t="shared" si="2"/>
        <v/>
      </c>
      <c r="D155" s="295"/>
      <c r="E155" s="264"/>
      <c r="F155" s="264"/>
      <c r="G155" s="431"/>
      <c r="H155" s="432"/>
      <c r="I155" s="382"/>
      <c r="J155" s="382"/>
      <c r="K155" s="382"/>
      <c r="L155" s="376"/>
      <c r="M155" s="433"/>
      <c r="N155" s="434"/>
      <c r="O155" s="435"/>
      <c r="P155" s="378"/>
      <c r="Q155" s="436"/>
      <c r="R155" s="373"/>
      <c r="S155" s="437"/>
      <c r="T155" s="438"/>
      <c r="U155" s="384"/>
      <c r="V155" s="470"/>
      <c r="W155" s="381"/>
      <c r="X155" s="382"/>
      <c r="Y155" s="382"/>
      <c r="Z155" s="382"/>
      <c r="AA155" s="382"/>
      <c r="AB155" s="382"/>
      <c r="AC155" s="376"/>
      <c r="AD155" s="377"/>
      <c r="AE155" s="385"/>
      <c r="AF155" s="385"/>
      <c r="AG155" s="385"/>
      <c r="AH155" s="385"/>
      <c r="AI155" s="379"/>
      <c r="AJ155" s="386"/>
      <c r="AK155" s="372"/>
      <c r="AL155" s="372"/>
      <c r="AM155" s="372"/>
      <c r="AN155" s="372"/>
      <c r="AO155" s="372"/>
      <c r="AP155" s="372"/>
      <c r="AQ155" s="373"/>
      <c r="AR155" s="387"/>
      <c r="AS155" s="383"/>
      <c r="AT155" s="435"/>
      <c r="AU155" s="385"/>
      <c r="AV155" s="385"/>
      <c r="AW155" s="385"/>
      <c r="AX155" s="385"/>
      <c r="AY155" s="378"/>
      <c r="AZ155" s="436"/>
      <c r="BA155" s="372"/>
      <c r="BB155" s="372"/>
      <c r="BC155" s="372"/>
      <c r="BD155" s="372"/>
      <c r="BE155" s="437"/>
      <c r="BF155" s="381"/>
      <c r="BG155" s="376"/>
      <c r="BH155" s="377"/>
      <c r="BI155" s="385"/>
      <c r="BJ155" s="385"/>
      <c r="BK155" s="385"/>
      <c r="BL155" s="385"/>
      <c r="BM155" s="385"/>
      <c r="BN155" s="385"/>
      <c r="BO155" s="379"/>
      <c r="BP155" s="439"/>
      <c r="BQ155" s="438"/>
      <c r="BR155" s="440"/>
      <c r="BS155" s="385"/>
      <c r="BT155" s="379"/>
      <c r="BX155" s="458"/>
    </row>
    <row r="156" spans="1:76" s="132" customFormat="1" ht="15" x14ac:dyDescent="0.3">
      <c r="A156" s="148"/>
      <c r="B156" s="149"/>
      <c r="C156" s="291" t="str">
        <f t="shared" si="2"/>
        <v/>
      </c>
      <c r="D156" s="295"/>
      <c r="E156" s="264"/>
      <c r="F156" s="264"/>
      <c r="G156" s="431"/>
      <c r="H156" s="432"/>
      <c r="I156" s="382"/>
      <c r="J156" s="382"/>
      <c r="K156" s="382"/>
      <c r="L156" s="376"/>
      <c r="M156" s="433"/>
      <c r="N156" s="434"/>
      <c r="O156" s="435"/>
      <c r="P156" s="378"/>
      <c r="Q156" s="436"/>
      <c r="R156" s="373"/>
      <c r="S156" s="437"/>
      <c r="T156" s="438"/>
      <c r="U156" s="384"/>
      <c r="V156" s="470"/>
      <c r="W156" s="381"/>
      <c r="X156" s="382"/>
      <c r="Y156" s="382"/>
      <c r="Z156" s="382"/>
      <c r="AA156" s="382"/>
      <c r="AB156" s="382"/>
      <c r="AC156" s="376"/>
      <c r="AD156" s="377"/>
      <c r="AE156" s="385"/>
      <c r="AF156" s="385"/>
      <c r="AG156" s="385"/>
      <c r="AH156" s="385"/>
      <c r="AI156" s="379"/>
      <c r="AJ156" s="386"/>
      <c r="AK156" s="372"/>
      <c r="AL156" s="372"/>
      <c r="AM156" s="372"/>
      <c r="AN156" s="372"/>
      <c r="AO156" s="372"/>
      <c r="AP156" s="372"/>
      <c r="AQ156" s="373"/>
      <c r="AR156" s="387"/>
      <c r="AS156" s="383"/>
      <c r="AT156" s="435"/>
      <c r="AU156" s="385"/>
      <c r="AV156" s="385"/>
      <c r="AW156" s="385"/>
      <c r="AX156" s="385"/>
      <c r="AY156" s="378"/>
      <c r="AZ156" s="436"/>
      <c r="BA156" s="372"/>
      <c r="BB156" s="372"/>
      <c r="BC156" s="372"/>
      <c r="BD156" s="372"/>
      <c r="BE156" s="437"/>
      <c r="BF156" s="381"/>
      <c r="BG156" s="376"/>
      <c r="BH156" s="377"/>
      <c r="BI156" s="385"/>
      <c r="BJ156" s="385"/>
      <c r="BK156" s="385"/>
      <c r="BL156" s="385"/>
      <c r="BM156" s="385"/>
      <c r="BN156" s="385"/>
      <c r="BO156" s="379"/>
      <c r="BP156" s="439"/>
      <c r="BQ156" s="438"/>
      <c r="BR156" s="440"/>
      <c r="BS156" s="385"/>
      <c r="BT156" s="379"/>
      <c r="BX156" s="458"/>
    </row>
    <row r="157" spans="1:76" s="132" customFormat="1" ht="15" x14ac:dyDescent="0.3">
      <c r="A157" s="148"/>
      <c r="B157" s="149"/>
      <c r="C157" s="291" t="str">
        <f t="shared" si="2"/>
        <v/>
      </c>
      <c r="D157" s="295"/>
      <c r="E157" s="264"/>
      <c r="F157" s="264"/>
      <c r="G157" s="431"/>
      <c r="H157" s="432"/>
      <c r="I157" s="382"/>
      <c r="J157" s="382"/>
      <c r="K157" s="382"/>
      <c r="L157" s="376"/>
      <c r="M157" s="433"/>
      <c r="N157" s="434"/>
      <c r="O157" s="435"/>
      <c r="P157" s="378"/>
      <c r="Q157" s="436"/>
      <c r="R157" s="373"/>
      <c r="S157" s="437"/>
      <c r="T157" s="438"/>
      <c r="U157" s="384"/>
      <c r="V157" s="470"/>
      <c r="W157" s="381"/>
      <c r="X157" s="382"/>
      <c r="Y157" s="382"/>
      <c r="Z157" s="382"/>
      <c r="AA157" s="382"/>
      <c r="AB157" s="382"/>
      <c r="AC157" s="376"/>
      <c r="AD157" s="377"/>
      <c r="AE157" s="385"/>
      <c r="AF157" s="385"/>
      <c r="AG157" s="385"/>
      <c r="AH157" s="385"/>
      <c r="AI157" s="379"/>
      <c r="AJ157" s="386"/>
      <c r="AK157" s="372"/>
      <c r="AL157" s="372"/>
      <c r="AM157" s="372"/>
      <c r="AN157" s="372"/>
      <c r="AO157" s="372"/>
      <c r="AP157" s="372"/>
      <c r="AQ157" s="373"/>
      <c r="AR157" s="387"/>
      <c r="AS157" s="383"/>
      <c r="AT157" s="435"/>
      <c r="AU157" s="385"/>
      <c r="AV157" s="385"/>
      <c r="AW157" s="385"/>
      <c r="AX157" s="385"/>
      <c r="AY157" s="378"/>
      <c r="AZ157" s="436"/>
      <c r="BA157" s="372"/>
      <c r="BB157" s="372"/>
      <c r="BC157" s="372"/>
      <c r="BD157" s="372"/>
      <c r="BE157" s="437"/>
      <c r="BF157" s="381"/>
      <c r="BG157" s="376"/>
      <c r="BH157" s="377"/>
      <c r="BI157" s="385"/>
      <c r="BJ157" s="385"/>
      <c r="BK157" s="385"/>
      <c r="BL157" s="385"/>
      <c r="BM157" s="385"/>
      <c r="BN157" s="385"/>
      <c r="BO157" s="379"/>
      <c r="BP157" s="439"/>
      <c r="BQ157" s="438"/>
      <c r="BR157" s="440"/>
      <c r="BS157" s="385"/>
      <c r="BT157" s="379"/>
      <c r="BX157" s="458"/>
    </row>
    <row r="158" spans="1:76" s="132" customFormat="1" ht="15" x14ac:dyDescent="0.3">
      <c r="A158" s="148"/>
      <c r="B158" s="149"/>
      <c r="C158" s="291" t="str">
        <f t="shared" si="2"/>
        <v/>
      </c>
      <c r="D158" s="295"/>
      <c r="E158" s="264"/>
      <c r="F158" s="264"/>
      <c r="G158" s="431"/>
      <c r="H158" s="432"/>
      <c r="I158" s="382"/>
      <c r="J158" s="382"/>
      <c r="K158" s="382"/>
      <c r="L158" s="376"/>
      <c r="M158" s="433"/>
      <c r="N158" s="434"/>
      <c r="O158" s="435"/>
      <c r="P158" s="378"/>
      <c r="Q158" s="436"/>
      <c r="R158" s="373"/>
      <c r="S158" s="437"/>
      <c r="T158" s="438"/>
      <c r="U158" s="384"/>
      <c r="V158" s="470"/>
      <c r="W158" s="381"/>
      <c r="X158" s="382"/>
      <c r="Y158" s="382"/>
      <c r="Z158" s="382"/>
      <c r="AA158" s="382"/>
      <c r="AB158" s="382"/>
      <c r="AC158" s="376"/>
      <c r="AD158" s="377"/>
      <c r="AE158" s="385"/>
      <c r="AF158" s="385"/>
      <c r="AG158" s="385"/>
      <c r="AH158" s="385"/>
      <c r="AI158" s="379"/>
      <c r="AJ158" s="386"/>
      <c r="AK158" s="372"/>
      <c r="AL158" s="372"/>
      <c r="AM158" s="372"/>
      <c r="AN158" s="372"/>
      <c r="AO158" s="372"/>
      <c r="AP158" s="372"/>
      <c r="AQ158" s="373"/>
      <c r="AR158" s="387"/>
      <c r="AS158" s="383"/>
      <c r="AT158" s="435"/>
      <c r="AU158" s="385"/>
      <c r="AV158" s="385"/>
      <c r="AW158" s="385"/>
      <c r="AX158" s="385"/>
      <c r="AY158" s="378"/>
      <c r="AZ158" s="436"/>
      <c r="BA158" s="372"/>
      <c r="BB158" s="372"/>
      <c r="BC158" s="372"/>
      <c r="BD158" s="372"/>
      <c r="BE158" s="437"/>
      <c r="BF158" s="381"/>
      <c r="BG158" s="376"/>
      <c r="BH158" s="377"/>
      <c r="BI158" s="385"/>
      <c r="BJ158" s="385"/>
      <c r="BK158" s="385"/>
      <c r="BL158" s="385"/>
      <c r="BM158" s="385"/>
      <c r="BN158" s="385"/>
      <c r="BO158" s="379"/>
      <c r="BP158" s="439"/>
      <c r="BQ158" s="438"/>
      <c r="BR158" s="440"/>
      <c r="BS158" s="385"/>
      <c r="BT158" s="379"/>
      <c r="BX158" s="458"/>
    </row>
    <row r="159" spans="1:76" s="132" customFormat="1" ht="15" x14ac:dyDescent="0.3">
      <c r="A159" s="148"/>
      <c r="B159" s="149"/>
      <c r="C159" s="291" t="str">
        <f t="shared" si="2"/>
        <v/>
      </c>
      <c r="D159" s="295"/>
      <c r="E159" s="264"/>
      <c r="F159" s="264"/>
      <c r="G159" s="431"/>
      <c r="H159" s="432"/>
      <c r="I159" s="382"/>
      <c r="J159" s="382"/>
      <c r="K159" s="382"/>
      <c r="L159" s="376"/>
      <c r="M159" s="433"/>
      <c r="N159" s="434"/>
      <c r="O159" s="435"/>
      <c r="P159" s="378"/>
      <c r="Q159" s="436"/>
      <c r="R159" s="373"/>
      <c r="S159" s="437"/>
      <c r="T159" s="438"/>
      <c r="U159" s="384"/>
      <c r="V159" s="470"/>
      <c r="W159" s="381"/>
      <c r="X159" s="382"/>
      <c r="Y159" s="382"/>
      <c r="Z159" s="382"/>
      <c r="AA159" s="382"/>
      <c r="AB159" s="382"/>
      <c r="AC159" s="376"/>
      <c r="AD159" s="377"/>
      <c r="AE159" s="385"/>
      <c r="AF159" s="385"/>
      <c r="AG159" s="385"/>
      <c r="AH159" s="385"/>
      <c r="AI159" s="379"/>
      <c r="AJ159" s="386"/>
      <c r="AK159" s="372"/>
      <c r="AL159" s="372"/>
      <c r="AM159" s="372"/>
      <c r="AN159" s="372"/>
      <c r="AO159" s="372"/>
      <c r="AP159" s="372"/>
      <c r="AQ159" s="373"/>
      <c r="AR159" s="387"/>
      <c r="AS159" s="383"/>
      <c r="AT159" s="435"/>
      <c r="AU159" s="385"/>
      <c r="AV159" s="385"/>
      <c r="AW159" s="385"/>
      <c r="AX159" s="385"/>
      <c r="AY159" s="378"/>
      <c r="AZ159" s="436"/>
      <c r="BA159" s="372"/>
      <c r="BB159" s="372"/>
      <c r="BC159" s="372"/>
      <c r="BD159" s="372"/>
      <c r="BE159" s="437"/>
      <c r="BF159" s="381"/>
      <c r="BG159" s="376"/>
      <c r="BH159" s="377"/>
      <c r="BI159" s="385"/>
      <c r="BJ159" s="385"/>
      <c r="BK159" s="385"/>
      <c r="BL159" s="385"/>
      <c r="BM159" s="385"/>
      <c r="BN159" s="385"/>
      <c r="BO159" s="379"/>
      <c r="BP159" s="439"/>
      <c r="BQ159" s="438"/>
      <c r="BR159" s="440"/>
      <c r="BS159" s="385"/>
      <c r="BT159" s="379"/>
      <c r="BX159" s="458"/>
    </row>
    <row r="160" spans="1:76" s="132" customFormat="1" ht="15" x14ac:dyDescent="0.3">
      <c r="A160" s="148"/>
      <c r="B160" s="149"/>
      <c r="C160" s="291" t="str">
        <f t="shared" si="2"/>
        <v/>
      </c>
      <c r="D160" s="295"/>
      <c r="E160" s="264"/>
      <c r="F160" s="264"/>
      <c r="G160" s="431"/>
      <c r="H160" s="432"/>
      <c r="I160" s="382"/>
      <c r="J160" s="382"/>
      <c r="K160" s="382"/>
      <c r="L160" s="376"/>
      <c r="M160" s="433"/>
      <c r="N160" s="434"/>
      <c r="O160" s="435"/>
      <c r="P160" s="378"/>
      <c r="Q160" s="436"/>
      <c r="R160" s="373"/>
      <c r="S160" s="437"/>
      <c r="T160" s="438"/>
      <c r="U160" s="384"/>
      <c r="V160" s="470"/>
      <c r="W160" s="381"/>
      <c r="X160" s="382"/>
      <c r="Y160" s="382"/>
      <c r="Z160" s="382"/>
      <c r="AA160" s="382"/>
      <c r="AB160" s="382"/>
      <c r="AC160" s="376"/>
      <c r="AD160" s="377"/>
      <c r="AE160" s="385"/>
      <c r="AF160" s="385"/>
      <c r="AG160" s="385"/>
      <c r="AH160" s="385"/>
      <c r="AI160" s="379"/>
      <c r="AJ160" s="386"/>
      <c r="AK160" s="372"/>
      <c r="AL160" s="372"/>
      <c r="AM160" s="372"/>
      <c r="AN160" s="372"/>
      <c r="AO160" s="372"/>
      <c r="AP160" s="372"/>
      <c r="AQ160" s="373"/>
      <c r="AR160" s="387"/>
      <c r="AS160" s="383"/>
      <c r="AT160" s="435"/>
      <c r="AU160" s="385"/>
      <c r="AV160" s="385"/>
      <c r="AW160" s="385"/>
      <c r="AX160" s="385"/>
      <c r="AY160" s="378"/>
      <c r="AZ160" s="436"/>
      <c r="BA160" s="372"/>
      <c r="BB160" s="372"/>
      <c r="BC160" s="372"/>
      <c r="BD160" s="372"/>
      <c r="BE160" s="437"/>
      <c r="BF160" s="381"/>
      <c r="BG160" s="376"/>
      <c r="BH160" s="377"/>
      <c r="BI160" s="385"/>
      <c r="BJ160" s="385"/>
      <c r="BK160" s="385"/>
      <c r="BL160" s="385"/>
      <c r="BM160" s="385"/>
      <c r="BN160" s="385"/>
      <c r="BO160" s="379"/>
      <c r="BP160" s="439"/>
      <c r="BQ160" s="438"/>
      <c r="BR160" s="440"/>
      <c r="BS160" s="385"/>
      <c r="BT160" s="379"/>
      <c r="BX160" s="458"/>
    </row>
    <row r="161" spans="1:76" s="132" customFormat="1" ht="15" x14ac:dyDescent="0.3">
      <c r="A161" s="148"/>
      <c r="B161" s="149"/>
      <c r="C161" s="291" t="str">
        <f t="shared" si="2"/>
        <v/>
      </c>
      <c r="D161" s="295"/>
      <c r="E161" s="264"/>
      <c r="F161" s="264"/>
      <c r="G161" s="431"/>
      <c r="H161" s="432"/>
      <c r="I161" s="382"/>
      <c r="J161" s="382"/>
      <c r="K161" s="382"/>
      <c r="L161" s="376"/>
      <c r="M161" s="433"/>
      <c r="N161" s="434"/>
      <c r="O161" s="435"/>
      <c r="P161" s="378"/>
      <c r="Q161" s="436"/>
      <c r="R161" s="373"/>
      <c r="S161" s="437"/>
      <c r="T161" s="438"/>
      <c r="U161" s="384"/>
      <c r="V161" s="470"/>
      <c r="W161" s="381"/>
      <c r="X161" s="382"/>
      <c r="Y161" s="382"/>
      <c r="Z161" s="382"/>
      <c r="AA161" s="382"/>
      <c r="AB161" s="382"/>
      <c r="AC161" s="376"/>
      <c r="AD161" s="377"/>
      <c r="AE161" s="385"/>
      <c r="AF161" s="385"/>
      <c r="AG161" s="385"/>
      <c r="AH161" s="385"/>
      <c r="AI161" s="379"/>
      <c r="AJ161" s="386"/>
      <c r="AK161" s="372"/>
      <c r="AL161" s="372"/>
      <c r="AM161" s="372"/>
      <c r="AN161" s="372"/>
      <c r="AO161" s="372"/>
      <c r="AP161" s="372"/>
      <c r="AQ161" s="373"/>
      <c r="AR161" s="387"/>
      <c r="AS161" s="383"/>
      <c r="AT161" s="435"/>
      <c r="AU161" s="385"/>
      <c r="AV161" s="385"/>
      <c r="AW161" s="385"/>
      <c r="AX161" s="385"/>
      <c r="AY161" s="378"/>
      <c r="AZ161" s="436"/>
      <c r="BA161" s="372"/>
      <c r="BB161" s="372"/>
      <c r="BC161" s="372"/>
      <c r="BD161" s="372"/>
      <c r="BE161" s="437"/>
      <c r="BF161" s="381"/>
      <c r="BG161" s="376"/>
      <c r="BH161" s="377"/>
      <c r="BI161" s="385"/>
      <c r="BJ161" s="385"/>
      <c r="BK161" s="385"/>
      <c r="BL161" s="385"/>
      <c r="BM161" s="385"/>
      <c r="BN161" s="385"/>
      <c r="BO161" s="379"/>
      <c r="BP161" s="439"/>
      <c r="BQ161" s="438"/>
      <c r="BR161" s="440"/>
      <c r="BS161" s="385"/>
      <c r="BT161" s="379"/>
      <c r="BX161" s="458"/>
    </row>
    <row r="162" spans="1:76" s="132" customFormat="1" ht="15" x14ac:dyDescent="0.3">
      <c r="A162" s="148"/>
      <c r="B162" s="149"/>
      <c r="C162" s="291" t="str">
        <f t="shared" si="2"/>
        <v/>
      </c>
      <c r="D162" s="295"/>
      <c r="E162" s="264"/>
      <c r="F162" s="264"/>
      <c r="G162" s="431"/>
      <c r="H162" s="432"/>
      <c r="I162" s="382"/>
      <c r="J162" s="382"/>
      <c r="K162" s="382"/>
      <c r="L162" s="376"/>
      <c r="M162" s="433"/>
      <c r="N162" s="434"/>
      <c r="O162" s="435"/>
      <c r="P162" s="378"/>
      <c r="Q162" s="436"/>
      <c r="R162" s="373"/>
      <c r="S162" s="437"/>
      <c r="T162" s="438"/>
      <c r="U162" s="384"/>
      <c r="V162" s="470"/>
      <c r="W162" s="381"/>
      <c r="X162" s="382"/>
      <c r="Y162" s="382"/>
      <c r="Z162" s="382"/>
      <c r="AA162" s="382"/>
      <c r="AB162" s="382"/>
      <c r="AC162" s="376"/>
      <c r="AD162" s="377"/>
      <c r="AE162" s="385"/>
      <c r="AF162" s="385"/>
      <c r="AG162" s="385"/>
      <c r="AH162" s="385"/>
      <c r="AI162" s="379"/>
      <c r="AJ162" s="386"/>
      <c r="AK162" s="372"/>
      <c r="AL162" s="372"/>
      <c r="AM162" s="372"/>
      <c r="AN162" s="372"/>
      <c r="AO162" s="372"/>
      <c r="AP162" s="372"/>
      <c r="AQ162" s="373"/>
      <c r="AR162" s="387"/>
      <c r="AS162" s="383"/>
      <c r="AT162" s="435"/>
      <c r="AU162" s="385"/>
      <c r="AV162" s="385"/>
      <c r="AW162" s="385"/>
      <c r="AX162" s="385"/>
      <c r="AY162" s="378"/>
      <c r="AZ162" s="436"/>
      <c r="BA162" s="372"/>
      <c r="BB162" s="372"/>
      <c r="BC162" s="372"/>
      <c r="BD162" s="372"/>
      <c r="BE162" s="437"/>
      <c r="BF162" s="381"/>
      <c r="BG162" s="376"/>
      <c r="BH162" s="377"/>
      <c r="BI162" s="385"/>
      <c r="BJ162" s="385"/>
      <c r="BK162" s="385"/>
      <c r="BL162" s="385"/>
      <c r="BM162" s="385"/>
      <c r="BN162" s="385"/>
      <c r="BO162" s="379"/>
      <c r="BP162" s="439"/>
      <c r="BQ162" s="438"/>
      <c r="BR162" s="440"/>
      <c r="BS162" s="385"/>
      <c r="BT162" s="379"/>
      <c r="BX162" s="458"/>
    </row>
    <row r="163" spans="1:76" s="132" customFormat="1" ht="15" x14ac:dyDescent="0.3">
      <c r="A163" s="148"/>
      <c r="B163" s="149"/>
      <c r="C163" s="291" t="str">
        <f t="shared" si="2"/>
        <v/>
      </c>
      <c r="D163" s="295"/>
      <c r="E163" s="264"/>
      <c r="F163" s="264"/>
      <c r="G163" s="431"/>
      <c r="H163" s="432"/>
      <c r="I163" s="382"/>
      <c r="J163" s="382"/>
      <c r="K163" s="382"/>
      <c r="L163" s="376"/>
      <c r="M163" s="433"/>
      <c r="N163" s="434"/>
      <c r="O163" s="435"/>
      <c r="P163" s="378"/>
      <c r="Q163" s="436"/>
      <c r="R163" s="373"/>
      <c r="S163" s="437"/>
      <c r="T163" s="438"/>
      <c r="U163" s="384"/>
      <c r="V163" s="470"/>
      <c r="W163" s="381"/>
      <c r="X163" s="382"/>
      <c r="Y163" s="382"/>
      <c r="Z163" s="382"/>
      <c r="AA163" s="382"/>
      <c r="AB163" s="382"/>
      <c r="AC163" s="376"/>
      <c r="AD163" s="377"/>
      <c r="AE163" s="385"/>
      <c r="AF163" s="385"/>
      <c r="AG163" s="385"/>
      <c r="AH163" s="385"/>
      <c r="AI163" s="379"/>
      <c r="AJ163" s="386"/>
      <c r="AK163" s="372"/>
      <c r="AL163" s="372"/>
      <c r="AM163" s="372"/>
      <c r="AN163" s="372"/>
      <c r="AO163" s="372"/>
      <c r="AP163" s="372"/>
      <c r="AQ163" s="373"/>
      <c r="AR163" s="387"/>
      <c r="AS163" s="383"/>
      <c r="AT163" s="435"/>
      <c r="AU163" s="385"/>
      <c r="AV163" s="385"/>
      <c r="AW163" s="385"/>
      <c r="AX163" s="385"/>
      <c r="AY163" s="378"/>
      <c r="AZ163" s="436"/>
      <c r="BA163" s="372"/>
      <c r="BB163" s="372"/>
      <c r="BC163" s="372"/>
      <c r="BD163" s="372"/>
      <c r="BE163" s="437"/>
      <c r="BF163" s="381"/>
      <c r="BG163" s="376"/>
      <c r="BH163" s="377"/>
      <c r="BI163" s="385"/>
      <c r="BJ163" s="385"/>
      <c r="BK163" s="385"/>
      <c r="BL163" s="385"/>
      <c r="BM163" s="385"/>
      <c r="BN163" s="385"/>
      <c r="BO163" s="379"/>
      <c r="BP163" s="439"/>
      <c r="BQ163" s="438"/>
      <c r="BR163" s="440"/>
      <c r="BS163" s="385"/>
      <c r="BT163" s="379"/>
      <c r="BX163" s="458"/>
    </row>
    <row r="164" spans="1:76" s="132" customFormat="1" ht="15" x14ac:dyDescent="0.3">
      <c r="A164" s="148"/>
      <c r="B164" s="149"/>
      <c r="C164" s="291" t="str">
        <f t="shared" si="2"/>
        <v/>
      </c>
      <c r="D164" s="295"/>
      <c r="E164" s="264"/>
      <c r="F164" s="264"/>
      <c r="G164" s="431"/>
      <c r="H164" s="432"/>
      <c r="I164" s="382"/>
      <c r="J164" s="382"/>
      <c r="K164" s="382"/>
      <c r="L164" s="376"/>
      <c r="M164" s="433"/>
      <c r="N164" s="434"/>
      <c r="O164" s="435"/>
      <c r="P164" s="378"/>
      <c r="Q164" s="436"/>
      <c r="R164" s="373"/>
      <c r="S164" s="437"/>
      <c r="T164" s="438"/>
      <c r="U164" s="384"/>
      <c r="V164" s="470"/>
      <c r="W164" s="381"/>
      <c r="X164" s="382"/>
      <c r="Y164" s="382"/>
      <c r="Z164" s="382"/>
      <c r="AA164" s="382"/>
      <c r="AB164" s="382"/>
      <c r="AC164" s="376"/>
      <c r="AD164" s="377"/>
      <c r="AE164" s="385"/>
      <c r="AF164" s="385"/>
      <c r="AG164" s="385"/>
      <c r="AH164" s="385"/>
      <c r="AI164" s="379"/>
      <c r="AJ164" s="386"/>
      <c r="AK164" s="372"/>
      <c r="AL164" s="372"/>
      <c r="AM164" s="372"/>
      <c r="AN164" s="372"/>
      <c r="AO164" s="372"/>
      <c r="AP164" s="372"/>
      <c r="AQ164" s="373"/>
      <c r="AR164" s="387"/>
      <c r="AS164" s="383"/>
      <c r="AT164" s="435"/>
      <c r="AU164" s="385"/>
      <c r="AV164" s="385"/>
      <c r="AW164" s="385"/>
      <c r="AX164" s="385"/>
      <c r="AY164" s="378"/>
      <c r="AZ164" s="436"/>
      <c r="BA164" s="372"/>
      <c r="BB164" s="372"/>
      <c r="BC164" s="372"/>
      <c r="BD164" s="372"/>
      <c r="BE164" s="437"/>
      <c r="BF164" s="381"/>
      <c r="BG164" s="376"/>
      <c r="BH164" s="377"/>
      <c r="BI164" s="385"/>
      <c r="BJ164" s="385"/>
      <c r="BK164" s="385"/>
      <c r="BL164" s="385"/>
      <c r="BM164" s="385"/>
      <c r="BN164" s="385"/>
      <c r="BO164" s="379"/>
      <c r="BP164" s="439"/>
      <c r="BQ164" s="438"/>
      <c r="BR164" s="440"/>
      <c r="BS164" s="385"/>
      <c r="BT164" s="379"/>
      <c r="BX164" s="458"/>
    </row>
    <row r="165" spans="1:76" s="132" customFormat="1" ht="15" x14ac:dyDescent="0.3">
      <c r="A165" s="148"/>
      <c r="B165" s="149"/>
      <c r="C165" s="291" t="str">
        <f t="shared" si="2"/>
        <v/>
      </c>
      <c r="D165" s="295"/>
      <c r="E165" s="264"/>
      <c r="F165" s="264"/>
      <c r="G165" s="431"/>
      <c r="H165" s="432"/>
      <c r="I165" s="382"/>
      <c r="J165" s="382"/>
      <c r="K165" s="382"/>
      <c r="L165" s="376"/>
      <c r="M165" s="433"/>
      <c r="N165" s="434"/>
      <c r="O165" s="435"/>
      <c r="P165" s="378"/>
      <c r="Q165" s="436"/>
      <c r="R165" s="373"/>
      <c r="S165" s="437"/>
      <c r="T165" s="438"/>
      <c r="U165" s="384"/>
      <c r="V165" s="470"/>
      <c r="W165" s="381"/>
      <c r="X165" s="382"/>
      <c r="Y165" s="382"/>
      <c r="Z165" s="382"/>
      <c r="AA165" s="382"/>
      <c r="AB165" s="382"/>
      <c r="AC165" s="376"/>
      <c r="AD165" s="377"/>
      <c r="AE165" s="385"/>
      <c r="AF165" s="385"/>
      <c r="AG165" s="385"/>
      <c r="AH165" s="385"/>
      <c r="AI165" s="379"/>
      <c r="AJ165" s="386"/>
      <c r="AK165" s="372"/>
      <c r="AL165" s="372"/>
      <c r="AM165" s="372"/>
      <c r="AN165" s="372"/>
      <c r="AO165" s="372"/>
      <c r="AP165" s="372"/>
      <c r="AQ165" s="373"/>
      <c r="AR165" s="387"/>
      <c r="AS165" s="383"/>
      <c r="AT165" s="435"/>
      <c r="AU165" s="385"/>
      <c r="AV165" s="385"/>
      <c r="AW165" s="385"/>
      <c r="AX165" s="385"/>
      <c r="AY165" s="378"/>
      <c r="AZ165" s="436"/>
      <c r="BA165" s="372"/>
      <c r="BB165" s="372"/>
      <c r="BC165" s="372"/>
      <c r="BD165" s="372"/>
      <c r="BE165" s="437"/>
      <c r="BF165" s="381"/>
      <c r="BG165" s="376"/>
      <c r="BH165" s="377"/>
      <c r="BI165" s="385"/>
      <c r="BJ165" s="385"/>
      <c r="BK165" s="385"/>
      <c r="BL165" s="385"/>
      <c r="BM165" s="385"/>
      <c r="BN165" s="385"/>
      <c r="BO165" s="379"/>
      <c r="BP165" s="439"/>
      <c r="BQ165" s="438"/>
      <c r="BR165" s="440"/>
      <c r="BS165" s="385"/>
      <c r="BT165" s="379"/>
      <c r="BX165" s="458"/>
    </row>
    <row r="166" spans="1:76" s="132" customFormat="1" ht="15" x14ac:dyDescent="0.3">
      <c r="A166" s="148"/>
      <c r="B166" s="149"/>
      <c r="C166" s="291" t="str">
        <f t="shared" si="2"/>
        <v/>
      </c>
      <c r="D166" s="295"/>
      <c r="E166" s="264"/>
      <c r="F166" s="264"/>
      <c r="G166" s="431"/>
      <c r="H166" s="432"/>
      <c r="I166" s="382"/>
      <c r="J166" s="382"/>
      <c r="K166" s="382"/>
      <c r="L166" s="376"/>
      <c r="M166" s="433"/>
      <c r="N166" s="434"/>
      <c r="O166" s="435"/>
      <c r="P166" s="378"/>
      <c r="Q166" s="436"/>
      <c r="R166" s="373"/>
      <c r="S166" s="437"/>
      <c r="T166" s="438"/>
      <c r="U166" s="384"/>
      <c r="V166" s="470"/>
      <c r="W166" s="381"/>
      <c r="X166" s="382"/>
      <c r="Y166" s="382"/>
      <c r="Z166" s="382"/>
      <c r="AA166" s="382"/>
      <c r="AB166" s="382"/>
      <c r="AC166" s="376"/>
      <c r="AD166" s="377"/>
      <c r="AE166" s="385"/>
      <c r="AF166" s="385"/>
      <c r="AG166" s="385"/>
      <c r="AH166" s="385"/>
      <c r="AI166" s="379"/>
      <c r="AJ166" s="386"/>
      <c r="AK166" s="372"/>
      <c r="AL166" s="372"/>
      <c r="AM166" s="372"/>
      <c r="AN166" s="372"/>
      <c r="AO166" s="372"/>
      <c r="AP166" s="372"/>
      <c r="AQ166" s="373"/>
      <c r="AR166" s="387"/>
      <c r="AS166" s="383"/>
      <c r="AT166" s="435"/>
      <c r="AU166" s="385"/>
      <c r="AV166" s="385"/>
      <c r="AW166" s="385"/>
      <c r="AX166" s="385"/>
      <c r="AY166" s="378"/>
      <c r="AZ166" s="436"/>
      <c r="BA166" s="372"/>
      <c r="BB166" s="372"/>
      <c r="BC166" s="372"/>
      <c r="BD166" s="372"/>
      <c r="BE166" s="437"/>
      <c r="BF166" s="381"/>
      <c r="BG166" s="376"/>
      <c r="BH166" s="377"/>
      <c r="BI166" s="385"/>
      <c r="BJ166" s="385"/>
      <c r="BK166" s="385"/>
      <c r="BL166" s="385"/>
      <c r="BM166" s="385"/>
      <c r="BN166" s="385"/>
      <c r="BO166" s="379"/>
      <c r="BP166" s="439"/>
      <c r="BQ166" s="438"/>
      <c r="BR166" s="440"/>
      <c r="BS166" s="385"/>
      <c r="BT166" s="379"/>
      <c r="BX166" s="458"/>
    </row>
    <row r="167" spans="1:76" s="132" customFormat="1" ht="15" x14ac:dyDescent="0.3">
      <c r="A167" s="148"/>
      <c r="B167" s="149"/>
      <c r="C167" s="291" t="str">
        <f t="shared" si="2"/>
        <v/>
      </c>
      <c r="D167" s="295"/>
      <c r="E167" s="264"/>
      <c r="F167" s="264"/>
      <c r="G167" s="431"/>
      <c r="H167" s="432"/>
      <c r="I167" s="382"/>
      <c r="J167" s="382"/>
      <c r="K167" s="382"/>
      <c r="L167" s="376"/>
      <c r="M167" s="433"/>
      <c r="N167" s="434"/>
      <c r="O167" s="435"/>
      <c r="P167" s="378"/>
      <c r="Q167" s="436"/>
      <c r="R167" s="373"/>
      <c r="S167" s="437"/>
      <c r="T167" s="438"/>
      <c r="U167" s="384"/>
      <c r="V167" s="470"/>
      <c r="W167" s="381"/>
      <c r="X167" s="382"/>
      <c r="Y167" s="382"/>
      <c r="Z167" s="382"/>
      <c r="AA167" s="382"/>
      <c r="AB167" s="382"/>
      <c r="AC167" s="376"/>
      <c r="AD167" s="377"/>
      <c r="AE167" s="385"/>
      <c r="AF167" s="385"/>
      <c r="AG167" s="385"/>
      <c r="AH167" s="385"/>
      <c r="AI167" s="379"/>
      <c r="AJ167" s="386"/>
      <c r="AK167" s="372"/>
      <c r="AL167" s="372"/>
      <c r="AM167" s="372"/>
      <c r="AN167" s="372"/>
      <c r="AO167" s="372"/>
      <c r="AP167" s="372"/>
      <c r="AQ167" s="373"/>
      <c r="AR167" s="387"/>
      <c r="AS167" s="383"/>
      <c r="AT167" s="435"/>
      <c r="AU167" s="385"/>
      <c r="AV167" s="385"/>
      <c r="AW167" s="385"/>
      <c r="AX167" s="385"/>
      <c r="AY167" s="378"/>
      <c r="AZ167" s="436"/>
      <c r="BA167" s="372"/>
      <c r="BB167" s="372"/>
      <c r="BC167" s="372"/>
      <c r="BD167" s="372"/>
      <c r="BE167" s="437"/>
      <c r="BF167" s="381"/>
      <c r="BG167" s="376"/>
      <c r="BH167" s="377"/>
      <c r="BI167" s="385"/>
      <c r="BJ167" s="385"/>
      <c r="BK167" s="385"/>
      <c r="BL167" s="385"/>
      <c r="BM167" s="385"/>
      <c r="BN167" s="385"/>
      <c r="BO167" s="379"/>
      <c r="BP167" s="439"/>
      <c r="BQ167" s="438"/>
      <c r="BR167" s="440"/>
      <c r="BS167" s="385"/>
      <c r="BT167" s="379"/>
      <c r="BX167" s="458"/>
    </row>
    <row r="168" spans="1:76" s="132" customFormat="1" ht="15" x14ac:dyDescent="0.3">
      <c r="A168" s="148"/>
      <c r="B168" s="149"/>
      <c r="C168" s="291" t="str">
        <f t="shared" si="2"/>
        <v/>
      </c>
      <c r="D168" s="295"/>
      <c r="E168" s="264"/>
      <c r="F168" s="264"/>
      <c r="G168" s="431"/>
      <c r="H168" s="432"/>
      <c r="I168" s="382"/>
      <c r="J168" s="382"/>
      <c r="K168" s="382"/>
      <c r="L168" s="376"/>
      <c r="M168" s="433"/>
      <c r="N168" s="434"/>
      <c r="O168" s="435"/>
      <c r="P168" s="378"/>
      <c r="Q168" s="436"/>
      <c r="R168" s="373"/>
      <c r="S168" s="437"/>
      <c r="T168" s="438"/>
      <c r="U168" s="384"/>
      <c r="V168" s="470"/>
      <c r="W168" s="381"/>
      <c r="X168" s="382"/>
      <c r="Y168" s="382"/>
      <c r="Z168" s="382"/>
      <c r="AA168" s="382"/>
      <c r="AB168" s="382"/>
      <c r="AC168" s="376"/>
      <c r="AD168" s="377"/>
      <c r="AE168" s="385"/>
      <c r="AF168" s="385"/>
      <c r="AG168" s="385"/>
      <c r="AH168" s="385"/>
      <c r="AI168" s="379"/>
      <c r="AJ168" s="386"/>
      <c r="AK168" s="372"/>
      <c r="AL168" s="372"/>
      <c r="AM168" s="372"/>
      <c r="AN168" s="372"/>
      <c r="AO168" s="372"/>
      <c r="AP168" s="372"/>
      <c r="AQ168" s="373"/>
      <c r="AR168" s="387"/>
      <c r="AS168" s="383"/>
      <c r="AT168" s="435"/>
      <c r="AU168" s="385"/>
      <c r="AV168" s="385"/>
      <c r="AW168" s="385"/>
      <c r="AX168" s="385"/>
      <c r="AY168" s="378"/>
      <c r="AZ168" s="436"/>
      <c r="BA168" s="372"/>
      <c r="BB168" s="372"/>
      <c r="BC168" s="372"/>
      <c r="BD168" s="372"/>
      <c r="BE168" s="437"/>
      <c r="BF168" s="381"/>
      <c r="BG168" s="376"/>
      <c r="BH168" s="377"/>
      <c r="BI168" s="385"/>
      <c r="BJ168" s="385"/>
      <c r="BK168" s="385"/>
      <c r="BL168" s="385"/>
      <c r="BM168" s="385"/>
      <c r="BN168" s="385"/>
      <c r="BO168" s="379"/>
      <c r="BP168" s="439"/>
      <c r="BQ168" s="438"/>
      <c r="BR168" s="440"/>
      <c r="BS168" s="385"/>
      <c r="BT168" s="379"/>
      <c r="BX168" s="458"/>
    </row>
    <row r="169" spans="1:76" s="132" customFormat="1" ht="15" x14ac:dyDescent="0.3">
      <c r="A169" s="148"/>
      <c r="B169" s="149"/>
      <c r="C169" s="291" t="str">
        <f t="shared" si="2"/>
        <v/>
      </c>
      <c r="D169" s="295"/>
      <c r="E169" s="264"/>
      <c r="F169" s="264"/>
      <c r="G169" s="431"/>
      <c r="H169" s="432"/>
      <c r="I169" s="382"/>
      <c r="J169" s="382"/>
      <c r="K169" s="382"/>
      <c r="L169" s="376"/>
      <c r="M169" s="433"/>
      <c r="N169" s="434"/>
      <c r="O169" s="435"/>
      <c r="P169" s="378"/>
      <c r="Q169" s="436"/>
      <c r="R169" s="373"/>
      <c r="S169" s="437"/>
      <c r="T169" s="438"/>
      <c r="U169" s="384"/>
      <c r="V169" s="470"/>
      <c r="W169" s="381"/>
      <c r="X169" s="382"/>
      <c r="Y169" s="382"/>
      <c r="Z169" s="382"/>
      <c r="AA169" s="382"/>
      <c r="AB169" s="382"/>
      <c r="AC169" s="376"/>
      <c r="AD169" s="377"/>
      <c r="AE169" s="385"/>
      <c r="AF169" s="385"/>
      <c r="AG169" s="385"/>
      <c r="AH169" s="385"/>
      <c r="AI169" s="379"/>
      <c r="AJ169" s="386"/>
      <c r="AK169" s="372"/>
      <c r="AL169" s="372"/>
      <c r="AM169" s="372"/>
      <c r="AN169" s="372"/>
      <c r="AO169" s="372"/>
      <c r="AP169" s="372"/>
      <c r="AQ169" s="373"/>
      <c r="AR169" s="387"/>
      <c r="AS169" s="383"/>
      <c r="AT169" s="435"/>
      <c r="AU169" s="385"/>
      <c r="AV169" s="385"/>
      <c r="AW169" s="385"/>
      <c r="AX169" s="385"/>
      <c r="AY169" s="378"/>
      <c r="AZ169" s="436"/>
      <c r="BA169" s="372"/>
      <c r="BB169" s="372"/>
      <c r="BC169" s="372"/>
      <c r="BD169" s="372"/>
      <c r="BE169" s="437"/>
      <c r="BF169" s="381"/>
      <c r="BG169" s="376"/>
      <c r="BH169" s="377"/>
      <c r="BI169" s="385"/>
      <c r="BJ169" s="385"/>
      <c r="BK169" s="385"/>
      <c r="BL169" s="385"/>
      <c r="BM169" s="385"/>
      <c r="BN169" s="385"/>
      <c r="BO169" s="379"/>
      <c r="BP169" s="439"/>
      <c r="BQ169" s="438"/>
      <c r="BR169" s="440"/>
      <c r="BS169" s="385"/>
      <c r="BT169" s="379"/>
      <c r="BX169" s="458"/>
    </row>
    <row r="170" spans="1:76" s="132" customFormat="1" ht="15" x14ac:dyDescent="0.3">
      <c r="A170" s="148"/>
      <c r="B170" s="149"/>
      <c r="C170" s="291" t="str">
        <f t="shared" si="2"/>
        <v/>
      </c>
      <c r="D170" s="295"/>
      <c r="E170" s="264"/>
      <c r="F170" s="264"/>
      <c r="G170" s="431"/>
      <c r="H170" s="432"/>
      <c r="I170" s="382"/>
      <c r="J170" s="382"/>
      <c r="K170" s="382"/>
      <c r="L170" s="376"/>
      <c r="M170" s="433"/>
      <c r="N170" s="434"/>
      <c r="O170" s="435"/>
      <c r="P170" s="378"/>
      <c r="Q170" s="436"/>
      <c r="R170" s="373"/>
      <c r="S170" s="437"/>
      <c r="T170" s="438"/>
      <c r="U170" s="384"/>
      <c r="V170" s="470"/>
      <c r="W170" s="381"/>
      <c r="X170" s="382"/>
      <c r="Y170" s="382"/>
      <c r="Z170" s="382"/>
      <c r="AA170" s="382"/>
      <c r="AB170" s="382"/>
      <c r="AC170" s="376"/>
      <c r="AD170" s="377"/>
      <c r="AE170" s="385"/>
      <c r="AF170" s="385"/>
      <c r="AG170" s="385"/>
      <c r="AH170" s="385"/>
      <c r="AI170" s="379"/>
      <c r="AJ170" s="386"/>
      <c r="AK170" s="372"/>
      <c r="AL170" s="372"/>
      <c r="AM170" s="372"/>
      <c r="AN170" s="372"/>
      <c r="AO170" s="372"/>
      <c r="AP170" s="372"/>
      <c r="AQ170" s="373"/>
      <c r="AR170" s="387"/>
      <c r="AS170" s="383"/>
      <c r="AT170" s="435"/>
      <c r="AU170" s="385"/>
      <c r="AV170" s="385"/>
      <c r="AW170" s="385"/>
      <c r="AX170" s="385"/>
      <c r="AY170" s="378"/>
      <c r="AZ170" s="436"/>
      <c r="BA170" s="372"/>
      <c r="BB170" s="372"/>
      <c r="BC170" s="372"/>
      <c r="BD170" s="372"/>
      <c r="BE170" s="437"/>
      <c r="BF170" s="381"/>
      <c r="BG170" s="376"/>
      <c r="BH170" s="377"/>
      <c r="BI170" s="385"/>
      <c r="BJ170" s="385"/>
      <c r="BK170" s="385"/>
      <c r="BL170" s="385"/>
      <c r="BM170" s="385"/>
      <c r="BN170" s="385"/>
      <c r="BO170" s="379"/>
      <c r="BP170" s="439"/>
      <c r="BQ170" s="438"/>
      <c r="BR170" s="440"/>
      <c r="BS170" s="385"/>
      <c r="BT170" s="379"/>
      <c r="BX170" s="458"/>
    </row>
    <row r="171" spans="1:76" s="132" customFormat="1" ht="15" x14ac:dyDescent="0.3">
      <c r="A171" s="148"/>
      <c r="B171" s="149"/>
      <c r="C171" s="291" t="str">
        <f t="shared" si="2"/>
        <v/>
      </c>
      <c r="D171" s="295"/>
      <c r="E171" s="264"/>
      <c r="F171" s="264"/>
      <c r="G171" s="431"/>
      <c r="H171" s="432"/>
      <c r="I171" s="382"/>
      <c r="J171" s="382"/>
      <c r="K171" s="382"/>
      <c r="L171" s="376"/>
      <c r="M171" s="433"/>
      <c r="N171" s="434"/>
      <c r="O171" s="435"/>
      <c r="P171" s="378"/>
      <c r="Q171" s="436"/>
      <c r="R171" s="373"/>
      <c r="S171" s="437"/>
      <c r="T171" s="438"/>
      <c r="U171" s="384"/>
      <c r="V171" s="470"/>
      <c r="W171" s="381"/>
      <c r="X171" s="382"/>
      <c r="Y171" s="382"/>
      <c r="Z171" s="382"/>
      <c r="AA171" s="382"/>
      <c r="AB171" s="382"/>
      <c r="AC171" s="376"/>
      <c r="AD171" s="377"/>
      <c r="AE171" s="385"/>
      <c r="AF171" s="385"/>
      <c r="AG171" s="385"/>
      <c r="AH171" s="385"/>
      <c r="AI171" s="379"/>
      <c r="AJ171" s="386"/>
      <c r="AK171" s="372"/>
      <c r="AL171" s="372"/>
      <c r="AM171" s="372"/>
      <c r="AN171" s="372"/>
      <c r="AO171" s="372"/>
      <c r="AP171" s="372"/>
      <c r="AQ171" s="373"/>
      <c r="AR171" s="387"/>
      <c r="AS171" s="383"/>
      <c r="AT171" s="435"/>
      <c r="AU171" s="385"/>
      <c r="AV171" s="385"/>
      <c r="AW171" s="385"/>
      <c r="AX171" s="385"/>
      <c r="AY171" s="378"/>
      <c r="AZ171" s="436"/>
      <c r="BA171" s="372"/>
      <c r="BB171" s="372"/>
      <c r="BC171" s="372"/>
      <c r="BD171" s="372"/>
      <c r="BE171" s="437"/>
      <c r="BF171" s="381"/>
      <c r="BG171" s="376"/>
      <c r="BH171" s="377"/>
      <c r="BI171" s="385"/>
      <c r="BJ171" s="385"/>
      <c r="BK171" s="385"/>
      <c r="BL171" s="385"/>
      <c r="BM171" s="385"/>
      <c r="BN171" s="385"/>
      <c r="BO171" s="379"/>
      <c r="BP171" s="439"/>
      <c r="BQ171" s="438"/>
      <c r="BR171" s="440"/>
      <c r="BS171" s="385"/>
      <c r="BT171" s="379"/>
      <c r="BX171" s="458"/>
    </row>
    <row r="172" spans="1:76" s="132" customFormat="1" ht="15" x14ac:dyDescent="0.3">
      <c r="A172" s="148"/>
      <c r="B172" s="149"/>
      <c r="C172" s="291" t="str">
        <f t="shared" si="2"/>
        <v/>
      </c>
      <c r="D172" s="295"/>
      <c r="E172" s="264"/>
      <c r="F172" s="264"/>
      <c r="G172" s="431"/>
      <c r="H172" s="432"/>
      <c r="I172" s="382"/>
      <c r="J172" s="382"/>
      <c r="K172" s="382"/>
      <c r="L172" s="376"/>
      <c r="M172" s="433"/>
      <c r="N172" s="434"/>
      <c r="O172" s="435"/>
      <c r="P172" s="378"/>
      <c r="Q172" s="436"/>
      <c r="R172" s="373"/>
      <c r="S172" s="437"/>
      <c r="T172" s="438"/>
      <c r="U172" s="384"/>
      <c r="V172" s="470"/>
      <c r="W172" s="381"/>
      <c r="X172" s="382"/>
      <c r="Y172" s="382"/>
      <c r="Z172" s="382"/>
      <c r="AA172" s="382"/>
      <c r="AB172" s="382"/>
      <c r="AC172" s="376"/>
      <c r="AD172" s="377"/>
      <c r="AE172" s="385"/>
      <c r="AF172" s="385"/>
      <c r="AG172" s="385"/>
      <c r="AH172" s="385"/>
      <c r="AI172" s="379"/>
      <c r="AJ172" s="386"/>
      <c r="AK172" s="372"/>
      <c r="AL172" s="372"/>
      <c r="AM172" s="372"/>
      <c r="AN172" s="372"/>
      <c r="AO172" s="372"/>
      <c r="AP172" s="372"/>
      <c r="AQ172" s="373"/>
      <c r="AR172" s="387"/>
      <c r="AS172" s="383"/>
      <c r="AT172" s="435"/>
      <c r="AU172" s="385"/>
      <c r="AV172" s="385"/>
      <c r="AW172" s="385"/>
      <c r="AX172" s="385"/>
      <c r="AY172" s="378"/>
      <c r="AZ172" s="436"/>
      <c r="BA172" s="372"/>
      <c r="BB172" s="372"/>
      <c r="BC172" s="372"/>
      <c r="BD172" s="372"/>
      <c r="BE172" s="437"/>
      <c r="BF172" s="381"/>
      <c r="BG172" s="376"/>
      <c r="BH172" s="377"/>
      <c r="BI172" s="385"/>
      <c r="BJ172" s="385"/>
      <c r="BK172" s="385"/>
      <c r="BL172" s="385"/>
      <c r="BM172" s="385"/>
      <c r="BN172" s="385"/>
      <c r="BO172" s="379"/>
      <c r="BP172" s="439"/>
      <c r="BQ172" s="438"/>
      <c r="BR172" s="440"/>
      <c r="BS172" s="385"/>
      <c r="BT172" s="379"/>
      <c r="BX172" s="458"/>
    </row>
    <row r="173" spans="1:76" s="132" customFormat="1" ht="15" x14ac:dyDescent="0.3">
      <c r="A173" s="148"/>
      <c r="B173" s="149"/>
      <c r="C173" s="291" t="str">
        <f t="shared" si="2"/>
        <v/>
      </c>
      <c r="D173" s="295"/>
      <c r="E173" s="264"/>
      <c r="F173" s="264"/>
      <c r="G173" s="431"/>
      <c r="H173" s="432"/>
      <c r="I173" s="382"/>
      <c r="J173" s="382"/>
      <c r="K173" s="382"/>
      <c r="L173" s="376"/>
      <c r="M173" s="433"/>
      <c r="N173" s="434"/>
      <c r="O173" s="435"/>
      <c r="P173" s="378"/>
      <c r="Q173" s="436"/>
      <c r="R173" s="373"/>
      <c r="S173" s="437"/>
      <c r="T173" s="438"/>
      <c r="U173" s="384"/>
      <c r="V173" s="470"/>
      <c r="W173" s="381"/>
      <c r="X173" s="382"/>
      <c r="Y173" s="382"/>
      <c r="Z173" s="382"/>
      <c r="AA173" s="382"/>
      <c r="AB173" s="382"/>
      <c r="AC173" s="376"/>
      <c r="AD173" s="377"/>
      <c r="AE173" s="385"/>
      <c r="AF173" s="385"/>
      <c r="AG173" s="385"/>
      <c r="AH173" s="385"/>
      <c r="AI173" s="379"/>
      <c r="AJ173" s="386"/>
      <c r="AK173" s="372"/>
      <c r="AL173" s="372"/>
      <c r="AM173" s="372"/>
      <c r="AN173" s="372"/>
      <c r="AO173" s="372"/>
      <c r="AP173" s="372"/>
      <c r="AQ173" s="373"/>
      <c r="AR173" s="387"/>
      <c r="AS173" s="383"/>
      <c r="AT173" s="435"/>
      <c r="AU173" s="385"/>
      <c r="AV173" s="385"/>
      <c r="AW173" s="385"/>
      <c r="AX173" s="385"/>
      <c r="AY173" s="378"/>
      <c r="AZ173" s="436"/>
      <c r="BA173" s="372"/>
      <c r="BB173" s="372"/>
      <c r="BC173" s="372"/>
      <c r="BD173" s="372"/>
      <c r="BE173" s="437"/>
      <c r="BF173" s="381"/>
      <c r="BG173" s="376"/>
      <c r="BH173" s="377"/>
      <c r="BI173" s="385"/>
      <c r="BJ173" s="385"/>
      <c r="BK173" s="385"/>
      <c r="BL173" s="385"/>
      <c r="BM173" s="385"/>
      <c r="BN173" s="385"/>
      <c r="BO173" s="379"/>
      <c r="BP173" s="439"/>
      <c r="BQ173" s="438"/>
      <c r="BR173" s="440"/>
      <c r="BS173" s="385"/>
      <c r="BT173" s="379"/>
      <c r="BX173" s="458"/>
    </row>
    <row r="174" spans="1:76" s="132" customFormat="1" ht="15" x14ac:dyDescent="0.3">
      <c r="A174" s="148"/>
      <c r="B174" s="149"/>
      <c r="C174" s="291" t="str">
        <f t="shared" si="2"/>
        <v/>
      </c>
      <c r="D174" s="295"/>
      <c r="E174" s="264"/>
      <c r="F174" s="264"/>
      <c r="G174" s="431"/>
      <c r="H174" s="432"/>
      <c r="I174" s="382"/>
      <c r="J174" s="382"/>
      <c r="K174" s="382"/>
      <c r="L174" s="376"/>
      <c r="M174" s="433"/>
      <c r="N174" s="434"/>
      <c r="O174" s="435"/>
      <c r="P174" s="378"/>
      <c r="Q174" s="436"/>
      <c r="R174" s="373"/>
      <c r="S174" s="437"/>
      <c r="T174" s="438"/>
      <c r="U174" s="384"/>
      <c r="V174" s="470"/>
      <c r="W174" s="381"/>
      <c r="X174" s="382"/>
      <c r="Y174" s="382"/>
      <c r="Z174" s="382"/>
      <c r="AA174" s="382"/>
      <c r="AB174" s="382"/>
      <c r="AC174" s="376"/>
      <c r="AD174" s="377"/>
      <c r="AE174" s="385"/>
      <c r="AF174" s="385"/>
      <c r="AG174" s="385"/>
      <c r="AH174" s="385"/>
      <c r="AI174" s="379"/>
      <c r="AJ174" s="386"/>
      <c r="AK174" s="372"/>
      <c r="AL174" s="372"/>
      <c r="AM174" s="372"/>
      <c r="AN174" s="372"/>
      <c r="AO174" s="372"/>
      <c r="AP174" s="372"/>
      <c r="AQ174" s="373"/>
      <c r="AR174" s="387"/>
      <c r="AS174" s="383"/>
      <c r="AT174" s="435"/>
      <c r="AU174" s="385"/>
      <c r="AV174" s="385"/>
      <c r="AW174" s="385"/>
      <c r="AX174" s="385"/>
      <c r="AY174" s="378"/>
      <c r="AZ174" s="436"/>
      <c r="BA174" s="372"/>
      <c r="BB174" s="372"/>
      <c r="BC174" s="372"/>
      <c r="BD174" s="372"/>
      <c r="BE174" s="437"/>
      <c r="BF174" s="381"/>
      <c r="BG174" s="376"/>
      <c r="BH174" s="377"/>
      <c r="BI174" s="385"/>
      <c r="BJ174" s="385"/>
      <c r="BK174" s="385"/>
      <c r="BL174" s="385"/>
      <c r="BM174" s="385"/>
      <c r="BN174" s="385"/>
      <c r="BO174" s="379"/>
      <c r="BP174" s="439"/>
      <c r="BQ174" s="438"/>
      <c r="BR174" s="440"/>
      <c r="BS174" s="385"/>
      <c r="BT174" s="379"/>
      <c r="BX174" s="458"/>
    </row>
    <row r="175" spans="1:76" s="132" customFormat="1" ht="15" x14ac:dyDescent="0.3">
      <c r="A175" s="148"/>
      <c r="B175" s="149"/>
      <c r="C175" s="291" t="str">
        <f t="shared" si="2"/>
        <v/>
      </c>
      <c r="D175" s="295"/>
      <c r="E175" s="264"/>
      <c r="F175" s="264"/>
      <c r="G175" s="431"/>
      <c r="H175" s="432"/>
      <c r="I175" s="382"/>
      <c r="J175" s="382"/>
      <c r="K175" s="382"/>
      <c r="L175" s="376"/>
      <c r="M175" s="433"/>
      <c r="N175" s="434"/>
      <c r="O175" s="435"/>
      <c r="P175" s="378"/>
      <c r="Q175" s="436"/>
      <c r="R175" s="373"/>
      <c r="S175" s="437"/>
      <c r="T175" s="438"/>
      <c r="U175" s="384"/>
      <c r="V175" s="470"/>
      <c r="W175" s="381"/>
      <c r="X175" s="382"/>
      <c r="Y175" s="382"/>
      <c r="Z175" s="382"/>
      <c r="AA175" s="382"/>
      <c r="AB175" s="382"/>
      <c r="AC175" s="376"/>
      <c r="AD175" s="377"/>
      <c r="AE175" s="385"/>
      <c r="AF175" s="385"/>
      <c r="AG175" s="385"/>
      <c r="AH175" s="385"/>
      <c r="AI175" s="379"/>
      <c r="AJ175" s="386"/>
      <c r="AK175" s="372"/>
      <c r="AL175" s="372"/>
      <c r="AM175" s="372"/>
      <c r="AN175" s="372"/>
      <c r="AO175" s="372"/>
      <c r="AP175" s="372"/>
      <c r="AQ175" s="373"/>
      <c r="AR175" s="387"/>
      <c r="AS175" s="383"/>
      <c r="AT175" s="435"/>
      <c r="AU175" s="385"/>
      <c r="AV175" s="385"/>
      <c r="AW175" s="385"/>
      <c r="AX175" s="385"/>
      <c r="AY175" s="378"/>
      <c r="AZ175" s="436"/>
      <c r="BA175" s="372"/>
      <c r="BB175" s="372"/>
      <c r="BC175" s="372"/>
      <c r="BD175" s="372"/>
      <c r="BE175" s="437"/>
      <c r="BF175" s="381"/>
      <c r="BG175" s="376"/>
      <c r="BH175" s="377"/>
      <c r="BI175" s="385"/>
      <c r="BJ175" s="385"/>
      <c r="BK175" s="385"/>
      <c r="BL175" s="385"/>
      <c r="BM175" s="385"/>
      <c r="BN175" s="385"/>
      <c r="BO175" s="379"/>
      <c r="BP175" s="439"/>
      <c r="BQ175" s="438"/>
      <c r="BR175" s="440"/>
      <c r="BS175" s="385"/>
      <c r="BT175" s="379"/>
      <c r="BX175" s="458"/>
    </row>
    <row r="176" spans="1:76" s="132" customFormat="1" ht="15" x14ac:dyDescent="0.3">
      <c r="A176" s="148"/>
      <c r="B176" s="149"/>
      <c r="C176" s="291" t="str">
        <f t="shared" si="2"/>
        <v/>
      </c>
      <c r="D176" s="295"/>
      <c r="E176" s="264"/>
      <c r="F176" s="264"/>
      <c r="G176" s="431"/>
      <c r="H176" s="432"/>
      <c r="I176" s="382"/>
      <c r="J176" s="382"/>
      <c r="K176" s="382"/>
      <c r="L176" s="376"/>
      <c r="M176" s="433"/>
      <c r="N176" s="434"/>
      <c r="O176" s="435"/>
      <c r="P176" s="378"/>
      <c r="Q176" s="436"/>
      <c r="R176" s="373"/>
      <c r="S176" s="437"/>
      <c r="T176" s="438"/>
      <c r="U176" s="384"/>
      <c r="V176" s="470"/>
      <c r="W176" s="381"/>
      <c r="X176" s="382"/>
      <c r="Y176" s="382"/>
      <c r="Z176" s="382"/>
      <c r="AA176" s="382"/>
      <c r="AB176" s="382"/>
      <c r="AC176" s="376"/>
      <c r="AD176" s="377"/>
      <c r="AE176" s="385"/>
      <c r="AF176" s="385"/>
      <c r="AG176" s="385"/>
      <c r="AH176" s="385"/>
      <c r="AI176" s="379"/>
      <c r="AJ176" s="386"/>
      <c r="AK176" s="372"/>
      <c r="AL176" s="372"/>
      <c r="AM176" s="372"/>
      <c r="AN176" s="372"/>
      <c r="AO176" s="372"/>
      <c r="AP176" s="372"/>
      <c r="AQ176" s="373"/>
      <c r="AR176" s="387"/>
      <c r="AS176" s="383"/>
      <c r="AT176" s="435"/>
      <c r="AU176" s="385"/>
      <c r="AV176" s="385"/>
      <c r="AW176" s="385"/>
      <c r="AX176" s="385"/>
      <c r="AY176" s="378"/>
      <c r="AZ176" s="436"/>
      <c r="BA176" s="372"/>
      <c r="BB176" s="372"/>
      <c r="BC176" s="372"/>
      <c r="BD176" s="372"/>
      <c r="BE176" s="437"/>
      <c r="BF176" s="381"/>
      <c r="BG176" s="376"/>
      <c r="BH176" s="377"/>
      <c r="BI176" s="385"/>
      <c r="BJ176" s="385"/>
      <c r="BK176" s="385"/>
      <c r="BL176" s="385"/>
      <c r="BM176" s="385"/>
      <c r="BN176" s="385"/>
      <c r="BO176" s="379"/>
      <c r="BP176" s="439"/>
      <c r="BQ176" s="438"/>
      <c r="BR176" s="440"/>
      <c r="BS176" s="385"/>
      <c r="BT176" s="379"/>
      <c r="BX176" s="458"/>
    </row>
    <row r="177" spans="1:76" s="132" customFormat="1" ht="15" x14ac:dyDescent="0.3">
      <c r="A177" s="148"/>
      <c r="B177" s="149"/>
      <c r="C177" s="291" t="str">
        <f t="shared" si="2"/>
        <v/>
      </c>
      <c r="D177" s="295"/>
      <c r="E177" s="264"/>
      <c r="F177" s="264"/>
      <c r="G177" s="431"/>
      <c r="H177" s="432"/>
      <c r="I177" s="382"/>
      <c r="J177" s="382"/>
      <c r="K177" s="382"/>
      <c r="L177" s="376"/>
      <c r="M177" s="433"/>
      <c r="N177" s="434"/>
      <c r="O177" s="435"/>
      <c r="P177" s="378"/>
      <c r="Q177" s="436"/>
      <c r="R177" s="373"/>
      <c r="S177" s="437"/>
      <c r="T177" s="438"/>
      <c r="U177" s="384"/>
      <c r="V177" s="470"/>
      <c r="W177" s="381"/>
      <c r="X177" s="382"/>
      <c r="Y177" s="382"/>
      <c r="Z177" s="382"/>
      <c r="AA177" s="382"/>
      <c r="AB177" s="382"/>
      <c r="AC177" s="376"/>
      <c r="AD177" s="377"/>
      <c r="AE177" s="385"/>
      <c r="AF177" s="385"/>
      <c r="AG177" s="385"/>
      <c r="AH177" s="385"/>
      <c r="AI177" s="379"/>
      <c r="AJ177" s="386"/>
      <c r="AK177" s="372"/>
      <c r="AL177" s="372"/>
      <c r="AM177" s="372"/>
      <c r="AN177" s="372"/>
      <c r="AO177" s="372"/>
      <c r="AP177" s="372"/>
      <c r="AQ177" s="373"/>
      <c r="AR177" s="387"/>
      <c r="AS177" s="383"/>
      <c r="AT177" s="435"/>
      <c r="AU177" s="385"/>
      <c r="AV177" s="385"/>
      <c r="AW177" s="385"/>
      <c r="AX177" s="385"/>
      <c r="AY177" s="378"/>
      <c r="AZ177" s="436"/>
      <c r="BA177" s="372"/>
      <c r="BB177" s="372"/>
      <c r="BC177" s="372"/>
      <c r="BD177" s="372"/>
      <c r="BE177" s="437"/>
      <c r="BF177" s="381"/>
      <c r="BG177" s="376"/>
      <c r="BH177" s="377"/>
      <c r="BI177" s="385"/>
      <c r="BJ177" s="385"/>
      <c r="BK177" s="385"/>
      <c r="BL177" s="385"/>
      <c r="BM177" s="385"/>
      <c r="BN177" s="385"/>
      <c r="BO177" s="379"/>
      <c r="BP177" s="439"/>
      <c r="BQ177" s="438"/>
      <c r="BR177" s="440"/>
      <c r="BS177" s="385"/>
      <c r="BT177" s="379"/>
      <c r="BX177" s="458"/>
    </row>
    <row r="178" spans="1:76" s="132" customFormat="1" ht="15" x14ac:dyDescent="0.3">
      <c r="A178" s="148"/>
      <c r="B178" s="149"/>
      <c r="C178" s="291" t="str">
        <f t="shared" si="2"/>
        <v/>
      </c>
      <c r="D178" s="295"/>
      <c r="E178" s="264"/>
      <c r="F178" s="264"/>
      <c r="G178" s="431"/>
      <c r="H178" s="432"/>
      <c r="I178" s="382"/>
      <c r="J178" s="382"/>
      <c r="K178" s="382"/>
      <c r="L178" s="376"/>
      <c r="M178" s="433"/>
      <c r="N178" s="434"/>
      <c r="O178" s="435"/>
      <c r="P178" s="378"/>
      <c r="Q178" s="436"/>
      <c r="R178" s="373"/>
      <c r="S178" s="437"/>
      <c r="T178" s="438"/>
      <c r="U178" s="384"/>
      <c r="V178" s="470"/>
      <c r="W178" s="381"/>
      <c r="X178" s="382"/>
      <c r="Y178" s="382"/>
      <c r="Z178" s="382"/>
      <c r="AA178" s="382"/>
      <c r="AB178" s="382"/>
      <c r="AC178" s="376"/>
      <c r="AD178" s="377"/>
      <c r="AE178" s="385"/>
      <c r="AF178" s="385"/>
      <c r="AG178" s="385"/>
      <c r="AH178" s="385"/>
      <c r="AI178" s="379"/>
      <c r="AJ178" s="386"/>
      <c r="AK178" s="372"/>
      <c r="AL178" s="372"/>
      <c r="AM178" s="372"/>
      <c r="AN178" s="372"/>
      <c r="AO178" s="372"/>
      <c r="AP178" s="372"/>
      <c r="AQ178" s="373"/>
      <c r="AR178" s="387"/>
      <c r="AS178" s="383"/>
      <c r="AT178" s="435"/>
      <c r="AU178" s="385"/>
      <c r="AV178" s="385"/>
      <c r="AW178" s="385"/>
      <c r="AX178" s="385"/>
      <c r="AY178" s="378"/>
      <c r="AZ178" s="436"/>
      <c r="BA178" s="372"/>
      <c r="BB178" s="372"/>
      <c r="BC178" s="372"/>
      <c r="BD178" s="372"/>
      <c r="BE178" s="437"/>
      <c r="BF178" s="381"/>
      <c r="BG178" s="376"/>
      <c r="BH178" s="377"/>
      <c r="BI178" s="385"/>
      <c r="BJ178" s="385"/>
      <c r="BK178" s="385"/>
      <c r="BL178" s="385"/>
      <c r="BM178" s="385"/>
      <c r="BN178" s="385"/>
      <c r="BO178" s="379"/>
      <c r="BP178" s="439"/>
      <c r="BQ178" s="438"/>
      <c r="BR178" s="440"/>
      <c r="BS178" s="385"/>
      <c r="BT178" s="379"/>
      <c r="BX178" s="458"/>
    </row>
    <row r="179" spans="1:76" s="132" customFormat="1" ht="15" x14ac:dyDescent="0.3">
      <c r="A179" s="148"/>
      <c r="B179" s="149"/>
      <c r="C179" s="291" t="str">
        <f t="shared" si="2"/>
        <v/>
      </c>
      <c r="D179" s="295"/>
      <c r="E179" s="264"/>
      <c r="F179" s="264"/>
      <c r="G179" s="431"/>
      <c r="H179" s="432"/>
      <c r="I179" s="382"/>
      <c r="J179" s="382"/>
      <c r="K179" s="382"/>
      <c r="L179" s="376"/>
      <c r="M179" s="433"/>
      <c r="N179" s="434"/>
      <c r="O179" s="435"/>
      <c r="P179" s="378"/>
      <c r="Q179" s="436"/>
      <c r="R179" s="373"/>
      <c r="S179" s="437"/>
      <c r="T179" s="438"/>
      <c r="U179" s="384"/>
      <c r="V179" s="470"/>
      <c r="W179" s="381"/>
      <c r="X179" s="382"/>
      <c r="Y179" s="382"/>
      <c r="Z179" s="382"/>
      <c r="AA179" s="382"/>
      <c r="AB179" s="382"/>
      <c r="AC179" s="376"/>
      <c r="AD179" s="377"/>
      <c r="AE179" s="385"/>
      <c r="AF179" s="385"/>
      <c r="AG179" s="385"/>
      <c r="AH179" s="385"/>
      <c r="AI179" s="379"/>
      <c r="AJ179" s="386"/>
      <c r="AK179" s="372"/>
      <c r="AL179" s="372"/>
      <c r="AM179" s="372"/>
      <c r="AN179" s="372"/>
      <c r="AO179" s="372"/>
      <c r="AP179" s="372"/>
      <c r="AQ179" s="373"/>
      <c r="AR179" s="387"/>
      <c r="AS179" s="383"/>
      <c r="AT179" s="435"/>
      <c r="AU179" s="385"/>
      <c r="AV179" s="385"/>
      <c r="AW179" s="385"/>
      <c r="AX179" s="385"/>
      <c r="AY179" s="378"/>
      <c r="AZ179" s="436"/>
      <c r="BA179" s="372"/>
      <c r="BB179" s="372"/>
      <c r="BC179" s="372"/>
      <c r="BD179" s="372"/>
      <c r="BE179" s="437"/>
      <c r="BF179" s="381"/>
      <c r="BG179" s="376"/>
      <c r="BH179" s="377"/>
      <c r="BI179" s="385"/>
      <c r="BJ179" s="385"/>
      <c r="BK179" s="385"/>
      <c r="BL179" s="385"/>
      <c r="BM179" s="385"/>
      <c r="BN179" s="385"/>
      <c r="BO179" s="379"/>
      <c r="BP179" s="439"/>
      <c r="BQ179" s="438"/>
      <c r="BR179" s="440"/>
      <c r="BS179" s="385"/>
      <c r="BT179" s="379"/>
      <c r="BX179" s="458"/>
    </row>
    <row r="180" spans="1:76" s="132" customFormat="1" ht="15" x14ac:dyDescent="0.3">
      <c r="A180" s="148"/>
      <c r="B180" s="149"/>
      <c r="C180" s="291" t="str">
        <f t="shared" si="2"/>
        <v/>
      </c>
      <c r="D180" s="295"/>
      <c r="E180" s="264"/>
      <c r="F180" s="264"/>
      <c r="G180" s="431"/>
      <c r="H180" s="432"/>
      <c r="I180" s="382"/>
      <c r="J180" s="382"/>
      <c r="K180" s="382"/>
      <c r="L180" s="376"/>
      <c r="M180" s="433"/>
      <c r="N180" s="434"/>
      <c r="O180" s="435"/>
      <c r="P180" s="378"/>
      <c r="Q180" s="436"/>
      <c r="R180" s="373"/>
      <c r="S180" s="437"/>
      <c r="T180" s="438"/>
      <c r="U180" s="384"/>
      <c r="V180" s="470"/>
      <c r="W180" s="381"/>
      <c r="X180" s="382"/>
      <c r="Y180" s="382"/>
      <c r="Z180" s="382"/>
      <c r="AA180" s="382"/>
      <c r="AB180" s="382"/>
      <c r="AC180" s="376"/>
      <c r="AD180" s="377"/>
      <c r="AE180" s="385"/>
      <c r="AF180" s="385"/>
      <c r="AG180" s="385"/>
      <c r="AH180" s="385"/>
      <c r="AI180" s="379"/>
      <c r="AJ180" s="386"/>
      <c r="AK180" s="372"/>
      <c r="AL180" s="372"/>
      <c r="AM180" s="372"/>
      <c r="AN180" s="372"/>
      <c r="AO180" s="372"/>
      <c r="AP180" s="372"/>
      <c r="AQ180" s="373"/>
      <c r="AR180" s="387"/>
      <c r="AS180" s="383"/>
      <c r="AT180" s="435"/>
      <c r="AU180" s="385"/>
      <c r="AV180" s="385"/>
      <c r="AW180" s="385"/>
      <c r="AX180" s="385"/>
      <c r="AY180" s="378"/>
      <c r="AZ180" s="436"/>
      <c r="BA180" s="372"/>
      <c r="BB180" s="372"/>
      <c r="BC180" s="372"/>
      <c r="BD180" s="372"/>
      <c r="BE180" s="437"/>
      <c r="BF180" s="381"/>
      <c r="BG180" s="376"/>
      <c r="BH180" s="377"/>
      <c r="BI180" s="385"/>
      <c r="BJ180" s="385"/>
      <c r="BK180" s="385"/>
      <c r="BL180" s="385"/>
      <c r="BM180" s="385"/>
      <c r="BN180" s="385"/>
      <c r="BO180" s="379"/>
      <c r="BP180" s="439"/>
      <c r="BQ180" s="438"/>
      <c r="BR180" s="440"/>
      <c r="BS180" s="385"/>
      <c r="BT180" s="379"/>
      <c r="BX180" s="458"/>
    </row>
    <row r="181" spans="1:76" s="132" customFormat="1" ht="15" x14ac:dyDescent="0.3">
      <c r="A181" s="148"/>
      <c r="B181" s="149"/>
      <c r="C181" s="291" t="str">
        <f t="shared" si="2"/>
        <v/>
      </c>
      <c r="D181" s="295"/>
      <c r="E181" s="264"/>
      <c r="F181" s="264"/>
      <c r="G181" s="431"/>
      <c r="H181" s="432"/>
      <c r="I181" s="382"/>
      <c r="J181" s="382"/>
      <c r="K181" s="382"/>
      <c r="L181" s="376"/>
      <c r="M181" s="433"/>
      <c r="N181" s="434"/>
      <c r="O181" s="435"/>
      <c r="P181" s="378"/>
      <c r="Q181" s="436"/>
      <c r="R181" s="373"/>
      <c r="S181" s="437"/>
      <c r="T181" s="438"/>
      <c r="U181" s="384"/>
      <c r="V181" s="470"/>
      <c r="W181" s="381"/>
      <c r="X181" s="382"/>
      <c r="Y181" s="382"/>
      <c r="Z181" s="382"/>
      <c r="AA181" s="382"/>
      <c r="AB181" s="382"/>
      <c r="AC181" s="376"/>
      <c r="AD181" s="377"/>
      <c r="AE181" s="385"/>
      <c r="AF181" s="385"/>
      <c r="AG181" s="385"/>
      <c r="AH181" s="385"/>
      <c r="AI181" s="379"/>
      <c r="AJ181" s="386"/>
      <c r="AK181" s="372"/>
      <c r="AL181" s="372"/>
      <c r="AM181" s="372"/>
      <c r="AN181" s="372"/>
      <c r="AO181" s="372"/>
      <c r="AP181" s="372"/>
      <c r="AQ181" s="373"/>
      <c r="AR181" s="387"/>
      <c r="AS181" s="383"/>
      <c r="AT181" s="435"/>
      <c r="AU181" s="385"/>
      <c r="AV181" s="385"/>
      <c r="AW181" s="385"/>
      <c r="AX181" s="385"/>
      <c r="AY181" s="378"/>
      <c r="AZ181" s="436"/>
      <c r="BA181" s="372"/>
      <c r="BB181" s="372"/>
      <c r="BC181" s="372"/>
      <c r="BD181" s="372"/>
      <c r="BE181" s="437"/>
      <c r="BF181" s="381"/>
      <c r="BG181" s="376"/>
      <c r="BH181" s="377"/>
      <c r="BI181" s="385"/>
      <c r="BJ181" s="385"/>
      <c r="BK181" s="385"/>
      <c r="BL181" s="385"/>
      <c r="BM181" s="385"/>
      <c r="BN181" s="385"/>
      <c r="BO181" s="379"/>
      <c r="BP181" s="439"/>
      <c r="BQ181" s="438"/>
      <c r="BR181" s="440"/>
      <c r="BS181" s="385"/>
      <c r="BT181" s="379"/>
      <c r="BX181" s="458"/>
    </row>
    <row r="182" spans="1:76" s="132" customFormat="1" ht="15" x14ac:dyDescent="0.3">
      <c r="A182" s="148"/>
      <c r="B182" s="149"/>
      <c r="C182" s="291" t="str">
        <f t="shared" si="2"/>
        <v/>
      </c>
      <c r="D182" s="295"/>
      <c r="E182" s="264"/>
      <c r="F182" s="264"/>
      <c r="G182" s="431"/>
      <c r="H182" s="432"/>
      <c r="I182" s="382"/>
      <c r="J182" s="382"/>
      <c r="K182" s="382"/>
      <c r="L182" s="376"/>
      <c r="M182" s="433"/>
      <c r="N182" s="434"/>
      <c r="O182" s="435"/>
      <c r="P182" s="378"/>
      <c r="Q182" s="436"/>
      <c r="R182" s="373"/>
      <c r="S182" s="437"/>
      <c r="T182" s="438"/>
      <c r="U182" s="384"/>
      <c r="V182" s="470"/>
      <c r="W182" s="381"/>
      <c r="X182" s="382"/>
      <c r="Y182" s="382"/>
      <c r="Z182" s="382"/>
      <c r="AA182" s="382"/>
      <c r="AB182" s="382"/>
      <c r="AC182" s="376"/>
      <c r="AD182" s="377"/>
      <c r="AE182" s="385"/>
      <c r="AF182" s="385"/>
      <c r="AG182" s="385"/>
      <c r="AH182" s="385"/>
      <c r="AI182" s="379"/>
      <c r="AJ182" s="386"/>
      <c r="AK182" s="372"/>
      <c r="AL182" s="372"/>
      <c r="AM182" s="372"/>
      <c r="AN182" s="372"/>
      <c r="AO182" s="372"/>
      <c r="AP182" s="372"/>
      <c r="AQ182" s="373"/>
      <c r="AR182" s="387"/>
      <c r="AS182" s="383"/>
      <c r="AT182" s="435"/>
      <c r="AU182" s="385"/>
      <c r="AV182" s="385"/>
      <c r="AW182" s="385"/>
      <c r="AX182" s="385"/>
      <c r="AY182" s="378"/>
      <c r="AZ182" s="436"/>
      <c r="BA182" s="372"/>
      <c r="BB182" s="372"/>
      <c r="BC182" s="372"/>
      <c r="BD182" s="372"/>
      <c r="BE182" s="437"/>
      <c r="BF182" s="381"/>
      <c r="BG182" s="376"/>
      <c r="BH182" s="377"/>
      <c r="BI182" s="385"/>
      <c r="BJ182" s="385"/>
      <c r="BK182" s="385"/>
      <c r="BL182" s="385"/>
      <c r="BM182" s="385"/>
      <c r="BN182" s="385"/>
      <c r="BO182" s="379"/>
      <c r="BP182" s="439"/>
      <c r="BQ182" s="438"/>
      <c r="BR182" s="440"/>
      <c r="BS182" s="385"/>
      <c r="BT182" s="379"/>
      <c r="BX182" s="458"/>
    </row>
    <row r="183" spans="1:76" s="132" customFormat="1" ht="15" x14ac:dyDescent="0.3">
      <c r="A183" s="148"/>
      <c r="B183" s="149"/>
      <c r="C183" s="291" t="str">
        <f t="shared" si="2"/>
        <v/>
      </c>
      <c r="D183" s="295"/>
      <c r="E183" s="264"/>
      <c r="F183" s="264"/>
      <c r="G183" s="431"/>
      <c r="H183" s="432"/>
      <c r="I183" s="382"/>
      <c r="J183" s="382"/>
      <c r="K183" s="382"/>
      <c r="L183" s="376"/>
      <c r="M183" s="433"/>
      <c r="N183" s="434"/>
      <c r="O183" s="435"/>
      <c r="P183" s="378"/>
      <c r="Q183" s="436"/>
      <c r="R183" s="373"/>
      <c r="S183" s="437"/>
      <c r="T183" s="438"/>
      <c r="U183" s="384"/>
      <c r="V183" s="470"/>
      <c r="W183" s="381"/>
      <c r="X183" s="382"/>
      <c r="Y183" s="382"/>
      <c r="Z183" s="382"/>
      <c r="AA183" s="382"/>
      <c r="AB183" s="382"/>
      <c r="AC183" s="376"/>
      <c r="AD183" s="377"/>
      <c r="AE183" s="385"/>
      <c r="AF183" s="385"/>
      <c r="AG183" s="385"/>
      <c r="AH183" s="385"/>
      <c r="AI183" s="379"/>
      <c r="AJ183" s="386"/>
      <c r="AK183" s="372"/>
      <c r="AL183" s="372"/>
      <c r="AM183" s="372"/>
      <c r="AN183" s="372"/>
      <c r="AO183" s="372"/>
      <c r="AP183" s="372"/>
      <c r="AQ183" s="373"/>
      <c r="AR183" s="387"/>
      <c r="AS183" s="383"/>
      <c r="AT183" s="435"/>
      <c r="AU183" s="385"/>
      <c r="AV183" s="385"/>
      <c r="AW183" s="385"/>
      <c r="AX183" s="385"/>
      <c r="AY183" s="378"/>
      <c r="AZ183" s="436"/>
      <c r="BA183" s="372"/>
      <c r="BB183" s="372"/>
      <c r="BC183" s="372"/>
      <c r="BD183" s="372"/>
      <c r="BE183" s="437"/>
      <c r="BF183" s="381"/>
      <c r="BG183" s="376"/>
      <c r="BH183" s="377"/>
      <c r="BI183" s="385"/>
      <c r="BJ183" s="385"/>
      <c r="BK183" s="385"/>
      <c r="BL183" s="385"/>
      <c r="BM183" s="385"/>
      <c r="BN183" s="385"/>
      <c r="BO183" s="379"/>
      <c r="BP183" s="439"/>
      <c r="BQ183" s="438"/>
      <c r="BR183" s="440"/>
      <c r="BS183" s="385"/>
      <c r="BT183" s="379"/>
      <c r="BX183" s="458"/>
    </row>
    <row r="184" spans="1:76" s="132" customFormat="1" ht="15" x14ac:dyDescent="0.3">
      <c r="A184" s="148"/>
      <c r="B184" s="149"/>
      <c r="C184" s="291" t="str">
        <f t="shared" si="2"/>
        <v/>
      </c>
      <c r="D184" s="295"/>
      <c r="E184" s="264"/>
      <c r="F184" s="264"/>
      <c r="G184" s="431"/>
      <c r="H184" s="432"/>
      <c r="I184" s="382"/>
      <c r="J184" s="382"/>
      <c r="K184" s="382"/>
      <c r="L184" s="376"/>
      <c r="M184" s="433"/>
      <c r="N184" s="434"/>
      <c r="O184" s="435"/>
      <c r="P184" s="378"/>
      <c r="Q184" s="436"/>
      <c r="R184" s="373"/>
      <c r="S184" s="437"/>
      <c r="T184" s="438"/>
      <c r="U184" s="384"/>
      <c r="V184" s="470"/>
      <c r="W184" s="381"/>
      <c r="X184" s="382"/>
      <c r="Y184" s="382"/>
      <c r="Z184" s="382"/>
      <c r="AA184" s="382"/>
      <c r="AB184" s="382"/>
      <c r="AC184" s="376"/>
      <c r="AD184" s="377"/>
      <c r="AE184" s="385"/>
      <c r="AF184" s="385"/>
      <c r="AG184" s="385"/>
      <c r="AH184" s="385"/>
      <c r="AI184" s="379"/>
      <c r="AJ184" s="386"/>
      <c r="AK184" s="372"/>
      <c r="AL184" s="372"/>
      <c r="AM184" s="372"/>
      <c r="AN184" s="372"/>
      <c r="AO184" s="372"/>
      <c r="AP184" s="372"/>
      <c r="AQ184" s="373"/>
      <c r="AR184" s="387"/>
      <c r="AS184" s="383"/>
      <c r="AT184" s="435"/>
      <c r="AU184" s="385"/>
      <c r="AV184" s="385"/>
      <c r="AW184" s="385"/>
      <c r="AX184" s="385"/>
      <c r="AY184" s="378"/>
      <c r="AZ184" s="436"/>
      <c r="BA184" s="372"/>
      <c r="BB184" s="372"/>
      <c r="BC184" s="372"/>
      <c r="BD184" s="372"/>
      <c r="BE184" s="437"/>
      <c r="BF184" s="381"/>
      <c r="BG184" s="376"/>
      <c r="BH184" s="377"/>
      <c r="BI184" s="385"/>
      <c r="BJ184" s="385"/>
      <c r="BK184" s="385"/>
      <c r="BL184" s="385"/>
      <c r="BM184" s="385"/>
      <c r="BN184" s="385"/>
      <c r="BO184" s="379"/>
      <c r="BP184" s="439"/>
      <c r="BQ184" s="438"/>
      <c r="BR184" s="440"/>
      <c r="BS184" s="385"/>
      <c r="BT184" s="379"/>
      <c r="BX184" s="458"/>
    </row>
    <row r="185" spans="1:76" s="132" customFormat="1" ht="15" x14ac:dyDescent="0.3">
      <c r="A185" s="148"/>
      <c r="B185" s="149"/>
      <c r="C185" s="291" t="str">
        <f t="shared" si="2"/>
        <v/>
      </c>
      <c r="D185" s="295"/>
      <c r="E185" s="264"/>
      <c r="F185" s="264"/>
      <c r="G185" s="431"/>
      <c r="H185" s="432"/>
      <c r="I185" s="382"/>
      <c r="J185" s="382"/>
      <c r="K185" s="382"/>
      <c r="L185" s="376"/>
      <c r="M185" s="433"/>
      <c r="N185" s="434"/>
      <c r="O185" s="435"/>
      <c r="P185" s="378"/>
      <c r="Q185" s="436"/>
      <c r="R185" s="373"/>
      <c r="S185" s="437"/>
      <c r="T185" s="438"/>
      <c r="U185" s="384"/>
      <c r="V185" s="470"/>
      <c r="W185" s="381"/>
      <c r="X185" s="382"/>
      <c r="Y185" s="382"/>
      <c r="Z185" s="382"/>
      <c r="AA185" s="382"/>
      <c r="AB185" s="382"/>
      <c r="AC185" s="376"/>
      <c r="AD185" s="377"/>
      <c r="AE185" s="385"/>
      <c r="AF185" s="385"/>
      <c r="AG185" s="385"/>
      <c r="AH185" s="385"/>
      <c r="AI185" s="379"/>
      <c r="AJ185" s="386"/>
      <c r="AK185" s="372"/>
      <c r="AL185" s="372"/>
      <c r="AM185" s="372"/>
      <c r="AN185" s="372"/>
      <c r="AO185" s="372"/>
      <c r="AP185" s="372"/>
      <c r="AQ185" s="373"/>
      <c r="AR185" s="387"/>
      <c r="AS185" s="383"/>
      <c r="AT185" s="435"/>
      <c r="AU185" s="385"/>
      <c r="AV185" s="385"/>
      <c r="AW185" s="385"/>
      <c r="AX185" s="385"/>
      <c r="AY185" s="378"/>
      <c r="AZ185" s="436"/>
      <c r="BA185" s="372"/>
      <c r="BB185" s="372"/>
      <c r="BC185" s="372"/>
      <c r="BD185" s="372"/>
      <c r="BE185" s="437"/>
      <c r="BF185" s="381"/>
      <c r="BG185" s="376"/>
      <c r="BH185" s="377"/>
      <c r="BI185" s="385"/>
      <c r="BJ185" s="385"/>
      <c r="BK185" s="385"/>
      <c r="BL185" s="385"/>
      <c r="BM185" s="385"/>
      <c r="BN185" s="385"/>
      <c r="BO185" s="379"/>
      <c r="BP185" s="439"/>
      <c r="BQ185" s="438"/>
      <c r="BR185" s="440"/>
      <c r="BS185" s="385"/>
      <c r="BT185" s="379"/>
      <c r="BX185" s="458"/>
    </row>
    <row r="186" spans="1:76" s="132" customFormat="1" ht="15" x14ac:dyDescent="0.3">
      <c r="A186" s="148"/>
      <c r="B186" s="149"/>
      <c r="C186" s="291" t="str">
        <f t="shared" si="2"/>
        <v/>
      </c>
      <c r="D186" s="295"/>
      <c r="E186" s="264"/>
      <c r="F186" s="264"/>
      <c r="G186" s="431"/>
      <c r="H186" s="432"/>
      <c r="I186" s="382"/>
      <c r="J186" s="382"/>
      <c r="K186" s="382"/>
      <c r="L186" s="376"/>
      <c r="M186" s="433"/>
      <c r="N186" s="434"/>
      <c r="O186" s="435"/>
      <c r="P186" s="378"/>
      <c r="Q186" s="436"/>
      <c r="R186" s="373"/>
      <c r="S186" s="437"/>
      <c r="T186" s="438"/>
      <c r="U186" s="384"/>
      <c r="V186" s="470"/>
      <c r="W186" s="381"/>
      <c r="X186" s="382"/>
      <c r="Y186" s="382"/>
      <c r="Z186" s="382"/>
      <c r="AA186" s="382"/>
      <c r="AB186" s="382"/>
      <c r="AC186" s="376"/>
      <c r="AD186" s="377"/>
      <c r="AE186" s="385"/>
      <c r="AF186" s="385"/>
      <c r="AG186" s="385"/>
      <c r="AH186" s="385"/>
      <c r="AI186" s="379"/>
      <c r="AJ186" s="386"/>
      <c r="AK186" s="372"/>
      <c r="AL186" s="372"/>
      <c r="AM186" s="372"/>
      <c r="AN186" s="372"/>
      <c r="AO186" s="372"/>
      <c r="AP186" s="372"/>
      <c r="AQ186" s="373"/>
      <c r="AR186" s="387"/>
      <c r="AS186" s="383"/>
      <c r="AT186" s="435"/>
      <c r="AU186" s="385"/>
      <c r="AV186" s="385"/>
      <c r="AW186" s="385"/>
      <c r="AX186" s="385"/>
      <c r="AY186" s="378"/>
      <c r="AZ186" s="436"/>
      <c r="BA186" s="372"/>
      <c r="BB186" s="372"/>
      <c r="BC186" s="372"/>
      <c r="BD186" s="372"/>
      <c r="BE186" s="437"/>
      <c r="BF186" s="381"/>
      <c r="BG186" s="376"/>
      <c r="BH186" s="377"/>
      <c r="BI186" s="385"/>
      <c r="BJ186" s="385"/>
      <c r="BK186" s="385"/>
      <c r="BL186" s="385"/>
      <c r="BM186" s="385"/>
      <c r="BN186" s="385"/>
      <c r="BO186" s="379"/>
      <c r="BP186" s="439"/>
      <c r="BQ186" s="438"/>
      <c r="BR186" s="440"/>
      <c r="BS186" s="385"/>
      <c r="BT186" s="379"/>
      <c r="BX186" s="458"/>
    </row>
    <row r="187" spans="1:76" s="132" customFormat="1" ht="15" x14ac:dyDescent="0.3">
      <c r="A187" s="148"/>
      <c r="B187" s="149"/>
      <c r="C187" s="291" t="str">
        <f t="shared" si="2"/>
        <v/>
      </c>
      <c r="D187" s="295"/>
      <c r="E187" s="264"/>
      <c r="F187" s="264"/>
      <c r="G187" s="431"/>
      <c r="H187" s="432"/>
      <c r="I187" s="382"/>
      <c r="J187" s="382"/>
      <c r="K187" s="382"/>
      <c r="L187" s="376"/>
      <c r="M187" s="433"/>
      <c r="N187" s="434"/>
      <c r="O187" s="435"/>
      <c r="P187" s="378"/>
      <c r="Q187" s="436"/>
      <c r="R187" s="373"/>
      <c r="S187" s="437"/>
      <c r="T187" s="438"/>
      <c r="U187" s="384"/>
      <c r="V187" s="470"/>
      <c r="W187" s="381"/>
      <c r="X187" s="382"/>
      <c r="Y187" s="382"/>
      <c r="Z187" s="382"/>
      <c r="AA187" s="382"/>
      <c r="AB187" s="382"/>
      <c r="AC187" s="376"/>
      <c r="AD187" s="377"/>
      <c r="AE187" s="385"/>
      <c r="AF187" s="385"/>
      <c r="AG187" s="385"/>
      <c r="AH187" s="385"/>
      <c r="AI187" s="379"/>
      <c r="AJ187" s="386"/>
      <c r="AK187" s="372"/>
      <c r="AL187" s="372"/>
      <c r="AM187" s="372"/>
      <c r="AN187" s="372"/>
      <c r="AO187" s="372"/>
      <c r="AP187" s="372"/>
      <c r="AQ187" s="373"/>
      <c r="AR187" s="387"/>
      <c r="AS187" s="383"/>
      <c r="AT187" s="435"/>
      <c r="AU187" s="385"/>
      <c r="AV187" s="385"/>
      <c r="AW187" s="385"/>
      <c r="AX187" s="385"/>
      <c r="AY187" s="378"/>
      <c r="AZ187" s="436"/>
      <c r="BA187" s="372"/>
      <c r="BB187" s="372"/>
      <c r="BC187" s="372"/>
      <c r="BD187" s="372"/>
      <c r="BE187" s="437"/>
      <c r="BF187" s="381"/>
      <c r="BG187" s="376"/>
      <c r="BH187" s="377"/>
      <c r="BI187" s="385"/>
      <c r="BJ187" s="385"/>
      <c r="BK187" s="385"/>
      <c r="BL187" s="385"/>
      <c r="BM187" s="385"/>
      <c r="BN187" s="385"/>
      <c r="BO187" s="379"/>
      <c r="BP187" s="439"/>
      <c r="BQ187" s="438"/>
      <c r="BR187" s="440"/>
      <c r="BS187" s="385"/>
      <c r="BT187" s="379"/>
      <c r="BX187" s="458"/>
    </row>
    <row r="188" spans="1:76" s="132" customFormat="1" ht="15" x14ac:dyDescent="0.3">
      <c r="A188" s="148"/>
      <c r="B188" s="149"/>
      <c r="C188" s="291" t="str">
        <f t="shared" si="2"/>
        <v/>
      </c>
      <c r="D188" s="295"/>
      <c r="E188" s="264"/>
      <c r="F188" s="264"/>
      <c r="G188" s="431"/>
      <c r="H188" s="432"/>
      <c r="I188" s="382"/>
      <c r="J188" s="382"/>
      <c r="K188" s="382"/>
      <c r="L188" s="376"/>
      <c r="M188" s="433"/>
      <c r="N188" s="434"/>
      <c r="O188" s="435"/>
      <c r="P188" s="378"/>
      <c r="Q188" s="436"/>
      <c r="R188" s="373"/>
      <c r="S188" s="437"/>
      <c r="T188" s="438"/>
      <c r="U188" s="384"/>
      <c r="V188" s="470"/>
      <c r="W188" s="381"/>
      <c r="X188" s="382"/>
      <c r="Y188" s="382"/>
      <c r="Z188" s="382"/>
      <c r="AA188" s="382"/>
      <c r="AB188" s="382"/>
      <c r="AC188" s="376"/>
      <c r="AD188" s="377"/>
      <c r="AE188" s="385"/>
      <c r="AF188" s="385"/>
      <c r="AG188" s="385"/>
      <c r="AH188" s="385"/>
      <c r="AI188" s="379"/>
      <c r="AJ188" s="386"/>
      <c r="AK188" s="372"/>
      <c r="AL188" s="372"/>
      <c r="AM188" s="372"/>
      <c r="AN188" s="372"/>
      <c r="AO188" s="372"/>
      <c r="AP188" s="372"/>
      <c r="AQ188" s="373"/>
      <c r="AR188" s="387"/>
      <c r="AS188" s="383"/>
      <c r="AT188" s="435"/>
      <c r="AU188" s="385"/>
      <c r="AV188" s="385"/>
      <c r="AW188" s="385"/>
      <c r="AX188" s="385"/>
      <c r="AY188" s="378"/>
      <c r="AZ188" s="436"/>
      <c r="BA188" s="372"/>
      <c r="BB188" s="372"/>
      <c r="BC188" s="372"/>
      <c r="BD188" s="372"/>
      <c r="BE188" s="437"/>
      <c r="BF188" s="381"/>
      <c r="BG188" s="376"/>
      <c r="BH188" s="377"/>
      <c r="BI188" s="385"/>
      <c r="BJ188" s="385"/>
      <c r="BK188" s="385"/>
      <c r="BL188" s="385"/>
      <c r="BM188" s="385"/>
      <c r="BN188" s="385"/>
      <c r="BO188" s="379"/>
      <c r="BP188" s="439"/>
      <c r="BQ188" s="438"/>
      <c r="BR188" s="440"/>
      <c r="BS188" s="385"/>
      <c r="BT188" s="379"/>
      <c r="BX188" s="458"/>
    </row>
    <row r="189" spans="1:76" s="132" customFormat="1" ht="15" x14ac:dyDescent="0.3">
      <c r="A189" s="148"/>
      <c r="B189" s="149"/>
      <c r="C189" s="291" t="str">
        <f t="shared" si="2"/>
        <v/>
      </c>
      <c r="D189" s="295"/>
      <c r="E189" s="264"/>
      <c r="F189" s="264"/>
      <c r="G189" s="431"/>
      <c r="H189" s="432"/>
      <c r="I189" s="382"/>
      <c r="J189" s="382"/>
      <c r="K189" s="382"/>
      <c r="L189" s="376"/>
      <c r="M189" s="433"/>
      <c r="N189" s="434"/>
      <c r="O189" s="435"/>
      <c r="P189" s="378"/>
      <c r="Q189" s="436"/>
      <c r="R189" s="373"/>
      <c r="S189" s="437"/>
      <c r="T189" s="438"/>
      <c r="U189" s="384"/>
      <c r="V189" s="470"/>
      <c r="W189" s="381"/>
      <c r="X189" s="382"/>
      <c r="Y189" s="382"/>
      <c r="Z189" s="382"/>
      <c r="AA189" s="382"/>
      <c r="AB189" s="382"/>
      <c r="AC189" s="376"/>
      <c r="AD189" s="377"/>
      <c r="AE189" s="385"/>
      <c r="AF189" s="385"/>
      <c r="AG189" s="385"/>
      <c r="AH189" s="385"/>
      <c r="AI189" s="379"/>
      <c r="AJ189" s="386"/>
      <c r="AK189" s="372"/>
      <c r="AL189" s="372"/>
      <c r="AM189" s="372"/>
      <c r="AN189" s="372"/>
      <c r="AO189" s="372"/>
      <c r="AP189" s="372"/>
      <c r="AQ189" s="373"/>
      <c r="AR189" s="387"/>
      <c r="AS189" s="383"/>
      <c r="AT189" s="435"/>
      <c r="AU189" s="385"/>
      <c r="AV189" s="385"/>
      <c r="AW189" s="385"/>
      <c r="AX189" s="385"/>
      <c r="AY189" s="378"/>
      <c r="AZ189" s="436"/>
      <c r="BA189" s="372"/>
      <c r="BB189" s="372"/>
      <c r="BC189" s="372"/>
      <c r="BD189" s="372"/>
      <c r="BE189" s="437"/>
      <c r="BF189" s="381"/>
      <c r="BG189" s="376"/>
      <c r="BH189" s="377"/>
      <c r="BI189" s="385"/>
      <c r="BJ189" s="385"/>
      <c r="BK189" s="385"/>
      <c r="BL189" s="385"/>
      <c r="BM189" s="385"/>
      <c r="BN189" s="385"/>
      <c r="BO189" s="379"/>
      <c r="BP189" s="439"/>
      <c r="BQ189" s="438"/>
      <c r="BR189" s="440"/>
      <c r="BS189" s="385"/>
      <c r="BT189" s="379"/>
      <c r="BX189" s="458"/>
    </row>
    <row r="190" spans="1:76" s="132" customFormat="1" ht="15" x14ac:dyDescent="0.3">
      <c r="A190" s="148"/>
      <c r="B190" s="149"/>
      <c r="C190" s="291" t="str">
        <f t="shared" si="2"/>
        <v/>
      </c>
      <c r="D190" s="295"/>
      <c r="E190" s="264"/>
      <c r="F190" s="264"/>
      <c r="G190" s="431"/>
      <c r="H190" s="432"/>
      <c r="I190" s="382"/>
      <c r="J190" s="382"/>
      <c r="K190" s="382"/>
      <c r="L190" s="376"/>
      <c r="M190" s="433"/>
      <c r="N190" s="434"/>
      <c r="O190" s="435"/>
      <c r="P190" s="378"/>
      <c r="Q190" s="436"/>
      <c r="R190" s="373"/>
      <c r="S190" s="437"/>
      <c r="T190" s="438"/>
      <c r="U190" s="384"/>
      <c r="V190" s="470"/>
      <c r="W190" s="381"/>
      <c r="X190" s="382"/>
      <c r="Y190" s="382"/>
      <c r="Z190" s="382"/>
      <c r="AA190" s="382"/>
      <c r="AB190" s="382"/>
      <c r="AC190" s="376"/>
      <c r="AD190" s="377"/>
      <c r="AE190" s="385"/>
      <c r="AF190" s="385"/>
      <c r="AG190" s="385"/>
      <c r="AH190" s="385"/>
      <c r="AI190" s="379"/>
      <c r="AJ190" s="386"/>
      <c r="AK190" s="372"/>
      <c r="AL190" s="372"/>
      <c r="AM190" s="372"/>
      <c r="AN190" s="372"/>
      <c r="AO190" s="372"/>
      <c r="AP190" s="372"/>
      <c r="AQ190" s="373"/>
      <c r="AR190" s="387"/>
      <c r="AS190" s="383"/>
      <c r="AT190" s="435"/>
      <c r="AU190" s="385"/>
      <c r="AV190" s="385"/>
      <c r="AW190" s="385"/>
      <c r="AX190" s="385"/>
      <c r="AY190" s="378"/>
      <c r="AZ190" s="436"/>
      <c r="BA190" s="372"/>
      <c r="BB190" s="372"/>
      <c r="BC190" s="372"/>
      <c r="BD190" s="372"/>
      <c r="BE190" s="437"/>
      <c r="BF190" s="381"/>
      <c r="BG190" s="376"/>
      <c r="BH190" s="377"/>
      <c r="BI190" s="385"/>
      <c r="BJ190" s="385"/>
      <c r="BK190" s="385"/>
      <c r="BL190" s="385"/>
      <c r="BM190" s="385"/>
      <c r="BN190" s="385"/>
      <c r="BO190" s="379"/>
      <c r="BP190" s="439"/>
      <c r="BQ190" s="438"/>
      <c r="BR190" s="440"/>
      <c r="BS190" s="385"/>
      <c r="BT190" s="379"/>
      <c r="BX190" s="458"/>
    </row>
    <row r="191" spans="1:76" s="132" customFormat="1" ht="15" x14ac:dyDescent="0.3">
      <c r="A191" s="148"/>
      <c r="B191" s="149"/>
      <c r="C191" s="291" t="str">
        <f t="shared" si="2"/>
        <v/>
      </c>
      <c r="D191" s="295"/>
      <c r="E191" s="264"/>
      <c r="F191" s="264"/>
      <c r="G191" s="431"/>
      <c r="H191" s="432"/>
      <c r="I191" s="382"/>
      <c r="J191" s="382"/>
      <c r="K191" s="382"/>
      <c r="L191" s="376"/>
      <c r="M191" s="433"/>
      <c r="N191" s="434"/>
      <c r="O191" s="435"/>
      <c r="P191" s="378"/>
      <c r="Q191" s="436"/>
      <c r="R191" s="373"/>
      <c r="S191" s="437"/>
      <c r="T191" s="438"/>
      <c r="U191" s="384"/>
      <c r="V191" s="470"/>
      <c r="W191" s="381"/>
      <c r="X191" s="382"/>
      <c r="Y191" s="382"/>
      <c r="Z191" s="382"/>
      <c r="AA191" s="382"/>
      <c r="AB191" s="382"/>
      <c r="AC191" s="376"/>
      <c r="AD191" s="377"/>
      <c r="AE191" s="385"/>
      <c r="AF191" s="385"/>
      <c r="AG191" s="385"/>
      <c r="AH191" s="385"/>
      <c r="AI191" s="379"/>
      <c r="AJ191" s="386"/>
      <c r="AK191" s="372"/>
      <c r="AL191" s="372"/>
      <c r="AM191" s="372"/>
      <c r="AN191" s="372"/>
      <c r="AO191" s="372"/>
      <c r="AP191" s="372"/>
      <c r="AQ191" s="373"/>
      <c r="AR191" s="387"/>
      <c r="AS191" s="383"/>
      <c r="AT191" s="435"/>
      <c r="AU191" s="385"/>
      <c r="AV191" s="385"/>
      <c r="AW191" s="385"/>
      <c r="AX191" s="385"/>
      <c r="AY191" s="378"/>
      <c r="AZ191" s="436"/>
      <c r="BA191" s="372"/>
      <c r="BB191" s="372"/>
      <c r="BC191" s="372"/>
      <c r="BD191" s="372"/>
      <c r="BE191" s="437"/>
      <c r="BF191" s="381"/>
      <c r="BG191" s="376"/>
      <c r="BH191" s="377"/>
      <c r="BI191" s="385"/>
      <c r="BJ191" s="385"/>
      <c r="BK191" s="385"/>
      <c r="BL191" s="385"/>
      <c r="BM191" s="385"/>
      <c r="BN191" s="385"/>
      <c r="BO191" s="379"/>
      <c r="BP191" s="439"/>
      <c r="BQ191" s="438"/>
      <c r="BR191" s="440"/>
      <c r="BS191" s="385"/>
      <c r="BT191" s="379"/>
      <c r="BX191" s="458"/>
    </row>
    <row r="192" spans="1:76" s="132" customFormat="1" ht="15" x14ac:dyDescent="0.3">
      <c r="A192" s="148"/>
      <c r="B192" s="149"/>
      <c r="C192" s="291" t="str">
        <f t="shared" si="2"/>
        <v/>
      </c>
      <c r="D192" s="295"/>
      <c r="E192" s="264"/>
      <c r="F192" s="264"/>
      <c r="G192" s="431"/>
      <c r="H192" s="432"/>
      <c r="I192" s="382"/>
      <c r="J192" s="382"/>
      <c r="K192" s="382"/>
      <c r="L192" s="376"/>
      <c r="M192" s="433"/>
      <c r="N192" s="434"/>
      <c r="O192" s="435"/>
      <c r="P192" s="378"/>
      <c r="Q192" s="436"/>
      <c r="R192" s="373"/>
      <c r="S192" s="437"/>
      <c r="T192" s="438"/>
      <c r="U192" s="384"/>
      <c r="V192" s="470"/>
      <c r="W192" s="381"/>
      <c r="X192" s="382"/>
      <c r="Y192" s="382"/>
      <c r="Z192" s="382"/>
      <c r="AA192" s="382"/>
      <c r="AB192" s="382"/>
      <c r="AC192" s="376"/>
      <c r="AD192" s="377"/>
      <c r="AE192" s="385"/>
      <c r="AF192" s="385"/>
      <c r="AG192" s="385"/>
      <c r="AH192" s="385"/>
      <c r="AI192" s="379"/>
      <c r="AJ192" s="386"/>
      <c r="AK192" s="372"/>
      <c r="AL192" s="372"/>
      <c r="AM192" s="372"/>
      <c r="AN192" s="372"/>
      <c r="AO192" s="372"/>
      <c r="AP192" s="372"/>
      <c r="AQ192" s="373"/>
      <c r="AR192" s="387"/>
      <c r="AS192" s="383"/>
      <c r="AT192" s="435"/>
      <c r="AU192" s="385"/>
      <c r="AV192" s="385"/>
      <c r="AW192" s="385"/>
      <c r="AX192" s="385"/>
      <c r="AY192" s="378"/>
      <c r="AZ192" s="436"/>
      <c r="BA192" s="372"/>
      <c r="BB192" s="372"/>
      <c r="BC192" s="372"/>
      <c r="BD192" s="372"/>
      <c r="BE192" s="437"/>
      <c r="BF192" s="381"/>
      <c r="BG192" s="376"/>
      <c r="BH192" s="377"/>
      <c r="BI192" s="385"/>
      <c r="BJ192" s="385"/>
      <c r="BK192" s="385"/>
      <c r="BL192" s="385"/>
      <c r="BM192" s="385"/>
      <c r="BN192" s="385"/>
      <c r="BO192" s="379"/>
      <c r="BP192" s="439"/>
      <c r="BQ192" s="438"/>
      <c r="BR192" s="440"/>
      <c r="BS192" s="385"/>
      <c r="BT192" s="379"/>
      <c r="BX192" s="458"/>
    </row>
    <row r="193" spans="1:76" s="132" customFormat="1" ht="15" x14ac:dyDescent="0.3">
      <c r="A193" s="148"/>
      <c r="B193" s="149"/>
      <c r="C193" s="291" t="str">
        <f t="shared" si="2"/>
        <v/>
      </c>
      <c r="D193" s="295"/>
      <c r="E193" s="264"/>
      <c r="F193" s="264"/>
      <c r="G193" s="431"/>
      <c r="H193" s="432"/>
      <c r="I193" s="382"/>
      <c r="J193" s="382"/>
      <c r="K193" s="382"/>
      <c r="L193" s="376"/>
      <c r="M193" s="433"/>
      <c r="N193" s="434"/>
      <c r="O193" s="435"/>
      <c r="P193" s="378"/>
      <c r="Q193" s="436"/>
      <c r="R193" s="373"/>
      <c r="S193" s="437"/>
      <c r="T193" s="438"/>
      <c r="U193" s="384"/>
      <c r="V193" s="470"/>
      <c r="W193" s="381"/>
      <c r="X193" s="382"/>
      <c r="Y193" s="382"/>
      <c r="Z193" s="382"/>
      <c r="AA193" s="382"/>
      <c r="AB193" s="382"/>
      <c r="AC193" s="376"/>
      <c r="AD193" s="377"/>
      <c r="AE193" s="385"/>
      <c r="AF193" s="385"/>
      <c r="AG193" s="385"/>
      <c r="AH193" s="385"/>
      <c r="AI193" s="379"/>
      <c r="AJ193" s="386"/>
      <c r="AK193" s="372"/>
      <c r="AL193" s="372"/>
      <c r="AM193" s="372"/>
      <c r="AN193" s="372"/>
      <c r="AO193" s="372"/>
      <c r="AP193" s="372"/>
      <c r="AQ193" s="373"/>
      <c r="AR193" s="387"/>
      <c r="AS193" s="383"/>
      <c r="AT193" s="435"/>
      <c r="AU193" s="385"/>
      <c r="AV193" s="385"/>
      <c r="AW193" s="385"/>
      <c r="AX193" s="385"/>
      <c r="AY193" s="378"/>
      <c r="AZ193" s="436"/>
      <c r="BA193" s="372"/>
      <c r="BB193" s="372"/>
      <c r="BC193" s="372"/>
      <c r="BD193" s="372"/>
      <c r="BE193" s="437"/>
      <c r="BF193" s="381"/>
      <c r="BG193" s="376"/>
      <c r="BH193" s="377"/>
      <c r="BI193" s="385"/>
      <c r="BJ193" s="385"/>
      <c r="BK193" s="385"/>
      <c r="BL193" s="385"/>
      <c r="BM193" s="385"/>
      <c r="BN193" s="385"/>
      <c r="BO193" s="379"/>
      <c r="BP193" s="439"/>
      <c r="BQ193" s="438"/>
      <c r="BR193" s="440"/>
      <c r="BS193" s="385"/>
      <c r="BT193" s="379"/>
      <c r="BX193" s="458"/>
    </row>
    <row r="194" spans="1:76" s="132" customFormat="1" ht="15" x14ac:dyDescent="0.3">
      <c r="A194" s="148"/>
      <c r="B194" s="149"/>
      <c r="C194" s="291" t="str">
        <f t="shared" si="2"/>
        <v/>
      </c>
      <c r="D194" s="295"/>
      <c r="E194" s="264"/>
      <c r="F194" s="264"/>
      <c r="G194" s="431"/>
      <c r="H194" s="432"/>
      <c r="I194" s="382"/>
      <c r="J194" s="382"/>
      <c r="K194" s="382"/>
      <c r="L194" s="376"/>
      <c r="M194" s="433"/>
      <c r="N194" s="434"/>
      <c r="O194" s="435"/>
      <c r="P194" s="378"/>
      <c r="Q194" s="436"/>
      <c r="R194" s="373"/>
      <c r="S194" s="437"/>
      <c r="T194" s="438"/>
      <c r="U194" s="384"/>
      <c r="V194" s="470"/>
      <c r="W194" s="381"/>
      <c r="X194" s="382"/>
      <c r="Y194" s="382"/>
      <c r="Z194" s="382"/>
      <c r="AA194" s="382"/>
      <c r="AB194" s="382"/>
      <c r="AC194" s="376"/>
      <c r="AD194" s="377"/>
      <c r="AE194" s="385"/>
      <c r="AF194" s="385"/>
      <c r="AG194" s="385"/>
      <c r="AH194" s="385"/>
      <c r="AI194" s="379"/>
      <c r="AJ194" s="386"/>
      <c r="AK194" s="372"/>
      <c r="AL194" s="372"/>
      <c r="AM194" s="372"/>
      <c r="AN194" s="372"/>
      <c r="AO194" s="372"/>
      <c r="AP194" s="372"/>
      <c r="AQ194" s="373"/>
      <c r="AR194" s="387"/>
      <c r="AS194" s="383"/>
      <c r="AT194" s="435"/>
      <c r="AU194" s="385"/>
      <c r="AV194" s="385"/>
      <c r="AW194" s="385"/>
      <c r="AX194" s="385"/>
      <c r="AY194" s="378"/>
      <c r="AZ194" s="436"/>
      <c r="BA194" s="372"/>
      <c r="BB194" s="372"/>
      <c r="BC194" s="372"/>
      <c r="BD194" s="372"/>
      <c r="BE194" s="437"/>
      <c r="BF194" s="381"/>
      <c r="BG194" s="376"/>
      <c r="BH194" s="377"/>
      <c r="BI194" s="385"/>
      <c r="BJ194" s="385"/>
      <c r="BK194" s="385"/>
      <c r="BL194" s="385"/>
      <c r="BM194" s="385"/>
      <c r="BN194" s="385"/>
      <c r="BO194" s="379"/>
      <c r="BP194" s="439"/>
      <c r="BQ194" s="438"/>
      <c r="BR194" s="440"/>
      <c r="BS194" s="385"/>
      <c r="BT194" s="379"/>
      <c r="BX194" s="458"/>
    </row>
    <row r="195" spans="1:76" s="132" customFormat="1" ht="15" x14ac:dyDescent="0.3">
      <c r="A195" s="148"/>
      <c r="B195" s="149"/>
      <c r="C195" s="291" t="str">
        <f t="shared" si="2"/>
        <v/>
      </c>
      <c r="D195" s="295"/>
      <c r="E195" s="264"/>
      <c r="F195" s="264"/>
      <c r="G195" s="431"/>
      <c r="H195" s="432"/>
      <c r="I195" s="382"/>
      <c r="J195" s="382"/>
      <c r="K195" s="382"/>
      <c r="L195" s="376"/>
      <c r="M195" s="433"/>
      <c r="N195" s="434"/>
      <c r="O195" s="435"/>
      <c r="P195" s="378"/>
      <c r="Q195" s="436"/>
      <c r="R195" s="373"/>
      <c r="S195" s="437"/>
      <c r="T195" s="438"/>
      <c r="U195" s="384"/>
      <c r="V195" s="470"/>
      <c r="W195" s="381"/>
      <c r="X195" s="382"/>
      <c r="Y195" s="382"/>
      <c r="Z195" s="382"/>
      <c r="AA195" s="382"/>
      <c r="AB195" s="382"/>
      <c r="AC195" s="376"/>
      <c r="AD195" s="377"/>
      <c r="AE195" s="385"/>
      <c r="AF195" s="385"/>
      <c r="AG195" s="385"/>
      <c r="AH195" s="385"/>
      <c r="AI195" s="379"/>
      <c r="AJ195" s="386"/>
      <c r="AK195" s="372"/>
      <c r="AL195" s="372"/>
      <c r="AM195" s="372"/>
      <c r="AN195" s="372"/>
      <c r="AO195" s="372"/>
      <c r="AP195" s="372"/>
      <c r="AQ195" s="373"/>
      <c r="AR195" s="387"/>
      <c r="AS195" s="383"/>
      <c r="AT195" s="435"/>
      <c r="AU195" s="385"/>
      <c r="AV195" s="385"/>
      <c r="AW195" s="385"/>
      <c r="AX195" s="385"/>
      <c r="AY195" s="378"/>
      <c r="AZ195" s="436"/>
      <c r="BA195" s="372"/>
      <c r="BB195" s="372"/>
      <c r="BC195" s="372"/>
      <c r="BD195" s="372"/>
      <c r="BE195" s="437"/>
      <c r="BF195" s="381"/>
      <c r="BG195" s="376"/>
      <c r="BH195" s="377"/>
      <c r="BI195" s="385"/>
      <c r="BJ195" s="385"/>
      <c r="BK195" s="385"/>
      <c r="BL195" s="385"/>
      <c r="BM195" s="385"/>
      <c r="BN195" s="385"/>
      <c r="BO195" s="379"/>
      <c r="BP195" s="439"/>
      <c r="BQ195" s="438"/>
      <c r="BR195" s="440"/>
      <c r="BS195" s="385"/>
      <c r="BT195" s="379"/>
      <c r="BX195" s="458"/>
    </row>
    <row r="196" spans="1:76" s="132" customFormat="1" ht="15" x14ac:dyDescent="0.3">
      <c r="A196" s="148"/>
      <c r="B196" s="149"/>
      <c r="C196" s="291" t="str">
        <f t="shared" si="2"/>
        <v/>
      </c>
      <c r="D196" s="295"/>
      <c r="E196" s="264"/>
      <c r="F196" s="264"/>
      <c r="G196" s="431"/>
      <c r="H196" s="432"/>
      <c r="I196" s="382"/>
      <c r="J196" s="382"/>
      <c r="K196" s="382"/>
      <c r="L196" s="376"/>
      <c r="M196" s="433"/>
      <c r="N196" s="434"/>
      <c r="O196" s="435"/>
      <c r="P196" s="378"/>
      <c r="Q196" s="436"/>
      <c r="R196" s="373"/>
      <c r="S196" s="437"/>
      <c r="T196" s="438"/>
      <c r="U196" s="384"/>
      <c r="V196" s="470"/>
      <c r="W196" s="381"/>
      <c r="X196" s="382"/>
      <c r="Y196" s="382"/>
      <c r="Z196" s="382"/>
      <c r="AA196" s="382"/>
      <c r="AB196" s="382"/>
      <c r="AC196" s="376"/>
      <c r="AD196" s="377"/>
      <c r="AE196" s="385"/>
      <c r="AF196" s="385"/>
      <c r="AG196" s="385"/>
      <c r="AH196" s="385"/>
      <c r="AI196" s="379"/>
      <c r="AJ196" s="386"/>
      <c r="AK196" s="372"/>
      <c r="AL196" s="372"/>
      <c r="AM196" s="372"/>
      <c r="AN196" s="372"/>
      <c r="AO196" s="372"/>
      <c r="AP196" s="372"/>
      <c r="AQ196" s="373"/>
      <c r="AR196" s="387"/>
      <c r="AS196" s="383"/>
      <c r="AT196" s="435"/>
      <c r="AU196" s="385"/>
      <c r="AV196" s="385"/>
      <c r="AW196" s="385"/>
      <c r="AX196" s="385"/>
      <c r="AY196" s="378"/>
      <c r="AZ196" s="436"/>
      <c r="BA196" s="372"/>
      <c r="BB196" s="372"/>
      <c r="BC196" s="372"/>
      <c r="BD196" s="372"/>
      <c r="BE196" s="437"/>
      <c r="BF196" s="381"/>
      <c r="BG196" s="376"/>
      <c r="BH196" s="377"/>
      <c r="BI196" s="385"/>
      <c r="BJ196" s="385"/>
      <c r="BK196" s="385"/>
      <c r="BL196" s="385"/>
      <c r="BM196" s="385"/>
      <c r="BN196" s="385"/>
      <c r="BO196" s="379"/>
      <c r="BP196" s="439"/>
      <c r="BQ196" s="438"/>
      <c r="BR196" s="440"/>
      <c r="BS196" s="385"/>
      <c r="BT196" s="379"/>
      <c r="BX196" s="458"/>
    </row>
    <row r="197" spans="1:76" s="132" customFormat="1" ht="15" x14ac:dyDescent="0.3">
      <c r="A197" s="148"/>
      <c r="B197" s="149"/>
      <c r="C197" s="291" t="str">
        <f t="shared" ref="C197:C260" si="3">IF(D197="","",C196+1)</f>
        <v/>
      </c>
      <c r="D197" s="295"/>
      <c r="E197" s="264"/>
      <c r="F197" s="264"/>
      <c r="G197" s="431"/>
      <c r="H197" s="432"/>
      <c r="I197" s="382"/>
      <c r="J197" s="382"/>
      <c r="K197" s="382"/>
      <c r="L197" s="376"/>
      <c r="M197" s="433"/>
      <c r="N197" s="434"/>
      <c r="O197" s="435"/>
      <c r="P197" s="378"/>
      <c r="Q197" s="436"/>
      <c r="R197" s="373"/>
      <c r="S197" s="437"/>
      <c r="T197" s="438"/>
      <c r="U197" s="384"/>
      <c r="V197" s="470"/>
      <c r="W197" s="381"/>
      <c r="X197" s="382"/>
      <c r="Y197" s="382"/>
      <c r="Z197" s="382"/>
      <c r="AA197" s="382"/>
      <c r="AB197" s="382"/>
      <c r="AC197" s="376"/>
      <c r="AD197" s="377"/>
      <c r="AE197" s="385"/>
      <c r="AF197" s="385"/>
      <c r="AG197" s="385"/>
      <c r="AH197" s="385"/>
      <c r="AI197" s="379"/>
      <c r="AJ197" s="386"/>
      <c r="AK197" s="372"/>
      <c r="AL197" s="372"/>
      <c r="AM197" s="372"/>
      <c r="AN197" s="372"/>
      <c r="AO197" s="372"/>
      <c r="AP197" s="372"/>
      <c r="AQ197" s="373"/>
      <c r="AR197" s="387"/>
      <c r="AS197" s="383"/>
      <c r="AT197" s="435"/>
      <c r="AU197" s="385"/>
      <c r="AV197" s="385"/>
      <c r="AW197" s="385"/>
      <c r="AX197" s="385"/>
      <c r="AY197" s="378"/>
      <c r="AZ197" s="436"/>
      <c r="BA197" s="372"/>
      <c r="BB197" s="372"/>
      <c r="BC197" s="372"/>
      <c r="BD197" s="372"/>
      <c r="BE197" s="437"/>
      <c r="BF197" s="381"/>
      <c r="BG197" s="376"/>
      <c r="BH197" s="377"/>
      <c r="BI197" s="385"/>
      <c r="BJ197" s="385"/>
      <c r="BK197" s="385"/>
      <c r="BL197" s="385"/>
      <c r="BM197" s="385"/>
      <c r="BN197" s="385"/>
      <c r="BO197" s="379"/>
      <c r="BP197" s="439"/>
      <c r="BQ197" s="438"/>
      <c r="BR197" s="440"/>
      <c r="BS197" s="385"/>
      <c r="BT197" s="379"/>
      <c r="BX197" s="458"/>
    </row>
    <row r="198" spans="1:76" s="132" customFormat="1" ht="15" x14ac:dyDescent="0.3">
      <c r="A198" s="148"/>
      <c r="B198" s="149"/>
      <c r="C198" s="291" t="str">
        <f t="shared" si="3"/>
        <v/>
      </c>
      <c r="D198" s="295"/>
      <c r="E198" s="264"/>
      <c r="F198" s="264"/>
      <c r="G198" s="431"/>
      <c r="H198" s="432"/>
      <c r="I198" s="382"/>
      <c r="J198" s="382"/>
      <c r="K198" s="382"/>
      <c r="L198" s="376"/>
      <c r="M198" s="433"/>
      <c r="N198" s="434"/>
      <c r="O198" s="435"/>
      <c r="P198" s="378"/>
      <c r="Q198" s="436"/>
      <c r="R198" s="373"/>
      <c r="S198" s="437"/>
      <c r="T198" s="438"/>
      <c r="U198" s="384"/>
      <c r="V198" s="470"/>
      <c r="W198" s="381"/>
      <c r="X198" s="382"/>
      <c r="Y198" s="382"/>
      <c r="Z198" s="382"/>
      <c r="AA198" s="382"/>
      <c r="AB198" s="382"/>
      <c r="AC198" s="376"/>
      <c r="AD198" s="377"/>
      <c r="AE198" s="385"/>
      <c r="AF198" s="385"/>
      <c r="AG198" s="385"/>
      <c r="AH198" s="385"/>
      <c r="AI198" s="379"/>
      <c r="AJ198" s="386"/>
      <c r="AK198" s="372"/>
      <c r="AL198" s="372"/>
      <c r="AM198" s="372"/>
      <c r="AN198" s="372"/>
      <c r="AO198" s="372"/>
      <c r="AP198" s="372"/>
      <c r="AQ198" s="373"/>
      <c r="AR198" s="387"/>
      <c r="AS198" s="383"/>
      <c r="AT198" s="435"/>
      <c r="AU198" s="385"/>
      <c r="AV198" s="385"/>
      <c r="AW198" s="385"/>
      <c r="AX198" s="385"/>
      <c r="AY198" s="378"/>
      <c r="AZ198" s="436"/>
      <c r="BA198" s="372"/>
      <c r="BB198" s="372"/>
      <c r="BC198" s="372"/>
      <c r="BD198" s="372"/>
      <c r="BE198" s="437"/>
      <c r="BF198" s="381"/>
      <c r="BG198" s="376"/>
      <c r="BH198" s="377"/>
      <c r="BI198" s="385"/>
      <c r="BJ198" s="385"/>
      <c r="BK198" s="385"/>
      <c r="BL198" s="385"/>
      <c r="BM198" s="385"/>
      <c r="BN198" s="385"/>
      <c r="BO198" s="379"/>
      <c r="BP198" s="439"/>
      <c r="BQ198" s="438"/>
      <c r="BR198" s="440"/>
      <c r="BS198" s="385"/>
      <c r="BT198" s="379"/>
      <c r="BX198" s="458"/>
    </row>
    <row r="199" spans="1:76" s="132" customFormat="1" ht="15" x14ac:dyDescent="0.3">
      <c r="A199" s="148"/>
      <c r="B199" s="149"/>
      <c r="C199" s="291" t="str">
        <f t="shared" si="3"/>
        <v/>
      </c>
      <c r="D199" s="295"/>
      <c r="E199" s="264"/>
      <c r="F199" s="264"/>
      <c r="G199" s="431"/>
      <c r="H199" s="432"/>
      <c r="I199" s="382"/>
      <c r="J199" s="382"/>
      <c r="K199" s="382"/>
      <c r="L199" s="376"/>
      <c r="M199" s="433"/>
      <c r="N199" s="434"/>
      <c r="O199" s="435"/>
      <c r="P199" s="378"/>
      <c r="Q199" s="436"/>
      <c r="R199" s="373"/>
      <c r="S199" s="437"/>
      <c r="T199" s="438"/>
      <c r="U199" s="384"/>
      <c r="V199" s="470"/>
      <c r="W199" s="381"/>
      <c r="X199" s="382"/>
      <c r="Y199" s="382"/>
      <c r="Z199" s="382"/>
      <c r="AA199" s="382"/>
      <c r="AB199" s="382"/>
      <c r="AC199" s="376"/>
      <c r="AD199" s="377"/>
      <c r="AE199" s="385"/>
      <c r="AF199" s="385"/>
      <c r="AG199" s="385"/>
      <c r="AH199" s="385"/>
      <c r="AI199" s="379"/>
      <c r="AJ199" s="386"/>
      <c r="AK199" s="372"/>
      <c r="AL199" s="372"/>
      <c r="AM199" s="372"/>
      <c r="AN199" s="372"/>
      <c r="AO199" s="372"/>
      <c r="AP199" s="372"/>
      <c r="AQ199" s="373"/>
      <c r="AR199" s="387"/>
      <c r="AS199" s="383"/>
      <c r="AT199" s="435"/>
      <c r="AU199" s="385"/>
      <c r="AV199" s="385"/>
      <c r="AW199" s="385"/>
      <c r="AX199" s="385"/>
      <c r="AY199" s="378"/>
      <c r="AZ199" s="436"/>
      <c r="BA199" s="372"/>
      <c r="BB199" s="372"/>
      <c r="BC199" s="372"/>
      <c r="BD199" s="372"/>
      <c r="BE199" s="437"/>
      <c r="BF199" s="381"/>
      <c r="BG199" s="376"/>
      <c r="BH199" s="377"/>
      <c r="BI199" s="385"/>
      <c r="BJ199" s="385"/>
      <c r="BK199" s="385"/>
      <c r="BL199" s="385"/>
      <c r="BM199" s="385"/>
      <c r="BN199" s="385"/>
      <c r="BO199" s="379"/>
      <c r="BP199" s="439"/>
      <c r="BQ199" s="438"/>
      <c r="BR199" s="440"/>
      <c r="BS199" s="385"/>
      <c r="BT199" s="379"/>
      <c r="BX199" s="458"/>
    </row>
    <row r="200" spans="1:76" s="132" customFormat="1" ht="15" x14ac:dyDescent="0.3">
      <c r="A200" s="148"/>
      <c r="B200" s="149"/>
      <c r="C200" s="291" t="str">
        <f t="shared" si="3"/>
        <v/>
      </c>
      <c r="D200" s="295"/>
      <c r="E200" s="264"/>
      <c r="F200" s="264"/>
      <c r="G200" s="431"/>
      <c r="H200" s="432"/>
      <c r="I200" s="382"/>
      <c r="J200" s="382"/>
      <c r="K200" s="382"/>
      <c r="L200" s="376"/>
      <c r="M200" s="433"/>
      <c r="N200" s="434"/>
      <c r="O200" s="435"/>
      <c r="P200" s="378"/>
      <c r="Q200" s="436"/>
      <c r="R200" s="373"/>
      <c r="S200" s="437"/>
      <c r="T200" s="438"/>
      <c r="U200" s="384"/>
      <c r="V200" s="470"/>
      <c r="W200" s="381"/>
      <c r="X200" s="382"/>
      <c r="Y200" s="382"/>
      <c r="Z200" s="382"/>
      <c r="AA200" s="382"/>
      <c r="AB200" s="382"/>
      <c r="AC200" s="376"/>
      <c r="AD200" s="377"/>
      <c r="AE200" s="385"/>
      <c r="AF200" s="385"/>
      <c r="AG200" s="385"/>
      <c r="AH200" s="385"/>
      <c r="AI200" s="379"/>
      <c r="AJ200" s="386"/>
      <c r="AK200" s="372"/>
      <c r="AL200" s="372"/>
      <c r="AM200" s="372"/>
      <c r="AN200" s="372"/>
      <c r="AO200" s="372"/>
      <c r="AP200" s="372"/>
      <c r="AQ200" s="373"/>
      <c r="AR200" s="387"/>
      <c r="AS200" s="383"/>
      <c r="AT200" s="435"/>
      <c r="AU200" s="385"/>
      <c r="AV200" s="385"/>
      <c r="AW200" s="385"/>
      <c r="AX200" s="385"/>
      <c r="AY200" s="378"/>
      <c r="AZ200" s="436"/>
      <c r="BA200" s="372"/>
      <c r="BB200" s="372"/>
      <c r="BC200" s="372"/>
      <c r="BD200" s="372"/>
      <c r="BE200" s="437"/>
      <c r="BF200" s="381"/>
      <c r="BG200" s="376"/>
      <c r="BH200" s="377"/>
      <c r="BI200" s="385"/>
      <c r="BJ200" s="385"/>
      <c r="BK200" s="385"/>
      <c r="BL200" s="385"/>
      <c r="BM200" s="385"/>
      <c r="BN200" s="385"/>
      <c r="BO200" s="379"/>
      <c r="BP200" s="439"/>
      <c r="BQ200" s="438"/>
      <c r="BR200" s="440"/>
      <c r="BS200" s="385"/>
      <c r="BT200" s="379"/>
      <c r="BX200" s="458"/>
    </row>
    <row r="201" spans="1:76" s="132" customFormat="1" ht="15" x14ac:dyDescent="0.3">
      <c r="A201" s="148"/>
      <c r="B201" s="149"/>
      <c r="C201" s="291" t="str">
        <f t="shared" si="3"/>
        <v/>
      </c>
      <c r="D201" s="295"/>
      <c r="E201" s="264"/>
      <c r="F201" s="264"/>
      <c r="G201" s="431"/>
      <c r="H201" s="432"/>
      <c r="I201" s="382"/>
      <c r="J201" s="382"/>
      <c r="K201" s="382"/>
      <c r="L201" s="376"/>
      <c r="M201" s="433"/>
      <c r="N201" s="434"/>
      <c r="O201" s="435"/>
      <c r="P201" s="378"/>
      <c r="Q201" s="436"/>
      <c r="R201" s="373"/>
      <c r="S201" s="437"/>
      <c r="T201" s="438"/>
      <c r="U201" s="384"/>
      <c r="V201" s="470"/>
      <c r="W201" s="381"/>
      <c r="X201" s="382"/>
      <c r="Y201" s="382"/>
      <c r="Z201" s="382"/>
      <c r="AA201" s="382"/>
      <c r="AB201" s="382"/>
      <c r="AC201" s="376"/>
      <c r="AD201" s="377"/>
      <c r="AE201" s="385"/>
      <c r="AF201" s="385"/>
      <c r="AG201" s="385"/>
      <c r="AH201" s="385"/>
      <c r="AI201" s="379"/>
      <c r="AJ201" s="386"/>
      <c r="AK201" s="372"/>
      <c r="AL201" s="372"/>
      <c r="AM201" s="372"/>
      <c r="AN201" s="372"/>
      <c r="AO201" s="372"/>
      <c r="AP201" s="372"/>
      <c r="AQ201" s="373"/>
      <c r="AR201" s="387"/>
      <c r="AS201" s="383"/>
      <c r="AT201" s="435"/>
      <c r="AU201" s="385"/>
      <c r="AV201" s="385"/>
      <c r="AW201" s="385"/>
      <c r="AX201" s="385"/>
      <c r="AY201" s="378"/>
      <c r="AZ201" s="436"/>
      <c r="BA201" s="372"/>
      <c r="BB201" s="372"/>
      <c r="BC201" s="372"/>
      <c r="BD201" s="372"/>
      <c r="BE201" s="437"/>
      <c r="BF201" s="381"/>
      <c r="BG201" s="376"/>
      <c r="BH201" s="377"/>
      <c r="BI201" s="385"/>
      <c r="BJ201" s="385"/>
      <c r="BK201" s="385"/>
      <c r="BL201" s="385"/>
      <c r="BM201" s="385"/>
      <c r="BN201" s="385"/>
      <c r="BO201" s="379"/>
      <c r="BP201" s="439"/>
      <c r="BQ201" s="438"/>
      <c r="BR201" s="440"/>
      <c r="BS201" s="385"/>
      <c r="BT201" s="379"/>
      <c r="BX201" s="458"/>
    </row>
    <row r="202" spans="1:76" s="132" customFormat="1" ht="15" x14ac:dyDescent="0.3">
      <c r="A202" s="148"/>
      <c r="B202" s="149"/>
      <c r="C202" s="291" t="str">
        <f t="shared" si="3"/>
        <v/>
      </c>
      <c r="D202" s="295"/>
      <c r="E202" s="264"/>
      <c r="F202" s="264"/>
      <c r="G202" s="431"/>
      <c r="H202" s="432"/>
      <c r="I202" s="382"/>
      <c r="J202" s="382"/>
      <c r="K202" s="382"/>
      <c r="L202" s="376"/>
      <c r="M202" s="433"/>
      <c r="N202" s="434"/>
      <c r="O202" s="435"/>
      <c r="P202" s="378"/>
      <c r="Q202" s="436"/>
      <c r="R202" s="373"/>
      <c r="S202" s="437"/>
      <c r="T202" s="438"/>
      <c r="U202" s="384"/>
      <c r="V202" s="470"/>
      <c r="W202" s="381"/>
      <c r="X202" s="382"/>
      <c r="Y202" s="382"/>
      <c r="Z202" s="382"/>
      <c r="AA202" s="382"/>
      <c r="AB202" s="382"/>
      <c r="AC202" s="376"/>
      <c r="AD202" s="377"/>
      <c r="AE202" s="385"/>
      <c r="AF202" s="385"/>
      <c r="AG202" s="385"/>
      <c r="AH202" s="385"/>
      <c r="AI202" s="379"/>
      <c r="AJ202" s="386"/>
      <c r="AK202" s="372"/>
      <c r="AL202" s="372"/>
      <c r="AM202" s="372"/>
      <c r="AN202" s="372"/>
      <c r="AO202" s="372"/>
      <c r="AP202" s="372"/>
      <c r="AQ202" s="373"/>
      <c r="AR202" s="387"/>
      <c r="AS202" s="383"/>
      <c r="AT202" s="435"/>
      <c r="AU202" s="385"/>
      <c r="AV202" s="385"/>
      <c r="AW202" s="385"/>
      <c r="AX202" s="385"/>
      <c r="AY202" s="378"/>
      <c r="AZ202" s="436"/>
      <c r="BA202" s="372"/>
      <c r="BB202" s="372"/>
      <c r="BC202" s="372"/>
      <c r="BD202" s="372"/>
      <c r="BE202" s="437"/>
      <c r="BF202" s="381"/>
      <c r="BG202" s="376"/>
      <c r="BH202" s="377"/>
      <c r="BI202" s="385"/>
      <c r="BJ202" s="385"/>
      <c r="BK202" s="385"/>
      <c r="BL202" s="385"/>
      <c r="BM202" s="385"/>
      <c r="BN202" s="385"/>
      <c r="BO202" s="379"/>
      <c r="BP202" s="439"/>
      <c r="BQ202" s="438"/>
      <c r="BR202" s="440"/>
      <c r="BS202" s="385"/>
      <c r="BT202" s="379"/>
      <c r="BX202" s="458"/>
    </row>
    <row r="203" spans="1:76" s="132" customFormat="1" ht="15" x14ac:dyDescent="0.3">
      <c r="A203" s="148"/>
      <c r="B203" s="149"/>
      <c r="C203" s="291" t="str">
        <f t="shared" si="3"/>
        <v/>
      </c>
      <c r="D203" s="295"/>
      <c r="E203" s="264"/>
      <c r="F203" s="264"/>
      <c r="G203" s="431"/>
      <c r="H203" s="432"/>
      <c r="I203" s="382"/>
      <c r="J203" s="382"/>
      <c r="K203" s="382"/>
      <c r="L203" s="376"/>
      <c r="M203" s="433"/>
      <c r="N203" s="434"/>
      <c r="O203" s="435"/>
      <c r="P203" s="378"/>
      <c r="Q203" s="436"/>
      <c r="R203" s="373"/>
      <c r="S203" s="437"/>
      <c r="T203" s="438"/>
      <c r="U203" s="384"/>
      <c r="V203" s="470"/>
      <c r="W203" s="381"/>
      <c r="X203" s="382"/>
      <c r="Y203" s="382"/>
      <c r="Z203" s="382"/>
      <c r="AA203" s="382"/>
      <c r="AB203" s="382"/>
      <c r="AC203" s="376"/>
      <c r="AD203" s="377"/>
      <c r="AE203" s="385"/>
      <c r="AF203" s="385"/>
      <c r="AG203" s="385"/>
      <c r="AH203" s="385"/>
      <c r="AI203" s="379"/>
      <c r="AJ203" s="386"/>
      <c r="AK203" s="372"/>
      <c r="AL203" s="372"/>
      <c r="AM203" s="372"/>
      <c r="AN203" s="372"/>
      <c r="AO203" s="372"/>
      <c r="AP203" s="372"/>
      <c r="AQ203" s="373"/>
      <c r="AR203" s="387"/>
      <c r="AS203" s="383"/>
      <c r="AT203" s="435"/>
      <c r="AU203" s="385"/>
      <c r="AV203" s="385"/>
      <c r="AW203" s="385"/>
      <c r="AX203" s="385"/>
      <c r="AY203" s="378"/>
      <c r="AZ203" s="436"/>
      <c r="BA203" s="372"/>
      <c r="BB203" s="372"/>
      <c r="BC203" s="372"/>
      <c r="BD203" s="372"/>
      <c r="BE203" s="437"/>
      <c r="BF203" s="381"/>
      <c r="BG203" s="376"/>
      <c r="BH203" s="377"/>
      <c r="BI203" s="385"/>
      <c r="BJ203" s="385"/>
      <c r="BK203" s="385"/>
      <c r="BL203" s="385"/>
      <c r="BM203" s="385"/>
      <c r="BN203" s="385"/>
      <c r="BO203" s="379"/>
      <c r="BP203" s="439"/>
      <c r="BQ203" s="438"/>
      <c r="BR203" s="440"/>
      <c r="BS203" s="385"/>
      <c r="BT203" s="379"/>
      <c r="BX203" s="458"/>
    </row>
    <row r="204" spans="1:76" s="132" customFormat="1" ht="15" x14ac:dyDescent="0.3">
      <c r="A204" s="148"/>
      <c r="B204" s="149"/>
      <c r="C204" s="291" t="str">
        <f t="shared" si="3"/>
        <v/>
      </c>
      <c r="D204" s="295"/>
      <c r="E204" s="264"/>
      <c r="F204" s="264"/>
      <c r="G204" s="431"/>
      <c r="H204" s="432"/>
      <c r="I204" s="382"/>
      <c r="J204" s="382"/>
      <c r="K204" s="382"/>
      <c r="L204" s="376"/>
      <c r="M204" s="433"/>
      <c r="N204" s="434"/>
      <c r="O204" s="435"/>
      <c r="P204" s="378"/>
      <c r="Q204" s="436"/>
      <c r="R204" s="373"/>
      <c r="S204" s="437"/>
      <c r="T204" s="438"/>
      <c r="U204" s="384"/>
      <c r="V204" s="470"/>
      <c r="W204" s="381"/>
      <c r="X204" s="382"/>
      <c r="Y204" s="382"/>
      <c r="Z204" s="382"/>
      <c r="AA204" s="382"/>
      <c r="AB204" s="382"/>
      <c r="AC204" s="376"/>
      <c r="AD204" s="377"/>
      <c r="AE204" s="385"/>
      <c r="AF204" s="385"/>
      <c r="AG204" s="385"/>
      <c r="AH204" s="385"/>
      <c r="AI204" s="379"/>
      <c r="AJ204" s="386"/>
      <c r="AK204" s="372"/>
      <c r="AL204" s="372"/>
      <c r="AM204" s="372"/>
      <c r="AN204" s="372"/>
      <c r="AO204" s="372"/>
      <c r="AP204" s="372"/>
      <c r="AQ204" s="373"/>
      <c r="AR204" s="387"/>
      <c r="AS204" s="383"/>
      <c r="AT204" s="435"/>
      <c r="AU204" s="385"/>
      <c r="AV204" s="385"/>
      <c r="AW204" s="385"/>
      <c r="AX204" s="385"/>
      <c r="AY204" s="378"/>
      <c r="AZ204" s="436"/>
      <c r="BA204" s="372"/>
      <c r="BB204" s="372"/>
      <c r="BC204" s="372"/>
      <c r="BD204" s="372"/>
      <c r="BE204" s="437"/>
      <c r="BF204" s="381"/>
      <c r="BG204" s="376"/>
      <c r="BH204" s="377"/>
      <c r="BI204" s="385"/>
      <c r="BJ204" s="385"/>
      <c r="BK204" s="385"/>
      <c r="BL204" s="385"/>
      <c r="BM204" s="385"/>
      <c r="BN204" s="385"/>
      <c r="BO204" s="379"/>
      <c r="BP204" s="439"/>
      <c r="BQ204" s="438"/>
      <c r="BR204" s="440"/>
      <c r="BS204" s="385"/>
      <c r="BT204" s="379"/>
      <c r="BX204" s="458"/>
    </row>
    <row r="205" spans="1:76" s="132" customFormat="1" ht="15" x14ac:dyDescent="0.3">
      <c r="A205" s="148"/>
      <c r="B205" s="149"/>
      <c r="C205" s="291" t="str">
        <f t="shared" si="3"/>
        <v/>
      </c>
      <c r="D205" s="295"/>
      <c r="E205" s="264"/>
      <c r="F205" s="264"/>
      <c r="G205" s="431"/>
      <c r="H205" s="432"/>
      <c r="I205" s="382"/>
      <c r="J205" s="382"/>
      <c r="K205" s="382"/>
      <c r="L205" s="376"/>
      <c r="M205" s="433"/>
      <c r="N205" s="434"/>
      <c r="O205" s="435"/>
      <c r="P205" s="378"/>
      <c r="Q205" s="436"/>
      <c r="R205" s="373"/>
      <c r="S205" s="437"/>
      <c r="T205" s="438"/>
      <c r="U205" s="384"/>
      <c r="V205" s="470"/>
      <c r="W205" s="381"/>
      <c r="X205" s="382"/>
      <c r="Y205" s="382"/>
      <c r="Z205" s="382"/>
      <c r="AA205" s="382"/>
      <c r="AB205" s="382"/>
      <c r="AC205" s="376"/>
      <c r="AD205" s="377"/>
      <c r="AE205" s="385"/>
      <c r="AF205" s="385"/>
      <c r="AG205" s="385"/>
      <c r="AH205" s="385"/>
      <c r="AI205" s="379"/>
      <c r="AJ205" s="386"/>
      <c r="AK205" s="372"/>
      <c r="AL205" s="372"/>
      <c r="AM205" s="372"/>
      <c r="AN205" s="372"/>
      <c r="AO205" s="372"/>
      <c r="AP205" s="372"/>
      <c r="AQ205" s="373"/>
      <c r="AR205" s="387"/>
      <c r="AS205" s="383"/>
      <c r="AT205" s="435"/>
      <c r="AU205" s="385"/>
      <c r="AV205" s="385"/>
      <c r="AW205" s="385"/>
      <c r="AX205" s="385"/>
      <c r="AY205" s="378"/>
      <c r="AZ205" s="436"/>
      <c r="BA205" s="372"/>
      <c r="BB205" s="372"/>
      <c r="BC205" s="372"/>
      <c r="BD205" s="372"/>
      <c r="BE205" s="437"/>
      <c r="BF205" s="381"/>
      <c r="BG205" s="376"/>
      <c r="BH205" s="377"/>
      <c r="BI205" s="385"/>
      <c r="BJ205" s="385"/>
      <c r="BK205" s="385"/>
      <c r="BL205" s="385"/>
      <c r="BM205" s="385"/>
      <c r="BN205" s="385"/>
      <c r="BO205" s="379"/>
      <c r="BP205" s="439"/>
      <c r="BQ205" s="438"/>
      <c r="BR205" s="440"/>
      <c r="BS205" s="385"/>
      <c r="BT205" s="379"/>
      <c r="BX205" s="458"/>
    </row>
    <row r="206" spans="1:76" s="132" customFormat="1" ht="15" x14ac:dyDescent="0.3">
      <c r="A206" s="148"/>
      <c r="B206" s="149"/>
      <c r="C206" s="291" t="str">
        <f t="shared" si="3"/>
        <v/>
      </c>
      <c r="D206" s="295"/>
      <c r="E206" s="264"/>
      <c r="F206" s="264"/>
      <c r="G206" s="431"/>
      <c r="H206" s="432"/>
      <c r="I206" s="382"/>
      <c r="J206" s="382"/>
      <c r="K206" s="382"/>
      <c r="L206" s="376"/>
      <c r="M206" s="433"/>
      <c r="N206" s="434"/>
      <c r="O206" s="435"/>
      <c r="P206" s="378"/>
      <c r="Q206" s="436"/>
      <c r="R206" s="373"/>
      <c r="S206" s="437"/>
      <c r="T206" s="438"/>
      <c r="U206" s="384"/>
      <c r="V206" s="470"/>
      <c r="W206" s="381"/>
      <c r="X206" s="382"/>
      <c r="Y206" s="382"/>
      <c r="Z206" s="382"/>
      <c r="AA206" s="382"/>
      <c r="AB206" s="382"/>
      <c r="AC206" s="376"/>
      <c r="AD206" s="377"/>
      <c r="AE206" s="385"/>
      <c r="AF206" s="385"/>
      <c r="AG206" s="385"/>
      <c r="AH206" s="385"/>
      <c r="AI206" s="379"/>
      <c r="AJ206" s="386"/>
      <c r="AK206" s="372"/>
      <c r="AL206" s="372"/>
      <c r="AM206" s="372"/>
      <c r="AN206" s="372"/>
      <c r="AO206" s="372"/>
      <c r="AP206" s="372"/>
      <c r="AQ206" s="373"/>
      <c r="AR206" s="387"/>
      <c r="AS206" s="383"/>
      <c r="AT206" s="435"/>
      <c r="AU206" s="385"/>
      <c r="AV206" s="385"/>
      <c r="AW206" s="385"/>
      <c r="AX206" s="385"/>
      <c r="AY206" s="378"/>
      <c r="AZ206" s="436"/>
      <c r="BA206" s="372"/>
      <c r="BB206" s="372"/>
      <c r="BC206" s="372"/>
      <c r="BD206" s="372"/>
      <c r="BE206" s="437"/>
      <c r="BF206" s="381"/>
      <c r="BG206" s="376"/>
      <c r="BH206" s="377"/>
      <c r="BI206" s="385"/>
      <c r="BJ206" s="385"/>
      <c r="BK206" s="385"/>
      <c r="BL206" s="385"/>
      <c r="BM206" s="385"/>
      <c r="BN206" s="385"/>
      <c r="BO206" s="379"/>
      <c r="BP206" s="439"/>
      <c r="BQ206" s="438"/>
      <c r="BR206" s="440"/>
      <c r="BS206" s="385"/>
      <c r="BT206" s="379"/>
      <c r="BX206" s="458"/>
    </row>
    <row r="207" spans="1:76" s="132" customFormat="1" ht="15" x14ac:dyDescent="0.3">
      <c r="A207" s="148"/>
      <c r="B207" s="149"/>
      <c r="C207" s="291" t="str">
        <f t="shared" si="3"/>
        <v/>
      </c>
      <c r="D207" s="295"/>
      <c r="E207" s="264"/>
      <c r="F207" s="264"/>
      <c r="G207" s="431"/>
      <c r="H207" s="432"/>
      <c r="I207" s="382"/>
      <c r="J207" s="382"/>
      <c r="K207" s="382"/>
      <c r="L207" s="376"/>
      <c r="M207" s="433"/>
      <c r="N207" s="434"/>
      <c r="O207" s="435"/>
      <c r="P207" s="378"/>
      <c r="Q207" s="436"/>
      <c r="R207" s="373"/>
      <c r="S207" s="437"/>
      <c r="T207" s="438"/>
      <c r="U207" s="384"/>
      <c r="V207" s="470"/>
      <c r="W207" s="381"/>
      <c r="X207" s="382"/>
      <c r="Y207" s="382"/>
      <c r="Z207" s="382"/>
      <c r="AA207" s="382"/>
      <c r="AB207" s="382"/>
      <c r="AC207" s="376"/>
      <c r="AD207" s="377"/>
      <c r="AE207" s="385"/>
      <c r="AF207" s="385"/>
      <c r="AG207" s="385"/>
      <c r="AH207" s="385"/>
      <c r="AI207" s="379"/>
      <c r="AJ207" s="386"/>
      <c r="AK207" s="372"/>
      <c r="AL207" s="372"/>
      <c r="AM207" s="372"/>
      <c r="AN207" s="372"/>
      <c r="AO207" s="372"/>
      <c r="AP207" s="372"/>
      <c r="AQ207" s="373"/>
      <c r="AR207" s="387"/>
      <c r="AS207" s="383"/>
      <c r="AT207" s="435"/>
      <c r="AU207" s="385"/>
      <c r="AV207" s="385"/>
      <c r="AW207" s="385"/>
      <c r="AX207" s="385"/>
      <c r="AY207" s="378"/>
      <c r="AZ207" s="436"/>
      <c r="BA207" s="372"/>
      <c r="BB207" s="372"/>
      <c r="BC207" s="372"/>
      <c r="BD207" s="372"/>
      <c r="BE207" s="437"/>
      <c r="BF207" s="381"/>
      <c r="BG207" s="376"/>
      <c r="BH207" s="377"/>
      <c r="BI207" s="385"/>
      <c r="BJ207" s="385"/>
      <c r="BK207" s="385"/>
      <c r="BL207" s="385"/>
      <c r="BM207" s="385"/>
      <c r="BN207" s="385"/>
      <c r="BO207" s="379"/>
      <c r="BP207" s="439"/>
      <c r="BQ207" s="438"/>
      <c r="BR207" s="440"/>
      <c r="BS207" s="385"/>
      <c r="BT207" s="379"/>
      <c r="BX207" s="458"/>
    </row>
    <row r="208" spans="1:76" s="132" customFormat="1" ht="15" x14ac:dyDescent="0.3">
      <c r="A208" s="148"/>
      <c r="B208" s="149"/>
      <c r="C208" s="291" t="str">
        <f t="shared" si="3"/>
        <v/>
      </c>
      <c r="D208" s="295"/>
      <c r="E208" s="264"/>
      <c r="F208" s="264"/>
      <c r="G208" s="431"/>
      <c r="H208" s="432"/>
      <c r="I208" s="382"/>
      <c r="J208" s="382"/>
      <c r="K208" s="382"/>
      <c r="L208" s="376"/>
      <c r="M208" s="433"/>
      <c r="N208" s="434"/>
      <c r="O208" s="435"/>
      <c r="P208" s="378"/>
      <c r="Q208" s="436"/>
      <c r="R208" s="373"/>
      <c r="S208" s="437"/>
      <c r="T208" s="438"/>
      <c r="U208" s="384"/>
      <c r="V208" s="470"/>
      <c r="W208" s="381"/>
      <c r="X208" s="382"/>
      <c r="Y208" s="382"/>
      <c r="Z208" s="382"/>
      <c r="AA208" s="382"/>
      <c r="AB208" s="382"/>
      <c r="AC208" s="376"/>
      <c r="AD208" s="377"/>
      <c r="AE208" s="385"/>
      <c r="AF208" s="385"/>
      <c r="AG208" s="385"/>
      <c r="AH208" s="385"/>
      <c r="AI208" s="379"/>
      <c r="AJ208" s="386"/>
      <c r="AK208" s="372"/>
      <c r="AL208" s="372"/>
      <c r="AM208" s="372"/>
      <c r="AN208" s="372"/>
      <c r="AO208" s="372"/>
      <c r="AP208" s="372"/>
      <c r="AQ208" s="373"/>
      <c r="AR208" s="387"/>
      <c r="AS208" s="383"/>
      <c r="AT208" s="435"/>
      <c r="AU208" s="385"/>
      <c r="AV208" s="385"/>
      <c r="AW208" s="385"/>
      <c r="AX208" s="385"/>
      <c r="AY208" s="378"/>
      <c r="AZ208" s="436"/>
      <c r="BA208" s="372"/>
      <c r="BB208" s="372"/>
      <c r="BC208" s="372"/>
      <c r="BD208" s="372"/>
      <c r="BE208" s="437"/>
      <c r="BF208" s="381"/>
      <c r="BG208" s="376"/>
      <c r="BH208" s="377"/>
      <c r="BI208" s="385"/>
      <c r="BJ208" s="385"/>
      <c r="BK208" s="385"/>
      <c r="BL208" s="385"/>
      <c r="BM208" s="385"/>
      <c r="BN208" s="385"/>
      <c r="BO208" s="379"/>
      <c r="BP208" s="439"/>
      <c r="BQ208" s="438"/>
      <c r="BR208" s="440"/>
      <c r="BS208" s="385"/>
      <c r="BT208" s="379"/>
      <c r="BX208" s="458"/>
    </row>
    <row r="209" spans="1:76" s="132" customFormat="1" ht="15" x14ac:dyDescent="0.3">
      <c r="A209" s="148"/>
      <c r="B209" s="149"/>
      <c r="C209" s="291" t="str">
        <f t="shared" si="3"/>
        <v/>
      </c>
      <c r="D209" s="295"/>
      <c r="E209" s="264"/>
      <c r="F209" s="264"/>
      <c r="G209" s="431"/>
      <c r="H209" s="432"/>
      <c r="I209" s="382"/>
      <c r="J209" s="382"/>
      <c r="K209" s="382"/>
      <c r="L209" s="376"/>
      <c r="M209" s="433"/>
      <c r="N209" s="434"/>
      <c r="O209" s="435"/>
      <c r="P209" s="378"/>
      <c r="Q209" s="436"/>
      <c r="R209" s="373"/>
      <c r="S209" s="437"/>
      <c r="T209" s="438"/>
      <c r="U209" s="384"/>
      <c r="V209" s="470"/>
      <c r="W209" s="381"/>
      <c r="X209" s="382"/>
      <c r="Y209" s="382"/>
      <c r="Z209" s="382"/>
      <c r="AA209" s="382"/>
      <c r="AB209" s="382"/>
      <c r="AC209" s="376"/>
      <c r="AD209" s="377"/>
      <c r="AE209" s="385"/>
      <c r="AF209" s="385"/>
      <c r="AG209" s="385"/>
      <c r="AH209" s="385"/>
      <c r="AI209" s="379"/>
      <c r="AJ209" s="386"/>
      <c r="AK209" s="372"/>
      <c r="AL209" s="372"/>
      <c r="AM209" s="372"/>
      <c r="AN209" s="372"/>
      <c r="AO209" s="372"/>
      <c r="AP209" s="372"/>
      <c r="AQ209" s="373"/>
      <c r="AR209" s="387"/>
      <c r="AS209" s="383"/>
      <c r="AT209" s="435"/>
      <c r="AU209" s="385"/>
      <c r="AV209" s="385"/>
      <c r="AW209" s="385"/>
      <c r="AX209" s="385"/>
      <c r="AY209" s="378"/>
      <c r="AZ209" s="436"/>
      <c r="BA209" s="372"/>
      <c r="BB209" s="372"/>
      <c r="BC209" s="372"/>
      <c r="BD209" s="372"/>
      <c r="BE209" s="437"/>
      <c r="BF209" s="381"/>
      <c r="BG209" s="376"/>
      <c r="BH209" s="377"/>
      <c r="BI209" s="385"/>
      <c r="BJ209" s="385"/>
      <c r="BK209" s="385"/>
      <c r="BL209" s="385"/>
      <c r="BM209" s="385"/>
      <c r="BN209" s="385"/>
      <c r="BO209" s="379"/>
      <c r="BP209" s="439"/>
      <c r="BQ209" s="438"/>
      <c r="BR209" s="440"/>
      <c r="BS209" s="385"/>
      <c r="BT209" s="379"/>
      <c r="BX209" s="458"/>
    </row>
    <row r="210" spans="1:76" s="132" customFormat="1" ht="15" x14ac:dyDescent="0.3">
      <c r="A210" s="148"/>
      <c r="B210" s="149"/>
      <c r="C210" s="291" t="str">
        <f t="shared" si="3"/>
        <v/>
      </c>
      <c r="D210" s="295"/>
      <c r="E210" s="264"/>
      <c r="F210" s="264"/>
      <c r="G210" s="431"/>
      <c r="H210" s="432"/>
      <c r="I210" s="382"/>
      <c r="J210" s="382"/>
      <c r="K210" s="382"/>
      <c r="L210" s="376"/>
      <c r="M210" s="433"/>
      <c r="N210" s="434"/>
      <c r="O210" s="435"/>
      <c r="P210" s="378"/>
      <c r="Q210" s="436"/>
      <c r="R210" s="373"/>
      <c r="S210" s="437"/>
      <c r="T210" s="438"/>
      <c r="U210" s="384"/>
      <c r="V210" s="470"/>
      <c r="W210" s="381"/>
      <c r="X210" s="382"/>
      <c r="Y210" s="382"/>
      <c r="Z210" s="382"/>
      <c r="AA210" s="382"/>
      <c r="AB210" s="382"/>
      <c r="AC210" s="376"/>
      <c r="AD210" s="377"/>
      <c r="AE210" s="385"/>
      <c r="AF210" s="385"/>
      <c r="AG210" s="385"/>
      <c r="AH210" s="385"/>
      <c r="AI210" s="379"/>
      <c r="AJ210" s="386"/>
      <c r="AK210" s="372"/>
      <c r="AL210" s="372"/>
      <c r="AM210" s="372"/>
      <c r="AN210" s="372"/>
      <c r="AO210" s="372"/>
      <c r="AP210" s="372"/>
      <c r="AQ210" s="373"/>
      <c r="AR210" s="387"/>
      <c r="AS210" s="383"/>
      <c r="AT210" s="435"/>
      <c r="AU210" s="385"/>
      <c r="AV210" s="385"/>
      <c r="AW210" s="385"/>
      <c r="AX210" s="385"/>
      <c r="AY210" s="378"/>
      <c r="AZ210" s="436"/>
      <c r="BA210" s="372"/>
      <c r="BB210" s="372"/>
      <c r="BC210" s="372"/>
      <c r="BD210" s="372"/>
      <c r="BE210" s="437"/>
      <c r="BF210" s="381"/>
      <c r="BG210" s="376"/>
      <c r="BH210" s="377"/>
      <c r="BI210" s="385"/>
      <c r="BJ210" s="385"/>
      <c r="BK210" s="385"/>
      <c r="BL210" s="385"/>
      <c r="BM210" s="385"/>
      <c r="BN210" s="385"/>
      <c r="BO210" s="379"/>
      <c r="BP210" s="439"/>
      <c r="BQ210" s="438"/>
      <c r="BR210" s="440"/>
      <c r="BS210" s="385"/>
      <c r="BT210" s="379"/>
      <c r="BX210" s="458"/>
    </row>
    <row r="211" spans="1:76" s="132" customFormat="1" ht="15" x14ac:dyDescent="0.3">
      <c r="A211" s="148"/>
      <c r="B211" s="149"/>
      <c r="C211" s="291" t="str">
        <f t="shared" si="3"/>
        <v/>
      </c>
      <c r="D211" s="295"/>
      <c r="E211" s="264"/>
      <c r="F211" s="264"/>
      <c r="G211" s="431"/>
      <c r="H211" s="432"/>
      <c r="I211" s="382"/>
      <c r="J211" s="382"/>
      <c r="K211" s="382"/>
      <c r="L211" s="376"/>
      <c r="M211" s="433"/>
      <c r="N211" s="434"/>
      <c r="O211" s="435"/>
      <c r="P211" s="378"/>
      <c r="Q211" s="436"/>
      <c r="R211" s="373"/>
      <c r="S211" s="437"/>
      <c r="T211" s="438"/>
      <c r="U211" s="384"/>
      <c r="V211" s="470"/>
      <c r="W211" s="381"/>
      <c r="X211" s="382"/>
      <c r="Y211" s="382"/>
      <c r="Z211" s="382"/>
      <c r="AA211" s="382"/>
      <c r="AB211" s="382"/>
      <c r="AC211" s="376"/>
      <c r="AD211" s="377"/>
      <c r="AE211" s="385"/>
      <c r="AF211" s="385"/>
      <c r="AG211" s="385"/>
      <c r="AH211" s="385"/>
      <c r="AI211" s="379"/>
      <c r="AJ211" s="386"/>
      <c r="AK211" s="372"/>
      <c r="AL211" s="372"/>
      <c r="AM211" s="372"/>
      <c r="AN211" s="372"/>
      <c r="AO211" s="372"/>
      <c r="AP211" s="372"/>
      <c r="AQ211" s="373"/>
      <c r="AR211" s="387"/>
      <c r="AS211" s="383"/>
      <c r="AT211" s="435"/>
      <c r="AU211" s="385"/>
      <c r="AV211" s="385"/>
      <c r="AW211" s="385"/>
      <c r="AX211" s="385"/>
      <c r="AY211" s="378"/>
      <c r="AZ211" s="436"/>
      <c r="BA211" s="372"/>
      <c r="BB211" s="372"/>
      <c r="BC211" s="372"/>
      <c r="BD211" s="372"/>
      <c r="BE211" s="437"/>
      <c r="BF211" s="381"/>
      <c r="BG211" s="376"/>
      <c r="BH211" s="377"/>
      <c r="BI211" s="385"/>
      <c r="BJ211" s="385"/>
      <c r="BK211" s="385"/>
      <c r="BL211" s="385"/>
      <c r="BM211" s="385"/>
      <c r="BN211" s="385"/>
      <c r="BO211" s="379"/>
      <c r="BP211" s="439"/>
      <c r="BQ211" s="438"/>
      <c r="BR211" s="440"/>
      <c r="BS211" s="385"/>
      <c r="BT211" s="379"/>
      <c r="BX211" s="458"/>
    </row>
    <row r="212" spans="1:76" s="132" customFormat="1" ht="15" x14ac:dyDescent="0.3">
      <c r="A212" s="148"/>
      <c r="B212" s="149"/>
      <c r="C212" s="291" t="str">
        <f t="shared" si="3"/>
        <v/>
      </c>
      <c r="D212" s="295"/>
      <c r="E212" s="264"/>
      <c r="F212" s="264"/>
      <c r="G212" s="431"/>
      <c r="H212" s="432"/>
      <c r="I212" s="382"/>
      <c r="J212" s="382"/>
      <c r="K212" s="382"/>
      <c r="L212" s="376"/>
      <c r="M212" s="433"/>
      <c r="N212" s="434"/>
      <c r="O212" s="435"/>
      <c r="P212" s="378"/>
      <c r="Q212" s="436"/>
      <c r="R212" s="373"/>
      <c r="S212" s="437"/>
      <c r="T212" s="438"/>
      <c r="U212" s="384"/>
      <c r="V212" s="470"/>
      <c r="W212" s="381"/>
      <c r="X212" s="382"/>
      <c r="Y212" s="382"/>
      <c r="Z212" s="382"/>
      <c r="AA212" s="382"/>
      <c r="AB212" s="382"/>
      <c r="AC212" s="376"/>
      <c r="AD212" s="377"/>
      <c r="AE212" s="385"/>
      <c r="AF212" s="385"/>
      <c r="AG212" s="385"/>
      <c r="AH212" s="385"/>
      <c r="AI212" s="379"/>
      <c r="AJ212" s="386"/>
      <c r="AK212" s="372"/>
      <c r="AL212" s="372"/>
      <c r="AM212" s="372"/>
      <c r="AN212" s="372"/>
      <c r="AO212" s="372"/>
      <c r="AP212" s="372"/>
      <c r="AQ212" s="373"/>
      <c r="AR212" s="387"/>
      <c r="AS212" s="383"/>
      <c r="AT212" s="435"/>
      <c r="AU212" s="385"/>
      <c r="AV212" s="385"/>
      <c r="AW212" s="385"/>
      <c r="AX212" s="385"/>
      <c r="AY212" s="378"/>
      <c r="AZ212" s="436"/>
      <c r="BA212" s="372"/>
      <c r="BB212" s="372"/>
      <c r="BC212" s="372"/>
      <c r="BD212" s="372"/>
      <c r="BE212" s="437"/>
      <c r="BF212" s="381"/>
      <c r="BG212" s="376"/>
      <c r="BH212" s="377"/>
      <c r="BI212" s="385"/>
      <c r="BJ212" s="385"/>
      <c r="BK212" s="385"/>
      <c r="BL212" s="385"/>
      <c r="BM212" s="385"/>
      <c r="BN212" s="385"/>
      <c r="BO212" s="379"/>
      <c r="BP212" s="439"/>
      <c r="BQ212" s="438"/>
      <c r="BR212" s="440"/>
      <c r="BS212" s="385"/>
      <c r="BT212" s="379"/>
      <c r="BX212" s="458"/>
    </row>
    <row r="213" spans="1:76" s="132" customFormat="1" ht="15" x14ac:dyDescent="0.3">
      <c r="A213" s="148"/>
      <c r="B213" s="149"/>
      <c r="C213" s="291" t="str">
        <f t="shared" si="3"/>
        <v/>
      </c>
      <c r="D213" s="295"/>
      <c r="E213" s="264"/>
      <c r="F213" s="264"/>
      <c r="G213" s="431"/>
      <c r="H213" s="432"/>
      <c r="I213" s="382"/>
      <c r="J213" s="382"/>
      <c r="K213" s="382"/>
      <c r="L213" s="376"/>
      <c r="M213" s="433"/>
      <c r="N213" s="434"/>
      <c r="O213" s="435"/>
      <c r="P213" s="378"/>
      <c r="Q213" s="436"/>
      <c r="R213" s="373"/>
      <c r="S213" s="437"/>
      <c r="T213" s="438"/>
      <c r="U213" s="384"/>
      <c r="V213" s="470"/>
      <c r="W213" s="381"/>
      <c r="X213" s="382"/>
      <c r="Y213" s="382"/>
      <c r="Z213" s="382"/>
      <c r="AA213" s="382"/>
      <c r="AB213" s="382"/>
      <c r="AC213" s="376"/>
      <c r="AD213" s="377"/>
      <c r="AE213" s="385"/>
      <c r="AF213" s="385"/>
      <c r="AG213" s="385"/>
      <c r="AH213" s="385"/>
      <c r="AI213" s="379"/>
      <c r="AJ213" s="386"/>
      <c r="AK213" s="372"/>
      <c r="AL213" s="372"/>
      <c r="AM213" s="372"/>
      <c r="AN213" s="372"/>
      <c r="AO213" s="372"/>
      <c r="AP213" s="372"/>
      <c r="AQ213" s="373"/>
      <c r="AR213" s="387"/>
      <c r="AS213" s="383"/>
      <c r="AT213" s="435"/>
      <c r="AU213" s="385"/>
      <c r="AV213" s="385"/>
      <c r="AW213" s="385"/>
      <c r="AX213" s="385"/>
      <c r="AY213" s="378"/>
      <c r="AZ213" s="436"/>
      <c r="BA213" s="372"/>
      <c r="BB213" s="372"/>
      <c r="BC213" s="372"/>
      <c r="BD213" s="372"/>
      <c r="BE213" s="437"/>
      <c r="BF213" s="381"/>
      <c r="BG213" s="376"/>
      <c r="BH213" s="377"/>
      <c r="BI213" s="385"/>
      <c r="BJ213" s="385"/>
      <c r="BK213" s="385"/>
      <c r="BL213" s="385"/>
      <c r="BM213" s="385"/>
      <c r="BN213" s="385"/>
      <c r="BO213" s="379"/>
      <c r="BP213" s="439"/>
      <c r="BQ213" s="438"/>
      <c r="BR213" s="440"/>
      <c r="BS213" s="385"/>
      <c r="BT213" s="379"/>
      <c r="BX213" s="458"/>
    </row>
    <row r="214" spans="1:76" s="132" customFormat="1" ht="15" x14ac:dyDescent="0.3">
      <c r="A214" s="148"/>
      <c r="B214" s="149"/>
      <c r="C214" s="291" t="str">
        <f t="shared" si="3"/>
        <v/>
      </c>
      <c r="D214" s="295"/>
      <c r="E214" s="264"/>
      <c r="F214" s="264"/>
      <c r="G214" s="431"/>
      <c r="H214" s="432"/>
      <c r="I214" s="382"/>
      <c r="J214" s="382"/>
      <c r="K214" s="382"/>
      <c r="L214" s="376"/>
      <c r="M214" s="433"/>
      <c r="N214" s="434"/>
      <c r="O214" s="435"/>
      <c r="P214" s="378"/>
      <c r="Q214" s="436"/>
      <c r="R214" s="373"/>
      <c r="S214" s="437"/>
      <c r="T214" s="438"/>
      <c r="U214" s="384"/>
      <c r="V214" s="470"/>
      <c r="W214" s="381"/>
      <c r="X214" s="382"/>
      <c r="Y214" s="382"/>
      <c r="Z214" s="382"/>
      <c r="AA214" s="382"/>
      <c r="AB214" s="382"/>
      <c r="AC214" s="376"/>
      <c r="AD214" s="377"/>
      <c r="AE214" s="385"/>
      <c r="AF214" s="385"/>
      <c r="AG214" s="385"/>
      <c r="AH214" s="385"/>
      <c r="AI214" s="379"/>
      <c r="AJ214" s="386"/>
      <c r="AK214" s="372"/>
      <c r="AL214" s="372"/>
      <c r="AM214" s="372"/>
      <c r="AN214" s="372"/>
      <c r="AO214" s="372"/>
      <c r="AP214" s="372"/>
      <c r="AQ214" s="373"/>
      <c r="AR214" s="387"/>
      <c r="AS214" s="383"/>
      <c r="AT214" s="435"/>
      <c r="AU214" s="385"/>
      <c r="AV214" s="385"/>
      <c r="AW214" s="385"/>
      <c r="AX214" s="385"/>
      <c r="AY214" s="378"/>
      <c r="AZ214" s="436"/>
      <c r="BA214" s="372"/>
      <c r="BB214" s="372"/>
      <c r="BC214" s="372"/>
      <c r="BD214" s="372"/>
      <c r="BE214" s="437"/>
      <c r="BF214" s="381"/>
      <c r="BG214" s="376"/>
      <c r="BH214" s="377"/>
      <c r="BI214" s="385"/>
      <c r="BJ214" s="385"/>
      <c r="BK214" s="385"/>
      <c r="BL214" s="385"/>
      <c r="BM214" s="385"/>
      <c r="BN214" s="385"/>
      <c r="BO214" s="379"/>
      <c r="BP214" s="439"/>
      <c r="BQ214" s="438"/>
      <c r="BR214" s="440"/>
      <c r="BS214" s="385"/>
      <c r="BT214" s="379"/>
      <c r="BX214" s="458"/>
    </row>
    <row r="215" spans="1:76" s="132" customFormat="1" ht="15" x14ac:dyDescent="0.3">
      <c r="A215" s="148"/>
      <c r="B215" s="149"/>
      <c r="C215" s="291" t="str">
        <f t="shared" si="3"/>
        <v/>
      </c>
      <c r="D215" s="295"/>
      <c r="E215" s="264"/>
      <c r="F215" s="264"/>
      <c r="G215" s="431"/>
      <c r="H215" s="432"/>
      <c r="I215" s="382"/>
      <c r="J215" s="382"/>
      <c r="K215" s="382"/>
      <c r="L215" s="376"/>
      <c r="M215" s="433"/>
      <c r="N215" s="434"/>
      <c r="O215" s="435"/>
      <c r="P215" s="378"/>
      <c r="Q215" s="436"/>
      <c r="R215" s="373"/>
      <c r="S215" s="437"/>
      <c r="T215" s="438"/>
      <c r="U215" s="384"/>
      <c r="V215" s="470"/>
      <c r="W215" s="381"/>
      <c r="X215" s="382"/>
      <c r="Y215" s="382"/>
      <c r="Z215" s="382"/>
      <c r="AA215" s="382"/>
      <c r="AB215" s="382"/>
      <c r="AC215" s="376"/>
      <c r="AD215" s="377"/>
      <c r="AE215" s="385"/>
      <c r="AF215" s="385"/>
      <c r="AG215" s="385"/>
      <c r="AH215" s="385"/>
      <c r="AI215" s="379"/>
      <c r="AJ215" s="386"/>
      <c r="AK215" s="372"/>
      <c r="AL215" s="372"/>
      <c r="AM215" s="372"/>
      <c r="AN215" s="372"/>
      <c r="AO215" s="372"/>
      <c r="AP215" s="372"/>
      <c r="AQ215" s="373"/>
      <c r="AR215" s="387"/>
      <c r="AS215" s="383"/>
      <c r="AT215" s="435"/>
      <c r="AU215" s="385"/>
      <c r="AV215" s="385"/>
      <c r="AW215" s="385"/>
      <c r="AX215" s="385"/>
      <c r="AY215" s="378"/>
      <c r="AZ215" s="436"/>
      <c r="BA215" s="372"/>
      <c r="BB215" s="372"/>
      <c r="BC215" s="372"/>
      <c r="BD215" s="372"/>
      <c r="BE215" s="437"/>
      <c r="BF215" s="381"/>
      <c r="BG215" s="376"/>
      <c r="BH215" s="377"/>
      <c r="BI215" s="385"/>
      <c r="BJ215" s="385"/>
      <c r="BK215" s="385"/>
      <c r="BL215" s="385"/>
      <c r="BM215" s="385"/>
      <c r="BN215" s="385"/>
      <c r="BO215" s="379"/>
      <c r="BP215" s="439"/>
      <c r="BQ215" s="438"/>
      <c r="BR215" s="440"/>
      <c r="BS215" s="385"/>
      <c r="BT215" s="379"/>
      <c r="BX215" s="458"/>
    </row>
    <row r="216" spans="1:76" s="132" customFormat="1" ht="15" x14ac:dyDescent="0.3">
      <c r="A216" s="148"/>
      <c r="B216" s="149"/>
      <c r="C216" s="291" t="str">
        <f t="shared" si="3"/>
        <v/>
      </c>
      <c r="D216" s="295"/>
      <c r="E216" s="264"/>
      <c r="F216" s="264"/>
      <c r="G216" s="431"/>
      <c r="H216" s="432"/>
      <c r="I216" s="382"/>
      <c r="J216" s="382"/>
      <c r="K216" s="382"/>
      <c r="L216" s="376"/>
      <c r="M216" s="433"/>
      <c r="N216" s="434"/>
      <c r="O216" s="435"/>
      <c r="P216" s="378"/>
      <c r="Q216" s="436"/>
      <c r="R216" s="373"/>
      <c r="S216" s="437"/>
      <c r="T216" s="438"/>
      <c r="U216" s="384"/>
      <c r="V216" s="470"/>
      <c r="W216" s="381"/>
      <c r="X216" s="382"/>
      <c r="Y216" s="382"/>
      <c r="Z216" s="382"/>
      <c r="AA216" s="382"/>
      <c r="AB216" s="382"/>
      <c r="AC216" s="376"/>
      <c r="AD216" s="377"/>
      <c r="AE216" s="385"/>
      <c r="AF216" s="385"/>
      <c r="AG216" s="385"/>
      <c r="AH216" s="385"/>
      <c r="AI216" s="379"/>
      <c r="AJ216" s="386"/>
      <c r="AK216" s="372"/>
      <c r="AL216" s="372"/>
      <c r="AM216" s="372"/>
      <c r="AN216" s="372"/>
      <c r="AO216" s="372"/>
      <c r="AP216" s="372"/>
      <c r="AQ216" s="373"/>
      <c r="AR216" s="387"/>
      <c r="AS216" s="383"/>
      <c r="AT216" s="435"/>
      <c r="AU216" s="385"/>
      <c r="AV216" s="385"/>
      <c r="AW216" s="385"/>
      <c r="AX216" s="385"/>
      <c r="AY216" s="378"/>
      <c r="AZ216" s="436"/>
      <c r="BA216" s="372"/>
      <c r="BB216" s="372"/>
      <c r="BC216" s="372"/>
      <c r="BD216" s="372"/>
      <c r="BE216" s="437"/>
      <c r="BF216" s="381"/>
      <c r="BG216" s="376"/>
      <c r="BH216" s="377"/>
      <c r="BI216" s="385"/>
      <c r="BJ216" s="385"/>
      <c r="BK216" s="385"/>
      <c r="BL216" s="385"/>
      <c r="BM216" s="385"/>
      <c r="BN216" s="385"/>
      <c r="BO216" s="379"/>
      <c r="BP216" s="439"/>
      <c r="BQ216" s="438"/>
      <c r="BR216" s="440"/>
      <c r="BS216" s="385"/>
      <c r="BT216" s="379"/>
      <c r="BX216" s="458"/>
    </row>
    <row r="217" spans="1:76" s="132" customFormat="1" ht="15" x14ac:dyDescent="0.3">
      <c r="A217" s="148"/>
      <c r="B217" s="149"/>
      <c r="C217" s="291" t="str">
        <f t="shared" si="3"/>
        <v/>
      </c>
      <c r="D217" s="295"/>
      <c r="E217" s="264"/>
      <c r="F217" s="264"/>
      <c r="G217" s="431"/>
      <c r="H217" s="432"/>
      <c r="I217" s="382"/>
      <c r="J217" s="382"/>
      <c r="K217" s="382"/>
      <c r="L217" s="376"/>
      <c r="M217" s="433"/>
      <c r="N217" s="434"/>
      <c r="O217" s="435"/>
      <c r="P217" s="378"/>
      <c r="Q217" s="436"/>
      <c r="R217" s="373"/>
      <c r="S217" s="437"/>
      <c r="T217" s="438"/>
      <c r="U217" s="384"/>
      <c r="V217" s="470"/>
      <c r="W217" s="381"/>
      <c r="X217" s="382"/>
      <c r="Y217" s="382"/>
      <c r="Z217" s="382"/>
      <c r="AA217" s="382"/>
      <c r="AB217" s="382"/>
      <c r="AC217" s="376"/>
      <c r="AD217" s="377"/>
      <c r="AE217" s="385"/>
      <c r="AF217" s="385"/>
      <c r="AG217" s="385"/>
      <c r="AH217" s="385"/>
      <c r="AI217" s="379"/>
      <c r="AJ217" s="386"/>
      <c r="AK217" s="372"/>
      <c r="AL217" s="372"/>
      <c r="AM217" s="372"/>
      <c r="AN217" s="372"/>
      <c r="AO217" s="372"/>
      <c r="AP217" s="372"/>
      <c r="AQ217" s="373"/>
      <c r="AR217" s="387"/>
      <c r="AS217" s="383"/>
      <c r="AT217" s="435"/>
      <c r="AU217" s="385"/>
      <c r="AV217" s="385"/>
      <c r="AW217" s="385"/>
      <c r="AX217" s="385"/>
      <c r="AY217" s="378"/>
      <c r="AZ217" s="436"/>
      <c r="BA217" s="372"/>
      <c r="BB217" s="372"/>
      <c r="BC217" s="372"/>
      <c r="BD217" s="372"/>
      <c r="BE217" s="437"/>
      <c r="BF217" s="381"/>
      <c r="BG217" s="376"/>
      <c r="BH217" s="377"/>
      <c r="BI217" s="385"/>
      <c r="BJ217" s="385"/>
      <c r="BK217" s="385"/>
      <c r="BL217" s="385"/>
      <c r="BM217" s="385"/>
      <c r="BN217" s="385"/>
      <c r="BO217" s="379"/>
      <c r="BP217" s="439"/>
      <c r="BQ217" s="438"/>
      <c r="BR217" s="440"/>
      <c r="BS217" s="385"/>
      <c r="BT217" s="379"/>
      <c r="BX217" s="458"/>
    </row>
    <row r="218" spans="1:76" s="132" customFormat="1" ht="15" x14ac:dyDescent="0.3">
      <c r="A218" s="148"/>
      <c r="B218" s="149"/>
      <c r="C218" s="291" t="str">
        <f t="shared" si="3"/>
        <v/>
      </c>
      <c r="D218" s="295"/>
      <c r="E218" s="264"/>
      <c r="F218" s="264"/>
      <c r="G218" s="431"/>
      <c r="H218" s="432"/>
      <c r="I218" s="382"/>
      <c r="J218" s="382"/>
      <c r="K218" s="382"/>
      <c r="L218" s="376"/>
      <c r="M218" s="433"/>
      <c r="N218" s="434"/>
      <c r="O218" s="435"/>
      <c r="P218" s="378"/>
      <c r="Q218" s="436"/>
      <c r="R218" s="373"/>
      <c r="S218" s="437"/>
      <c r="T218" s="438"/>
      <c r="U218" s="384"/>
      <c r="V218" s="470"/>
      <c r="W218" s="381"/>
      <c r="X218" s="382"/>
      <c r="Y218" s="382"/>
      <c r="Z218" s="382"/>
      <c r="AA218" s="382"/>
      <c r="AB218" s="382"/>
      <c r="AC218" s="376"/>
      <c r="AD218" s="377"/>
      <c r="AE218" s="385"/>
      <c r="AF218" s="385"/>
      <c r="AG218" s="385"/>
      <c r="AH218" s="385"/>
      <c r="AI218" s="379"/>
      <c r="AJ218" s="386"/>
      <c r="AK218" s="372"/>
      <c r="AL218" s="372"/>
      <c r="AM218" s="372"/>
      <c r="AN218" s="372"/>
      <c r="AO218" s="372"/>
      <c r="AP218" s="372"/>
      <c r="AQ218" s="373"/>
      <c r="AR218" s="387"/>
      <c r="AS218" s="383"/>
      <c r="AT218" s="435"/>
      <c r="AU218" s="385"/>
      <c r="AV218" s="385"/>
      <c r="AW218" s="385"/>
      <c r="AX218" s="385"/>
      <c r="AY218" s="378"/>
      <c r="AZ218" s="436"/>
      <c r="BA218" s="372"/>
      <c r="BB218" s="372"/>
      <c r="BC218" s="372"/>
      <c r="BD218" s="372"/>
      <c r="BE218" s="437"/>
      <c r="BF218" s="381"/>
      <c r="BG218" s="376"/>
      <c r="BH218" s="377"/>
      <c r="BI218" s="385"/>
      <c r="BJ218" s="385"/>
      <c r="BK218" s="385"/>
      <c r="BL218" s="385"/>
      <c r="BM218" s="385"/>
      <c r="BN218" s="385"/>
      <c r="BO218" s="379"/>
      <c r="BP218" s="439"/>
      <c r="BQ218" s="438"/>
      <c r="BR218" s="440"/>
      <c r="BS218" s="385"/>
      <c r="BT218" s="379"/>
      <c r="BX218" s="458"/>
    </row>
    <row r="219" spans="1:76" s="132" customFormat="1" ht="15" x14ac:dyDescent="0.3">
      <c r="A219" s="148"/>
      <c r="B219" s="149"/>
      <c r="C219" s="291" t="str">
        <f t="shared" si="3"/>
        <v/>
      </c>
      <c r="D219" s="295"/>
      <c r="E219" s="264"/>
      <c r="F219" s="264"/>
      <c r="G219" s="431"/>
      <c r="H219" s="432"/>
      <c r="I219" s="382"/>
      <c r="J219" s="382"/>
      <c r="K219" s="382"/>
      <c r="L219" s="376"/>
      <c r="M219" s="433"/>
      <c r="N219" s="434"/>
      <c r="O219" s="435"/>
      <c r="P219" s="378"/>
      <c r="Q219" s="436"/>
      <c r="R219" s="373"/>
      <c r="S219" s="437"/>
      <c r="T219" s="438"/>
      <c r="U219" s="384"/>
      <c r="V219" s="470"/>
      <c r="W219" s="381"/>
      <c r="X219" s="382"/>
      <c r="Y219" s="382"/>
      <c r="Z219" s="382"/>
      <c r="AA219" s="382"/>
      <c r="AB219" s="382"/>
      <c r="AC219" s="376"/>
      <c r="AD219" s="377"/>
      <c r="AE219" s="385"/>
      <c r="AF219" s="385"/>
      <c r="AG219" s="385"/>
      <c r="AH219" s="385"/>
      <c r="AI219" s="379"/>
      <c r="AJ219" s="386"/>
      <c r="AK219" s="372"/>
      <c r="AL219" s="372"/>
      <c r="AM219" s="372"/>
      <c r="AN219" s="372"/>
      <c r="AO219" s="372"/>
      <c r="AP219" s="372"/>
      <c r="AQ219" s="373"/>
      <c r="AR219" s="387"/>
      <c r="AS219" s="383"/>
      <c r="AT219" s="435"/>
      <c r="AU219" s="385"/>
      <c r="AV219" s="385"/>
      <c r="AW219" s="385"/>
      <c r="AX219" s="385"/>
      <c r="AY219" s="378"/>
      <c r="AZ219" s="436"/>
      <c r="BA219" s="372"/>
      <c r="BB219" s="372"/>
      <c r="BC219" s="372"/>
      <c r="BD219" s="372"/>
      <c r="BE219" s="437"/>
      <c r="BF219" s="381"/>
      <c r="BG219" s="376"/>
      <c r="BH219" s="377"/>
      <c r="BI219" s="385"/>
      <c r="BJ219" s="385"/>
      <c r="BK219" s="385"/>
      <c r="BL219" s="385"/>
      <c r="BM219" s="385"/>
      <c r="BN219" s="385"/>
      <c r="BO219" s="379"/>
      <c r="BP219" s="439"/>
      <c r="BQ219" s="438"/>
      <c r="BR219" s="440"/>
      <c r="BS219" s="385"/>
      <c r="BT219" s="379"/>
      <c r="BX219" s="458"/>
    </row>
    <row r="220" spans="1:76" s="132" customFormat="1" ht="15" x14ac:dyDescent="0.3">
      <c r="A220" s="148"/>
      <c r="B220" s="149"/>
      <c r="C220" s="291" t="str">
        <f t="shared" si="3"/>
        <v/>
      </c>
      <c r="D220" s="295"/>
      <c r="E220" s="264"/>
      <c r="F220" s="264"/>
      <c r="G220" s="431"/>
      <c r="H220" s="432"/>
      <c r="I220" s="382"/>
      <c r="J220" s="382"/>
      <c r="K220" s="382"/>
      <c r="L220" s="376"/>
      <c r="M220" s="433"/>
      <c r="N220" s="434"/>
      <c r="O220" s="435"/>
      <c r="P220" s="378"/>
      <c r="Q220" s="436"/>
      <c r="R220" s="373"/>
      <c r="S220" s="437"/>
      <c r="T220" s="438"/>
      <c r="U220" s="384"/>
      <c r="V220" s="470"/>
      <c r="W220" s="381"/>
      <c r="X220" s="382"/>
      <c r="Y220" s="382"/>
      <c r="Z220" s="382"/>
      <c r="AA220" s="382"/>
      <c r="AB220" s="382"/>
      <c r="AC220" s="376"/>
      <c r="AD220" s="377"/>
      <c r="AE220" s="385"/>
      <c r="AF220" s="385"/>
      <c r="AG220" s="385"/>
      <c r="AH220" s="385"/>
      <c r="AI220" s="379"/>
      <c r="AJ220" s="386"/>
      <c r="AK220" s="372"/>
      <c r="AL220" s="372"/>
      <c r="AM220" s="372"/>
      <c r="AN220" s="372"/>
      <c r="AO220" s="372"/>
      <c r="AP220" s="372"/>
      <c r="AQ220" s="373"/>
      <c r="AR220" s="387"/>
      <c r="AS220" s="383"/>
      <c r="AT220" s="435"/>
      <c r="AU220" s="385"/>
      <c r="AV220" s="385"/>
      <c r="AW220" s="385"/>
      <c r="AX220" s="385"/>
      <c r="AY220" s="378"/>
      <c r="AZ220" s="436"/>
      <c r="BA220" s="372"/>
      <c r="BB220" s="372"/>
      <c r="BC220" s="372"/>
      <c r="BD220" s="372"/>
      <c r="BE220" s="437"/>
      <c r="BF220" s="381"/>
      <c r="BG220" s="376"/>
      <c r="BH220" s="377"/>
      <c r="BI220" s="385"/>
      <c r="BJ220" s="385"/>
      <c r="BK220" s="385"/>
      <c r="BL220" s="385"/>
      <c r="BM220" s="385"/>
      <c r="BN220" s="385"/>
      <c r="BO220" s="379"/>
      <c r="BP220" s="439"/>
      <c r="BQ220" s="438"/>
      <c r="BR220" s="440"/>
      <c r="BS220" s="385"/>
      <c r="BT220" s="379"/>
      <c r="BX220" s="458"/>
    </row>
    <row r="221" spans="1:76" s="132" customFormat="1" ht="15" x14ac:dyDescent="0.3">
      <c r="A221" s="148"/>
      <c r="B221" s="149"/>
      <c r="C221" s="291" t="str">
        <f t="shared" si="3"/>
        <v/>
      </c>
      <c r="D221" s="295"/>
      <c r="E221" s="264"/>
      <c r="F221" s="264"/>
      <c r="G221" s="431"/>
      <c r="H221" s="432"/>
      <c r="I221" s="382"/>
      <c r="J221" s="382"/>
      <c r="K221" s="382"/>
      <c r="L221" s="376"/>
      <c r="M221" s="433"/>
      <c r="N221" s="434"/>
      <c r="O221" s="435"/>
      <c r="P221" s="378"/>
      <c r="Q221" s="436"/>
      <c r="R221" s="373"/>
      <c r="S221" s="437"/>
      <c r="T221" s="438"/>
      <c r="U221" s="384"/>
      <c r="V221" s="470"/>
      <c r="W221" s="381"/>
      <c r="X221" s="382"/>
      <c r="Y221" s="382"/>
      <c r="Z221" s="382"/>
      <c r="AA221" s="382"/>
      <c r="AB221" s="382"/>
      <c r="AC221" s="376"/>
      <c r="AD221" s="377"/>
      <c r="AE221" s="385"/>
      <c r="AF221" s="385"/>
      <c r="AG221" s="385"/>
      <c r="AH221" s="385"/>
      <c r="AI221" s="379"/>
      <c r="AJ221" s="386"/>
      <c r="AK221" s="372"/>
      <c r="AL221" s="372"/>
      <c r="AM221" s="372"/>
      <c r="AN221" s="372"/>
      <c r="AO221" s="372"/>
      <c r="AP221" s="372"/>
      <c r="AQ221" s="373"/>
      <c r="AR221" s="387"/>
      <c r="AS221" s="383"/>
      <c r="AT221" s="435"/>
      <c r="AU221" s="385"/>
      <c r="AV221" s="385"/>
      <c r="AW221" s="385"/>
      <c r="AX221" s="385"/>
      <c r="AY221" s="378"/>
      <c r="AZ221" s="436"/>
      <c r="BA221" s="372"/>
      <c r="BB221" s="372"/>
      <c r="BC221" s="372"/>
      <c r="BD221" s="372"/>
      <c r="BE221" s="437"/>
      <c r="BF221" s="381"/>
      <c r="BG221" s="376"/>
      <c r="BH221" s="377"/>
      <c r="BI221" s="385"/>
      <c r="BJ221" s="385"/>
      <c r="BK221" s="385"/>
      <c r="BL221" s="385"/>
      <c r="BM221" s="385"/>
      <c r="BN221" s="385"/>
      <c r="BO221" s="379"/>
      <c r="BP221" s="439"/>
      <c r="BQ221" s="438"/>
      <c r="BR221" s="440"/>
      <c r="BS221" s="385"/>
      <c r="BT221" s="379"/>
      <c r="BX221" s="458"/>
    </row>
    <row r="222" spans="1:76" s="132" customFormat="1" ht="15" x14ac:dyDescent="0.3">
      <c r="A222" s="148"/>
      <c r="B222" s="149"/>
      <c r="C222" s="291" t="str">
        <f t="shared" si="3"/>
        <v/>
      </c>
      <c r="D222" s="295"/>
      <c r="E222" s="264"/>
      <c r="F222" s="264"/>
      <c r="G222" s="431"/>
      <c r="H222" s="432"/>
      <c r="I222" s="382"/>
      <c r="J222" s="382"/>
      <c r="K222" s="382"/>
      <c r="L222" s="376"/>
      <c r="M222" s="433"/>
      <c r="N222" s="434"/>
      <c r="O222" s="435"/>
      <c r="P222" s="378"/>
      <c r="Q222" s="436"/>
      <c r="R222" s="373"/>
      <c r="S222" s="437"/>
      <c r="T222" s="438"/>
      <c r="U222" s="384"/>
      <c r="V222" s="470"/>
      <c r="W222" s="381"/>
      <c r="X222" s="382"/>
      <c r="Y222" s="382"/>
      <c r="Z222" s="382"/>
      <c r="AA222" s="382"/>
      <c r="AB222" s="382"/>
      <c r="AC222" s="376"/>
      <c r="AD222" s="377"/>
      <c r="AE222" s="385"/>
      <c r="AF222" s="385"/>
      <c r="AG222" s="385"/>
      <c r="AH222" s="385"/>
      <c r="AI222" s="379"/>
      <c r="AJ222" s="386"/>
      <c r="AK222" s="372"/>
      <c r="AL222" s="372"/>
      <c r="AM222" s="372"/>
      <c r="AN222" s="372"/>
      <c r="AO222" s="372"/>
      <c r="AP222" s="372"/>
      <c r="AQ222" s="373"/>
      <c r="AR222" s="387"/>
      <c r="AS222" s="383"/>
      <c r="AT222" s="435"/>
      <c r="AU222" s="385"/>
      <c r="AV222" s="385"/>
      <c r="AW222" s="385"/>
      <c r="AX222" s="385"/>
      <c r="AY222" s="378"/>
      <c r="AZ222" s="436"/>
      <c r="BA222" s="372"/>
      <c r="BB222" s="372"/>
      <c r="BC222" s="372"/>
      <c r="BD222" s="372"/>
      <c r="BE222" s="437"/>
      <c r="BF222" s="381"/>
      <c r="BG222" s="376"/>
      <c r="BH222" s="377"/>
      <c r="BI222" s="385"/>
      <c r="BJ222" s="385"/>
      <c r="BK222" s="385"/>
      <c r="BL222" s="385"/>
      <c r="BM222" s="385"/>
      <c r="BN222" s="385"/>
      <c r="BO222" s="379"/>
      <c r="BP222" s="439"/>
      <c r="BQ222" s="438"/>
      <c r="BR222" s="440"/>
      <c r="BS222" s="385"/>
      <c r="BT222" s="379"/>
      <c r="BX222" s="458"/>
    </row>
    <row r="223" spans="1:76" s="132" customFormat="1" ht="15" x14ac:dyDescent="0.3">
      <c r="A223" s="148"/>
      <c r="B223" s="149"/>
      <c r="C223" s="291" t="str">
        <f t="shared" si="3"/>
        <v/>
      </c>
      <c r="D223" s="295"/>
      <c r="E223" s="264"/>
      <c r="F223" s="264"/>
      <c r="G223" s="431"/>
      <c r="H223" s="432"/>
      <c r="I223" s="382"/>
      <c r="J223" s="382"/>
      <c r="K223" s="382"/>
      <c r="L223" s="376"/>
      <c r="M223" s="433"/>
      <c r="N223" s="434"/>
      <c r="O223" s="435"/>
      <c r="P223" s="378"/>
      <c r="Q223" s="436"/>
      <c r="R223" s="373"/>
      <c r="S223" s="437"/>
      <c r="T223" s="438"/>
      <c r="U223" s="384"/>
      <c r="V223" s="470"/>
      <c r="W223" s="381"/>
      <c r="X223" s="382"/>
      <c r="Y223" s="382"/>
      <c r="Z223" s="382"/>
      <c r="AA223" s="382"/>
      <c r="AB223" s="382"/>
      <c r="AC223" s="376"/>
      <c r="AD223" s="377"/>
      <c r="AE223" s="385"/>
      <c r="AF223" s="385"/>
      <c r="AG223" s="385"/>
      <c r="AH223" s="385"/>
      <c r="AI223" s="379"/>
      <c r="AJ223" s="386"/>
      <c r="AK223" s="372"/>
      <c r="AL223" s="372"/>
      <c r="AM223" s="372"/>
      <c r="AN223" s="372"/>
      <c r="AO223" s="372"/>
      <c r="AP223" s="372"/>
      <c r="AQ223" s="373"/>
      <c r="AR223" s="387"/>
      <c r="AS223" s="383"/>
      <c r="AT223" s="435"/>
      <c r="AU223" s="385"/>
      <c r="AV223" s="385"/>
      <c r="AW223" s="385"/>
      <c r="AX223" s="385"/>
      <c r="AY223" s="378"/>
      <c r="AZ223" s="436"/>
      <c r="BA223" s="372"/>
      <c r="BB223" s="372"/>
      <c r="BC223" s="372"/>
      <c r="BD223" s="372"/>
      <c r="BE223" s="437"/>
      <c r="BF223" s="381"/>
      <c r="BG223" s="376"/>
      <c r="BH223" s="377"/>
      <c r="BI223" s="385"/>
      <c r="BJ223" s="385"/>
      <c r="BK223" s="385"/>
      <c r="BL223" s="385"/>
      <c r="BM223" s="385"/>
      <c r="BN223" s="385"/>
      <c r="BO223" s="379"/>
      <c r="BP223" s="439"/>
      <c r="BQ223" s="438"/>
      <c r="BR223" s="440"/>
      <c r="BS223" s="385"/>
      <c r="BT223" s="379"/>
      <c r="BX223" s="458"/>
    </row>
    <row r="224" spans="1:76" s="132" customFormat="1" ht="15" x14ac:dyDescent="0.3">
      <c r="A224" s="148"/>
      <c r="B224" s="149"/>
      <c r="C224" s="291" t="str">
        <f t="shared" si="3"/>
        <v/>
      </c>
      <c r="D224" s="295"/>
      <c r="E224" s="264"/>
      <c r="F224" s="264"/>
      <c r="G224" s="431"/>
      <c r="H224" s="432"/>
      <c r="I224" s="382"/>
      <c r="J224" s="382"/>
      <c r="K224" s="382"/>
      <c r="L224" s="376"/>
      <c r="M224" s="433"/>
      <c r="N224" s="434"/>
      <c r="O224" s="435"/>
      <c r="P224" s="378"/>
      <c r="Q224" s="436"/>
      <c r="R224" s="373"/>
      <c r="S224" s="437"/>
      <c r="T224" s="438"/>
      <c r="U224" s="384"/>
      <c r="V224" s="470"/>
      <c r="W224" s="381"/>
      <c r="X224" s="382"/>
      <c r="Y224" s="382"/>
      <c r="Z224" s="382"/>
      <c r="AA224" s="382"/>
      <c r="AB224" s="382"/>
      <c r="AC224" s="376"/>
      <c r="AD224" s="377"/>
      <c r="AE224" s="385"/>
      <c r="AF224" s="385"/>
      <c r="AG224" s="385"/>
      <c r="AH224" s="385"/>
      <c r="AI224" s="379"/>
      <c r="AJ224" s="386"/>
      <c r="AK224" s="372"/>
      <c r="AL224" s="372"/>
      <c r="AM224" s="372"/>
      <c r="AN224" s="372"/>
      <c r="AO224" s="372"/>
      <c r="AP224" s="372"/>
      <c r="AQ224" s="373"/>
      <c r="AR224" s="387"/>
      <c r="AS224" s="383"/>
      <c r="AT224" s="435"/>
      <c r="AU224" s="385"/>
      <c r="AV224" s="385"/>
      <c r="AW224" s="385"/>
      <c r="AX224" s="385"/>
      <c r="AY224" s="378"/>
      <c r="AZ224" s="436"/>
      <c r="BA224" s="372"/>
      <c r="BB224" s="372"/>
      <c r="BC224" s="372"/>
      <c r="BD224" s="372"/>
      <c r="BE224" s="437"/>
      <c r="BF224" s="381"/>
      <c r="BG224" s="376"/>
      <c r="BH224" s="377"/>
      <c r="BI224" s="385"/>
      <c r="BJ224" s="385"/>
      <c r="BK224" s="385"/>
      <c r="BL224" s="385"/>
      <c r="BM224" s="385"/>
      <c r="BN224" s="385"/>
      <c r="BO224" s="379"/>
      <c r="BP224" s="439"/>
      <c r="BQ224" s="438"/>
      <c r="BR224" s="440"/>
      <c r="BS224" s="385"/>
      <c r="BT224" s="379"/>
      <c r="BX224" s="458"/>
    </row>
    <row r="225" spans="1:76" s="132" customFormat="1" ht="15" x14ac:dyDescent="0.3">
      <c r="A225" s="148"/>
      <c r="B225" s="149"/>
      <c r="C225" s="291" t="str">
        <f t="shared" si="3"/>
        <v/>
      </c>
      <c r="D225" s="295"/>
      <c r="E225" s="264"/>
      <c r="F225" s="264"/>
      <c r="G225" s="431"/>
      <c r="H225" s="432"/>
      <c r="I225" s="382"/>
      <c r="J225" s="382"/>
      <c r="K225" s="382"/>
      <c r="L225" s="376"/>
      <c r="M225" s="433"/>
      <c r="N225" s="434"/>
      <c r="O225" s="435"/>
      <c r="P225" s="378"/>
      <c r="Q225" s="436"/>
      <c r="R225" s="373"/>
      <c r="S225" s="437"/>
      <c r="T225" s="438"/>
      <c r="U225" s="384"/>
      <c r="V225" s="470"/>
      <c r="W225" s="381"/>
      <c r="X225" s="382"/>
      <c r="Y225" s="382"/>
      <c r="Z225" s="382"/>
      <c r="AA225" s="382"/>
      <c r="AB225" s="382"/>
      <c r="AC225" s="376"/>
      <c r="AD225" s="377"/>
      <c r="AE225" s="385"/>
      <c r="AF225" s="385"/>
      <c r="AG225" s="385"/>
      <c r="AH225" s="385"/>
      <c r="AI225" s="379"/>
      <c r="AJ225" s="386"/>
      <c r="AK225" s="372"/>
      <c r="AL225" s="372"/>
      <c r="AM225" s="372"/>
      <c r="AN225" s="372"/>
      <c r="AO225" s="372"/>
      <c r="AP225" s="372"/>
      <c r="AQ225" s="373"/>
      <c r="AR225" s="387"/>
      <c r="AS225" s="383"/>
      <c r="AT225" s="435"/>
      <c r="AU225" s="385"/>
      <c r="AV225" s="385"/>
      <c r="AW225" s="385"/>
      <c r="AX225" s="385"/>
      <c r="AY225" s="378"/>
      <c r="AZ225" s="436"/>
      <c r="BA225" s="372"/>
      <c r="BB225" s="372"/>
      <c r="BC225" s="372"/>
      <c r="BD225" s="372"/>
      <c r="BE225" s="437"/>
      <c r="BF225" s="381"/>
      <c r="BG225" s="376"/>
      <c r="BH225" s="377"/>
      <c r="BI225" s="385"/>
      <c r="BJ225" s="385"/>
      <c r="BK225" s="385"/>
      <c r="BL225" s="385"/>
      <c r="BM225" s="385"/>
      <c r="BN225" s="385"/>
      <c r="BO225" s="379"/>
      <c r="BP225" s="439"/>
      <c r="BQ225" s="438"/>
      <c r="BR225" s="440"/>
      <c r="BS225" s="385"/>
      <c r="BT225" s="379"/>
      <c r="BX225" s="458"/>
    </row>
    <row r="226" spans="1:76" s="132" customFormat="1" ht="15" x14ac:dyDescent="0.3">
      <c r="A226" s="148"/>
      <c r="B226" s="149"/>
      <c r="C226" s="291" t="str">
        <f t="shared" si="3"/>
        <v/>
      </c>
      <c r="D226" s="295"/>
      <c r="E226" s="264"/>
      <c r="F226" s="264"/>
      <c r="G226" s="431"/>
      <c r="H226" s="432"/>
      <c r="I226" s="382"/>
      <c r="J226" s="382"/>
      <c r="K226" s="382"/>
      <c r="L226" s="376"/>
      <c r="M226" s="433"/>
      <c r="N226" s="434"/>
      <c r="O226" s="435"/>
      <c r="P226" s="378"/>
      <c r="Q226" s="436"/>
      <c r="R226" s="373"/>
      <c r="S226" s="437"/>
      <c r="T226" s="438"/>
      <c r="U226" s="384"/>
      <c r="V226" s="470"/>
      <c r="W226" s="381"/>
      <c r="X226" s="382"/>
      <c r="Y226" s="382"/>
      <c r="Z226" s="382"/>
      <c r="AA226" s="382"/>
      <c r="AB226" s="382"/>
      <c r="AC226" s="376"/>
      <c r="AD226" s="377"/>
      <c r="AE226" s="385"/>
      <c r="AF226" s="385"/>
      <c r="AG226" s="385"/>
      <c r="AH226" s="385"/>
      <c r="AI226" s="379"/>
      <c r="AJ226" s="386"/>
      <c r="AK226" s="372"/>
      <c r="AL226" s="372"/>
      <c r="AM226" s="372"/>
      <c r="AN226" s="372"/>
      <c r="AO226" s="372"/>
      <c r="AP226" s="372"/>
      <c r="AQ226" s="373"/>
      <c r="AR226" s="387"/>
      <c r="AS226" s="383"/>
      <c r="AT226" s="435"/>
      <c r="AU226" s="385"/>
      <c r="AV226" s="385"/>
      <c r="AW226" s="385"/>
      <c r="AX226" s="385"/>
      <c r="AY226" s="378"/>
      <c r="AZ226" s="436"/>
      <c r="BA226" s="372"/>
      <c r="BB226" s="372"/>
      <c r="BC226" s="372"/>
      <c r="BD226" s="372"/>
      <c r="BE226" s="437"/>
      <c r="BF226" s="381"/>
      <c r="BG226" s="376"/>
      <c r="BH226" s="377"/>
      <c r="BI226" s="385"/>
      <c r="BJ226" s="385"/>
      <c r="BK226" s="385"/>
      <c r="BL226" s="385"/>
      <c r="BM226" s="385"/>
      <c r="BN226" s="385"/>
      <c r="BO226" s="379"/>
      <c r="BP226" s="439"/>
      <c r="BQ226" s="438"/>
      <c r="BR226" s="440"/>
      <c r="BS226" s="385"/>
      <c r="BT226" s="379"/>
      <c r="BX226" s="458"/>
    </row>
    <row r="227" spans="1:76" s="132" customFormat="1" ht="15" x14ac:dyDescent="0.3">
      <c r="A227" s="148"/>
      <c r="B227" s="149"/>
      <c r="C227" s="291" t="str">
        <f t="shared" si="3"/>
        <v/>
      </c>
      <c r="D227" s="295"/>
      <c r="E227" s="264"/>
      <c r="F227" s="264"/>
      <c r="G227" s="431"/>
      <c r="H227" s="432"/>
      <c r="I227" s="382"/>
      <c r="J227" s="382"/>
      <c r="K227" s="382"/>
      <c r="L227" s="376"/>
      <c r="M227" s="433"/>
      <c r="N227" s="434"/>
      <c r="O227" s="435"/>
      <c r="P227" s="378"/>
      <c r="Q227" s="436"/>
      <c r="R227" s="373"/>
      <c r="S227" s="437"/>
      <c r="T227" s="438"/>
      <c r="U227" s="384"/>
      <c r="V227" s="470"/>
      <c r="W227" s="381"/>
      <c r="X227" s="382"/>
      <c r="Y227" s="382"/>
      <c r="Z227" s="382"/>
      <c r="AA227" s="382"/>
      <c r="AB227" s="382"/>
      <c r="AC227" s="376"/>
      <c r="AD227" s="377"/>
      <c r="AE227" s="385"/>
      <c r="AF227" s="385"/>
      <c r="AG227" s="385"/>
      <c r="AH227" s="385"/>
      <c r="AI227" s="379"/>
      <c r="AJ227" s="386"/>
      <c r="AK227" s="372"/>
      <c r="AL227" s="372"/>
      <c r="AM227" s="372"/>
      <c r="AN227" s="372"/>
      <c r="AO227" s="372"/>
      <c r="AP227" s="372"/>
      <c r="AQ227" s="373"/>
      <c r="AR227" s="387"/>
      <c r="AS227" s="383"/>
      <c r="AT227" s="435"/>
      <c r="AU227" s="385"/>
      <c r="AV227" s="385"/>
      <c r="AW227" s="385"/>
      <c r="AX227" s="385"/>
      <c r="AY227" s="378"/>
      <c r="AZ227" s="436"/>
      <c r="BA227" s="372"/>
      <c r="BB227" s="372"/>
      <c r="BC227" s="372"/>
      <c r="BD227" s="372"/>
      <c r="BE227" s="437"/>
      <c r="BF227" s="381"/>
      <c r="BG227" s="376"/>
      <c r="BH227" s="377"/>
      <c r="BI227" s="385"/>
      <c r="BJ227" s="385"/>
      <c r="BK227" s="385"/>
      <c r="BL227" s="385"/>
      <c r="BM227" s="385"/>
      <c r="BN227" s="385"/>
      <c r="BO227" s="379"/>
      <c r="BP227" s="439"/>
      <c r="BQ227" s="438"/>
      <c r="BR227" s="440"/>
      <c r="BS227" s="385"/>
      <c r="BT227" s="379"/>
      <c r="BX227" s="458"/>
    </row>
    <row r="228" spans="1:76" s="132" customFormat="1" ht="15" x14ac:dyDescent="0.3">
      <c r="A228" s="148"/>
      <c r="B228" s="149"/>
      <c r="C228" s="291" t="str">
        <f t="shared" si="3"/>
        <v/>
      </c>
      <c r="D228" s="295"/>
      <c r="E228" s="264"/>
      <c r="F228" s="264"/>
      <c r="G228" s="431"/>
      <c r="H228" s="432"/>
      <c r="I228" s="382"/>
      <c r="J228" s="382"/>
      <c r="K228" s="382"/>
      <c r="L228" s="376"/>
      <c r="M228" s="433"/>
      <c r="N228" s="434"/>
      <c r="O228" s="435"/>
      <c r="P228" s="378"/>
      <c r="Q228" s="436"/>
      <c r="R228" s="373"/>
      <c r="S228" s="437"/>
      <c r="T228" s="438"/>
      <c r="U228" s="384"/>
      <c r="V228" s="470"/>
      <c r="W228" s="381"/>
      <c r="X228" s="382"/>
      <c r="Y228" s="382"/>
      <c r="Z228" s="382"/>
      <c r="AA228" s="382"/>
      <c r="AB228" s="382"/>
      <c r="AC228" s="376"/>
      <c r="AD228" s="377"/>
      <c r="AE228" s="385"/>
      <c r="AF228" s="385"/>
      <c r="AG228" s="385"/>
      <c r="AH228" s="385"/>
      <c r="AI228" s="379"/>
      <c r="AJ228" s="386"/>
      <c r="AK228" s="372"/>
      <c r="AL228" s="372"/>
      <c r="AM228" s="372"/>
      <c r="AN228" s="372"/>
      <c r="AO228" s="372"/>
      <c r="AP228" s="372"/>
      <c r="AQ228" s="373"/>
      <c r="AR228" s="387"/>
      <c r="AS228" s="383"/>
      <c r="AT228" s="435"/>
      <c r="AU228" s="385"/>
      <c r="AV228" s="385"/>
      <c r="AW228" s="385"/>
      <c r="AX228" s="385"/>
      <c r="AY228" s="378"/>
      <c r="AZ228" s="436"/>
      <c r="BA228" s="372"/>
      <c r="BB228" s="372"/>
      <c r="BC228" s="372"/>
      <c r="BD228" s="372"/>
      <c r="BE228" s="437"/>
      <c r="BF228" s="381"/>
      <c r="BG228" s="376"/>
      <c r="BH228" s="377"/>
      <c r="BI228" s="385"/>
      <c r="BJ228" s="385"/>
      <c r="BK228" s="385"/>
      <c r="BL228" s="385"/>
      <c r="BM228" s="385"/>
      <c r="BN228" s="385"/>
      <c r="BO228" s="379"/>
      <c r="BP228" s="439"/>
      <c r="BQ228" s="438"/>
      <c r="BR228" s="440"/>
      <c r="BS228" s="385"/>
      <c r="BT228" s="379"/>
      <c r="BX228" s="458"/>
    </row>
    <row r="229" spans="1:76" s="132" customFormat="1" ht="15" x14ac:dyDescent="0.3">
      <c r="A229" s="148"/>
      <c r="B229" s="149"/>
      <c r="C229" s="291" t="str">
        <f t="shared" si="3"/>
        <v/>
      </c>
      <c r="D229" s="295"/>
      <c r="E229" s="264"/>
      <c r="F229" s="264"/>
      <c r="G229" s="431"/>
      <c r="H229" s="432"/>
      <c r="I229" s="382"/>
      <c r="J229" s="382"/>
      <c r="K229" s="382"/>
      <c r="L229" s="376"/>
      <c r="M229" s="433"/>
      <c r="N229" s="434"/>
      <c r="O229" s="435"/>
      <c r="P229" s="378"/>
      <c r="Q229" s="436"/>
      <c r="R229" s="373"/>
      <c r="S229" s="437"/>
      <c r="T229" s="438"/>
      <c r="U229" s="384"/>
      <c r="V229" s="470"/>
      <c r="W229" s="381"/>
      <c r="X229" s="382"/>
      <c r="Y229" s="382"/>
      <c r="Z229" s="382"/>
      <c r="AA229" s="382"/>
      <c r="AB229" s="382"/>
      <c r="AC229" s="376"/>
      <c r="AD229" s="377"/>
      <c r="AE229" s="385"/>
      <c r="AF229" s="385"/>
      <c r="AG229" s="385"/>
      <c r="AH229" s="385"/>
      <c r="AI229" s="379"/>
      <c r="AJ229" s="386"/>
      <c r="AK229" s="372"/>
      <c r="AL229" s="372"/>
      <c r="AM229" s="372"/>
      <c r="AN229" s="372"/>
      <c r="AO229" s="372"/>
      <c r="AP229" s="372"/>
      <c r="AQ229" s="373"/>
      <c r="AR229" s="387"/>
      <c r="AS229" s="383"/>
      <c r="AT229" s="435"/>
      <c r="AU229" s="385"/>
      <c r="AV229" s="385"/>
      <c r="AW229" s="385"/>
      <c r="AX229" s="385"/>
      <c r="AY229" s="378"/>
      <c r="AZ229" s="436"/>
      <c r="BA229" s="372"/>
      <c r="BB229" s="372"/>
      <c r="BC229" s="372"/>
      <c r="BD229" s="372"/>
      <c r="BE229" s="437"/>
      <c r="BF229" s="381"/>
      <c r="BG229" s="376"/>
      <c r="BH229" s="377"/>
      <c r="BI229" s="385"/>
      <c r="BJ229" s="385"/>
      <c r="BK229" s="385"/>
      <c r="BL229" s="385"/>
      <c r="BM229" s="385"/>
      <c r="BN229" s="385"/>
      <c r="BO229" s="379"/>
      <c r="BP229" s="439"/>
      <c r="BQ229" s="438"/>
      <c r="BR229" s="440"/>
      <c r="BS229" s="385"/>
      <c r="BT229" s="379"/>
      <c r="BX229" s="458"/>
    </row>
    <row r="230" spans="1:76" s="132" customFormat="1" ht="15" x14ac:dyDescent="0.3">
      <c r="A230" s="148"/>
      <c r="B230" s="149"/>
      <c r="C230" s="291" t="str">
        <f t="shared" si="3"/>
        <v/>
      </c>
      <c r="D230" s="295"/>
      <c r="E230" s="264"/>
      <c r="F230" s="264"/>
      <c r="G230" s="431"/>
      <c r="H230" s="432"/>
      <c r="I230" s="382"/>
      <c r="J230" s="382"/>
      <c r="K230" s="382"/>
      <c r="L230" s="376"/>
      <c r="M230" s="433"/>
      <c r="N230" s="434"/>
      <c r="O230" s="435"/>
      <c r="P230" s="378"/>
      <c r="Q230" s="436"/>
      <c r="R230" s="373"/>
      <c r="S230" s="437"/>
      <c r="T230" s="438"/>
      <c r="U230" s="384"/>
      <c r="V230" s="470"/>
      <c r="W230" s="381"/>
      <c r="X230" s="382"/>
      <c r="Y230" s="382"/>
      <c r="Z230" s="382"/>
      <c r="AA230" s="382"/>
      <c r="AB230" s="382"/>
      <c r="AC230" s="376"/>
      <c r="AD230" s="377"/>
      <c r="AE230" s="385"/>
      <c r="AF230" s="385"/>
      <c r="AG230" s="385"/>
      <c r="AH230" s="385"/>
      <c r="AI230" s="379"/>
      <c r="AJ230" s="386"/>
      <c r="AK230" s="372"/>
      <c r="AL230" s="372"/>
      <c r="AM230" s="372"/>
      <c r="AN230" s="372"/>
      <c r="AO230" s="372"/>
      <c r="AP230" s="372"/>
      <c r="AQ230" s="373"/>
      <c r="AR230" s="387"/>
      <c r="AS230" s="383"/>
      <c r="AT230" s="435"/>
      <c r="AU230" s="385"/>
      <c r="AV230" s="385"/>
      <c r="AW230" s="385"/>
      <c r="AX230" s="385"/>
      <c r="AY230" s="378"/>
      <c r="AZ230" s="436"/>
      <c r="BA230" s="372"/>
      <c r="BB230" s="372"/>
      <c r="BC230" s="372"/>
      <c r="BD230" s="372"/>
      <c r="BE230" s="437"/>
      <c r="BF230" s="381"/>
      <c r="BG230" s="376"/>
      <c r="BH230" s="377"/>
      <c r="BI230" s="385"/>
      <c r="BJ230" s="385"/>
      <c r="BK230" s="385"/>
      <c r="BL230" s="385"/>
      <c r="BM230" s="385"/>
      <c r="BN230" s="385"/>
      <c r="BO230" s="379"/>
      <c r="BP230" s="439"/>
      <c r="BQ230" s="438"/>
      <c r="BR230" s="440"/>
      <c r="BS230" s="385"/>
      <c r="BT230" s="379"/>
      <c r="BX230" s="458"/>
    </row>
    <row r="231" spans="1:76" s="132" customFormat="1" ht="15" x14ac:dyDescent="0.3">
      <c r="A231" s="148"/>
      <c r="B231" s="149"/>
      <c r="C231" s="291" t="str">
        <f t="shared" si="3"/>
        <v/>
      </c>
      <c r="D231" s="295"/>
      <c r="E231" s="264"/>
      <c r="F231" s="264"/>
      <c r="G231" s="431"/>
      <c r="H231" s="432"/>
      <c r="I231" s="382"/>
      <c r="J231" s="382"/>
      <c r="K231" s="382"/>
      <c r="L231" s="376"/>
      <c r="M231" s="433"/>
      <c r="N231" s="434"/>
      <c r="O231" s="435"/>
      <c r="P231" s="378"/>
      <c r="Q231" s="436"/>
      <c r="R231" s="373"/>
      <c r="S231" s="437"/>
      <c r="T231" s="438"/>
      <c r="U231" s="384"/>
      <c r="V231" s="470"/>
      <c r="W231" s="381"/>
      <c r="X231" s="382"/>
      <c r="Y231" s="382"/>
      <c r="Z231" s="382"/>
      <c r="AA231" s="382"/>
      <c r="AB231" s="382"/>
      <c r="AC231" s="376"/>
      <c r="AD231" s="377"/>
      <c r="AE231" s="385"/>
      <c r="AF231" s="385"/>
      <c r="AG231" s="385"/>
      <c r="AH231" s="385"/>
      <c r="AI231" s="379"/>
      <c r="AJ231" s="386"/>
      <c r="AK231" s="372"/>
      <c r="AL231" s="372"/>
      <c r="AM231" s="372"/>
      <c r="AN231" s="372"/>
      <c r="AO231" s="372"/>
      <c r="AP231" s="372"/>
      <c r="AQ231" s="373"/>
      <c r="AR231" s="387"/>
      <c r="AS231" s="383"/>
      <c r="AT231" s="435"/>
      <c r="AU231" s="385"/>
      <c r="AV231" s="385"/>
      <c r="AW231" s="385"/>
      <c r="AX231" s="385"/>
      <c r="AY231" s="378"/>
      <c r="AZ231" s="436"/>
      <c r="BA231" s="372"/>
      <c r="BB231" s="372"/>
      <c r="BC231" s="372"/>
      <c r="BD231" s="372"/>
      <c r="BE231" s="437"/>
      <c r="BF231" s="381"/>
      <c r="BG231" s="376"/>
      <c r="BH231" s="377"/>
      <c r="BI231" s="385"/>
      <c r="BJ231" s="385"/>
      <c r="BK231" s="385"/>
      <c r="BL231" s="385"/>
      <c r="BM231" s="385"/>
      <c r="BN231" s="385"/>
      <c r="BO231" s="379"/>
      <c r="BP231" s="439"/>
      <c r="BQ231" s="438"/>
      <c r="BR231" s="440"/>
      <c r="BS231" s="385"/>
      <c r="BT231" s="379"/>
      <c r="BX231" s="458"/>
    </row>
    <row r="232" spans="1:76" s="132" customFormat="1" ht="15" x14ac:dyDescent="0.3">
      <c r="A232" s="148"/>
      <c r="B232" s="149"/>
      <c r="C232" s="291" t="str">
        <f t="shared" si="3"/>
        <v/>
      </c>
      <c r="D232" s="295"/>
      <c r="E232" s="264"/>
      <c r="F232" s="264"/>
      <c r="G232" s="431"/>
      <c r="H232" s="432"/>
      <c r="I232" s="382"/>
      <c r="J232" s="382"/>
      <c r="K232" s="382"/>
      <c r="L232" s="376"/>
      <c r="M232" s="433"/>
      <c r="N232" s="434"/>
      <c r="O232" s="435"/>
      <c r="P232" s="378"/>
      <c r="Q232" s="436"/>
      <c r="R232" s="373"/>
      <c r="S232" s="437"/>
      <c r="T232" s="438"/>
      <c r="U232" s="384"/>
      <c r="V232" s="470"/>
      <c r="W232" s="381"/>
      <c r="X232" s="382"/>
      <c r="Y232" s="382"/>
      <c r="Z232" s="382"/>
      <c r="AA232" s="382"/>
      <c r="AB232" s="382"/>
      <c r="AC232" s="376"/>
      <c r="AD232" s="377"/>
      <c r="AE232" s="385"/>
      <c r="AF232" s="385"/>
      <c r="AG232" s="385"/>
      <c r="AH232" s="385"/>
      <c r="AI232" s="379"/>
      <c r="AJ232" s="386"/>
      <c r="AK232" s="372"/>
      <c r="AL232" s="372"/>
      <c r="AM232" s="372"/>
      <c r="AN232" s="372"/>
      <c r="AO232" s="372"/>
      <c r="AP232" s="372"/>
      <c r="AQ232" s="373"/>
      <c r="AR232" s="387"/>
      <c r="AS232" s="383"/>
      <c r="AT232" s="435"/>
      <c r="AU232" s="385"/>
      <c r="AV232" s="385"/>
      <c r="AW232" s="385"/>
      <c r="AX232" s="385"/>
      <c r="AY232" s="378"/>
      <c r="AZ232" s="436"/>
      <c r="BA232" s="372"/>
      <c r="BB232" s="372"/>
      <c r="BC232" s="372"/>
      <c r="BD232" s="372"/>
      <c r="BE232" s="437"/>
      <c r="BF232" s="381"/>
      <c r="BG232" s="376"/>
      <c r="BH232" s="377"/>
      <c r="BI232" s="385"/>
      <c r="BJ232" s="385"/>
      <c r="BK232" s="385"/>
      <c r="BL232" s="385"/>
      <c r="BM232" s="385"/>
      <c r="BN232" s="385"/>
      <c r="BO232" s="379"/>
      <c r="BP232" s="439"/>
      <c r="BQ232" s="438"/>
      <c r="BR232" s="440"/>
      <c r="BS232" s="385"/>
      <c r="BT232" s="379"/>
      <c r="BX232" s="458"/>
    </row>
    <row r="233" spans="1:76" s="132" customFormat="1" ht="15" x14ac:dyDescent="0.3">
      <c r="A233" s="148"/>
      <c r="B233" s="149"/>
      <c r="C233" s="291" t="str">
        <f t="shared" si="3"/>
        <v/>
      </c>
      <c r="D233" s="295"/>
      <c r="E233" s="264"/>
      <c r="F233" s="264"/>
      <c r="G233" s="431"/>
      <c r="H233" s="432"/>
      <c r="I233" s="382"/>
      <c r="J233" s="382"/>
      <c r="K233" s="382"/>
      <c r="L233" s="376"/>
      <c r="M233" s="433"/>
      <c r="N233" s="434"/>
      <c r="O233" s="435"/>
      <c r="P233" s="378"/>
      <c r="Q233" s="436"/>
      <c r="R233" s="373"/>
      <c r="S233" s="437"/>
      <c r="T233" s="438"/>
      <c r="U233" s="384"/>
      <c r="V233" s="470"/>
      <c r="W233" s="381"/>
      <c r="X233" s="382"/>
      <c r="Y233" s="382"/>
      <c r="Z233" s="382"/>
      <c r="AA233" s="382"/>
      <c r="AB233" s="382"/>
      <c r="AC233" s="376"/>
      <c r="AD233" s="377"/>
      <c r="AE233" s="385"/>
      <c r="AF233" s="385"/>
      <c r="AG233" s="385"/>
      <c r="AH233" s="385"/>
      <c r="AI233" s="379"/>
      <c r="AJ233" s="386"/>
      <c r="AK233" s="372"/>
      <c r="AL233" s="372"/>
      <c r="AM233" s="372"/>
      <c r="AN233" s="372"/>
      <c r="AO233" s="372"/>
      <c r="AP233" s="372"/>
      <c r="AQ233" s="373"/>
      <c r="AR233" s="387"/>
      <c r="AS233" s="383"/>
      <c r="AT233" s="435"/>
      <c r="AU233" s="385"/>
      <c r="AV233" s="385"/>
      <c r="AW233" s="385"/>
      <c r="AX233" s="385"/>
      <c r="AY233" s="378"/>
      <c r="AZ233" s="436"/>
      <c r="BA233" s="372"/>
      <c r="BB233" s="372"/>
      <c r="BC233" s="372"/>
      <c r="BD233" s="372"/>
      <c r="BE233" s="437"/>
      <c r="BF233" s="381"/>
      <c r="BG233" s="376"/>
      <c r="BH233" s="377"/>
      <c r="BI233" s="385"/>
      <c r="BJ233" s="385"/>
      <c r="BK233" s="385"/>
      <c r="BL233" s="385"/>
      <c r="BM233" s="385"/>
      <c r="BN233" s="385"/>
      <c r="BO233" s="379"/>
      <c r="BP233" s="439"/>
      <c r="BQ233" s="438"/>
      <c r="BR233" s="440"/>
      <c r="BS233" s="385"/>
      <c r="BT233" s="379"/>
      <c r="BX233" s="458"/>
    </row>
    <row r="234" spans="1:76" s="132" customFormat="1" ht="15" x14ac:dyDescent="0.3">
      <c r="A234" s="148"/>
      <c r="B234" s="149"/>
      <c r="C234" s="291" t="str">
        <f t="shared" si="3"/>
        <v/>
      </c>
      <c r="D234" s="295"/>
      <c r="E234" s="264"/>
      <c r="F234" s="264"/>
      <c r="G234" s="431"/>
      <c r="H234" s="432"/>
      <c r="I234" s="382"/>
      <c r="J234" s="382"/>
      <c r="K234" s="382"/>
      <c r="L234" s="376"/>
      <c r="M234" s="433"/>
      <c r="N234" s="434"/>
      <c r="O234" s="435"/>
      <c r="P234" s="378"/>
      <c r="Q234" s="436"/>
      <c r="R234" s="373"/>
      <c r="S234" s="437"/>
      <c r="T234" s="438"/>
      <c r="U234" s="384"/>
      <c r="V234" s="470"/>
      <c r="W234" s="381"/>
      <c r="X234" s="382"/>
      <c r="Y234" s="382"/>
      <c r="Z234" s="382"/>
      <c r="AA234" s="382"/>
      <c r="AB234" s="382"/>
      <c r="AC234" s="376"/>
      <c r="AD234" s="377"/>
      <c r="AE234" s="385"/>
      <c r="AF234" s="385"/>
      <c r="AG234" s="385"/>
      <c r="AH234" s="385"/>
      <c r="AI234" s="379"/>
      <c r="AJ234" s="386"/>
      <c r="AK234" s="372"/>
      <c r="AL234" s="372"/>
      <c r="AM234" s="372"/>
      <c r="AN234" s="372"/>
      <c r="AO234" s="372"/>
      <c r="AP234" s="372"/>
      <c r="AQ234" s="373"/>
      <c r="AR234" s="387"/>
      <c r="AS234" s="383"/>
      <c r="AT234" s="435"/>
      <c r="AU234" s="385"/>
      <c r="AV234" s="385"/>
      <c r="AW234" s="385"/>
      <c r="AX234" s="385"/>
      <c r="AY234" s="378"/>
      <c r="AZ234" s="436"/>
      <c r="BA234" s="372"/>
      <c r="BB234" s="372"/>
      <c r="BC234" s="372"/>
      <c r="BD234" s="372"/>
      <c r="BE234" s="437"/>
      <c r="BF234" s="381"/>
      <c r="BG234" s="376"/>
      <c r="BH234" s="377"/>
      <c r="BI234" s="385"/>
      <c r="BJ234" s="385"/>
      <c r="BK234" s="385"/>
      <c r="BL234" s="385"/>
      <c r="BM234" s="385"/>
      <c r="BN234" s="385"/>
      <c r="BO234" s="379"/>
      <c r="BP234" s="439"/>
      <c r="BQ234" s="438"/>
      <c r="BR234" s="440"/>
      <c r="BS234" s="385"/>
      <c r="BT234" s="379"/>
      <c r="BX234" s="458"/>
    </row>
    <row r="235" spans="1:76" s="132" customFormat="1" ht="15" x14ac:dyDescent="0.3">
      <c r="A235" s="148"/>
      <c r="B235" s="149"/>
      <c r="C235" s="291" t="str">
        <f t="shared" si="3"/>
        <v/>
      </c>
      <c r="D235" s="295"/>
      <c r="E235" s="264"/>
      <c r="F235" s="264"/>
      <c r="G235" s="431"/>
      <c r="H235" s="432"/>
      <c r="I235" s="382"/>
      <c r="J235" s="382"/>
      <c r="K235" s="382"/>
      <c r="L235" s="376"/>
      <c r="M235" s="433"/>
      <c r="N235" s="434"/>
      <c r="O235" s="435"/>
      <c r="P235" s="378"/>
      <c r="Q235" s="436"/>
      <c r="R235" s="373"/>
      <c r="S235" s="437"/>
      <c r="T235" s="438"/>
      <c r="U235" s="384"/>
      <c r="V235" s="470"/>
      <c r="W235" s="381"/>
      <c r="X235" s="382"/>
      <c r="Y235" s="382"/>
      <c r="Z235" s="382"/>
      <c r="AA235" s="382"/>
      <c r="AB235" s="382"/>
      <c r="AC235" s="376"/>
      <c r="AD235" s="377"/>
      <c r="AE235" s="385"/>
      <c r="AF235" s="385"/>
      <c r="AG235" s="385"/>
      <c r="AH235" s="385"/>
      <c r="AI235" s="379"/>
      <c r="AJ235" s="386"/>
      <c r="AK235" s="372"/>
      <c r="AL235" s="372"/>
      <c r="AM235" s="372"/>
      <c r="AN235" s="372"/>
      <c r="AO235" s="372"/>
      <c r="AP235" s="372"/>
      <c r="AQ235" s="373"/>
      <c r="AR235" s="387"/>
      <c r="AS235" s="383"/>
      <c r="AT235" s="435"/>
      <c r="AU235" s="385"/>
      <c r="AV235" s="385"/>
      <c r="AW235" s="385"/>
      <c r="AX235" s="385"/>
      <c r="AY235" s="378"/>
      <c r="AZ235" s="436"/>
      <c r="BA235" s="372"/>
      <c r="BB235" s="372"/>
      <c r="BC235" s="372"/>
      <c r="BD235" s="372"/>
      <c r="BE235" s="437"/>
      <c r="BF235" s="381"/>
      <c r="BG235" s="376"/>
      <c r="BH235" s="377"/>
      <c r="BI235" s="385"/>
      <c r="BJ235" s="385"/>
      <c r="BK235" s="385"/>
      <c r="BL235" s="385"/>
      <c r="BM235" s="385"/>
      <c r="BN235" s="385"/>
      <c r="BO235" s="379"/>
      <c r="BP235" s="439"/>
      <c r="BQ235" s="438"/>
      <c r="BR235" s="440"/>
      <c r="BS235" s="385"/>
      <c r="BT235" s="379"/>
      <c r="BX235" s="458"/>
    </row>
    <row r="236" spans="1:76" s="132" customFormat="1" ht="15" x14ac:dyDescent="0.3">
      <c r="A236" s="148"/>
      <c r="B236" s="149"/>
      <c r="C236" s="291" t="str">
        <f t="shared" si="3"/>
        <v/>
      </c>
      <c r="D236" s="295"/>
      <c r="E236" s="264"/>
      <c r="F236" s="264"/>
      <c r="G236" s="431"/>
      <c r="H236" s="432"/>
      <c r="I236" s="382"/>
      <c r="J236" s="382"/>
      <c r="K236" s="382"/>
      <c r="L236" s="376"/>
      <c r="M236" s="433"/>
      <c r="N236" s="434"/>
      <c r="O236" s="435"/>
      <c r="P236" s="378"/>
      <c r="Q236" s="436"/>
      <c r="R236" s="373"/>
      <c r="S236" s="437"/>
      <c r="T236" s="438"/>
      <c r="U236" s="384"/>
      <c r="V236" s="470"/>
      <c r="W236" s="381"/>
      <c r="X236" s="382"/>
      <c r="Y236" s="382"/>
      <c r="Z236" s="382"/>
      <c r="AA236" s="382"/>
      <c r="AB236" s="382"/>
      <c r="AC236" s="376"/>
      <c r="AD236" s="377"/>
      <c r="AE236" s="385"/>
      <c r="AF236" s="385"/>
      <c r="AG236" s="385"/>
      <c r="AH236" s="385"/>
      <c r="AI236" s="379"/>
      <c r="AJ236" s="386"/>
      <c r="AK236" s="372"/>
      <c r="AL236" s="372"/>
      <c r="AM236" s="372"/>
      <c r="AN236" s="372"/>
      <c r="AO236" s="372"/>
      <c r="AP236" s="372"/>
      <c r="AQ236" s="373"/>
      <c r="AR236" s="387"/>
      <c r="AS236" s="383"/>
      <c r="AT236" s="435"/>
      <c r="AU236" s="385"/>
      <c r="AV236" s="385"/>
      <c r="AW236" s="385"/>
      <c r="AX236" s="385"/>
      <c r="AY236" s="378"/>
      <c r="AZ236" s="436"/>
      <c r="BA236" s="372"/>
      <c r="BB236" s="372"/>
      <c r="BC236" s="372"/>
      <c r="BD236" s="372"/>
      <c r="BE236" s="437"/>
      <c r="BF236" s="381"/>
      <c r="BG236" s="376"/>
      <c r="BH236" s="377"/>
      <c r="BI236" s="385"/>
      <c r="BJ236" s="385"/>
      <c r="BK236" s="385"/>
      <c r="BL236" s="385"/>
      <c r="BM236" s="385"/>
      <c r="BN236" s="385"/>
      <c r="BO236" s="379"/>
      <c r="BP236" s="439"/>
      <c r="BQ236" s="438"/>
      <c r="BR236" s="440"/>
      <c r="BS236" s="385"/>
      <c r="BT236" s="379"/>
      <c r="BX236" s="458"/>
    </row>
    <row r="237" spans="1:76" s="132" customFormat="1" ht="15" x14ac:dyDescent="0.3">
      <c r="A237" s="148"/>
      <c r="B237" s="149"/>
      <c r="C237" s="291" t="str">
        <f t="shared" si="3"/>
        <v/>
      </c>
      <c r="D237" s="295"/>
      <c r="E237" s="264"/>
      <c r="F237" s="264"/>
      <c r="G237" s="431"/>
      <c r="H237" s="432"/>
      <c r="I237" s="382"/>
      <c r="J237" s="382"/>
      <c r="K237" s="382"/>
      <c r="L237" s="376"/>
      <c r="M237" s="433"/>
      <c r="N237" s="434"/>
      <c r="O237" s="435"/>
      <c r="P237" s="378"/>
      <c r="Q237" s="436"/>
      <c r="R237" s="373"/>
      <c r="S237" s="437"/>
      <c r="T237" s="438"/>
      <c r="U237" s="384"/>
      <c r="V237" s="470"/>
      <c r="W237" s="381"/>
      <c r="X237" s="382"/>
      <c r="Y237" s="382"/>
      <c r="Z237" s="382"/>
      <c r="AA237" s="382"/>
      <c r="AB237" s="382"/>
      <c r="AC237" s="376"/>
      <c r="AD237" s="377"/>
      <c r="AE237" s="385"/>
      <c r="AF237" s="385"/>
      <c r="AG237" s="385"/>
      <c r="AH237" s="385"/>
      <c r="AI237" s="379"/>
      <c r="AJ237" s="386"/>
      <c r="AK237" s="372"/>
      <c r="AL237" s="372"/>
      <c r="AM237" s="372"/>
      <c r="AN237" s="372"/>
      <c r="AO237" s="372"/>
      <c r="AP237" s="372"/>
      <c r="AQ237" s="373"/>
      <c r="AR237" s="387"/>
      <c r="AS237" s="383"/>
      <c r="AT237" s="435"/>
      <c r="AU237" s="385"/>
      <c r="AV237" s="385"/>
      <c r="AW237" s="385"/>
      <c r="AX237" s="385"/>
      <c r="AY237" s="378"/>
      <c r="AZ237" s="436"/>
      <c r="BA237" s="372"/>
      <c r="BB237" s="372"/>
      <c r="BC237" s="372"/>
      <c r="BD237" s="372"/>
      <c r="BE237" s="437"/>
      <c r="BF237" s="381"/>
      <c r="BG237" s="376"/>
      <c r="BH237" s="377"/>
      <c r="BI237" s="385"/>
      <c r="BJ237" s="385"/>
      <c r="BK237" s="385"/>
      <c r="BL237" s="385"/>
      <c r="BM237" s="385"/>
      <c r="BN237" s="385"/>
      <c r="BO237" s="379"/>
      <c r="BP237" s="439"/>
      <c r="BQ237" s="438"/>
      <c r="BR237" s="440"/>
      <c r="BS237" s="385"/>
      <c r="BT237" s="379"/>
      <c r="BX237" s="458"/>
    </row>
    <row r="238" spans="1:76" s="132" customFormat="1" ht="15" x14ac:dyDescent="0.3">
      <c r="A238" s="148"/>
      <c r="B238" s="149"/>
      <c r="C238" s="291" t="str">
        <f t="shared" si="3"/>
        <v/>
      </c>
      <c r="D238" s="295"/>
      <c r="E238" s="264"/>
      <c r="F238" s="264"/>
      <c r="G238" s="431"/>
      <c r="H238" s="432"/>
      <c r="I238" s="382"/>
      <c r="J238" s="382"/>
      <c r="K238" s="382"/>
      <c r="L238" s="376"/>
      <c r="M238" s="433"/>
      <c r="N238" s="434"/>
      <c r="O238" s="435"/>
      <c r="P238" s="378"/>
      <c r="Q238" s="436"/>
      <c r="R238" s="373"/>
      <c r="S238" s="437"/>
      <c r="T238" s="438"/>
      <c r="U238" s="384"/>
      <c r="V238" s="470"/>
      <c r="W238" s="381"/>
      <c r="X238" s="382"/>
      <c r="Y238" s="382"/>
      <c r="Z238" s="382"/>
      <c r="AA238" s="382"/>
      <c r="AB238" s="382"/>
      <c r="AC238" s="376"/>
      <c r="AD238" s="377"/>
      <c r="AE238" s="385"/>
      <c r="AF238" s="385"/>
      <c r="AG238" s="385"/>
      <c r="AH238" s="385"/>
      <c r="AI238" s="379"/>
      <c r="AJ238" s="386"/>
      <c r="AK238" s="372"/>
      <c r="AL238" s="372"/>
      <c r="AM238" s="372"/>
      <c r="AN238" s="372"/>
      <c r="AO238" s="372"/>
      <c r="AP238" s="372"/>
      <c r="AQ238" s="373"/>
      <c r="AR238" s="387"/>
      <c r="AS238" s="383"/>
      <c r="AT238" s="435"/>
      <c r="AU238" s="385"/>
      <c r="AV238" s="385"/>
      <c r="AW238" s="385"/>
      <c r="AX238" s="385"/>
      <c r="AY238" s="378"/>
      <c r="AZ238" s="436"/>
      <c r="BA238" s="372"/>
      <c r="BB238" s="372"/>
      <c r="BC238" s="372"/>
      <c r="BD238" s="372"/>
      <c r="BE238" s="437"/>
      <c r="BF238" s="381"/>
      <c r="BG238" s="376"/>
      <c r="BH238" s="377"/>
      <c r="BI238" s="385"/>
      <c r="BJ238" s="385"/>
      <c r="BK238" s="385"/>
      <c r="BL238" s="385"/>
      <c r="BM238" s="385"/>
      <c r="BN238" s="385"/>
      <c r="BO238" s="379"/>
      <c r="BP238" s="439"/>
      <c r="BQ238" s="438"/>
      <c r="BR238" s="440"/>
      <c r="BS238" s="385"/>
      <c r="BT238" s="379"/>
      <c r="BX238" s="458"/>
    </row>
    <row r="239" spans="1:76" s="132" customFormat="1" ht="15" x14ac:dyDescent="0.3">
      <c r="A239" s="148"/>
      <c r="B239" s="149"/>
      <c r="C239" s="291" t="str">
        <f t="shared" si="3"/>
        <v/>
      </c>
      <c r="D239" s="295"/>
      <c r="E239" s="264"/>
      <c r="F239" s="264"/>
      <c r="G239" s="431"/>
      <c r="H239" s="432"/>
      <c r="I239" s="382"/>
      <c r="J239" s="382"/>
      <c r="K239" s="382"/>
      <c r="L239" s="376"/>
      <c r="M239" s="433"/>
      <c r="N239" s="434"/>
      <c r="O239" s="435"/>
      <c r="P239" s="378"/>
      <c r="Q239" s="436"/>
      <c r="R239" s="373"/>
      <c r="S239" s="437"/>
      <c r="T239" s="438"/>
      <c r="U239" s="384"/>
      <c r="V239" s="470"/>
      <c r="W239" s="381"/>
      <c r="X239" s="382"/>
      <c r="Y239" s="382"/>
      <c r="Z239" s="382"/>
      <c r="AA239" s="382"/>
      <c r="AB239" s="382"/>
      <c r="AC239" s="376"/>
      <c r="AD239" s="377"/>
      <c r="AE239" s="385"/>
      <c r="AF239" s="385"/>
      <c r="AG239" s="385"/>
      <c r="AH239" s="385"/>
      <c r="AI239" s="379"/>
      <c r="AJ239" s="386"/>
      <c r="AK239" s="372"/>
      <c r="AL239" s="372"/>
      <c r="AM239" s="372"/>
      <c r="AN239" s="372"/>
      <c r="AO239" s="372"/>
      <c r="AP239" s="372"/>
      <c r="AQ239" s="373"/>
      <c r="AR239" s="387"/>
      <c r="AS239" s="383"/>
      <c r="AT239" s="435"/>
      <c r="AU239" s="385"/>
      <c r="AV239" s="385"/>
      <c r="AW239" s="385"/>
      <c r="AX239" s="385"/>
      <c r="AY239" s="378"/>
      <c r="AZ239" s="436"/>
      <c r="BA239" s="372"/>
      <c r="BB239" s="372"/>
      <c r="BC239" s="372"/>
      <c r="BD239" s="372"/>
      <c r="BE239" s="437"/>
      <c r="BF239" s="381"/>
      <c r="BG239" s="376"/>
      <c r="BH239" s="377"/>
      <c r="BI239" s="385"/>
      <c r="BJ239" s="385"/>
      <c r="BK239" s="385"/>
      <c r="BL239" s="385"/>
      <c r="BM239" s="385"/>
      <c r="BN239" s="385"/>
      <c r="BO239" s="379"/>
      <c r="BP239" s="439"/>
      <c r="BQ239" s="438"/>
      <c r="BR239" s="440"/>
      <c r="BS239" s="385"/>
      <c r="BT239" s="379"/>
      <c r="BX239" s="458"/>
    </row>
    <row r="240" spans="1:76" s="132" customFormat="1" ht="15" x14ac:dyDescent="0.3">
      <c r="A240" s="148"/>
      <c r="B240" s="149"/>
      <c r="C240" s="291" t="str">
        <f t="shared" si="3"/>
        <v/>
      </c>
      <c r="D240" s="295"/>
      <c r="E240" s="264"/>
      <c r="F240" s="264"/>
      <c r="G240" s="431"/>
      <c r="H240" s="432"/>
      <c r="I240" s="382"/>
      <c r="J240" s="382"/>
      <c r="K240" s="382"/>
      <c r="L240" s="376"/>
      <c r="M240" s="433"/>
      <c r="N240" s="434"/>
      <c r="O240" s="435"/>
      <c r="P240" s="378"/>
      <c r="Q240" s="436"/>
      <c r="R240" s="373"/>
      <c r="S240" s="437"/>
      <c r="T240" s="438"/>
      <c r="U240" s="384"/>
      <c r="V240" s="470"/>
      <c r="W240" s="381"/>
      <c r="X240" s="382"/>
      <c r="Y240" s="382"/>
      <c r="Z240" s="382"/>
      <c r="AA240" s="382"/>
      <c r="AB240" s="382"/>
      <c r="AC240" s="376"/>
      <c r="AD240" s="377"/>
      <c r="AE240" s="385"/>
      <c r="AF240" s="385"/>
      <c r="AG240" s="385"/>
      <c r="AH240" s="385"/>
      <c r="AI240" s="379"/>
      <c r="AJ240" s="386"/>
      <c r="AK240" s="372"/>
      <c r="AL240" s="372"/>
      <c r="AM240" s="372"/>
      <c r="AN240" s="372"/>
      <c r="AO240" s="372"/>
      <c r="AP240" s="372"/>
      <c r="AQ240" s="373"/>
      <c r="AR240" s="387"/>
      <c r="AS240" s="383"/>
      <c r="AT240" s="435"/>
      <c r="AU240" s="385"/>
      <c r="AV240" s="385"/>
      <c r="AW240" s="385"/>
      <c r="AX240" s="385"/>
      <c r="AY240" s="378"/>
      <c r="AZ240" s="436"/>
      <c r="BA240" s="372"/>
      <c r="BB240" s="372"/>
      <c r="BC240" s="372"/>
      <c r="BD240" s="372"/>
      <c r="BE240" s="437"/>
      <c r="BF240" s="381"/>
      <c r="BG240" s="376"/>
      <c r="BH240" s="377"/>
      <c r="BI240" s="385"/>
      <c r="BJ240" s="385"/>
      <c r="BK240" s="385"/>
      <c r="BL240" s="385"/>
      <c r="BM240" s="385"/>
      <c r="BN240" s="385"/>
      <c r="BO240" s="379"/>
      <c r="BP240" s="439"/>
      <c r="BQ240" s="438"/>
      <c r="BR240" s="440"/>
      <c r="BS240" s="385"/>
      <c r="BT240" s="379"/>
      <c r="BX240" s="458"/>
    </row>
    <row r="241" spans="1:76" s="132" customFormat="1" ht="15" x14ac:dyDescent="0.3">
      <c r="A241" s="148"/>
      <c r="B241" s="149"/>
      <c r="C241" s="291" t="str">
        <f t="shared" si="3"/>
        <v/>
      </c>
      <c r="D241" s="295"/>
      <c r="E241" s="264"/>
      <c r="F241" s="264"/>
      <c r="G241" s="431"/>
      <c r="H241" s="432"/>
      <c r="I241" s="382"/>
      <c r="J241" s="382"/>
      <c r="K241" s="382"/>
      <c r="L241" s="376"/>
      <c r="M241" s="433"/>
      <c r="N241" s="434"/>
      <c r="O241" s="435"/>
      <c r="P241" s="378"/>
      <c r="Q241" s="436"/>
      <c r="R241" s="373"/>
      <c r="S241" s="437"/>
      <c r="T241" s="438"/>
      <c r="U241" s="384"/>
      <c r="V241" s="470"/>
      <c r="W241" s="381"/>
      <c r="X241" s="382"/>
      <c r="Y241" s="382"/>
      <c r="Z241" s="382"/>
      <c r="AA241" s="382"/>
      <c r="AB241" s="382"/>
      <c r="AC241" s="376"/>
      <c r="AD241" s="377"/>
      <c r="AE241" s="385"/>
      <c r="AF241" s="385"/>
      <c r="AG241" s="385"/>
      <c r="AH241" s="385"/>
      <c r="AI241" s="379"/>
      <c r="AJ241" s="386"/>
      <c r="AK241" s="372"/>
      <c r="AL241" s="372"/>
      <c r="AM241" s="372"/>
      <c r="AN241" s="372"/>
      <c r="AO241" s="372"/>
      <c r="AP241" s="372"/>
      <c r="AQ241" s="373"/>
      <c r="AR241" s="387"/>
      <c r="AS241" s="383"/>
      <c r="AT241" s="435"/>
      <c r="AU241" s="385"/>
      <c r="AV241" s="385"/>
      <c r="AW241" s="385"/>
      <c r="AX241" s="385"/>
      <c r="AY241" s="378"/>
      <c r="AZ241" s="436"/>
      <c r="BA241" s="372"/>
      <c r="BB241" s="372"/>
      <c r="BC241" s="372"/>
      <c r="BD241" s="372"/>
      <c r="BE241" s="437"/>
      <c r="BF241" s="381"/>
      <c r="BG241" s="376"/>
      <c r="BH241" s="377"/>
      <c r="BI241" s="385"/>
      <c r="BJ241" s="385"/>
      <c r="BK241" s="385"/>
      <c r="BL241" s="385"/>
      <c r="BM241" s="385"/>
      <c r="BN241" s="385"/>
      <c r="BO241" s="379"/>
      <c r="BP241" s="439"/>
      <c r="BQ241" s="438"/>
      <c r="BR241" s="440"/>
      <c r="BS241" s="385"/>
      <c r="BT241" s="379"/>
      <c r="BX241" s="458"/>
    </row>
    <row r="242" spans="1:76" s="132" customFormat="1" ht="15" x14ac:dyDescent="0.3">
      <c r="A242" s="148"/>
      <c r="B242" s="149"/>
      <c r="C242" s="291" t="str">
        <f t="shared" si="3"/>
        <v/>
      </c>
      <c r="D242" s="295"/>
      <c r="E242" s="264"/>
      <c r="F242" s="264"/>
      <c r="G242" s="431"/>
      <c r="H242" s="432"/>
      <c r="I242" s="382"/>
      <c r="J242" s="382"/>
      <c r="K242" s="382"/>
      <c r="L242" s="376"/>
      <c r="M242" s="433"/>
      <c r="N242" s="434"/>
      <c r="O242" s="435"/>
      <c r="P242" s="378"/>
      <c r="Q242" s="436"/>
      <c r="R242" s="373"/>
      <c r="S242" s="437"/>
      <c r="T242" s="438"/>
      <c r="U242" s="384"/>
      <c r="V242" s="470"/>
      <c r="W242" s="381"/>
      <c r="X242" s="382"/>
      <c r="Y242" s="382"/>
      <c r="Z242" s="382"/>
      <c r="AA242" s="382"/>
      <c r="AB242" s="382"/>
      <c r="AC242" s="376"/>
      <c r="AD242" s="377"/>
      <c r="AE242" s="385"/>
      <c r="AF242" s="385"/>
      <c r="AG242" s="385"/>
      <c r="AH242" s="385"/>
      <c r="AI242" s="379"/>
      <c r="AJ242" s="386"/>
      <c r="AK242" s="372"/>
      <c r="AL242" s="372"/>
      <c r="AM242" s="372"/>
      <c r="AN242" s="372"/>
      <c r="AO242" s="372"/>
      <c r="AP242" s="372"/>
      <c r="AQ242" s="373"/>
      <c r="AR242" s="387"/>
      <c r="AS242" s="383"/>
      <c r="AT242" s="435"/>
      <c r="AU242" s="385"/>
      <c r="AV242" s="385"/>
      <c r="AW242" s="385"/>
      <c r="AX242" s="385"/>
      <c r="AY242" s="378"/>
      <c r="AZ242" s="436"/>
      <c r="BA242" s="372"/>
      <c r="BB242" s="372"/>
      <c r="BC242" s="372"/>
      <c r="BD242" s="372"/>
      <c r="BE242" s="437"/>
      <c r="BF242" s="381"/>
      <c r="BG242" s="376"/>
      <c r="BH242" s="377"/>
      <c r="BI242" s="385"/>
      <c r="BJ242" s="385"/>
      <c r="BK242" s="385"/>
      <c r="BL242" s="385"/>
      <c r="BM242" s="385"/>
      <c r="BN242" s="385"/>
      <c r="BO242" s="379"/>
      <c r="BP242" s="439"/>
      <c r="BQ242" s="438"/>
      <c r="BR242" s="440"/>
      <c r="BS242" s="385"/>
      <c r="BT242" s="379"/>
      <c r="BX242" s="458"/>
    </row>
    <row r="243" spans="1:76" s="132" customFormat="1" ht="15" x14ac:dyDescent="0.3">
      <c r="A243" s="148"/>
      <c r="B243" s="149"/>
      <c r="C243" s="291" t="str">
        <f t="shared" si="3"/>
        <v/>
      </c>
      <c r="D243" s="295"/>
      <c r="E243" s="264"/>
      <c r="F243" s="264"/>
      <c r="G243" s="431"/>
      <c r="H243" s="432"/>
      <c r="I243" s="382"/>
      <c r="J243" s="382"/>
      <c r="K243" s="382"/>
      <c r="L243" s="376"/>
      <c r="M243" s="433"/>
      <c r="N243" s="434"/>
      <c r="O243" s="435"/>
      <c r="P243" s="378"/>
      <c r="Q243" s="436"/>
      <c r="R243" s="373"/>
      <c r="S243" s="437"/>
      <c r="T243" s="438"/>
      <c r="U243" s="384"/>
      <c r="V243" s="470"/>
      <c r="W243" s="381"/>
      <c r="X243" s="382"/>
      <c r="Y243" s="382"/>
      <c r="Z243" s="382"/>
      <c r="AA243" s="382"/>
      <c r="AB243" s="382"/>
      <c r="AC243" s="376"/>
      <c r="AD243" s="377"/>
      <c r="AE243" s="385"/>
      <c r="AF243" s="385"/>
      <c r="AG243" s="385"/>
      <c r="AH243" s="385"/>
      <c r="AI243" s="379"/>
      <c r="AJ243" s="386"/>
      <c r="AK243" s="372"/>
      <c r="AL243" s="372"/>
      <c r="AM243" s="372"/>
      <c r="AN243" s="372"/>
      <c r="AO243" s="372"/>
      <c r="AP243" s="372"/>
      <c r="AQ243" s="373"/>
      <c r="AR243" s="387"/>
      <c r="AS243" s="383"/>
      <c r="AT243" s="435"/>
      <c r="AU243" s="385"/>
      <c r="AV243" s="385"/>
      <c r="AW243" s="385"/>
      <c r="AX243" s="385"/>
      <c r="AY243" s="378"/>
      <c r="AZ243" s="436"/>
      <c r="BA243" s="372"/>
      <c r="BB243" s="372"/>
      <c r="BC243" s="372"/>
      <c r="BD243" s="372"/>
      <c r="BE243" s="437"/>
      <c r="BF243" s="381"/>
      <c r="BG243" s="376"/>
      <c r="BH243" s="377"/>
      <c r="BI243" s="385"/>
      <c r="BJ243" s="385"/>
      <c r="BK243" s="385"/>
      <c r="BL243" s="385"/>
      <c r="BM243" s="385"/>
      <c r="BN243" s="385"/>
      <c r="BO243" s="379"/>
      <c r="BP243" s="439"/>
      <c r="BQ243" s="438"/>
      <c r="BR243" s="440"/>
      <c r="BS243" s="385"/>
      <c r="BT243" s="379"/>
      <c r="BX243" s="458"/>
    </row>
    <row r="244" spans="1:76" s="132" customFormat="1" ht="15" x14ac:dyDescent="0.3">
      <c r="A244" s="148"/>
      <c r="B244" s="149"/>
      <c r="C244" s="291" t="str">
        <f t="shared" si="3"/>
        <v/>
      </c>
      <c r="D244" s="295"/>
      <c r="E244" s="264"/>
      <c r="F244" s="264"/>
      <c r="G244" s="431"/>
      <c r="H244" s="432"/>
      <c r="I244" s="382"/>
      <c r="J244" s="382"/>
      <c r="K244" s="382"/>
      <c r="L244" s="376"/>
      <c r="M244" s="433"/>
      <c r="N244" s="434"/>
      <c r="O244" s="435"/>
      <c r="P244" s="378"/>
      <c r="Q244" s="436"/>
      <c r="R244" s="373"/>
      <c r="S244" s="437"/>
      <c r="T244" s="438"/>
      <c r="U244" s="384"/>
      <c r="V244" s="470"/>
      <c r="W244" s="381"/>
      <c r="X244" s="382"/>
      <c r="Y244" s="382"/>
      <c r="Z244" s="382"/>
      <c r="AA244" s="382"/>
      <c r="AB244" s="382"/>
      <c r="AC244" s="376"/>
      <c r="AD244" s="377"/>
      <c r="AE244" s="385"/>
      <c r="AF244" s="385"/>
      <c r="AG244" s="385"/>
      <c r="AH244" s="385"/>
      <c r="AI244" s="379"/>
      <c r="AJ244" s="386"/>
      <c r="AK244" s="372"/>
      <c r="AL244" s="372"/>
      <c r="AM244" s="372"/>
      <c r="AN244" s="372"/>
      <c r="AO244" s="372"/>
      <c r="AP244" s="372"/>
      <c r="AQ244" s="373"/>
      <c r="AR244" s="387"/>
      <c r="AS244" s="383"/>
      <c r="AT244" s="435"/>
      <c r="AU244" s="385"/>
      <c r="AV244" s="385"/>
      <c r="AW244" s="385"/>
      <c r="AX244" s="385"/>
      <c r="AY244" s="378"/>
      <c r="AZ244" s="436"/>
      <c r="BA244" s="372"/>
      <c r="BB244" s="372"/>
      <c r="BC244" s="372"/>
      <c r="BD244" s="372"/>
      <c r="BE244" s="437"/>
      <c r="BF244" s="381"/>
      <c r="BG244" s="376"/>
      <c r="BH244" s="377"/>
      <c r="BI244" s="385"/>
      <c r="BJ244" s="385"/>
      <c r="BK244" s="385"/>
      <c r="BL244" s="385"/>
      <c r="BM244" s="385"/>
      <c r="BN244" s="385"/>
      <c r="BO244" s="379"/>
      <c r="BP244" s="439"/>
      <c r="BQ244" s="438"/>
      <c r="BR244" s="440"/>
      <c r="BS244" s="385"/>
      <c r="BT244" s="379"/>
      <c r="BX244" s="458"/>
    </row>
    <row r="245" spans="1:76" s="132" customFormat="1" ht="15" x14ac:dyDescent="0.3">
      <c r="A245" s="148"/>
      <c r="B245" s="149"/>
      <c r="C245" s="291" t="str">
        <f t="shared" si="3"/>
        <v/>
      </c>
      <c r="D245" s="295"/>
      <c r="E245" s="264"/>
      <c r="F245" s="264"/>
      <c r="G245" s="431"/>
      <c r="H245" s="432"/>
      <c r="I245" s="382"/>
      <c r="J245" s="382"/>
      <c r="K245" s="382"/>
      <c r="L245" s="376"/>
      <c r="M245" s="433"/>
      <c r="N245" s="434"/>
      <c r="O245" s="435"/>
      <c r="P245" s="378"/>
      <c r="Q245" s="436"/>
      <c r="R245" s="373"/>
      <c r="S245" s="437"/>
      <c r="T245" s="438"/>
      <c r="U245" s="384"/>
      <c r="V245" s="470"/>
      <c r="W245" s="381"/>
      <c r="X245" s="382"/>
      <c r="Y245" s="382"/>
      <c r="Z245" s="382"/>
      <c r="AA245" s="382"/>
      <c r="AB245" s="382"/>
      <c r="AC245" s="376"/>
      <c r="AD245" s="377"/>
      <c r="AE245" s="385"/>
      <c r="AF245" s="385"/>
      <c r="AG245" s="385"/>
      <c r="AH245" s="385"/>
      <c r="AI245" s="379"/>
      <c r="AJ245" s="386"/>
      <c r="AK245" s="372"/>
      <c r="AL245" s="372"/>
      <c r="AM245" s="372"/>
      <c r="AN245" s="372"/>
      <c r="AO245" s="372"/>
      <c r="AP245" s="372"/>
      <c r="AQ245" s="373"/>
      <c r="AR245" s="387"/>
      <c r="AS245" s="383"/>
      <c r="AT245" s="435"/>
      <c r="AU245" s="385"/>
      <c r="AV245" s="385"/>
      <c r="AW245" s="385"/>
      <c r="AX245" s="385"/>
      <c r="AY245" s="378"/>
      <c r="AZ245" s="436"/>
      <c r="BA245" s="372"/>
      <c r="BB245" s="372"/>
      <c r="BC245" s="372"/>
      <c r="BD245" s="372"/>
      <c r="BE245" s="437"/>
      <c r="BF245" s="381"/>
      <c r="BG245" s="376"/>
      <c r="BH245" s="377"/>
      <c r="BI245" s="385"/>
      <c r="BJ245" s="385"/>
      <c r="BK245" s="385"/>
      <c r="BL245" s="385"/>
      <c r="BM245" s="385"/>
      <c r="BN245" s="385"/>
      <c r="BO245" s="379"/>
      <c r="BP245" s="439"/>
      <c r="BQ245" s="438"/>
      <c r="BR245" s="440"/>
      <c r="BS245" s="385"/>
      <c r="BT245" s="379"/>
      <c r="BX245" s="458"/>
    </row>
    <row r="246" spans="1:76" s="132" customFormat="1" ht="15" x14ac:dyDescent="0.3">
      <c r="A246" s="148"/>
      <c r="B246" s="149"/>
      <c r="C246" s="291" t="str">
        <f t="shared" si="3"/>
        <v/>
      </c>
      <c r="D246" s="295"/>
      <c r="E246" s="264"/>
      <c r="F246" s="264"/>
      <c r="G246" s="431"/>
      <c r="H246" s="432"/>
      <c r="I246" s="382"/>
      <c r="J246" s="382"/>
      <c r="K246" s="382"/>
      <c r="L246" s="376"/>
      <c r="M246" s="433"/>
      <c r="N246" s="434"/>
      <c r="O246" s="435"/>
      <c r="P246" s="378"/>
      <c r="Q246" s="436"/>
      <c r="R246" s="373"/>
      <c r="S246" s="437"/>
      <c r="T246" s="438"/>
      <c r="U246" s="384"/>
      <c r="V246" s="470"/>
      <c r="W246" s="381"/>
      <c r="X246" s="382"/>
      <c r="Y246" s="382"/>
      <c r="Z246" s="382"/>
      <c r="AA246" s="382"/>
      <c r="AB246" s="382"/>
      <c r="AC246" s="376"/>
      <c r="AD246" s="377"/>
      <c r="AE246" s="385"/>
      <c r="AF246" s="385"/>
      <c r="AG246" s="385"/>
      <c r="AH246" s="385"/>
      <c r="AI246" s="379"/>
      <c r="AJ246" s="386"/>
      <c r="AK246" s="372"/>
      <c r="AL246" s="372"/>
      <c r="AM246" s="372"/>
      <c r="AN246" s="372"/>
      <c r="AO246" s="372"/>
      <c r="AP246" s="372"/>
      <c r="AQ246" s="373"/>
      <c r="AR246" s="387"/>
      <c r="AS246" s="383"/>
      <c r="AT246" s="435"/>
      <c r="AU246" s="385"/>
      <c r="AV246" s="385"/>
      <c r="AW246" s="385"/>
      <c r="AX246" s="385"/>
      <c r="AY246" s="378"/>
      <c r="AZ246" s="436"/>
      <c r="BA246" s="372"/>
      <c r="BB246" s="372"/>
      <c r="BC246" s="372"/>
      <c r="BD246" s="372"/>
      <c r="BE246" s="437"/>
      <c r="BF246" s="381"/>
      <c r="BG246" s="376"/>
      <c r="BH246" s="377"/>
      <c r="BI246" s="385"/>
      <c r="BJ246" s="385"/>
      <c r="BK246" s="385"/>
      <c r="BL246" s="385"/>
      <c r="BM246" s="385"/>
      <c r="BN246" s="385"/>
      <c r="BO246" s="379"/>
      <c r="BP246" s="439"/>
      <c r="BQ246" s="438"/>
      <c r="BR246" s="440"/>
      <c r="BS246" s="385"/>
      <c r="BT246" s="379"/>
      <c r="BX246" s="458"/>
    </row>
    <row r="247" spans="1:76" s="132" customFormat="1" ht="15" x14ac:dyDescent="0.3">
      <c r="A247" s="148"/>
      <c r="B247" s="149"/>
      <c r="C247" s="291" t="str">
        <f t="shared" si="3"/>
        <v/>
      </c>
      <c r="D247" s="295"/>
      <c r="E247" s="264"/>
      <c r="F247" s="264"/>
      <c r="G247" s="431"/>
      <c r="H247" s="432"/>
      <c r="I247" s="382"/>
      <c r="J247" s="382"/>
      <c r="K247" s="382"/>
      <c r="L247" s="376"/>
      <c r="M247" s="433"/>
      <c r="N247" s="434"/>
      <c r="O247" s="435"/>
      <c r="P247" s="378"/>
      <c r="Q247" s="436"/>
      <c r="R247" s="373"/>
      <c r="S247" s="437"/>
      <c r="T247" s="438"/>
      <c r="U247" s="384"/>
      <c r="V247" s="470"/>
      <c r="W247" s="381"/>
      <c r="X247" s="382"/>
      <c r="Y247" s="382"/>
      <c r="Z247" s="382"/>
      <c r="AA247" s="382"/>
      <c r="AB247" s="382"/>
      <c r="AC247" s="376"/>
      <c r="AD247" s="377"/>
      <c r="AE247" s="385"/>
      <c r="AF247" s="385"/>
      <c r="AG247" s="385"/>
      <c r="AH247" s="385"/>
      <c r="AI247" s="379"/>
      <c r="AJ247" s="386"/>
      <c r="AK247" s="372"/>
      <c r="AL247" s="372"/>
      <c r="AM247" s="372"/>
      <c r="AN247" s="372"/>
      <c r="AO247" s="372"/>
      <c r="AP247" s="372"/>
      <c r="AQ247" s="373"/>
      <c r="AR247" s="387"/>
      <c r="AS247" s="383"/>
      <c r="AT247" s="435"/>
      <c r="AU247" s="385"/>
      <c r="AV247" s="385"/>
      <c r="AW247" s="385"/>
      <c r="AX247" s="385"/>
      <c r="AY247" s="378"/>
      <c r="AZ247" s="436"/>
      <c r="BA247" s="372"/>
      <c r="BB247" s="372"/>
      <c r="BC247" s="372"/>
      <c r="BD247" s="372"/>
      <c r="BE247" s="437"/>
      <c r="BF247" s="381"/>
      <c r="BG247" s="376"/>
      <c r="BH247" s="377"/>
      <c r="BI247" s="385"/>
      <c r="BJ247" s="385"/>
      <c r="BK247" s="385"/>
      <c r="BL247" s="385"/>
      <c r="BM247" s="385"/>
      <c r="BN247" s="385"/>
      <c r="BO247" s="379"/>
      <c r="BP247" s="439"/>
      <c r="BQ247" s="438"/>
      <c r="BR247" s="440"/>
      <c r="BS247" s="385"/>
      <c r="BT247" s="379"/>
      <c r="BX247" s="458"/>
    </row>
    <row r="248" spans="1:76" s="132" customFormat="1" ht="15" x14ac:dyDescent="0.3">
      <c r="A248" s="148"/>
      <c r="B248" s="149"/>
      <c r="C248" s="291" t="str">
        <f t="shared" si="3"/>
        <v/>
      </c>
      <c r="D248" s="295"/>
      <c r="E248" s="264"/>
      <c r="F248" s="264"/>
      <c r="G248" s="431"/>
      <c r="H248" s="432"/>
      <c r="I248" s="382"/>
      <c r="J248" s="382"/>
      <c r="K248" s="382"/>
      <c r="L248" s="376"/>
      <c r="M248" s="433"/>
      <c r="N248" s="434"/>
      <c r="O248" s="435"/>
      <c r="P248" s="378"/>
      <c r="Q248" s="436"/>
      <c r="R248" s="373"/>
      <c r="S248" s="437"/>
      <c r="T248" s="438"/>
      <c r="U248" s="384"/>
      <c r="V248" s="470"/>
      <c r="W248" s="381"/>
      <c r="X248" s="382"/>
      <c r="Y248" s="382"/>
      <c r="Z248" s="382"/>
      <c r="AA248" s="382"/>
      <c r="AB248" s="382"/>
      <c r="AC248" s="376"/>
      <c r="AD248" s="377"/>
      <c r="AE248" s="385"/>
      <c r="AF248" s="385"/>
      <c r="AG248" s="385"/>
      <c r="AH248" s="385"/>
      <c r="AI248" s="379"/>
      <c r="AJ248" s="386"/>
      <c r="AK248" s="372"/>
      <c r="AL248" s="372"/>
      <c r="AM248" s="372"/>
      <c r="AN248" s="372"/>
      <c r="AO248" s="372"/>
      <c r="AP248" s="372"/>
      <c r="AQ248" s="373"/>
      <c r="AR248" s="387"/>
      <c r="AS248" s="383"/>
      <c r="AT248" s="435"/>
      <c r="AU248" s="385"/>
      <c r="AV248" s="385"/>
      <c r="AW248" s="385"/>
      <c r="AX248" s="385"/>
      <c r="AY248" s="378"/>
      <c r="AZ248" s="436"/>
      <c r="BA248" s="372"/>
      <c r="BB248" s="372"/>
      <c r="BC248" s="372"/>
      <c r="BD248" s="372"/>
      <c r="BE248" s="437"/>
      <c r="BF248" s="381"/>
      <c r="BG248" s="376"/>
      <c r="BH248" s="377"/>
      <c r="BI248" s="385"/>
      <c r="BJ248" s="385"/>
      <c r="BK248" s="385"/>
      <c r="BL248" s="385"/>
      <c r="BM248" s="385"/>
      <c r="BN248" s="385"/>
      <c r="BO248" s="379"/>
      <c r="BP248" s="439"/>
      <c r="BQ248" s="438"/>
      <c r="BR248" s="440"/>
      <c r="BS248" s="385"/>
      <c r="BT248" s="379"/>
      <c r="BX248" s="458"/>
    </row>
    <row r="249" spans="1:76" s="132" customFormat="1" ht="15" x14ac:dyDescent="0.3">
      <c r="A249" s="148"/>
      <c r="B249" s="149"/>
      <c r="C249" s="291" t="str">
        <f t="shared" si="3"/>
        <v/>
      </c>
      <c r="D249" s="295"/>
      <c r="E249" s="264"/>
      <c r="F249" s="264"/>
      <c r="G249" s="431"/>
      <c r="H249" s="432"/>
      <c r="I249" s="382"/>
      <c r="J249" s="382"/>
      <c r="K249" s="382"/>
      <c r="L249" s="376"/>
      <c r="M249" s="433"/>
      <c r="N249" s="434"/>
      <c r="O249" s="435"/>
      <c r="P249" s="378"/>
      <c r="Q249" s="436"/>
      <c r="R249" s="373"/>
      <c r="S249" s="437"/>
      <c r="T249" s="438"/>
      <c r="U249" s="384"/>
      <c r="V249" s="470"/>
      <c r="W249" s="381"/>
      <c r="X249" s="382"/>
      <c r="Y249" s="382"/>
      <c r="Z249" s="382"/>
      <c r="AA249" s="382"/>
      <c r="AB249" s="382"/>
      <c r="AC249" s="376"/>
      <c r="AD249" s="377"/>
      <c r="AE249" s="385"/>
      <c r="AF249" s="385"/>
      <c r="AG249" s="385"/>
      <c r="AH249" s="385"/>
      <c r="AI249" s="379"/>
      <c r="AJ249" s="386"/>
      <c r="AK249" s="372"/>
      <c r="AL249" s="372"/>
      <c r="AM249" s="372"/>
      <c r="AN249" s="372"/>
      <c r="AO249" s="372"/>
      <c r="AP249" s="372"/>
      <c r="AQ249" s="373"/>
      <c r="AR249" s="387"/>
      <c r="AS249" s="383"/>
      <c r="AT249" s="435"/>
      <c r="AU249" s="385"/>
      <c r="AV249" s="385"/>
      <c r="AW249" s="385"/>
      <c r="AX249" s="385"/>
      <c r="AY249" s="378"/>
      <c r="AZ249" s="436"/>
      <c r="BA249" s="372"/>
      <c r="BB249" s="372"/>
      <c r="BC249" s="372"/>
      <c r="BD249" s="372"/>
      <c r="BE249" s="437"/>
      <c r="BF249" s="381"/>
      <c r="BG249" s="376"/>
      <c r="BH249" s="377"/>
      <c r="BI249" s="385"/>
      <c r="BJ249" s="385"/>
      <c r="BK249" s="385"/>
      <c r="BL249" s="385"/>
      <c r="BM249" s="385"/>
      <c r="BN249" s="385"/>
      <c r="BO249" s="379"/>
      <c r="BP249" s="439"/>
      <c r="BQ249" s="438"/>
      <c r="BR249" s="440"/>
      <c r="BS249" s="385"/>
      <c r="BT249" s="379"/>
      <c r="BX249" s="458"/>
    </row>
    <row r="250" spans="1:76" s="132" customFormat="1" ht="15" x14ac:dyDescent="0.3">
      <c r="A250" s="148"/>
      <c r="B250" s="149"/>
      <c r="C250" s="291" t="str">
        <f t="shared" si="3"/>
        <v/>
      </c>
      <c r="D250" s="295"/>
      <c r="E250" s="264"/>
      <c r="F250" s="264"/>
      <c r="G250" s="431"/>
      <c r="H250" s="432"/>
      <c r="I250" s="382"/>
      <c r="J250" s="382"/>
      <c r="K250" s="382"/>
      <c r="L250" s="376"/>
      <c r="M250" s="433"/>
      <c r="N250" s="434"/>
      <c r="O250" s="435"/>
      <c r="P250" s="378"/>
      <c r="Q250" s="436"/>
      <c r="R250" s="373"/>
      <c r="S250" s="437"/>
      <c r="T250" s="438"/>
      <c r="U250" s="384"/>
      <c r="V250" s="470"/>
      <c r="W250" s="381"/>
      <c r="X250" s="382"/>
      <c r="Y250" s="382"/>
      <c r="Z250" s="382"/>
      <c r="AA250" s="382"/>
      <c r="AB250" s="382"/>
      <c r="AC250" s="376"/>
      <c r="AD250" s="377"/>
      <c r="AE250" s="385"/>
      <c r="AF250" s="385"/>
      <c r="AG250" s="385"/>
      <c r="AH250" s="385"/>
      <c r="AI250" s="379"/>
      <c r="AJ250" s="386"/>
      <c r="AK250" s="372"/>
      <c r="AL250" s="372"/>
      <c r="AM250" s="372"/>
      <c r="AN250" s="372"/>
      <c r="AO250" s="372"/>
      <c r="AP250" s="372"/>
      <c r="AQ250" s="373"/>
      <c r="AR250" s="387"/>
      <c r="AS250" s="383"/>
      <c r="AT250" s="435"/>
      <c r="AU250" s="385"/>
      <c r="AV250" s="385"/>
      <c r="AW250" s="385"/>
      <c r="AX250" s="385"/>
      <c r="AY250" s="378"/>
      <c r="AZ250" s="436"/>
      <c r="BA250" s="372"/>
      <c r="BB250" s="372"/>
      <c r="BC250" s="372"/>
      <c r="BD250" s="372"/>
      <c r="BE250" s="437"/>
      <c r="BF250" s="381"/>
      <c r="BG250" s="376"/>
      <c r="BH250" s="377"/>
      <c r="BI250" s="385"/>
      <c r="BJ250" s="385"/>
      <c r="BK250" s="385"/>
      <c r="BL250" s="385"/>
      <c r="BM250" s="385"/>
      <c r="BN250" s="385"/>
      <c r="BO250" s="379"/>
      <c r="BP250" s="439"/>
      <c r="BQ250" s="438"/>
      <c r="BR250" s="440"/>
      <c r="BS250" s="385"/>
      <c r="BT250" s="379"/>
      <c r="BX250" s="458"/>
    </row>
    <row r="251" spans="1:76" s="132" customFormat="1" ht="15" x14ac:dyDescent="0.3">
      <c r="A251" s="148"/>
      <c r="B251" s="149"/>
      <c r="C251" s="291" t="str">
        <f t="shared" si="3"/>
        <v/>
      </c>
      <c r="D251" s="295"/>
      <c r="E251" s="264"/>
      <c r="F251" s="264"/>
      <c r="G251" s="431"/>
      <c r="H251" s="432"/>
      <c r="I251" s="382"/>
      <c r="J251" s="382"/>
      <c r="K251" s="382"/>
      <c r="L251" s="376"/>
      <c r="M251" s="433"/>
      <c r="N251" s="434"/>
      <c r="O251" s="435"/>
      <c r="P251" s="378"/>
      <c r="Q251" s="436"/>
      <c r="R251" s="373"/>
      <c r="S251" s="437"/>
      <c r="T251" s="438"/>
      <c r="U251" s="384"/>
      <c r="V251" s="470"/>
      <c r="W251" s="381"/>
      <c r="X251" s="382"/>
      <c r="Y251" s="382"/>
      <c r="Z251" s="382"/>
      <c r="AA251" s="382"/>
      <c r="AB251" s="382"/>
      <c r="AC251" s="376"/>
      <c r="AD251" s="377"/>
      <c r="AE251" s="385"/>
      <c r="AF251" s="385"/>
      <c r="AG251" s="385"/>
      <c r="AH251" s="385"/>
      <c r="AI251" s="379"/>
      <c r="AJ251" s="386"/>
      <c r="AK251" s="372"/>
      <c r="AL251" s="372"/>
      <c r="AM251" s="372"/>
      <c r="AN251" s="372"/>
      <c r="AO251" s="372"/>
      <c r="AP251" s="372"/>
      <c r="AQ251" s="373"/>
      <c r="AR251" s="387"/>
      <c r="AS251" s="383"/>
      <c r="AT251" s="435"/>
      <c r="AU251" s="385"/>
      <c r="AV251" s="385"/>
      <c r="AW251" s="385"/>
      <c r="AX251" s="385"/>
      <c r="AY251" s="378"/>
      <c r="AZ251" s="436"/>
      <c r="BA251" s="372"/>
      <c r="BB251" s="372"/>
      <c r="BC251" s="372"/>
      <c r="BD251" s="372"/>
      <c r="BE251" s="437"/>
      <c r="BF251" s="381"/>
      <c r="BG251" s="376"/>
      <c r="BH251" s="377"/>
      <c r="BI251" s="385"/>
      <c r="BJ251" s="385"/>
      <c r="BK251" s="385"/>
      <c r="BL251" s="385"/>
      <c r="BM251" s="385"/>
      <c r="BN251" s="385"/>
      <c r="BO251" s="379"/>
      <c r="BP251" s="439"/>
      <c r="BQ251" s="438"/>
      <c r="BR251" s="440"/>
      <c r="BS251" s="385"/>
      <c r="BT251" s="379"/>
      <c r="BX251" s="458"/>
    </row>
    <row r="252" spans="1:76" s="132" customFormat="1" ht="15" x14ac:dyDescent="0.3">
      <c r="A252" s="148"/>
      <c r="B252" s="149"/>
      <c r="C252" s="291" t="str">
        <f t="shared" si="3"/>
        <v/>
      </c>
      <c r="D252" s="295"/>
      <c r="E252" s="264"/>
      <c r="F252" s="264"/>
      <c r="G252" s="431"/>
      <c r="H252" s="432"/>
      <c r="I252" s="382"/>
      <c r="J252" s="382"/>
      <c r="K252" s="382"/>
      <c r="L252" s="376"/>
      <c r="M252" s="433"/>
      <c r="N252" s="434"/>
      <c r="O252" s="435"/>
      <c r="P252" s="378"/>
      <c r="Q252" s="436"/>
      <c r="R252" s="373"/>
      <c r="S252" s="437"/>
      <c r="T252" s="438"/>
      <c r="U252" s="384"/>
      <c r="V252" s="470"/>
      <c r="W252" s="381"/>
      <c r="X252" s="382"/>
      <c r="Y252" s="382"/>
      <c r="Z252" s="382"/>
      <c r="AA252" s="382"/>
      <c r="AB252" s="382"/>
      <c r="AC252" s="376"/>
      <c r="AD252" s="377"/>
      <c r="AE252" s="385"/>
      <c r="AF252" s="385"/>
      <c r="AG252" s="385"/>
      <c r="AH252" s="385"/>
      <c r="AI252" s="379"/>
      <c r="AJ252" s="386"/>
      <c r="AK252" s="372"/>
      <c r="AL252" s="372"/>
      <c r="AM252" s="372"/>
      <c r="AN252" s="372"/>
      <c r="AO252" s="372"/>
      <c r="AP252" s="372"/>
      <c r="AQ252" s="373"/>
      <c r="AR252" s="387"/>
      <c r="AS252" s="383"/>
      <c r="AT252" s="435"/>
      <c r="AU252" s="385"/>
      <c r="AV252" s="385"/>
      <c r="AW252" s="385"/>
      <c r="AX252" s="385"/>
      <c r="AY252" s="378"/>
      <c r="AZ252" s="436"/>
      <c r="BA252" s="372"/>
      <c r="BB252" s="372"/>
      <c r="BC252" s="372"/>
      <c r="BD252" s="372"/>
      <c r="BE252" s="437"/>
      <c r="BF252" s="381"/>
      <c r="BG252" s="376"/>
      <c r="BH252" s="377"/>
      <c r="BI252" s="385"/>
      <c r="BJ252" s="385"/>
      <c r="BK252" s="385"/>
      <c r="BL252" s="385"/>
      <c r="BM252" s="385"/>
      <c r="BN252" s="385"/>
      <c r="BO252" s="379"/>
      <c r="BP252" s="439"/>
      <c r="BQ252" s="438"/>
      <c r="BR252" s="440"/>
      <c r="BS252" s="385"/>
      <c r="BT252" s="379"/>
      <c r="BX252" s="458"/>
    </row>
    <row r="253" spans="1:76" s="132" customFormat="1" ht="15" x14ac:dyDescent="0.3">
      <c r="A253" s="148"/>
      <c r="B253" s="149"/>
      <c r="C253" s="291" t="str">
        <f t="shared" si="3"/>
        <v/>
      </c>
      <c r="D253" s="295"/>
      <c r="E253" s="264"/>
      <c r="F253" s="264"/>
      <c r="G253" s="431"/>
      <c r="H253" s="432"/>
      <c r="I253" s="382"/>
      <c r="J253" s="382"/>
      <c r="K253" s="382"/>
      <c r="L253" s="376"/>
      <c r="M253" s="433"/>
      <c r="N253" s="434"/>
      <c r="O253" s="435"/>
      <c r="P253" s="378"/>
      <c r="Q253" s="436"/>
      <c r="R253" s="373"/>
      <c r="S253" s="437"/>
      <c r="T253" s="438"/>
      <c r="U253" s="384"/>
      <c r="V253" s="470"/>
      <c r="W253" s="381"/>
      <c r="X253" s="382"/>
      <c r="Y253" s="382"/>
      <c r="Z253" s="382"/>
      <c r="AA253" s="382"/>
      <c r="AB253" s="382"/>
      <c r="AC253" s="376"/>
      <c r="AD253" s="377"/>
      <c r="AE253" s="385"/>
      <c r="AF253" s="385"/>
      <c r="AG253" s="385"/>
      <c r="AH253" s="385"/>
      <c r="AI253" s="379"/>
      <c r="AJ253" s="386"/>
      <c r="AK253" s="372"/>
      <c r="AL253" s="372"/>
      <c r="AM253" s="372"/>
      <c r="AN253" s="372"/>
      <c r="AO253" s="372"/>
      <c r="AP253" s="372"/>
      <c r="AQ253" s="373"/>
      <c r="AR253" s="387"/>
      <c r="AS253" s="383"/>
      <c r="AT253" s="435"/>
      <c r="AU253" s="385"/>
      <c r="AV253" s="385"/>
      <c r="AW253" s="385"/>
      <c r="AX253" s="385"/>
      <c r="AY253" s="378"/>
      <c r="AZ253" s="436"/>
      <c r="BA253" s="372"/>
      <c r="BB253" s="372"/>
      <c r="BC253" s="372"/>
      <c r="BD253" s="372"/>
      <c r="BE253" s="437"/>
      <c r="BF253" s="381"/>
      <c r="BG253" s="376"/>
      <c r="BH253" s="377"/>
      <c r="BI253" s="385"/>
      <c r="BJ253" s="385"/>
      <c r="BK253" s="385"/>
      <c r="BL253" s="385"/>
      <c r="BM253" s="385"/>
      <c r="BN253" s="385"/>
      <c r="BO253" s="379"/>
      <c r="BP253" s="439"/>
      <c r="BQ253" s="438"/>
      <c r="BR253" s="440"/>
      <c r="BS253" s="385"/>
      <c r="BT253" s="379"/>
      <c r="BX253" s="458"/>
    </row>
    <row r="254" spans="1:76" s="132" customFormat="1" ht="15" x14ac:dyDescent="0.3">
      <c r="A254" s="148"/>
      <c r="B254" s="149"/>
      <c r="C254" s="291" t="str">
        <f t="shared" si="3"/>
        <v/>
      </c>
      <c r="D254" s="295"/>
      <c r="E254" s="264"/>
      <c r="F254" s="264"/>
      <c r="G254" s="431"/>
      <c r="H254" s="432"/>
      <c r="I254" s="382"/>
      <c r="J254" s="382"/>
      <c r="K254" s="382"/>
      <c r="L254" s="376"/>
      <c r="M254" s="433"/>
      <c r="N254" s="434"/>
      <c r="O254" s="435"/>
      <c r="P254" s="378"/>
      <c r="Q254" s="436"/>
      <c r="R254" s="373"/>
      <c r="S254" s="437"/>
      <c r="T254" s="438"/>
      <c r="U254" s="384"/>
      <c r="V254" s="470"/>
      <c r="W254" s="381"/>
      <c r="X254" s="382"/>
      <c r="Y254" s="382"/>
      <c r="Z254" s="382"/>
      <c r="AA254" s="382"/>
      <c r="AB254" s="382"/>
      <c r="AC254" s="376"/>
      <c r="AD254" s="377"/>
      <c r="AE254" s="385"/>
      <c r="AF254" s="385"/>
      <c r="AG254" s="385"/>
      <c r="AH254" s="385"/>
      <c r="AI254" s="379"/>
      <c r="AJ254" s="386"/>
      <c r="AK254" s="372"/>
      <c r="AL254" s="372"/>
      <c r="AM254" s="372"/>
      <c r="AN254" s="372"/>
      <c r="AO254" s="372"/>
      <c r="AP254" s="372"/>
      <c r="AQ254" s="373"/>
      <c r="AR254" s="387"/>
      <c r="AS254" s="383"/>
      <c r="AT254" s="435"/>
      <c r="AU254" s="385"/>
      <c r="AV254" s="385"/>
      <c r="AW254" s="385"/>
      <c r="AX254" s="385"/>
      <c r="AY254" s="378"/>
      <c r="AZ254" s="436"/>
      <c r="BA254" s="372"/>
      <c r="BB254" s="372"/>
      <c r="BC254" s="372"/>
      <c r="BD254" s="372"/>
      <c r="BE254" s="437"/>
      <c r="BF254" s="381"/>
      <c r="BG254" s="376"/>
      <c r="BH254" s="377"/>
      <c r="BI254" s="385"/>
      <c r="BJ254" s="385"/>
      <c r="BK254" s="385"/>
      <c r="BL254" s="385"/>
      <c r="BM254" s="385"/>
      <c r="BN254" s="385"/>
      <c r="BO254" s="379"/>
      <c r="BP254" s="439"/>
      <c r="BQ254" s="438"/>
      <c r="BR254" s="440"/>
      <c r="BS254" s="385"/>
      <c r="BT254" s="379"/>
      <c r="BX254" s="458"/>
    </row>
    <row r="255" spans="1:76" s="132" customFormat="1" ht="15" x14ac:dyDescent="0.3">
      <c r="A255" s="148"/>
      <c r="B255" s="149"/>
      <c r="C255" s="291" t="str">
        <f t="shared" si="3"/>
        <v/>
      </c>
      <c r="D255" s="295"/>
      <c r="E255" s="264"/>
      <c r="F255" s="264"/>
      <c r="G255" s="431"/>
      <c r="H255" s="432"/>
      <c r="I255" s="382"/>
      <c r="J255" s="382"/>
      <c r="K255" s="382"/>
      <c r="L255" s="376"/>
      <c r="M255" s="433"/>
      <c r="N255" s="434"/>
      <c r="O255" s="435"/>
      <c r="P255" s="378"/>
      <c r="Q255" s="436"/>
      <c r="R255" s="373"/>
      <c r="S255" s="437"/>
      <c r="T255" s="438"/>
      <c r="U255" s="384"/>
      <c r="V255" s="470"/>
      <c r="W255" s="381"/>
      <c r="X255" s="382"/>
      <c r="Y255" s="382"/>
      <c r="Z255" s="382"/>
      <c r="AA255" s="382"/>
      <c r="AB255" s="382"/>
      <c r="AC255" s="376"/>
      <c r="AD255" s="377"/>
      <c r="AE255" s="385"/>
      <c r="AF255" s="385"/>
      <c r="AG255" s="385"/>
      <c r="AH255" s="385"/>
      <c r="AI255" s="379"/>
      <c r="AJ255" s="386"/>
      <c r="AK255" s="372"/>
      <c r="AL255" s="372"/>
      <c r="AM255" s="372"/>
      <c r="AN255" s="372"/>
      <c r="AO255" s="372"/>
      <c r="AP255" s="372"/>
      <c r="AQ255" s="373"/>
      <c r="AR255" s="387"/>
      <c r="AS255" s="383"/>
      <c r="AT255" s="435"/>
      <c r="AU255" s="385"/>
      <c r="AV255" s="385"/>
      <c r="AW255" s="385"/>
      <c r="AX255" s="385"/>
      <c r="AY255" s="378"/>
      <c r="AZ255" s="436"/>
      <c r="BA255" s="372"/>
      <c r="BB255" s="372"/>
      <c r="BC255" s="372"/>
      <c r="BD255" s="372"/>
      <c r="BE255" s="437"/>
      <c r="BF255" s="381"/>
      <c r="BG255" s="376"/>
      <c r="BH255" s="377"/>
      <c r="BI255" s="385"/>
      <c r="BJ255" s="385"/>
      <c r="BK255" s="385"/>
      <c r="BL255" s="385"/>
      <c r="BM255" s="385"/>
      <c r="BN255" s="385"/>
      <c r="BO255" s="379"/>
      <c r="BP255" s="439"/>
      <c r="BQ255" s="438"/>
      <c r="BR255" s="440"/>
      <c r="BS255" s="385"/>
      <c r="BT255" s="379"/>
      <c r="BX255" s="458"/>
    </row>
    <row r="256" spans="1:76" s="132" customFormat="1" ht="15" x14ac:dyDescent="0.3">
      <c r="A256" s="148"/>
      <c r="B256" s="149"/>
      <c r="C256" s="291" t="str">
        <f t="shared" si="3"/>
        <v/>
      </c>
      <c r="D256" s="295"/>
      <c r="E256" s="264"/>
      <c r="F256" s="264"/>
      <c r="G256" s="431"/>
      <c r="H256" s="432"/>
      <c r="I256" s="382"/>
      <c r="J256" s="382"/>
      <c r="K256" s="382"/>
      <c r="L256" s="376"/>
      <c r="M256" s="433"/>
      <c r="N256" s="434"/>
      <c r="O256" s="435"/>
      <c r="P256" s="378"/>
      <c r="Q256" s="436"/>
      <c r="R256" s="373"/>
      <c r="S256" s="437"/>
      <c r="T256" s="438"/>
      <c r="U256" s="384"/>
      <c r="V256" s="470"/>
      <c r="W256" s="381"/>
      <c r="X256" s="382"/>
      <c r="Y256" s="382"/>
      <c r="Z256" s="382"/>
      <c r="AA256" s="382"/>
      <c r="AB256" s="382"/>
      <c r="AC256" s="376"/>
      <c r="AD256" s="377"/>
      <c r="AE256" s="385"/>
      <c r="AF256" s="385"/>
      <c r="AG256" s="385"/>
      <c r="AH256" s="385"/>
      <c r="AI256" s="379"/>
      <c r="AJ256" s="386"/>
      <c r="AK256" s="372"/>
      <c r="AL256" s="372"/>
      <c r="AM256" s="372"/>
      <c r="AN256" s="372"/>
      <c r="AO256" s="372"/>
      <c r="AP256" s="372"/>
      <c r="AQ256" s="373"/>
      <c r="AR256" s="387"/>
      <c r="AS256" s="383"/>
      <c r="AT256" s="435"/>
      <c r="AU256" s="385"/>
      <c r="AV256" s="385"/>
      <c r="AW256" s="385"/>
      <c r="AX256" s="385"/>
      <c r="AY256" s="378"/>
      <c r="AZ256" s="436"/>
      <c r="BA256" s="372"/>
      <c r="BB256" s="372"/>
      <c r="BC256" s="372"/>
      <c r="BD256" s="372"/>
      <c r="BE256" s="437"/>
      <c r="BF256" s="381"/>
      <c r="BG256" s="376"/>
      <c r="BH256" s="377"/>
      <c r="BI256" s="385"/>
      <c r="BJ256" s="385"/>
      <c r="BK256" s="385"/>
      <c r="BL256" s="385"/>
      <c r="BM256" s="385"/>
      <c r="BN256" s="385"/>
      <c r="BO256" s="379"/>
      <c r="BP256" s="439"/>
      <c r="BQ256" s="438"/>
      <c r="BR256" s="440"/>
      <c r="BS256" s="385"/>
      <c r="BT256" s="379"/>
      <c r="BX256" s="458"/>
    </row>
    <row r="257" spans="1:76" s="132" customFormat="1" ht="15" x14ac:dyDescent="0.3">
      <c r="A257" s="148"/>
      <c r="B257" s="149"/>
      <c r="C257" s="291" t="str">
        <f t="shared" si="3"/>
        <v/>
      </c>
      <c r="D257" s="295"/>
      <c r="E257" s="264"/>
      <c r="F257" s="264"/>
      <c r="G257" s="431"/>
      <c r="H257" s="432"/>
      <c r="I257" s="382"/>
      <c r="J257" s="382"/>
      <c r="K257" s="382"/>
      <c r="L257" s="376"/>
      <c r="M257" s="433"/>
      <c r="N257" s="434"/>
      <c r="O257" s="435"/>
      <c r="P257" s="378"/>
      <c r="Q257" s="436"/>
      <c r="R257" s="373"/>
      <c r="S257" s="437"/>
      <c r="T257" s="438"/>
      <c r="U257" s="384"/>
      <c r="V257" s="470"/>
      <c r="W257" s="381"/>
      <c r="X257" s="382"/>
      <c r="Y257" s="382"/>
      <c r="Z257" s="382"/>
      <c r="AA257" s="382"/>
      <c r="AB257" s="382"/>
      <c r="AC257" s="376"/>
      <c r="AD257" s="377"/>
      <c r="AE257" s="385"/>
      <c r="AF257" s="385"/>
      <c r="AG257" s="385"/>
      <c r="AH257" s="385"/>
      <c r="AI257" s="379"/>
      <c r="AJ257" s="386"/>
      <c r="AK257" s="372"/>
      <c r="AL257" s="372"/>
      <c r="AM257" s="372"/>
      <c r="AN257" s="372"/>
      <c r="AO257" s="372"/>
      <c r="AP257" s="372"/>
      <c r="AQ257" s="373"/>
      <c r="AR257" s="387"/>
      <c r="AS257" s="383"/>
      <c r="AT257" s="435"/>
      <c r="AU257" s="385"/>
      <c r="AV257" s="385"/>
      <c r="AW257" s="385"/>
      <c r="AX257" s="385"/>
      <c r="AY257" s="378"/>
      <c r="AZ257" s="436"/>
      <c r="BA257" s="372"/>
      <c r="BB257" s="372"/>
      <c r="BC257" s="372"/>
      <c r="BD257" s="372"/>
      <c r="BE257" s="437"/>
      <c r="BF257" s="381"/>
      <c r="BG257" s="376"/>
      <c r="BH257" s="377"/>
      <c r="BI257" s="385"/>
      <c r="BJ257" s="385"/>
      <c r="BK257" s="385"/>
      <c r="BL257" s="385"/>
      <c r="BM257" s="385"/>
      <c r="BN257" s="385"/>
      <c r="BO257" s="379"/>
      <c r="BP257" s="439"/>
      <c r="BQ257" s="438"/>
      <c r="BR257" s="440"/>
      <c r="BS257" s="385"/>
      <c r="BT257" s="379"/>
      <c r="BX257" s="458"/>
    </row>
    <row r="258" spans="1:76" s="132" customFormat="1" ht="15" x14ac:dyDescent="0.3">
      <c r="A258" s="148"/>
      <c r="B258" s="149"/>
      <c r="C258" s="291" t="str">
        <f t="shared" si="3"/>
        <v/>
      </c>
      <c r="D258" s="295"/>
      <c r="E258" s="264"/>
      <c r="F258" s="264"/>
      <c r="G258" s="431"/>
      <c r="H258" s="432"/>
      <c r="I258" s="382"/>
      <c r="J258" s="382"/>
      <c r="K258" s="382"/>
      <c r="L258" s="376"/>
      <c r="M258" s="433"/>
      <c r="N258" s="434"/>
      <c r="O258" s="435"/>
      <c r="P258" s="378"/>
      <c r="Q258" s="436"/>
      <c r="R258" s="373"/>
      <c r="S258" s="437"/>
      <c r="T258" s="438"/>
      <c r="U258" s="384"/>
      <c r="V258" s="470"/>
      <c r="W258" s="381"/>
      <c r="X258" s="382"/>
      <c r="Y258" s="382"/>
      <c r="Z258" s="382"/>
      <c r="AA258" s="382"/>
      <c r="AB258" s="382"/>
      <c r="AC258" s="376"/>
      <c r="AD258" s="377"/>
      <c r="AE258" s="385"/>
      <c r="AF258" s="385"/>
      <c r="AG258" s="385"/>
      <c r="AH258" s="385"/>
      <c r="AI258" s="379"/>
      <c r="AJ258" s="386"/>
      <c r="AK258" s="372"/>
      <c r="AL258" s="372"/>
      <c r="AM258" s="372"/>
      <c r="AN258" s="372"/>
      <c r="AO258" s="372"/>
      <c r="AP258" s="372"/>
      <c r="AQ258" s="373"/>
      <c r="AR258" s="387"/>
      <c r="AS258" s="383"/>
      <c r="AT258" s="435"/>
      <c r="AU258" s="385"/>
      <c r="AV258" s="385"/>
      <c r="AW258" s="385"/>
      <c r="AX258" s="385"/>
      <c r="AY258" s="378"/>
      <c r="AZ258" s="436"/>
      <c r="BA258" s="372"/>
      <c r="BB258" s="372"/>
      <c r="BC258" s="372"/>
      <c r="BD258" s="372"/>
      <c r="BE258" s="437"/>
      <c r="BF258" s="381"/>
      <c r="BG258" s="376"/>
      <c r="BH258" s="377"/>
      <c r="BI258" s="385"/>
      <c r="BJ258" s="385"/>
      <c r="BK258" s="385"/>
      <c r="BL258" s="385"/>
      <c r="BM258" s="385"/>
      <c r="BN258" s="385"/>
      <c r="BO258" s="379"/>
      <c r="BP258" s="439"/>
      <c r="BQ258" s="438"/>
      <c r="BR258" s="440"/>
      <c r="BS258" s="385"/>
      <c r="BT258" s="379"/>
      <c r="BX258" s="458"/>
    </row>
    <row r="259" spans="1:76" s="132" customFormat="1" ht="15" x14ac:dyDescent="0.3">
      <c r="A259" s="148"/>
      <c r="B259" s="149"/>
      <c r="C259" s="291" t="str">
        <f t="shared" si="3"/>
        <v/>
      </c>
      <c r="D259" s="295"/>
      <c r="E259" s="264"/>
      <c r="F259" s="264"/>
      <c r="G259" s="431"/>
      <c r="H259" s="432"/>
      <c r="I259" s="382"/>
      <c r="J259" s="382"/>
      <c r="K259" s="382"/>
      <c r="L259" s="376"/>
      <c r="M259" s="433"/>
      <c r="N259" s="434"/>
      <c r="O259" s="435"/>
      <c r="P259" s="378"/>
      <c r="Q259" s="436"/>
      <c r="R259" s="373"/>
      <c r="S259" s="437"/>
      <c r="T259" s="438"/>
      <c r="U259" s="384"/>
      <c r="V259" s="470"/>
      <c r="W259" s="381"/>
      <c r="X259" s="382"/>
      <c r="Y259" s="382"/>
      <c r="Z259" s="382"/>
      <c r="AA259" s="382"/>
      <c r="AB259" s="382"/>
      <c r="AC259" s="376"/>
      <c r="AD259" s="377"/>
      <c r="AE259" s="385"/>
      <c r="AF259" s="385"/>
      <c r="AG259" s="385"/>
      <c r="AH259" s="385"/>
      <c r="AI259" s="379"/>
      <c r="AJ259" s="386"/>
      <c r="AK259" s="372"/>
      <c r="AL259" s="372"/>
      <c r="AM259" s="372"/>
      <c r="AN259" s="372"/>
      <c r="AO259" s="372"/>
      <c r="AP259" s="372"/>
      <c r="AQ259" s="373"/>
      <c r="AR259" s="387"/>
      <c r="AS259" s="383"/>
      <c r="AT259" s="435"/>
      <c r="AU259" s="385"/>
      <c r="AV259" s="385"/>
      <c r="AW259" s="385"/>
      <c r="AX259" s="385"/>
      <c r="AY259" s="378"/>
      <c r="AZ259" s="436"/>
      <c r="BA259" s="372"/>
      <c r="BB259" s="372"/>
      <c r="BC259" s="372"/>
      <c r="BD259" s="372"/>
      <c r="BE259" s="437"/>
      <c r="BF259" s="381"/>
      <c r="BG259" s="376"/>
      <c r="BH259" s="377"/>
      <c r="BI259" s="385"/>
      <c r="BJ259" s="385"/>
      <c r="BK259" s="385"/>
      <c r="BL259" s="385"/>
      <c r="BM259" s="385"/>
      <c r="BN259" s="385"/>
      <c r="BO259" s="379"/>
      <c r="BP259" s="439"/>
      <c r="BQ259" s="438"/>
      <c r="BR259" s="440"/>
      <c r="BS259" s="385"/>
      <c r="BT259" s="379"/>
      <c r="BX259" s="458"/>
    </row>
    <row r="260" spans="1:76" s="132" customFormat="1" ht="15" x14ac:dyDescent="0.3">
      <c r="A260" s="148"/>
      <c r="B260" s="149"/>
      <c r="C260" s="291" t="str">
        <f t="shared" si="3"/>
        <v/>
      </c>
      <c r="D260" s="295"/>
      <c r="E260" s="264"/>
      <c r="F260" s="264"/>
      <c r="G260" s="431"/>
      <c r="H260" s="432"/>
      <c r="I260" s="382"/>
      <c r="J260" s="382"/>
      <c r="K260" s="382"/>
      <c r="L260" s="376"/>
      <c r="M260" s="433"/>
      <c r="N260" s="434"/>
      <c r="O260" s="435"/>
      <c r="P260" s="378"/>
      <c r="Q260" s="436"/>
      <c r="R260" s="373"/>
      <c r="S260" s="437"/>
      <c r="T260" s="438"/>
      <c r="U260" s="384"/>
      <c r="V260" s="470"/>
      <c r="W260" s="381"/>
      <c r="X260" s="382"/>
      <c r="Y260" s="382"/>
      <c r="Z260" s="382"/>
      <c r="AA260" s="382"/>
      <c r="AB260" s="382"/>
      <c r="AC260" s="376"/>
      <c r="AD260" s="377"/>
      <c r="AE260" s="385"/>
      <c r="AF260" s="385"/>
      <c r="AG260" s="385"/>
      <c r="AH260" s="385"/>
      <c r="AI260" s="379"/>
      <c r="AJ260" s="386"/>
      <c r="AK260" s="372"/>
      <c r="AL260" s="372"/>
      <c r="AM260" s="372"/>
      <c r="AN260" s="372"/>
      <c r="AO260" s="372"/>
      <c r="AP260" s="372"/>
      <c r="AQ260" s="373"/>
      <c r="AR260" s="387"/>
      <c r="AS260" s="383"/>
      <c r="AT260" s="435"/>
      <c r="AU260" s="385"/>
      <c r="AV260" s="385"/>
      <c r="AW260" s="385"/>
      <c r="AX260" s="385"/>
      <c r="AY260" s="378"/>
      <c r="AZ260" s="436"/>
      <c r="BA260" s="372"/>
      <c r="BB260" s="372"/>
      <c r="BC260" s="372"/>
      <c r="BD260" s="372"/>
      <c r="BE260" s="437"/>
      <c r="BF260" s="381"/>
      <c r="BG260" s="376"/>
      <c r="BH260" s="377"/>
      <c r="BI260" s="385"/>
      <c r="BJ260" s="385"/>
      <c r="BK260" s="385"/>
      <c r="BL260" s="385"/>
      <c r="BM260" s="385"/>
      <c r="BN260" s="385"/>
      <c r="BO260" s="379"/>
      <c r="BP260" s="439"/>
      <c r="BQ260" s="438"/>
      <c r="BR260" s="440"/>
      <c r="BS260" s="385"/>
      <c r="BT260" s="379"/>
      <c r="BX260" s="458"/>
    </row>
    <row r="261" spans="1:76" s="132" customFormat="1" ht="15" x14ac:dyDescent="0.3">
      <c r="A261" s="148"/>
      <c r="B261" s="149"/>
      <c r="C261" s="291" t="str">
        <f t="shared" ref="C261:C324" si="4">IF(D261="","",C260+1)</f>
        <v/>
      </c>
      <c r="D261" s="295"/>
      <c r="E261" s="264"/>
      <c r="F261" s="264"/>
      <c r="G261" s="431"/>
      <c r="H261" s="432"/>
      <c r="I261" s="382"/>
      <c r="J261" s="382"/>
      <c r="K261" s="382"/>
      <c r="L261" s="376"/>
      <c r="M261" s="433"/>
      <c r="N261" s="434"/>
      <c r="O261" s="435"/>
      <c r="P261" s="378"/>
      <c r="Q261" s="436"/>
      <c r="R261" s="373"/>
      <c r="S261" s="437"/>
      <c r="T261" s="438"/>
      <c r="U261" s="384"/>
      <c r="V261" s="470"/>
      <c r="W261" s="381"/>
      <c r="X261" s="382"/>
      <c r="Y261" s="382"/>
      <c r="Z261" s="382"/>
      <c r="AA261" s="382"/>
      <c r="AB261" s="382"/>
      <c r="AC261" s="376"/>
      <c r="AD261" s="377"/>
      <c r="AE261" s="385"/>
      <c r="AF261" s="385"/>
      <c r="AG261" s="385"/>
      <c r="AH261" s="385"/>
      <c r="AI261" s="379"/>
      <c r="AJ261" s="386"/>
      <c r="AK261" s="372"/>
      <c r="AL261" s="372"/>
      <c r="AM261" s="372"/>
      <c r="AN261" s="372"/>
      <c r="AO261" s="372"/>
      <c r="AP261" s="372"/>
      <c r="AQ261" s="373"/>
      <c r="AR261" s="387"/>
      <c r="AS261" s="383"/>
      <c r="AT261" s="435"/>
      <c r="AU261" s="385"/>
      <c r="AV261" s="385"/>
      <c r="AW261" s="385"/>
      <c r="AX261" s="385"/>
      <c r="AY261" s="378"/>
      <c r="AZ261" s="436"/>
      <c r="BA261" s="372"/>
      <c r="BB261" s="372"/>
      <c r="BC261" s="372"/>
      <c r="BD261" s="372"/>
      <c r="BE261" s="437"/>
      <c r="BF261" s="381"/>
      <c r="BG261" s="376"/>
      <c r="BH261" s="377"/>
      <c r="BI261" s="385"/>
      <c r="BJ261" s="385"/>
      <c r="BK261" s="385"/>
      <c r="BL261" s="385"/>
      <c r="BM261" s="385"/>
      <c r="BN261" s="385"/>
      <c r="BO261" s="379"/>
      <c r="BP261" s="439"/>
      <c r="BQ261" s="438"/>
      <c r="BR261" s="440"/>
      <c r="BS261" s="385"/>
      <c r="BT261" s="379"/>
      <c r="BX261" s="458"/>
    </row>
    <row r="262" spans="1:76" s="132" customFormat="1" ht="15" x14ac:dyDescent="0.3">
      <c r="A262" s="148"/>
      <c r="B262" s="149"/>
      <c r="C262" s="291" t="str">
        <f t="shared" si="4"/>
        <v/>
      </c>
      <c r="D262" s="295"/>
      <c r="E262" s="264"/>
      <c r="F262" s="264"/>
      <c r="G262" s="431"/>
      <c r="H262" s="432"/>
      <c r="I262" s="382"/>
      <c r="J262" s="382"/>
      <c r="K262" s="382"/>
      <c r="L262" s="376"/>
      <c r="M262" s="433"/>
      <c r="N262" s="434"/>
      <c r="O262" s="435"/>
      <c r="P262" s="378"/>
      <c r="Q262" s="436"/>
      <c r="R262" s="373"/>
      <c r="S262" s="437"/>
      <c r="T262" s="438"/>
      <c r="U262" s="384"/>
      <c r="V262" s="470"/>
      <c r="W262" s="381"/>
      <c r="X262" s="382"/>
      <c r="Y262" s="382"/>
      <c r="Z262" s="382"/>
      <c r="AA262" s="382"/>
      <c r="AB262" s="382"/>
      <c r="AC262" s="376"/>
      <c r="AD262" s="377"/>
      <c r="AE262" s="385"/>
      <c r="AF262" s="385"/>
      <c r="AG262" s="385"/>
      <c r="AH262" s="385"/>
      <c r="AI262" s="379"/>
      <c r="AJ262" s="386"/>
      <c r="AK262" s="372"/>
      <c r="AL262" s="372"/>
      <c r="AM262" s="372"/>
      <c r="AN262" s="372"/>
      <c r="AO262" s="372"/>
      <c r="AP262" s="372"/>
      <c r="AQ262" s="373"/>
      <c r="AR262" s="387"/>
      <c r="AS262" s="383"/>
      <c r="AT262" s="435"/>
      <c r="AU262" s="385"/>
      <c r="AV262" s="385"/>
      <c r="AW262" s="385"/>
      <c r="AX262" s="385"/>
      <c r="AY262" s="378"/>
      <c r="AZ262" s="436"/>
      <c r="BA262" s="372"/>
      <c r="BB262" s="372"/>
      <c r="BC262" s="372"/>
      <c r="BD262" s="372"/>
      <c r="BE262" s="437"/>
      <c r="BF262" s="381"/>
      <c r="BG262" s="376"/>
      <c r="BH262" s="377"/>
      <c r="BI262" s="385"/>
      <c r="BJ262" s="385"/>
      <c r="BK262" s="385"/>
      <c r="BL262" s="385"/>
      <c r="BM262" s="385"/>
      <c r="BN262" s="385"/>
      <c r="BO262" s="379"/>
      <c r="BP262" s="439"/>
      <c r="BQ262" s="438"/>
      <c r="BR262" s="440"/>
      <c r="BS262" s="385"/>
      <c r="BT262" s="379"/>
      <c r="BX262" s="458"/>
    </row>
    <row r="263" spans="1:76" s="132" customFormat="1" ht="15" x14ac:dyDescent="0.3">
      <c r="A263" s="148"/>
      <c r="B263" s="149"/>
      <c r="C263" s="291" t="str">
        <f t="shared" si="4"/>
        <v/>
      </c>
      <c r="D263" s="295"/>
      <c r="E263" s="264"/>
      <c r="F263" s="264"/>
      <c r="G263" s="431"/>
      <c r="H263" s="432"/>
      <c r="I263" s="382"/>
      <c r="J263" s="382"/>
      <c r="K263" s="382"/>
      <c r="L263" s="376"/>
      <c r="M263" s="433"/>
      <c r="N263" s="434"/>
      <c r="O263" s="435"/>
      <c r="P263" s="378"/>
      <c r="Q263" s="436"/>
      <c r="R263" s="373"/>
      <c r="S263" s="437"/>
      <c r="T263" s="438"/>
      <c r="U263" s="384"/>
      <c r="V263" s="470"/>
      <c r="W263" s="381"/>
      <c r="X263" s="382"/>
      <c r="Y263" s="382"/>
      <c r="Z263" s="382"/>
      <c r="AA263" s="382"/>
      <c r="AB263" s="382"/>
      <c r="AC263" s="376"/>
      <c r="AD263" s="377"/>
      <c r="AE263" s="385"/>
      <c r="AF263" s="385"/>
      <c r="AG263" s="385"/>
      <c r="AH263" s="385"/>
      <c r="AI263" s="379"/>
      <c r="AJ263" s="386"/>
      <c r="AK263" s="372"/>
      <c r="AL263" s="372"/>
      <c r="AM263" s="372"/>
      <c r="AN263" s="372"/>
      <c r="AO263" s="372"/>
      <c r="AP263" s="372"/>
      <c r="AQ263" s="373"/>
      <c r="AR263" s="387"/>
      <c r="AS263" s="383"/>
      <c r="AT263" s="435"/>
      <c r="AU263" s="385"/>
      <c r="AV263" s="385"/>
      <c r="AW263" s="385"/>
      <c r="AX263" s="385"/>
      <c r="AY263" s="378"/>
      <c r="AZ263" s="436"/>
      <c r="BA263" s="372"/>
      <c r="BB263" s="372"/>
      <c r="BC263" s="372"/>
      <c r="BD263" s="372"/>
      <c r="BE263" s="437"/>
      <c r="BF263" s="381"/>
      <c r="BG263" s="376"/>
      <c r="BH263" s="377"/>
      <c r="BI263" s="385"/>
      <c r="BJ263" s="385"/>
      <c r="BK263" s="385"/>
      <c r="BL263" s="385"/>
      <c r="BM263" s="385"/>
      <c r="BN263" s="385"/>
      <c r="BO263" s="379"/>
      <c r="BP263" s="439"/>
      <c r="BQ263" s="438"/>
      <c r="BR263" s="440"/>
      <c r="BS263" s="385"/>
      <c r="BT263" s="379"/>
      <c r="BX263" s="458"/>
    </row>
    <row r="264" spans="1:76" s="132" customFormat="1" ht="15" x14ac:dyDescent="0.3">
      <c r="A264" s="148"/>
      <c r="B264" s="149"/>
      <c r="C264" s="291" t="str">
        <f t="shared" si="4"/>
        <v/>
      </c>
      <c r="D264" s="295"/>
      <c r="E264" s="264"/>
      <c r="F264" s="264"/>
      <c r="G264" s="431"/>
      <c r="H264" s="432"/>
      <c r="I264" s="382"/>
      <c r="J264" s="382"/>
      <c r="K264" s="382"/>
      <c r="L264" s="376"/>
      <c r="M264" s="433"/>
      <c r="N264" s="434"/>
      <c r="O264" s="435"/>
      <c r="P264" s="378"/>
      <c r="Q264" s="436"/>
      <c r="R264" s="373"/>
      <c r="S264" s="437"/>
      <c r="T264" s="438"/>
      <c r="U264" s="384"/>
      <c r="V264" s="470"/>
      <c r="W264" s="381"/>
      <c r="X264" s="382"/>
      <c r="Y264" s="382"/>
      <c r="Z264" s="382"/>
      <c r="AA264" s="382"/>
      <c r="AB264" s="382"/>
      <c r="AC264" s="376"/>
      <c r="AD264" s="377"/>
      <c r="AE264" s="385"/>
      <c r="AF264" s="385"/>
      <c r="AG264" s="385"/>
      <c r="AH264" s="385"/>
      <c r="AI264" s="379"/>
      <c r="AJ264" s="386"/>
      <c r="AK264" s="372"/>
      <c r="AL264" s="372"/>
      <c r="AM264" s="372"/>
      <c r="AN264" s="372"/>
      <c r="AO264" s="372"/>
      <c r="AP264" s="372"/>
      <c r="AQ264" s="373"/>
      <c r="AR264" s="387"/>
      <c r="AS264" s="383"/>
      <c r="AT264" s="435"/>
      <c r="AU264" s="385"/>
      <c r="AV264" s="385"/>
      <c r="AW264" s="385"/>
      <c r="AX264" s="385"/>
      <c r="AY264" s="378"/>
      <c r="AZ264" s="436"/>
      <c r="BA264" s="372"/>
      <c r="BB264" s="372"/>
      <c r="BC264" s="372"/>
      <c r="BD264" s="372"/>
      <c r="BE264" s="437"/>
      <c r="BF264" s="381"/>
      <c r="BG264" s="376"/>
      <c r="BH264" s="377"/>
      <c r="BI264" s="385"/>
      <c r="BJ264" s="385"/>
      <c r="BK264" s="385"/>
      <c r="BL264" s="385"/>
      <c r="BM264" s="385"/>
      <c r="BN264" s="385"/>
      <c r="BO264" s="379"/>
      <c r="BP264" s="439"/>
      <c r="BQ264" s="438"/>
      <c r="BR264" s="440"/>
      <c r="BS264" s="385"/>
      <c r="BT264" s="379"/>
      <c r="BX264" s="458"/>
    </row>
    <row r="265" spans="1:76" s="132" customFormat="1" ht="15" x14ac:dyDescent="0.3">
      <c r="A265" s="148"/>
      <c r="B265" s="149"/>
      <c r="C265" s="291" t="str">
        <f t="shared" si="4"/>
        <v/>
      </c>
      <c r="D265" s="295"/>
      <c r="E265" s="264"/>
      <c r="F265" s="264"/>
      <c r="G265" s="431"/>
      <c r="H265" s="432"/>
      <c r="I265" s="382"/>
      <c r="J265" s="382"/>
      <c r="K265" s="382"/>
      <c r="L265" s="376"/>
      <c r="M265" s="433"/>
      <c r="N265" s="434"/>
      <c r="O265" s="435"/>
      <c r="P265" s="378"/>
      <c r="Q265" s="436"/>
      <c r="R265" s="373"/>
      <c r="S265" s="437"/>
      <c r="T265" s="438"/>
      <c r="U265" s="384"/>
      <c r="V265" s="470"/>
      <c r="W265" s="381"/>
      <c r="X265" s="382"/>
      <c r="Y265" s="382"/>
      <c r="Z265" s="382"/>
      <c r="AA265" s="382"/>
      <c r="AB265" s="382"/>
      <c r="AC265" s="376"/>
      <c r="AD265" s="377"/>
      <c r="AE265" s="385"/>
      <c r="AF265" s="385"/>
      <c r="AG265" s="385"/>
      <c r="AH265" s="385"/>
      <c r="AI265" s="379"/>
      <c r="AJ265" s="386"/>
      <c r="AK265" s="372"/>
      <c r="AL265" s="372"/>
      <c r="AM265" s="372"/>
      <c r="AN265" s="372"/>
      <c r="AO265" s="372"/>
      <c r="AP265" s="372"/>
      <c r="AQ265" s="373"/>
      <c r="AR265" s="387"/>
      <c r="AS265" s="383"/>
      <c r="AT265" s="435"/>
      <c r="AU265" s="385"/>
      <c r="AV265" s="385"/>
      <c r="AW265" s="385"/>
      <c r="AX265" s="385"/>
      <c r="AY265" s="378"/>
      <c r="AZ265" s="436"/>
      <c r="BA265" s="372"/>
      <c r="BB265" s="372"/>
      <c r="BC265" s="372"/>
      <c r="BD265" s="372"/>
      <c r="BE265" s="437"/>
      <c r="BF265" s="381"/>
      <c r="BG265" s="376"/>
      <c r="BH265" s="377"/>
      <c r="BI265" s="385"/>
      <c r="BJ265" s="385"/>
      <c r="BK265" s="385"/>
      <c r="BL265" s="385"/>
      <c r="BM265" s="385"/>
      <c r="BN265" s="385"/>
      <c r="BO265" s="379"/>
      <c r="BP265" s="439"/>
      <c r="BQ265" s="438"/>
      <c r="BR265" s="440"/>
      <c r="BS265" s="385"/>
      <c r="BT265" s="379"/>
      <c r="BX265" s="458"/>
    </row>
    <row r="266" spans="1:76" s="132" customFormat="1" ht="15" x14ac:dyDescent="0.3">
      <c r="A266" s="148"/>
      <c r="B266" s="149"/>
      <c r="C266" s="291" t="str">
        <f t="shared" si="4"/>
        <v/>
      </c>
      <c r="D266" s="295"/>
      <c r="E266" s="264"/>
      <c r="F266" s="264"/>
      <c r="G266" s="431"/>
      <c r="H266" s="432"/>
      <c r="I266" s="382"/>
      <c r="J266" s="382"/>
      <c r="K266" s="382"/>
      <c r="L266" s="376"/>
      <c r="M266" s="433"/>
      <c r="N266" s="434"/>
      <c r="O266" s="435"/>
      <c r="P266" s="378"/>
      <c r="Q266" s="436"/>
      <c r="R266" s="373"/>
      <c r="S266" s="437"/>
      <c r="T266" s="438"/>
      <c r="U266" s="384"/>
      <c r="V266" s="470"/>
      <c r="W266" s="381"/>
      <c r="X266" s="382"/>
      <c r="Y266" s="382"/>
      <c r="Z266" s="382"/>
      <c r="AA266" s="382"/>
      <c r="AB266" s="382"/>
      <c r="AC266" s="376"/>
      <c r="AD266" s="377"/>
      <c r="AE266" s="385"/>
      <c r="AF266" s="385"/>
      <c r="AG266" s="385"/>
      <c r="AH266" s="385"/>
      <c r="AI266" s="379"/>
      <c r="AJ266" s="386"/>
      <c r="AK266" s="372"/>
      <c r="AL266" s="372"/>
      <c r="AM266" s="372"/>
      <c r="AN266" s="372"/>
      <c r="AO266" s="372"/>
      <c r="AP266" s="372"/>
      <c r="AQ266" s="373"/>
      <c r="AR266" s="387"/>
      <c r="AS266" s="383"/>
      <c r="AT266" s="435"/>
      <c r="AU266" s="385"/>
      <c r="AV266" s="385"/>
      <c r="AW266" s="385"/>
      <c r="AX266" s="385"/>
      <c r="AY266" s="378"/>
      <c r="AZ266" s="436"/>
      <c r="BA266" s="372"/>
      <c r="BB266" s="372"/>
      <c r="BC266" s="372"/>
      <c r="BD266" s="372"/>
      <c r="BE266" s="437"/>
      <c r="BF266" s="381"/>
      <c r="BG266" s="376"/>
      <c r="BH266" s="377"/>
      <c r="BI266" s="385"/>
      <c r="BJ266" s="385"/>
      <c r="BK266" s="385"/>
      <c r="BL266" s="385"/>
      <c r="BM266" s="385"/>
      <c r="BN266" s="385"/>
      <c r="BO266" s="379"/>
      <c r="BP266" s="439"/>
      <c r="BQ266" s="438"/>
      <c r="BR266" s="440"/>
      <c r="BS266" s="385"/>
      <c r="BT266" s="379"/>
      <c r="BX266" s="458"/>
    </row>
    <row r="267" spans="1:76" s="132" customFormat="1" ht="15" x14ac:dyDescent="0.3">
      <c r="A267" s="148"/>
      <c r="B267" s="149"/>
      <c r="C267" s="291" t="str">
        <f t="shared" si="4"/>
        <v/>
      </c>
      <c r="D267" s="295"/>
      <c r="E267" s="264"/>
      <c r="F267" s="264"/>
      <c r="G267" s="431"/>
      <c r="H267" s="432"/>
      <c r="I267" s="382"/>
      <c r="J267" s="382"/>
      <c r="K267" s="382"/>
      <c r="L267" s="376"/>
      <c r="M267" s="433"/>
      <c r="N267" s="434"/>
      <c r="O267" s="435"/>
      <c r="P267" s="378"/>
      <c r="Q267" s="436"/>
      <c r="R267" s="373"/>
      <c r="S267" s="437"/>
      <c r="T267" s="438"/>
      <c r="U267" s="384"/>
      <c r="V267" s="470"/>
      <c r="W267" s="381"/>
      <c r="X267" s="382"/>
      <c r="Y267" s="382"/>
      <c r="Z267" s="382"/>
      <c r="AA267" s="382"/>
      <c r="AB267" s="382"/>
      <c r="AC267" s="376"/>
      <c r="AD267" s="377"/>
      <c r="AE267" s="385"/>
      <c r="AF267" s="385"/>
      <c r="AG267" s="385"/>
      <c r="AH267" s="385"/>
      <c r="AI267" s="379"/>
      <c r="AJ267" s="386"/>
      <c r="AK267" s="372"/>
      <c r="AL267" s="372"/>
      <c r="AM267" s="372"/>
      <c r="AN267" s="372"/>
      <c r="AO267" s="372"/>
      <c r="AP267" s="372"/>
      <c r="AQ267" s="373"/>
      <c r="AR267" s="387"/>
      <c r="AS267" s="383"/>
      <c r="AT267" s="435"/>
      <c r="AU267" s="385"/>
      <c r="AV267" s="385"/>
      <c r="AW267" s="385"/>
      <c r="AX267" s="385"/>
      <c r="AY267" s="378"/>
      <c r="AZ267" s="436"/>
      <c r="BA267" s="372"/>
      <c r="BB267" s="372"/>
      <c r="BC267" s="372"/>
      <c r="BD267" s="372"/>
      <c r="BE267" s="437"/>
      <c r="BF267" s="381"/>
      <c r="BG267" s="376"/>
      <c r="BH267" s="377"/>
      <c r="BI267" s="385"/>
      <c r="BJ267" s="385"/>
      <c r="BK267" s="385"/>
      <c r="BL267" s="385"/>
      <c r="BM267" s="385"/>
      <c r="BN267" s="385"/>
      <c r="BO267" s="379"/>
      <c r="BP267" s="439"/>
      <c r="BQ267" s="438"/>
      <c r="BR267" s="440"/>
      <c r="BS267" s="385"/>
      <c r="BT267" s="379"/>
      <c r="BX267" s="458"/>
    </row>
    <row r="268" spans="1:76" s="132" customFormat="1" ht="15" x14ac:dyDescent="0.3">
      <c r="A268" s="148"/>
      <c r="B268" s="149"/>
      <c r="C268" s="291" t="str">
        <f t="shared" si="4"/>
        <v/>
      </c>
      <c r="D268" s="295"/>
      <c r="E268" s="264"/>
      <c r="F268" s="264"/>
      <c r="G268" s="431"/>
      <c r="H268" s="432"/>
      <c r="I268" s="382"/>
      <c r="J268" s="382"/>
      <c r="K268" s="382"/>
      <c r="L268" s="376"/>
      <c r="M268" s="433"/>
      <c r="N268" s="434"/>
      <c r="O268" s="435"/>
      <c r="P268" s="378"/>
      <c r="Q268" s="436"/>
      <c r="R268" s="373"/>
      <c r="S268" s="437"/>
      <c r="T268" s="438"/>
      <c r="U268" s="384"/>
      <c r="V268" s="470"/>
      <c r="W268" s="381"/>
      <c r="X268" s="382"/>
      <c r="Y268" s="382"/>
      <c r="Z268" s="382"/>
      <c r="AA268" s="382"/>
      <c r="AB268" s="382"/>
      <c r="AC268" s="376"/>
      <c r="AD268" s="377"/>
      <c r="AE268" s="385"/>
      <c r="AF268" s="385"/>
      <c r="AG268" s="385"/>
      <c r="AH268" s="385"/>
      <c r="AI268" s="379"/>
      <c r="AJ268" s="386"/>
      <c r="AK268" s="372"/>
      <c r="AL268" s="372"/>
      <c r="AM268" s="372"/>
      <c r="AN268" s="372"/>
      <c r="AO268" s="372"/>
      <c r="AP268" s="372"/>
      <c r="AQ268" s="373"/>
      <c r="AR268" s="387"/>
      <c r="AS268" s="383"/>
      <c r="AT268" s="435"/>
      <c r="AU268" s="385"/>
      <c r="AV268" s="385"/>
      <c r="AW268" s="385"/>
      <c r="AX268" s="385"/>
      <c r="AY268" s="378"/>
      <c r="AZ268" s="436"/>
      <c r="BA268" s="372"/>
      <c r="BB268" s="372"/>
      <c r="BC268" s="372"/>
      <c r="BD268" s="372"/>
      <c r="BE268" s="437"/>
      <c r="BF268" s="381"/>
      <c r="BG268" s="376"/>
      <c r="BH268" s="377"/>
      <c r="BI268" s="385"/>
      <c r="BJ268" s="385"/>
      <c r="BK268" s="385"/>
      <c r="BL268" s="385"/>
      <c r="BM268" s="385"/>
      <c r="BN268" s="385"/>
      <c r="BO268" s="379"/>
      <c r="BP268" s="439"/>
      <c r="BQ268" s="438"/>
      <c r="BR268" s="440"/>
      <c r="BS268" s="385"/>
      <c r="BT268" s="379"/>
      <c r="BX268" s="458"/>
    </row>
    <row r="269" spans="1:76" s="132" customFormat="1" ht="15" x14ac:dyDescent="0.3">
      <c r="A269" s="148"/>
      <c r="B269" s="149"/>
      <c r="C269" s="291" t="str">
        <f t="shared" si="4"/>
        <v/>
      </c>
      <c r="D269" s="295"/>
      <c r="E269" s="264"/>
      <c r="F269" s="264"/>
      <c r="G269" s="431"/>
      <c r="H269" s="432"/>
      <c r="I269" s="382"/>
      <c r="J269" s="382"/>
      <c r="K269" s="382"/>
      <c r="L269" s="376"/>
      <c r="M269" s="433"/>
      <c r="N269" s="434"/>
      <c r="O269" s="435"/>
      <c r="P269" s="378"/>
      <c r="Q269" s="436"/>
      <c r="R269" s="373"/>
      <c r="S269" s="437"/>
      <c r="T269" s="438"/>
      <c r="U269" s="384"/>
      <c r="V269" s="470"/>
      <c r="W269" s="381"/>
      <c r="X269" s="382"/>
      <c r="Y269" s="382"/>
      <c r="Z269" s="382"/>
      <c r="AA269" s="382"/>
      <c r="AB269" s="382"/>
      <c r="AC269" s="376"/>
      <c r="AD269" s="377"/>
      <c r="AE269" s="385"/>
      <c r="AF269" s="385"/>
      <c r="AG269" s="385"/>
      <c r="AH269" s="385"/>
      <c r="AI269" s="379"/>
      <c r="AJ269" s="386"/>
      <c r="AK269" s="372"/>
      <c r="AL269" s="372"/>
      <c r="AM269" s="372"/>
      <c r="AN269" s="372"/>
      <c r="AO269" s="372"/>
      <c r="AP269" s="372"/>
      <c r="AQ269" s="373"/>
      <c r="AR269" s="387"/>
      <c r="AS269" s="383"/>
      <c r="AT269" s="435"/>
      <c r="AU269" s="385"/>
      <c r="AV269" s="385"/>
      <c r="AW269" s="385"/>
      <c r="AX269" s="385"/>
      <c r="AY269" s="378"/>
      <c r="AZ269" s="436"/>
      <c r="BA269" s="372"/>
      <c r="BB269" s="372"/>
      <c r="BC269" s="372"/>
      <c r="BD269" s="372"/>
      <c r="BE269" s="437"/>
      <c r="BF269" s="381"/>
      <c r="BG269" s="376"/>
      <c r="BH269" s="377"/>
      <c r="BI269" s="385"/>
      <c r="BJ269" s="385"/>
      <c r="BK269" s="385"/>
      <c r="BL269" s="385"/>
      <c r="BM269" s="385"/>
      <c r="BN269" s="385"/>
      <c r="BO269" s="379"/>
      <c r="BP269" s="439"/>
      <c r="BQ269" s="438"/>
      <c r="BR269" s="440"/>
      <c r="BS269" s="385"/>
      <c r="BT269" s="379"/>
      <c r="BX269" s="458"/>
    </row>
    <row r="270" spans="1:76" s="132" customFormat="1" ht="15" x14ac:dyDescent="0.3">
      <c r="A270" s="148"/>
      <c r="B270" s="149"/>
      <c r="C270" s="291" t="str">
        <f t="shared" si="4"/>
        <v/>
      </c>
      <c r="D270" s="295"/>
      <c r="E270" s="264"/>
      <c r="F270" s="264"/>
      <c r="G270" s="431"/>
      <c r="H270" s="432"/>
      <c r="I270" s="382"/>
      <c r="J270" s="382"/>
      <c r="K270" s="382"/>
      <c r="L270" s="376"/>
      <c r="M270" s="433"/>
      <c r="N270" s="434"/>
      <c r="O270" s="435"/>
      <c r="P270" s="378"/>
      <c r="Q270" s="436"/>
      <c r="R270" s="373"/>
      <c r="S270" s="437"/>
      <c r="T270" s="438"/>
      <c r="U270" s="384"/>
      <c r="V270" s="470"/>
      <c r="W270" s="381"/>
      <c r="X270" s="382"/>
      <c r="Y270" s="382"/>
      <c r="Z270" s="382"/>
      <c r="AA270" s="382"/>
      <c r="AB270" s="382"/>
      <c r="AC270" s="376"/>
      <c r="AD270" s="377"/>
      <c r="AE270" s="385"/>
      <c r="AF270" s="385"/>
      <c r="AG270" s="385"/>
      <c r="AH270" s="385"/>
      <c r="AI270" s="379"/>
      <c r="AJ270" s="386"/>
      <c r="AK270" s="372"/>
      <c r="AL270" s="372"/>
      <c r="AM270" s="372"/>
      <c r="AN270" s="372"/>
      <c r="AO270" s="372"/>
      <c r="AP270" s="372"/>
      <c r="AQ270" s="373"/>
      <c r="AR270" s="387"/>
      <c r="AS270" s="383"/>
      <c r="AT270" s="435"/>
      <c r="AU270" s="385"/>
      <c r="AV270" s="385"/>
      <c r="AW270" s="385"/>
      <c r="AX270" s="385"/>
      <c r="AY270" s="378"/>
      <c r="AZ270" s="436"/>
      <c r="BA270" s="372"/>
      <c r="BB270" s="372"/>
      <c r="BC270" s="372"/>
      <c r="BD270" s="372"/>
      <c r="BE270" s="437"/>
      <c r="BF270" s="381"/>
      <c r="BG270" s="376"/>
      <c r="BH270" s="377"/>
      <c r="BI270" s="385"/>
      <c r="BJ270" s="385"/>
      <c r="BK270" s="385"/>
      <c r="BL270" s="385"/>
      <c r="BM270" s="385"/>
      <c r="BN270" s="385"/>
      <c r="BO270" s="379"/>
      <c r="BP270" s="439"/>
      <c r="BQ270" s="438"/>
      <c r="BR270" s="440"/>
      <c r="BS270" s="385"/>
      <c r="BT270" s="379"/>
      <c r="BX270" s="458"/>
    </row>
    <row r="271" spans="1:76" s="132" customFormat="1" ht="15" x14ac:dyDescent="0.3">
      <c r="A271" s="148"/>
      <c r="B271" s="149"/>
      <c r="C271" s="291" t="str">
        <f t="shared" si="4"/>
        <v/>
      </c>
      <c r="D271" s="295"/>
      <c r="E271" s="264"/>
      <c r="F271" s="264"/>
      <c r="G271" s="431"/>
      <c r="H271" s="432"/>
      <c r="I271" s="382"/>
      <c r="J271" s="382"/>
      <c r="K271" s="382"/>
      <c r="L271" s="376"/>
      <c r="M271" s="433"/>
      <c r="N271" s="434"/>
      <c r="O271" s="435"/>
      <c r="P271" s="378"/>
      <c r="Q271" s="436"/>
      <c r="R271" s="373"/>
      <c r="S271" s="437"/>
      <c r="T271" s="438"/>
      <c r="U271" s="384"/>
      <c r="V271" s="470"/>
      <c r="W271" s="381"/>
      <c r="X271" s="382"/>
      <c r="Y271" s="382"/>
      <c r="Z271" s="382"/>
      <c r="AA271" s="382"/>
      <c r="AB271" s="382"/>
      <c r="AC271" s="376"/>
      <c r="AD271" s="377"/>
      <c r="AE271" s="385"/>
      <c r="AF271" s="385"/>
      <c r="AG271" s="385"/>
      <c r="AH271" s="385"/>
      <c r="AI271" s="379"/>
      <c r="AJ271" s="386"/>
      <c r="AK271" s="372"/>
      <c r="AL271" s="372"/>
      <c r="AM271" s="372"/>
      <c r="AN271" s="372"/>
      <c r="AO271" s="372"/>
      <c r="AP271" s="372"/>
      <c r="AQ271" s="373"/>
      <c r="AR271" s="387"/>
      <c r="AS271" s="383"/>
      <c r="AT271" s="435"/>
      <c r="AU271" s="385"/>
      <c r="AV271" s="385"/>
      <c r="AW271" s="385"/>
      <c r="AX271" s="385"/>
      <c r="AY271" s="378"/>
      <c r="AZ271" s="436"/>
      <c r="BA271" s="372"/>
      <c r="BB271" s="372"/>
      <c r="BC271" s="372"/>
      <c r="BD271" s="372"/>
      <c r="BE271" s="437"/>
      <c r="BF271" s="381"/>
      <c r="BG271" s="376"/>
      <c r="BH271" s="377"/>
      <c r="BI271" s="385"/>
      <c r="BJ271" s="385"/>
      <c r="BK271" s="385"/>
      <c r="BL271" s="385"/>
      <c r="BM271" s="385"/>
      <c r="BN271" s="385"/>
      <c r="BO271" s="379"/>
      <c r="BP271" s="439"/>
      <c r="BQ271" s="438"/>
      <c r="BR271" s="440"/>
      <c r="BS271" s="385"/>
      <c r="BT271" s="379"/>
      <c r="BX271" s="458"/>
    </row>
    <row r="272" spans="1:76" s="132" customFormat="1" ht="15" x14ac:dyDescent="0.3">
      <c r="A272" s="148"/>
      <c r="B272" s="149"/>
      <c r="C272" s="291" t="str">
        <f t="shared" si="4"/>
        <v/>
      </c>
      <c r="D272" s="295"/>
      <c r="E272" s="264"/>
      <c r="F272" s="264"/>
      <c r="G272" s="431"/>
      <c r="H272" s="432"/>
      <c r="I272" s="382"/>
      <c r="J272" s="382"/>
      <c r="K272" s="382"/>
      <c r="L272" s="376"/>
      <c r="M272" s="433"/>
      <c r="N272" s="434"/>
      <c r="O272" s="435"/>
      <c r="P272" s="378"/>
      <c r="Q272" s="436"/>
      <c r="R272" s="373"/>
      <c r="S272" s="437"/>
      <c r="T272" s="438"/>
      <c r="U272" s="384"/>
      <c r="V272" s="470"/>
      <c r="W272" s="381"/>
      <c r="X272" s="382"/>
      <c r="Y272" s="382"/>
      <c r="Z272" s="382"/>
      <c r="AA272" s="382"/>
      <c r="AB272" s="382"/>
      <c r="AC272" s="376"/>
      <c r="AD272" s="377"/>
      <c r="AE272" s="385"/>
      <c r="AF272" s="385"/>
      <c r="AG272" s="385"/>
      <c r="AH272" s="385"/>
      <c r="AI272" s="379"/>
      <c r="AJ272" s="386"/>
      <c r="AK272" s="372"/>
      <c r="AL272" s="372"/>
      <c r="AM272" s="372"/>
      <c r="AN272" s="372"/>
      <c r="AO272" s="372"/>
      <c r="AP272" s="372"/>
      <c r="AQ272" s="373"/>
      <c r="AR272" s="387"/>
      <c r="AS272" s="383"/>
      <c r="AT272" s="435"/>
      <c r="AU272" s="385"/>
      <c r="AV272" s="385"/>
      <c r="AW272" s="385"/>
      <c r="AX272" s="385"/>
      <c r="AY272" s="378"/>
      <c r="AZ272" s="436"/>
      <c r="BA272" s="372"/>
      <c r="BB272" s="372"/>
      <c r="BC272" s="372"/>
      <c r="BD272" s="372"/>
      <c r="BE272" s="437"/>
      <c r="BF272" s="381"/>
      <c r="BG272" s="376"/>
      <c r="BH272" s="377"/>
      <c r="BI272" s="385"/>
      <c r="BJ272" s="385"/>
      <c r="BK272" s="385"/>
      <c r="BL272" s="385"/>
      <c r="BM272" s="385"/>
      <c r="BN272" s="385"/>
      <c r="BO272" s="379"/>
      <c r="BP272" s="439"/>
      <c r="BQ272" s="438"/>
      <c r="BR272" s="440"/>
      <c r="BS272" s="385"/>
      <c r="BT272" s="379"/>
      <c r="BX272" s="458"/>
    </row>
    <row r="273" spans="1:76" s="132" customFormat="1" ht="15" x14ac:dyDescent="0.3">
      <c r="A273" s="148"/>
      <c r="B273" s="149"/>
      <c r="C273" s="291" t="str">
        <f t="shared" si="4"/>
        <v/>
      </c>
      <c r="D273" s="295"/>
      <c r="E273" s="264"/>
      <c r="F273" s="264"/>
      <c r="G273" s="431"/>
      <c r="H273" s="432"/>
      <c r="I273" s="382"/>
      <c r="J273" s="382"/>
      <c r="K273" s="382"/>
      <c r="L273" s="376"/>
      <c r="M273" s="433"/>
      <c r="N273" s="434"/>
      <c r="O273" s="435"/>
      <c r="P273" s="378"/>
      <c r="Q273" s="436"/>
      <c r="R273" s="373"/>
      <c r="S273" s="437"/>
      <c r="T273" s="438"/>
      <c r="U273" s="384"/>
      <c r="V273" s="470"/>
      <c r="W273" s="381"/>
      <c r="X273" s="382"/>
      <c r="Y273" s="382"/>
      <c r="Z273" s="382"/>
      <c r="AA273" s="382"/>
      <c r="AB273" s="382"/>
      <c r="AC273" s="376"/>
      <c r="AD273" s="377"/>
      <c r="AE273" s="385"/>
      <c r="AF273" s="385"/>
      <c r="AG273" s="385"/>
      <c r="AH273" s="385"/>
      <c r="AI273" s="379"/>
      <c r="AJ273" s="386"/>
      <c r="AK273" s="372"/>
      <c r="AL273" s="372"/>
      <c r="AM273" s="372"/>
      <c r="AN273" s="372"/>
      <c r="AO273" s="372"/>
      <c r="AP273" s="372"/>
      <c r="AQ273" s="373"/>
      <c r="AR273" s="387"/>
      <c r="AS273" s="383"/>
      <c r="AT273" s="435"/>
      <c r="AU273" s="385"/>
      <c r="AV273" s="385"/>
      <c r="AW273" s="385"/>
      <c r="AX273" s="385"/>
      <c r="AY273" s="378"/>
      <c r="AZ273" s="436"/>
      <c r="BA273" s="372"/>
      <c r="BB273" s="372"/>
      <c r="BC273" s="372"/>
      <c r="BD273" s="372"/>
      <c r="BE273" s="437"/>
      <c r="BF273" s="381"/>
      <c r="BG273" s="376"/>
      <c r="BH273" s="377"/>
      <c r="BI273" s="385"/>
      <c r="BJ273" s="385"/>
      <c r="BK273" s="385"/>
      <c r="BL273" s="385"/>
      <c r="BM273" s="385"/>
      <c r="BN273" s="385"/>
      <c r="BO273" s="379"/>
      <c r="BP273" s="439"/>
      <c r="BQ273" s="438"/>
      <c r="BR273" s="440"/>
      <c r="BS273" s="385"/>
      <c r="BT273" s="379"/>
      <c r="BX273" s="458"/>
    </row>
    <row r="274" spans="1:76" s="132" customFormat="1" ht="15" x14ac:dyDescent="0.3">
      <c r="A274" s="148"/>
      <c r="B274" s="149"/>
      <c r="C274" s="291" t="str">
        <f t="shared" si="4"/>
        <v/>
      </c>
      <c r="D274" s="295"/>
      <c r="E274" s="264"/>
      <c r="F274" s="264"/>
      <c r="G274" s="431"/>
      <c r="H274" s="432"/>
      <c r="I274" s="382"/>
      <c r="J274" s="382"/>
      <c r="K274" s="382"/>
      <c r="L274" s="376"/>
      <c r="M274" s="433"/>
      <c r="N274" s="434"/>
      <c r="O274" s="435"/>
      <c r="P274" s="378"/>
      <c r="Q274" s="436"/>
      <c r="R274" s="373"/>
      <c r="S274" s="437"/>
      <c r="T274" s="438"/>
      <c r="U274" s="384"/>
      <c r="V274" s="470"/>
      <c r="W274" s="381"/>
      <c r="X274" s="382"/>
      <c r="Y274" s="382"/>
      <c r="Z274" s="382"/>
      <c r="AA274" s="382"/>
      <c r="AB274" s="382"/>
      <c r="AC274" s="376"/>
      <c r="AD274" s="377"/>
      <c r="AE274" s="385"/>
      <c r="AF274" s="385"/>
      <c r="AG274" s="385"/>
      <c r="AH274" s="385"/>
      <c r="AI274" s="379"/>
      <c r="AJ274" s="386"/>
      <c r="AK274" s="372"/>
      <c r="AL274" s="372"/>
      <c r="AM274" s="372"/>
      <c r="AN274" s="372"/>
      <c r="AO274" s="372"/>
      <c r="AP274" s="372"/>
      <c r="AQ274" s="373"/>
      <c r="AR274" s="387"/>
      <c r="AS274" s="383"/>
      <c r="AT274" s="435"/>
      <c r="AU274" s="385"/>
      <c r="AV274" s="385"/>
      <c r="AW274" s="385"/>
      <c r="AX274" s="385"/>
      <c r="AY274" s="378"/>
      <c r="AZ274" s="436"/>
      <c r="BA274" s="372"/>
      <c r="BB274" s="372"/>
      <c r="BC274" s="372"/>
      <c r="BD274" s="372"/>
      <c r="BE274" s="437"/>
      <c r="BF274" s="381"/>
      <c r="BG274" s="376"/>
      <c r="BH274" s="377"/>
      <c r="BI274" s="385"/>
      <c r="BJ274" s="385"/>
      <c r="BK274" s="385"/>
      <c r="BL274" s="385"/>
      <c r="BM274" s="385"/>
      <c r="BN274" s="385"/>
      <c r="BO274" s="379"/>
      <c r="BP274" s="439"/>
      <c r="BQ274" s="438"/>
      <c r="BR274" s="440"/>
      <c r="BS274" s="385"/>
      <c r="BT274" s="379"/>
      <c r="BX274" s="458"/>
    </row>
    <row r="275" spans="1:76" s="132" customFormat="1" ht="15" x14ac:dyDescent="0.3">
      <c r="A275" s="148"/>
      <c r="B275" s="149"/>
      <c r="C275" s="291" t="str">
        <f t="shared" si="4"/>
        <v/>
      </c>
      <c r="D275" s="295"/>
      <c r="E275" s="264"/>
      <c r="F275" s="264"/>
      <c r="G275" s="431"/>
      <c r="H275" s="432"/>
      <c r="I275" s="382"/>
      <c r="J275" s="382"/>
      <c r="K275" s="382"/>
      <c r="L275" s="376"/>
      <c r="M275" s="433"/>
      <c r="N275" s="434"/>
      <c r="O275" s="435"/>
      <c r="P275" s="378"/>
      <c r="Q275" s="436"/>
      <c r="R275" s="373"/>
      <c r="S275" s="437"/>
      <c r="T275" s="438"/>
      <c r="U275" s="384"/>
      <c r="V275" s="470"/>
      <c r="W275" s="381"/>
      <c r="X275" s="382"/>
      <c r="Y275" s="382"/>
      <c r="Z275" s="382"/>
      <c r="AA275" s="382"/>
      <c r="AB275" s="382"/>
      <c r="AC275" s="376"/>
      <c r="AD275" s="377"/>
      <c r="AE275" s="385"/>
      <c r="AF275" s="385"/>
      <c r="AG275" s="385"/>
      <c r="AH275" s="385"/>
      <c r="AI275" s="379"/>
      <c r="AJ275" s="386"/>
      <c r="AK275" s="372"/>
      <c r="AL275" s="372"/>
      <c r="AM275" s="372"/>
      <c r="AN275" s="372"/>
      <c r="AO275" s="372"/>
      <c r="AP275" s="372"/>
      <c r="AQ275" s="373"/>
      <c r="AR275" s="387"/>
      <c r="AS275" s="383"/>
      <c r="AT275" s="435"/>
      <c r="AU275" s="385"/>
      <c r="AV275" s="385"/>
      <c r="AW275" s="385"/>
      <c r="AX275" s="385"/>
      <c r="AY275" s="378"/>
      <c r="AZ275" s="436"/>
      <c r="BA275" s="372"/>
      <c r="BB275" s="372"/>
      <c r="BC275" s="372"/>
      <c r="BD275" s="372"/>
      <c r="BE275" s="437"/>
      <c r="BF275" s="381"/>
      <c r="BG275" s="376"/>
      <c r="BH275" s="377"/>
      <c r="BI275" s="385"/>
      <c r="BJ275" s="385"/>
      <c r="BK275" s="385"/>
      <c r="BL275" s="385"/>
      <c r="BM275" s="385"/>
      <c r="BN275" s="385"/>
      <c r="BO275" s="379"/>
      <c r="BP275" s="439"/>
      <c r="BQ275" s="438"/>
      <c r="BR275" s="440"/>
      <c r="BS275" s="385"/>
      <c r="BT275" s="379"/>
      <c r="BX275" s="458"/>
    </row>
    <row r="276" spans="1:76" s="132" customFormat="1" ht="15" x14ac:dyDescent="0.3">
      <c r="A276" s="148"/>
      <c r="B276" s="149"/>
      <c r="C276" s="291" t="str">
        <f t="shared" si="4"/>
        <v/>
      </c>
      <c r="D276" s="295"/>
      <c r="E276" s="264"/>
      <c r="F276" s="264"/>
      <c r="G276" s="431"/>
      <c r="H276" s="432"/>
      <c r="I276" s="382"/>
      <c r="J276" s="382"/>
      <c r="K276" s="382"/>
      <c r="L276" s="376"/>
      <c r="M276" s="433"/>
      <c r="N276" s="434"/>
      <c r="O276" s="435"/>
      <c r="P276" s="378"/>
      <c r="Q276" s="436"/>
      <c r="R276" s="373"/>
      <c r="S276" s="437"/>
      <c r="T276" s="438"/>
      <c r="U276" s="384"/>
      <c r="V276" s="470"/>
      <c r="W276" s="381"/>
      <c r="X276" s="382"/>
      <c r="Y276" s="382"/>
      <c r="Z276" s="382"/>
      <c r="AA276" s="382"/>
      <c r="AB276" s="382"/>
      <c r="AC276" s="376"/>
      <c r="AD276" s="377"/>
      <c r="AE276" s="385"/>
      <c r="AF276" s="385"/>
      <c r="AG276" s="385"/>
      <c r="AH276" s="385"/>
      <c r="AI276" s="379"/>
      <c r="AJ276" s="386"/>
      <c r="AK276" s="372"/>
      <c r="AL276" s="372"/>
      <c r="AM276" s="372"/>
      <c r="AN276" s="372"/>
      <c r="AO276" s="372"/>
      <c r="AP276" s="372"/>
      <c r="AQ276" s="373"/>
      <c r="AR276" s="387"/>
      <c r="AS276" s="383"/>
      <c r="AT276" s="435"/>
      <c r="AU276" s="385"/>
      <c r="AV276" s="385"/>
      <c r="AW276" s="385"/>
      <c r="AX276" s="385"/>
      <c r="AY276" s="378"/>
      <c r="AZ276" s="436"/>
      <c r="BA276" s="372"/>
      <c r="BB276" s="372"/>
      <c r="BC276" s="372"/>
      <c r="BD276" s="372"/>
      <c r="BE276" s="437"/>
      <c r="BF276" s="381"/>
      <c r="BG276" s="376"/>
      <c r="BH276" s="377"/>
      <c r="BI276" s="385"/>
      <c r="BJ276" s="385"/>
      <c r="BK276" s="385"/>
      <c r="BL276" s="385"/>
      <c r="BM276" s="385"/>
      <c r="BN276" s="385"/>
      <c r="BO276" s="379"/>
      <c r="BP276" s="439"/>
      <c r="BQ276" s="438"/>
      <c r="BR276" s="440"/>
      <c r="BS276" s="385"/>
      <c r="BT276" s="379"/>
      <c r="BX276" s="458"/>
    </row>
    <row r="277" spans="1:76" s="132" customFormat="1" ht="15" x14ac:dyDescent="0.3">
      <c r="A277" s="148"/>
      <c r="B277" s="149"/>
      <c r="C277" s="291" t="str">
        <f t="shared" si="4"/>
        <v/>
      </c>
      <c r="D277" s="295"/>
      <c r="E277" s="264"/>
      <c r="F277" s="264"/>
      <c r="G277" s="431"/>
      <c r="H277" s="432"/>
      <c r="I277" s="382"/>
      <c r="J277" s="382"/>
      <c r="K277" s="382"/>
      <c r="L277" s="376"/>
      <c r="M277" s="433"/>
      <c r="N277" s="434"/>
      <c r="O277" s="435"/>
      <c r="P277" s="378"/>
      <c r="Q277" s="436"/>
      <c r="R277" s="373"/>
      <c r="S277" s="437"/>
      <c r="T277" s="438"/>
      <c r="U277" s="384"/>
      <c r="V277" s="470"/>
      <c r="W277" s="381"/>
      <c r="X277" s="382"/>
      <c r="Y277" s="382"/>
      <c r="Z277" s="382"/>
      <c r="AA277" s="382"/>
      <c r="AB277" s="382"/>
      <c r="AC277" s="376"/>
      <c r="AD277" s="377"/>
      <c r="AE277" s="385"/>
      <c r="AF277" s="385"/>
      <c r="AG277" s="385"/>
      <c r="AH277" s="385"/>
      <c r="AI277" s="379"/>
      <c r="AJ277" s="386"/>
      <c r="AK277" s="372"/>
      <c r="AL277" s="372"/>
      <c r="AM277" s="372"/>
      <c r="AN277" s="372"/>
      <c r="AO277" s="372"/>
      <c r="AP277" s="372"/>
      <c r="AQ277" s="373"/>
      <c r="AR277" s="387"/>
      <c r="AS277" s="383"/>
      <c r="AT277" s="435"/>
      <c r="AU277" s="385"/>
      <c r="AV277" s="385"/>
      <c r="AW277" s="385"/>
      <c r="AX277" s="385"/>
      <c r="AY277" s="378"/>
      <c r="AZ277" s="436"/>
      <c r="BA277" s="372"/>
      <c r="BB277" s="372"/>
      <c r="BC277" s="372"/>
      <c r="BD277" s="372"/>
      <c r="BE277" s="437"/>
      <c r="BF277" s="381"/>
      <c r="BG277" s="376"/>
      <c r="BH277" s="377"/>
      <c r="BI277" s="385"/>
      <c r="BJ277" s="385"/>
      <c r="BK277" s="385"/>
      <c r="BL277" s="385"/>
      <c r="BM277" s="385"/>
      <c r="BN277" s="385"/>
      <c r="BO277" s="379"/>
      <c r="BP277" s="439"/>
      <c r="BQ277" s="438"/>
      <c r="BR277" s="440"/>
      <c r="BS277" s="385"/>
      <c r="BT277" s="379"/>
      <c r="BX277" s="458"/>
    </row>
    <row r="278" spans="1:76" s="132" customFormat="1" ht="15" x14ac:dyDescent="0.3">
      <c r="A278" s="148"/>
      <c r="B278" s="149"/>
      <c r="C278" s="291" t="str">
        <f t="shared" si="4"/>
        <v/>
      </c>
      <c r="D278" s="295"/>
      <c r="E278" s="264"/>
      <c r="F278" s="264"/>
      <c r="G278" s="431"/>
      <c r="H278" s="432"/>
      <c r="I278" s="382"/>
      <c r="J278" s="382"/>
      <c r="K278" s="382"/>
      <c r="L278" s="376"/>
      <c r="M278" s="433"/>
      <c r="N278" s="434"/>
      <c r="O278" s="435"/>
      <c r="P278" s="378"/>
      <c r="Q278" s="436"/>
      <c r="R278" s="373"/>
      <c r="S278" s="437"/>
      <c r="T278" s="438"/>
      <c r="U278" s="384"/>
      <c r="V278" s="470"/>
      <c r="W278" s="381"/>
      <c r="X278" s="382"/>
      <c r="Y278" s="382"/>
      <c r="Z278" s="382"/>
      <c r="AA278" s="382"/>
      <c r="AB278" s="382"/>
      <c r="AC278" s="376"/>
      <c r="AD278" s="377"/>
      <c r="AE278" s="385"/>
      <c r="AF278" s="385"/>
      <c r="AG278" s="385"/>
      <c r="AH278" s="385"/>
      <c r="AI278" s="379"/>
      <c r="AJ278" s="386"/>
      <c r="AK278" s="372"/>
      <c r="AL278" s="372"/>
      <c r="AM278" s="372"/>
      <c r="AN278" s="372"/>
      <c r="AO278" s="372"/>
      <c r="AP278" s="372"/>
      <c r="AQ278" s="373"/>
      <c r="AR278" s="387"/>
      <c r="AS278" s="383"/>
      <c r="AT278" s="435"/>
      <c r="AU278" s="385"/>
      <c r="AV278" s="385"/>
      <c r="AW278" s="385"/>
      <c r="AX278" s="385"/>
      <c r="AY278" s="378"/>
      <c r="AZ278" s="436"/>
      <c r="BA278" s="372"/>
      <c r="BB278" s="372"/>
      <c r="BC278" s="372"/>
      <c r="BD278" s="372"/>
      <c r="BE278" s="437"/>
      <c r="BF278" s="381"/>
      <c r="BG278" s="376"/>
      <c r="BH278" s="377"/>
      <c r="BI278" s="385"/>
      <c r="BJ278" s="385"/>
      <c r="BK278" s="385"/>
      <c r="BL278" s="385"/>
      <c r="BM278" s="385"/>
      <c r="BN278" s="385"/>
      <c r="BO278" s="379"/>
      <c r="BP278" s="439"/>
      <c r="BQ278" s="438"/>
      <c r="BR278" s="440"/>
      <c r="BS278" s="385"/>
      <c r="BT278" s="379"/>
      <c r="BX278" s="458"/>
    </row>
    <row r="279" spans="1:76" s="132" customFormat="1" ht="15" x14ac:dyDescent="0.3">
      <c r="A279" s="148"/>
      <c r="B279" s="149"/>
      <c r="C279" s="291" t="str">
        <f t="shared" si="4"/>
        <v/>
      </c>
      <c r="D279" s="295"/>
      <c r="E279" s="264"/>
      <c r="F279" s="264"/>
      <c r="G279" s="431"/>
      <c r="H279" s="432"/>
      <c r="I279" s="382"/>
      <c r="J279" s="382"/>
      <c r="K279" s="382"/>
      <c r="L279" s="376"/>
      <c r="M279" s="433"/>
      <c r="N279" s="434"/>
      <c r="O279" s="435"/>
      <c r="P279" s="378"/>
      <c r="Q279" s="436"/>
      <c r="R279" s="373"/>
      <c r="S279" s="437"/>
      <c r="T279" s="438"/>
      <c r="U279" s="384"/>
      <c r="V279" s="470"/>
      <c r="W279" s="381"/>
      <c r="X279" s="382"/>
      <c r="Y279" s="382"/>
      <c r="Z279" s="382"/>
      <c r="AA279" s="382"/>
      <c r="AB279" s="382"/>
      <c r="AC279" s="376"/>
      <c r="AD279" s="377"/>
      <c r="AE279" s="385"/>
      <c r="AF279" s="385"/>
      <c r="AG279" s="385"/>
      <c r="AH279" s="385"/>
      <c r="AI279" s="379"/>
      <c r="AJ279" s="386"/>
      <c r="AK279" s="372"/>
      <c r="AL279" s="372"/>
      <c r="AM279" s="372"/>
      <c r="AN279" s="372"/>
      <c r="AO279" s="372"/>
      <c r="AP279" s="372"/>
      <c r="AQ279" s="373"/>
      <c r="AR279" s="387"/>
      <c r="AS279" s="383"/>
      <c r="AT279" s="435"/>
      <c r="AU279" s="385"/>
      <c r="AV279" s="385"/>
      <c r="AW279" s="385"/>
      <c r="AX279" s="385"/>
      <c r="AY279" s="378"/>
      <c r="AZ279" s="436"/>
      <c r="BA279" s="372"/>
      <c r="BB279" s="372"/>
      <c r="BC279" s="372"/>
      <c r="BD279" s="372"/>
      <c r="BE279" s="437"/>
      <c r="BF279" s="381"/>
      <c r="BG279" s="376"/>
      <c r="BH279" s="377"/>
      <c r="BI279" s="385"/>
      <c r="BJ279" s="385"/>
      <c r="BK279" s="385"/>
      <c r="BL279" s="385"/>
      <c r="BM279" s="385"/>
      <c r="BN279" s="385"/>
      <c r="BO279" s="379"/>
      <c r="BP279" s="439"/>
      <c r="BQ279" s="438"/>
      <c r="BR279" s="440"/>
      <c r="BS279" s="385"/>
      <c r="BT279" s="379"/>
      <c r="BX279" s="458"/>
    </row>
    <row r="280" spans="1:76" s="132" customFormat="1" ht="15" x14ac:dyDescent="0.3">
      <c r="A280" s="148"/>
      <c r="B280" s="149"/>
      <c r="C280" s="291" t="str">
        <f t="shared" si="4"/>
        <v/>
      </c>
      <c r="D280" s="295"/>
      <c r="E280" s="264"/>
      <c r="F280" s="264"/>
      <c r="G280" s="431"/>
      <c r="H280" s="432"/>
      <c r="I280" s="382"/>
      <c r="J280" s="382"/>
      <c r="K280" s="382"/>
      <c r="L280" s="376"/>
      <c r="M280" s="433"/>
      <c r="N280" s="434"/>
      <c r="O280" s="435"/>
      <c r="P280" s="378"/>
      <c r="Q280" s="436"/>
      <c r="R280" s="373"/>
      <c r="S280" s="437"/>
      <c r="T280" s="438"/>
      <c r="U280" s="384"/>
      <c r="V280" s="470"/>
      <c r="W280" s="381"/>
      <c r="X280" s="382"/>
      <c r="Y280" s="382"/>
      <c r="Z280" s="382"/>
      <c r="AA280" s="382"/>
      <c r="AB280" s="382"/>
      <c r="AC280" s="376"/>
      <c r="AD280" s="377"/>
      <c r="AE280" s="385"/>
      <c r="AF280" s="385"/>
      <c r="AG280" s="385"/>
      <c r="AH280" s="385"/>
      <c r="AI280" s="379"/>
      <c r="AJ280" s="386"/>
      <c r="AK280" s="372"/>
      <c r="AL280" s="372"/>
      <c r="AM280" s="372"/>
      <c r="AN280" s="372"/>
      <c r="AO280" s="372"/>
      <c r="AP280" s="372"/>
      <c r="AQ280" s="373"/>
      <c r="AR280" s="387"/>
      <c r="AS280" s="383"/>
      <c r="AT280" s="435"/>
      <c r="AU280" s="385"/>
      <c r="AV280" s="385"/>
      <c r="AW280" s="385"/>
      <c r="AX280" s="385"/>
      <c r="AY280" s="378"/>
      <c r="AZ280" s="436"/>
      <c r="BA280" s="372"/>
      <c r="BB280" s="372"/>
      <c r="BC280" s="372"/>
      <c r="BD280" s="372"/>
      <c r="BE280" s="437"/>
      <c r="BF280" s="381"/>
      <c r="BG280" s="376"/>
      <c r="BH280" s="377"/>
      <c r="BI280" s="385"/>
      <c r="BJ280" s="385"/>
      <c r="BK280" s="385"/>
      <c r="BL280" s="385"/>
      <c r="BM280" s="385"/>
      <c r="BN280" s="385"/>
      <c r="BO280" s="379"/>
      <c r="BP280" s="439"/>
      <c r="BQ280" s="438"/>
      <c r="BR280" s="440"/>
      <c r="BS280" s="385"/>
      <c r="BT280" s="379"/>
      <c r="BX280" s="458"/>
    </row>
    <row r="281" spans="1:76" s="132" customFormat="1" ht="15" x14ac:dyDescent="0.3">
      <c r="A281" s="148"/>
      <c r="B281" s="149"/>
      <c r="C281" s="291" t="str">
        <f t="shared" si="4"/>
        <v/>
      </c>
      <c r="D281" s="295"/>
      <c r="E281" s="264"/>
      <c r="F281" s="264"/>
      <c r="G281" s="431"/>
      <c r="H281" s="432"/>
      <c r="I281" s="382"/>
      <c r="J281" s="382"/>
      <c r="K281" s="382"/>
      <c r="L281" s="376"/>
      <c r="M281" s="433"/>
      <c r="N281" s="434"/>
      <c r="O281" s="435"/>
      <c r="P281" s="378"/>
      <c r="Q281" s="436"/>
      <c r="R281" s="373"/>
      <c r="S281" s="437"/>
      <c r="T281" s="438"/>
      <c r="U281" s="384"/>
      <c r="V281" s="470"/>
      <c r="W281" s="381"/>
      <c r="X281" s="382"/>
      <c r="Y281" s="382"/>
      <c r="Z281" s="382"/>
      <c r="AA281" s="382"/>
      <c r="AB281" s="382"/>
      <c r="AC281" s="376"/>
      <c r="AD281" s="377"/>
      <c r="AE281" s="385"/>
      <c r="AF281" s="385"/>
      <c r="AG281" s="385"/>
      <c r="AH281" s="385"/>
      <c r="AI281" s="379"/>
      <c r="AJ281" s="386"/>
      <c r="AK281" s="372"/>
      <c r="AL281" s="372"/>
      <c r="AM281" s="372"/>
      <c r="AN281" s="372"/>
      <c r="AO281" s="372"/>
      <c r="AP281" s="372"/>
      <c r="AQ281" s="373"/>
      <c r="AR281" s="387"/>
      <c r="AS281" s="383"/>
      <c r="AT281" s="435"/>
      <c r="AU281" s="385"/>
      <c r="AV281" s="385"/>
      <c r="AW281" s="385"/>
      <c r="AX281" s="385"/>
      <c r="AY281" s="378"/>
      <c r="AZ281" s="436"/>
      <c r="BA281" s="372"/>
      <c r="BB281" s="372"/>
      <c r="BC281" s="372"/>
      <c r="BD281" s="372"/>
      <c r="BE281" s="437"/>
      <c r="BF281" s="381"/>
      <c r="BG281" s="376"/>
      <c r="BH281" s="377"/>
      <c r="BI281" s="385"/>
      <c r="BJ281" s="385"/>
      <c r="BK281" s="385"/>
      <c r="BL281" s="385"/>
      <c r="BM281" s="385"/>
      <c r="BN281" s="385"/>
      <c r="BO281" s="379"/>
      <c r="BP281" s="439"/>
      <c r="BQ281" s="438"/>
      <c r="BR281" s="440"/>
      <c r="BS281" s="385"/>
      <c r="BT281" s="379"/>
      <c r="BX281" s="458"/>
    </row>
    <row r="282" spans="1:76" s="132" customFormat="1" ht="15" x14ac:dyDescent="0.3">
      <c r="A282" s="148"/>
      <c r="B282" s="149"/>
      <c r="C282" s="291" t="str">
        <f t="shared" si="4"/>
        <v/>
      </c>
      <c r="D282" s="295"/>
      <c r="E282" s="264"/>
      <c r="F282" s="264"/>
      <c r="G282" s="431"/>
      <c r="H282" s="432"/>
      <c r="I282" s="382"/>
      <c r="J282" s="382"/>
      <c r="K282" s="382"/>
      <c r="L282" s="376"/>
      <c r="M282" s="433"/>
      <c r="N282" s="434"/>
      <c r="O282" s="435"/>
      <c r="P282" s="378"/>
      <c r="Q282" s="436"/>
      <c r="R282" s="373"/>
      <c r="S282" s="437"/>
      <c r="T282" s="438"/>
      <c r="U282" s="384"/>
      <c r="V282" s="470"/>
      <c r="W282" s="381"/>
      <c r="X282" s="382"/>
      <c r="Y282" s="382"/>
      <c r="Z282" s="382"/>
      <c r="AA282" s="382"/>
      <c r="AB282" s="382"/>
      <c r="AC282" s="376"/>
      <c r="AD282" s="377"/>
      <c r="AE282" s="385"/>
      <c r="AF282" s="385"/>
      <c r="AG282" s="385"/>
      <c r="AH282" s="385"/>
      <c r="AI282" s="379"/>
      <c r="AJ282" s="386"/>
      <c r="AK282" s="372"/>
      <c r="AL282" s="372"/>
      <c r="AM282" s="372"/>
      <c r="AN282" s="372"/>
      <c r="AO282" s="372"/>
      <c r="AP282" s="372"/>
      <c r="AQ282" s="373"/>
      <c r="AR282" s="387"/>
      <c r="AS282" s="383"/>
      <c r="AT282" s="435"/>
      <c r="AU282" s="385"/>
      <c r="AV282" s="385"/>
      <c r="AW282" s="385"/>
      <c r="AX282" s="385"/>
      <c r="AY282" s="378"/>
      <c r="AZ282" s="436"/>
      <c r="BA282" s="372"/>
      <c r="BB282" s="372"/>
      <c r="BC282" s="372"/>
      <c r="BD282" s="372"/>
      <c r="BE282" s="437"/>
      <c r="BF282" s="381"/>
      <c r="BG282" s="376"/>
      <c r="BH282" s="377"/>
      <c r="BI282" s="385"/>
      <c r="BJ282" s="385"/>
      <c r="BK282" s="385"/>
      <c r="BL282" s="385"/>
      <c r="BM282" s="385"/>
      <c r="BN282" s="385"/>
      <c r="BO282" s="379"/>
      <c r="BP282" s="439"/>
      <c r="BQ282" s="438"/>
      <c r="BR282" s="440"/>
      <c r="BS282" s="385"/>
      <c r="BT282" s="379"/>
      <c r="BX282" s="458"/>
    </row>
    <row r="283" spans="1:76" s="132" customFormat="1" ht="15" x14ac:dyDescent="0.3">
      <c r="A283" s="148"/>
      <c r="B283" s="149"/>
      <c r="C283" s="291" t="str">
        <f t="shared" si="4"/>
        <v/>
      </c>
      <c r="D283" s="295"/>
      <c r="E283" s="264"/>
      <c r="F283" s="264"/>
      <c r="G283" s="431"/>
      <c r="H283" s="432"/>
      <c r="I283" s="382"/>
      <c r="J283" s="382"/>
      <c r="K283" s="382"/>
      <c r="L283" s="376"/>
      <c r="M283" s="433"/>
      <c r="N283" s="434"/>
      <c r="O283" s="435"/>
      <c r="P283" s="378"/>
      <c r="Q283" s="436"/>
      <c r="R283" s="373"/>
      <c r="S283" s="437"/>
      <c r="T283" s="438"/>
      <c r="U283" s="384"/>
      <c r="V283" s="470"/>
      <c r="W283" s="381"/>
      <c r="X283" s="382"/>
      <c r="Y283" s="382"/>
      <c r="Z283" s="382"/>
      <c r="AA283" s="382"/>
      <c r="AB283" s="382"/>
      <c r="AC283" s="376"/>
      <c r="AD283" s="377"/>
      <c r="AE283" s="385"/>
      <c r="AF283" s="385"/>
      <c r="AG283" s="385"/>
      <c r="AH283" s="385"/>
      <c r="AI283" s="379"/>
      <c r="AJ283" s="386"/>
      <c r="AK283" s="372"/>
      <c r="AL283" s="372"/>
      <c r="AM283" s="372"/>
      <c r="AN283" s="372"/>
      <c r="AO283" s="372"/>
      <c r="AP283" s="372"/>
      <c r="AQ283" s="373"/>
      <c r="AR283" s="387"/>
      <c r="AS283" s="383"/>
      <c r="AT283" s="435"/>
      <c r="AU283" s="385"/>
      <c r="AV283" s="385"/>
      <c r="AW283" s="385"/>
      <c r="AX283" s="385"/>
      <c r="AY283" s="378"/>
      <c r="AZ283" s="436"/>
      <c r="BA283" s="372"/>
      <c r="BB283" s="372"/>
      <c r="BC283" s="372"/>
      <c r="BD283" s="372"/>
      <c r="BE283" s="437"/>
      <c r="BF283" s="381"/>
      <c r="BG283" s="376"/>
      <c r="BH283" s="377"/>
      <c r="BI283" s="385"/>
      <c r="BJ283" s="385"/>
      <c r="BK283" s="385"/>
      <c r="BL283" s="385"/>
      <c r="BM283" s="385"/>
      <c r="BN283" s="385"/>
      <c r="BO283" s="379"/>
      <c r="BP283" s="439"/>
      <c r="BQ283" s="438"/>
      <c r="BR283" s="440"/>
      <c r="BS283" s="385"/>
      <c r="BT283" s="379"/>
      <c r="BX283" s="458"/>
    </row>
    <row r="284" spans="1:76" s="132" customFormat="1" ht="15" x14ac:dyDescent="0.3">
      <c r="A284" s="148"/>
      <c r="B284" s="149"/>
      <c r="C284" s="291" t="str">
        <f t="shared" si="4"/>
        <v/>
      </c>
      <c r="D284" s="295"/>
      <c r="E284" s="264"/>
      <c r="F284" s="264"/>
      <c r="G284" s="431"/>
      <c r="H284" s="432"/>
      <c r="I284" s="382"/>
      <c r="J284" s="382"/>
      <c r="K284" s="382"/>
      <c r="L284" s="376"/>
      <c r="M284" s="433"/>
      <c r="N284" s="434"/>
      <c r="O284" s="435"/>
      <c r="P284" s="378"/>
      <c r="Q284" s="436"/>
      <c r="R284" s="373"/>
      <c r="S284" s="437"/>
      <c r="T284" s="438"/>
      <c r="U284" s="384"/>
      <c r="V284" s="470"/>
      <c r="W284" s="381"/>
      <c r="X284" s="382"/>
      <c r="Y284" s="382"/>
      <c r="Z284" s="382"/>
      <c r="AA284" s="382"/>
      <c r="AB284" s="382"/>
      <c r="AC284" s="376"/>
      <c r="AD284" s="377"/>
      <c r="AE284" s="385"/>
      <c r="AF284" s="385"/>
      <c r="AG284" s="385"/>
      <c r="AH284" s="385"/>
      <c r="AI284" s="379"/>
      <c r="AJ284" s="386"/>
      <c r="AK284" s="372"/>
      <c r="AL284" s="372"/>
      <c r="AM284" s="372"/>
      <c r="AN284" s="372"/>
      <c r="AO284" s="372"/>
      <c r="AP284" s="372"/>
      <c r="AQ284" s="373"/>
      <c r="AR284" s="387"/>
      <c r="AS284" s="383"/>
      <c r="AT284" s="435"/>
      <c r="AU284" s="385"/>
      <c r="AV284" s="385"/>
      <c r="AW284" s="385"/>
      <c r="AX284" s="385"/>
      <c r="AY284" s="378"/>
      <c r="AZ284" s="436"/>
      <c r="BA284" s="372"/>
      <c r="BB284" s="372"/>
      <c r="BC284" s="372"/>
      <c r="BD284" s="372"/>
      <c r="BE284" s="437"/>
      <c r="BF284" s="381"/>
      <c r="BG284" s="376"/>
      <c r="BH284" s="377"/>
      <c r="BI284" s="385"/>
      <c r="BJ284" s="385"/>
      <c r="BK284" s="385"/>
      <c r="BL284" s="385"/>
      <c r="BM284" s="385"/>
      <c r="BN284" s="385"/>
      <c r="BO284" s="379"/>
      <c r="BP284" s="439"/>
      <c r="BQ284" s="438"/>
      <c r="BR284" s="440"/>
      <c r="BS284" s="385"/>
      <c r="BT284" s="379"/>
      <c r="BX284" s="458"/>
    </row>
    <row r="285" spans="1:76" s="132" customFormat="1" ht="15" x14ac:dyDescent="0.3">
      <c r="A285" s="148"/>
      <c r="B285" s="149"/>
      <c r="C285" s="291" t="str">
        <f t="shared" si="4"/>
        <v/>
      </c>
      <c r="D285" s="295"/>
      <c r="E285" s="264"/>
      <c r="F285" s="264"/>
      <c r="G285" s="431"/>
      <c r="H285" s="432"/>
      <c r="I285" s="382"/>
      <c r="J285" s="382"/>
      <c r="K285" s="382"/>
      <c r="L285" s="376"/>
      <c r="M285" s="433"/>
      <c r="N285" s="434"/>
      <c r="O285" s="435"/>
      <c r="P285" s="378"/>
      <c r="Q285" s="436"/>
      <c r="R285" s="373"/>
      <c r="S285" s="437"/>
      <c r="T285" s="438"/>
      <c r="U285" s="384"/>
      <c r="V285" s="470"/>
      <c r="W285" s="381"/>
      <c r="X285" s="382"/>
      <c r="Y285" s="382"/>
      <c r="Z285" s="382"/>
      <c r="AA285" s="382"/>
      <c r="AB285" s="382"/>
      <c r="AC285" s="376"/>
      <c r="AD285" s="377"/>
      <c r="AE285" s="385"/>
      <c r="AF285" s="385"/>
      <c r="AG285" s="385"/>
      <c r="AH285" s="385"/>
      <c r="AI285" s="379"/>
      <c r="AJ285" s="386"/>
      <c r="AK285" s="372"/>
      <c r="AL285" s="372"/>
      <c r="AM285" s="372"/>
      <c r="AN285" s="372"/>
      <c r="AO285" s="372"/>
      <c r="AP285" s="372"/>
      <c r="AQ285" s="373"/>
      <c r="AR285" s="387"/>
      <c r="AS285" s="383"/>
      <c r="AT285" s="435"/>
      <c r="AU285" s="385"/>
      <c r="AV285" s="385"/>
      <c r="AW285" s="385"/>
      <c r="AX285" s="385"/>
      <c r="AY285" s="378"/>
      <c r="AZ285" s="436"/>
      <c r="BA285" s="372"/>
      <c r="BB285" s="372"/>
      <c r="BC285" s="372"/>
      <c r="BD285" s="372"/>
      <c r="BE285" s="437"/>
      <c r="BF285" s="381"/>
      <c r="BG285" s="376"/>
      <c r="BH285" s="377"/>
      <c r="BI285" s="385"/>
      <c r="BJ285" s="385"/>
      <c r="BK285" s="385"/>
      <c r="BL285" s="385"/>
      <c r="BM285" s="385"/>
      <c r="BN285" s="385"/>
      <c r="BO285" s="379"/>
      <c r="BP285" s="439"/>
      <c r="BQ285" s="438"/>
      <c r="BR285" s="440"/>
      <c r="BS285" s="385"/>
      <c r="BT285" s="379"/>
      <c r="BX285" s="458"/>
    </row>
    <row r="286" spans="1:76" s="132" customFormat="1" ht="15" x14ac:dyDescent="0.3">
      <c r="A286" s="148"/>
      <c r="B286" s="149"/>
      <c r="C286" s="291" t="str">
        <f t="shared" si="4"/>
        <v/>
      </c>
      <c r="D286" s="295"/>
      <c r="E286" s="264"/>
      <c r="F286" s="264"/>
      <c r="G286" s="431"/>
      <c r="H286" s="432"/>
      <c r="I286" s="382"/>
      <c r="J286" s="382"/>
      <c r="K286" s="382"/>
      <c r="L286" s="376"/>
      <c r="M286" s="433"/>
      <c r="N286" s="434"/>
      <c r="O286" s="435"/>
      <c r="P286" s="378"/>
      <c r="Q286" s="436"/>
      <c r="R286" s="373"/>
      <c r="S286" s="437"/>
      <c r="T286" s="438"/>
      <c r="U286" s="384"/>
      <c r="V286" s="470"/>
      <c r="W286" s="381"/>
      <c r="X286" s="382"/>
      <c r="Y286" s="382"/>
      <c r="Z286" s="382"/>
      <c r="AA286" s="382"/>
      <c r="AB286" s="382"/>
      <c r="AC286" s="376"/>
      <c r="AD286" s="377"/>
      <c r="AE286" s="385"/>
      <c r="AF286" s="385"/>
      <c r="AG286" s="385"/>
      <c r="AH286" s="385"/>
      <c r="AI286" s="379"/>
      <c r="AJ286" s="386"/>
      <c r="AK286" s="372"/>
      <c r="AL286" s="372"/>
      <c r="AM286" s="372"/>
      <c r="AN286" s="372"/>
      <c r="AO286" s="372"/>
      <c r="AP286" s="372"/>
      <c r="AQ286" s="373"/>
      <c r="AR286" s="387"/>
      <c r="AS286" s="383"/>
      <c r="AT286" s="435"/>
      <c r="AU286" s="385"/>
      <c r="AV286" s="385"/>
      <c r="AW286" s="385"/>
      <c r="AX286" s="385"/>
      <c r="AY286" s="378"/>
      <c r="AZ286" s="436"/>
      <c r="BA286" s="372"/>
      <c r="BB286" s="372"/>
      <c r="BC286" s="372"/>
      <c r="BD286" s="372"/>
      <c r="BE286" s="437"/>
      <c r="BF286" s="381"/>
      <c r="BG286" s="376"/>
      <c r="BH286" s="377"/>
      <c r="BI286" s="385"/>
      <c r="BJ286" s="385"/>
      <c r="BK286" s="385"/>
      <c r="BL286" s="385"/>
      <c r="BM286" s="385"/>
      <c r="BN286" s="385"/>
      <c r="BO286" s="379"/>
      <c r="BP286" s="439"/>
      <c r="BQ286" s="438"/>
      <c r="BR286" s="440"/>
      <c r="BS286" s="385"/>
      <c r="BT286" s="379"/>
      <c r="BX286" s="458"/>
    </row>
    <row r="287" spans="1:76" s="132" customFormat="1" ht="15" x14ac:dyDescent="0.3">
      <c r="A287" s="148"/>
      <c r="B287" s="149"/>
      <c r="C287" s="291" t="str">
        <f t="shared" si="4"/>
        <v/>
      </c>
      <c r="D287" s="295"/>
      <c r="E287" s="264"/>
      <c r="F287" s="264"/>
      <c r="G287" s="431"/>
      <c r="H287" s="432"/>
      <c r="I287" s="382"/>
      <c r="J287" s="382"/>
      <c r="K287" s="382"/>
      <c r="L287" s="376"/>
      <c r="M287" s="433"/>
      <c r="N287" s="434"/>
      <c r="O287" s="435"/>
      <c r="P287" s="378"/>
      <c r="Q287" s="436"/>
      <c r="R287" s="373"/>
      <c r="S287" s="437"/>
      <c r="T287" s="438"/>
      <c r="U287" s="384"/>
      <c r="V287" s="470"/>
      <c r="W287" s="381"/>
      <c r="X287" s="382"/>
      <c r="Y287" s="382"/>
      <c r="Z287" s="382"/>
      <c r="AA287" s="382"/>
      <c r="AB287" s="382"/>
      <c r="AC287" s="376"/>
      <c r="AD287" s="377"/>
      <c r="AE287" s="385"/>
      <c r="AF287" s="385"/>
      <c r="AG287" s="385"/>
      <c r="AH287" s="385"/>
      <c r="AI287" s="379"/>
      <c r="AJ287" s="386"/>
      <c r="AK287" s="372"/>
      <c r="AL287" s="372"/>
      <c r="AM287" s="372"/>
      <c r="AN287" s="372"/>
      <c r="AO287" s="372"/>
      <c r="AP287" s="372"/>
      <c r="AQ287" s="373"/>
      <c r="AR287" s="387"/>
      <c r="AS287" s="383"/>
      <c r="AT287" s="435"/>
      <c r="AU287" s="385"/>
      <c r="AV287" s="385"/>
      <c r="AW287" s="385"/>
      <c r="AX287" s="385"/>
      <c r="AY287" s="378"/>
      <c r="AZ287" s="436"/>
      <c r="BA287" s="372"/>
      <c r="BB287" s="372"/>
      <c r="BC287" s="372"/>
      <c r="BD287" s="372"/>
      <c r="BE287" s="437"/>
      <c r="BF287" s="381"/>
      <c r="BG287" s="376"/>
      <c r="BH287" s="377"/>
      <c r="BI287" s="385"/>
      <c r="BJ287" s="385"/>
      <c r="BK287" s="385"/>
      <c r="BL287" s="385"/>
      <c r="BM287" s="385"/>
      <c r="BN287" s="385"/>
      <c r="BO287" s="379"/>
      <c r="BP287" s="439"/>
      <c r="BQ287" s="438"/>
      <c r="BR287" s="440"/>
      <c r="BS287" s="385"/>
      <c r="BT287" s="379"/>
      <c r="BX287" s="458"/>
    </row>
    <row r="288" spans="1:76" s="132" customFormat="1" ht="15" x14ac:dyDescent="0.3">
      <c r="A288" s="148"/>
      <c r="B288" s="149"/>
      <c r="C288" s="291" t="str">
        <f t="shared" si="4"/>
        <v/>
      </c>
      <c r="D288" s="295"/>
      <c r="E288" s="264"/>
      <c r="F288" s="264"/>
      <c r="G288" s="431"/>
      <c r="H288" s="432"/>
      <c r="I288" s="382"/>
      <c r="J288" s="382"/>
      <c r="K288" s="382"/>
      <c r="L288" s="376"/>
      <c r="M288" s="433"/>
      <c r="N288" s="434"/>
      <c r="O288" s="435"/>
      <c r="P288" s="378"/>
      <c r="Q288" s="436"/>
      <c r="R288" s="373"/>
      <c r="S288" s="437"/>
      <c r="T288" s="438"/>
      <c r="U288" s="384"/>
      <c r="V288" s="470"/>
      <c r="W288" s="381"/>
      <c r="X288" s="382"/>
      <c r="Y288" s="382"/>
      <c r="Z288" s="382"/>
      <c r="AA288" s="382"/>
      <c r="AB288" s="382"/>
      <c r="AC288" s="376"/>
      <c r="AD288" s="377"/>
      <c r="AE288" s="385"/>
      <c r="AF288" s="385"/>
      <c r="AG288" s="385"/>
      <c r="AH288" s="385"/>
      <c r="AI288" s="379"/>
      <c r="AJ288" s="386"/>
      <c r="AK288" s="372"/>
      <c r="AL288" s="372"/>
      <c r="AM288" s="372"/>
      <c r="AN288" s="372"/>
      <c r="AO288" s="372"/>
      <c r="AP288" s="372"/>
      <c r="AQ288" s="373"/>
      <c r="AR288" s="387"/>
      <c r="AS288" s="383"/>
      <c r="AT288" s="435"/>
      <c r="AU288" s="385"/>
      <c r="AV288" s="385"/>
      <c r="AW288" s="385"/>
      <c r="AX288" s="385"/>
      <c r="AY288" s="378"/>
      <c r="AZ288" s="436"/>
      <c r="BA288" s="372"/>
      <c r="BB288" s="372"/>
      <c r="BC288" s="372"/>
      <c r="BD288" s="372"/>
      <c r="BE288" s="437"/>
      <c r="BF288" s="381"/>
      <c r="BG288" s="376"/>
      <c r="BH288" s="377"/>
      <c r="BI288" s="385"/>
      <c r="BJ288" s="385"/>
      <c r="BK288" s="385"/>
      <c r="BL288" s="385"/>
      <c r="BM288" s="385"/>
      <c r="BN288" s="385"/>
      <c r="BO288" s="379"/>
      <c r="BP288" s="439"/>
      <c r="BQ288" s="438"/>
      <c r="BR288" s="440"/>
      <c r="BS288" s="385"/>
      <c r="BT288" s="379"/>
      <c r="BX288" s="458"/>
    </row>
    <row r="289" spans="1:76" s="132" customFormat="1" ht="15" x14ac:dyDescent="0.3">
      <c r="A289" s="148"/>
      <c r="B289" s="149"/>
      <c r="C289" s="291" t="str">
        <f t="shared" si="4"/>
        <v/>
      </c>
      <c r="D289" s="295"/>
      <c r="E289" s="264"/>
      <c r="F289" s="264"/>
      <c r="G289" s="431"/>
      <c r="H289" s="432"/>
      <c r="I289" s="382"/>
      <c r="J289" s="382"/>
      <c r="K289" s="382"/>
      <c r="L289" s="376"/>
      <c r="M289" s="433"/>
      <c r="N289" s="434"/>
      <c r="O289" s="435"/>
      <c r="P289" s="378"/>
      <c r="Q289" s="436"/>
      <c r="R289" s="373"/>
      <c r="S289" s="437"/>
      <c r="T289" s="438"/>
      <c r="U289" s="384"/>
      <c r="V289" s="470"/>
      <c r="W289" s="381"/>
      <c r="X289" s="382"/>
      <c r="Y289" s="382"/>
      <c r="Z289" s="382"/>
      <c r="AA289" s="382"/>
      <c r="AB289" s="382"/>
      <c r="AC289" s="376"/>
      <c r="AD289" s="377"/>
      <c r="AE289" s="385"/>
      <c r="AF289" s="385"/>
      <c r="AG289" s="385"/>
      <c r="AH289" s="385"/>
      <c r="AI289" s="379"/>
      <c r="AJ289" s="386"/>
      <c r="AK289" s="372"/>
      <c r="AL289" s="372"/>
      <c r="AM289" s="372"/>
      <c r="AN289" s="372"/>
      <c r="AO289" s="372"/>
      <c r="AP289" s="372"/>
      <c r="AQ289" s="373"/>
      <c r="AR289" s="387"/>
      <c r="AS289" s="383"/>
      <c r="AT289" s="435"/>
      <c r="AU289" s="385"/>
      <c r="AV289" s="385"/>
      <c r="AW289" s="385"/>
      <c r="AX289" s="385"/>
      <c r="AY289" s="378"/>
      <c r="AZ289" s="436"/>
      <c r="BA289" s="372"/>
      <c r="BB289" s="372"/>
      <c r="BC289" s="372"/>
      <c r="BD289" s="372"/>
      <c r="BE289" s="437"/>
      <c r="BF289" s="381"/>
      <c r="BG289" s="376"/>
      <c r="BH289" s="377"/>
      <c r="BI289" s="385"/>
      <c r="BJ289" s="385"/>
      <c r="BK289" s="385"/>
      <c r="BL289" s="385"/>
      <c r="BM289" s="385"/>
      <c r="BN289" s="385"/>
      <c r="BO289" s="379"/>
      <c r="BP289" s="439"/>
      <c r="BQ289" s="438"/>
      <c r="BR289" s="440"/>
      <c r="BS289" s="385"/>
      <c r="BT289" s="379"/>
      <c r="BX289" s="458"/>
    </row>
    <row r="290" spans="1:76" s="132" customFormat="1" ht="15" x14ac:dyDescent="0.3">
      <c r="A290" s="148"/>
      <c r="B290" s="149"/>
      <c r="C290" s="291" t="str">
        <f t="shared" si="4"/>
        <v/>
      </c>
      <c r="D290" s="295"/>
      <c r="E290" s="264"/>
      <c r="F290" s="264"/>
      <c r="G290" s="431"/>
      <c r="H290" s="432"/>
      <c r="I290" s="382"/>
      <c r="J290" s="382"/>
      <c r="K290" s="382"/>
      <c r="L290" s="376"/>
      <c r="M290" s="433"/>
      <c r="N290" s="434"/>
      <c r="O290" s="435"/>
      <c r="P290" s="378"/>
      <c r="Q290" s="436"/>
      <c r="R290" s="373"/>
      <c r="S290" s="437"/>
      <c r="T290" s="438"/>
      <c r="U290" s="384"/>
      <c r="V290" s="470"/>
      <c r="W290" s="381"/>
      <c r="X290" s="382"/>
      <c r="Y290" s="382"/>
      <c r="Z290" s="382"/>
      <c r="AA290" s="382"/>
      <c r="AB290" s="382"/>
      <c r="AC290" s="376"/>
      <c r="AD290" s="377"/>
      <c r="AE290" s="385"/>
      <c r="AF290" s="385"/>
      <c r="AG290" s="385"/>
      <c r="AH290" s="385"/>
      <c r="AI290" s="379"/>
      <c r="AJ290" s="386"/>
      <c r="AK290" s="372"/>
      <c r="AL290" s="372"/>
      <c r="AM290" s="372"/>
      <c r="AN290" s="372"/>
      <c r="AO290" s="372"/>
      <c r="AP290" s="372"/>
      <c r="AQ290" s="373"/>
      <c r="AR290" s="387"/>
      <c r="AS290" s="383"/>
      <c r="AT290" s="435"/>
      <c r="AU290" s="385"/>
      <c r="AV290" s="385"/>
      <c r="AW290" s="385"/>
      <c r="AX290" s="385"/>
      <c r="AY290" s="378"/>
      <c r="AZ290" s="436"/>
      <c r="BA290" s="372"/>
      <c r="BB290" s="372"/>
      <c r="BC290" s="372"/>
      <c r="BD290" s="372"/>
      <c r="BE290" s="437"/>
      <c r="BF290" s="381"/>
      <c r="BG290" s="376"/>
      <c r="BH290" s="377"/>
      <c r="BI290" s="385"/>
      <c r="BJ290" s="385"/>
      <c r="BK290" s="385"/>
      <c r="BL290" s="385"/>
      <c r="BM290" s="385"/>
      <c r="BN290" s="385"/>
      <c r="BO290" s="379"/>
      <c r="BP290" s="439"/>
      <c r="BQ290" s="438"/>
      <c r="BR290" s="440"/>
      <c r="BS290" s="385"/>
      <c r="BT290" s="379"/>
      <c r="BX290" s="458"/>
    </row>
    <row r="291" spans="1:76" s="132" customFormat="1" ht="15" x14ac:dyDescent="0.3">
      <c r="A291" s="148"/>
      <c r="B291" s="149"/>
      <c r="C291" s="291" t="str">
        <f t="shared" si="4"/>
        <v/>
      </c>
      <c r="D291" s="295"/>
      <c r="E291" s="264"/>
      <c r="F291" s="264"/>
      <c r="G291" s="431"/>
      <c r="H291" s="432"/>
      <c r="I291" s="382"/>
      <c r="J291" s="382"/>
      <c r="K291" s="382"/>
      <c r="L291" s="376"/>
      <c r="M291" s="433"/>
      <c r="N291" s="434"/>
      <c r="O291" s="435"/>
      <c r="P291" s="378"/>
      <c r="Q291" s="436"/>
      <c r="R291" s="373"/>
      <c r="S291" s="437"/>
      <c r="T291" s="438"/>
      <c r="U291" s="384"/>
      <c r="V291" s="470"/>
      <c r="W291" s="381"/>
      <c r="X291" s="382"/>
      <c r="Y291" s="382"/>
      <c r="Z291" s="382"/>
      <c r="AA291" s="382"/>
      <c r="AB291" s="382"/>
      <c r="AC291" s="376"/>
      <c r="AD291" s="377"/>
      <c r="AE291" s="385"/>
      <c r="AF291" s="385"/>
      <c r="AG291" s="385"/>
      <c r="AH291" s="385"/>
      <c r="AI291" s="379"/>
      <c r="AJ291" s="386"/>
      <c r="AK291" s="372"/>
      <c r="AL291" s="372"/>
      <c r="AM291" s="372"/>
      <c r="AN291" s="372"/>
      <c r="AO291" s="372"/>
      <c r="AP291" s="372"/>
      <c r="AQ291" s="373"/>
      <c r="AR291" s="387"/>
      <c r="AS291" s="383"/>
      <c r="AT291" s="435"/>
      <c r="AU291" s="385"/>
      <c r="AV291" s="385"/>
      <c r="AW291" s="385"/>
      <c r="AX291" s="385"/>
      <c r="AY291" s="378"/>
      <c r="AZ291" s="436"/>
      <c r="BA291" s="372"/>
      <c r="BB291" s="372"/>
      <c r="BC291" s="372"/>
      <c r="BD291" s="372"/>
      <c r="BE291" s="437"/>
      <c r="BF291" s="381"/>
      <c r="BG291" s="376"/>
      <c r="BH291" s="377"/>
      <c r="BI291" s="385"/>
      <c r="BJ291" s="385"/>
      <c r="BK291" s="385"/>
      <c r="BL291" s="385"/>
      <c r="BM291" s="385"/>
      <c r="BN291" s="385"/>
      <c r="BO291" s="379"/>
      <c r="BP291" s="439"/>
      <c r="BQ291" s="438"/>
      <c r="BR291" s="440"/>
      <c r="BS291" s="385"/>
      <c r="BT291" s="379"/>
      <c r="BX291" s="458"/>
    </row>
    <row r="292" spans="1:76" s="132" customFormat="1" ht="15" x14ac:dyDescent="0.3">
      <c r="A292" s="148"/>
      <c r="B292" s="149"/>
      <c r="C292" s="291" t="str">
        <f t="shared" si="4"/>
        <v/>
      </c>
      <c r="D292" s="295"/>
      <c r="E292" s="264"/>
      <c r="F292" s="264"/>
      <c r="G292" s="431"/>
      <c r="H292" s="432"/>
      <c r="I292" s="382"/>
      <c r="J292" s="382"/>
      <c r="K292" s="382"/>
      <c r="L292" s="376"/>
      <c r="M292" s="433"/>
      <c r="N292" s="434"/>
      <c r="O292" s="435"/>
      <c r="P292" s="378"/>
      <c r="Q292" s="436"/>
      <c r="R292" s="373"/>
      <c r="S292" s="437"/>
      <c r="T292" s="438"/>
      <c r="U292" s="384"/>
      <c r="V292" s="470"/>
      <c r="W292" s="381"/>
      <c r="X292" s="382"/>
      <c r="Y292" s="382"/>
      <c r="Z292" s="382"/>
      <c r="AA292" s="382"/>
      <c r="AB292" s="382"/>
      <c r="AC292" s="376"/>
      <c r="AD292" s="377"/>
      <c r="AE292" s="385"/>
      <c r="AF292" s="385"/>
      <c r="AG292" s="385"/>
      <c r="AH292" s="385"/>
      <c r="AI292" s="379"/>
      <c r="AJ292" s="386"/>
      <c r="AK292" s="372"/>
      <c r="AL292" s="372"/>
      <c r="AM292" s="372"/>
      <c r="AN292" s="372"/>
      <c r="AO292" s="372"/>
      <c r="AP292" s="372"/>
      <c r="AQ292" s="373"/>
      <c r="AR292" s="387"/>
      <c r="AS292" s="383"/>
      <c r="AT292" s="435"/>
      <c r="AU292" s="385"/>
      <c r="AV292" s="385"/>
      <c r="AW292" s="385"/>
      <c r="AX292" s="385"/>
      <c r="AY292" s="378"/>
      <c r="AZ292" s="436"/>
      <c r="BA292" s="372"/>
      <c r="BB292" s="372"/>
      <c r="BC292" s="372"/>
      <c r="BD292" s="372"/>
      <c r="BE292" s="437"/>
      <c r="BF292" s="381"/>
      <c r="BG292" s="376"/>
      <c r="BH292" s="377"/>
      <c r="BI292" s="385"/>
      <c r="BJ292" s="385"/>
      <c r="BK292" s="385"/>
      <c r="BL292" s="385"/>
      <c r="BM292" s="385"/>
      <c r="BN292" s="385"/>
      <c r="BO292" s="379"/>
      <c r="BP292" s="439"/>
      <c r="BQ292" s="438"/>
      <c r="BR292" s="440"/>
      <c r="BS292" s="385"/>
      <c r="BT292" s="379"/>
      <c r="BX292" s="458"/>
    </row>
    <row r="293" spans="1:76" s="132" customFormat="1" ht="15" x14ac:dyDescent="0.3">
      <c r="A293" s="148"/>
      <c r="B293" s="149"/>
      <c r="C293" s="291" t="str">
        <f t="shared" si="4"/>
        <v/>
      </c>
      <c r="D293" s="295"/>
      <c r="E293" s="264"/>
      <c r="F293" s="264"/>
      <c r="G293" s="431"/>
      <c r="H293" s="432"/>
      <c r="I293" s="382"/>
      <c r="J293" s="382"/>
      <c r="K293" s="382"/>
      <c r="L293" s="376"/>
      <c r="M293" s="433"/>
      <c r="N293" s="434"/>
      <c r="O293" s="435"/>
      <c r="P293" s="378"/>
      <c r="Q293" s="436"/>
      <c r="R293" s="373"/>
      <c r="S293" s="437"/>
      <c r="T293" s="438"/>
      <c r="U293" s="384"/>
      <c r="V293" s="470"/>
      <c r="W293" s="381"/>
      <c r="X293" s="382"/>
      <c r="Y293" s="382"/>
      <c r="Z293" s="382"/>
      <c r="AA293" s="382"/>
      <c r="AB293" s="382"/>
      <c r="AC293" s="376"/>
      <c r="AD293" s="377"/>
      <c r="AE293" s="385"/>
      <c r="AF293" s="385"/>
      <c r="AG293" s="385"/>
      <c r="AH293" s="385"/>
      <c r="AI293" s="379"/>
      <c r="AJ293" s="386"/>
      <c r="AK293" s="372"/>
      <c r="AL293" s="372"/>
      <c r="AM293" s="372"/>
      <c r="AN293" s="372"/>
      <c r="AO293" s="372"/>
      <c r="AP293" s="372"/>
      <c r="AQ293" s="373"/>
      <c r="AR293" s="387"/>
      <c r="AS293" s="383"/>
      <c r="AT293" s="435"/>
      <c r="AU293" s="385"/>
      <c r="AV293" s="385"/>
      <c r="AW293" s="385"/>
      <c r="AX293" s="385"/>
      <c r="AY293" s="378"/>
      <c r="AZ293" s="436"/>
      <c r="BA293" s="372"/>
      <c r="BB293" s="372"/>
      <c r="BC293" s="372"/>
      <c r="BD293" s="372"/>
      <c r="BE293" s="437"/>
      <c r="BF293" s="381"/>
      <c r="BG293" s="376"/>
      <c r="BH293" s="377"/>
      <c r="BI293" s="385"/>
      <c r="BJ293" s="385"/>
      <c r="BK293" s="385"/>
      <c r="BL293" s="385"/>
      <c r="BM293" s="385"/>
      <c r="BN293" s="385"/>
      <c r="BO293" s="379"/>
      <c r="BP293" s="439"/>
      <c r="BQ293" s="438"/>
      <c r="BR293" s="440"/>
      <c r="BS293" s="385"/>
      <c r="BT293" s="379"/>
      <c r="BX293" s="458"/>
    </row>
    <row r="294" spans="1:76" s="132" customFormat="1" ht="15" x14ac:dyDescent="0.3">
      <c r="A294" s="148"/>
      <c r="B294" s="149"/>
      <c r="C294" s="291" t="str">
        <f t="shared" si="4"/>
        <v/>
      </c>
      <c r="D294" s="295"/>
      <c r="E294" s="264"/>
      <c r="F294" s="264"/>
      <c r="G294" s="431"/>
      <c r="H294" s="432"/>
      <c r="I294" s="382"/>
      <c r="J294" s="382"/>
      <c r="K294" s="382"/>
      <c r="L294" s="376"/>
      <c r="M294" s="433"/>
      <c r="N294" s="434"/>
      <c r="O294" s="435"/>
      <c r="P294" s="378"/>
      <c r="Q294" s="436"/>
      <c r="R294" s="373"/>
      <c r="S294" s="437"/>
      <c r="T294" s="438"/>
      <c r="U294" s="384"/>
      <c r="V294" s="470"/>
      <c r="W294" s="381"/>
      <c r="X294" s="382"/>
      <c r="Y294" s="382"/>
      <c r="Z294" s="382"/>
      <c r="AA294" s="382"/>
      <c r="AB294" s="382"/>
      <c r="AC294" s="376"/>
      <c r="AD294" s="377"/>
      <c r="AE294" s="385"/>
      <c r="AF294" s="385"/>
      <c r="AG294" s="385"/>
      <c r="AH294" s="385"/>
      <c r="AI294" s="379"/>
      <c r="AJ294" s="386"/>
      <c r="AK294" s="372"/>
      <c r="AL294" s="372"/>
      <c r="AM294" s="372"/>
      <c r="AN294" s="372"/>
      <c r="AO294" s="372"/>
      <c r="AP294" s="372"/>
      <c r="AQ294" s="373"/>
      <c r="AR294" s="387"/>
      <c r="AS294" s="383"/>
      <c r="AT294" s="435"/>
      <c r="AU294" s="385"/>
      <c r="AV294" s="385"/>
      <c r="AW294" s="385"/>
      <c r="AX294" s="385"/>
      <c r="AY294" s="378"/>
      <c r="AZ294" s="436"/>
      <c r="BA294" s="372"/>
      <c r="BB294" s="372"/>
      <c r="BC294" s="372"/>
      <c r="BD294" s="372"/>
      <c r="BE294" s="437"/>
      <c r="BF294" s="381"/>
      <c r="BG294" s="376"/>
      <c r="BH294" s="377"/>
      <c r="BI294" s="385"/>
      <c r="BJ294" s="385"/>
      <c r="BK294" s="385"/>
      <c r="BL294" s="385"/>
      <c r="BM294" s="385"/>
      <c r="BN294" s="385"/>
      <c r="BO294" s="379"/>
      <c r="BP294" s="439"/>
      <c r="BQ294" s="438"/>
      <c r="BR294" s="440"/>
      <c r="BS294" s="385"/>
      <c r="BT294" s="379"/>
      <c r="BX294" s="458"/>
    </row>
    <row r="295" spans="1:76" s="132" customFormat="1" ht="15" x14ac:dyDescent="0.3">
      <c r="A295" s="148"/>
      <c r="B295" s="149"/>
      <c r="C295" s="291" t="str">
        <f t="shared" si="4"/>
        <v/>
      </c>
      <c r="D295" s="295"/>
      <c r="E295" s="264"/>
      <c r="F295" s="264"/>
      <c r="G295" s="431"/>
      <c r="H295" s="432"/>
      <c r="I295" s="382"/>
      <c r="J295" s="382"/>
      <c r="K295" s="382"/>
      <c r="L295" s="376"/>
      <c r="M295" s="433"/>
      <c r="N295" s="434"/>
      <c r="O295" s="435"/>
      <c r="P295" s="378"/>
      <c r="Q295" s="436"/>
      <c r="R295" s="373"/>
      <c r="S295" s="437"/>
      <c r="T295" s="438"/>
      <c r="U295" s="384"/>
      <c r="V295" s="470"/>
      <c r="W295" s="381"/>
      <c r="X295" s="382"/>
      <c r="Y295" s="382"/>
      <c r="Z295" s="382"/>
      <c r="AA295" s="382"/>
      <c r="AB295" s="382"/>
      <c r="AC295" s="376"/>
      <c r="AD295" s="377"/>
      <c r="AE295" s="385"/>
      <c r="AF295" s="385"/>
      <c r="AG295" s="385"/>
      <c r="AH295" s="385"/>
      <c r="AI295" s="379"/>
      <c r="AJ295" s="386"/>
      <c r="AK295" s="372"/>
      <c r="AL295" s="372"/>
      <c r="AM295" s="372"/>
      <c r="AN295" s="372"/>
      <c r="AO295" s="372"/>
      <c r="AP295" s="372"/>
      <c r="AQ295" s="373"/>
      <c r="AR295" s="387"/>
      <c r="AS295" s="383"/>
      <c r="AT295" s="435"/>
      <c r="AU295" s="385"/>
      <c r="AV295" s="385"/>
      <c r="AW295" s="385"/>
      <c r="AX295" s="385"/>
      <c r="AY295" s="378"/>
      <c r="AZ295" s="436"/>
      <c r="BA295" s="372"/>
      <c r="BB295" s="372"/>
      <c r="BC295" s="372"/>
      <c r="BD295" s="372"/>
      <c r="BE295" s="437"/>
      <c r="BF295" s="381"/>
      <c r="BG295" s="376"/>
      <c r="BH295" s="377"/>
      <c r="BI295" s="385"/>
      <c r="BJ295" s="385"/>
      <c r="BK295" s="385"/>
      <c r="BL295" s="385"/>
      <c r="BM295" s="385"/>
      <c r="BN295" s="385"/>
      <c r="BO295" s="379"/>
      <c r="BP295" s="439"/>
      <c r="BQ295" s="438"/>
      <c r="BR295" s="440"/>
      <c r="BS295" s="385"/>
      <c r="BT295" s="379"/>
      <c r="BX295" s="458"/>
    </row>
    <row r="296" spans="1:76" s="132" customFormat="1" ht="15" x14ac:dyDescent="0.3">
      <c r="A296" s="148"/>
      <c r="B296" s="149"/>
      <c r="C296" s="291" t="str">
        <f t="shared" si="4"/>
        <v/>
      </c>
      <c r="D296" s="295"/>
      <c r="E296" s="264"/>
      <c r="F296" s="264"/>
      <c r="G296" s="431"/>
      <c r="H296" s="432"/>
      <c r="I296" s="382"/>
      <c r="J296" s="382"/>
      <c r="K296" s="382"/>
      <c r="L296" s="376"/>
      <c r="M296" s="433"/>
      <c r="N296" s="434"/>
      <c r="O296" s="435"/>
      <c r="P296" s="378"/>
      <c r="Q296" s="436"/>
      <c r="R296" s="373"/>
      <c r="S296" s="437"/>
      <c r="T296" s="438"/>
      <c r="U296" s="384"/>
      <c r="V296" s="470"/>
      <c r="W296" s="381"/>
      <c r="X296" s="382"/>
      <c r="Y296" s="382"/>
      <c r="Z296" s="382"/>
      <c r="AA296" s="382"/>
      <c r="AB296" s="382"/>
      <c r="AC296" s="376"/>
      <c r="AD296" s="377"/>
      <c r="AE296" s="385"/>
      <c r="AF296" s="385"/>
      <c r="AG296" s="385"/>
      <c r="AH296" s="385"/>
      <c r="AI296" s="379"/>
      <c r="AJ296" s="386"/>
      <c r="AK296" s="372"/>
      <c r="AL296" s="372"/>
      <c r="AM296" s="372"/>
      <c r="AN296" s="372"/>
      <c r="AO296" s="372"/>
      <c r="AP296" s="372"/>
      <c r="AQ296" s="373"/>
      <c r="AR296" s="387"/>
      <c r="AS296" s="383"/>
      <c r="AT296" s="435"/>
      <c r="AU296" s="385"/>
      <c r="AV296" s="385"/>
      <c r="AW296" s="385"/>
      <c r="AX296" s="385"/>
      <c r="AY296" s="378"/>
      <c r="AZ296" s="436"/>
      <c r="BA296" s="372"/>
      <c r="BB296" s="372"/>
      <c r="BC296" s="372"/>
      <c r="BD296" s="372"/>
      <c r="BE296" s="437"/>
      <c r="BF296" s="381"/>
      <c r="BG296" s="376"/>
      <c r="BH296" s="377"/>
      <c r="BI296" s="385"/>
      <c r="BJ296" s="385"/>
      <c r="BK296" s="385"/>
      <c r="BL296" s="385"/>
      <c r="BM296" s="385"/>
      <c r="BN296" s="385"/>
      <c r="BO296" s="379"/>
      <c r="BP296" s="439"/>
      <c r="BQ296" s="438"/>
      <c r="BR296" s="440"/>
      <c r="BS296" s="385"/>
      <c r="BT296" s="379"/>
      <c r="BX296" s="458"/>
    </row>
    <row r="297" spans="1:76" s="132" customFormat="1" ht="15" x14ac:dyDescent="0.3">
      <c r="A297" s="148"/>
      <c r="B297" s="149"/>
      <c r="C297" s="291" t="str">
        <f t="shared" si="4"/>
        <v/>
      </c>
      <c r="D297" s="295"/>
      <c r="E297" s="264"/>
      <c r="F297" s="264"/>
      <c r="G297" s="431"/>
      <c r="H297" s="432"/>
      <c r="I297" s="382"/>
      <c r="J297" s="382"/>
      <c r="K297" s="382"/>
      <c r="L297" s="376"/>
      <c r="M297" s="433"/>
      <c r="N297" s="434"/>
      <c r="O297" s="435"/>
      <c r="P297" s="378"/>
      <c r="Q297" s="436"/>
      <c r="R297" s="373"/>
      <c r="S297" s="437"/>
      <c r="T297" s="438"/>
      <c r="U297" s="384"/>
      <c r="V297" s="470"/>
      <c r="W297" s="381"/>
      <c r="X297" s="382"/>
      <c r="Y297" s="382"/>
      <c r="Z297" s="382"/>
      <c r="AA297" s="382"/>
      <c r="AB297" s="382"/>
      <c r="AC297" s="376"/>
      <c r="AD297" s="377"/>
      <c r="AE297" s="385"/>
      <c r="AF297" s="385"/>
      <c r="AG297" s="385"/>
      <c r="AH297" s="385"/>
      <c r="AI297" s="379"/>
      <c r="AJ297" s="386"/>
      <c r="AK297" s="372"/>
      <c r="AL297" s="372"/>
      <c r="AM297" s="372"/>
      <c r="AN297" s="372"/>
      <c r="AO297" s="372"/>
      <c r="AP297" s="372"/>
      <c r="AQ297" s="373"/>
      <c r="AR297" s="387"/>
      <c r="AS297" s="383"/>
      <c r="AT297" s="435"/>
      <c r="AU297" s="385"/>
      <c r="AV297" s="385"/>
      <c r="AW297" s="385"/>
      <c r="AX297" s="385"/>
      <c r="AY297" s="378"/>
      <c r="AZ297" s="436"/>
      <c r="BA297" s="372"/>
      <c r="BB297" s="372"/>
      <c r="BC297" s="372"/>
      <c r="BD297" s="372"/>
      <c r="BE297" s="437"/>
      <c r="BF297" s="381"/>
      <c r="BG297" s="376"/>
      <c r="BH297" s="377"/>
      <c r="BI297" s="385"/>
      <c r="BJ297" s="385"/>
      <c r="BK297" s="385"/>
      <c r="BL297" s="385"/>
      <c r="BM297" s="385"/>
      <c r="BN297" s="385"/>
      <c r="BO297" s="379"/>
      <c r="BP297" s="439"/>
      <c r="BQ297" s="438"/>
      <c r="BR297" s="440"/>
      <c r="BS297" s="385"/>
      <c r="BT297" s="379"/>
      <c r="BX297" s="458"/>
    </row>
    <row r="298" spans="1:76" s="132" customFormat="1" ht="15" x14ac:dyDescent="0.3">
      <c r="A298" s="148"/>
      <c r="B298" s="149"/>
      <c r="C298" s="291" t="str">
        <f t="shared" si="4"/>
        <v/>
      </c>
      <c r="D298" s="295"/>
      <c r="E298" s="264"/>
      <c r="F298" s="264"/>
      <c r="G298" s="431"/>
      <c r="H298" s="432"/>
      <c r="I298" s="382"/>
      <c r="J298" s="382"/>
      <c r="K298" s="382"/>
      <c r="L298" s="376"/>
      <c r="M298" s="433"/>
      <c r="N298" s="434"/>
      <c r="O298" s="435"/>
      <c r="P298" s="378"/>
      <c r="Q298" s="436"/>
      <c r="R298" s="373"/>
      <c r="S298" s="437"/>
      <c r="T298" s="438"/>
      <c r="U298" s="384"/>
      <c r="V298" s="470"/>
      <c r="W298" s="381"/>
      <c r="X298" s="382"/>
      <c r="Y298" s="382"/>
      <c r="Z298" s="382"/>
      <c r="AA298" s="382"/>
      <c r="AB298" s="382"/>
      <c r="AC298" s="376"/>
      <c r="AD298" s="377"/>
      <c r="AE298" s="385"/>
      <c r="AF298" s="385"/>
      <c r="AG298" s="385"/>
      <c r="AH298" s="385"/>
      <c r="AI298" s="379"/>
      <c r="AJ298" s="386"/>
      <c r="AK298" s="372"/>
      <c r="AL298" s="372"/>
      <c r="AM298" s="372"/>
      <c r="AN298" s="372"/>
      <c r="AO298" s="372"/>
      <c r="AP298" s="372"/>
      <c r="AQ298" s="373"/>
      <c r="AR298" s="387"/>
      <c r="AS298" s="383"/>
      <c r="AT298" s="435"/>
      <c r="AU298" s="385"/>
      <c r="AV298" s="385"/>
      <c r="AW298" s="385"/>
      <c r="AX298" s="385"/>
      <c r="AY298" s="378"/>
      <c r="AZ298" s="436"/>
      <c r="BA298" s="372"/>
      <c r="BB298" s="372"/>
      <c r="BC298" s="372"/>
      <c r="BD298" s="372"/>
      <c r="BE298" s="437"/>
      <c r="BF298" s="381"/>
      <c r="BG298" s="376"/>
      <c r="BH298" s="377"/>
      <c r="BI298" s="385"/>
      <c r="BJ298" s="385"/>
      <c r="BK298" s="385"/>
      <c r="BL298" s="385"/>
      <c r="BM298" s="385"/>
      <c r="BN298" s="385"/>
      <c r="BO298" s="379"/>
      <c r="BP298" s="439"/>
      <c r="BQ298" s="438"/>
      <c r="BR298" s="440"/>
      <c r="BS298" s="385"/>
      <c r="BT298" s="379"/>
      <c r="BX298" s="458"/>
    </row>
    <row r="299" spans="1:76" s="132" customFormat="1" ht="15" x14ac:dyDescent="0.3">
      <c r="A299" s="148"/>
      <c r="B299" s="149"/>
      <c r="C299" s="291" t="str">
        <f t="shared" si="4"/>
        <v/>
      </c>
      <c r="D299" s="295"/>
      <c r="E299" s="264"/>
      <c r="F299" s="264"/>
      <c r="G299" s="431"/>
      <c r="H299" s="432"/>
      <c r="I299" s="382"/>
      <c r="J299" s="382"/>
      <c r="K299" s="382"/>
      <c r="L299" s="376"/>
      <c r="M299" s="433"/>
      <c r="N299" s="434"/>
      <c r="O299" s="435"/>
      <c r="P299" s="378"/>
      <c r="Q299" s="436"/>
      <c r="R299" s="373"/>
      <c r="S299" s="437"/>
      <c r="T299" s="438"/>
      <c r="U299" s="384"/>
      <c r="V299" s="470"/>
      <c r="W299" s="381"/>
      <c r="X299" s="382"/>
      <c r="Y299" s="382"/>
      <c r="Z299" s="382"/>
      <c r="AA299" s="382"/>
      <c r="AB299" s="382"/>
      <c r="AC299" s="376"/>
      <c r="AD299" s="377"/>
      <c r="AE299" s="385"/>
      <c r="AF299" s="385"/>
      <c r="AG299" s="385"/>
      <c r="AH299" s="385"/>
      <c r="AI299" s="379"/>
      <c r="AJ299" s="386"/>
      <c r="AK299" s="372"/>
      <c r="AL299" s="372"/>
      <c r="AM299" s="372"/>
      <c r="AN299" s="372"/>
      <c r="AO299" s="372"/>
      <c r="AP299" s="372"/>
      <c r="AQ299" s="373"/>
      <c r="AR299" s="387"/>
      <c r="AS299" s="383"/>
      <c r="AT299" s="435"/>
      <c r="AU299" s="385"/>
      <c r="AV299" s="385"/>
      <c r="AW299" s="385"/>
      <c r="AX299" s="385"/>
      <c r="AY299" s="378"/>
      <c r="AZ299" s="436"/>
      <c r="BA299" s="372"/>
      <c r="BB299" s="372"/>
      <c r="BC299" s="372"/>
      <c r="BD299" s="372"/>
      <c r="BE299" s="437"/>
      <c r="BF299" s="381"/>
      <c r="BG299" s="376"/>
      <c r="BH299" s="377"/>
      <c r="BI299" s="385"/>
      <c r="BJ299" s="385"/>
      <c r="BK299" s="385"/>
      <c r="BL299" s="385"/>
      <c r="BM299" s="385"/>
      <c r="BN299" s="385"/>
      <c r="BO299" s="379"/>
      <c r="BP299" s="439"/>
      <c r="BQ299" s="438"/>
      <c r="BR299" s="440"/>
      <c r="BS299" s="385"/>
      <c r="BT299" s="379"/>
      <c r="BX299" s="458"/>
    </row>
    <row r="300" spans="1:76" s="132" customFormat="1" ht="15" x14ac:dyDescent="0.3">
      <c r="A300" s="148"/>
      <c r="B300" s="149"/>
      <c r="C300" s="291" t="str">
        <f t="shared" si="4"/>
        <v/>
      </c>
      <c r="D300" s="295"/>
      <c r="E300" s="264"/>
      <c r="F300" s="264"/>
      <c r="G300" s="431"/>
      <c r="H300" s="432"/>
      <c r="I300" s="382"/>
      <c r="J300" s="382"/>
      <c r="K300" s="382"/>
      <c r="L300" s="376"/>
      <c r="M300" s="433"/>
      <c r="N300" s="434"/>
      <c r="O300" s="435"/>
      <c r="P300" s="378"/>
      <c r="Q300" s="436"/>
      <c r="R300" s="373"/>
      <c r="S300" s="437"/>
      <c r="T300" s="438"/>
      <c r="U300" s="384"/>
      <c r="V300" s="470"/>
      <c r="W300" s="381"/>
      <c r="X300" s="382"/>
      <c r="Y300" s="382"/>
      <c r="Z300" s="382"/>
      <c r="AA300" s="382"/>
      <c r="AB300" s="382"/>
      <c r="AC300" s="376"/>
      <c r="AD300" s="377"/>
      <c r="AE300" s="385"/>
      <c r="AF300" s="385"/>
      <c r="AG300" s="385"/>
      <c r="AH300" s="385"/>
      <c r="AI300" s="379"/>
      <c r="AJ300" s="386"/>
      <c r="AK300" s="372"/>
      <c r="AL300" s="372"/>
      <c r="AM300" s="372"/>
      <c r="AN300" s="372"/>
      <c r="AO300" s="372"/>
      <c r="AP300" s="372"/>
      <c r="AQ300" s="373"/>
      <c r="AR300" s="387"/>
      <c r="AS300" s="383"/>
      <c r="AT300" s="435"/>
      <c r="AU300" s="385"/>
      <c r="AV300" s="385"/>
      <c r="AW300" s="385"/>
      <c r="AX300" s="385"/>
      <c r="AY300" s="378"/>
      <c r="AZ300" s="436"/>
      <c r="BA300" s="372"/>
      <c r="BB300" s="372"/>
      <c r="BC300" s="372"/>
      <c r="BD300" s="372"/>
      <c r="BE300" s="437"/>
      <c r="BF300" s="381"/>
      <c r="BG300" s="376"/>
      <c r="BH300" s="377"/>
      <c r="BI300" s="385"/>
      <c r="BJ300" s="385"/>
      <c r="BK300" s="385"/>
      <c r="BL300" s="385"/>
      <c r="BM300" s="385"/>
      <c r="BN300" s="385"/>
      <c r="BO300" s="379"/>
      <c r="BP300" s="439"/>
      <c r="BQ300" s="438"/>
      <c r="BR300" s="440"/>
      <c r="BS300" s="385"/>
      <c r="BT300" s="379"/>
      <c r="BX300" s="458"/>
    </row>
    <row r="301" spans="1:76" s="132" customFormat="1" ht="15" x14ac:dyDescent="0.3">
      <c r="A301" s="148"/>
      <c r="B301" s="149"/>
      <c r="C301" s="291" t="str">
        <f t="shared" si="4"/>
        <v/>
      </c>
      <c r="D301" s="295"/>
      <c r="E301" s="264"/>
      <c r="F301" s="264"/>
      <c r="G301" s="431"/>
      <c r="H301" s="432"/>
      <c r="I301" s="382"/>
      <c r="J301" s="382"/>
      <c r="K301" s="382"/>
      <c r="L301" s="376"/>
      <c r="M301" s="433"/>
      <c r="N301" s="434"/>
      <c r="O301" s="435"/>
      <c r="P301" s="378"/>
      <c r="Q301" s="436"/>
      <c r="R301" s="373"/>
      <c r="S301" s="437"/>
      <c r="T301" s="438"/>
      <c r="U301" s="384"/>
      <c r="V301" s="470"/>
      <c r="W301" s="381"/>
      <c r="X301" s="382"/>
      <c r="Y301" s="382"/>
      <c r="Z301" s="382"/>
      <c r="AA301" s="382"/>
      <c r="AB301" s="382"/>
      <c r="AC301" s="376"/>
      <c r="AD301" s="377"/>
      <c r="AE301" s="385"/>
      <c r="AF301" s="385"/>
      <c r="AG301" s="385"/>
      <c r="AH301" s="385"/>
      <c r="AI301" s="379"/>
      <c r="AJ301" s="386"/>
      <c r="AK301" s="372"/>
      <c r="AL301" s="372"/>
      <c r="AM301" s="372"/>
      <c r="AN301" s="372"/>
      <c r="AO301" s="372"/>
      <c r="AP301" s="372"/>
      <c r="AQ301" s="373"/>
      <c r="AR301" s="387"/>
      <c r="AS301" s="383"/>
      <c r="AT301" s="435"/>
      <c r="AU301" s="385"/>
      <c r="AV301" s="385"/>
      <c r="AW301" s="385"/>
      <c r="AX301" s="385"/>
      <c r="AY301" s="378"/>
      <c r="AZ301" s="436"/>
      <c r="BA301" s="372"/>
      <c r="BB301" s="372"/>
      <c r="BC301" s="372"/>
      <c r="BD301" s="372"/>
      <c r="BE301" s="437"/>
      <c r="BF301" s="381"/>
      <c r="BG301" s="376"/>
      <c r="BH301" s="377"/>
      <c r="BI301" s="385"/>
      <c r="BJ301" s="385"/>
      <c r="BK301" s="385"/>
      <c r="BL301" s="385"/>
      <c r="BM301" s="385"/>
      <c r="BN301" s="385"/>
      <c r="BO301" s="379"/>
      <c r="BP301" s="439"/>
      <c r="BQ301" s="438"/>
      <c r="BR301" s="440"/>
      <c r="BS301" s="385"/>
      <c r="BT301" s="379"/>
      <c r="BX301" s="458"/>
    </row>
    <row r="302" spans="1:76" s="132" customFormat="1" ht="15" x14ac:dyDescent="0.3">
      <c r="A302" s="148"/>
      <c r="B302" s="149"/>
      <c r="C302" s="291" t="str">
        <f t="shared" si="4"/>
        <v/>
      </c>
      <c r="D302" s="295"/>
      <c r="E302" s="264"/>
      <c r="F302" s="264"/>
      <c r="G302" s="431"/>
      <c r="H302" s="432"/>
      <c r="I302" s="382"/>
      <c r="J302" s="382"/>
      <c r="K302" s="382"/>
      <c r="L302" s="376"/>
      <c r="M302" s="433"/>
      <c r="N302" s="434"/>
      <c r="O302" s="435"/>
      <c r="P302" s="378"/>
      <c r="Q302" s="436"/>
      <c r="R302" s="373"/>
      <c r="S302" s="437"/>
      <c r="T302" s="438"/>
      <c r="U302" s="384"/>
      <c r="V302" s="470"/>
      <c r="W302" s="381"/>
      <c r="X302" s="382"/>
      <c r="Y302" s="382"/>
      <c r="Z302" s="382"/>
      <c r="AA302" s="382"/>
      <c r="AB302" s="382"/>
      <c r="AC302" s="376"/>
      <c r="AD302" s="377"/>
      <c r="AE302" s="385"/>
      <c r="AF302" s="385"/>
      <c r="AG302" s="385"/>
      <c r="AH302" s="385"/>
      <c r="AI302" s="379"/>
      <c r="AJ302" s="386"/>
      <c r="AK302" s="372"/>
      <c r="AL302" s="372"/>
      <c r="AM302" s="372"/>
      <c r="AN302" s="372"/>
      <c r="AO302" s="372"/>
      <c r="AP302" s="372"/>
      <c r="AQ302" s="373"/>
      <c r="AR302" s="387"/>
      <c r="AS302" s="383"/>
      <c r="AT302" s="435"/>
      <c r="AU302" s="385"/>
      <c r="AV302" s="385"/>
      <c r="AW302" s="385"/>
      <c r="AX302" s="385"/>
      <c r="AY302" s="378"/>
      <c r="AZ302" s="436"/>
      <c r="BA302" s="372"/>
      <c r="BB302" s="372"/>
      <c r="BC302" s="372"/>
      <c r="BD302" s="372"/>
      <c r="BE302" s="437"/>
      <c r="BF302" s="381"/>
      <c r="BG302" s="376"/>
      <c r="BH302" s="377"/>
      <c r="BI302" s="385"/>
      <c r="BJ302" s="385"/>
      <c r="BK302" s="385"/>
      <c r="BL302" s="385"/>
      <c r="BM302" s="385"/>
      <c r="BN302" s="385"/>
      <c r="BO302" s="379"/>
      <c r="BP302" s="439"/>
      <c r="BQ302" s="438"/>
      <c r="BR302" s="440"/>
      <c r="BS302" s="385"/>
      <c r="BT302" s="379"/>
      <c r="BX302" s="458"/>
    </row>
    <row r="303" spans="1:76" s="132" customFormat="1" ht="15" x14ac:dyDescent="0.3">
      <c r="A303" s="148"/>
      <c r="B303" s="149"/>
      <c r="C303" s="291" t="str">
        <f t="shared" si="4"/>
        <v/>
      </c>
      <c r="D303" s="295"/>
      <c r="E303" s="264"/>
      <c r="F303" s="264"/>
      <c r="G303" s="431"/>
      <c r="H303" s="432"/>
      <c r="I303" s="382"/>
      <c r="J303" s="382"/>
      <c r="K303" s="382"/>
      <c r="L303" s="376"/>
      <c r="M303" s="433"/>
      <c r="N303" s="434"/>
      <c r="O303" s="435"/>
      <c r="P303" s="378"/>
      <c r="Q303" s="436"/>
      <c r="R303" s="373"/>
      <c r="S303" s="437"/>
      <c r="T303" s="438"/>
      <c r="U303" s="384"/>
      <c r="V303" s="470"/>
      <c r="W303" s="381"/>
      <c r="X303" s="382"/>
      <c r="Y303" s="382"/>
      <c r="Z303" s="382"/>
      <c r="AA303" s="382"/>
      <c r="AB303" s="382"/>
      <c r="AC303" s="376"/>
      <c r="AD303" s="377"/>
      <c r="AE303" s="385"/>
      <c r="AF303" s="385"/>
      <c r="AG303" s="385"/>
      <c r="AH303" s="385"/>
      <c r="AI303" s="379"/>
      <c r="AJ303" s="386"/>
      <c r="AK303" s="372"/>
      <c r="AL303" s="372"/>
      <c r="AM303" s="372"/>
      <c r="AN303" s="372"/>
      <c r="AO303" s="372"/>
      <c r="AP303" s="372"/>
      <c r="AQ303" s="373"/>
      <c r="AR303" s="387"/>
      <c r="AS303" s="383"/>
      <c r="AT303" s="435"/>
      <c r="AU303" s="385"/>
      <c r="AV303" s="385"/>
      <c r="AW303" s="385"/>
      <c r="AX303" s="385"/>
      <c r="AY303" s="378"/>
      <c r="AZ303" s="436"/>
      <c r="BA303" s="372"/>
      <c r="BB303" s="372"/>
      <c r="BC303" s="372"/>
      <c r="BD303" s="372"/>
      <c r="BE303" s="437"/>
      <c r="BF303" s="381"/>
      <c r="BG303" s="376"/>
      <c r="BH303" s="377"/>
      <c r="BI303" s="385"/>
      <c r="BJ303" s="385"/>
      <c r="BK303" s="385"/>
      <c r="BL303" s="385"/>
      <c r="BM303" s="385"/>
      <c r="BN303" s="385"/>
      <c r="BO303" s="379"/>
      <c r="BP303" s="439"/>
      <c r="BQ303" s="438"/>
      <c r="BR303" s="440"/>
      <c r="BS303" s="385"/>
      <c r="BT303" s="379"/>
      <c r="BX303" s="458"/>
    </row>
    <row r="304" spans="1:76" s="132" customFormat="1" ht="15" x14ac:dyDescent="0.3">
      <c r="A304" s="148"/>
      <c r="B304" s="149"/>
      <c r="C304" s="291" t="str">
        <f t="shared" si="4"/>
        <v/>
      </c>
      <c r="D304" s="295"/>
      <c r="E304" s="264"/>
      <c r="F304" s="264"/>
      <c r="G304" s="431"/>
      <c r="H304" s="432"/>
      <c r="I304" s="382"/>
      <c r="J304" s="382"/>
      <c r="K304" s="382"/>
      <c r="L304" s="376"/>
      <c r="M304" s="433"/>
      <c r="N304" s="434"/>
      <c r="O304" s="435"/>
      <c r="P304" s="378"/>
      <c r="Q304" s="436"/>
      <c r="R304" s="373"/>
      <c r="S304" s="437"/>
      <c r="T304" s="438"/>
      <c r="U304" s="384"/>
      <c r="V304" s="470"/>
      <c r="W304" s="381"/>
      <c r="X304" s="382"/>
      <c r="Y304" s="382"/>
      <c r="Z304" s="382"/>
      <c r="AA304" s="382"/>
      <c r="AB304" s="382"/>
      <c r="AC304" s="376"/>
      <c r="AD304" s="377"/>
      <c r="AE304" s="385"/>
      <c r="AF304" s="385"/>
      <c r="AG304" s="385"/>
      <c r="AH304" s="385"/>
      <c r="AI304" s="379"/>
      <c r="AJ304" s="386"/>
      <c r="AK304" s="372"/>
      <c r="AL304" s="372"/>
      <c r="AM304" s="372"/>
      <c r="AN304" s="372"/>
      <c r="AO304" s="372"/>
      <c r="AP304" s="372"/>
      <c r="AQ304" s="373"/>
      <c r="AR304" s="387"/>
      <c r="AS304" s="383"/>
      <c r="AT304" s="435"/>
      <c r="AU304" s="385"/>
      <c r="AV304" s="385"/>
      <c r="AW304" s="385"/>
      <c r="AX304" s="385"/>
      <c r="AY304" s="378"/>
      <c r="AZ304" s="436"/>
      <c r="BA304" s="372"/>
      <c r="BB304" s="372"/>
      <c r="BC304" s="372"/>
      <c r="BD304" s="372"/>
      <c r="BE304" s="437"/>
      <c r="BF304" s="381"/>
      <c r="BG304" s="376"/>
      <c r="BH304" s="377"/>
      <c r="BI304" s="385"/>
      <c r="BJ304" s="385"/>
      <c r="BK304" s="385"/>
      <c r="BL304" s="385"/>
      <c r="BM304" s="385"/>
      <c r="BN304" s="385"/>
      <c r="BO304" s="379"/>
      <c r="BP304" s="439"/>
      <c r="BQ304" s="438"/>
      <c r="BR304" s="440"/>
      <c r="BS304" s="385"/>
      <c r="BT304" s="379"/>
      <c r="BX304" s="458"/>
    </row>
    <row r="305" spans="1:76" s="132" customFormat="1" ht="15" x14ac:dyDescent="0.3">
      <c r="A305" s="148"/>
      <c r="B305" s="149"/>
      <c r="C305" s="291" t="str">
        <f t="shared" si="4"/>
        <v/>
      </c>
      <c r="D305" s="295"/>
      <c r="E305" s="264"/>
      <c r="F305" s="264"/>
      <c r="G305" s="431"/>
      <c r="H305" s="432"/>
      <c r="I305" s="382"/>
      <c r="J305" s="382"/>
      <c r="K305" s="382"/>
      <c r="L305" s="376"/>
      <c r="M305" s="433"/>
      <c r="N305" s="434"/>
      <c r="O305" s="435"/>
      <c r="P305" s="378"/>
      <c r="Q305" s="436"/>
      <c r="R305" s="373"/>
      <c r="S305" s="437"/>
      <c r="T305" s="438"/>
      <c r="U305" s="384"/>
      <c r="V305" s="470"/>
      <c r="W305" s="381"/>
      <c r="X305" s="382"/>
      <c r="Y305" s="382"/>
      <c r="Z305" s="382"/>
      <c r="AA305" s="382"/>
      <c r="AB305" s="382"/>
      <c r="AC305" s="376"/>
      <c r="AD305" s="377"/>
      <c r="AE305" s="385"/>
      <c r="AF305" s="385"/>
      <c r="AG305" s="385"/>
      <c r="AH305" s="385"/>
      <c r="AI305" s="379"/>
      <c r="AJ305" s="386"/>
      <c r="AK305" s="372"/>
      <c r="AL305" s="372"/>
      <c r="AM305" s="372"/>
      <c r="AN305" s="372"/>
      <c r="AO305" s="372"/>
      <c r="AP305" s="372"/>
      <c r="AQ305" s="373"/>
      <c r="AR305" s="387"/>
      <c r="AS305" s="383"/>
      <c r="AT305" s="435"/>
      <c r="AU305" s="385"/>
      <c r="AV305" s="385"/>
      <c r="AW305" s="385"/>
      <c r="AX305" s="385"/>
      <c r="AY305" s="378"/>
      <c r="AZ305" s="436"/>
      <c r="BA305" s="372"/>
      <c r="BB305" s="372"/>
      <c r="BC305" s="372"/>
      <c r="BD305" s="372"/>
      <c r="BE305" s="437"/>
      <c r="BF305" s="381"/>
      <c r="BG305" s="376"/>
      <c r="BH305" s="377"/>
      <c r="BI305" s="385"/>
      <c r="BJ305" s="385"/>
      <c r="BK305" s="385"/>
      <c r="BL305" s="385"/>
      <c r="BM305" s="385"/>
      <c r="BN305" s="385"/>
      <c r="BO305" s="379"/>
      <c r="BP305" s="439"/>
      <c r="BQ305" s="438"/>
      <c r="BR305" s="440"/>
      <c r="BS305" s="385"/>
      <c r="BT305" s="379"/>
      <c r="BX305" s="458"/>
    </row>
    <row r="306" spans="1:76" s="132" customFormat="1" ht="15" x14ac:dyDescent="0.3">
      <c r="A306" s="148"/>
      <c r="B306" s="149"/>
      <c r="C306" s="291" t="str">
        <f t="shared" si="4"/>
        <v/>
      </c>
      <c r="D306" s="295"/>
      <c r="E306" s="264"/>
      <c r="F306" s="264"/>
      <c r="G306" s="431"/>
      <c r="H306" s="432"/>
      <c r="I306" s="382"/>
      <c r="J306" s="382"/>
      <c r="K306" s="382"/>
      <c r="L306" s="376"/>
      <c r="M306" s="433"/>
      <c r="N306" s="434"/>
      <c r="O306" s="435"/>
      <c r="P306" s="378"/>
      <c r="Q306" s="436"/>
      <c r="R306" s="373"/>
      <c r="S306" s="437"/>
      <c r="T306" s="438"/>
      <c r="U306" s="384"/>
      <c r="V306" s="470"/>
      <c r="W306" s="381"/>
      <c r="X306" s="382"/>
      <c r="Y306" s="382"/>
      <c r="Z306" s="382"/>
      <c r="AA306" s="382"/>
      <c r="AB306" s="382"/>
      <c r="AC306" s="376"/>
      <c r="AD306" s="377"/>
      <c r="AE306" s="385"/>
      <c r="AF306" s="385"/>
      <c r="AG306" s="385"/>
      <c r="AH306" s="385"/>
      <c r="AI306" s="379"/>
      <c r="AJ306" s="386"/>
      <c r="AK306" s="372"/>
      <c r="AL306" s="372"/>
      <c r="AM306" s="372"/>
      <c r="AN306" s="372"/>
      <c r="AO306" s="372"/>
      <c r="AP306" s="372"/>
      <c r="AQ306" s="373"/>
      <c r="AR306" s="387"/>
      <c r="AS306" s="383"/>
      <c r="AT306" s="435"/>
      <c r="AU306" s="385"/>
      <c r="AV306" s="385"/>
      <c r="AW306" s="385"/>
      <c r="AX306" s="385"/>
      <c r="AY306" s="378"/>
      <c r="AZ306" s="436"/>
      <c r="BA306" s="372"/>
      <c r="BB306" s="372"/>
      <c r="BC306" s="372"/>
      <c r="BD306" s="372"/>
      <c r="BE306" s="437"/>
      <c r="BF306" s="381"/>
      <c r="BG306" s="376"/>
      <c r="BH306" s="377"/>
      <c r="BI306" s="385"/>
      <c r="BJ306" s="385"/>
      <c r="BK306" s="385"/>
      <c r="BL306" s="385"/>
      <c r="BM306" s="385"/>
      <c r="BN306" s="385"/>
      <c r="BO306" s="379"/>
      <c r="BP306" s="439"/>
      <c r="BQ306" s="438"/>
      <c r="BR306" s="440"/>
      <c r="BS306" s="385"/>
      <c r="BT306" s="379"/>
      <c r="BX306" s="458"/>
    </row>
    <row r="307" spans="1:76" s="132" customFormat="1" ht="15" x14ac:dyDescent="0.3">
      <c r="A307" s="148"/>
      <c r="B307" s="149"/>
      <c r="C307" s="291" t="str">
        <f t="shared" si="4"/>
        <v/>
      </c>
      <c r="D307" s="295"/>
      <c r="E307" s="264"/>
      <c r="F307" s="264"/>
      <c r="G307" s="431"/>
      <c r="H307" s="432"/>
      <c r="I307" s="382"/>
      <c r="J307" s="382"/>
      <c r="K307" s="382"/>
      <c r="L307" s="376"/>
      <c r="M307" s="433"/>
      <c r="N307" s="434"/>
      <c r="O307" s="435"/>
      <c r="P307" s="378"/>
      <c r="Q307" s="436"/>
      <c r="R307" s="373"/>
      <c r="S307" s="437"/>
      <c r="T307" s="438"/>
      <c r="U307" s="384"/>
      <c r="V307" s="470"/>
      <c r="W307" s="381"/>
      <c r="X307" s="382"/>
      <c r="Y307" s="382"/>
      <c r="Z307" s="382"/>
      <c r="AA307" s="382"/>
      <c r="AB307" s="382"/>
      <c r="AC307" s="376"/>
      <c r="AD307" s="377"/>
      <c r="AE307" s="385"/>
      <c r="AF307" s="385"/>
      <c r="AG307" s="385"/>
      <c r="AH307" s="385"/>
      <c r="AI307" s="379"/>
      <c r="AJ307" s="386"/>
      <c r="AK307" s="372"/>
      <c r="AL307" s="372"/>
      <c r="AM307" s="372"/>
      <c r="AN307" s="372"/>
      <c r="AO307" s="372"/>
      <c r="AP307" s="372"/>
      <c r="AQ307" s="373"/>
      <c r="AR307" s="387"/>
      <c r="AS307" s="383"/>
      <c r="AT307" s="435"/>
      <c r="AU307" s="385"/>
      <c r="AV307" s="385"/>
      <c r="AW307" s="385"/>
      <c r="AX307" s="385"/>
      <c r="AY307" s="378"/>
      <c r="AZ307" s="436"/>
      <c r="BA307" s="372"/>
      <c r="BB307" s="372"/>
      <c r="BC307" s="372"/>
      <c r="BD307" s="372"/>
      <c r="BE307" s="437"/>
      <c r="BF307" s="381"/>
      <c r="BG307" s="376"/>
      <c r="BH307" s="377"/>
      <c r="BI307" s="385"/>
      <c r="BJ307" s="385"/>
      <c r="BK307" s="385"/>
      <c r="BL307" s="385"/>
      <c r="BM307" s="385"/>
      <c r="BN307" s="385"/>
      <c r="BO307" s="379"/>
      <c r="BP307" s="439"/>
      <c r="BQ307" s="438"/>
      <c r="BR307" s="440"/>
      <c r="BS307" s="385"/>
      <c r="BT307" s="379"/>
      <c r="BX307" s="458"/>
    </row>
    <row r="308" spans="1:76" s="132" customFormat="1" ht="15" x14ac:dyDescent="0.3">
      <c r="A308" s="148"/>
      <c r="B308" s="149"/>
      <c r="C308" s="291" t="str">
        <f t="shared" si="4"/>
        <v/>
      </c>
      <c r="D308" s="295"/>
      <c r="E308" s="264"/>
      <c r="F308" s="264"/>
      <c r="G308" s="431"/>
      <c r="H308" s="432"/>
      <c r="I308" s="382"/>
      <c r="J308" s="382"/>
      <c r="K308" s="382"/>
      <c r="L308" s="376"/>
      <c r="M308" s="433"/>
      <c r="N308" s="434"/>
      <c r="O308" s="435"/>
      <c r="P308" s="378"/>
      <c r="Q308" s="436"/>
      <c r="R308" s="373"/>
      <c r="S308" s="437"/>
      <c r="T308" s="438"/>
      <c r="U308" s="384"/>
      <c r="V308" s="470"/>
      <c r="W308" s="381"/>
      <c r="X308" s="382"/>
      <c r="Y308" s="382"/>
      <c r="Z308" s="382"/>
      <c r="AA308" s="382"/>
      <c r="AB308" s="382"/>
      <c r="AC308" s="376"/>
      <c r="AD308" s="377"/>
      <c r="AE308" s="385"/>
      <c r="AF308" s="385"/>
      <c r="AG308" s="385"/>
      <c r="AH308" s="385"/>
      <c r="AI308" s="379"/>
      <c r="AJ308" s="386"/>
      <c r="AK308" s="372"/>
      <c r="AL308" s="372"/>
      <c r="AM308" s="372"/>
      <c r="AN308" s="372"/>
      <c r="AO308" s="372"/>
      <c r="AP308" s="372"/>
      <c r="AQ308" s="373"/>
      <c r="AR308" s="387"/>
      <c r="AS308" s="383"/>
      <c r="AT308" s="435"/>
      <c r="AU308" s="385"/>
      <c r="AV308" s="385"/>
      <c r="AW308" s="385"/>
      <c r="AX308" s="385"/>
      <c r="AY308" s="378"/>
      <c r="AZ308" s="436"/>
      <c r="BA308" s="372"/>
      <c r="BB308" s="372"/>
      <c r="BC308" s="372"/>
      <c r="BD308" s="372"/>
      <c r="BE308" s="437"/>
      <c r="BF308" s="381"/>
      <c r="BG308" s="376"/>
      <c r="BH308" s="377"/>
      <c r="BI308" s="385"/>
      <c r="BJ308" s="385"/>
      <c r="BK308" s="385"/>
      <c r="BL308" s="385"/>
      <c r="BM308" s="385"/>
      <c r="BN308" s="385"/>
      <c r="BO308" s="379"/>
      <c r="BP308" s="439"/>
      <c r="BQ308" s="438"/>
      <c r="BR308" s="440"/>
      <c r="BS308" s="385"/>
      <c r="BT308" s="379"/>
      <c r="BX308" s="458"/>
    </row>
    <row r="309" spans="1:76" s="132" customFormat="1" ht="15" x14ac:dyDescent="0.3">
      <c r="A309" s="148"/>
      <c r="B309" s="149"/>
      <c r="C309" s="291" t="str">
        <f t="shared" si="4"/>
        <v/>
      </c>
      <c r="D309" s="295"/>
      <c r="E309" s="264"/>
      <c r="F309" s="264"/>
      <c r="G309" s="431"/>
      <c r="H309" s="432"/>
      <c r="I309" s="382"/>
      <c r="J309" s="382"/>
      <c r="K309" s="382"/>
      <c r="L309" s="376"/>
      <c r="M309" s="433"/>
      <c r="N309" s="434"/>
      <c r="O309" s="435"/>
      <c r="P309" s="378"/>
      <c r="Q309" s="436"/>
      <c r="R309" s="373"/>
      <c r="S309" s="437"/>
      <c r="T309" s="438"/>
      <c r="U309" s="384"/>
      <c r="V309" s="470"/>
      <c r="W309" s="381"/>
      <c r="X309" s="382"/>
      <c r="Y309" s="382"/>
      <c r="Z309" s="382"/>
      <c r="AA309" s="382"/>
      <c r="AB309" s="382"/>
      <c r="AC309" s="376"/>
      <c r="AD309" s="377"/>
      <c r="AE309" s="385"/>
      <c r="AF309" s="385"/>
      <c r="AG309" s="385"/>
      <c r="AH309" s="385"/>
      <c r="AI309" s="379"/>
      <c r="AJ309" s="386"/>
      <c r="AK309" s="372"/>
      <c r="AL309" s="372"/>
      <c r="AM309" s="372"/>
      <c r="AN309" s="372"/>
      <c r="AO309" s="372"/>
      <c r="AP309" s="372"/>
      <c r="AQ309" s="373"/>
      <c r="AR309" s="387"/>
      <c r="AS309" s="383"/>
      <c r="AT309" s="435"/>
      <c r="AU309" s="385"/>
      <c r="AV309" s="385"/>
      <c r="AW309" s="385"/>
      <c r="AX309" s="385"/>
      <c r="AY309" s="378"/>
      <c r="AZ309" s="436"/>
      <c r="BA309" s="372"/>
      <c r="BB309" s="372"/>
      <c r="BC309" s="372"/>
      <c r="BD309" s="372"/>
      <c r="BE309" s="437"/>
      <c r="BF309" s="381"/>
      <c r="BG309" s="376"/>
      <c r="BH309" s="377"/>
      <c r="BI309" s="385"/>
      <c r="BJ309" s="385"/>
      <c r="BK309" s="385"/>
      <c r="BL309" s="385"/>
      <c r="BM309" s="385"/>
      <c r="BN309" s="385"/>
      <c r="BO309" s="379"/>
      <c r="BP309" s="439"/>
      <c r="BQ309" s="438"/>
      <c r="BR309" s="440"/>
      <c r="BS309" s="385"/>
      <c r="BT309" s="379"/>
      <c r="BX309" s="458"/>
    </row>
    <row r="310" spans="1:76" s="132" customFormat="1" ht="15" x14ac:dyDescent="0.3">
      <c r="A310" s="148"/>
      <c r="B310" s="149"/>
      <c r="C310" s="291" t="str">
        <f t="shared" si="4"/>
        <v/>
      </c>
      <c r="D310" s="295"/>
      <c r="E310" s="264"/>
      <c r="F310" s="264"/>
      <c r="G310" s="431"/>
      <c r="H310" s="432"/>
      <c r="I310" s="382"/>
      <c r="J310" s="382"/>
      <c r="K310" s="382"/>
      <c r="L310" s="376"/>
      <c r="M310" s="433"/>
      <c r="N310" s="434"/>
      <c r="O310" s="435"/>
      <c r="P310" s="378"/>
      <c r="Q310" s="436"/>
      <c r="R310" s="373"/>
      <c r="S310" s="437"/>
      <c r="T310" s="438"/>
      <c r="U310" s="384"/>
      <c r="V310" s="470"/>
      <c r="W310" s="381"/>
      <c r="X310" s="382"/>
      <c r="Y310" s="382"/>
      <c r="Z310" s="382"/>
      <c r="AA310" s="382"/>
      <c r="AB310" s="382"/>
      <c r="AC310" s="376"/>
      <c r="AD310" s="377"/>
      <c r="AE310" s="385"/>
      <c r="AF310" s="385"/>
      <c r="AG310" s="385"/>
      <c r="AH310" s="385"/>
      <c r="AI310" s="379"/>
      <c r="AJ310" s="386"/>
      <c r="AK310" s="372"/>
      <c r="AL310" s="372"/>
      <c r="AM310" s="372"/>
      <c r="AN310" s="372"/>
      <c r="AO310" s="372"/>
      <c r="AP310" s="372"/>
      <c r="AQ310" s="373"/>
      <c r="AR310" s="387"/>
      <c r="AS310" s="383"/>
      <c r="AT310" s="435"/>
      <c r="AU310" s="385"/>
      <c r="AV310" s="385"/>
      <c r="AW310" s="385"/>
      <c r="AX310" s="385"/>
      <c r="AY310" s="378"/>
      <c r="AZ310" s="436"/>
      <c r="BA310" s="372"/>
      <c r="BB310" s="372"/>
      <c r="BC310" s="372"/>
      <c r="BD310" s="372"/>
      <c r="BE310" s="437"/>
      <c r="BF310" s="381"/>
      <c r="BG310" s="376"/>
      <c r="BH310" s="377"/>
      <c r="BI310" s="385"/>
      <c r="BJ310" s="385"/>
      <c r="BK310" s="385"/>
      <c r="BL310" s="385"/>
      <c r="BM310" s="385"/>
      <c r="BN310" s="385"/>
      <c r="BO310" s="379"/>
      <c r="BP310" s="439"/>
      <c r="BQ310" s="438"/>
      <c r="BR310" s="440"/>
      <c r="BS310" s="385"/>
      <c r="BT310" s="379"/>
      <c r="BX310" s="458"/>
    </row>
    <row r="311" spans="1:76" s="132" customFormat="1" ht="15" x14ac:dyDescent="0.3">
      <c r="A311" s="148"/>
      <c r="B311" s="149"/>
      <c r="C311" s="291" t="str">
        <f t="shared" si="4"/>
        <v/>
      </c>
      <c r="D311" s="295"/>
      <c r="E311" s="264"/>
      <c r="F311" s="264"/>
      <c r="G311" s="431"/>
      <c r="H311" s="432"/>
      <c r="I311" s="382"/>
      <c r="J311" s="382"/>
      <c r="K311" s="382"/>
      <c r="L311" s="376"/>
      <c r="M311" s="433"/>
      <c r="N311" s="434"/>
      <c r="O311" s="435"/>
      <c r="P311" s="378"/>
      <c r="Q311" s="436"/>
      <c r="R311" s="373"/>
      <c r="S311" s="437"/>
      <c r="T311" s="438"/>
      <c r="U311" s="384"/>
      <c r="V311" s="470"/>
      <c r="W311" s="381"/>
      <c r="X311" s="382"/>
      <c r="Y311" s="382"/>
      <c r="Z311" s="382"/>
      <c r="AA311" s="382"/>
      <c r="AB311" s="382"/>
      <c r="AC311" s="376"/>
      <c r="AD311" s="377"/>
      <c r="AE311" s="385"/>
      <c r="AF311" s="385"/>
      <c r="AG311" s="385"/>
      <c r="AH311" s="385"/>
      <c r="AI311" s="379"/>
      <c r="AJ311" s="386"/>
      <c r="AK311" s="372"/>
      <c r="AL311" s="372"/>
      <c r="AM311" s="372"/>
      <c r="AN311" s="372"/>
      <c r="AO311" s="372"/>
      <c r="AP311" s="372"/>
      <c r="AQ311" s="373"/>
      <c r="AR311" s="387"/>
      <c r="AS311" s="383"/>
      <c r="AT311" s="435"/>
      <c r="AU311" s="385"/>
      <c r="AV311" s="385"/>
      <c r="AW311" s="385"/>
      <c r="AX311" s="385"/>
      <c r="AY311" s="378"/>
      <c r="AZ311" s="436"/>
      <c r="BA311" s="372"/>
      <c r="BB311" s="372"/>
      <c r="BC311" s="372"/>
      <c r="BD311" s="372"/>
      <c r="BE311" s="437"/>
      <c r="BF311" s="381"/>
      <c r="BG311" s="376"/>
      <c r="BH311" s="377"/>
      <c r="BI311" s="385"/>
      <c r="BJ311" s="385"/>
      <c r="BK311" s="385"/>
      <c r="BL311" s="385"/>
      <c r="BM311" s="385"/>
      <c r="BN311" s="385"/>
      <c r="BO311" s="379"/>
      <c r="BP311" s="439"/>
      <c r="BQ311" s="438"/>
      <c r="BR311" s="440"/>
      <c r="BS311" s="385"/>
      <c r="BT311" s="379"/>
      <c r="BX311" s="458"/>
    </row>
    <row r="312" spans="1:76" s="132" customFormat="1" ht="15" x14ac:dyDescent="0.3">
      <c r="A312" s="148"/>
      <c r="B312" s="149"/>
      <c r="C312" s="291" t="str">
        <f t="shared" si="4"/>
        <v/>
      </c>
      <c r="D312" s="295"/>
      <c r="E312" s="264"/>
      <c r="F312" s="264"/>
      <c r="G312" s="431"/>
      <c r="H312" s="432"/>
      <c r="I312" s="382"/>
      <c r="J312" s="382"/>
      <c r="K312" s="382"/>
      <c r="L312" s="376"/>
      <c r="M312" s="433"/>
      <c r="N312" s="434"/>
      <c r="O312" s="435"/>
      <c r="P312" s="378"/>
      <c r="Q312" s="436"/>
      <c r="R312" s="373"/>
      <c r="S312" s="437"/>
      <c r="T312" s="438"/>
      <c r="U312" s="384"/>
      <c r="V312" s="470"/>
      <c r="W312" s="381"/>
      <c r="X312" s="382"/>
      <c r="Y312" s="382"/>
      <c r="Z312" s="382"/>
      <c r="AA312" s="382"/>
      <c r="AB312" s="382"/>
      <c r="AC312" s="376"/>
      <c r="AD312" s="377"/>
      <c r="AE312" s="385"/>
      <c r="AF312" s="385"/>
      <c r="AG312" s="385"/>
      <c r="AH312" s="385"/>
      <c r="AI312" s="379"/>
      <c r="AJ312" s="386"/>
      <c r="AK312" s="372"/>
      <c r="AL312" s="372"/>
      <c r="AM312" s="372"/>
      <c r="AN312" s="372"/>
      <c r="AO312" s="372"/>
      <c r="AP312" s="372"/>
      <c r="AQ312" s="373"/>
      <c r="AR312" s="387"/>
      <c r="AS312" s="383"/>
      <c r="AT312" s="435"/>
      <c r="AU312" s="385"/>
      <c r="AV312" s="385"/>
      <c r="AW312" s="385"/>
      <c r="AX312" s="385"/>
      <c r="AY312" s="378"/>
      <c r="AZ312" s="436"/>
      <c r="BA312" s="372"/>
      <c r="BB312" s="372"/>
      <c r="BC312" s="372"/>
      <c r="BD312" s="372"/>
      <c r="BE312" s="437"/>
      <c r="BF312" s="381"/>
      <c r="BG312" s="376"/>
      <c r="BH312" s="377"/>
      <c r="BI312" s="385"/>
      <c r="BJ312" s="385"/>
      <c r="BK312" s="385"/>
      <c r="BL312" s="385"/>
      <c r="BM312" s="385"/>
      <c r="BN312" s="385"/>
      <c r="BO312" s="379"/>
      <c r="BP312" s="439"/>
      <c r="BQ312" s="438"/>
      <c r="BR312" s="440"/>
      <c r="BS312" s="385"/>
      <c r="BT312" s="379"/>
      <c r="BX312" s="458"/>
    </row>
    <row r="313" spans="1:76" s="132" customFormat="1" ht="15" x14ac:dyDescent="0.3">
      <c r="A313" s="148"/>
      <c r="B313" s="149"/>
      <c r="C313" s="291" t="str">
        <f t="shared" si="4"/>
        <v/>
      </c>
      <c r="D313" s="295"/>
      <c r="E313" s="264"/>
      <c r="F313" s="264"/>
      <c r="G313" s="431"/>
      <c r="H313" s="432"/>
      <c r="I313" s="382"/>
      <c r="J313" s="382"/>
      <c r="K313" s="382"/>
      <c r="L313" s="376"/>
      <c r="M313" s="433"/>
      <c r="N313" s="434"/>
      <c r="O313" s="435"/>
      <c r="P313" s="378"/>
      <c r="Q313" s="436"/>
      <c r="R313" s="373"/>
      <c r="S313" s="437"/>
      <c r="T313" s="438"/>
      <c r="U313" s="384"/>
      <c r="V313" s="470"/>
      <c r="W313" s="381"/>
      <c r="X313" s="382"/>
      <c r="Y313" s="382"/>
      <c r="Z313" s="382"/>
      <c r="AA313" s="382"/>
      <c r="AB313" s="382"/>
      <c r="AC313" s="376"/>
      <c r="AD313" s="377"/>
      <c r="AE313" s="385"/>
      <c r="AF313" s="385"/>
      <c r="AG313" s="385"/>
      <c r="AH313" s="385"/>
      <c r="AI313" s="379"/>
      <c r="AJ313" s="386"/>
      <c r="AK313" s="372"/>
      <c r="AL313" s="372"/>
      <c r="AM313" s="372"/>
      <c r="AN313" s="372"/>
      <c r="AO313" s="372"/>
      <c r="AP313" s="372"/>
      <c r="AQ313" s="373"/>
      <c r="AR313" s="387"/>
      <c r="AS313" s="383"/>
      <c r="AT313" s="435"/>
      <c r="AU313" s="385"/>
      <c r="AV313" s="385"/>
      <c r="AW313" s="385"/>
      <c r="AX313" s="385"/>
      <c r="AY313" s="378"/>
      <c r="AZ313" s="436"/>
      <c r="BA313" s="372"/>
      <c r="BB313" s="372"/>
      <c r="BC313" s="372"/>
      <c r="BD313" s="372"/>
      <c r="BE313" s="437"/>
      <c r="BF313" s="381"/>
      <c r="BG313" s="376"/>
      <c r="BH313" s="377"/>
      <c r="BI313" s="385"/>
      <c r="BJ313" s="385"/>
      <c r="BK313" s="385"/>
      <c r="BL313" s="385"/>
      <c r="BM313" s="385"/>
      <c r="BN313" s="385"/>
      <c r="BO313" s="379"/>
      <c r="BP313" s="439"/>
      <c r="BQ313" s="438"/>
      <c r="BR313" s="440"/>
      <c r="BS313" s="385"/>
      <c r="BT313" s="379"/>
      <c r="BX313" s="458"/>
    </row>
    <row r="314" spans="1:76" s="132" customFormat="1" ht="15" x14ac:dyDescent="0.3">
      <c r="A314" s="148"/>
      <c r="B314" s="149"/>
      <c r="C314" s="291" t="str">
        <f t="shared" si="4"/>
        <v/>
      </c>
      <c r="D314" s="295"/>
      <c r="E314" s="264"/>
      <c r="F314" s="264"/>
      <c r="G314" s="431"/>
      <c r="H314" s="432"/>
      <c r="I314" s="382"/>
      <c r="J314" s="382"/>
      <c r="K314" s="382"/>
      <c r="L314" s="376"/>
      <c r="M314" s="433"/>
      <c r="N314" s="434"/>
      <c r="O314" s="435"/>
      <c r="P314" s="378"/>
      <c r="Q314" s="436"/>
      <c r="R314" s="373"/>
      <c r="S314" s="437"/>
      <c r="T314" s="438"/>
      <c r="U314" s="384"/>
      <c r="V314" s="470"/>
      <c r="W314" s="381"/>
      <c r="X314" s="382"/>
      <c r="Y314" s="382"/>
      <c r="Z314" s="382"/>
      <c r="AA314" s="382"/>
      <c r="AB314" s="382"/>
      <c r="AC314" s="376"/>
      <c r="AD314" s="377"/>
      <c r="AE314" s="385"/>
      <c r="AF314" s="385"/>
      <c r="AG314" s="385"/>
      <c r="AH314" s="385"/>
      <c r="AI314" s="379"/>
      <c r="AJ314" s="386"/>
      <c r="AK314" s="372"/>
      <c r="AL314" s="372"/>
      <c r="AM314" s="372"/>
      <c r="AN314" s="372"/>
      <c r="AO314" s="372"/>
      <c r="AP314" s="372"/>
      <c r="AQ314" s="373"/>
      <c r="AR314" s="387"/>
      <c r="AS314" s="383"/>
      <c r="AT314" s="435"/>
      <c r="AU314" s="385"/>
      <c r="AV314" s="385"/>
      <c r="AW314" s="385"/>
      <c r="AX314" s="385"/>
      <c r="AY314" s="378"/>
      <c r="AZ314" s="436"/>
      <c r="BA314" s="372"/>
      <c r="BB314" s="372"/>
      <c r="BC314" s="372"/>
      <c r="BD314" s="372"/>
      <c r="BE314" s="437"/>
      <c r="BF314" s="381"/>
      <c r="BG314" s="376"/>
      <c r="BH314" s="377"/>
      <c r="BI314" s="385"/>
      <c r="BJ314" s="385"/>
      <c r="BK314" s="385"/>
      <c r="BL314" s="385"/>
      <c r="BM314" s="385"/>
      <c r="BN314" s="385"/>
      <c r="BO314" s="379"/>
      <c r="BP314" s="439"/>
      <c r="BQ314" s="438"/>
      <c r="BR314" s="440"/>
      <c r="BS314" s="385"/>
      <c r="BT314" s="379"/>
      <c r="BX314" s="458"/>
    </row>
    <row r="315" spans="1:76" s="132" customFormat="1" ht="15" x14ac:dyDescent="0.3">
      <c r="A315" s="148"/>
      <c r="B315" s="149"/>
      <c r="C315" s="291" t="str">
        <f t="shared" si="4"/>
        <v/>
      </c>
      <c r="D315" s="295"/>
      <c r="E315" s="264"/>
      <c r="F315" s="264"/>
      <c r="G315" s="431"/>
      <c r="H315" s="432"/>
      <c r="I315" s="382"/>
      <c r="J315" s="382"/>
      <c r="K315" s="382"/>
      <c r="L315" s="376"/>
      <c r="M315" s="433"/>
      <c r="N315" s="434"/>
      <c r="O315" s="435"/>
      <c r="P315" s="378"/>
      <c r="Q315" s="436"/>
      <c r="R315" s="373"/>
      <c r="S315" s="437"/>
      <c r="T315" s="438"/>
      <c r="U315" s="384"/>
      <c r="V315" s="470"/>
      <c r="W315" s="381"/>
      <c r="X315" s="382"/>
      <c r="Y315" s="382"/>
      <c r="Z315" s="382"/>
      <c r="AA315" s="382"/>
      <c r="AB315" s="382"/>
      <c r="AC315" s="376"/>
      <c r="AD315" s="377"/>
      <c r="AE315" s="385"/>
      <c r="AF315" s="385"/>
      <c r="AG315" s="385"/>
      <c r="AH315" s="385"/>
      <c r="AI315" s="379"/>
      <c r="AJ315" s="386"/>
      <c r="AK315" s="372"/>
      <c r="AL315" s="372"/>
      <c r="AM315" s="372"/>
      <c r="AN315" s="372"/>
      <c r="AO315" s="372"/>
      <c r="AP315" s="372"/>
      <c r="AQ315" s="373"/>
      <c r="AR315" s="387"/>
      <c r="AS315" s="383"/>
      <c r="AT315" s="435"/>
      <c r="AU315" s="385"/>
      <c r="AV315" s="385"/>
      <c r="AW315" s="385"/>
      <c r="AX315" s="385"/>
      <c r="AY315" s="378"/>
      <c r="AZ315" s="436"/>
      <c r="BA315" s="372"/>
      <c r="BB315" s="372"/>
      <c r="BC315" s="372"/>
      <c r="BD315" s="372"/>
      <c r="BE315" s="437"/>
      <c r="BF315" s="381"/>
      <c r="BG315" s="376"/>
      <c r="BH315" s="377"/>
      <c r="BI315" s="385"/>
      <c r="BJ315" s="385"/>
      <c r="BK315" s="385"/>
      <c r="BL315" s="385"/>
      <c r="BM315" s="385"/>
      <c r="BN315" s="385"/>
      <c r="BO315" s="379"/>
      <c r="BP315" s="439"/>
      <c r="BQ315" s="438"/>
      <c r="BR315" s="440"/>
      <c r="BS315" s="385"/>
      <c r="BT315" s="379"/>
      <c r="BX315" s="458"/>
    </row>
    <row r="316" spans="1:76" s="132" customFormat="1" ht="15" x14ac:dyDescent="0.3">
      <c r="A316" s="148"/>
      <c r="B316" s="149"/>
      <c r="C316" s="291" t="str">
        <f t="shared" si="4"/>
        <v/>
      </c>
      <c r="D316" s="295"/>
      <c r="E316" s="264"/>
      <c r="F316" s="264"/>
      <c r="G316" s="431"/>
      <c r="H316" s="432"/>
      <c r="I316" s="382"/>
      <c r="J316" s="382"/>
      <c r="K316" s="382"/>
      <c r="L316" s="376"/>
      <c r="M316" s="433"/>
      <c r="N316" s="434"/>
      <c r="O316" s="435"/>
      <c r="P316" s="378"/>
      <c r="Q316" s="436"/>
      <c r="R316" s="373"/>
      <c r="S316" s="437"/>
      <c r="T316" s="438"/>
      <c r="U316" s="384"/>
      <c r="V316" s="470"/>
      <c r="W316" s="381"/>
      <c r="X316" s="382"/>
      <c r="Y316" s="382"/>
      <c r="Z316" s="382"/>
      <c r="AA316" s="382"/>
      <c r="AB316" s="382"/>
      <c r="AC316" s="376"/>
      <c r="AD316" s="377"/>
      <c r="AE316" s="385"/>
      <c r="AF316" s="385"/>
      <c r="AG316" s="385"/>
      <c r="AH316" s="385"/>
      <c r="AI316" s="379"/>
      <c r="AJ316" s="386"/>
      <c r="AK316" s="372"/>
      <c r="AL316" s="372"/>
      <c r="AM316" s="372"/>
      <c r="AN316" s="372"/>
      <c r="AO316" s="372"/>
      <c r="AP316" s="372"/>
      <c r="AQ316" s="373"/>
      <c r="AR316" s="387"/>
      <c r="AS316" s="383"/>
      <c r="AT316" s="435"/>
      <c r="AU316" s="385"/>
      <c r="AV316" s="385"/>
      <c r="AW316" s="385"/>
      <c r="AX316" s="385"/>
      <c r="AY316" s="378"/>
      <c r="AZ316" s="436"/>
      <c r="BA316" s="372"/>
      <c r="BB316" s="372"/>
      <c r="BC316" s="372"/>
      <c r="BD316" s="372"/>
      <c r="BE316" s="437"/>
      <c r="BF316" s="381"/>
      <c r="BG316" s="376"/>
      <c r="BH316" s="377"/>
      <c r="BI316" s="385"/>
      <c r="BJ316" s="385"/>
      <c r="BK316" s="385"/>
      <c r="BL316" s="385"/>
      <c r="BM316" s="385"/>
      <c r="BN316" s="385"/>
      <c r="BO316" s="379"/>
      <c r="BP316" s="439"/>
      <c r="BQ316" s="438"/>
      <c r="BR316" s="440"/>
      <c r="BS316" s="385"/>
      <c r="BT316" s="379"/>
      <c r="BX316" s="458"/>
    </row>
    <row r="317" spans="1:76" s="132" customFormat="1" ht="15" x14ac:dyDescent="0.3">
      <c r="A317" s="148"/>
      <c r="B317" s="149"/>
      <c r="C317" s="291" t="str">
        <f t="shared" si="4"/>
        <v/>
      </c>
      <c r="D317" s="295"/>
      <c r="E317" s="264"/>
      <c r="F317" s="264"/>
      <c r="G317" s="431"/>
      <c r="H317" s="432"/>
      <c r="I317" s="382"/>
      <c r="J317" s="382"/>
      <c r="K317" s="382"/>
      <c r="L317" s="376"/>
      <c r="M317" s="433"/>
      <c r="N317" s="434"/>
      <c r="O317" s="435"/>
      <c r="P317" s="378"/>
      <c r="Q317" s="436"/>
      <c r="R317" s="373"/>
      <c r="S317" s="437"/>
      <c r="T317" s="438"/>
      <c r="U317" s="384"/>
      <c r="V317" s="470"/>
      <c r="W317" s="381"/>
      <c r="X317" s="382"/>
      <c r="Y317" s="382"/>
      <c r="Z317" s="382"/>
      <c r="AA317" s="382"/>
      <c r="AB317" s="382"/>
      <c r="AC317" s="376"/>
      <c r="AD317" s="377"/>
      <c r="AE317" s="385"/>
      <c r="AF317" s="385"/>
      <c r="AG317" s="385"/>
      <c r="AH317" s="385"/>
      <c r="AI317" s="379"/>
      <c r="AJ317" s="386"/>
      <c r="AK317" s="372"/>
      <c r="AL317" s="372"/>
      <c r="AM317" s="372"/>
      <c r="AN317" s="372"/>
      <c r="AO317" s="372"/>
      <c r="AP317" s="372"/>
      <c r="AQ317" s="373"/>
      <c r="AR317" s="387"/>
      <c r="AS317" s="383"/>
      <c r="AT317" s="435"/>
      <c r="AU317" s="385"/>
      <c r="AV317" s="385"/>
      <c r="AW317" s="385"/>
      <c r="AX317" s="385"/>
      <c r="AY317" s="378"/>
      <c r="AZ317" s="436"/>
      <c r="BA317" s="372"/>
      <c r="BB317" s="372"/>
      <c r="BC317" s="372"/>
      <c r="BD317" s="372"/>
      <c r="BE317" s="437"/>
      <c r="BF317" s="381"/>
      <c r="BG317" s="376"/>
      <c r="BH317" s="377"/>
      <c r="BI317" s="385"/>
      <c r="BJ317" s="385"/>
      <c r="BK317" s="385"/>
      <c r="BL317" s="385"/>
      <c r="BM317" s="385"/>
      <c r="BN317" s="385"/>
      <c r="BO317" s="379"/>
      <c r="BP317" s="439"/>
      <c r="BQ317" s="438"/>
      <c r="BR317" s="440"/>
      <c r="BS317" s="385"/>
      <c r="BT317" s="379"/>
      <c r="BX317" s="458"/>
    </row>
    <row r="318" spans="1:76" s="132" customFormat="1" ht="15" x14ac:dyDescent="0.3">
      <c r="A318" s="148"/>
      <c r="B318" s="149"/>
      <c r="C318" s="291" t="str">
        <f t="shared" si="4"/>
        <v/>
      </c>
      <c r="D318" s="295"/>
      <c r="E318" s="264"/>
      <c r="F318" s="264"/>
      <c r="G318" s="431"/>
      <c r="H318" s="432"/>
      <c r="I318" s="382"/>
      <c r="J318" s="382"/>
      <c r="K318" s="382"/>
      <c r="L318" s="376"/>
      <c r="M318" s="433"/>
      <c r="N318" s="434"/>
      <c r="O318" s="435"/>
      <c r="P318" s="378"/>
      <c r="Q318" s="436"/>
      <c r="R318" s="373"/>
      <c r="S318" s="437"/>
      <c r="T318" s="438"/>
      <c r="U318" s="384"/>
      <c r="V318" s="470"/>
      <c r="W318" s="381"/>
      <c r="X318" s="382"/>
      <c r="Y318" s="382"/>
      <c r="Z318" s="382"/>
      <c r="AA318" s="382"/>
      <c r="AB318" s="382"/>
      <c r="AC318" s="376"/>
      <c r="AD318" s="377"/>
      <c r="AE318" s="385"/>
      <c r="AF318" s="385"/>
      <c r="AG318" s="385"/>
      <c r="AH318" s="385"/>
      <c r="AI318" s="379"/>
      <c r="AJ318" s="386"/>
      <c r="AK318" s="372"/>
      <c r="AL318" s="372"/>
      <c r="AM318" s="372"/>
      <c r="AN318" s="372"/>
      <c r="AO318" s="372"/>
      <c r="AP318" s="372"/>
      <c r="AQ318" s="373"/>
      <c r="AR318" s="387"/>
      <c r="AS318" s="383"/>
      <c r="AT318" s="435"/>
      <c r="AU318" s="385"/>
      <c r="AV318" s="385"/>
      <c r="AW318" s="385"/>
      <c r="AX318" s="385"/>
      <c r="AY318" s="378"/>
      <c r="AZ318" s="436"/>
      <c r="BA318" s="372"/>
      <c r="BB318" s="372"/>
      <c r="BC318" s="372"/>
      <c r="BD318" s="372"/>
      <c r="BE318" s="437"/>
      <c r="BF318" s="381"/>
      <c r="BG318" s="376"/>
      <c r="BH318" s="377"/>
      <c r="BI318" s="385"/>
      <c r="BJ318" s="385"/>
      <c r="BK318" s="385"/>
      <c r="BL318" s="385"/>
      <c r="BM318" s="385"/>
      <c r="BN318" s="385"/>
      <c r="BO318" s="379"/>
      <c r="BP318" s="439"/>
      <c r="BQ318" s="438"/>
      <c r="BR318" s="440"/>
      <c r="BS318" s="385"/>
      <c r="BT318" s="379"/>
      <c r="BX318" s="458"/>
    </row>
    <row r="319" spans="1:76" s="132" customFormat="1" ht="15" x14ac:dyDescent="0.3">
      <c r="A319" s="148"/>
      <c r="B319" s="149"/>
      <c r="C319" s="291" t="str">
        <f t="shared" si="4"/>
        <v/>
      </c>
      <c r="D319" s="295"/>
      <c r="E319" s="264"/>
      <c r="F319" s="264"/>
      <c r="G319" s="431"/>
      <c r="H319" s="432"/>
      <c r="I319" s="382"/>
      <c r="J319" s="382"/>
      <c r="K319" s="382"/>
      <c r="L319" s="376"/>
      <c r="M319" s="433"/>
      <c r="N319" s="434"/>
      <c r="O319" s="435"/>
      <c r="P319" s="378"/>
      <c r="Q319" s="436"/>
      <c r="R319" s="373"/>
      <c r="S319" s="437"/>
      <c r="T319" s="438"/>
      <c r="U319" s="384"/>
      <c r="V319" s="470"/>
      <c r="W319" s="381"/>
      <c r="X319" s="382"/>
      <c r="Y319" s="382"/>
      <c r="Z319" s="382"/>
      <c r="AA319" s="382"/>
      <c r="AB319" s="382"/>
      <c r="AC319" s="376"/>
      <c r="AD319" s="377"/>
      <c r="AE319" s="385"/>
      <c r="AF319" s="385"/>
      <c r="AG319" s="385"/>
      <c r="AH319" s="385"/>
      <c r="AI319" s="379"/>
      <c r="AJ319" s="386"/>
      <c r="AK319" s="372"/>
      <c r="AL319" s="372"/>
      <c r="AM319" s="372"/>
      <c r="AN319" s="372"/>
      <c r="AO319" s="372"/>
      <c r="AP319" s="372"/>
      <c r="AQ319" s="373"/>
      <c r="AR319" s="387"/>
      <c r="AS319" s="383"/>
      <c r="AT319" s="435"/>
      <c r="AU319" s="385"/>
      <c r="AV319" s="385"/>
      <c r="AW319" s="385"/>
      <c r="AX319" s="385"/>
      <c r="AY319" s="378"/>
      <c r="AZ319" s="436"/>
      <c r="BA319" s="372"/>
      <c r="BB319" s="372"/>
      <c r="BC319" s="372"/>
      <c r="BD319" s="372"/>
      <c r="BE319" s="437"/>
      <c r="BF319" s="381"/>
      <c r="BG319" s="376"/>
      <c r="BH319" s="377"/>
      <c r="BI319" s="385"/>
      <c r="BJ319" s="385"/>
      <c r="BK319" s="385"/>
      <c r="BL319" s="385"/>
      <c r="BM319" s="385"/>
      <c r="BN319" s="385"/>
      <c r="BO319" s="379"/>
      <c r="BP319" s="439"/>
      <c r="BQ319" s="438"/>
      <c r="BR319" s="440"/>
      <c r="BS319" s="385"/>
      <c r="BT319" s="379"/>
      <c r="BX319" s="458"/>
    </row>
    <row r="320" spans="1:76" s="132" customFormat="1" ht="15" x14ac:dyDescent="0.3">
      <c r="A320" s="148"/>
      <c r="B320" s="149"/>
      <c r="C320" s="291" t="str">
        <f t="shared" si="4"/>
        <v/>
      </c>
      <c r="D320" s="295"/>
      <c r="E320" s="264"/>
      <c r="F320" s="264"/>
      <c r="G320" s="431"/>
      <c r="H320" s="432"/>
      <c r="I320" s="382"/>
      <c r="J320" s="382"/>
      <c r="K320" s="382"/>
      <c r="L320" s="376"/>
      <c r="M320" s="433"/>
      <c r="N320" s="434"/>
      <c r="O320" s="435"/>
      <c r="P320" s="378"/>
      <c r="Q320" s="436"/>
      <c r="R320" s="373"/>
      <c r="S320" s="437"/>
      <c r="T320" s="438"/>
      <c r="U320" s="384"/>
      <c r="V320" s="470"/>
      <c r="W320" s="381"/>
      <c r="X320" s="382"/>
      <c r="Y320" s="382"/>
      <c r="Z320" s="382"/>
      <c r="AA320" s="382"/>
      <c r="AB320" s="382"/>
      <c r="AC320" s="376"/>
      <c r="AD320" s="377"/>
      <c r="AE320" s="385"/>
      <c r="AF320" s="385"/>
      <c r="AG320" s="385"/>
      <c r="AH320" s="385"/>
      <c r="AI320" s="379"/>
      <c r="AJ320" s="386"/>
      <c r="AK320" s="372"/>
      <c r="AL320" s="372"/>
      <c r="AM320" s="372"/>
      <c r="AN320" s="372"/>
      <c r="AO320" s="372"/>
      <c r="AP320" s="372"/>
      <c r="AQ320" s="373"/>
      <c r="AR320" s="387"/>
      <c r="AS320" s="383"/>
      <c r="AT320" s="435"/>
      <c r="AU320" s="385"/>
      <c r="AV320" s="385"/>
      <c r="AW320" s="385"/>
      <c r="AX320" s="385"/>
      <c r="AY320" s="378"/>
      <c r="AZ320" s="436"/>
      <c r="BA320" s="372"/>
      <c r="BB320" s="372"/>
      <c r="BC320" s="372"/>
      <c r="BD320" s="372"/>
      <c r="BE320" s="437"/>
      <c r="BF320" s="381"/>
      <c r="BG320" s="376"/>
      <c r="BH320" s="377"/>
      <c r="BI320" s="385"/>
      <c r="BJ320" s="385"/>
      <c r="BK320" s="385"/>
      <c r="BL320" s="385"/>
      <c r="BM320" s="385"/>
      <c r="BN320" s="385"/>
      <c r="BO320" s="379"/>
      <c r="BP320" s="439"/>
      <c r="BQ320" s="438"/>
      <c r="BR320" s="440"/>
      <c r="BS320" s="385"/>
      <c r="BT320" s="379"/>
      <c r="BX320" s="458"/>
    </row>
    <row r="321" spans="1:76" s="132" customFormat="1" ht="15" x14ac:dyDescent="0.3">
      <c r="A321" s="148"/>
      <c r="B321" s="149"/>
      <c r="C321" s="291" t="str">
        <f t="shared" si="4"/>
        <v/>
      </c>
      <c r="D321" s="295"/>
      <c r="E321" s="264"/>
      <c r="F321" s="264"/>
      <c r="G321" s="431"/>
      <c r="H321" s="432"/>
      <c r="I321" s="382"/>
      <c r="J321" s="382"/>
      <c r="K321" s="382"/>
      <c r="L321" s="376"/>
      <c r="M321" s="433"/>
      <c r="N321" s="434"/>
      <c r="O321" s="435"/>
      <c r="P321" s="378"/>
      <c r="Q321" s="436"/>
      <c r="R321" s="373"/>
      <c r="S321" s="437"/>
      <c r="T321" s="438"/>
      <c r="U321" s="384"/>
      <c r="V321" s="470"/>
      <c r="W321" s="381"/>
      <c r="X321" s="382"/>
      <c r="Y321" s="382"/>
      <c r="Z321" s="382"/>
      <c r="AA321" s="382"/>
      <c r="AB321" s="382"/>
      <c r="AC321" s="376"/>
      <c r="AD321" s="377"/>
      <c r="AE321" s="385"/>
      <c r="AF321" s="385"/>
      <c r="AG321" s="385"/>
      <c r="AH321" s="385"/>
      <c r="AI321" s="379"/>
      <c r="AJ321" s="386"/>
      <c r="AK321" s="372"/>
      <c r="AL321" s="372"/>
      <c r="AM321" s="372"/>
      <c r="AN321" s="372"/>
      <c r="AO321" s="372"/>
      <c r="AP321" s="372"/>
      <c r="AQ321" s="373"/>
      <c r="AR321" s="387"/>
      <c r="AS321" s="383"/>
      <c r="AT321" s="435"/>
      <c r="AU321" s="385"/>
      <c r="AV321" s="385"/>
      <c r="AW321" s="385"/>
      <c r="AX321" s="385"/>
      <c r="AY321" s="378"/>
      <c r="AZ321" s="436"/>
      <c r="BA321" s="372"/>
      <c r="BB321" s="372"/>
      <c r="BC321" s="372"/>
      <c r="BD321" s="372"/>
      <c r="BE321" s="437"/>
      <c r="BF321" s="381"/>
      <c r="BG321" s="376"/>
      <c r="BH321" s="377"/>
      <c r="BI321" s="385"/>
      <c r="BJ321" s="385"/>
      <c r="BK321" s="385"/>
      <c r="BL321" s="385"/>
      <c r="BM321" s="385"/>
      <c r="BN321" s="385"/>
      <c r="BO321" s="379"/>
      <c r="BP321" s="439"/>
      <c r="BQ321" s="438"/>
      <c r="BR321" s="440"/>
      <c r="BS321" s="385"/>
      <c r="BT321" s="379"/>
      <c r="BX321" s="458"/>
    </row>
    <row r="322" spans="1:76" s="132" customFormat="1" ht="15" x14ac:dyDescent="0.3">
      <c r="A322" s="148"/>
      <c r="B322" s="149"/>
      <c r="C322" s="291" t="str">
        <f t="shared" si="4"/>
        <v/>
      </c>
      <c r="D322" s="295"/>
      <c r="E322" s="264"/>
      <c r="F322" s="264"/>
      <c r="G322" s="431"/>
      <c r="H322" s="432"/>
      <c r="I322" s="382"/>
      <c r="J322" s="382"/>
      <c r="K322" s="382"/>
      <c r="L322" s="376"/>
      <c r="M322" s="433"/>
      <c r="N322" s="434"/>
      <c r="O322" s="435"/>
      <c r="P322" s="378"/>
      <c r="Q322" s="436"/>
      <c r="R322" s="373"/>
      <c r="S322" s="437"/>
      <c r="T322" s="438"/>
      <c r="U322" s="384"/>
      <c r="V322" s="470"/>
      <c r="W322" s="381"/>
      <c r="X322" s="382"/>
      <c r="Y322" s="382"/>
      <c r="Z322" s="382"/>
      <c r="AA322" s="382"/>
      <c r="AB322" s="382"/>
      <c r="AC322" s="376"/>
      <c r="AD322" s="377"/>
      <c r="AE322" s="385"/>
      <c r="AF322" s="385"/>
      <c r="AG322" s="385"/>
      <c r="AH322" s="385"/>
      <c r="AI322" s="379"/>
      <c r="AJ322" s="386"/>
      <c r="AK322" s="372"/>
      <c r="AL322" s="372"/>
      <c r="AM322" s="372"/>
      <c r="AN322" s="372"/>
      <c r="AO322" s="372"/>
      <c r="AP322" s="372"/>
      <c r="AQ322" s="373"/>
      <c r="AR322" s="387"/>
      <c r="AS322" s="383"/>
      <c r="AT322" s="435"/>
      <c r="AU322" s="385"/>
      <c r="AV322" s="385"/>
      <c r="AW322" s="385"/>
      <c r="AX322" s="385"/>
      <c r="AY322" s="378"/>
      <c r="AZ322" s="436"/>
      <c r="BA322" s="372"/>
      <c r="BB322" s="372"/>
      <c r="BC322" s="372"/>
      <c r="BD322" s="372"/>
      <c r="BE322" s="437"/>
      <c r="BF322" s="381"/>
      <c r="BG322" s="376"/>
      <c r="BH322" s="377"/>
      <c r="BI322" s="385"/>
      <c r="BJ322" s="385"/>
      <c r="BK322" s="385"/>
      <c r="BL322" s="385"/>
      <c r="BM322" s="385"/>
      <c r="BN322" s="385"/>
      <c r="BO322" s="379"/>
      <c r="BP322" s="439"/>
      <c r="BQ322" s="438"/>
      <c r="BR322" s="440"/>
      <c r="BS322" s="385"/>
      <c r="BT322" s="379"/>
      <c r="BX322" s="458"/>
    </row>
    <row r="323" spans="1:76" s="132" customFormat="1" ht="15" x14ac:dyDescent="0.3">
      <c r="A323" s="148"/>
      <c r="B323" s="149"/>
      <c r="C323" s="291" t="str">
        <f t="shared" si="4"/>
        <v/>
      </c>
      <c r="D323" s="295"/>
      <c r="E323" s="264"/>
      <c r="F323" s="264"/>
      <c r="G323" s="431"/>
      <c r="H323" s="432"/>
      <c r="I323" s="382"/>
      <c r="J323" s="382"/>
      <c r="K323" s="382"/>
      <c r="L323" s="376"/>
      <c r="M323" s="433"/>
      <c r="N323" s="434"/>
      <c r="O323" s="435"/>
      <c r="P323" s="378"/>
      <c r="Q323" s="436"/>
      <c r="R323" s="373"/>
      <c r="S323" s="437"/>
      <c r="T323" s="438"/>
      <c r="U323" s="384"/>
      <c r="V323" s="470"/>
      <c r="W323" s="381"/>
      <c r="X323" s="382"/>
      <c r="Y323" s="382"/>
      <c r="Z323" s="382"/>
      <c r="AA323" s="382"/>
      <c r="AB323" s="382"/>
      <c r="AC323" s="376"/>
      <c r="AD323" s="377"/>
      <c r="AE323" s="385"/>
      <c r="AF323" s="385"/>
      <c r="AG323" s="385"/>
      <c r="AH323" s="385"/>
      <c r="AI323" s="379"/>
      <c r="AJ323" s="386"/>
      <c r="AK323" s="372"/>
      <c r="AL323" s="372"/>
      <c r="AM323" s="372"/>
      <c r="AN323" s="372"/>
      <c r="AO323" s="372"/>
      <c r="AP323" s="372"/>
      <c r="AQ323" s="373"/>
      <c r="AR323" s="387"/>
      <c r="AS323" s="383"/>
      <c r="AT323" s="435"/>
      <c r="AU323" s="385"/>
      <c r="AV323" s="385"/>
      <c r="AW323" s="385"/>
      <c r="AX323" s="385"/>
      <c r="AY323" s="378"/>
      <c r="AZ323" s="436"/>
      <c r="BA323" s="372"/>
      <c r="BB323" s="372"/>
      <c r="BC323" s="372"/>
      <c r="BD323" s="372"/>
      <c r="BE323" s="437"/>
      <c r="BF323" s="381"/>
      <c r="BG323" s="376"/>
      <c r="BH323" s="377"/>
      <c r="BI323" s="385"/>
      <c r="BJ323" s="385"/>
      <c r="BK323" s="385"/>
      <c r="BL323" s="385"/>
      <c r="BM323" s="385"/>
      <c r="BN323" s="385"/>
      <c r="BO323" s="379"/>
      <c r="BP323" s="439"/>
      <c r="BQ323" s="438"/>
      <c r="BR323" s="440"/>
      <c r="BS323" s="385"/>
      <c r="BT323" s="379"/>
      <c r="BX323" s="458"/>
    </row>
    <row r="324" spans="1:76" s="132" customFormat="1" ht="15" x14ac:dyDescent="0.3">
      <c r="A324" s="148"/>
      <c r="B324" s="149"/>
      <c r="C324" s="291" t="str">
        <f t="shared" si="4"/>
        <v/>
      </c>
      <c r="D324" s="295"/>
      <c r="E324" s="264"/>
      <c r="F324" s="264"/>
      <c r="G324" s="431"/>
      <c r="H324" s="432"/>
      <c r="I324" s="382"/>
      <c r="J324" s="382"/>
      <c r="K324" s="382"/>
      <c r="L324" s="376"/>
      <c r="M324" s="433"/>
      <c r="N324" s="434"/>
      <c r="O324" s="435"/>
      <c r="P324" s="378"/>
      <c r="Q324" s="436"/>
      <c r="R324" s="373"/>
      <c r="S324" s="437"/>
      <c r="T324" s="438"/>
      <c r="U324" s="384"/>
      <c r="V324" s="470"/>
      <c r="W324" s="381"/>
      <c r="X324" s="382"/>
      <c r="Y324" s="382"/>
      <c r="Z324" s="382"/>
      <c r="AA324" s="382"/>
      <c r="AB324" s="382"/>
      <c r="AC324" s="376"/>
      <c r="AD324" s="377"/>
      <c r="AE324" s="385"/>
      <c r="AF324" s="385"/>
      <c r="AG324" s="385"/>
      <c r="AH324" s="385"/>
      <c r="AI324" s="379"/>
      <c r="AJ324" s="386"/>
      <c r="AK324" s="372"/>
      <c r="AL324" s="372"/>
      <c r="AM324" s="372"/>
      <c r="AN324" s="372"/>
      <c r="AO324" s="372"/>
      <c r="AP324" s="372"/>
      <c r="AQ324" s="373"/>
      <c r="AR324" s="387"/>
      <c r="AS324" s="383"/>
      <c r="AT324" s="435"/>
      <c r="AU324" s="385"/>
      <c r="AV324" s="385"/>
      <c r="AW324" s="385"/>
      <c r="AX324" s="385"/>
      <c r="AY324" s="378"/>
      <c r="AZ324" s="436"/>
      <c r="BA324" s="372"/>
      <c r="BB324" s="372"/>
      <c r="BC324" s="372"/>
      <c r="BD324" s="372"/>
      <c r="BE324" s="437"/>
      <c r="BF324" s="381"/>
      <c r="BG324" s="376"/>
      <c r="BH324" s="377"/>
      <c r="BI324" s="385"/>
      <c r="BJ324" s="385"/>
      <c r="BK324" s="385"/>
      <c r="BL324" s="385"/>
      <c r="BM324" s="385"/>
      <c r="BN324" s="385"/>
      <c r="BO324" s="379"/>
      <c r="BP324" s="439"/>
      <c r="BQ324" s="438"/>
      <c r="BR324" s="440"/>
      <c r="BS324" s="385"/>
      <c r="BT324" s="379"/>
      <c r="BX324" s="458"/>
    </row>
    <row r="325" spans="1:76" s="132" customFormat="1" ht="15" x14ac:dyDescent="0.3">
      <c r="A325" s="148"/>
      <c r="B325" s="149"/>
      <c r="C325" s="291" t="str">
        <f t="shared" ref="C325:C388" si="5">IF(D325="","",C324+1)</f>
        <v/>
      </c>
      <c r="D325" s="295"/>
      <c r="E325" s="264"/>
      <c r="F325" s="264"/>
      <c r="G325" s="431"/>
      <c r="H325" s="432"/>
      <c r="I325" s="382"/>
      <c r="J325" s="382"/>
      <c r="K325" s="382"/>
      <c r="L325" s="376"/>
      <c r="M325" s="433"/>
      <c r="N325" s="434"/>
      <c r="O325" s="435"/>
      <c r="P325" s="378"/>
      <c r="Q325" s="436"/>
      <c r="R325" s="373"/>
      <c r="S325" s="437"/>
      <c r="T325" s="438"/>
      <c r="U325" s="384"/>
      <c r="V325" s="470"/>
      <c r="W325" s="381"/>
      <c r="X325" s="382"/>
      <c r="Y325" s="382"/>
      <c r="Z325" s="382"/>
      <c r="AA325" s="382"/>
      <c r="AB325" s="382"/>
      <c r="AC325" s="376"/>
      <c r="AD325" s="377"/>
      <c r="AE325" s="385"/>
      <c r="AF325" s="385"/>
      <c r="AG325" s="385"/>
      <c r="AH325" s="385"/>
      <c r="AI325" s="379"/>
      <c r="AJ325" s="386"/>
      <c r="AK325" s="372"/>
      <c r="AL325" s="372"/>
      <c r="AM325" s="372"/>
      <c r="AN325" s="372"/>
      <c r="AO325" s="372"/>
      <c r="AP325" s="372"/>
      <c r="AQ325" s="373"/>
      <c r="AR325" s="387"/>
      <c r="AS325" s="383"/>
      <c r="AT325" s="435"/>
      <c r="AU325" s="385"/>
      <c r="AV325" s="385"/>
      <c r="AW325" s="385"/>
      <c r="AX325" s="385"/>
      <c r="AY325" s="378"/>
      <c r="AZ325" s="436"/>
      <c r="BA325" s="372"/>
      <c r="BB325" s="372"/>
      <c r="BC325" s="372"/>
      <c r="BD325" s="372"/>
      <c r="BE325" s="437"/>
      <c r="BF325" s="381"/>
      <c r="BG325" s="376"/>
      <c r="BH325" s="377"/>
      <c r="BI325" s="385"/>
      <c r="BJ325" s="385"/>
      <c r="BK325" s="385"/>
      <c r="BL325" s="385"/>
      <c r="BM325" s="385"/>
      <c r="BN325" s="385"/>
      <c r="BO325" s="379"/>
      <c r="BP325" s="439"/>
      <c r="BQ325" s="438"/>
      <c r="BR325" s="440"/>
      <c r="BS325" s="385"/>
      <c r="BT325" s="379"/>
      <c r="BX325" s="458"/>
    </row>
    <row r="326" spans="1:76" s="132" customFormat="1" ht="15" x14ac:dyDescent="0.3">
      <c r="A326" s="148"/>
      <c r="B326" s="149"/>
      <c r="C326" s="291" t="str">
        <f t="shared" si="5"/>
        <v/>
      </c>
      <c r="D326" s="295"/>
      <c r="E326" s="264"/>
      <c r="F326" s="264"/>
      <c r="G326" s="431"/>
      <c r="H326" s="432"/>
      <c r="I326" s="382"/>
      <c r="J326" s="382"/>
      <c r="K326" s="382"/>
      <c r="L326" s="376"/>
      <c r="M326" s="433"/>
      <c r="N326" s="434"/>
      <c r="O326" s="435"/>
      <c r="P326" s="378"/>
      <c r="Q326" s="436"/>
      <c r="R326" s="373"/>
      <c r="S326" s="437"/>
      <c r="T326" s="438"/>
      <c r="U326" s="384"/>
      <c r="V326" s="470"/>
      <c r="W326" s="381"/>
      <c r="X326" s="382"/>
      <c r="Y326" s="382"/>
      <c r="Z326" s="382"/>
      <c r="AA326" s="382"/>
      <c r="AB326" s="382"/>
      <c r="AC326" s="376"/>
      <c r="AD326" s="377"/>
      <c r="AE326" s="385"/>
      <c r="AF326" s="385"/>
      <c r="AG326" s="385"/>
      <c r="AH326" s="385"/>
      <c r="AI326" s="379"/>
      <c r="AJ326" s="386"/>
      <c r="AK326" s="372"/>
      <c r="AL326" s="372"/>
      <c r="AM326" s="372"/>
      <c r="AN326" s="372"/>
      <c r="AO326" s="372"/>
      <c r="AP326" s="372"/>
      <c r="AQ326" s="373"/>
      <c r="AR326" s="387"/>
      <c r="AS326" s="383"/>
      <c r="AT326" s="435"/>
      <c r="AU326" s="385"/>
      <c r="AV326" s="385"/>
      <c r="AW326" s="385"/>
      <c r="AX326" s="385"/>
      <c r="AY326" s="378"/>
      <c r="AZ326" s="436"/>
      <c r="BA326" s="372"/>
      <c r="BB326" s="372"/>
      <c r="BC326" s="372"/>
      <c r="BD326" s="372"/>
      <c r="BE326" s="437"/>
      <c r="BF326" s="381"/>
      <c r="BG326" s="376"/>
      <c r="BH326" s="377"/>
      <c r="BI326" s="385"/>
      <c r="BJ326" s="385"/>
      <c r="BK326" s="385"/>
      <c r="BL326" s="385"/>
      <c r="BM326" s="385"/>
      <c r="BN326" s="385"/>
      <c r="BO326" s="379"/>
      <c r="BP326" s="439"/>
      <c r="BQ326" s="438"/>
      <c r="BR326" s="440"/>
      <c r="BS326" s="385"/>
      <c r="BT326" s="379"/>
      <c r="BX326" s="458"/>
    </row>
    <row r="327" spans="1:76" s="132" customFormat="1" ht="15" x14ac:dyDescent="0.3">
      <c r="A327" s="148"/>
      <c r="B327" s="149"/>
      <c r="C327" s="291" t="str">
        <f t="shared" si="5"/>
        <v/>
      </c>
      <c r="D327" s="295"/>
      <c r="E327" s="264"/>
      <c r="F327" s="264"/>
      <c r="G327" s="431"/>
      <c r="H327" s="432"/>
      <c r="I327" s="382"/>
      <c r="J327" s="382"/>
      <c r="K327" s="382"/>
      <c r="L327" s="376"/>
      <c r="M327" s="433"/>
      <c r="N327" s="434"/>
      <c r="O327" s="435"/>
      <c r="P327" s="378"/>
      <c r="Q327" s="436"/>
      <c r="R327" s="373"/>
      <c r="S327" s="437"/>
      <c r="T327" s="438"/>
      <c r="U327" s="384"/>
      <c r="V327" s="470"/>
      <c r="W327" s="381"/>
      <c r="X327" s="382"/>
      <c r="Y327" s="382"/>
      <c r="Z327" s="382"/>
      <c r="AA327" s="382"/>
      <c r="AB327" s="382"/>
      <c r="AC327" s="376"/>
      <c r="AD327" s="377"/>
      <c r="AE327" s="385"/>
      <c r="AF327" s="385"/>
      <c r="AG327" s="385"/>
      <c r="AH327" s="385"/>
      <c r="AI327" s="379"/>
      <c r="AJ327" s="386"/>
      <c r="AK327" s="372"/>
      <c r="AL327" s="372"/>
      <c r="AM327" s="372"/>
      <c r="AN327" s="372"/>
      <c r="AO327" s="372"/>
      <c r="AP327" s="372"/>
      <c r="AQ327" s="373"/>
      <c r="AR327" s="387"/>
      <c r="AS327" s="383"/>
      <c r="AT327" s="435"/>
      <c r="AU327" s="385"/>
      <c r="AV327" s="385"/>
      <c r="AW327" s="385"/>
      <c r="AX327" s="385"/>
      <c r="AY327" s="378"/>
      <c r="AZ327" s="436"/>
      <c r="BA327" s="372"/>
      <c r="BB327" s="372"/>
      <c r="BC327" s="372"/>
      <c r="BD327" s="372"/>
      <c r="BE327" s="437"/>
      <c r="BF327" s="381"/>
      <c r="BG327" s="376"/>
      <c r="BH327" s="377"/>
      <c r="BI327" s="385"/>
      <c r="BJ327" s="385"/>
      <c r="BK327" s="385"/>
      <c r="BL327" s="385"/>
      <c r="BM327" s="385"/>
      <c r="BN327" s="385"/>
      <c r="BO327" s="379"/>
      <c r="BP327" s="439"/>
      <c r="BQ327" s="438"/>
      <c r="BR327" s="440"/>
      <c r="BS327" s="385"/>
      <c r="BT327" s="379"/>
      <c r="BX327" s="458"/>
    </row>
    <row r="328" spans="1:76" s="132" customFormat="1" ht="15" x14ac:dyDescent="0.3">
      <c r="A328" s="148"/>
      <c r="B328" s="149"/>
      <c r="C328" s="291" t="str">
        <f t="shared" si="5"/>
        <v/>
      </c>
      <c r="D328" s="295"/>
      <c r="E328" s="264"/>
      <c r="F328" s="264"/>
      <c r="G328" s="431"/>
      <c r="H328" s="432"/>
      <c r="I328" s="382"/>
      <c r="J328" s="382"/>
      <c r="K328" s="382"/>
      <c r="L328" s="376"/>
      <c r="M328" s="433"/>
      <c r="N328" s="434"/>
      <c r="O328" s="435"/>
      <c r="P328" s="378"/>
      <c r="Q328" s="436"/>
      <c r="R328" s="373"/>
      <c r="S328" s="437"/>
      <c r="T328" s="438"/>
      <c r="U328" s="384"/>
      <c r="V328" s="470"/>
      <c r="W328" s="381"/>
      <c r="X328" s="382"/>
      <c r="Y328" s="382"/>
      <c r="Z328" s="382"/>
      <c r="AA328" s="382"/>
      <c r="AB328" s="382"/>
      <c r="AC328" s="376"/>
      <c r="AD328" s="377"/>
      <c r="AE328" s="385"/>
      <c r="AF328" s="385"/>
      <c r="AG328" s="385"/>
      <c r="AH328" s="385"/>
      <c r="AI328" s="379"/>
      <c r="AJ328" s="386"/>
      <c r="AK328" s="372"/>
      <c r="AL328" s="372"/>
      <c r="AM328" s="372"/>
      <c r="AN328" s="372"/>
      <c r="AO328" s="372"/>
      <c r="AP328" s="372"/>
      <c r="AQ328" s="373"/>
      <c r="AR328" s="387"/>
      <c r="AS328" s="383"/>
      <c r="AT328" s="435"/>
      <c r="AU328" s="385"/>
      <c r="AV328" s="385"/>
      <c r="AW328" s="385"/>
      <c r="AX328" s="385"/>
      <c r="AY328" s="378"/>
      <c r="AZ328" s="436"/>
      <c r="BA328" s="372"/>
      <c r="BB328" s="372"/>
      <c r="BC328" s="372"/>
      <c r="BD328" s="372"/>
      <c r="BE328" s="437"/>
      <c r="BF328" s="381"/>
      <c r="BG328" s="376"/>
      <c r="BH328" s="377"/>
      <c r="BI328" s="385"/>
      <c r="BJ328" s="385"/>
      <c r="BK328" s="385"/>
      <c r="BL328" s="385"/>
      <c r="BM328" s="385"/>
      <c r="BN328" s="385"/>
      <c r="BO328" s="379"/>
      <c r="BP328" s="439"/>
      <c r="BQ328" s="438"/>
      <c r="BR328" s="440"/>
      <c r="BS328" s="385"/>
      <c r="BT328" s="379"/>
      <c r="BX328" s="458"/>
    </row>
    <row r="329" spans="1:76" s="132" customFormat="1" ht="15" x14ac:dyDescent="0.3">
      <c r="A329" s="148"/>
      <c r="B329" s="149"/>
      <c r="C329" s="291" t="str">
        <f t="shared" si="5"/>
        <v/>
      </c>
      <c r="D329" s="295"/>
      <c r="E329" s="264"/>
      <c r="F329" s="264"/>
      <c r="G329" s="431"/>
      <c r="H329" s="432"/>
      <c r="I329" s="382"/>
      <c r="J329" s="382"/>
      <c r="K329" s="382"/>
      <c r="L329" s="376"/>
      <c r="M329" s="433"/>
      <c r="N329" s="434"/>
      <c r="O329" s="435"/>
      <c r="P329" s="378"/>
      <c r="Q329" s="436"/>
      <c r="R329" s="373"/>
      <c r="S329" s="437"/>
      <c r="T329" s="438"/>
      <c r="U329" s="384"/>
      <c r="V329" s="470"/>
      <c r="W329" s="381"/>
      <c r="X329" s="382"/>
      <c r="Y329" s="382"/>
      <c r="Z329" s="382"/>
      <c r="AA329" s="382"/>
      <c r="AB329" s="382"/>
      <c r="AC329" s="376"/>
      <c r="AD329" s="377"/>
      <c r="AE329" s="385"/>
      <c r="AF329" s="385"/>
      <c r="AG329" s="385"/>
      <c r="AH329" s="385"/>
      <c r="AI329" s="379"/>
      <c r="AJ329" s="386"/>
      <c r="AK329" s="372"/>
      <c r="AL329" s="372"/>
      <c r="AM329" s="372"/>
      <c r="AN329" s="372"/>
      <c r="AO329" s="372"/>
      <c r="AP329" s="372"/>
      <c r="AQ329" s="373"/>
      <c r="AR329" s="387"/>
      <c r="AS329" s="383"/>
      <c r="AT329" s="435"/>
      <c r="AU329" s="385"/>
      <c r="AV329" s="385"/>
      <c r="AW329" s="385"/>
      <c r="AX329" s="385"/>
      <c r="AY329" s="378"/>
      <c r="AZ329" s="436"/>
      <c r="BA329" s="372"/>
      <c r="BB329" s="372"/>
      <c r="BC329" s="372"/>
      <c r="BD329" s="372"/>
      <c r="BE329" s="437"/>
      <c r="BF329" s="381"/>
      <c r="BG329" s="376"/>
      <c r="BH329" s="377"/>
      <c r="BI329" s="385"/>
      <c r="BJ329" s="385"/>
      <c r="BK329" s="385"/>
      <c r="BL329" s="385"/>
      <c r="BM329" s="385"/>
      <c r="BN329" s="385"/>
      <c r="BO329" s="379"/>
      <c r="BP329" s="439"/>
      <c r="BQ329" s="438"/>
      <c r="BR329" s="440"/>
      <c r="BS329" s="385"/>
      <c r="BT329" s="379"/>
      <c r="BX329" s="458"/>
    </row>
    <row r="330" spans="1:76" s="132" customFormat="1" ht="15" x14ac:dyDescent="0.3">
      <c r="A330" s="148"/>
      <c r="B330" s="149"/>
      <c r="C330" s="291" t="str">
        <f t="shared" si="5"/>
        <v/>
      </c>
      <c r="D330" s="295"/>
      <c r="E330" s="264"/>
      <c r="F330" s="264"/>
      <c r="G330" s="431"/>
      <c r="H330" s="432"/>
      <c r="I330" s="382"/>
      <c r="J330" s="382"/>
      <c r="K330" s="382"/>
      <c r="L330" s="376"/>
      <c r="M330" s="433"/>
      <c r="N330" s="434"/>
      <c r="O330" s="435"/>
      <c r="P330" s="378"/>
      <c r="Q330" s="436"/>
      <c r="R330" s="373"/>
      <c r="S330" s="437"/>
      <c r="T330" s="438"/>
      <c r="U330" s="384"/>
      <c r="V330" s="470"/>
      <c r="W330" s="381"/>
      <c r="X330" s="382"/>
      <c r="Y330" s="382"/>
      <c r="Z330" s="382"/>
      <c r="AA330" s="382"/>
      <c r="AB330" s="382"/>
      <c r="AC330" s="376"/>
      <c r="AD330" s="377"/>
      <c r="AE330" s="385"/>
      <c r="AF330" s="385"/>
      <c r="AG330" s="385"/>
      <c r="AH330" s="385"/>
      <c r="AI330" s="379"/>
      <c r="AJ330" s="386"/>
      <c r="AK330" s="372"/>
      <c r="AL330" s="372"/>
      <c r="AM330" s="372"/>
      <c r="AN330" s="372"/>
      <c r="AO330" s="372"/>
      <c r="AP330" s="372"/>
      <c r="AQ330" s="373"/>
      <c r="AR330" s="387"/>
      <c r="AS330" s="383"/>
      <c r="AT330" s="435"/>
      <c r="AU330" s="385"/>
      <c r="AV330" s="385"/>
      <c r="AW330" s="385"/>
      <c r="AX330" s="385"/>
      <c r="AY330" s="378"/>
      <c r="AZ330" s="436"/>
      <c r="BA330" s="372"/>
      <c r="BB330" s="372"/>
      <c r="BC330" s="372"/>
      <c r="BD330" s="372"/>
      <c r="BE330" s="437"/>
      <c r="BF330" s="381"/>
      <c r="BG330" s="376"/>
      <c r="BH330" s="377"/>
      <c r="BI330" s="385"/>
      <c r="BJ330" s="385"/>
      <c r="BK330" s="385"/>
      <c r="BL330" s="385"/>
      <c r="BM330" s="385"/>
      <c r="BN330" s="385"/>
      <c r="BO330" s="379"/>
      <c r="BP330" s="439"/>
      <c r="BQ330" s="438"/>
      <c r="BR330" s="440"/>
      <c r="BS330" s="385"/>
      <c r="BT330" s="379"/>
      <c r="BX330" s="458"/>
    </row>
    <row r="331" spans="1:76" s="132" customFormat="1" ht="15" x14ac:dyDescent="0.3">
      <c r="A331" s="148"/>
      <c r="B331" s="149"/>
      <c r="C331" s="291" t="str">
        <f t="shared" si="5"/>
        <v/>
      </c>
      <c r="D331" s="295"/>
      <c r="E331" s="264"/>
      <c r="F331" s="264"/>
      <c r="G331" s="431"/>
      <c r="H331" s="432"/>
      <c r="I331" s="382"/>
      <c r="J331" s="382"/>
      <c r="K331" s="382"/>
      <c r="L331" s="376"/>
      <c r="M331" s="433"/>
      <c r="N331" s="434"/>
      <c r="O331" s="435"/>
      <c r="P331" s="378"/>
      <c r="Q331" s="436"/>
      <c r="R331" s="373"/>
      <c r="S331" s="437"/>
      <c r="T331" s="438"/>
      <c r="U331" s="384"/>
      <c r="V331" s="470"/>
      <c r="W331" s="381"/>
      <c r="X331" s="382"/>
      <c r="Y331" s="382"/>
      <c r="Z331" s="382"/>
      <c r="AA331" s="382"/>
      <c r="AB331" s="382"/>
      <c r="AC331" s="376"/>
      <c r="AD331" s="377"/>
      <c r="AE331" s="385"/>
      <c r="AF331" s="385"/>
      <c r="AG331" s="385"/>
      <c r="AH331" s="385"/>
      <c r="AI331" s="379"/>
      <c r="AJ331" s="386"/>
      <c r="AK331" s="372"/>
      <c r="AL331" s="372"/>
      <c r="AM331" s="372"/>
      <c r="AN331" s="372"/>
      <c r="AO331" s="372"/>
      <c r="AP331" s="372"/>
      <c r="AQ331" s="373"/>
      <c r="AR331" s="387"/>
      <c r="AS331" s="383"/>
      <c r="AT331" s="435"/>
      <c r="AU331" s="385"/>
      <c r="AV331" s="385"/>
      <c r="AW331" s="385"/>
      <c r="AX331" s="385"/>
      <c r="AY331" s="378"/>
      <c r="AZ331" s="436"/>
      <c r="BA331" s="372"/>
      <c r="BB331" s="372"/>
      <c r="BC331" s="372"/>
      <c r="BD331" s="372"/>
      <c r="BE331" s="437"/>
      <c r="BF331" s="381"/>
      <c r="BG331" s="376"/>
      <c r="BH331" s="377"/>
      <c r="BI331" s="385"/>
      <c r="BJ331" s="385"/>
      <c r="BK331" s="385"/>
      <c r="BL331" s="385"/>
      <c r="BM331" s="385"/>
      <c r="BN331" s="385"/>
      <c r="BO331" s="379"/>
      <c r="BP331" s="439"/>
      <c r="BQ331" s="438"/>
      <c r="BR331" s="440"/>
      <c r="BS331" s="385"/>
      <c r="BT331" s="379"/>
      <c r="BX331" s="458"/>
    </row>
    <row r="332" spans="1:76" s="132" customFormat="1" ht="15" x14ac:dyDescent="0.3">
      <c r="A332" s="148"/>
      <c r="B332" s="149"/>
      <c r="C332" s="291" t="str">
        <f t="shared" si="5"/>
        <v/>
      </c>
      <c r="D332" s="295"/>
      <c r="E332" s="264"/>
      <c r="F332" s="264"/>
      <c r="G332" s="431"/>
      <c r="H332" s="432"/>
      <c r="I332" s="382"/>
      <c r="J332" s="382"/>
      <c r="K332" s="382"/>
      <c r="L332" s="376"/>
      <c r="M332" s="433"/>
      <c r="N332" s="434"/>
      <c r="O332" s="435"/>
      <c r="P332" s="378"/>
      <c r="Q332" s="436"/>
      <c r="R332" s="373"/>
      <c r="S332" s="437"/>
      <c r="T332" s="438"/>
      <c r="U332" s="384"/>
      <c r="V332" s="470"/>
      <c r="W332" s="381"/>
      <c r="X332" s="382"/>
      <c r="Y332" s="382"/>
      <c r="Z332" s="382"/>
      <c r="AA332" s="382"/>
      <c r="AB332" s="382"/>
      <c r="AC332" s="376"/>
      <c r="AD332" s="377"/>
      <c r="AE332" s="385"/>
      <c r="AF332" s="385"/>
      <c r="AG332" s="385"/>
      <c r="AH332" s="385"/>
      <c r="AI332" s="379"/>
      <c r="AJ332" s="386"/>
      <c r="AK332" s="372"/>
      <c r="AL332" s="372"/>
      <c r="AM332" s="372"/>
      <c r="AN332" s="372"/>
      <c r="AO332" s="372"/>
      <c r="AP332" s="372"/>
      <c r="AQ332" s="373"/>
      <c r="AR332" s="387"/>
      <c r="AS332" s="383"/>
      <c r="AT332" s="435"/>
      <c r="AU332" s="385"/>
      <c r="AV332" s="385"/>
      <c r="AW332" s="385"/>
      <c r="AX332" s="385"/>
      <c r="AY332" s="378"/>
      <c r="AZ332" s="436"/>
      <c r="BA332" s="372"/>
      <c r="BB332" s="372"/>
      <c r="BC332" s="372"/>
      <c r="BD332" s="372"/>
      <c r="BE332" s="437"/>
      <c r="BF332" s="381"/>
      <c r="BG332" s="376"/>
      <c r="BH332" s="377"/>
      <c r="BI332" s="385"/>
      <c r="BJ332" s="385"/>
      <c r="BK332" s="385"/>
      <c r="BL332" s="385"/>
      <c r="BM332" s="385"/>
      <c r="BN332" s="385"/>
      <c r="BO332" s="379"/>
      <c r="BP332" s="439"/>
      <c r="BQ332" s="438"/>
      <c r="BR332" s="440"/>
      <c r="BS332" s="385"/>
      <c r="BT332" s="379"/>
      <c r="BX332" s="458"/>
    </row>
    <row r="333" spans="1:76" s="132" customFormat="1" ht="15" x14ac:dyDescent="0.3">
      <c r="A333" s="148"/>
      <c r="B333" s="149"/>
      <c r="C333" s="291" t="str">
        <f t="shared" si="5"/>
        <v/>
      </c>
      <c r="D333" s="295"/>
      <c r="E333" s="264"/>
      <c r="F333" s="264"/>
      <c r="G333" s="431"/>
      <c r="H333" s="432"/>
      <c r="I333" s="382"/>
      <c r="J333" s="382"/>
      <c r="K333" s="382"/>
      <c r="L333" s="376"/>
      <c r="M333" s="433"/>
      <c r="N333" s="434"/>
      <c r="O333" s="435"/>
      <c r="P333" s="378"/>
      <c r="Q333" s="436"/>
      <c r="R333" s="373"/>
      <c r="S333" s="437"/>
      <c r="T333" s="438"/>
      <c r="U333" s="384"/>
      <c r="V333" s="470"/>
      <c r="W333" s="381"/>
      <c r="X333" s="382"/>
      <c r="Y333" s="382"/>
      <c r="Z333" s="382"/>
      <c r="AA333" s="382"/>
      <c r="AB333" s="382"/>
      <c r="AC333" s="376"/>
      <c r="AD333" s="377"/>
      <c r="AE333" s="385"/>
      <c r="AF333" s="385"/>
      <c r="AG333" s="385"/>
      <c r="AH333" s="385"/>
      <c r="AI333" s="379"/>
      <c r="AJ333" s="386"/>
      <c r="AK333" s="372"/>
      <c r="AL333" s="372"/>
      <c r="AM333" s="372"/>
      <c r="AN333" s="372"/>
      <c r="AO333" s="372"/>
      <c r="AP333" s="372"/>
      <c r="AQ333" s="373"/>
      <c r="AR333" s="387"/>
      <c r="AS333" s="383"/>
      <c r="AT333" s="435"/>
      <c r="AU333" s="385"/>
      <c r="AV333" s="385"/>
      <c r="AW333" s="385"/>
      <c r="AX333" s="385"/>
      <c r="AY333" s="378"/>
      <c r="AZ333" s="436"/>
      <c r="BA333" s="372"/>
      <c r="BB333" s="372"/>
      <c r="BC333" s="372"/>
      <c r="BD333" s="372"/>
      <c r="BE333" s="437"/>
      <c r="BF333" s="381"/>
      <c r="BG333" s="376"/>
      <c r="BH333" s="377"/>
      <c r="BI333" s="385"/>
      <c r="BJ333" s="385"/>
      <c r="BK333" s="385"/>
      <c r="BL333" s="385"/>
      <c r="BM333" s="385"/>
      <c r="BN333" s="385"/>
      <c r="BO333" s="379"/>
      <c r="BP333" s="439"/>
      <c r="BQ333" s="438"/>
      <c r="BR333" s="440"/>
      <c r="BS333" s="385"/>
      <c r="BT333" s="379"/>
      <c r="BX333" s="458"/>
    </row>
    <row r="334" spans="1:76" s="132" customFormat="1" ht="15" x14ac:dyDescent="0.3">
      <c r="A334" s="148"/>
      <c r="B334" s="149"/>
      <c r="C334" s="291" t="str">
        <f t="shared" si="5"/>
        <v/>
      </c>
      <c r="D334" s="295"/>
      <c r="E334" s="264"/>
      <c r="F334" s="264"/>
      <c r="G334" s="431"/>
      <c r="H334" s="432"/>
      <c r="I334" s="382"/>
      <c r="J334" s="382"/>
      <c r="K334" s="382"/>
      <c r="L334" s="376"/>
      <c r="M334" s="433"/>
      <c r="N334" s="434"/>
      <c r="O334" s="435"/>
      <c r="P334" s="378"/>
      <c r="Q334" s="436"/>
      <c r="R334" s="373"/>
      <c r="S334" s="437"/>
      <c r="T334" s="438"/>
      <c r="U334" s="384"/>
      <c r="V334" s="470"/>
      <c r="W334" s="381"/>
      <c r="X334" s="382"/>
      <c r="Y334" s="382"/>
      <c r="Z334" s="382"/>
      <c r="AA334" s="382"/>
      <c r="AB334" s="382"/>
      <c r="AC334" s="376"/>
      <c r="AD334" s="377"/>
      <c r="AE334" s="385"/>
      <c r="AF334" s="385"/>
      <c r="AG334" s="385"/>
      <c r="AH334" s="385"/>
      <c r="AI334" s="379"/>
      <c r="AJ334" s="386"/>
      <c r="AK334" s="372"/>
      <c r="AL334" s="372"/>
      <c r="AM334" s="372"/>
      <c r="AN334" s="372"/>
      <c r="AO334" s="372"/>
      <c r="AP334" s="372"/>
      <c r="AQ334" s="373"/>
      <c r="AR334" s="387"/>
      <c r="AS334" s="383"/>
      <c r="AT334" s="435"/>
      <c r="AU334" s="385"/>
      <c r="AV334" s="385"/>
      <c r="AW334" s="385"/>
      <c r="AX334" s="385"/>
      <c r="AY334" s="378"/>
      <c r="AZ334" s="436"/>
      <c r="BA334" s="372"/>
      <c r="BB334" s="372"/>
      <c r="BC334" s="372"/>
      <c r="BD334" s="372"/>
      <c r="BE334" s="437"/>
      <c r="BF334" s="381"/>
      <c r="BG334" s="376"/>
      <c r="BH334" s="377"/>
      <c r="BI334" s="385"/>
      <c r="BJ334" s="385"/>
      <c r="BK334" s="385"/>
      <c r="BL334" s="385"/>
      <c r="BM334" s="385"/>
      <c r="BN334" s="385"/>
      <c r="BO334" s="379"/>
      <c r="BP334" s="439"/>
      <c r="BQ334" s="438"/>
      <c r="BR334" s="440"/>
      <c r="BS334" s="385"/>
      <c r="BT334" s="379"/>
      <c r="BX334" s="458"/>
    </row>
    <row r="335" spans="1:76" s="132" customFormat="1" ht="15" x14ac:dyDescent="0.3">
      <c r="A335" s="148"/>
      <c r="B335" s="149"/>
      <c r="C335" s="291" t="str">
        <f t="shared" si="5"/>
        <v/>
      </c>
      <c r="D335" s="295"/>
      <c r="E335" s="264"/>
      <c r="F335" s="264"/>
      <c r="G335" s="431"/>
      <c r="H335" s="432"/>
      <c r="I335" s="382"/>
      <c r="J335" s="382"/>
      <c r="K335" s="382"/>
      <c r="L335" s="376"/>
      <c r="M335" s="433"/>
      <c r="N335" s="434"/>
      <c r="O335" s="435"/>
      <c r="P335" s="378"/>
      <c r="Q335" s="436"/>
      <c r="R335" s="373"/>
      <c r="S335" s="437"/>
      <c r="T335" s="438"/>
      <c r="U335" s="384"/>
      <c r="V335" s="470"/>
      <c r="W335" s="381"/>
      <c r="X335" s="382"/>
      <c r="Y335" s="382"/>
      <c r="Z335" s="382"/>
      <c r="AA335" s="382"/>
      <c r="AB335" s="382"/>
      <c r="AC335" s="376"/>
      <c r="AD335" s="377"/>
      <c r="AE335" s="385"/>
      <c r="AF335" s="385"/>
      <c r="AG335" s="385"/>
      <c r="AH335" s="385"/>
      <c r="AI335" s="379"/>
      <c r="AJ335" s="386"/>
      <c r="AK335" s="372"/>
      <c r="AL335" s="372"/>
      <c r="AM335" s="372"/>
      <c r="AN335" s="372"/>
      <c r="AO335" s="372"/>
      <c r="AP335" s="372"/>
      <c r="AQ335" s="373"/>
      <c r="AR335" s="387"/>
      <c r="AS335" s="383"/>
      <c r="AT335" s="435"/>
      <c r="AU335" s="385"/>
      <c r="AV335" s="385"/>
      <c r="AW335" s="385"/>
      <c r="AX335" s="385"/>
      <c r="AY335" s="378"/>
      <c r="AZ335" s="436"/>
      <c r="BA335" s="372"/>
      <c r="BB335" s="372"/>
      <c r="BC335" s="372"/>
      <c r="BD335" s="372"/>
      <c r="BE335" s="437"/>
      <c r="BF335" s="381"/>
      <c r="BG335" s="376"/>
      <c r="BH335" s="377"/>
      <c r="BI335" s="385"/>
      <c r="BJ335" s="385"/>
      <c r="BK335" s="385"/>
      <c r="BL335" s="385"/>
      <c r="BM335" s="385"/>
      <c r="BN335" s="385"/>
      <c r="BO335" s="379"/>
      <c r="BP335" s="439"/>
      <c r="BQ335" s="438"/>
      <c r="BR335" s="440"/>
      <c r="BS335" s="385"/>
      <c r="BT335" s="379"/>
      <c r="BX335" s="458"/>
    </row>
    <row r="336" spans="1:76" s="132" customFormat="1" ht="15" x14ac:dyDescent="0.3">
      <c r="A336" s="148"/>
      <c r="B336" s="149"/>
      <c r="C336" s="291" t="str">
        <f t="shared" si="5"/>
        <v/>
      </c>
      <c r="D336" s="295"/>
      <c r="E336" s="264"/>
      <c r="F336" s="264"/>
      <c r="G336" s="431"/>
      <c r="H336" s="432"/>
      <c r="I336" s="382"/>
      <c r="J336" s="382"/>
      <c r="K336" s="382"/>
      <c r="L336" s="376"/>
      <c r="M336" s="433"/>
      <c r="N336" s="434"/>
      <c r="O336" s="435"/>
      <c r="P336" s="378"/>
      <c r="Q336" s="436"/>
      <c r="R336" s="373"/>
      <c r="S336" s="437"/>
      <c r="T336" s="438"/>
      <c r="U336" s="384"/>
      <c r="V336" s="470"/>
      <c r="W336" s="381"/>
      <c r="X336" s="382"/>
      <c r="Y336" s="382"/>
      <c r="Z336" s="382"/>
      <c r="AA336" s="382"/>
      <c r="AB336" s="382"/>
      <c r="AC336" s="376"/>
      <c r="AD336" s="377"/>
      <c r="AE336" s="385"/>
      <c r="AF336" s="385"/>
      <c r="AG336" s="385"/>
      <c r="AH336" s="385"/>
      <c r="AI336" s="379"/>
      <c r="AJ336" s="386"/>
      <c r="AK336" s="372"/>
      <c r="AL336" s="372"/>
      <c r="AM336" s="372"/>
      <c r="AN336" s="372"/>
      <c r="AO336" s="372"/>
      <c r="AP336" s="372"/>
      <c r="AQ336" s="373"/>
      <c r="AR336" s="387"/>
      <c r="AS336" s="383"/>
      <c r="AT336" s="435"/>
      <c r="AU336" s="385"/>
      <c r="AV336" s="385"/>
      <c r="AW336" s="385"/>
      <c r="AX336" s="385"/>
      <c r="AY336" s="378"/>
      <c r="AZ336" s="436"/>
      <c r="BA336" s="372"/>
      <c r="BB336" s="372"/>
      <c r="BC336" s="372"/>
      <c r="BD336" s="372"/>
      <c r="BE336" s="437"/>
      <c r="BF336" s="381"/>
      <c r="BG336" s="376"/>
      <c r="BH336" s="377"/>
      <c r="BI336" s="385"/>
      <c r="BJ336" s="385"/>
      <c r="BK336" s="385"/>
      <c r="BL336" s="385"/>
      <c r="BM336" s="385"/>
      <c r="BN336" s="385"/>
      <c r="BO336" s="379"/>
      <c r="BP336" s="439"/>
      <c r="BQ336" s="438"/>
      <c r="BR336" s="440"/>
      <c r="BS336" s="385"/>
      <c r="BT336" s="379"/>
      <c r="BX336" s="458"/>
    </row>
    <row r="337" spans="1:76" s="132" customFormat="1" ht="15" x14ac:dyDescent="0.3">
      <c r="A337" s="148"/>
      <c r="B337" s="149"/>
      <c r="C337" s="291" t="str">
        <f t="shared" si="5"/>
        <v/>
      </c>
      <c r="D337" s="295"/>
      <c r="E337" s="264"/>
      <c r="F337" s="264"/>
      <c r="G337" s="431"/>
      <c r="H337" s="432"/>
      <c r="I337" s="382"/>
      <c r="J337" s="382"/>
      <c r="K337" s="382"/>
      <c r="L337" s="376"/>
      <c r="M337" s="433"/>
      <c r="N337" s="434"/>
      <c r="O337" s="435"/>
      <c r="P337" s="378"/>
      <c r="Q337" s="436"/>
      <c r="R337" s="373"/>
      <c r="S337" s="437"/>
      <c r="T337" s="438"/>
      <c r="U337" s="384"/>
      <c r="V337" s="470"/>
      <c r="W337" s="381"/>
      <c r="X337" s="382"/>
      <c r="Y337" s="382"/>
      <c r="Z337" s="382"/>
      <c r="AA337" s="382"/>
      <c r="AB337" s="382"/>
      <c r="AC337" s="376"/>
      <c r="AD337" s="377"/>
      <c r="AE337" s="385"/>
      <c r="AF337" s="385"/>
      <c r="AG337" s="385"/>
      <c r="AH337" s="385"/>
      <c r="AI337" s="379"/>
      <c r="AJ337" s="386"/>
      <c r="AK337" s="372"/>
      <c r="AL337" s="372"/>
      <c r="AM337" s="372"/>
      <c r="AN337" s="372"/>
      <c r="AO337" s="372"/>
      <c r="AP337" s="372"/>
      <c r="AQ337" s="373"/>
      <c r="AR337" s="387"/>
      <c r="AS337" s="383"/>
      <c r="AT337" s="435"/>
      <c r="AU337" s="385"/>
      <c r="AV337" s="385"/>
      <c r="AW337" s="385"/>
      <c r="AX337" s="385"/>
      <c r="AY337" s="378"/>
      <c r="AZ337" s="436"/>
      <c r="BA337" s="372"/>
      <c r="BB337" s="372"/>
      <c r="BC337" s="372"/>
      <c r="BD337" s="372"/>
      <c r="BE337" s="437"/>
      <c r="BF337" s="381"/>
      <c r="BG337" s="376"/>
      <c r="BH337" s="377"/>
      <c r="BI337" s="385"/>
      <c r="BJ337" s="385"/>
      <c r="BK337" s="385"/>
      <c r="BL337" s="385"/>
      <c r="BM337" s="385"/>
      <c r="BN337" s="385"/>
      <c r="BO337" s="379"/>
      <c r="BP337" s="439"/>
      <c r="BQ337" s="438"/>
      <c r="BR337" s="440"/>
      <c r="BS337" s="385"/>
      <c r="BT337" s="379"/>
      <c r="BX337" s="458"/>
    </row>
    <row r="338" spans="1:76" s="132" customFormat="1" ht="15" x14ac:dyDescent="0.3">
      <c r="A338" s="148"/>
      <c r="B338" s="149"/>
      <c r="C338" s="291" t="str">
        <f t="shared" si="5"/>
        <v/>
      </c>
      <c r="D338" s="295"/>
      <c r="E338" s="264"/>
      <c r="F338" s="264"/>
      <c r="G338" s="431"/>
      <c r="H338" s="432"/>
      <c r="I338" s="382"/>
      <c r="J338" s="382"/>
      <c r="K338" s="382"/>
      <c r="L338" s="376"/>
      <c r="M338" s="433"/>
      <c r="N338" s="434"/>
      <c r="O338" s="435"/>
      <c r="P338" s="378"/>
      <c r="Q338" s="436"/>
      <c r="R338" s="373"/>
      <c r="S338" s="437"/>
      <c r="T338" s="438"/>
      <c r="U338" s="384"/>
      <c r="V338" s="470"/>
      <c r="W338" s="381"/>
      <c r="X338" s="382"/>
      <c r="Y338" s="382"/>
      <c r="Z338" s="382"/>
      <c r="AA338" s="382"/>
      <c r="AB338" s="382"/>
      <c r="AC338" s="376"/>
      <c r="AD338" s="377"/>
      <c r="AE338" s="385"/>
      <c r="AF338" s="385"/>
      <c r="AG338" s="385"/>
      <c r="AH338" s="385"/>
      <c r="AI338" s="379"/>
      <c r="AJ338" s="386"/>
      <c r="AK338" s="372"/>
      <c r="AL338" s="372"/>
      <c r="AM338" s="372"/>
      <c r="AN338" s="372"/>
      <c r="AO338" s="372"/>
      <c r="AP338" s="372"/>
      <c r="AQ338" s="373"/>
      <c r="AR338" s="387"/>
      <c r="AS338" s="383"/>
      <c r="AT338" s="435"/>
      <c r="AU338" s="385"/>
      <c r="AV338" s="385"/>
      <c r="AW338" s="385"/>
      <c r="AX338" s="385"/>
      <c r="AY338" s="378"/>
      <c r="AZ338" s="436"/>
      <c r="BA338" s="372"/>
      <c r="BB338" s="372"/>
      <c r="BC338" s="372"/>
      <c r="BD338" s="372"/>
      <c r="BE338" s="437"/>
      <c r="BF338" s="381"/>
      <c r="BG338" s="376"/>
      <c r="BH338" s="377"/>
      <c r="BI338" s="385"/>
      <c r="BJ338" s="385"/>
      <c r="BK338" s="385"/>
      <c r="BL338" s="385"/>
      <c r="BM338" s="385"/>
      <c r="BN338" s="385"/>
      <c r="BO338" s="379"/>
      <c r="BP338" s="439"/>
      <c r="BQ338" s="438"/>
      <c r="BR338" s="440"/>
      <c r="BS338" s="385"/>
      <c r="BT338" s="379"/>
      <c r="BX338" s="458"/>
    </row>
    <row r="339" spans="1:76" s="132" customFormat="1" ht="15" x14ac:dyDescent="0.3">
      <c r="A339" s="148"/>
      <c r="B339" s="149"/>
      <c r="C339" s="291" t="str">
        <f t="shared" si="5"/>
        <v/>
      </c>
      <c r="D339" s="295"/>
      <c r="E339" s="264"/>
      <c r="F339" s="264"/>
      <c r="G339" s="431"/>
      <c r="H339" s="432"/>
      <c r="I339" s="382"/>
      <c r="J339" s="382"/>
      <c r="K339" s="382"/>
      <c r="L339" s="376"/>
      <c r="M339" s="433"/>
      <c r="N339" s="434"/>
      <c r="O339" s="435"/>
      <c r="P339" s="378"/>
      <c r="Q339" s="436"/>
      <c r="R339" s="373"/>
      <c r="S339" s="437"/>
      <c r="T339" s="438"/>
      <c r="U339" s="384"/>
      <c r="V339" s="470"/>
      <c r="W339" s="381"/>
      <c r="X339" s="382"/>
      <c r="Y339" s="382"/>
      <c r="Z339" s="382"/>
      <c r="AA339" s="382"/>
      <c r="AB339" s="382"/>
      <c r="AC339" s="376"/>
      <c r="AD339" s="377"/>
      <c r="AE339" s="385"/>
      <c r="AF339" s="385"/>
      <c r="AG339" s="385"/>
      <c r="AH339" s="385"/>
      <c r="AI339" s="379"/>
      <c r="AJ339" s="386"/>
      <c r="AK339" s="372"/>
      <c r="AL339" s="372"/>
      <c r="AM339" s="372"/>
      <c r="AN339" s="372"/>
      <c r="AO339" s="372"/>
      <c r="AP339" s="372"/>
      <c r="AQ339" s="373"/>
      <c r="AR339" s="387"/>
      <c r="AS339" s="383"/>
      <c r="AT339" s="435"/>
      <c r="AU339" s="385"/>
      <c r="AV339" s="385"/>
      <c r="AW339" s="385"/>
      <c r="AX339" s="385"/>
      <c r="AY339" s="378"/>
      <c r="AZ339" s="436"/>
      <c r="BA339" s="372"/>
      <c r="BB339" s="372"/>
      <c r="BC339" s="372"/>
      <c r="BD339" s="372"/>
      <c r="BE339" s="437"/>
      <c r="BF339" s="381"/>
      <c r="BG339" s="376"/>
      <c r="BH339" s="377"/>
      <c r="BI339" s="385"/>
      <c r="BJ339" s="385"/>
      <c r="BK339" s="385"/>
      <c r="BL339" s="385"/>
      <c r="BM339" s="385"/>
      <c r="BN339" s="385"/>
      <c r="BO339" s="379"/>
      <c r="BP339" s="439"/>
      <c r="BQ339" s="438"/>
      <c r="BR339" s="440"/>
      <c r="BS339" s="385"/>
      <c r="BT339" s="379"/>
      <c r="BX339" s="458"/>
    </row>
    <row r="340" spans="1:76" s="132" customFormat="1" ht="15" x14ac:dyDescent="0.3">
      <c r="A340" s="148"/>
      <c r="B340" s="149"/>
      <c r="C340" s="291" t="str">
        <f t="shared" si="5"/>
        <v/>
      </c>
      <c r="D340" s="295"/>
      <c r="E340" s="264"/>
      <c r="F340" s="264"/>
      <c r="G340" s="431"/>
      <c r="H340" s="432"/>
      <c r="I340" s="382"/>
      <c r="J340" s="382"/>
      <c r="K340" s="382"/>
      <c r="L340" s="376"/>
      <c r="M340" s="433"/>
      <c r="N340" s="434"/>
      <c r="O340" s="435"/>
      <c r="P340" s="378"/>
      <c r="Q340" s="436"/>
      <c r="R340" s="373"/>
      <c r="S340" s="437"/>
      <c r="T340" s="438"/>
      <c r="U340" s="384"/>
      <c r="V340" s="470"/>
      <c r="W340" s="381"/>
      <c r="X340" s="382"/>
      <c r="Y340" s="382"/>
      <c r="Z340" s="382"/>
      <c r="AA340" s="382"/>
      <c r="AB340" s="382"/>
      <c r="AC340" s="376"/>
      <c r="AD340" s="377"/>
      <c r="AE340" s="385"/>
      <c r="AF340" s="385"/>
      <c r="AG340" s="385"/>
      <c r="AH340" s="385"/>
      <c r="AI340" s="379"/>
      <c r="AJ340" s="386"/>
      <c r="AK340" s="372"/>
      <c r="AL340" s="372"/>
      <c r="AM340" s="372"/>
      <c r="AN340" s="372"/>
      <c r="AO340" s="372"/>
      <c r="AP340" s="372"/>
      <c r="AQ340" s="373"/>
      <c r="AR340" s="387"/>
      <c r="AS340" s="383"/>
      <c r="AT340" s="435"/>
      <c r="AU340" s="385"/>
      <c r="AV340" s="385"/>
      <c r="AW340" s="385"/>
      <c r="AX340" s="385"/>
      <c r="AY340" s="378"/>
      <c r="AZ340" s="436"/>
      <c r="BA340" s="372"/>
      <c r="BB340" s="372"/>
      <c r="BC340" s="372"/>
      <c r="BD340" s="372"/>
      <c r="BE340" s="437"/>
      <c r="BF340" s="381"/>
      <c r="BG340" s="376"/>
      <c r="BH340" s="377"/>
      <c r="BI340" s="385"/>
      <c r="BJ340" s="385"/>
      <c r="BK340" s="385"/>
      <c r="BL340" s="385"/>
      <c r="BM340" s="385"/>
      <c r="BN340" s="385"/>
      <c r="BO340" s="379"/>
      <c r="BP340" s="439"/>
      <c r="BQ340" s="438"/>
      <c r="BR340" s="440"/>
      <c r="BS340" s="385"/>
      <c r="BT340" s="379"/>
      <c r="BX340" s="458"/>
    </row>
    <row r="341" spans="1:76" s="132" customFormat="1" ht="15" x14ac:dyDescent="0.3">
      <c r="A341" s="148"/>
      <c r="B341" s="149"/>
      <c r="C341" s="291" t="str">
        <f t="shared" si="5"/>
        <v/>
      </c>
      <c r="D341" s="295"/>
      <c r="E341" s="264"/>
      <c r="F341" s="264"/>
      <c r="G341" s="431"/>
      <c r="H341" s="432"/>
      <c r="I341" s="382"/>
      <c r="J341" s="382"/>
      <c r="K341" s="382"/>
      <c r="L341" s="376"/>
      <c r="M341" s="433"/>
      <c r="N341" s="434"/>
      <c r="O341" s="435"/>
      <c r="P341" s="378"/>
      <c r="Q341" s="436"/>
      <c r="R341" s="373"/>
      <c r="S341" s="437"/>
      <c r="T341" s="438"/>
      <c r="U341" s="384"/>
      <c r="V341" s="470"/>
      <c r="W341" s="381"/>
      <c r="X341" s="382"/>
      <c r="Y341" s="382"/>
      <c r="Z341" s="382"/>
      <c r="AA341" s="382"/>
      <c r="AB341" s="382"/>
      <c r="AC341" s="376"/>
      <c r="AD341" s="377"/>
      <c r="AE341" s="385"/>
      <c r="AF341" s="385"/>
      <c r="AG341" s="385"/>
      <c r="AH341" s="385"/>
      <c r="AI341" s="379"/>
      <c r="AJ341" s="386"/>
      <c r="AK341" s="372"/>
      <c r="AL341" s="372"/>
      <c r="AM341" s="372"/>
      <c r="AN341" s="372"/>
      <c r="AO341" s="372"/>
      <c r="AP341" s="372"/>
      <c r="AQ341" s="373"/>
      <c r="AR341" s="387"/>
      <c r="AS341" s="383"/>
      <c r="AT341" s="435"/>
      <c r="AU341" s="385"/>
      <c r="AV341" s="385"/>
      <c r="AW341" s="385"/>
      <c r="AX341" s="385"/>
      <c r="AY341" s="378"/>
      <c r="AZ341" s="436"/>
      <c r="BA341" s="372"/>
      <c r="BB341" s="372"/>
      <c r="BC341" s="372"/>
      <c r="BD341" s="372"/>
      <c r="BE341" s="437"/>
      <c r="BF341" s="381"/>
      <c r="BG341" s="376"/>
      <c r="BH341" s="377"/>
      <c r="BI341" s="385"/>
      <c r="BJ341" s="385"/>
      <c r="BK341" s="385"/>
      <c r="BL341" s="385"/>
      <c r="BM341" s="385"/>
      <c r="BN341" s="385"/>
      <c r="BO341" s="379"/>
      <c r="BP341" s="439"/>
      <c r="BQ341" s="438"/>
      <c r="BR341" s="440"/>
      <c r="BS341" s="385"/>
      <c r="BT341" s="379"/>
      <c r="BX341" s="458"/>
    </row>
    <row r="342" spans="1:76" s="132" customFormat="1" ht="15" x14ac:dyDescent="0.3">
      <c r="A342" s="148"/>
      <c r="B342" s="149"/>
      <c r="C342" s="291" t="str">
        <f t="shared" si="5"/>
        <v/>
      </c>
      <c r="D342" s="295"/>
      <c r="E342" s="264"/>
      <c r="F342" s="264"/>
      <c r="G342" s="431"/>
      <c r="H342" s="432"/>
      <c r="I342" s="382"/>
      <c r="J342" s="382"/>
      <c r="K342" s="382"/>
      <c r="L342" s="376"/>
      <c r="M342" s="433"/>
      <c r="N342" s="434"/>
      <c r="O342" s="435"/>
      <c r="P342" s="378"/>
      <c r="Q342" s="436"/>
      <c r="R342" s="373"/>
      <c r="S342" s="437"/>
      <c r="T342" s="438"/>
      <c r="U342" s="384"/>
      <c r="V342" s="470"/>
      <c r="W342" s="381"/>
      <c r="X342" s="382"/>
      <c r="Y342" s="382"/>
      <c r="Z342" s="382"/>
      <c r="AA342" s="382"/>
      <c r="AB342" s="382"/>
      <c r="AC342" s="376"/>
      <c r="AD342" s="377"/>
      <c r="AE342" s="385"/>
      <c r="AF342" s="385"/>
      <c r="AG342" s="385"/>
      <c r="AH342" s="385"/>
      <c r="AI342" s="379"/>
      <c r="AJ342" s="386"/>
      <c r="AK342" s="372"/>
      <c r="AL342" s="372"/>
      <c r="AM342" s="372"/>
      <c r="AN342" s="372"/>
      <c r="AO342" s="372"/>
      <c r="AP342" s="372"/>
      <c r="AQ342" s="373"/>
      <c r="AR342" s="387"/>
      <c r="AS342" s="383"/>
      <c r="AT342" s="435"/>
      <c r="AU342" s="385"/>
      <c r="AV342" s="385"/>
      <c r="AW342" s="385"/>
      <c r="AX342" s="385"/>
      <c r="AY342" s="378"/>
      <c r="AZ342" s="436"/>
      <c r="BA342" s="372"/>
      <c r="BB342" s="372"/>
      <c r="BC342" s="372"/>
      <c r="BD342" s="372"/>
      <c r="BE342" s="437"/>
      <c r="BF342" s="381"/>
      <c r="BG342" s="376"/>
      <c r="BH342" s="377"/>
      <c r="BI342" s="385"/>
      <c r="BJ342" s="385"/>
      <c r="BK342" s="385"/>
      <c r="BL342" s="385"/>
      <c r="BM342" s="385"/>
      <c r="BN342" s="385"/>
      <c r="BO342" s="379"/>
      <c r="BP342" s="439"/>
      <c r="BQ342" s="438"/>
      <c r="BR342" s="440"/>
      <c r="BS342" s="385"/>
      <c r="BT342" s="379"/>
      <c r="BX342" s="458"/>
    </row>
    <row r="343" spans="1:76" s="132" customFormat="1" ht="15" x14ac:dyDescent="0.3">
      <c r="A343" s="148"/>
      <c r="B343" s="149"/>
      <c r="C343" s="291" t="str">
        <f t="shared" si="5"/>
        <v/>
      </c>
      <c r="D343" s="295"/>
      <c r="E343" s="264"/>
      <c r="F343" s="264"/>
      <c r="G343" s="431"/>
      <c r="H343" s="432"/>
      <c r="I343" s="382"/>
      <c r="J343" s="382"/>
      <c r="K343" s="382"/>
      <c r="L343" s="376"/>
      <c r="M343" s="433"/>
      <c r="N343" s="434"/>
      <c r="O343" s="435"/>
      <c r="P343" s="378"/>
      <c r="Q343" s="436"/>
      <c r="R343" s="373"/>
      <c r="S343" s="437"/>
      <c r="T343" s="438"/>
      <c r="U343" s="384"/>
      <c r="V343" s="470"/>
      <c r="W343" s="381"/>
      <c r="X343" s="382"/>
      <c r="Y343" s="382"/>
      <c r="Z343" s="382"/>
      <c r="AA343" s="382"/>
      <c r="AB343" s="382"/>
      <c r="AC343" s="376"/>
      <c r="AD343" s="377"/>
      <c r="AE343" s="385"/>
      <c r="AF343" s="385"/>
      <c r="AG343" s="385"/>
      <c r="AH343" s="385"/>
      <c r="AI343" s="379"/>
      <c r="AJ343" s="386"/>
      <c r="AK343" s="372"/>
      <c r="AL343" s="372"/>
      <c r="AM343" s="372"/>
      <c r="AN343" s="372"/>
      <c r="AO343" s="372"/>
      <c r="AP343" s="372"/>
      <c r="AQ343" s="373"/>
      <c r="AR343" s="387"/>
      <c r="AS343" s="383"/>
      <c r="AT343" s="435"/>
      <c r="AU343" s="385"/>
      <c r="AV343" s="385"/>
      <c r="AW343" s="385"/>
      <c r="AX343" s="385"/>
      <c r="AY343" s="378"/>
      <c r="AZ343" s="436"/>
      <c r="BA343" s="372"/>
      <c r="BB343" s="372"/>
      <c r="BC343" s="372"/>
      <c r="BD343" s="372"/>
      <c r="BE343" s="437"/>
      <c r="BF343" s="381"/>
      <c r="BG343" s="376"/>
      <c r="BH343" s="377"/>
      <c r="BI343" s="385"/>
      <c r="BJ343" s="385"/>
      <c r="BK343" s="385"/>
      <c r="BL343" s="385"/>
      <c r="BM343" s="385"/>
      <c r="BN343" s="385"/>
      <c r="BO343" s="379"/>
      <c r="BP343" s="439"/>
      <c r="BQ343" s="438"/>
      <c r="BR343" s="440"/>
      <c r="BS343" s="385"/>
      <c r="BT343" s="379"/>
      <c r="BX343" s="458"/>
    </row>
    <row r="344" spans="1:76" s="132" customFormat="1" ht="15" x14ac:dyDescent="0.3">
      <c r="A344" s="148"/>
      <c r="B344" s="149"/>
      <c r="C344" s="291" t="str">
        <f t="shared" si="5"/>
        <v/>
      </c>
      <c r="D344" s="295"/>
      <c r="E344" s="264"/>
      <c r="F344" s="264"/>
      <c r="G344" s="431"/>
      <c r="H344" s="432"/>
      <c r="I344" s="382"/>
      <c r="J344" s="382"/>
      <c r="K344" s="382"/>
      <c r="L344" s="376"/>
      <c r="M344" s="433"/>
      <c r="N344" s="434"/>
      <c r="O344" s="435"/>
      <c r="P344" s="378"/>
      <c r="Q344" s="436"/>
      <c r="R344" s="373"/>
      <c r="S344" s="437"/>
      <c r="T344" s="438"/>
      <c r="U344" s="384"/>
      <c r="V344" s="470"/>
      <c r="W344" s="381"/>
      <c r="X344" s="382"/>
      <c r="Y344" s="382"/>
      <c r="Z344" s="382"/>
      <c r="AA344" s="382"/>
      <c r="AB344" s="382"/>
      <c r="AC344" s="376"/>
      <c r="AD344" s="377"/>
      <c r="AE344" s="385"/>
      <c r="AF344" s="385"/>
      <c r="AG344" s="385"/>
      <c r="AH344" s="385"/>
      <c r="AI344" s="379"/>
      <c r="AJ344" s="386"/>
      <c r="AK344" s="372"/>
      <c r="AL344" s="372"/>
      <c r="AM344" s="372"/>
      <c r="AN344" s="372"/>
      <c r="AO344" s="372"/>
      <c r="AP344" s="372"/>
      <c r="AQ344" s="373"/>
      <c r="AR344" s="387"/>
      <c r="AS344" s="383"/>
      <c r="AT344" s="435"/>
      <c r="AU344" s="385"/>
      <c r="AV344" s="385"/>
      <c r="AW344" s="385"/>
      <c r="AX344" s="385"/>
      <c r="AY344" s="378"/>
      <c r="AZ344" s="436"/>
      <c r="BA344" s="372"/>
      <c r="BB344" s="372"/>
      <c r="BC344" s="372"/>
      <c r="BD344" s="372"/>
      <c r="BE344" s="437"/>
      <c r="BF344" s="381"/>
      <c r="BG344" s="376"/>
      <c r="BH344" s="377"/>
      <c r="BI344" s="385"/>
      <c r="BJ344" s="385"/>
      <c r="BK344" s="385"/>
      <c r="BL344" s="385"/>
      <c r="BM344" s="385"/>
      <c r="BN344" s="385"/>
      <c r="BO344" s="379"/>
      <c r="BP344" s="439"/>
      <c r="BQ344" s="438"/>
      <c r="BR344" s="440"/>
      <c r="BS344" s="385"/>
      <c r="BT344" s="379"/>
      <c r="BX344" s="458"/>
    </row>
    <row r="345" spans="1:76" s="132" customFormat="1" ht="15" x14ac:dyDescent="0.3">
      <c r="A345" s="148"/>
      <c r="B345" s="149"/>
      <c r="C345" s="291" t="str">
        <f t="shared" si="5"/>
        <v/>
      </c>
      <c r="D345" s="295"/>
      <c r="E345" s="264"/>
      <c r="F345" s="264"/>
      <c r="G345" s="431"/>
      <c r="H345" s="432"/>
      <c r="I345" s="382"/>
      <c r="J345" s="382"/>
      <c r="K345" s="382"/>
      <c r="L345" s="376"/>
      <c r="M345" s="433"/>
      <c r="N345" s="434"/>
      <c r="O345" s="435"/>
      <c r="P345" s="378"/>
      <c r="Q345" s="436"/>
      <c r="R345" s="373"/>
      <c r="S345" s="437"/>
      <c r="T345" s="438"/>
      <c r="U345" s="384"/>
      <c r="V345" s="470"/>
      <c r="W345" s="381"/>
      <c r="X345" s="382"/>
      <c r="Y345" s="382"/>
      <c r="Z345" s="382"/>
      <c r="AA345" s="382"/>
      <c r="AB345" s="382"/>
      <c r="AC345" s="376"/>
      <c r="AD345" s="377"/>
      <c r="AE345" s="385"/>
      <c r="AF345" s="385"/>
      <c r="AG345" s="385"/>
      <c r="AH345" s="385"/>
      <c r="AI345" s="379"/>
      <c r="AJ345" s="386"/>
      <c r="AK345" s="372"/>
      <c r="AL345" s="372"/>
      <c r="AM345" s="372"/>
      <c r="AN345" s="372"/>
      <c r="AO345" s="372"/>
      <c r="AP345" s="372"/>
      <c r="AQ345" s="373"/>
      <c r="AR345" s="387"/>
      <c r="AS345" s="383"/>
      <c r="AT345" s="435"/>
      <c r="AU345" s="385"/>
      <c r="AV345" s="385"/>
      <c r="AW345" s="385"/>
      <c r="AX345" s="385"/>
      <c r="AY345" s="378"/>
      <c r="AZ345" s="436"/>
      <c r="BA345" s="372"/>
      <c r="BB345" s="372"/>
      <c r="BC345" s="372"/>
      <c r="BD345" s="372"/>
      <c r="BE345" s="437"/>
      <c r="BF345" s="381"/>
      <c r="BG345" s="376"/>
      <c r="BH345" s="377"/>
      <c r="BI345" s="385"/>
      <c r="BJ345" s="385"/>
      <c r="BK345" s="385"/>
      <c r="BL345" s="385"/>
      <c r="BM345" s="385"/>
      <c r="BN345" s="385"/>
      <c r="BO345" s="379"/>
      <c r="BP345" s="439"/>
      <c r="BQ345" s="438"/>
      <c r="BR345" s="440"/>
      <c r="BS345" s="385"/>
      <c r="BT345" s="379"/>
      <c r="BX345" s="458"/>
    </row>
    <row r="346" spans="1:76" s="132" customFormat="1" ht="15" x14ac:dyDescent="0.3">
      <c r="A346" s="148"/>
      <c r="B346" s="149"/>
      <c r="C346" s="291" t="str">
        <f t="shared" si="5"/>
        <v/>
      </c>
      <c r="D346" s="295"/>
      <c r="E346" s="264"/>
      <c r="F346" s="264"/>
      <c r="G346" s="431"/>
      <c r="H346" s="432"/>
      <c r="I346" s="382"/>
      <c r="J346" s="382"/>
      <c r="K346" s="382"/>
      <c r="L346" s="376"/>
      <c r="M346" s="433"/>
      <c r="N346" s="434"/>
      <c r="O346" s="435"/>
      <c r="P346" s="378"/>
      <c r="Q346" s="436"/>
      <c r="R346" s="373"/>
      <c r="S346" s="437"/>
      <c r="T346" s="438"/>
      <c r="U346" s="384"/>
      <c r="V346" s="470"/>
      <c r="W346" s="381"/>
      <c r="X346" s="382"/>
      <c r="Y346" s="382"/>
      <c r="Z346" s="382"/>
      <c r="AA346" s="382"/>
      <c r="AB346" s="382"/>
      <c r="AC346" s="376"/>
      <c r="AD346" s="377"/>
      <c r="AE346" s="385"/>
      <c r="AF346" s="385"/>
      <c r="AG346" s="385"/>
      <c r="AH346" s="385"/>
      <c r="AI346" s="379"/>
      <c r="AJ346" s="386"/>
      <c r="AK346" s="372"/>
      <c r="AL346" s="372"/>
      <c r="AM346" s="372"/>
      <c r="AN346" s="372"/>
      <c r="AO346" s="372"/>
      <c r="AP346" s="372"/>
      <c r="AQ346" s="373"/>
      <c r="AR346" s="387"/>
      <c r="AS346" s="383"/>
      <c r="AT346" s="435"/>
      <c r="AU346" s="385"/>
      <c r="AV346" s="385"/>
      <c r="AW346" s="385"/>
      <c r="AX346" s="385"/>
      <c r="AY346" s="378"/>
      <c r="AZ346" s="436"/>
      <c r="BA346" s="372"/>
      <c r="BB346" s="372"/>
      <c r="BC346" s="372"/>
      <c r="BD346" s="372"/>
      <c r="BE346" s="437"/>
      <c r="BF346" s="381"/>
      <c r="BG346" s="376"/>
      <c r="BH346" s="377"/>
      <c r="BI346" s="385"/>
      <c r="BJ346" s="385"/>
      <c r="BK346" s="385"/>
      <c r="BL346" s="385"/>
      <c r="BM346" s="385"/>
      <c r="BN346" s="385"/>
      <c r="BO346" s="379"/>
      <c r="BP346" s="439"/>
      <c r="BQ346" s="438"/>
      <c r="BR346" s="440"/>
      <c r="BS346" s="385"/>
      <c r="BT346" s="379"/>
      <c r="BX346" s="458"/>
    </row>
    <row r="347" spans="1:76" s="132" customFormat="1" ht="15" x14ac:dyDescent="0.3">
      <c r="A347" s="148"/>
      <c r="B347" s="149"/>
      <c r="C347" s="291" t="str">
        <f t="shared" si="5"/>
        <v/>
      </c>
      <c r="D347" s="295"/>
      <c r="E347" s="264"/>
      <c r="F347" s="264"/>
      <c r="G347" s="431"/>
      <c r="H347" s="432"/>
      <c r="I347" s="382"/>
      <c r="J347" s="382"/>
      <c r="K347" s="382"/>
      <c r="L347" s="376"/>
      <c r="M347" s="433"/>
      <c r="N347" s="434"/>
      <c r="O347" s="435"/>
      <c r="P347" s="378"/>
      <c r="Q347" s="436"/>
      <c r="R347" s="373"/>
      <c r="S347" s="437"/>
      <c r="T347" s="438"/>
      <c r="U347" s="384"/>
      <c r="V347" s="470"/>
      <c r="W347" s="381"/>
      <c r="X347" s="382"/>
      <c r="Y347" s="382"/>
      <c r="Z347" s="382"/>
      <c r="AA347" s="382"/>
      <c r="AB347" s="382"/>
      <c r="AC347" s="376"/>
      <c r="AD347" s="377"/>
      <c r="AE347" s="385"/>
      <c r="AF347" s="385"/>
      <c r="AG347" s="385"/>
      <c r="AH347" s="385"/>
      <c r="AI347" s="379"/>
      <c r="AJ347" s="386"/>
      <c r="AK347" s="372"/>
      <c r="AL347" s="372"/>
      <c r="AM347" s="372"/>
      <c r="AN347" s="372"/>
      <c r="AO347" s="372"/>
      <c r="AP347" s="372"/>
      <c r="AQ347" s="373"/>
      <c r="AR347" s="387"/>
      <c r="AS347" s="383"/>
      <c r="AT347" s="435"/>
      <c r="AU347" s="385"/>
      <c r="AV347" s="385"/>
      <c r="AW347" s="385"/>
      <c r="AX347" s="385"/>
      <c r="AY347" s="378"/>
      <c r="AZ347" s="436"/>
      <c r="BA347" s="372"/>
      <c r="BB347" s="372"/>
      <c r="BC347" s="372"/>
      <c r="BD347" s="372"/>
      <c r="BE347" s="437"/>
      <c r="BF347" s="381"/>
      <c r="BG347" s="376"/>
      <c r="BH347" s="377"/>
      <c r="BI347" s="385"/>
      <c r="BJ347" s="385"/>
      <c r="BK347" s="385"/>
      <c r="BL347" s="385"/>
      <c r="BM347" s="385"/>
      <c r="BN347" s="385"/>
      <c r="BO347" s="379"/>
      <c r="BP347" s="439"/>
      <c r="BQ347" s="438"/>
      <c r="BR347" s="440"/>
      <c r="BS347" s="385"/>
      <c r="BT347" s="379"/>
      <c r="BX347" s="458"/>
    </row>
    <row r="348" spans="1:76" s="132" customFormat="1" ht="15" x14ac:dyDescent="0.3">
      <c r="A348" s="148"/>
      <c r="B348" s="149"/>
      <c r="C348" s="291" t="str">
        <f t="shared" si="5"/>
        <v/>
      </c>
      <c r="D348" s="295"/>
      <c r="E348" s="264"/>
      <c r="F348" s="264"/>
      <c r="G348" s="431"/>
      <c r="H348" s="432"/>
      <c r="I348" s="382"/>
      <c r="J348" s="382"/>
      <c r="K348" s="382"/>
      <c r="L348" s="376"/>
      <c r="M348" s="433"/>
      <c r="N348" s="434"/>
      <c r="O348" s="435"/>
      <c r="P348" s="378"/>
      <c r="Q348" s="436"/>
      <c r="R348" s="373"/>
      <c r="S348" s="437"/>
      <c r="T348" s="438"/>
      <c r="U348" s="384"/>
      <c r="V348" s="470"/>
      <c r="W348" s="381"/>
      <c r="X348" s="382"/>
      <c r="Y348" s="382"/>
      <c r="Z348" s="382"/>
      <c r="AA348" s="382"/>
      <c r="AB348" s="382"/>
      <c r="AC348" s="376"/>
      <c r="AD348" s="377"/>
      <c r="AE348" s="385"/>
      <c r="AF348" s="385"/>
      <c r="AG348" s="385"/>
      <c r="AH348" s="385"/>
      <c r="AI348" s="379"/>
      <c r="AJ348" s="386"/>
      <c r="AK348" s="372"/>
      <c r="AL348" s="372"/>
      <c r="AM348" s="372"/>
      <c r="AN348" s="372"/>
      <c r="AO348" s="372"/>
      <c r="AP348" s="372"/>
      <c r="AQ348" s="373"/>
      <c r="AR348" s="387"/>
      <c r="AS348" s="383"/>
      <c r="AT348" s="435"/>
      <c r="AU348" s="385"/>
      <c r="AV348" s="385"/>
      <c r="AW348" s="385"/>
      <c r="AX348" s="385"/>
      <c r="AY348" s="378"/>
      <c r="AZ348" s="436"/>
      <c r="BA348" s="372"/>
      <c r="BB348" s="372"/>
      <c r="BC348" s="372"/>
      <c r="BD348" s="372"/>
      <c r="BE348" s="437"/>
      <c r="BF348" s="381"/>
      <c r="BG348" s="376"/>
      <c r="BH348" s="377"/>
      <c r="BI348" s="385"/>
      <c r="BJ348" s="385"/>
      <c r="BK348" s="385"/>
      <c r="BL348" s="385"/>
      <c r="BM348" s="385"/>
      <c r="BN348" s="385"/>
      <c r="BO348" s="379"/>
      <c r="BP348" s="439"/>
      <c r="BQ348" s="438"/>
      <c r="BR348" s="440"/>
      <c r="BS348" s="385"/>
      <c r="BT348" s="379"/>
      <c r="BX348" s="458"/>
    </row>
    <row r="349" spans="1:76" s="132" customFormat="1" ht="15" x14ac:dyDescent="0.3">
      <c r="A349" s="148"/>
      <c r="B349" s="149"/>
      <c r="C349" s="291" t="str">
        <f t="shared" si="5"/>
        <v/>
      </c>
      <c r="D349" s="295"/>
      <c r="E349" s="264"/>
      <c r="F349" s="264"/>
      <c r="G349" s="431"/>
      <c r="H349" s="432"/>
      <c r="I349" s="382"/>
      <c r="J349" s="382"/>
      <c r="K349" s="382"/>
      <c r="L349" s="376"/>
      <c r="M349" s="433"/>
      <c r="N349" s="434"/>
      <c r="O349" s="435"/>
      <c r="P349" s="378"/>
      <c r="Q349" s="436"/>
      <c r="R349" s="373"/>
      <c r="S349" s="437"/>
      <c r="T349" s="438"/>
      <c r="U349" s="384"/>
      <c r="V349" s="470"/>
      <c r="W349" s="381"/>
      <c r="X349" s="382"/>
      <c r="Y349" s="382"/>
      <c r="Z349" s="382"/>
      <c r="AA349" s="382"/>
      <c r="AB349" s="382"/>
      <c r="AC349" s="376"/>
      <c r="AD349" s="377"/>
      <c r="AE349" s="385"/>
      <c r="AF349" s="385"/>
      <c r="AG349" s="385"/>
      <c r="AH349" s="385"/>
      <c r="AI349" s="379"/>
      <c r="AJ349" s="386"/>
      <c r="AK349" s="372"/>
      <c r="AL349" s="372"/>
      <c r="AM349" s="372"/>
      <c r="AN349" s="372"/>
      <c r="AO349" s="372"/>
      <c r="AP349" s="372"/>
      <c r="AQ349" s="373"/>
      <c r="AR349" s="387"/>
      <c r="AS349" s="383"/>
      <c r="AT349" s="435"/>
      <c r="AU349" s="385"/>
      <c r="AV349" s="385"/>
      <c r="AW349" s="385"/>
      <c r="AX349" s="385"/>
      <c r="AY349" s="378"/>
      <c r="AZ349" s="436"/>
      <c r="BA349" s="372"/>
      <c r="BB349" s="372"/>
      <c r="BC349" s="372"/>
      <c r="BD349" s="372"/>
      <c r="BE349" s="437"/>
      <c r="BF349" s="381"/>
      <c r="BG349" s="376"/>
      <c r="BH349" s="377"/>
      <c r="BI349" s="385"/>
      <c r="BJ349" s="385"/>
      <c r="BK349" s="385"/>
      <c r="BL349" s="385"/>
      <c r="BM349" s="385"/>
      <c r="BN349" s="385"/>
      <c r="BO349" s="379"/>
      <c r="BP349" s="439"/>
      <c r="BQ349" s="438"/>
      <c r="BR349" s="440"/>
      <c r="BS349" s="385"/>
      <c r="BT349" s="379"/>
      <c r="BX349" s="458"/>
    </row>
    <row r="350" spans="1:76" s="132" customFormat="1" ht="15" x14ac:dyDescent="0.3">
      <c r="A350" s="148"/>
      <c r="B350" s="149"/>
      <c r="C350" s="291" t="str">
        <f t="shared" si="5"/>
        <v/>
      </c>
      <c r="D350" s="295"/>
      <c r="E350" s="264"/>
      <c r="F350" s="264"/>
      <c r="G350" s="431"/>
      <c r="H350" s="432"/>
      <c r="I350" s="382"/>
      <c r="J350" s="382"/>
      <c r="K350" s="382"/>
      <c r="L350" s="376"/>
      <c r="M350" s="433"/>
      <c r="N350" s="434"/>
      <c r="O350" s="435"/>
      <c r="P350" s="378"/>
      <c r="Q350" s="436"/>
      <c r="R350" s="373"/>
      <c r="S350" s="437"/>
      <c r="T350" s="438"/>
      <c r="U350" s="384"/>
      <c r="V350" s="470"/>
      <c r="W350" s="381"/>
      <c r="X350" s="382"/>
      <c r="Y350" s="382"/>
      <c r="Z350" s="382"/>
      <c r="AA350" s="382"/>
      <c r="AB350" s="382"/>
      <c r="AC350" s="376"/>
      <c r="AD350" s="377"/>
      <c r="AE350" s="385"/>
      <c r="AF350" s="385"/>
      <c r="AG350" s="385"/>
      <c r="AH350" s="385"/>
      <c r="AI350" s="379"/>
      <c r="AJ350" s="386"/>
      <c r="AK350" s="372"/>
      <c r="AL350" s="372"/>
      <c r="AM350" s="372"/>
      <c r="AN350" s="372"/>
      <c r="AO350" s="372"/>
      <c r="AP350" s="372"/>
      <c r="AQ350" s="373"/>
      <c r="AR350" s="387"/>
      <c r="AS350" s="383"/>
      <c r="AT350" s="435"/>
      <c r="AU350" s="385"/>
      <c r="AV350" s="385"/>
      <c r="AW350" s="385"/>
      <c r="AX350" s="385"/>
      <c r="AY350" s="378"/>
      <c r="AZ350" s="436"/>
      <c r="BA350" s="372"/>
      <c r="BB350" s="372"/>
      <c r="BC350" s="372"/>
      <c r="BD350" s="372"/>
      <c r="BE350" s="437"/>
      <c r="BF350" s="381"/>
      <c r="BG350" s="376"/>
      <c r="BH350" s="377"/>
      <c r="BI350" s="385"/>
      <c r="BJ350" s="385"/>
      <c r="BK350" s="385"/>
      <c r="BL350" s="385"/>
      <c r="BM350" s="385"/>
      <c r="BN350" s="385"/>
      <c r="BO350" s="379"/>
      <c r="BP350" s="439"/>
      <c r="BQ350" s="438"/>
      <c r="BR350" s="440"/>
      <c r="BS350" s="385"/>
      <c r="BT350" s="379"/>
      <c r="BX350" s="458"/>
    </row>
    <row r="351" spans="1:76" s="132" customFormat="1" ht="15" x14ac:dyDescent="0.3">
      <c r="A351" s="148"/>
      <c r="B351" s="149"/>
      <c r="C351" s="291" t="str">
        <f t="shared" si="5"/>
        <v/>
      </c>
      <c r="D351" s="295"/>
      <c r="E351" s="264"/>
      <c r="F351" s="264"/>
      <c r="G351" s="431"/>
      <c r="H351" s="432"/>
      <c r="I351" s="382"/>
      <c r="J351" s="382"/>
      <c r="K351" s="382"/>
      <c r="L351" s="376"/>
      <c r="M351" s="433"/>
      <c r="N351" s="434"/>
      <c r="O351" s="435"/>
      <c r="P351" s="378"/>
      <c r="Q351" s="436"/>
      <c r="R351" s="373"/>
      <c r="S351" s="437"/>
      <c r="T351" s="438"/>
      <c r="U351" s="384"/>
      <c r="V351" s="470"/>
      <c r="W351" s="381"/>
      <c r="X351" s="382"/>
      <c r="Y351" s="382"/>
      <c r="Z351" s="382"/>
      <c r="AA351" s="382"/>
      <c r="AB351" s="382"/>
      <c r="AC351" s="376"/>
      <c r="AD351" s="377"/>
      <c r="AE351" s="385"/>
      <c r="AF351" s="385"/>
      <c r="AG351" s="385"/>
      <c r="AH351" s="385"/>
      <c r="AI351" s="379"/>
      <c r="AJ351" s="386"/>
      <c r="AK351" s="372"/>
      <c r="AL351" s="372"/>
      <c r="AM351" s="372"/>
      <c r="AN351" s="372"/>
      <c r="AO351" s="372"/>
      <c r="AP351" s="372"/>
      <c r="AQ351" s="373"/>
      <c r="AR351" s="387"/>
      <c r="AS351" s="383"/>
      <c r="AT351" s="435"/>
      <c r="AU351" s="385"/>
      <c r="AV351" s="385"/>
      <c r="AW351" s="385"/>
      <c r="AX351" s="385"/>
      <c r="AY351" s="378"/>
      <c r="AZ351" s="436"/>
      <c r="BA351" s="372"/>
      <c r="BB351" s="372"/>
      <c r="BC351" s="372"/>
      <c r="BD351" s="372"/>
      <c r="BE351" s="437"/>
      <c r="BF351" s="381"/>
      <c r="BG351" s="376"/>
      <c r="BH351" s="377"/>
      <c r="BI351" s="385"/>
      <c r="BJ351" s="385"/>
      <c r="BK351" s="385"/>
      <c r="BL351" s="385"/>
      <c r="BM351" s="385"/>
      <c r="BN351" s="385"/>
      <c r="BO351" s="379"/>
      <c r="BP351" s="439"/>
      <c r="BQ351" s="438"/>
      <c r="BR351" s="440"/>
      <c r="BS351" s="385"/>
      <c r="BT351" s="379"/>
      <c r="BX351" s="458"/>
    </row>
    <row r="352" spans="1:76" s="132" customFormat="1" ht="15" x14ac:dyDescent="0.3">
      <c r="A352" s="148"/>
      <c r="B352" s="149"/>
      <c r="C352" s="291" t="str">
        <f t="shared" si="5"/>
        <v/>
      </c>
      <c r="D352" s="295"/>
      <c r="E352" s="264"/>
      <c r="F352" s="264"/>
      <c r="G352" s="431"/>
      <c r="H352" s="432"/>
      <c r="I352" s="382"/>
      <c r="J352" s="382"/>
      <c r="K352" s="382"/>
      <c r="L352" s="376"/>
      <c r="M352" s="433"/>
      <c r="N352" s="434"/>
      <c r="O352" s="435"/>
      <c r="P352" s="378"/>
      <c r="Q352" s="436"/>
      <c r="R352" s="373"/>
      <c r="S352" s="437"/>
      <c r="T352" s="438"/>
      <c r="U352" s="384"/>
      <c r="V352" s="470"/>
      <c r="W352" s="381"/>
      <c r="X352" s="382"/>
      <c r="Y352" s="382"/>
      <c r="Z352" s="382"/>
      <c r="AA352" s="382"/>
      <c r="AB352" s="382"/>
      <c r="AC352" s="376"/>
      <c r="AD352" s="377"/>
      <c r="AE352" s="385"/>
      <c r="AF352" s="385"/>
      <c r="AG352" s="385"/>
      <c r="AH352" s="385"/>
      <c r="AI352" s="379"/>
      <c r="AJ352" s="386"/>
      <c r="AK352" s="372"/>
      <c r="AL352" s="372"/>
      <c r="AM352" s="372"/>
      <c r="AN352" s="372"/>
      <c r="AO352" s="372"/>
      <c r="AP352" s="372"/>
      <c r="AQ352" s="373"/>
      <c r="AR352" s="387"/>
      <c r="AS352" s="383"/>
      <c r="AT352" s="435"/>
      <c r="AU352" s="385"/>
      <c r="AV352" s="385"/>
      <c r="AW352" s="385"/>
      <c r="AX352" s="385"/>
      <c r="AY352" s="378"/>
      <c r="AZ352" s="436"/>
      <c r="BA352" s="372"/>
      <c r="BB352" s="372"/>
      <c r="BC352" s="372"/>
      <c r="BD352" s="372"/>
      <c r="BE352" s="437"/>
      <c r="BF352" s="381"/>
      <c r="BG352" s="376"/>
      <c r="BH352" s="377"/>
      <c r="BI352" s="385"/>
      <c r="BJ352" s="385"/>
      <c r="BK352" s="385"/>
      <c r="BL352" s="385"/>
      <c r="BM352" s="385"/>
      <c r="BN352" s="385"/>
      <c r="BO352" s="379"/>
      <c r="BP352" s="439"/>
      <c r="BQ352" s="438"/>
      <c r="BR352" s="440"/>
      <c r="BS352" s="385"/>
      <c r="BT352" s="379"/>
      <c r="BX352" s="458"/>
    </row>
    <row r="353" spans="1:76" s="132" customFormat="1" ht="15" x14ac:dyDescent="0.3">
      <c r="A353" s="148"/>
      <c r="B353" s="149"/>
      <c r="C353" s="291" t="str">
        <f t="shared" si="5"/>
        <v/>
      </c>
      <c r="D353" s="295"/>
      <c r="E353" s="264"/>
      <c r="F353" s="264"/>
      <c r="G353" s="431"/>
      <c r="H353" s="432"/>
      <c r="I353" s="382"/>
      <c r="J353" s="382"/>
      <c r="K353" s="382"/>
      <c r="L353" s="376"/>
      <c r="M353" s="433"/>
      <c r="N353" s="434"/>
      <c r="O353" s="435"/>
      <c r="P353" s="378"/>
      <c r="Q353" s="436"/>
      <c r="R353" s="373"/>
      <c r="S353" s="437"/>
      <c r="T353" s="438"/>
      <c r="U353" s="384"/>
      <c r="V353" s="470"/>
      <c r="W353" s="381"/>
      <c r="X353" s="382"/>
      <c r="Y353" s="382"/>
      <c r="Z353" s="382"/>
      <c r="AA353" s="382"/>
      <c r="AB353" s="382"/>
      <c r="AC353" s="376"/>
      <c r="AD353" s="377"/>
      <c r="AE353" s="385"/>
      <c r="AF353" s="385"/>
      <c r="AG353" s="385"/>
      <c r="AH353" s="385"/>
      <c r="AI353" s="379"/>
      <c r="AJ353" s="386"/>
      <c r="AK353" s="372"/>
      <c r="AL353" s="372"/>
      <c r="AM353" s="372"/>
      <c r="AN353" s="372"/>
      <c r="AO353" s="372"/>
      <c r="AP353" s="372"/>
      <c r="AQ353" s="373"/>
      <c r="AR353" s="387"/>
      <c r="AS353" s="383"/>
      <c r="AT353" s="435"/>
      <c r="AU353" s="385"/>
      <c r="AV353" s="385"/>
      <c r="AW353" s="385"/>
      <c r="AX353" s="385"/>
      <c r="AY353" s="378"/>
      <c r="AZ353" s="436"/>
      <c r="BA353" s="372"/>
      <c r="BB353" s="372"/>
      <c r="BC353" s="372"/>
      <c r="BD353" s="372"/>
      <c r="BE353" s="437"/>
      <c r="BF353" s="381"/>
      <c r="BG353" s="376"/>
      <c r="BH353" s="377"/>
      <c r="BI353" s="385"/>
      <c r="BJ353" s="385"/>
      <c r="BK353" s="385"/>
      <c r="BL353" s="385"/>
      <c r="BM353" s="385"/>
      <c r="BN353" s="385"/>
      <c r="BO353" s="379"/>
      <c r="BP353" s="439"/>
      <c r="BQ353" s="438"/>
      <c r="BR353" s="440"/>
      <c r="BS353" s="385"/>
      <c r="BT353" s="379"/>
      <c r="BX353" s="458"/>
    </row>
    <row r="354" spans="1:76" s="132" customFormat="1" ht="15" x14ac:dyDescent="0.3">
      <c r="A354" s="148"/>
      <c r="B354" s="149"/>
      <c r="C354" s="291" t="str">
        <f t="shared" si="5"/>
        <v/>
      </c>
      <c r="D354" s="295"/>
      <c r="E354" s="264"/>
      <c r="F354" s="264"/>
      <c r="G354" s="431"/>
      <c r="H354" s="432"/>
      <c r="I354" s="382"/>
      <c r="J354" s="382"/>
      <c r="K354" s="382"/>
      <c r="L354" s="376"/>
      <c r="M354" s="433"/>
      <c r="N354" s="434"/>
      <c r="O354" s="435"/>
      <c r="P354" s="378"/>
      <c r="Q354" s="436"/>
      <c r="R354" s="373"/>
      <c r="S354" s="437"/>
      <c r="T354" s="438"/>
      <c r="U354" s="384"/>
      <c r="V354" s="470"/>
      <c r="W354" s="381"/>
      <c r="X354" s="382"/>
      <c r="Y354" s="382"/>
      <c r="Z354" s="382"/>
      <c r="AA354" s="382"/>
      <c r="AB354" s="382"/>
      <c r="AC354" s="376"/>
      <c r="AD354" s="377"/>
      <c r="AE354" s="385"/>
      <c r="AF354" s="385"/>
      <c r="AG354" s="385"/>
      <c r="AH354" s="385"/>
      <c r="AI354" s="379"/>
      <c r="AJ354" s="386"/>
      <c r="AK354" s="372"/>
      <c r="AL354" s="372"/>
      <c r="AM354" s="372"/>
      <c r="AN354" s="372"/>
      <c r="AO354" s="372"/>
      <c r="AP354" s="372"/>
      <c r="AQ354" s="373"/>
      <c r="AR354" s="387"/>
      <c r="AS354" s="383"/>
      <c r="AT354" s="435"/>
      <c r="AU354" s="385"/>
      <c r="AV354" s="385"/>
      <c r="AW354" s="385"/>
      <c r="AX354" s="385"/>
      <c r="AY354" s="378"/>
      <c r="AZ354" s="436"/>
      <c r="BA354" s="372"/>
      <c r="BB354" s="372"/>
      <c r="BC354" s="372"/>
      <c r="BD354" s="372"/>
      <c r="BE354" s="437"/>
      <c r="BF354" s="381"/>
      <c r="BG354" s="376"/>
      <c r="BH354" s="377"/>
      <c r="BI354" s="385"/>
      <c r="BJ354" s="385"/>
      <c r="BK354" s="385"/>
      <c r="BL354" s="385"/>
      <c r="BM354" s="385"/>
      <c r="BN354" s="385"/>
      <c r="BO354" s="379"/>
      <c r="BP354" s="439"/>
      <c r="BQ354" s="438"/>
      <c r="BR354" s="440"/>
      <c r="BS354" s="385"/>
      <c r="BT354" s="379"/>
      <c r="BX354" s="458"/>
    </row>
    <row r="355" spans="1:76" s="132" customFormat="1" ht="15" x14ac:dyDescent="0.3">
      <c r="A355" s="148"/>
      <c r="B355" s="149"/>
      <c r="C355" s="291" t="str">
        <f t="shared" si="5"/>
        <v/>
      </c>
      <c r="D355" s="295"/>
      <c r="E355" s="264"/>
      <c r="F355" s="264"/>
      <c r="G355" s="431"/>
      <c r="H355" s="432"/>
      <c r="I355" s="382"/>
      <c r="J355" s="382"/>
      <c r="K355" s="382"/>
      <c r="L355" s="376"/>
      <c r="M355" s="433"/>
      <c r="N355" s="434"/>
      <c r="O355" s="435"/>
      <c r="P355" s="378"/>
      <c r="Q355" s="436"/>
      <c r="R355" s="373"/>
      <c r="S355" s="437"/>
      <c r="T355" s="438"/>
      <c r="U355" s="384"/>
      <c r="V355" s="470"/>
      <c r="W355" s="381"/>
      <c r="X355" s="382"/>
      <c r="Y355" s="382"/>
      <c r="Z355" s="382"/>
      <c r="AA355" s="382"/>
      <c r="AB355" s="382"/>
      <c r="AC355" s="376"/>
      <c r="AD355" s="377"/>
      <c r="AE355" s="385"/>
      <c r="AF355" s="385"/>
      <c r="AG355" s="385"/>
      <c r="AH355" s="385"/>
      <c r="AI355" s="379"/>
      <c r="AJ355" s="386"/>
      <c r="AK355" s="372"/>
      <c r="AL355" s="372"/>
      <c r="AM355" s="372"/>
      <c r="AN355" s="372"/>
      <c r="AO355" s="372"/>
      <c r="AP355" s="372"/>
      <c r="AQ355" s="373"/>
      <c r="AR355" s="387"/>
      <c r="AS355" s="383"/>
      <c r="AT355" s="435"/>
      <c r="AU355" s="385"/>
      <c r="AV355" s="385"/>
      <c r="AW355" s="385"/>
      <c r="AX355" s="385"/>
      <c r="AY355" s="378"/>
      <c r="AZ355" s="436"/>
      <c r="BA355" s="372"/>
      <c r="BB355" s="372"/>
      <c r="BC355" s="372"/>
      <c r="BD355" s="372"/>
      <c r="BE355" s="437"/>
      <c r="BF355" s="381"/>
      <c r="BG355" s="376"/>
      <c r="BH355" s="377"/>
      <c r="BI355" s="385"/>
      <c r="BJ355" s="385"/>
      <c r="BK355" s="385"/>
      <c r="BL355" s="385"/>
      <c r="BM355" s="385"/>
      <c r="BN355" s="385"/>
      <c r="BO355" s="379"/>
      <c r="BP355" s="439"/>
      <c r="BQ355" s="438"/>
      <c r="BR355" s="440"/>
      <c r="BS355" s="385"/>
      <c r="BT355" s="379"/>
      <c r="BX355" s="458"/>
    </row>
    <row r="356" spans="1:76" s="132" customFormat="1" ht="15" x14ac:dyDescent="0.3">
      <c r="A356" s="148"/>
      <c r="B356" s="149"/>
      <c r="C356" s="291" t="str">
        <f t="shared" si="5"/>
        <v/>
      </c>
      <c r="D356" s="295"/>
      <c r="E356" s="264"/>
      <c r="F356" s="264"/>
      <c r="G356" s="431"/>
      <c r="H356" s="432"/>
      <c r="I356" s="382"/>
      <c r="J356" s="382"/>
      <c r="K356" s="382"/>
      <c r="L356" s="376"/>
      <c r="M356" s="433"/>
      <c r="N356" s="434"/>
      <c r="O356" s="435"/>
      <c r="P356" s="378"/>
      <c r="Q356" s="436"/>
      <c r="R356" s="373"/>
      <c r="S356" s="437"/>
      <c r="T356" s="438"/>
      <c r="U356" s="384"/>
      <c r="V356" s="470"/>
      <c r="W356" s="381"/>
      <c r="X356" s="382"/>
      <c r="Y356" s="382"/>
      <c r="Z356" s="382"/>
      <c r="AA356" s="382"/>
      <c r="AB356" s="382"/>
      <c r="AC356" s="376"/>
      <c r="AD356" s="377"/>
      <c r="AE356" s="385"/>
      <c r="AF356" s="385"/>
      <c r="AG356" s="385"/>
      <c r="AH356" s="385"/>
      <c r="AI356" s="379"/>
      <c r="AJ356" s="386"/>
      <c r="AK356" s="372"/>
      <c r="AL356" s="372"/>
      <c r="AM356" s="372"/>
      <c r="AN356" s="372"/>
      <c r="AO356" s="372"/>
      <c r="AP356" s="372"/>
      <c r="AQ356" s="373"/>
      <c r="AR356" s="387"/>
      <c r="AS356" s="383"/>
      <c r="AT356" s="435"/>
      <c r="AU356" s="385"/>
      <c r="AV356" s="385"/>
      <c r="AW356" s="385"/>
      <c r="AX356" s="385"/>
      <c r="AY356" s="378"/>
      <c r="AZ356" s="436"/>
      <c r="BA356" s="372"/>
      <c r="BB356" s="372"/>
      <c r="BC356" s="372"/>
      <c r="BD356" s="372"/>
      <c r="BE356" s="437"/>
      <c r="BF356" s="381"/>
      <c r="BG356" s="376"/>
      <c r="BH356" s="377"/>
      <c r="BI356" s="385"/>
      <c r="BJ356" s="385"/>
      <c r="BK356" s="385"/>
      <c r="BL356" s="385"/>
      <c r="BM356" s="385"/>
      <c r="BN356" s="385"/>
      <c r="BO356" s="379"/>
      <c r="BP356" s="439"/>
      <c r="BQ356" s="438"/>
      <c r="BR356" s="440"/>
      <c r="BS356" s="385"/>
      <c r="BT356" s="379"/>
      <c r="BX356" s="458"/>
    </row>
    <row r="357" spans="1:76" s="132" customFormat="1" ht="15" x14ac:dyDescent="0.3">
      <c r="A357" s="148"/>
      <c r="B357" s="149"/>
      <c r="C357" s="291" t="str">
        <f t="shared" si="5"/>
        <v/>
      </c>
      <c r="D357" s="295"/>
      <c r="E357" s="264"/>
      <c r="F357" s="264"/>
      <c r="G357" s="431"/>
      <c r="H357" s="432"/>
      <c r="I357" s="382"/>
      <c r="J357" s="382"/>
      <c r="K357" s="382"/>
      <c r="L357" s="376"/>
      <c r="M357" s="433"/>
      <c r="N357" s="434"/>
      <c r="O357" s="435"/>
      <c r="P357" s="378"/>
      <c r="Q357" s="436"/>
      <c r="R357" s="373"/>
      <c r="S357" s="437"/>
      <c r="T357" s="438"/>
      <c r="U357" s="384"/>
      <c r="V357" s="470"/>
      <c r="W357" s="381"/>
      <c r="X357" s="382"/>
      <c r="Y357" s="382"/>
      <c r="Z357" s="382"/>
      <c r="AA357" s="382"/>
      <c r="AB357" s="382"/>
      <c r="AC357" s="376"/>
      <c r="AD357" s="377"/>
      <c r="AE357" s="385"/>
      <c r="AF357" s="385"/>
      <c r="AG357" s="385"/>
      <c r="AH357" s="385"/>
      <c r="AI357" s="379"/>
      <c r="AJ357" s="386"/>
      <c r="AK357" s="372"/>
      <c r="AL357" s="372"/>
      <c r="AM357" s="372"/>
      <c r="AN357" s="372"/>
      <c r="AO357" s="372"/>
      <c r="AP357" s="372"/>
      <c r="AQ357" s="373"/>
      <c r="AR357" s="387"/>
      <c r="AS357" s="383"/>
      <c r="AT357" s="435"/>
      <c r="AU357" s="385"/>
      <c r="AV357" s="385"/>
      <c r="AW357" s="385"/>
      <c r="AX357" s="385"/>
      <c r="AY357" s="378"/>
      <c r="AZ357" s="436"/>
      <c r="BA357" s="372"/>
      <c r="BB357" s="372"/>
      <c r="BC357" s="372"/>
      <c r="BD357" s="372"/>
      <c r="BE357" s="437"/>
      <c r="BF357" s="381"/>
      <c r="BG357" s="376"/>
      <c r="BH357" s="377"/>
      <c r="BI357" s="385"/>
      <c r="BJ357" s="385"/>
      <c r="BK357" s="385"/>
      <c r="BL357" s="385"/>
      <c r="BM357" s="385"/>
      <c r="BN357" s="385"/>
      <c r="BO357" s="379"/>
      <c r="BP357" s="439"/>
      <c r="BQ357" s="438"/>
      <c r="BR357" s="440"/>
      <c r="BS357" s="385"/>
      <c r="BT357" s="379"/>
      <c r="BX357" s="458"/>
    </row>
    <row r="358" spans="1:76" s="132" customFormat="1" ht="15" x14ac:dyDescent="0.3">
      <c r="A358" s="148"/>
      <c r="B358" s="149"/>
      <c r="C358" s="291" t="str">
        <f t="shared" si="5"/>
        <v/>
      </c>
      <c r="D358" s="295"/>
      <c r="E358" s="264"/>
      <c r="F358" s="264"/>
      <c r="G358" s="431"/>
      <c r="H358" s="432"/>
      <c r="I358" s="382"/>
      <c r="J358" s="382"/>
      <c r="K358" s="382"/>
      <c r="L358" s="376"/>
      <c r="M358" s="433"/>
      <c r="N358" s="434"/>
      <c r="O358" s="435"/>
      <c r="P358" s="378"/>
      <c r="Q358" s="436"/>
      <c r="R358" s="373"/>
      <c r="S358" s="437"/>
      <c r="T358" s="438"/>
      <c r="U358" s="384"/>
      <c r="V358" s="470"/>
      <c r="W358" s="381"/>
      <c r="X358" s="382"/>
      <c r="Y358" s="382"/>
      <c r="Z358" s="382"/>
      <c r="AA358" s="382"/>
      <c r="AB358" s="382"/>
      <c r="AC358" s="376"/>
      <c r="AD358" s="377"/>
      <c r="AE358" s="385"/>
      <c r="AF358" s="385"/>
      <c r="AG358" s="385"/>
      <c r="AH358" s="385"/>
      <c r="AI358" s="379"/>
      <c r="AJ358" s="386"/>
      <c r="AK358" s="372"/>
      <c r="AL358" s="372"/>
      <c r="AM358" s="372"/>
      <c r="AN358" s="372"/>
      <c r="AO358" s="372"/>
      <c r="AP358" s="372"/>
      <c r="AQ358" s="373"/>
      <c r="AR358" s="387"/>
      <c r="AS358" s="383"/>
      <c r="AT358" s="435"/>
      <c r="AU358" s="385"/>
      <c r="AV358" s="385"/>
      <c r="AW358" s="385"/>
      <c r="AX358" s="385"/>
      <c r="AY358" s="378"/>
      <c r="AZ358" s="436"/>
      <c r="BA358" s="372"/>
      <c r="BB358" s="372"/>
      <c r="BC358" s="372"/>
      <c r="BD358" s="372"/>
      <c r="BE358" s="437"/>
      <c r="BF358" s="381"/>
      <c r="BG358" s="376"/>
      <c r="BH358" s="377"/>
      <c r="BI358" s="385"/>
      <c r="BJ358" s="385"/>
      <c r="BK358" s="385"/>
      <c r="BL358" s="385"/>
      <c r="BM358" s="385"/>
      <c r="BN358" s="385"/>
      <c r="BO358" s="379"/>
      <c r="BP358" s="439"/>
      <c r="BQ358" s="438"/>
      <c r="BR358" s="440"/>
      <c r="BS358" s="385"/>
      <c r="BT358" s="379"/>
      <c r="BX358" s="458"/>
    </row>
    <row r="359" spans="1:76" s="132" customFormat="1" ht="15" x14ac:dyDescent="0.3">
      <c r="A359" s="148"/>
      <c r="B359" s="149"/>
      <c r="C359" s="291" t="str">
        <f t="shared" si="5"/>
        <v/>
      </c>
      <c r="D359" s="295"/>
      <c r="E359" s="264"/>
      <c r="F359" s="264"/>
      <c r="G359" s="431"/>
      <c r="H359" s="432"/>
      <c r="I359" s="382"/>
      <c r="J359" s="382"/>
      <c r="K359" s="382"/>
      <c r="L359" s="376"/>
      <c r="M359" s="433"/>
      <c r="N359" s="434"/>
      <c r="O359" s="435"/>
      <c r="P359" s="378"/>
      <c r="Q359" s="436"/>
      <c r="R359" s="373"/>
      <c r="S359" s="437"/>
      <c r="T359" s="438"/>
      <c r="U359" s="384"/>
      <c r="V359" s="470"/>
      <c r="W359" s="381"/>
      <c r="X359" s="382"/>
      <c r="Y359" s="382"/>
      <c r="Z359" s="382"/>
      <c r="AA359" s="382"/>
      <c r="AB359" s="382"/>
      <c r="AC359" s="376"/>
      <c r="AD359" s="377"/>
      <c r="AE359" s="385"/>
      <c r="AF359" s="385"/>
      <c r="AG359" s="385"/>
      <c r="AH359" s="385"/>
      <c r="AI359" s="379"/>
      <c r="AJ359" s="386"/>
      <c r="AK359" s="372"/>
      <c r="AL359" s="372"/>
      <c r="AM359" s="372"/>
      <c r="AN359" s="372"/>
      <c r="AO359" s="372"/>
      <c r="AP359" s="372"/>
      <c r="AQ359" s="373"/>
      <c r="AR359" s="387"/>
      <c r="AS359" s="383"/>
      <c r="AT359" s="435"/>
      <c r="AU359" s="385"/>
      <c r="AV359" s="385"/>
      <c r="AW359" s="385"/>
      <c r="AX359" s="385"/>
      <c r="AY359" s="378"/>
      <c r="AZ359" s="436"/>
      <c r="BA359" s="372"/>
      <c r="BB359" s="372"/>
      <c r="BC359" s="372"/>
      <c r="BD359" s="372"/>
      <c r="BE359" s="437"/>
      <c r="BF359" s="381"/>
      <c r="BG359" s="376"/>
      <c r="BH359" s="377"/>
      <c r="BI359" s="385"/>
      <c r="BJ359" s="385"/>
      <c r="BK359" s="385"/>
      <c r="BL359" s="385"/>
      <c r="BM359" s="385"/>
      <c r="BN359" s="385"/>
      <c r="BO359" s="379"/>
      <c r="BP359" s="439"/>
      <c r="BQ359" s="438"/>
      <c r="BR359" s="440"/>
      <c r="BS359" s="385"/>
      <c r="BT359" s="379"/>
      <c r="BX359" s="458"/>
    </row>
    <row r="360" spans="1:76" s="132" customFormat="1" ht="15" x14ac:dyDescent="0.3">
      <c r="A360" s="148"/>
      <c r="B360" s="149"/>
      <c r="C360" s="291" t="str">
        <f t="shared" si="5"/>
        <v/>
      </c>
      <c r="D360" s="295"/>
      <c r="E360" s="264"/>
      <c r="F360" s="264"/>
      <c r="G360" s="431"/>
      <c r="H360" s="432"/>
      <c r="I360" s="382"/>
      <c r="J360" s="382"/>
      <c r="K360" s="382"/>
      <c r="L360" s="376"/>
      <c r="M360" s="433"/>
      <c r="N360" s="434"/>
      <c r="O360" s="435"/>
      <c r="P360" s="378"/>
      <c r="Q360" s="436"/>
      <c r="R360" s="373"/>
      <c r="S360" s="437"/>
      <c r="T360" s="438"/>
      <c r="U360" s="384"/>
      <c r="V360" s="470"/>
      <c r="W360" s="381"/>
      <c r="X360" s="382"/>
      <c r="Y360" s="382"/>
      <c r="Z360" s="382"/>
      <c r="AA360" s="382"/>
      <c r="AB360" s="382"/>
      <c r="AC360" s="376"/>
      <c r="AD360" s="377"/>
      <c r="AE360" s="385"/>
      <c r="AF360" s="385"/>
      <c r="AG360" s="385"/>
      <c r="AH360" s="385"/>
      <c r="AI360" s="379"/>
      <c r="AJ360" s="386"/>
      <c r="AK360" s="372"/>
      <c r="AL360" s="372"/>
      <c r="AM360" s="372"/>
      <c r="AN360" s="372"/>
      <c r="AO360" s="372"/>
      <c r="AP360" s="372"/>
      <c r="AQ360" s="373"/>
      <c r="AR360" s="387"/>
      <c r="AS360" s="383"/>
      <c r="AT360" s="435"/>
      <c r="AU360" s="385"/>
      <c r="AV360" s="385"/>
      <c r="AW360" s="385"/>
      <c r="AX360" s="385"/>
      <c r="AY360" s="378"/>
      <c r="AZ360" s="436"/>
      <c r="BA360" s="372"/>
      <c r="BB360" s="372"/>
      <c r="BC360" s="372"/>
      <c r="BD360" s="372"/>
      <c r="BE360" s="437"/>
      <c r="BF360" s="381"/>
      <c r="BG360" s="376"/>
      <c r="BH360" s="377"/>
      <c r="BI360" s="385"/>
      <c r="BJ360" s="385"/>
      <c r="BK360" s="385"/>
      <c r="BL360" s="385"/>
      <c r="BM360" s="385"/>
      <c r="BN360" s="385"/>
      <c r="BO360" s="379"/>
      <c r="BP360" s="439"/>
      <c r="BQ360" s="438"/>
      <c r="BR360" s="440"/>
      <c r="BS360" s="385"/>
      <c r="BT360" s="379"/>
      <c r="BX360" s="458"/>
    </row>
    <row r="361" spans="1:76" s="132" customFormat="1" ht="15" x14ac:dyDescent="0.3">
      <c r="A361" s="148"/>
      <c r="B361" s="149"/>
      <c r="C361" s="291" t="str">
        <f t="shared" si="5"/>
        <v/>
      </c>
      <c r="D361" s="295"/>
      <c r="E361" s="264"/>
      <c r="F361" s="264"/>
      <c r="G361" s="431"/>
      <c r="H361" s="432"/>
      <c r="I361" s="382"/>
      <c r="J361" s="382"/>
      <c r="K361" s="382"/>
      <c r="L361" s="376"/>
      <c r="M361" s="433"/>
      <c r="N361" s="434"/>
      <c r="O361" s="435"/>
      <c r="P361" s="378"/>
      <c r="Q361" s="436"/>
      <c r="R361" s="373"/>
      <c r="S361" s="437"/>
      <c r="T361" s="438"/>
      <c r="U361" s="384"/>
      <c r="V361" s="470"/>
      <c r="W361" s="381"/>
      <c r="X361" s="382"/>
      <c r="Y361" s="382"/>
      <c r="Z361" s="382"/>
      <c r="AA361" s="382"/>
      <c r="AB361" s="382"/>
      <c r="AC361" s="376"/>
      <c r="AD361" s="377"/>
      <c r="AE361" s="385"/>
      <c r="AF361" s="385"/>
      <c r="AG361" s="385"/>
      <c r="AH361" s="385"/>
      <c r="AI361" s="379"/>
      <c r="AJ361" s="386"/>
      <c r="AK361" s="372"/>
      <c r="AL361" s="372"/>
      <c r="AM361" s="372"/>
      <c r="AN361" s="372"/>
      <c r="AO361" s="372"/>
      <c r="AP361" s="372"/>
      <c r="AQ361" s="373"/>
      <c r="AR361" s="387"/>
      <c r="AS361" s="383"/>
      <c r="AT361" s="435"/>
      <c r="AU361" s="385"/>
      <c r="AV361" s="385"/>
      <c r="AW361" s="385"/>
      <c r="AX361" s="385"/>
      <c r="AY361" s="378"/>
      <c r="AZ361" s="436"/>
      <c r="BA361" s="372"/>
      <c r="BB361" s="372"/>
      <c r="BC361" s="372"/>
      <c r="BD361" s="372"/>
      <c r="BE361" s="437"/>
      <c r="BF361" s="381"/>
      <c r="BG361" s="376"/>
      <c r="BH361" s="377"/>
      <c r="BI361" s="385"/>
      <c r="BJ361" s="385"/>
      <c r="BK361" s="385"/>
      <c r="BL361" s="385"/>
      <c r="BM361" s="385"/>
      <c r="BN361" s="385"/>
      <c r="BO361" s="379"/>
      <c r="BP361" s="439"/>
      <c r="BQ361" s="438"/>
      <c r="BR361" s="440"/>
      <c r="BS361" s="385"/>
      <c r="BT361" s="379"/>
      <c r="BX361" s="458"/>
    </row>
    <row r="362" spans="1:76" s="132" customFormat="1" ht="15" x14ac:dyDescent="0.3">
      <c r="A362" s="148"/>
      <c r="B362" s="149"/>
      <c r="C362" s="291" t="str">
        <f t="shared" si="5"/>
        <v/>
      </c>
      <c r="D362" s="295"/>
      <c r="E362" s="264"/>
      <c r="F362" s="264"/>
      <c r="G362" s="431"/>
      <c r="H362" s="432"/>
      <c r="I362" s="382"/>
      <c r="J362" s="382"/>
      <c r="K362" s="382"/>
      <c r="L362" s="376"/>
      <c r="M362" s="433"/>
      <c r="N362" s="434"/>
      <c r="O362" s="435"/>
      <c r="P362" s="378"/>
      <c r="Q362" s="436"/>
      <c r="R362" s="373"/>
      <c r="S362" s="437"/>
      <c r="T362" s="438"/>
      <c r="U362" s="384"/>
      <c r="V362" s="470"/>
      <c r="W362" s="381"/>
      <c r="X362" s="382"/>
      <c r="Y362" s="382"/>
      <c r="Z362" s="382"/>
      <c r="AA362" s="382"/>
      <c r="AB362" s="382"/>
      <c r="AC362" s="376"/>
      <c r="AD362" s="377"/>
      <c r="AE362" s="385"/>
      <c r="AF362" s="385"/>
      <c r="AG362" s="385"/>
      <c r="AH362" s="385"/>
      <c r="AI362" s="379"/>
      <c r="AJ362" s="386"/>
      <c r="AK362" s="372"/>
      <c r="AL362" s="372"/>
      <c r="AM362" s="372"/>
      <c r="AN362" s="372"/>
      <c r="AO362" s="372"/>
      <c r="AP362" s="372"/>
      <c r="AQ362" s="373"/>
      <c r="AR362" s="387"/>
      <c r="AS362" s="383"/>
      <c r="AT362" s="435"/>
      <c r="AU362" s="385"/>
      <c r="AV362" s="385"/>
      <c r="AW362" s="385"/>
      <c r="AX362" s="385"/>
      <c r="AY362" s="378"/>
      <c r="AZ362" s="436"/>
      <c r="BA362" s="372"/>
      <c r="BB362" s="372"/>
      <c r="BC362" s="372"/>
      <c r="BD362" s="372"/>
      <c r="BE362" s="437"/>
      <c r="BF362" s="381"/>
      <c r="BG362" s="376"/>
      <c r="BH362" s="377"/>
      <c r="BI362" s="385"/>
      <c r="BJ362" s="385"/>
      <c r="BK362" s="385"/>
      <c r="BL362" s="385"/>
      <c r="BM362" s="385"/>
      <c r="BN362" s="385"/>
      <c r="BO362" s="379"/>
      <c r="BP362" s="439"/>
      <c r="BQ362" s="438"/>
      <c r="BR362" s="440"/>
      <c r="BS362" s="385"/>
      <c r="BT362" s="379"/>
      <c r="BX362" s="458"/>
    </row>
    <row r="363" spans="1:76" s="132" customFormat="1" ht="15" x14ac:dyDescent="0.3">
      <c r="A363" s="148"/>
      <c r="B363" s="149"/>
      <c r="C363" s="291" t="str">
        <f t="shared" si="5"/>
        <v/>
      </c>
      <c r="D363" s="295"/>
      <c r="E363" s="264"/>
      <c r="F363" s="264"/>
      <c r="G363" s="431"/>
      <c r="H363" s="432"/>
      <c r="I363" s="382"/>
      <c r="J363" s="382"/>
      <c r="K363" s="382"/>
      <c r="L363" s="376"/>
      <c r="M363" s="433"/>
      <c r="N363" s="434"/>
      <c r="O363" s="435"/>
      <c r="P363" s="378"/>
      <c r="Q363" s="436"/>
      <c r="R363" s="373"/>
      <c r="S363" s="437"/>
      <c r="T363" s="438"/>
      <c r="U363" s="384"/>
      <c r="V363" s="470"/>
      <c r="W363" s="381"/>
      <c r="X363" s="382"/>
      <c r="Y363" s="382"/>
      <c r="Z363" s="382"/>
      <c r="AA363" s="382"/>
      <c r="AB363" s="382"/>
      <c r="AC363" s="376"/>
      <c r="AD363" s="377"/>
      <c r="AE363" s="385"/>
      <c r="AF363" s="385"/>
      <c r="AG363" s="385"/>
      <c r="AH363" s="385"/>
      <c r="AI363" s="379"/>
      <c r="AJ363" s="386"/>
      <c r="AK363" s="372"/>
      <c r="AL363" s="372"/>
      <c r="AM363" s="372"/>
      <c r="AN363" s="372"/>
      <c r="AO363" s="372"/>
      <c r="AP363" s="372"/>
      <c r="AQ363" s="373"/>
      <c r="AR363" s="387"/>
      <c r="AS363" s="383"/>
      <c r="AT363" s="435"/>
      <c r="AU363" s="385"/>
      <c r="AV363" s="385"/>
      <c r="AW363" s="385"/>
      <c r="AX363" s="385"/>
      <c r="AY363" s="378"/>
      <c r="AZ363" s="436"/>
      <c r="BA363" s="372"/>
      <c r="BB363" s="372"/>
      <c r="BC363" s="372"/>
      <c r="BD363" s="372"/>
      <c r="BE363" s="437"/>
      <c r="BF363" s="381"/>
      <c r="BG363" s="376"/>
      <c r="BH363" s="377"/>
      <c r="BI363" s="385"/>
      <c r="BJ363" s="385"/>
      <c r="BK363" s="385"/>
      <c r="BL363" s="385"/>
      <c r="BM363" s="385"/>
      <c r="BN363" s="385"/>
      <c r="BO363" s="379"/>
      <c r="BP363" s="439"/>
      <c r="BQ363" s="438"/>
      <c r="BR363" s="440"/>
      <c r="BS363" s="385"/>
      <c r="BT363" s="379"/>
      <c r="BX363" s="458"/>
    </row>
    <row r="364" spans="1:76" s="132" customFormat="1" ht="15" x14ac:dyDescent="0.3">
      <c r="A364" s="148"/>
      <c r="B364" s="149"/>
      <c r="C364" s="291" t="str">
        <f t="shared" si="5"/>
        <v/>
      </c>
      <c r="D364" s="295"/>
      <c r="E364" s="264"/>
      <c r="F364" s="264"/>
      <c r="G364" s="431"/>
      <c r="H364" s="432"/>
      <c r="I364" s="382"/>
      <c r="J364" s="382"/>
      <c r="K364" s="382"/>
      <c r="L364" s="376"/>
      <c r="M364" s="433"/>
      <c r="N364" s="434"/>
      <c r="O364" s="435"/>
      <c r="P364" s="378"/>
      <c r="Q364" s="436"/>
      <c r="R364" s="373"/>
      <c r="S364" s="437"/>
      <c r="T364" s="438"/>
      <c r="U364" s="384"/>
      <c r="V364" s="470"/>
      <c r="W364" s="381"/>
      <c r="X364" s="382"/>
      <c r="Y364" s="382"/>
      <c r="Z364" s="382"/>
      <c r="AA364" s="382"/>
      <c r="AB364" s="382"/>
      <c r="AC364" s="376"/>
      <c r="AD364" s="377"/>
      <c r="AE364" s="385"/>
      <c r="AF364" s="385"/>
      <c r="AG364" s="385"/>
      <c r="AH364" s="385"/>
      <c r="AI364" s="379"/>
      <c r="AJ364" s="386"/>
      <c r="AK364" s="372"/>
      <c r="AL364" s="372"/>
      <c r="AM364" s="372"/>
      <c r="AN364" s="372"/>
      <c r="AO364" s="372"/>
      <c r="AP364" s="372"/>
      <c r="AQ364" s="373"/>
      <c r="AR364" s="387"/>
      <c r="AS364" s="383"/>
      <c r="AT364" s="435"/>
      <c r="AU364" s="385"/>
      <c r="AV364" s="385"/>
      <c r="AW364" s="385"/>
      <c r="AX364" s="385"/>
      <c r="AY364" s="378"/>
      <c r="AZ364" s="436"/>
      <c r="BA364" s="372"/>
      <c r="BB364" s="372"/>
      <c r="BC364" s="372"/>
      <c r="BD364" s="372"/>
      <c r="BE364" s="437"/>
      <c r="BF364" s="381"/>
      <c r="BG364" s="376"/>
      <c r="BH364" s="377"/>
      <c r="BI364" s="385"/>
      <c r="BJ364" s="385"/>
      <c r="BK364" s="385"/>
      <c r="BL364" s="385"/>
      <c r="BM364" s="385"/>
      <c r="BN364" s="385"/>
      <c r="BO364" s="379"/>
      <c r="BP364" s="439"/>
      <c r="BQ364" s="438"/>
      <c r="BR364" s="440"/>
      <c r="BS364" s="385"/>
      <c r="BT364" s="379"/>
      <c r="BX364" s="458"/>
    </row>
    <row r="365" spans="1:76" s="132" customFormat="1" ht="15" x14ac:dyDescent="0.3">
      <c r="A365" s="148"/>
      <c r="B365" s="149"/>
      <c r="C365" s="291" t="str">
        <f t="shared" si="5"/>
        <v/>
      </c>
      <c r="D365" s="295"/>
      <c r="E365" s="264"/>
      <c r="F365" s="264"/>
      <c r="G365" s="431"/>
      <c r="H365" s="432"/>
      <c r="I365" s="382"/>
      <c r="J365" s="382"/>
      <c r="K365" s="382"/>
      <c r="L365" s="376"/>
      <c r="M365" s="433"/>
      <c r="N365" s="434"/>
      <c r="O365" s="435"/>
      <c r="P365" s="378"/>
      <c r="Q365" s="436"/>
      <c r="R365" s="373"/>
      <c r="S365" s="437"/>
      <c r="T365" s="438"/>
      <c r="U365" s="384"/>
      <c r="V365" s="470"/>
      <c r="W365" s="381"/>
      <c r="X365" s="382"/>
      <c r="Y365" s="382"/>
      <c r="Z365" s="382"/>
      <c r="AA365" s="382"/>
      <c r="AB365" s="382"/>
      <c r="AC365" s="376"/>
      <c r="AD365" s="377"/>
      <c r="AE365" s="385"/>
      <c r="AF365" s="385"/>
      <c r="AG365" s="385"/>
      <c r="AH365" s="385"/>
      <c r="AI365" s="379"/>
      <c r="AJ365" s="386"/>
      <c r="AK365" s="372"/>
      <c r="AL365" s="372"/>
      <c r="AM365" s="372"/>
      <c r="AN365" s="372"/>
      <c r="AO365" s="372"/>
      <c r="AP365" s="372"/>
      <c r="AQ365" s="373"/>
      <c r="AR365" s="387"/>
      <c r="AS365" s="383"/>
      <c r="AT365" s="435"/>
      <c r="AU365" s="385"/>
      <c r="AV365" s="385"/>
      <c r="AW365" s="385"/>
      <c r="AX365" s="385"/>
      <c r="AY365" s="378"/>
      <c r="AZ365" s="436"/>
      <c r="BA365" s="372"/>
      <c r="BB365" s="372"/>
      <c r="BC365" s="372"/>
      <c r="BD365" s="372"/>
      <c r="BE365" s="437"/>
      <c r="BF365" s="381"/>
      <c r="BG365" s="376"/>
      <c r="BH365" s="377"/>
      <c r="BI365" s="385"/>
      <c r="BJ365" s="385"/>
      <c r="BK365" s="385"/>
      <c r="BL365" s="385"/>
      <c r="BM365" s="385"/>
      <c r="BN365" s="385"/>
      <c r="BO365" s="379"/>
      <c r="BP365" s="439"/>
      <c r="BQ365" s="438"/>
      <c r="BR365" s="440"/>
      <c r="BS365" s="385"/>
      <c r="BT365" s="379"/>
      <c r="BX365" s="458"/>
    </row>
    <row r="366" spans="1:76" s="132" customFormat="1" ht="15" x14ac:dyDescent="0.3">
      <c r="A366" s="148"/>
      <c r="B366" s="149"/>
      <c r="C366" s="291" t="str">
        <f t="shared" si="5"/>
        <v/>
      </c>
      <c r="D366" s="295"/>
      <c r="E366" s="264"/>
      <c r="F366" s="264"/>
      <c r="G366" s="431"/>
      <c r="H366" s="432"/>
      <c r="I366" s="382"/>
      <c r="J366" s="382"/>
      <c r="K366" s="382"/>
      <c r="L366" s="376"/>
      <c r="M366" s="433"/>
      <c r="N366" s="434"/>
      <c r="O366" s="435"/>
      <c r="P366" s="378"/>
      <c r="Q366" s="436"/>
      <c r="R366" s="373"/>
      <c r="S366" s="437"/>
      <c r="T366" s="438"/>
      <c r="U366" s="384"/>
      <c r="V366" s="470"/>
      <c r="W366" s="381"/>
      <c r="X366" s="382"/>
      <c r="Y366" s="382"/>
      <c r="Z366" s="382"/>
      <c r="AA366" s="382"/>
      <c r="AB366" s="382"/>
      <c r="AC366" s="376"/>
      <c r="AD366" s="377"/>
      <c r="AE366" s="385"/>
      <c r="AF366" s="385"/>
      <c r="AG366" s="385"/>
      <c r="AH366" s="385"/>
      <c r="AI366" s="379"/>
      <c r="AJ366" s="386"/>
      <c r="AK366" s="372"/>
      <c r="AL366" s="372"/>
      <c r="AM366" s="372"/>
      <c r="AN366" s="372"/>
      <c r="AO366" s="372"/>
      <c r="AP366" s="372"/>
      <c r="AQ366" s="373"/>
      <c r="AR366" s="387"/>
      <c r="AS366" s="383"/>
      <c r="AT366" s="435"/>
      <c r="AU366" s="385"/>
      <c r="AV366" s="385"/>
      <c r="AW366" s="385"/>
      <c r="AX366" s="385"/>
      <c r="AY366" s="378"/>
      <c r="AZ366" s="436"/>
      <c r="BA366" s="372"/>
      <c r="BB366" s="372"/>
      <c r="BC366" s="372"/>
      <c r="BD366" s="372"/>
      <c r="BE366" s="437"/>
      <c r="BF366" s="381"/>
      <c r="BG366" s="376"/>
      <c r="BH366" s="377"/>
      <c r="BI366" s="385"/>
      <c r="BJ366" s="385"/>
      <c r="BK366" s="385"/>
      <c r="BL366" s="385"/>
      <c r="BM366" s="385"/>
      <c r="BN366" s="385"/>
      <c r="BO366" s="379"/>
      <c r="BP366" s="439"/>
      <c r="BQ366" s="438"/>
      <c r="BR366" s="440"/>
      <c r="BS366" s="385"/>
      <c r="BT366" s="379"/>
      <c r="BX366" s="458"/>
    </row>
    <row r="367" spans="1:76" s="132" customFormat="1" ht="15" x14ac:dyDescent="0.3">
      <c r="A367" s="148"/>
      <c r="B367" s="149"/>
      <c r="C367" s="291" t="str">
        <f t="shared" si="5"/>
        <v/>
      </c>
      <c r="D367" s="295"/>
      <c r="E367" s="264"/>
      <c r="F367" s="264"/>
      <c r="G367" s="431"/>
      <c r="H367" s="432"/>
      <c r="I367" s="382"/>
      <c r="J367" s="382"/>
      <c r="K367" s="382"/>
      <c r="L367" s="376"/>
      <c r="M367" s="433"/>
      <c r="N367" s="434"/>
      <c r="O367" s="435"/>
      <c r="P367" s="378"/>
      <c r="Q367" s="436"/>
      <c r="R367" s="373"/>
      <c r="S367" s="437"/>
      <c r="T367" s="438"/>
      <c r="U367" s="384"/>
      <c r="V367" s="470"/>
      <c r="W367" s="381"/>
      <c r="X367" s="382"/>
      <c r="Y367" s="382"/>
      <c r="Z367" s="382"/>
      <c r="AA367" s="382"/>
      <c r="AB367" s="382"/>
      <c r="AC367" s="376"/>
      <c r="AD367" s="377"/>
      <c r="AE367" s="385"/>
      <c r="AF367" s="385"/>
      <c r="AG367" s="385"/>
      <c r="AH367" s="385"/>
      <c r="AI367" s="379"/>
      <c r="AJ367" s="386"/>
      <c r="AK367" s="372"/>
      <c r="AL367" s="372"/>
      <c r="AM367" s="372"/>
      <c r="AN367" s="372"/>
      <c r="AO367" s="372"/>
      <c r="AP367" s="372"/>
      <c r="AQ367" s="373"/>
      <c r="AR367" s="387"/>
      <c r="AS367" s="383"/>
      <c r="AT367" s="435"/>
      <c r="AU367" s="385"/>
      <c r="AV367" s="385"/>
      <c r="AW367" s="385"/>
      <c r="AX367" s="385"/>
      <c r="AY367" s="378"/>
      <c r="AZ367" s="436"/>
      <c r="BA367" s="372"/>
      <c r="BB367" s="372"/>
      <c r="BC367" s="372"/>
      <c r="BD367" s="372"/>
      <c r="BE367" s="437"/>
      <c r="BF367" s="381"/>
      <c r="BG367" s="376"/>
      <c r="BH367" s="377"/>
      <c r="BI367" s="385"/>
      <c r="BJ367" s="385"/>
      <c r="BK367" s="385"/>
      <c r="BL367" s="385"/>
      <c r="BM367" s="385"/>
      <c r="BN367" s="385"/>
      <c r="BO367" s="379"/>
      <c r="BP367" s="439"/>
      <c r="BQ367" s="438"/>
      <c r="BR367" s="440"/>
      <c r="BS367" s="385"/>
      <c r="BT367" s="379"/>
      <c r="BX367" s="458"/>
    </row>
    <row r="368" spans="1:76" s="132" customFormat="1" ht="15" x14ac:dyDescent="0.3">
      <c r="A368" s="148"/>
      <c r="B368" s="149"/>
      <c r="C368" s="291" t="str">
        <f t="shared" si="5"/>
        <v/>
      </c>
      <c r="D368" s="295"/>
      <c r="E368" s="264"/>
      <c r="F368" s="264"/>
      <c r="G368" s="431"/>
      <c r="H368" s="432"/>
      <c r="I368" s="382"/>
      <c r="J368" s="382"/>
      <c r="K368" s="382"/>
      <c r="L368" s="376"/>
      <c r="M368" s="433"/>
      <c r="N368" s="434"/>
      <c r="O368" s="435"/>
      <c r="P368" s="378"/>
      <c r="Q368" s="436"/>
      <c r="R368" s="373"/>
      <c r="S368" s="437"/>
      <c r="T368" s="438"/>
      <c r="U368" s="384"/>
      <c r="V368" s="470"/>
      <c r="W368" s="381"/>
      <c r="X368" s="382"/>
      <c r="Y368" s="382"/>
      <c r="Z368" s="382"/>
      <c r="AA368" s="382"/>
      <c r="AB368" s="382"/>
      <c r="AC368" s="376"/>
      <c r="AD368" s="377"/>
      <c r="AE368" s="385"/>
      <c r="AF368" s="385"/>
      <c r="AG368" s="385"/>
      <c r="AH368" s="385"/>
      <c r="AI368" s="379"/>
      <c r="AJ368" s="386"/>
      <c r="AK368" s="372"/>
      <c r="AL368" s="372"/>
      <c r="AM368" s="372"/>
      <c r="AN368" s="372"/>
      <c r="AO368" s="372"/>
      <c r="AP368" s="372"/>
      <c r="AQ368" s="373"/>
      <c r="AR368" s="387"/>
      <c r="AS368" s="383"/>
      <c r="AT368" s="435"/>
      <c r="AU368" s="385"/>
      <c r="AV368" s="385"/>
      <c r="AW368" s="385"/>
      <c r="AX368" s="385"/>
      <c r="AY368" s="378"/>
      <c r="AZ368" s="436"/>
      <c r="BA368" s="372"/>
      <c r="BB368" s="372"/>
      <c r="BC368" s="372"/>
      <c r="BD368" s="372"/>
      <c r="BE368" s="437"/>
      <c r="BF368" s="381"/>
      <c r="BG368" s="376"/>
      <c r="BH368" s="377"/>
      <c r="BI368" s="385"/>
      <c r="BJ368" s="385"/>
      <c r="BK368" s="385"/>
      <c r="BL368" s="385"/>
      <c r="BM368" s="385"/>
      <c r="BN368" s="385"/>
      <c r="BO368" s="379"/>
      <c r="BP368" s="439"/>
      <c r="BQ368" s="438"/>
      <c r="BR368" s="440"/>
      <c r="BS368" s="385"/>
      <c r="BT368" s="379"/>
      <c r="BX368" s="458"/>
    </row>
    <row r="369" spans="1:76" s="132" customFormat="1" ht="15" x14ac:dyDescent="0.3">
      <c r="A369" s="148"/>
      <c r="B369" s="149"/>
      <c r="C369" s="291" t="str">
        <f t="shared" si="5"/>
        <v/>
      </c>
      <c r="D369" s="295"/>
      <c r="E369" s="264"/>
      <c r="F369" s="264"/>
      <c r="G369" s="431"/>
      <c r="H369" s="432"/>
      <c r="I369" s="382"/>
      <c r="J369" s="382"/>
      <c r="K369" s="382"/>
      <c r="L369" s="376"/>
      <c r="M369" s="433"/>
      <c r="N369" s="434"/>
      <c r="O369" s="435"/>
      <c r="P369" s="378"/>
      <c r="Q369" s="436"/>
      <c r="R369" s="373"/>
      <c r="S369" s="437"/>
      <c r="T369" s="438"/>
      <c r="U369" s="384"/>
      <c r="V369" s="470"/>
      <c r="W369" s="381"/>
      <c r="X369" s="382"/>
      <c r="Y369" s="382"/>
      <c r="Z369" s="382"/>
      <c r="AA369" s="382"/>
      <c r="AB369" s="382"/>
      <c r="AC369" s="376"/>
      <c r="AD369" s="377"/>
      <c r="AE369" s="385"/>
      <c r="AF369" s="385"/>
      <c r="AG369" s="385"/>
      <c r="AH369" s="385"/>
      <c r="AI369" s="379"/>
      <c r="AJ369" s="386"/>
      <c r="AK369" s="372"/>
      <c r="AL369" s="372"/>
      <c r="AM369" s="372"/>
      <c r="AN369" s="372"/>
      <c r="AO369" s="372"/>
      <c r="AP369" s="372"/>
      <c r="AQ369" s="373"/>
      <c r="AR369" s="387"/>
      <c r="AS369" s="383"/>
      <c r="AT369" s="435"/>
      <c r="AU369" s="385"/>
      <c r="AV369" s="385"/>
      <c r="AW369" s="385"/>
      <c r="AX369" s="385"/>
      <c r="AY369" s="378"/>
      <c r="AZ369" s="436"/>
      <c r="BA369" s="372"/>
      <c r="BB369" s="372"/>
      <c r="BC369" s="372"/>
      <c r="BD369" s="372"/>
      <c r="BE369" s="437"/>
      <c r="BF369" s="381"/>
      <c r="BG369" s="376"/>
      <c r="BH369" s="377"/>
      <c r="BI369" s="385"/>
      <c r="BJ369" s="385"/>
      <c r="BK369" s="385"/>
      <c r="BL369" s="385"/>
      <c r="BM369" s="385"/>
      <c r="BN369" s="385"/>
      <c r="BO369" s="379"/>
      <c r="BP369" s="439"/>
      <c r="BQ369" s="438"/>
      <c r="BR369" s="440"/>
      <c r="BS369" s="385"/>
      <c r="BT369" s="379"/>
      <c r="BX369" s="458"/>
    </row>
    <row r="370" spans="1:76" s="132" customFormat="1" ht="15" x14ac:dyDescent="0.3">
      <c r="A370" s="148"/>
      <c r="B370" s="149"/>
      <c r="C370" s="291" t="str">
        <f t="shared" si="5"/>
        <v/>
      </c>
      <c r="D370" s="295"/>
      <c r="E370" s="264"/>
      <c r="F370" s="264"/>
      <c r="G370" s="431"/>
      <c r="H370" s="432"/>
      <c r="I370" s="382"/>
      <c r="J370" s="382"/>
      <c r="K370" s="382"/>
      <c r="L370" s="376"/>
      <c r="M370" s="433"/>
      <c r="N370" s="434"/>
      <c r="O370" s="435"/>
      <c r="P370" s="378"/>
      <c r="Q370" s="436"/>
      <c r="R370" s="373"/>
      <c r="S370" s="437"/>
      <c r="T370" s="438"/>
      <c r="U370" s="384"/>
      <c r="V370" s="470"/>
      <c r="W370" s="381"/>
      <c r="X370" s="382"/>
      <c r="Y370" s="382"/>
      <c r="Z370" s="382"/>
      <c r="AA370" s="382"/>
      <c r="AB370" s="382"/>
      <c r="AC370" s="376"/>
      <c r="AD370" s="377"/>
      <c r="AE370" s="385"/>
      <c r="AF370" s="385"/>
      <c r="AG370" s="385"/>
      <c r="AH370" s="385"/>
      <c r="AI370" s="379"/>
      <c r="AJ370" s="386"/>
      <c r="AK370" s="372"/>
      <c r="AL370" s="372"/>
      <c r="AM370" s="372"/>
      <c r="AN370" s="372"/>
      <c r="AO370" s="372"/>
      <c r="AP370" s="372"/>
      <c r="AQ370" s="373"/>
      <c r="AR370" s="387"/>
      <c r="AS370" s="383"/>
      <c r="AT370" s="435"/>
      <c r="AU370" s="385"/>
      <c r="AV370" s="385"/>
      <c r="AW370" s="385"/>
      <c r="AX370" s="385"/>
      <c r="AY370" s="378"/>
      <c r="AZ370" s="436"/>
      <c r="BA370" s="372"/>
      <c r="BB370" s="372"/>
      <c r="BC370" s="372"/>
      <c r="BD370" s="372"/>
      <c r="BE370" s="437"/>
      <c r="BF370" s="381"/>
      <c r="BG370" s="376"/>
      <c r="BH370" s="377"/>
      <c r="BI370" s="385"/>
      <c r="BJ370" s="385"/>
      <c r="BK370" s="385"/>
      <c r="BL370" s="385"/>
      <c r="BM370" s="385"/>
      <c r="BN370" s="385"/>
      <c r="BO370" s="379"/>
      <c r="BP370" s="439"/>
      <c r="BQ370" s="438"/>
      <c r="BR370" s="440"/>
      <c r="BS370" s="385"/>
      <c r="BT370" s="379"/>
      <c r="BX370" s="458"/>
    </row>
    <row r="371" spans="1:76" s="132" customFormat="1" ht="15" x14ac:dyDescent="0.3">
      <c r="A371" s="148"/>
      <c r="B371" s="149"/>
      <c r="C371" s="291" t="str">
        <f t="shared" si="5"/>
        <v/>
      </c>
      <c r="D371" s="295"/>
      <c r="E371" s="264"/>
      <c r="F371" s="264"/>
      <c r="G371" s="431"/>
      <c r="H371" s="432"/>
      <c r="I371" s="382"/>
      <c r="J371" s="382"/>
      <c r="K371" s="382"/>
      <c r="L371" s="376"/>
      <c r="M371" s="433"/>
      <c r="N371" s="434"/>
      <c r="O371" s="435"/>
      <c r="P371" s="378"/>
      <c r="Q371" s="436"/>
      <c r="R371" s="373"/>
      <c r="S371" s="437"/>
      <c r="T371" s="438"/>
      <c r="U371" s="384"/>
      <c r="V371" s="470"/>
      <c r="W371" s="381"/>
      <c r="X371" s="382"/>
      <c r="Y371" s="382"/>
      <c r="Z371" s="382"/>
      <c r="AA371" s="382"/>
      <c r="AB371" s="382"/>
      <c r="AC371" s="376"/>
      <c r="AD371" s="377"/>
      <c r="AE371" s="385"/>
      <c r="AF371" s="385"/>
      <c r="AG371" s="385"/>
      <c r="AH371" s="385"/>
      <c r="AI371" s="379"/>
      <c r="AJ371" s="386"/>
      <c r="AK371" s="372"/>
      <c r="AL371" s="372"/>
      <c r="AM371" s="372"/>
      <c r="AN371" s="372"/>
      <c r="AO371" s="372"/>
      <c r="AP371" s="372"/>
      <c r="AQ371" s="373"/>
      <c r="AR371" s="387"/>
      <c r="AS371" s="383"/>
      <c r="AT371" s="435"/>
      <c r="AU371" s="385"/>
      <c r="AV371" s="385"/>
      <c r="AW371" s="385"/>
      <c r="AX371" s="385"/>
      <c r="AY371" s="378"/>
      <c r="AZ371" s="436"/>
      <c r="BA371" s="372"/>
      <c r="BB371" s="372"/>
      <c r="BC371" s="372"/>
      <c r="BD371" s="372"/>
      <c r="BE371" s="437"/>
      <c r="BF371" s="381"/>
      <c r="BG371" s="376"/>
      <c r="BH371" s="377"/>
      <c r="BI371" s="385"/>
      <c r="BJ371" s="385"/>
      <c r="BK371" s="385"/>
      <c r="BL371" s="385"/>
      <c r="BM371" s="385"/>
      <c r="BN371" s="385"/>
      <c r="BO371" s="379"/>
      <c r="BP371" s="439"/>
      <c r="BQ371" s="438"/>
      <c r="BR371" s="440"/>
      <c r="BS371" s="385"/>
      <c r="BT371" s="379"/>
      <c r="BX371" s="458"/>
    </row>
    <row r="372" spans="1:76" s="132" customFormat="1" ht="15" x14ac:dyDescent="0.3">
      <c r="A372" s="148"/>
      <c r="B372" s="149"/>
      <c r="C372" s="291" t="str">
        <f t="shared" si="5"/>
        <v/>
      </c>
      <c r="D372" s="295"/>
      <c r="E372" s="264"/>
      <c r="F372" s="264"/>
      <c r="G372" s="431"/>
      <c r="H372" s="432"/>
      <c r="I372" s="382"/>
      <c r="J372" s="382"/>
      <c r="K372" s="382"/>
      <c r="L372" s="376"/>
      <c r="M372" s="433"/>
      <c r="N372" s="434"/>
      <c r="O372" s="435"/>
      <c r="P372" s="378"/>
      <c r="Q372" s="436"/>
      <c r="R372" s="373"/>
      <c r="S372" s="437"/>
      <c r="T372" s="438"/>
      <c r="U372" s="384"/>
      <c r="V372" s="470"/>
      <c r="W372" s="381"/>
      <c r="X372" s="382"/>
      <c r="Y372" s="382"/>
      <c r="Z372" s="382"/>
      <c r="AA372" s="382"/>
      <c r="AB372" s="382"/>
      <c r="AC372" s="376"/>
      <c r="AD372" s="377"/>
      <c r="AE372" s="385"/>
      <c r="AF372" s="385"/>
      <c r="AG372" s="385"/>
      <c r="AH372" s="385"/>
      <c r="AI372" s="379"/>
      <c r="AJ372" s="386"/>
      <c r="AK372" s="372"/>
      <c r="AL372" s="372"/>
      <c r="AM372" s="372"/>
      <c r="AN372" s="372"/>
      <c r="AO372" s="372"/>
      <c r="AP372" s="372"/>
      <c r="AQ372" s="373"/>
      <c r="AR372" s="387"/>
      <c r="AS372" s="383"/>
      <c r="AT372" s="435"/>
      <c r="AU372" s="385"/>
      <c r="AV372" s="385"/>
      <c r="AW372" s="385"/>
      <c r="AX372" s="385"/>
      <c r="AY372" s="378"/>
      <c r="AZ372" s="436"/>
      <c r="BA372" s="372"/>
      <c r="BB372" s="372"/>
      <c r="BC372" s="372"/>
      <c r="BD372" s="372"/>
      <c r="BE372" s="437"/>
      <c r="BF372" s="381"/>
      <c r="BG372" s="376"/>
      <c r="BH372" s="377"/>
      <c r="BI372" s="385"/>
      <c r="BJ372" s="385"/>
      <c r="BK372" s="385"/>
      <c r="BL372" s="385"/>
      <c r="BM372" s="385"/>
      <c r="BN372" s="385"/>
      <c r="BO372" s="379"/>
      <c r="BP372" s="439"/>
      <c r="BQ372" s="438"/>
      <c r="BR372" s="440"/>
      <c r="BS372" s="385"/>
      <c r="BT372" s="379"/>
      <c r="BX372" s="458"/>
    </row>
    <row r="373" spans="1:76" s="132" customFormat="1" ht="15" x14ac:dyDescent="0.3">
      <c r="A373" s="148"/>
      <c r="B373" s="149"/>
      <c r="C373" s="291" t="str">
        <f t="shared" si="5"/>
        <v/>
      </c>
      <c r="D373" s="295"/>
      <c r="E373" s="264"/>
      <c r="F373" s="264"/>
      <c r="G373" s="431"/>
      <c r="H373" s="432"/>
      <c r="I373" s="382"/>
      <c r="J373" s="382"/>
      <c r="K373" s="382"/>
      <c r="L373" s="376"/>
      <c r="M373" s="433"/>
      <c r="N373" s="434"/>
      <c r="O373" s="435"/>
      <c r="P373" s="378"/>
      <c r="Q373" s="436"/>
      <c r="R373" s="373"/>
      <c r="S373" s="437"/>
      <c r="T373" s="438"/>
      <c r="U373" s="384"/>
      <c r="V373" s="470"/>
      <c r="W373" s="381"/>
      <c r="X373" s="382"/>
      <c r="Y373" s="382"/>
      <c r="Z373" s="382"/>
      <c r="AA373" s="382"/>
      <c r="AB373" s="382"/>
      <c r="AC373" s="376"/>
      <c r="AD373" s="377"/>
      <c r="AE373" s="385"/>
      <c r="AF373" s="385"/>
      <c r="AG373" s="385"/>
      <c r="AH373" s="385"/>
      <c r="AI373" s="379"/>
      <c r="AJ373" s="386"/>
      <c r="AK373" s="372"/>
      <c r="AL373" s="372"/>
      <c r="AM373" s="372"/>
      <c r="AN373" s="372"/>
      <c r="AO373" s="372"/>
      <c r="AP373" s="372"/>
      <c r="AQ373" s="373"/>
      <c r="AR373" s="387"/>
      <c r="AS373" s="383"/>
      <c r="AT373" s="435"/>
      <c r="AU373" s="385"/>
      <c r="AV373" s="385"/>
      <c r="AW373" s="385"/>
      <c r="AX373" s="385"/>
      <c r="AY373" s="378"/>
      <c r="AZ373" s="436"/>
      <c r="BA373" s="372"/>
      <c r="BB373" s="372"/>
      <c r="BC373" s="372"/>
      <c r="BD373" s="372"/>
      <c r="BE373" s="437"/>
      <c r="BF373" s="381"/>
      <c r="BG373" s="376"/>
      <c r="BH373" s="377"/>
      <c r="BI373" s="385"/>
      <c r="BJ373" s="385"/>
      <c r="BK373" s="385"/>
      <c r="BL373" s="385"/>
      <c r="BM373" s="385"/>
      <c r="BN373" s="385"/>
      <c r="BO373" s="379"/>
      <c r="BP373" s="439"/>
      <c r="BQ373" s="438"/>
      <c r="BR373" s="440"/>
      <c r="BS373" s="385"/>
      <c r="BT373" s="379"/>
      <c r="BX373" s="458"/>
    </row>
    <row r="374" spans="1:76" s="132" customFormat="1" ht="15" x14ac:dyDescent="0.3">
      <c r="A374" s="148"/>
      <c r="B374" s="149"/>
      <c r="C374" s="291" t="str">
        <f t="shared" si="5"/>
        <v/>
      </c>
      <c r="D374" s="295"/>
      <c r="E374" s="264"/>
      <c r="F374" s="264"/>
      <c r="G374" s="431"/>
      <c r="H374" s="432"/>
      <c r="I374" s="382"/>
      <c r="J374" s="382"/>
      <c r="K374" s="382"/>
      <c r="L374" s="376"/>
      <c r="M374" s="433"/>
      <c r="N374" s="434"/>
      <c r="O374" s="435"/>
      <c r="P374" s="378"/>
      <c r="Q374" s="436"/>
      <c r="R374" s="373"/>
      <c r="S374" s="437"/>
      <c r="T374" s="438"/>
      <c r="U374" s="384"/>
      <c r="V374" s="470"/>
      <c r="W374" s="381"/>
      <c r="X374" s="382"/>
      <c r="Y374" s="382"/>
      <c r="Z374" s="382"/>
      <c r="AA374" s="382"/>
      <c r="AB374" s="382"/>
      <c r="AC374" s="376"/>
      <c r="AD374" s="377"/>
      <c r="AE374" s="385"/>
      <c r="AF374" s="385"/>
      <c r="AG374" s="385"/>
      <c r="AH374" s="385"/>
      <c r="AI374" s="379"/>
      <c r="AJ374" s="386"/>
      <c r="AK374" s="372"/>
      <c r="AL374" s="372"/>
      <c r="AM374" s="372"/>
      <c r="AN374" s="372"/>
      <c r="AO374" s="372"/>
      <c r="AP374" s="372"/>
      <c r="AQ374" s="373"/>
      <c r="AR374" s="387"/>
      <c r="AS374" s="383"/>
      <c r="AT374" s="435"/>
      <c r="AU374" s="385"/>
      <c r="AV374" s="385"/>
      <c r="AW374" s="385"/>
      <c r="AX374" s="385"/>
      <c r="AY374" s="378"/>
      <c r="AZ374" s="436"/>
      <c r="BA374" s="372"/>
      <c r="BB374" s="372"/>
      <c r="BC374" s="372"/>
      <c r="BD374" s="372"/>
      <c r="BE374" s="437"/>
      <c r="BF374" s="381"/>
      <c r="BG374" s="376"/>
      <c r="BH374" s="377"/>
      <c r="BI374" s="385"/>
      <c r="BJ374" s="385"/>
      <c r="BK374" s="385"/>
      <c r="BL374" s="385"/>
      <c r="BM374" s="385"/>
      <c r="BN374" s="385"/>
      <c r="BO374" s="379"/>
      <c r="BP374" s="439"/>
      <c r="BQ374" s="438"/>
      <c r="BR374" s="440"/>
      <c r="BS374" s="385"/>
      <c r="BT374" s="379"/>
      <c r="BX374" s="458"/>
    </row>
    <row r="375" spans="1:76" s="132" customFormat="1" ht="15" x14ac:dyDescent="0.3">
      <c r="A375" s="148"/>
      <c r="B375" s="149"/>
      <c r="C375" s="291" t="str">
        <f t="shared" si="5"/>
        <v/>
      </c>
      <c r="D375" s="295"/>
      <c r="E375" s="264"/>
      <c r="F375" s="264"/>
      <c r="G375" s="431"/>
      <c r="H375" s="432"/>
      <c r="I375" s="382"/>
      <c r="J375" s="382"/>
      <c r="K375" s="382"/>
      <c r="L375" s="376"/>
      <c r="M375" s="433"/>
      <c r="N375" s="434"/>
      <c r="O375" s="435"/>
      <c r="P375" s="378"/>
      <c r="Q375" s="436"/>
      <c r="R375" s="373"/>
      <c r="S375" s="437"/>
      <c r="T375" s="438"/>
      <c r="U375" s="384"/>
      <c r="V375" s="470"/>
      <c r="W375" s="381"/>
      <c r="X375" s="382"/>
      <c r="Y375" s="382"/>
      <c r="Z375" s="382"/>
      <c r="AA375" s="382"/>
      <c r="AB375" s="382"/>
      <c r="AC375" s="376"/>
      <c r="AD375" s="377"/>
      <c r="AE375" s="385"/>
      <c r="AF375" s="385"/>
      <c r="AG375" s="385"/>
      <c r="AH375" s="385"/>
      <c r="AI375" s="379"/>
      <c r="AJ375" s="386"/>
      <c r="AK375" s="372"/>
      <c r="AL375" s="372"/>
      <c r="AM375" s="372"/>
      <c r="AN375" s="372"/>
      <c r="AO375" s="372"/>
      <c r="AP375" s="372"/>
      <c r="AQ375" s="373"/>
      <c r="AR375" s="387"/>
      <c r="AS375" s="383"/>
      <c r="AT375" s="435"/>
      <c r="AU375" s="385"/>
      <c r="AV375" s="385"/>
      <c r="AW375" s="385"/>
      <c r="AX375" s="385"/>
      <c r="AY375" s="378"/>
      <c r="AZ375" s="436"/>
      <c r="BA375" s="372"/>
      <c r="BB375" s="372"/>
      <c r="BC375" s="372"/>
      <c r="BD375" s="372"/>
      <c r="BE375" s="437"/>
      <c r="BF375" s="381"/>
      <c r="BG375" s="376"/>
      <c r="BH375" s="377"/>
      <c r="BI375" s="385"/>
      <c r="BJ375" s="385"/>
      <c r="BK375" s="385"/>
      <c r="BL375" s="385"/>
      <c r="BM375" s="385"/>
      <c r="BN375" s="385"/>
      <c r="BO375" s="379"/>
      <c r="BP375" s="439"/>
      <c r="BQ375" s="438"/>
      <c r="BR375" s="440"/>
      <c r="BS375" s="385"/>
      <c r="BT375" s="379"/>
      <c r="BX375" s="458"/>
    </row>
    <row r="376" spans="1:76" s="132" customFormat="1" ht="15" x14ac:dyDescent="0.3">
      <c r="A376" s="148"/>
      <c r="B376" s="149"/>
      <c r="C376" s="291" t="str">
        <f t="shared" si="5"/>
        <v/>
      </c>
      <c r="D376" s="295"/>
      <c r="E376" s="264"/>
      <c r="F376" s="264"/>
      <c r="G376" s="431"/>
      <c r="H376" s="432"/>
      <c r="I376" s="382"/>
      <c r="J376" s="382"/>
      <c r="K376" s="382"/>
      <c r="L376" s="376"/>
      <c r="M376" s="433"/>
      <c r="N376" s="434"/>
      <c r="O376" s="435"/>
      <c r="P376" s="378"/>
      <c r="Q376" s="436"/>
      <c r="R376" s="373"/>
      <c r="S376" s="437"/>
      <c r="T376" s="438"/>
      <c r="U376" s="384"/>
      <c r="V376" s="470"/>
      <c r="W376" s="381"/>
      <c r="X376" s="382"/>
      <c r="Y376" s="382"/>
      <c r="Z376" s="382"/>
      <c r="AA376" s="382"/>
      <c r="AB376" s="382"/>
      <c r="AC376" s="376"/>
      <c r="AD376" s="377"/>
      <c r="AE376" s="385"/>
      <c r="AF376" s="385"/>
      <c r="AG376" s="385"/>
      <c r="AH376" s="385"/>
      <c r="AI376" s="379"/>
      <c r="AJ376" s="386"/>
      <c r="AK376" s="372"/>
      <c r="AL376" s="372"/>
      <c r="AM376" s="372"/>
      <c r="AN376" s="372"/>
      <c r="AO376" s="372"/>
      <c r="AP376" s="372"/>
      <c r="AQ376" s="373"/>
      <c r="AR376" s="387"/>
      <c r="AS376" s="383"/>
      <c r="AT376" s="435"/>
      <c r="AU376" s="385"/>
      <c r="AV376" s="385"/>
      <c r="AW376" s="385"/>
      <c r="AX376" s="385"/>
      <c r="AY376" s="378"/>
      <c r="AZ376" s="436"/>
      <c r="BA376" s="372"/>
      <c r="BB376" s="372"/>
      <c r="BC376" s="372"/>
      <c r="BD376" s="372"/>
      <c r="BE376" s="437"/>
      <c r="BF376" s="381"/>
      <c r="BG376" s="376"/>
      <c r="BH376" s="377"/>
      <c r="BI376" s="385"/>
      <c r="BJ376" s="385"/>
      <c r="BK376" s="385"/>
      <c r="BL376" s="385"/>
      <c r="BM376" s="385"/>
      <c r="BN376" s="385"/>
      <c r="BO376" s="379"/>
      <c r="BP376" s="439"/>
      <c r="BQ376" s="438"/>
      <c r="BR376" s="440"/>
      <c r="BS376" s="385"/>
      <c r="BT376" s="379"/>
      <c r="BX376" s="458"/>
    </row>
    <row r="377" spans="1:76" s="132" customFormat="1" ht="15" x14ac:dyDescent="0.3">
      <c r="A377" s="148"/>
      <c r="B377" s="149"/>
      <c r="C377" s="291" t="str">
        <f t="shared" si="5"/>
        <v/>
      </c>
      <c r="D377" s="295"/>
      <c r="E377" s="264"/>
      <c r="F377" s="264"/>
      <c r="G377" s="431"/>
      <c r="H377" s="432"/>
      <c r="I377" s="382"/>
      <c r="J377" s="382"/>
      <c r="K377" s="382"/>
      <c r="L377" s="376"/>
      <c r="M377" s="433"/>
      <c r="N377" s="434"/>
      <c r="O377" s="435"/>
      <c r="P377" s="378"/>
      <c r="Q377" s="436"/>
      <c r="R377" s="373"/>
      <c r="S377" s="437"/>
      <c r="T377" s="438"/>
      <c r="U377" s="384"/>
      <c r="V377" s="470"/>
      <c r="W377" s="381"/>
      <c r="X377" s="382"/>
      <c r="Y377" s="382"/>
      <c r="Z377" s="382"/>
      <c r="AA377" s="382"/>
      <c r="AB377" s="382"/>
      <c r="AC377" s="376"/>
      <c r="AD377" s="377"/>
      <c r="AE377" s="385"/>
      <c r="AF377" s="385"/>
      <c r="AG377" s="385"/>
      <c r="AH377" s="385"/>
      <c r="AI377" s="379"/>
      <c r="AJ377" s="386"/>
      <c r="AK377" s="372"/>
      <c r="AL377" s="372"/>
      <c r="AM377" s="372"/>
      <c r="AN377" s="372"/>
      <c r="AO377" s="372"/>
      <c r="AP377" s="372"/>
      <c r="AQ377" s="373"/>
      <c r="AR377" s="387"/>
      <c r="AS377" s="383"/>
      <c r="AT377" s="435"/>
      <c r="AU377" s="385"/>
      <c r="AV377" s="385"/>
      <c r="AW377" s="385"/>
      <c r="AX377" s="385"/>
      <c r="AY377" s="378"/>
      <c r="AZ377" s="436"/>
      <c r="BA377" s="372"/>
      <c r="BB377" s="372"/>
      <c r="BC377" s="372"/>
      <c r="BD377" s="372"/>
      <c r="BE377" s="437"/>
      <c r="BF377" s="381"/>
      <c r="BG377" s="376"/>
      <c r="BH377" s="377"/>
      <c r="BI377" s="385"/>
      <c r="BJ377" s="385"/>
      <c r="BK377" s="385"/>
      <c r="BL377" s="385"/>
      <c r="BM377" s="385"/>
      <c r="BN377" s="385"/>
      <c r="BO377" s="379"/>
      <c r="BP377" s="439"/>
      <c r="BQ377" s="438"/>
      <c r="BR377" s="440"/>
      <c r="BS377" s="385"/>
      <c r="BT377" s="379"/>
      <c r="BX377" s="458"/>
    </row>
    <row r="378" spans="1:76" s="132" customFormat="1" ht="15" x14ac:dyDescent="0.3">
      <c r="A378" s="148"/>
      <c r="B378" s="149"/>
      <c r="C378" s="291" t="str">
        <f t="shared" si="5"/>
        <v/>
      </c>
      <c r="D378" s="295"/>
      <c r="E378" s="264"/>
      <c r="F378" s="264"/>
      <c r="G378" s="431"/>
      <c r="H378" s="432"/>
      <c r="I378" s="382"/>
      <c r="J378" s="382"/>
      <c r="K378" s="382"/>
      <c r="L378" s="376"/>
      <c r="M378" s="433"/>
      <c r="N378" s="434"/>
      <c r="O378" s="435"/>
      <c r="P378" s="378"/>
      <c r="Q378" s="436"/>
      <c r="R378" s="373"/>
      <c r="S378" s="437"/>
      <c r="T378" s="438"/>
      <c r="U378" s="384"/>
      <c r="V378" s="470"/>
      <c r="W378" s="381"/>
      <c r="X378" s="382"/>
      <c r="Y378" s="382"/>
      <c r="Z378" s="382"/>
      <c r="AA378" s="382"/>
      <c r="AB378" s="382"/>
      <c r="AC378" s="376"/>
      <c r="AD378" s="377"/>
      <c r="AE378" s="385"/>
      <c r="AF378" s="385"/>
      <c r="AG378" s="385"/>
      <c r="AH378" s="385"/>
      <c r="AI378" s="379"/>
      <c r="AJ378" s="386"/>
      <c r="AK378" s="372"/>
      <c r="AL378" s="372"/>
      <c r="AM378" s="372"/>
      <c r="AN378" s="372"/>
      <c r="AO378" s="372"/>
      <c r="AP378" s="372"/>
      <c r="AQ378" s="373"/>
      <c r="AR378" s="387"/>
      <c r="AS378" s="383"/>
      <c r="AT378" s="435"/>
      <c r="AU378" s="385"/>
      <c r="AV378" s="385"/>
      <c r="AW378" s="385"/>
      <c r="AX378" s="385"/>
      <c r="AY378" s="378"/>
      <c r="AZ378" s="436"/>
      <c r="BA378" s="372"/>
      <c r="BB378" s="372"/>
      <c r="BC378" s="372"/>
      <c r="BD378" s="372"/>
      <c r="BE378" s="437"/>
      <c r="BF378" s="381"/>
      <c r="BG378" s="376"/>
      <c r="BH378" s="377"/>
      <c r="BI378" s="385"/>
      <c r="BJ378" s="385"/>
      <c r="BK378" s="385"/>
      <c r="BL378" s="385"/>
      <c r="BM378" s="385"/>
      <c r="BN378" s="385"/>
      <c r="BO378" s="379"/>
      <c r="BP378" s="439"/>
      <c r="BQ378" s="438"/>
      <c r="BR378" s="440"/>
      <c r="BS378" s="385"/>
      <c r="BT378" s="379"/>
      <c r="BX378" s="458"/>
    </row>
    <row r="379" spans="1:76" s="132" customFormat="1" ht="15" x14ac:dyDescent="0.3">
      <c r="A379" s="148"/>
      <c r="B379" s="149"/>
      <c r="C379" s="291" t="str">
        <f t="shared" si="5"/>
        <v/>
      </c>
      <c r="D379" s="295"/>
      <c r="E379" s="264"/>
      <c r="F379" s="264"/>
      <c r="G379" s="431"/>
      <c r="H379" s="432"/>
      <c r="I379" s="382"/>
      <c r="J379" s="382"/>
      <c r="K379" s="382"/>
      <c r="L379" s="376"/>
      <c r="M379" s="433"/>
      <c r="N379" s="434"/>
      <c r="O379" s="435"/>
      <c r="P379" s="378"/>
      <c r="Q379" s="436"/>
      <c r="R379" s="373"/>
      <c r="S379" s="437"/>
      <c r="T379" s="438"/>
      <c r="U379" s="384"/>
      <c r="V379" s="470"/>
      <c r="W379" s="381"/>
      <c r="X379" s="382"/>
      <c r="Y379" s="382"/>
      <c r="Z379" s="382"/>
      <c r="AA379" s="382"/>
      <c r="AB379" s="382"/>
      <c r="AC379" s="376"/>
      <c r="AD379" s="377"/>
      <c r="AE379" s="385"/>
      <c r="AF379" s="385"/>
      <c r="AG379" s="385"/>
      <c r="AH379" s="385"/>
      <c r="AI379" s="379"/>
      <c r="AJ379" s="386"/>
      <c r="AK379" s="372"/>
      <c r="AL379" s="372"/>
      <c r="AM379" s="372"/>
      <c r="AN379" s="372"/>
      <c r="AO379" s="372"/>
      <c r="AP379" s="372"/>
      <c r="AQ379" s="373"/>
      <c r="AR379" s="387"/>
      <c r="AS379" s="383"/>
      <c r="AT379" s="435"/>
      <c r="AU379" s="385"/>
      <c r="AV379" s="385"/>
      <c r="AW379" s="385"/>
      <c r="AX379" s="385"/>
      <c r="AY379" s="378"/>
      <c r="AZ379" s="436"/>
      <c r="BA379" s="372"/>
      <c r="BB379" s="372"/>
      <c r="BC379" s="372"/>
      <c r="BD379" s="372"/>
      <c r="BE379" s="437"/>
      <c r="BF379" s="381"/>
      <c r="BG379" s="376"/>
      <c r="BH379" s="377"/>
      <c r="BI379" s="385"/>
      <c r="BJ379" s="385"/>
      <c r="BK379" s="385"/>
      <c r="BL379" s="385"/>
      <c r="BM379" s="385"/>
      <c r="BN379" s="385"/>
      <c r="BO379" s="379"/>
      <c r="BP379" s="439"/>
      <c r="BQ379" s="438"/>
      <c r="BR379" s="440"/>
      <c r="BS379" s="385"/>
      <c r="BT379" s="379"/>
      <c r="BX379" s="458"/>
    </row>
    <row r="380" spans="1:76" s="132" customFormat="1" ht="15" x14ac:dyDescent="0.3">
      <c r="A380" s="148"/>
      <c r="B380" s="149"/>
      <c r="C380" s="291" t="str">
        <f t="shared" si="5"/>
        <v/>
      </c>
      <c r="D380" s="295"/>
      <c r="E380" s="264"/>
      <c r="F380" s="264"/>
      <c r="G380" s="431"/>
      <c r="H380" s="432"/>
      <c r="I380" s="382"/>
      <c r="J380" s="382"/>
      <c r="K380" s="382"/>
      <c r="L380" s="376"/>
      <c r="M380" s="433"/>
      <c r="N380" s="434"/>
      <c r="O380" s="435"/>
      <c r="P380" s="378"/>
      <c r="Q380" s="436"/>
      <c r="R380" s="373"/>
      <c r="S380" s="437"/>
      <c r="T380" s="438"/>
      <c r="U380" s="384"/>
      <c r="V380" s="470"/>
      <c r="W380" s="381"/>
      <c r="X380" s="382"/>
      <c r="Y380" s="382"/>
      <c r="Z380" s="382"/>
      <c r="AA380" s="382"/>
      <c r="AB380" s="382"/>
      <c r="AC380" s="376"/>
      <c r="AD380" s="377"/>
      <c r="AE380" s="385"/>
      <c r="AF380" s="385"/>
      <c r="AG380" s="385"/>
      <c r="AH380" s="385"/>
      <c r="AI380" s="379"/>
      <c r="AJ380" s="386"/>
      <c r="AK380" s="372"/>
      <c r="AL380" s="372"/>
      <c r="AM380" s="372"/>
      <c r="AN380" s="372"/>
      <c r="AO380" s="372"/>
      <c r="AP380" s="372"/>
      <c r="AQ380" s="373"/>
      <c r="AR380" s="387"/>
      <c r="AS380" s="383"/>
      <c r="AT380" s="435"/>
      <c r="AU380" s="385"/>
      <c r="AV380" s="385"/>
      <c r="AW380" s="385"/>
      <c r="AX380" s="385"/>
      <c r="AY380" s="378"/>
      <c r="AZ380" s="436"/>
      <c r="BA380" s="372"/>
      <c r="BB380" s="372"/>
      <c r="BC380" s="372"/>
      <c r="BD380" s="372"/>
      <c r="BE380" s="437"/>
      <c r="BF380" s="381"/>
      <c r="BG380" s="376"/>
      <c r="BH380" s="377"/>
      <c r="BI380" s="385"/>
      <c r="BJ380" s="385"/>
      <c r="BK380" s="385"/>
      <c r="BL380" s="385"/>
      <c r="BM380" s="385"/>
      <c r="BN380" s="385"/>
      <c r="BO380" s="379"/>
      <c r="BP380" s="439"/>
      <c r="BQ380" s="438"/>
      <c r="BR380" s="440"/>
      <c r="BS380" s="385"/>
      <c r="BT380" s="379"/>
      <c r="BX380" s="458"/>
    </row>
    <row r="381" spans="1:76" s="132" customFormat="1" ht="15" x14ac:dyDescent="0.3">
      <c r="A381" s="148"/>
      <c r="B381" s="149"/>
      <c r="C381" s="291" t="str">
        <f t="shared" si="5"/>
        <v/>
      </c>
      <c r="D381" s="295"/>
      <c r="E381" s="264"/>
      <c r="F381" s="264"/>
      <c r="G381" s="431"/>
      <c r="H381" s="432"/>
      <c r="I381" s="382"/>
      <c r="J381" s="382"/>
      <c r="K381" s="382"/>
      <c r="L381" s="376"/>
      <c r="M381" s="433"/>
      <c r="N381" s="434"/>
      <c r="O381" s="435"/>
      <c r="P381" s="378"/>
      <c r="Q381" s="436"/>
      <c r="R381" s="373"/>
      <c r="S381" s="437"/>
      <c r="T381" s="438"/>
      <c r="U381" s="384"/>
      <c r="V381" s="470"/>
      <c r="W381" s="381"/>
      <c r="X381" s="382"/>
      <c r="Y381" s="382"/>
      <c r="Z381" s="382"/>
      <c r="AA381" s="382"/>
      <c r="AB381" s="382"/>
      <c r="AC381" s="376"/>
      <c r="AD381" s="377"/>
      <c r="AE381" s="385"/>
      <c r="AF381" s="385"/>
      <c r="AG381" s="385"/>
      <c r="AH381" s="385"/>
      <c r="AI381" s="379"/>
      <c r="AJ381" s="386"/>
      <c r="AK381" s="372"/>
      <c r="AL381" s="372"/>
      <c r="AM381" s="372"/>
      <c r="AN381" s="372"/>
      <c r="AO381" s="372"/>
      <c r="AP381" s="372"/>
      <c r="AQ381" s="373"/>
      <c r="AR381" s="387"/>
      <c r="AS381" s="383"/>
      <c r="AT381" s="435"/>
      <c r="AU381" s="385"/>
      <c r="AV381" s="385"/>
      <c r="AW381" s="385"/>
      <c r="AX381" s="385"/>
      <c r="AY381" s="378"/>
      <c r="AZ381" s="436"/>
      <c r="BA381" s="372"/>
      <c r="BB381" s="372"/>
      <c r="BC381" s="372"/>
      <c r="BD381" s="372"/>
      <c r="BE381" s="437"/>
      <c r="BF381" s="381"/>
      <c r="BG381" s="376"/>
      <c r="BH381" s="377"/>
      <c r="BI381" s="385"/>
      <c r="BJ381" s="385"/>
      <c r="BK381" s="385"/>
      <c r="BL381" s="385"/>
      <c r="BM381" s="385"/>
      <c r="BN381" s="385"/>
      <c r="BO381" s="379"/>
      <c r="BP381" s="439"/>
      <c r="BQ381" s="438"/>
      <c r="BR381" s="440"/>
      <c r="BS381" s="385"/>
      <c r="BT381" s="379"/>
      <c r="BX381" s="458"/>
    </row>
    <row r="382" spans="1:76" s="132" customFormat="1" ht="15" x14ac:dyDescent="0.3">
      <c r="A382" s="148"/>
      <c r="B382" s="149"/>
      <c r="C382" s="291" t="str">
        <f t="shared" si="5"/>
        <v/>
      </c>
      <c r="D382" s="295"/>
      <c r="E382" s="264"/>
      <c r="F382" s="264"/>
      <c r="G382" s="431"/>
      <c r="H382" s="432"/>
      <c r="I382" s="382"/>
      <c r="J382" s="382"/>
      <c r="K382" s="382"/>
      <c r="L382" s="376"/>
      <c r="M382" s="433"/>
      <c r="N382" s="434"/>
      <c r="O382" s="435"/>
      <c r="P382" s="378"/>
      <c r="Q382" s="436"/>
      <c r="R382" s="373"/>
      <c r="S382" s="437"/>
      <c r="T382" s="438"/>
      <c r="U382" s="384"/>
      <c r="V382" s="470"/>
      <c r="W382" s="381"/>
      <c r="X382" s="382"/>
      <c r="Y382" s="382"/>
      <c r="Z382" s="382"/>
      <c r="AA382" s="382"/>
      <c r="AB382" s="382"/>
      <c r="AC382" s="376"/>
      <c r="AD382" s="377"/>
      <c r="AE382" s="385"/>
      <c r="AF382" s="385"/>
      <c r="AG382" s="385"/>
      <c r="AH382" s="385"/>
      <c r="AI382" s="379"/>
      <c r="AJ382" s="386"/>
      <c r="AK382" s="372"/>
      <c r="AL382" s="372"/>
      <c r="AM382" s="372"/>
      <c r="AN382" s="372"/>
      <c r="AO382" s="372"/>
      <c r="AP382" s="372"/>
      <c r="AQ382" s="373"/>
      <c r="AR382" s="387"/>
      <c r="AS382" s="383"/>
      <c r="AT382" s="435"/>
      <c r="AU382" s="385"/>
      <c r="AV382" s="385"/>
      <c r="AW382" s="385"/>
      <c r="AX382" s="385"/>
      <c r="AY382" s="378"/>
      <c r="AZ382" s="436"/>
      <c r="BA382" s="372"/>
      <c r="BB382" s="372"/>
      <c r="BC382" s="372"/>
      <c r="BD382" s="372"/>
      <c r="BE382" s="437"/>
      <c r="BF382" s="381"/>
      <c r="BG382" s="376"/>
      <c r="BH382" s="377"/>
      <c r="BI382" s="385"/>
      <c r="BJ382" s="385"/>
      <c r="BK382" s="385"/>
      <c r="BL382" s="385"/>
      <c r="BM382" s="385"/>
      <c r="BN382" s="385"/>
      <c r="BO382" s="379"/>
      <c r="BP382" s="439"/>
      <c r="BQ382" s="438"/>
      <c r="BR382" s="440"/>
      <c r="BS382" s="385"/>
      <c r="BT382" s="379"/>
      <c r="BX382" s="458"/>
    </row>
    <row r="383" spans="1:76" s="132" customFormat="1" ht="15" x14ac:dyDescent="0.3">
      <c r="A383" s="148"/>
      <c r="B383" s="149"/>
      <c r="C383" s="291" t="str">
        <f t="shared" si="5"/>
        <v/>
      </c>
      <c r="D383" s="295"/>
      <c r="E383" s="264"/>
      <c r="F383" s="264"/>
      <c r="G383" s="431"/>
      <c r="H383" s="432"/>
      <c r="I383" s="382"/>
      <c r="J383" s="382"/>
      <c r="K383" s="382"/>
      <c r="L383" s="376"/>
      <c r="M383" s="433"/>
      <c r="N383" s="434"/>
      <c r="O383" s="435"/>
      <c r="P383" s="378"/>
      <c r="Q383" s="436"/>
      <c r="R383" s="373"/>
      <c r="S383" s="437"/>
      <c r="T383" s="438"/>
      <c r="U383" s="384"/>
      <c r="V383" s="470"/>
      <c r="W383" s="381"/>
      <c r="X383" s="382"/>
      <c r="Y383" s="382"/>
      <c r="Z383" s="382"/>
      <c r="AA383" s="382"/>
      <c r="AB383" s="382"/>
      <c r="AC383" s="376"/>
      <c r="AD383" s="377"/>
      <c r="AE383" s="385"/>
      <c r="AF383" s="385"/>
      <c r="AG383" s="385"/>
      <c r="AH383" s="385"/>
      <c r="AI383" s="379"/>
      <c r="AJ383" s="386"/>
      <c r="AK383" s="372"/>
      <c r="AL383" s="372"/>
      <c r="AM383" s="372"/>
      <c r="AN383" s="372"/>
      <c r="AO383" s="372"/>
      <c r="AP383" s="372"/>
      <c r="AQ383" s="373"/>
      <c r="AR383" s="387"/>
      <c r="AS383" s="383"/>
      <c r="AT383" s="435"/>
      <c r="AU383" s="385"/>
      <c r="AV383" s="385"/>
      <c r="AW383" s="385"/>
      <c r="AX383" s="385"/>
      <c r="AY383" s="378"/>
      <c r="AZ383" s="436"/>
      <c r="BA383" s="372"/>
      <c r="BB383" s="372"/>
      <c r="BC383" s="372"/>
      <c r="BD383" s="372"/>
      <c r="BE383" s="437"/>
      <c r="BF383" s="381"/>
      <c r="BG383" s="376"/>
      <c r="BH383" s="377"/>
      <c r="BI383" s="385"/>
      <c r="BJ383" s="385"/>
      <c r="BK383" s="385"/>
      <c r="BL383" s="385"/>
      <c r="BM383" s="385"/>
      <c r="BN383" s="385"/>
      <c r="BO383" s="379"/>
      <c r="BP383" s="439"/>
      <c r="BQ383" s="438"/>
      <c r="BR383" s="440"/>
      <c r="BS383" s="385"/>
      <c r="BT383" s="379"/>
      <c r="BX383" s="458"/>
    </row>
    <row r="384" spans="1:76" s="132" customFormat="1" ht="15" x14ac:dyDescent="0.3">
      <c r="A384" s="148"/>
      <c r="B384" s="149"/>
      <c r="C384" s="291" t="str">
        <f t="shared" si="5"/>
        <v/>
      </c>
      <c r="D384" s="295"/>
      <c r="E384" s="264"/>
      <c r="F384" s="264"/>
      <c r="G384" s="431"/>
      <c r="H384" s="432"/>
      <c r="I384" s="382"/>
      <c r="J384" s="382"/>
      <c r="K384" s="382"/>
      <c r="L384" s="376"/>
      <c r="M384" s="433"/>
      <c r="N384" s="434"/>
      <c r="O384" s="435"/>
      <c r="P384" s="378"/>
      <c r="Q384" s="436"/>
      <c r="R384" s="373"/>
      <c r="S384" s="437"/>
      <c r="T384" s="438"/>
      <c r="U384" s="384"/>
      <c r="V384" s="470"/>
      <c r="W384" s="381"/>
      <c r="X384" s="382"/>
      <c r="Y384" s="382"/>
      <c r="Z384" s="382"/>
      <c r="AA384" s="382"/>
      <c r="AB384" s="382"/>
      <c r="AC384" s="376"/>
      <c r="AD384" s="377"/>
      <c r="AE384" s="385"/>
      <c r="AF384" s="385"/>
      <c r="AG384" s="385"/>
      <c r="AH384" s="385"/>
      <c r="AI384" s="379"/>
      <c r="AJ384" s="386"/>
      <c r="AK384" s="372"/>
      <c r="AL384" s="372"/>
      <c r="AM384" s="372"/>
      <c r="AN384" s="372"/>
      <c r="AO384" s="372"/>
      <c r="AP384" s="372"/>
      <c r="AQ384" s="373"/>
      <c r="AR384" s="387"/>
      <c r="AS384" s="383"/>
      <c r="AT384" s="435"/>
      <c r="AU384" s="385"/>
      <c r="AV384" s="385"/>
      <c r="AW384" s="385"/>
      <c r="AX384" s="385"/>
      <c r="AY384" s="378"/>
      <c r="AZ384" s="436"/>
      <c r="BA384" s="372"/>
      <c r="BB384" s="372"/>
      <c r="BC384" s="372"/>
      <c r="BD384" s="372"/>
      <c r="BE384" s="437"/>
      <c r="BF384" s="381"/>
      <c r="BG384" s="376"/>
      <c r="BH384" s="377"/>
      <c r="BI384" s="385"/>
      <c r="BJ384" s="385"/>
      <c r="BK384" s="385"/>
      <c r="BL384" s="385"/>
      <c r="BM384" s="385"/>
      <c r="BN384" s="385"/>
      <c r="BO384" s="379"/>
      <c r="BP384" s="439"/>
      <c r="BQ384" s="438"/>
      <c r="BR384" s="440"/>
      <c r="BS384" s="385"/>
      <c r="BT384" s="379"/>
      <c r="BX384" s="458"/>
    </row>
    <row r="385" spans="1:76" s="132" customFormat="1" ht="15" x14ac:dyDescent="0.3">
      <c r="A385" s="148"/>
      <c r="B385" s="149"/>
      <c r="C385" s="291" t="str">
        <f t="shared" si="5"/>
        <v/>
      </c>
      <c r="D385" s="295"/>
      <c r="E385" s="264"/>
      <c r="F385" s="264"/>
      <c r="G385" s="431"/>
      <c r="H385" s="432"/>
      <c r="I385" s="382"/>
      <c r="J385" s="382"/>
      <c r="K385" s="382"/>
      <c r="L385" s="376"/>
      <c r="M385" s="433"/>
      <c r="N385" s="434"/>
      <c r="O385" s="435"/>
      <c r="P385" s="378"/>
      <c r="Q385" s="436"/>
      <c r="R385" s="373"/>
      <c r="S385" s="437"/>
      <c r="T385" s="438"/>
      <c r="U385" s="384"/>
      <c r="V385" s="470"/>
      <c r="W385" s="381"/>
      <c r="X385" s="382"/>
      <c r="Y385" s="382"/>
      <c r="Z385" s="382"/>
      <c r="AA385" s="382"/>
      <c r="AB385" s="382"/>
      <c r="AC385" s="376"/>
      <c r="AD385" s="377"/>
      <c r="AE385" s="385"/>
      <c r="AF385" s="385"/>
      <c r="AG385" s="385"/>
      <c r="AH385" s="385"/>
      <c r="AI385" s="379"/>
      <c r="AJ385" s="386"/>
      <c r="AK385" s="372"/>
      <c r="AL385" s="372"/>
      <c r="AM385" s="372"/>
      <c r="AN385" s="372"/>
      <c r="AO385" s="372"/>
      <c r="AP385" s="372"/>
      <c r="AQ385" s="373"/>
      <c r="AR385" s="387"/>
      <c r="AS385" s="383"/>
      <c r="AT385" s="435"/>
      <c r="AU385" s="385"/>
      <c r="AV385" s="385"/>
      <c r="AW385" s="385"/>
      <c r="AX385" s="385"/>
      <c r="AY385" s="378"/>
      <c r="AZ385" s="436"/>
      <c r="BA385" s="372"/>
      <c r="BB385" s="372"/>
      <c r="BC385" s="372"/>
      <c r="BD385" s="372"/>
      <c r="BE385" s="437"/>
      <c r="BF385" s="381"/>
      <c r="BG385" s="376"/>
      <c r="BH385" s="377"/>
      <c r="BI385" s="385"/>
      <c r="BJ385" s="385"/>
      <c r="BK385" s="385"/>
      <c r="BL385" s="385"/>
      <c r="BM385" s="385"/>
      <c r="BN385" s="385"/>
      <c r="BO385" s="379"/>
      <c r="BP385" s="439"/>
      <c r="BQ385" s="438"/>
      <c r="BR385" s="440"/>
      <c r="BS385" s="385"/>
      <c r="BT385" s="379"/>
      <c r="BX385" s="458"/>
    </row>
    <row r="386" spans="1:76" s="132" customFormat="1" ht="15" x14ac:dyDescent="0.3">
      <c r="A386" s="148"/>
      <c r="B386" s="149"/>
      <c r="C386" s="291" t="str">
        <f t="shared" si="5"/>
        <v/>
      </c>
      <c r="D386" s="295"/>
      <c r="E386" s="264"/>
      <c r="F386" s="264"/>
      <c r="G386" s="431"/>
      <c r="H386" s="432"/>
      <c r="I386" s="382"/>
      <c r="J386" s="382"/>
      <c r="K386" s="382"/>
      <c r="L386" s="376"/>
      <c r="M386" s="433"/>
      <c r="N386" s="434"/>
      <c r="O386" s="435"/>
      <c r="P386" s="378"/>
      <c r="Q386" s="436"/>
      <c r="R386" s="373"/>
      <c r="S386" s="437"/>
      <c r="T386" s="438"/>
      <c r="U386" s="384"/>
      <c r="V386" s="470"/>
      <c r="W386" s="381"/>
      <c r="X386" s="382"/>
      <c r="Y386" s="382"/>
      <c r="Z386" s="382"/>
      <c r="AA386" s="382"/>
      <c r="AB386" s="382"/>
      <c r="AC386" s="376"/>
      <c r="AD386" s="377"/>
      <c r="AE386" s="385"/>
      <c r="AF386" s="385"/>
      <c r="AG386" s="385"/>
      <c r="AH386" s="385"/>
      <c r="AI386" s="379"/>
      <c r="AJ386" s="386"/>
      <c r="AK386" s="372"/>
      <c r="AL386" s="372"/>
      <c r="AM386" s="372"/>
      <c r="AN386" s="372"/>
      <c r="AO386" s="372"/>
      <c r="AP386" s="372"/>
      <c r="AQ386" s="373"/>
      <c r="AR386" s="387"/>
      <c r="AS386" s="383"/>
      <c r="AT386" s="435"/>
      <c r="AU386" s="385"/>
      <c r="AV386" s="385"/>
      <c r="AW386" s="385"/>
      <c r="AX386" s="385"/>
      <c r="AY386" s="378"/>
      <c r="AZ386" s="436"/>
      <c r="BA386" s="372"/>
      <c r="BB386" s="372"/>
      <c r="BC386" s="372"/>
      <c r="BD386" s="372"/>
      <c r="BE386" s="437"/>
      <c r="BF386" s="381"/>
      <c r="BG386" s="376"/>
      <c r="BH386" s="377"/>
      <c r="BI386" s="385"/>
      <c r="BJ386" s="385"/>
      <c r="BK386" s="385"/>
      <c r="BL386" s="385"/>
      <c r="BM386" s="385"/>
      <c r="BN386" s="385"/>
      <c r="BO386" s="379"/>
      <c r="BP386" s="439"/>
      <c r="BQ386" s="438"/>
      <c r="BR386" s="440"/>
      <c r="BS386" s="385"/>
      <c r="BT386" s="379"/>
      <c r="BX386" s="458"/>
    </row>
    <row r="387" spans="1:76" s="132" customFormat="1" ht="15" x14ac:dyDescent="0.3">
      <c r="A387" s="148"/>
      <c r="B387" s="149"/>
      <c r="C387" s="291" t="str">
        <f t="shared" si="5"/>
        <v/>
      </c>
      <c r="D387" s="295"/>
      <c r="E387" s="264"/>
      <c r="F387" s="264"/>
      <c r="G387" s="431"/>
      <c r="H387" s="432"/>
      <c r="I387" s="382"/>
      <c r="J387" s="382"/>
      <c r="K387" s="382"/>
      <c r="L387" s="376"/>
      <c r="M387" s="433"/>
      <c r="N387" s="434"/>
      <c r="O387" s="435"/>
      <c r="P387" s="378"/>
      <c r="Q387" s="436"/>
      <c r="R387" s="373"/>
      <c r="S387" s="437"/>
      <c r="T387" s="438"/>
      <c r="U387" s="384"/>
      <c r="V387" s="470"/>
      <c r="W387" s="381"/>
      <c r="X387" s="382"/>
      <c r="Y387" s="382"/>
      <c r="Z387" s="382"/>
      <c r="AA387" s="382"/>
      <c r="AB387" s="382"/>
      <c r="AC387" s="376"/>
      <c r="AD387" s="377"/>
      <c r="AE387" s="385"/>
      <c r="AF387" s="385"/>
      <c r="AG387" s="385"/>
      <c r="AH387" s="385"/>
      <c r="AI387" s="379"/>
      <c r="AJ387" s="386"/>
      <c r="AK387" s="372"/>
      <c r="AL387" s="372"/>
      <c r="AM387" s="372"/>
      <c r="AN387" s="372"/>
      <c r="AO387" s="372"/>
      <c r="AP387" s="372"/>
      <c r="AQ387" s="373"/>
      <c r="AR387" s="387"/>
      <c r="AS387" s="383"/>
      <c r="AT387" s="435"/>
      <c r="AU387" s="385"/>
      <c r="AV387" s="385"/>
      <c r="AW387" s="385"/>
      <c r="AX387" s="385"/>
      <c r="AY387" s="378"/>
      <c r="AZ387" s="436"/>
      <c r="BA387" s="372"/>
      <c r="BB387" s="372"/>
      <c r="BC387" s="372"/>
      <c r="BD387" s="372"/>
      <c r="BE387" s="437"/>
      <c r="BF387" s="381"/>
      <c r="BG387" s="376"/>
      <c r="BH387" s="377"/>
      <c r="BI387" s="385"/>
      <c r="BJ387" s="385"/>
      <c r="BK387" s="385"/>
      <c r="BL387" s="385"/>
      <c r="BM387" s="385"/>
      <c r="BN387" s="385"/>
      <c r="BO387" s="379"/>
      <c r="BP387" s="439"/>
      <c r="BQ387" s="438"/>
      <c r="BR387" s="440"/>
      <c r="BS387" s="385"/>
      <c r="BT387" s="379"/>
      <c r="BX387" s="458"/>
    </row>
    <row r="388" spans="1:76" s="132" customFormat="1" ht="15" x14ac:dyDescent="0.3">
      <c r="A388" s="148"/>
      <c r="B388" s="149"/>
      <c r="C388" s="291" t="str">
        <f t="shared" si="5"/>
        <v/>
      </c>
      <c r="D388" s="295"/>
      <c r="E388" s="264"/>
      <c r="F388" s="264"/>
      <c r="G388" s="431"/>
      <c r="H388" s="432"/>
      <c r="I388" s="382"/>
      <c r="J388" s="382"/>
      <c r="K388" s="382"/>
      <c r="L388" s="376"/>
      <c r="M388" s="433"/>
      <c r="N388" s="434"/>
      <c r="O388" s="435"/>
      <c r="P388" s="378"/>
      <c r="Q388" s="436"/>
      <c r="R388" s="373"/>
      <c r="S388" s="437"/>
      <c r="T388" s="438"/>
      <c r="U388" s="384"/>
      <c r="V388" s="470"/>
      <c r="W388" s="381"/>
      <c r="X388" s="382"/>
      <c r="Y388" s="382"/>
      <c r="Z388" s="382"/>
      <c r="AA388" s="382"/>
      <c r="AB388" s="382"/>
      <c r="AC388" s="376"/>
      <c r="AD388" s="377"/>
      <c r="AE388" s="385"/>
      <c r="AF388" s="385"/>
      <c r="AG388" s="385"/>
      <c r="AH388" s="385"/>
      <c r="AI388" s="379"/>
      <c r="AJ388" s="386"/>
      <c r="AK388" s="372"/>
      <c r="AL388" s="372"/>
      <c r="AM388" s="372"/>
      <c r="AN388" s="372"/>
      <c r="AO388" s="372"/>
      <c r="AP388" s="372"/>
      <c r="AQ388" s="373"/>
      <c r="AR388" s="387"/>
      <c r="AS388" s="383"/>
      <c r="AT388" s="435"/>
      <c r="AU388" s="385"/>
      <c r="AV388" s="385"/>
      <c r="AW388" s="385"/>
      <c r="AX388" s="385"/>
      <c r="AY388" s="378"/>
      <c r="AZ388" s="436"/>
      <c r="BA388" s="372"/>
      <c r="BB388" s="372"/>
      <c r="BC388" s="372"/>
      <c r="BD388" s="372"/>
      <c r="BE388" s="437"/>
      <c r="BF388" s="381"/>
      <c r="BG388" s="376"/>
      <c r="BH388" s="377"/>
      <c r="BI388" s="385"/>
      <c r="BJ388" s="385"/>
      <c r="BK388" s="385"/>
      <c r="BL388" s="385"/>
      <c r="BM388" s="385"/>
      <c r="BN388" s="385"/>
      <c r="BO388" s="379"/>
      <c r="BP388" s="439"/>
      <c r="BQ388" s="438"/>
      <c r="BR388" s="440"/>
      <c r="BS388" s="385"/>
      <c r="BT388" s="379"/>
      <c r="BX388" s="458"/>
    </row>
    <row r="389" spans="1:76" s="132" customFormat="1" ht="15" x14ac:dyDescent="0.3">
      <c r="A389" s="148"/>
      <c r="B389" s="149"/>
      <c r="C389" s="291" t="str">
        <f t="shared" ref="C389:C452" si="6">IF(D389="","",C388+1)</f>
        <v/>
      </c>
      <c r="D389" s="295"/>
      <c r="E389" s="264"/>
      <c r="F389" s="264"/>
      <c r="G389" s="431"/>
      <c r="H389" s="432"/>
      <c r="I389" s="382"/>
      <c r="J389" s="382"/>
      <c r="K389" s="382"/>
      <c r="L389" s="376"/>
      <c r="M389" s="433"/>
      <c r="N389" s="434"/>
      <c r="O389" s="435"/>
      <c r="P389" s="378"/>
      <c r="Q389" s="436"/>
      <c r="R389" s="373"/>
      <c r="S389" s="437"/>
      <c r="T389" s="438"/>
      <c r="U389" s="384"/>
      <c r="V389" s="470"/>
      <c r="W389" s="381"/>
      <c r="X389" s="382"/>
      <c r="Y389" s="382"/>
      <c r="Z389" s="382"/>
      <c r="AA389" s="382"/>
      <c r="AB389" s="382"/>
      <c r="AC389" s="376"/>
      <c r="AD389" s="377"/>
      <c r="AE389" s="385"/>
      <c r="AF389" s="385"/>
      <c r="AG389" s="385"/>
      <c r="AH389" s="385"/>
      <c r="AI389" s="379"/>
      <c r="AJ389" s="386"/>
      <c r="AK389" s="372"/>
      <c r="AL389" s="372"/>
      <c r="AM389" s="372"/>
      <c r="AN389" s="372"/>
      <c r="AO389" s="372"/>
      <c r="AP389" s="372"/>
      <c r="AQ389" s="373"/>
      <c r="AR389" s="387"/>
      <c r="AS389" s="383"/>
      <c r="AT389" s="435"/>
      <c r="AU389" s="385"/>
      <c r="AV389" s="385"/>
      <c r="AW389" s="385"/>
      <c r="AX389" s="385"/>
      <c r="AY389" s="378"/>
      <c r="AZ389" s="436"/>
      <c r="BA389" s="372"/>
      <c r="BB389" s="372"/>
      <c r="BC389" s="372"/>
      <c r="BD389" s="372"/>
      <c r="BE389" s="437"/>
      <c r="BF389" s="381"/>
      <c r="BG389" s="376"/>
      <c r="BH389" s="377"/>
      <c r="BI389" s="385"/>
      <c r="BJ389" s="385"/>
      <c r="BK389" s="385"/>
      <c r="BL389" s="385"/>
      <c r="BM389" s="385"/>
      <c r="BN389" s="385"/>
      <c r="BO389" s="379"/>
      <c r="BP389" s="439"/>
      <c r="BQ389" s="438"/>
      <c r="BR389" s="440"/>
      <c r="BS389" s="385"/>
      <c r="BT389" s="379"/>
      <c r="BX389" s="458"/>
    </row>
    <row r="390" spans="1:76" s="132" customFormat="1" ht="15" x14ac:dyDescent="0.3">
      <c r="A390" s="148"/>
      <c r="B390" s="149"/>
      <c r="C390" s="291" t="str">
        <f t="shared" si="6"/>
        <v/>
      </c>
      <c r="D390" s="295"/>
      <c r="E390" s="264"/>
      <c r="F390" s="264"/>
      <c r="G390" s="431"/>
      <c r="H390" s="432"/>
      <c r="I390" s="382"/>
      <c r="J390" s="382"/>
      <c r="K390" s="382"/>
      <c r="L390" s="376"/>
      <c r="M390" s="433"/>
      <c r="N390" s="434"/>
      <c r="O390" s="435"/>
      <c r="P390" s="378"/>
      <c r="Q390" s="436"/>
      <c r="R390" s="373"/>
      <c r="S390" s="437"/>
      <c r="T390" s="438"/>
      <c r="U390" s="384"/>
      <c r="V390" s="470"/>
      <c r="W390" s="381"/>
      <c r="X390" s="382"/>
      <c r="Y390" s="382"/>
      <c r="Z390" s="382"/>
      <c r="AA390" s="382"/>
      <c r="AB390" s="382"/>
      <c r="AC390" s="376"/>
      <c r="AD390" s="377"/>
      <c r="AE390" s="385"/>
      <c r="AF390" s="385"/>
      <c r="AG390" s="385"/>
      <c r="AH390" s="385"/>
      <c r="AI390" s="379"/>
      <c r="AJ390" s="386"/>
      <c r="AK390" s="372"/>
      <c r="AL390" s="372"/>
      <c r="AM390" s="372"/>
      <c r="AN390" s="372"/>
      <c r="AO390" s="372"/>
      <c r="AP390" s="372"/>
      <c r="AQ390" s="373"/>
      <c r="AR390" s="387"/>
      <c r="AS390" s="383"/>
      <c r="AT390" s="435"/>
      <c r="AU390" s="385"/>
      <c r="AV390" s="385"/>
      <c r="AW390" s="385"/>
      <c r="AX390" s="385"/>
      <c r="AY390" s="378"/>
      <c r="AZ390" s="436"/>
      <c r="BA390" s="372"/>
      <c r="BB390" s="372"/>
      <c r="BC390" s="372"/>
      <c r="BD390" s="372"/>
      <c r="BE390" s="437"/>
      <c r="BF390" s="381"/>
      <c r="BG390" s="376"/>
      <c r="BH390" s="377"/>
      <c r="BI390" s="385"/>
      <c r="BJ390" s="385"/>
      <c r="BK390" s="385"/>
      <c r="BL390" s="385"/>
      <c r="BM390" s="385"/>
      <c r="BN390" s="385"/>
      <c r="BO390" s="379"/>
      <c r="BP390" s="439"/>
      <c r="BQ390" s="438"/>
      <c r="BR390" s="440"/>
      <c r="BS390" s="385"/>
      <c r="BT390" s="379"/>
      <c r="BX390" s="458"/>
    </row>
    <row r="391" spans="1:76" s="132" customFormat="1" ht="15" x14ac:dyDescent="0.3">
      <c r="A391" s="148"/>
      <c r="B391" s="149"/>
      <c r="C391" s="291" t="str">
        <f t="shared" si="6"/>
        <v/>
      </c>
      <c r="D391" s="295"/>
      <c r="E391" s="264"/>
      <c r="F391" s="264"/>
      <c r="G391" s="431"/>
      <c r="H391" s="432"/>
      <c r="I391" s="382"/>
      <c r="J391" s="382"/>
      <c r="K391" s="382"/>
      <c r="L391" s="376"/>
      <c r="M391" s="433"/>
      <c r="N391" s="434"/>
      <c r="O391" s="435"/>
      <c r="P391" s="378"/>
      <c r="Q391" s="436"/>
      <c r="R391" s="373"/>
      <c r="S391" s="437"/>
      <c r="T391" s="438"/>
      <c r="U391" s="384"/>
      <c r="V391" s="470"/>
      <c r="W391" s="381"/>
      <c r="X391" s="382"/>
      <c r="Y391" s="382"/>
      <c r="Z391" s="382"/>
      <c r="AA391" s="382"/>
      <c r="AB391" s="382"/>
      <c r="AC391" s="376"/>
      <c r="AD391" s="377"/>
      <c r="AE391" s="385"/>
      <c r="AF391" s="385"/>
      <c r="AG391" s="385"/>
      <c r="AH391" s="385"/>
      <c r="AI391" s="379"/>
      <c r="AJ391" s="386"/>
      <c r="AK391" s="372"/>
      <c r="AL391" s="372"/>
      <c r="AM391" s="372"/>
      <c r="AN391" s="372"/>
      <c r="AO391" s="372"/>
      <c r="AP391" s="372"/>
      <c r="AQ391" s="373"/>
      <c r="AR391" s="387"/>
      <c r="AS391" s="383"/>
      <c r="AT391" s="435"/>
      <c r="AU391" s="385"/>
      <c r="AV391" s="385"/>
      <c r="AW391" s="385"/>
      <c r="AX391" s="385"/>
      <c r="AY391" s="378"/>
      <c r="AZ391" s="436"/>
      <c r="BA391" s="372"/>
      <c r="BB391" s="372"/>
      <c r="BC391" s="372"/>
      <c r="BD391" s="372"/>
      <c r="BE391" s="437"/>
      <c r="BF391" s="381"/>
      <c r="BG391" s="376"/>
      <c r="BH391" s="377"/>
      <c r="BI391" s="385"/>
      <c r="BJ391" s="385"/>
      <c r="BK391" s="385"/>
      <c r="BL391" s="385"/>
      <c r="BM391" s="385"/>
      <c r="BN391" s="385"/>
      <c r="BO391" s="379"/>
      <c r="BP391" s="439"/>
      <c r="BQ391" s="438"/>
      <c r="BR391" s="440"/>
      <c r="BS391" s="385"/>
      <c r="BT391" s="379"/>
      <c r="BX391" s="458"/>
    </row>
    <row r="392" spans="1:76" s="132" customFormat="1" ht="15" x14ac:dyDescent="0.3">
      <c r="A392" s="148"/>
      <c r="B392" s="149"/>
      <c r="C392" s="291" t="str">
        <f t="shared" si="6"/>
        <v/>
      </c>
      <c r="D392" s="295"/>
      <c r="E392" s="264"/>
      <c r="F392" s="264"/>
      <c r="G392" s="431"/>
      <c r="H392" s="432"/>
      <c r="I392" s="382"/>
      <c r="J392" s="382"/>
      <c r="K392" s="382"/>
      <c r="L392" s="376"/>
      <c r="M392" s="433"/>
      <c r="N392" s="434"/>
      <c r="O392" s="435"/>
      <c r="P392" s="378"/>
      <c r="Q392" s="436"/>
      <c r="R392" s="373"/>
      <c r="S392" s="437"/>
      <c r="T392" s="438"/>
      <c r="U392" s="384"/>
      <c r="V392" s="470"/>
      <c r="W392" s="381"/>
      <c r="X392" s="382"/>
      <c r="Y392" s="382"/>
      <c r="Z392" s="382"/>
      <c r="AA392" s="382"/>
      <c r="AB392" s="382"/>
      <c r="AC392" s="376"/>
      <c r="AD392" s="377"/>
      <c r="AE392" s="385"/>
      <c r="AF392" s="385"/>
      <c r="AG392" s="385"/>
      <c r="AH392" s="385"/>
      <c r="AI392" s="379"/>
      <c r="AJ392" s="386"/>
      <c r="AK392" s="372"/>
      <c r="AL392" s="372"/>
      <c r="AM392" s="372"/>
      <c r="AN392" s="372"/>
      <c r="AO392" s="372"/>
      <c r="AP392" s="372"/>
      <c r="AQ392" s="373"/>
      <c r="AR392" s="387"/>
      <c r="AS392" s="383"/>
      <c r="AT392" s="435"/>
      <c r="AU392" s="385"/>
      <c r="AV392" s="385"/>
      <c r="AW392" s="385"/>
      <c r="AX392" s="385"/>
      <c r="AY392" s="378"/>
      <c r="AZ392" s="436"/>
      <c r="BA392" s="372"/>
      <c r="BB392" s="372"/>
      <c r="BC392" s="372"/>
      <c r="BD392" s="372"/>
      <c r="BE392" s="437"/>
      <c r="BF392" s="381"/>
      <c r="BG392" s="376"/>
      <c r="BH392" s="377"/>
      <c r="BI392" s="385"/>
      <c r="BJ392" s="385"/>
      <c r="BK392" s="385"/>
      <c r="BL392" s="385"/>
      <c r="BM392" s="385"/>
      <c r="BN392" s="385"/>
      <c r="BO392" s="379"/>
      <c r="BP392" s="439"/>
      <c r="BQ392" s="438"/>
      <c r="BR392" s="440"/>
      <c r="BS392" s="385"/>
      <c r="BT392" s="379"/>
      <c r="BX392" s="458"/>
    </row>
    <row r="393" spans="1:76" s="132" customFormat="1" ht="15" x14ac:dyDescent="0.3">
      <c r="A393" s="148"/>
      <c r="B393" s="149"/>
      <c r="C393" s="291" t="str">
        <f t="shared" si="6"/>
        <v/>
      </c>
      <c r="D393" s="295"/>
      <c r="E393" s="264"/>
      <c r="F393" s="264"/>
      <c r="G393" s="431"/>
      <c r="H393" s="432"/>
      <c r="I393" s="382"/>
      <c r="J393" s="382"/>
      <c r="K393" s="382"/>
      <c r="L393" s="376"/>
      <c r="M393" s="433"/>
      <c r="N393" s="434"/>
      <c r="O393" s="435"/>
      <c r="P393" s="378"/>
      <c r="Q393" s="436"/>
      <c r="R393" s="373"/>
      <c r="S393" s="437"/>
      <c r="T393" s="438"/>
      <c r="U393" s="384"/>
      <c r="V393" s="470"/>
      <c r="W393" s="381"/>
      <c r="X393" s="382"/>
      <c r="Y393" s="382"/>
      <c r="Z393" s="382"/>
      <c r="AA393" s="382"/>
      <c r="AB393" s="382"/>
      <c r="AC393" s="376"/>
      <c r="AD393" s="377"/>
      <c r="AE393" s="385"/>
      <c r="AF393" s="385"/>
      <c r="AG393" s="385"/>
      <c r="AH393" s="385"/>
      <c r="AI393" s="379"/>
      <c r="AJ393" s="386"/>
      <c r="AK393" s="372"/>
      <c r="AL393" s="372"/>
      <c r="AM393" s="372"/>
      <c r="AN393" s="372"/>
      <c r="AO393" s="372"/>
      <c r="AP393" s="372"/>
      <c r="AQ393" s="373"/>
      <c r="AR393" s="387"/>
      <c r="AS393" s="383"/>
      <c r="AT393" s="435"/>
      <c r="AU393" s="385"/>
      <c r="AV393" s="385"/>
      <c r="AW393" s="385"/>
      <c r="AX393" s="385"/>
      <c r="AY393" s="378"/>
      <c r="AZ393" s="436"/>
      <c r="BA393" s="372"/>
      <c r="BB393" s="372"/>
      <c r="BC393" s="372"/>
      <c r="BD393" s="372"/>
      <c r="BE393" s="437"/>
      <c r="BF393" s="381"/>
      <c r="BG393" s="376"/>
      <c r="BH393" s="377"/>
      <c r="BI393" s="385"/>
      <c r="BJ393" s="385"/>
      <c r="BK393" s="385"/>
      <c r="BL393" s="385"/>
      <c r="BM393" s="385"/>
      <c r="BN393" s="385"/>
      <c r="BO393" s="379"/>
      <c r="BP393" s="439"/>
      <c r="BQ393" s="438"/>
      <c r="BR393" s="440"/>
      <c r="BS393" s="385"/>
      <c r="BT393" s="379"/>
      <c r="BX393" s="458"/>
    </row>
    <row r="394" spans="1:76" s="132" customFormat="1" ht="15" x14ac:dyDescent="0.3">
      <c r="A394" s="148"/>
      <c r="B394" s="149"/>
      <c r="C394" s="291" t="str">
        <f t="shared" si="6"/>
        <v/>
      </c>
      <c r="D394" s="295"/>
      <c r="E394" s="264"/>
      <c r="F394" s="264"/>
      <c r="G394" s="431"/>
      <c r="H394" s="432"/>
      <c r="I394" s="382"/>
      <c r="J394" s="382"/>
      <c r="K394" s="382"/>
      <c r="L394" s="376"/>
      <c r="M394" s="433"/>
      <c r="N394" s="434"/>
      <c r="O394" s="435"/>
      <c r="P394" s="378"/>
      <c r="Q394" s="436"/>
      <c r="R394" s="373"/>
      <c r="S394" s="437"/>
      <c r="T394" s="438"/>
      <c r="U394" s="384"/>
      <c r="V394" s="470"/>
      <c r="W394" s="381"/>
      <c r="X394" s="382"/>
      <c r="Y394" s="382"/>
      <c r="Z394" s="382"/>
      <c r="AA394" s="382"/>
      <c r="AB394" s="382"/>
      <c r="AC394" s="376"/>
      <c r="AD394" s="377"/>
      <c r="AE394" s="385"/>
      <c r="AF394" s="385"/>
      <c r="AG394" s="385"/>
      <c r="AH394" s="385"/>
      <c r="AI394" s="379"/>
      <c r="AJ394" s="386"/>
      <c r="AK394" s="372"/>
      <c r="AL394" s="372"/>
      <c r="AM394" s="372"/>
      <c r="AN394" s="372"/>
      <c r="AO394" s="372"/>
      <c r="AP394" s="372"/>
      <c r="AQ394" s="373"/>
      <c r="AR394" s="387"/>
      <c r="AS394" s="383"/>
      <c r="AT394" s="435"/>
      <c r="AU394" s="385"/>
      <c r="AV394" s="385"/>
      <c r="AW394" s="385"/>
      <c r="AX394" s="385"/>
      <c r="AY394" s="378"/>
      <c r="AZ394" s="436"/>
      <c r="BA394" s="372"/>
      <c r="BB394" s="372"/>
      <c r="BC394" s="372"/>
      <c r="BD394" s="372"/>
      <c r="BE394" s="437"/>
      <c r="BF394" s="381"/>
      <c r="BG394" s="376"/>
      <c r="BH394" s="377"/>
      <c r="BI394" s="385"/>
      <c r="BJ394" s="385"/>
      <c r="BK394" s="385"/>
      <c r="BL394" s="385"/>
      <c r="BM394" s="385"/>
      <c r="BN394" s="385"/>
      <c r="BO394" s="379"/>
      <c r="BP394" s="439"/>
      <c r="BQ394" s="438"/>
      <c r="BR394" s="440"/>
      <c r="BS394" s="385"/>
      <c r="BT394" s="379"/>
      <c r="BX394" s="458"/>
    </row>
    <row r="395" spans="1:76" s="132" customFormat="1" ht="15" x14ac:dyDescent="0.3">
      <c r="A395" s="148"/>
      <c r="B395" s="149"/>
      <c r="C395" s="291" t="str">
        <f t="shared" si="6"/>
        <v/>
      </c>
      <c r="D395" s="295"/>
      <c r="E395" s="264"/>
      <c r="F395" s="264"/>
      <c r="G395" s="431"/>
      <c r="H395" s="432"/>
      <c r="I395" s="382"/>
      <c r="J395" s="382"/>
      <c r="K395" s="382"/>
      <c r="L395" s="376"/>
      <c r="M395" s="433"/>
      <c r="N395" s="434"/>
      <c r="O395" s="435"/>
      <c r="P395" s="378"/>
      <c r="Q395" s="436"/>
      <c r="R395" s="373"/>
      <c r="S395" s="437"/>
      <c r="T395" s="438"/>
      <c r="U395" s="384"/>
      <c r="V395" s="470"/>
      <c r="W395" s="381"/>
      <c r="X395" s="382"/>
      <c r="Y395" s="382"/>
      <c r="Z395" s="382"/>
      <c r="AA395" s="382"/>
      <c r="AB395" s="382"/>
      <c r="AC395" s="376"/>
      <c r="AD395" s="377"/>
      <c r="AE395" s="385"/>
      <c r="AF395" s="385"/>
      <c r="AG395" s="385"/>
      <c r="AH395" s="385"/>
      <c r="AI395" s="379"/>
      <c r="AJ395" s="386"/>
      <c r="AK395" s="372"/>
      <c r="AL395" s="372"/>
      <c r="AM395" s="372"/>
      <c r="AN395" s="372"/>
      <c r="AO395" s="372"/>
      <c r="AP395" s="372"/>
      <c r="AQ395" s="373"/>
      <c r="AR395" s="387"/>
      <c r="AS395" s="383"/>
      <c r="AT395" s="435"/>
      <c r="AU395" s="385"/>
      <c r="AV395" s="385"/>
      <c r="AW395" s="385"/>
      <c r="AX395" s="385"/>
      <c r="AY395" s="378"/>
      <c r="AZ395" s="436"/>
      <c r="BA395" s="372"/>
      <c r="BB395" s="372"/>
      <c r="BC395" s="372"/>
      <c r="BD395" s="372"/>
      <c r="BE395" s="437"/>
      <c r="BF395" s="381"/>
      <c r="BG395" s="376"/>
      <c r="BH395" s="377"/>
      <c r="BI395" s="385"/>
      <c r="BJ395" s="385"/>
      <c r="BK395" s="385"/>
      <c r="BL395" s="385"/>
      <c r="BM395" s="385"/>
      <c r="BN395" s="385"/>
      <c r="BO395" s="379"/>
      <c r="BP395" s="439"/>
      <c r="BQ395" s="438"/>
      <c r="BR395" s="440"/>
      <c r="BS395" s="385"/>
      <c r="BT395" s="379"/>
      <c r="BX395" s="458"/>
    </row>
    <row r="396" spans="1:76" s="132" customFormat="1" ht="15" x14ac:dyDescent="0.3">
      <c r="A396" s="148"/>
      <c r="B396" s="149"/>
      <c r="C396" s="291" t="str">
        <f t="shared" si="6"/>
        <v/>
      </c>
      <c r="D396" s="295"/>
      <c r="E396" s="264"/>
      <c r="F396" s="264"/>
      <c r="G396" s="431"/>
      <c r="H396" s="432"/>
      <c r="I396" s="382"/>
      <c r="J396" s="382"/>
      <c r="K396" s="382"/>
      <c r="L396" s="376"/>
      <c r="M396" s="433"/>
      <c r="N396" s="434"/>
      <c r="O396" s="435"/>
      <c r="P396" s="378"/>
      <c r="Q396" s="436"/>
      <c r="R396" s="373"/>
      <c r="S396" s="437"/>
      <c r="T396" s="438"/>
      <c r="U396" s="384"/>
      <c r="V396" s="470"/>
      <c r="W396" s="381"/>
      <c r="X396" s="382"/>
      <c r="Y396" s="382"/>
      <c r="Z396" s="382"/>
      <c r="AA396" s="382"/>
      <c r="AB396" s="382"/>
      <c r="AC396" s="376"/>
      <c r="AD396" s="377"/>
      <c r="AE396" s="385"/>
      <c r="AF396" s="385"/>
      <c r="AG396" s="385"/>
      <c r="AH396" s="385"/>
      <c r="AI396" s="379"/>
      <c r="AJ396" s="386"/>
      <c r="AK396" s="372"/>
      <c r="AL396" s="372"/>
      <c r="AM396" s="372"/>
      <c r="AN396" s="372"/>
      <c r="AO396" s="372"/>
      <c r="AP396" s="372"/>
      <c r="AQ396" s="373"/>
      <c r="AR396" s="387"/>
      <c r="AS396" s="383"/>
      <c r="AT396" s="435"/>
      <c r="AU396" s="385"/>
      <c r="AV396" s="385"/>
      <c r="AW396" s="385"/>
      <c r="AX396" s="385"/>
      <c r="AY396" s="378"/>
      <c r="AZ396" s="436"/>
      <c r="BA396" s="372"/>
      <c r="BB396" s="372"/>
      <c r="BC396" s="372"/>
      <c r="BD396" s="372"/>
      <c r="BE396" s="437"/>
      <c r="BF396" s="381"/>
      <c r="BG396" s="376"/>
      <c r="BH396" s="377"/>
      <c r="BI396" s="385"/>
      <c r="BJ396" s="385"/>
      <c r="BK396" s="385"/>
      <c r="BL396" s="385"/>
      <c r="BM396" s="385"/>
      <c r="BN396" s="385"/>
      <c r="BO396" s="379"/>
      <c r="BP396" s="439"/>
      <c r="BQ396" s="438"/>
      <c r="BR396" s="440"/>
      <c r="BS396" s="385"/>
      <c r="BT396" s="379"/>
      <c r="BX396" s="458"/>
    </row>
    <row r="397" spans="1:76" s="132" customFormat="1" ht="15" x14ac:dyDescent="0.3">
      <c r="A397" s="148"/>
      <c r="B397" s="149"/>
      <c r="C397" s="291" t="str">
        <f t="shared" si="6"/>
        <v/>
      </c>
      <c r="D397" s="295"/>
      <c r="E397" s="264"/>
      <c r="F397" s="264"/>
      <c r="G397" s="431"/>
      <c r="H397" s="432"/>
      <c r="I397" s="382"/>
      <c r="J397" s="382"/>
      <c r="K397" s="382"/>
      <c r="L397" s="376"/>
      <c r="M397" s="433"/>
      <c r="N397" s="434"/>
      <c r="O397" s="435"/>
      <c r="P397" s="378"/>
      <c r="Q397" s="436"/>
      <c r="R397" s="373"/>
      <c r="S397" s="437"/>
      <c r="T397" s="438"/>
      <c r="U397" s="384"/>
      <c r="V397" s="470"/>
      <c r="W397" s="381"/>
      <c r="X397" s="382"/>
      <c r="Y397" s="382"/>
      <c r="Z397" s="382"/>
      <c r="AA397" s="382"/>
      <c r="AB397" s="382"/>
      <c r="AC397" s="376"/>
      <c r="AD397" s="377"/>
      <c r="AE397" s="385"/>
      <c r="AF397" s="385"/>
      <c r="AG397" s="385"/>
      <c r="AH397" s="385"/>
      <c r="AI397" s="379"/>
      <c r="AJ397" s="386"/>
      <c r="AK397" s="372"/>
      <c r="AL397" s="372"/>
      <c r="AM397" s="372"/>
      <c r="AN397" s="372"/>
      <c r="AO397" s="372"/>
      <c r="AP397" s="372"/>
      <c r="AQ397" s="373"/>
      <c r="AR397" s="387"/>
      <c r="AS397" s="383"/>
      <c r="AT397" s="435"/>
      <c r="AU397" s="385"/>
      <c r="AV397" s="385"/>
      <c r="AW397" s="385"/>
      <c r="AX397" s="385"/>
      <c r="AY397" s="378"/>
      <c r="AZ397" s="436"/>
      <c r="BA397" s="372"/>
      <c r="BB397" s="372"/>
      <c r="BC397" s="372"/>
      <c r="BD397" s="372"/>
      <c r="BE397" s="437"/>
      <c r="BF397" s="381"/>
      <c r="BG397" s="376"/>
      <c r="BH397" s="377"/>
      <c r="BI397" s="385"/>
      <c r="BJ397" s="385"/>
      <c r="BK397" s="385"/>
      <c r="BL397" s="385"/>
      <c r="BM397" s="385"/>
      <c r="BN397" s="385"/>
      <c r="BO397" s="379"/>
      <c r="BP397" s="439"/>
      <c r="BQ397" s="438"/>
      <c r="BR397" s="440"/>
      <c r="BS397" s="385"/>
      <c r="BT397" s="379"/>
      <c r="BX397" s="458"/>
    </row>
    <row r="398" spans="1:76" s="132" customFormat="1" ht="15" x14ac:dyDescent="0.3">
      <c r="A398" s="148"/>
      <c r="B398" s="149"/>
      <c r="C398" s="291" t="str">
        <f t="shared" si="6"/>
        <v/>
      </c>
      <c r="D398" s="295"/>
      <c r="E398" s="264"/>
      <c r="F398" s="264"/>
      <c r="G398" s="431"/>
      <c r="H398" s="432"/>
      <c r="I398" s="382"/>
      <c r="J398" s="382"/>
      <c r="K398" s="382"/>
      <c r="L398" s="376"/>
      <c r="M398" s="433"/>
      <c r="N398" s="434"/>
      <c r="O398" s="435"/>
      <c r="P398" s="378"/>
      <c r="Q398" s="436"/>
      <c r="R398" s="373"/>
      <c r="S398" s="437"/>
      <c r="T398" s="438"/>
      <c r="U398" s="384"/>
      <c r="V398" s="470"/>
      <c r="W398" s="381"/>
      <c r="X398" s="382"/>
      <c r="Y398" s="382"/>
      <c r="Z398" s="382"/>
      <c r="AA398" s="382"/>
      <c r="AB398" s="382"/>
      <c r="AC398" s="376"/>
      <c r="AD398" s="377"/>
      <c r="AE398" s="385"/>
      <c r="AF398" s="385"/>
      <c r="AG398" s="385"/>
      <c r="AH398" s="385"/>
      <c r="AI398" s="379"/>
      <c r="AJ398" s="386"/>
      <c r="AK398" s="372"/>
      <c r="AL398" s="372"/>
      <c r="AM398" s="372"/>
      <c r="AN398" s="372"/>
      <c r="AO398" s="372"/>
      <c r="AP398" s="372"/>
      <c r="AQ398" s="373"/>
      <c r="AR398" s="387"/>
      <c r="AS398" s="383"/>
      <c r="AT398" s="435"/>
      <c r="AU398" s="385"/>
      <c r="AV398" s="385"/>
      <c r="AW398" s="385"/>
      <c r="AX398" s="385"/>
      <c r="AY398" s="378"/>
      <c r="AZ398" s="436"/>
      <c r="BA398" s="372"/>
      <c r="BB398" s="372"/>
      <c r="BC398" s="372"/>
      <c r="BD398" s="372"/>
      <c r="BE398" s="437"/>
      <c r="BF398" s="381"/>
      <c r="BG398" s="376"/>
      <c r="BH398" s="377"/>
      <c r="BI398" s="385"/>
      <c r="BJ398" s="385"/>
      <c r="BK398" s="385"/>
      <c r="BL398" s="385"/>
      <c r="BM398" s="385"/>
      <c r="BN398" s="385"/>
      <c r="BO398" s="379"/>
      <c r="BP398" s="439"/>
      <c r="BQ398" s="438"/>
      <c r="BR398" s="440"/>
      <c r="BS398" s="385"/>
      <c r="BT398" s="379"/>
      <c r="BX398" s="458"/>
    </row>
    <row r="399" spans="1:76" s="132" customFormat="1" ht="15" x14ac:dyDescent="0.3">
      <c r="A399" s="148"/>
      <c r="B399" s="149"/>
      <c r="C399" s="291" t="str">
        <f t="shared" si="6"/>
        <v/>
      </c>
      <c r="D399" s="295"/>
      <c r="E399" s="264"/>
      <c r="F399" s="264"/>
      <c r="G399" s="431"/>
      <c r="H399" s="432"/>
      <c r="I399" s="382"/>
      <c r="J399" s="382"/>
      <c r="K399" s="382"/>
      <c r="L399" s="376"/>
      <c r="M399" s="433"/>
      <c r="N399" s="434"/>
      <c r="O399" s="435"/>
      <c r="P399" s="378"/>
      <c r="Q399" s="436"/>
      <c r="R399" s="373"/>
      <c r="S399" s="437"/>
      <c r="T399" s="438"/>
      <c r="U399" s="384"/>
      <c r="V399" s="470"/>
      <c r="W399" s="381"/>
      <c r="X399" s="382"/>
      <c r="Y399" s="382"/>
      <c r="Z399" s="382"/>
      <c r="AA399" s="382"/>
      <c r="AB399" s="382"/>
      <c r="AC399" s="376"/>
      <c r="AD399" s="377"/>
      <c r="AE399" s="385"/>
      <c r="AF399" s="385"/>
      <c r="AG399" s="385"/>
      <c r="AH399" s="385"/>
      <c r="AI399" s="379"/>
      <c r="AJ399" s="386"/>
      <c r="AK399" s="372"/>
      <c r="AL399" s="372"/>
      <c r="AM399" s="372"/>
      <c r="AN399" s="372"/>
      <c r="AO399" s="372"/>
      <c r="AP399" s="372"/>
      <c r="AQ399" s="373"/>
      <c r="AR399" s="387"/>
      <c r="AS399" s="383"/>
      <c r="AT399" s="435"/>
      <c r="AU399" s="385"/>
      <c r="AV399" s="385"/>
      <c r="AW399" s="385"/>
      <c r="AX399" s="385"/>
      <c r="AY399" s="378"/>
      <c r="AZ399" s="436"/>
      <c r="BA399" s="372"/>
      <c r="BB399" s="372"/>
      <c r="BC399" s="372"/>
      <c r="BD399" s="372"/>
      <c r="BE399" s="437"/>
      <c r="BF399" s="381"/>
      <c r="BG399" s="376"/>
      <c r="BH399" s="377"/>
      <c r="BI399" s="385"/>
      <c r="BJ399" s="385"/>
      <c r="BK399" s="385"/>
      <c r="BL399" s="385"/>
      <c r="BM399" s="385"/>
      <c r="BN399" s="385"/>
      <c r="BO399" s="379"/>
      <c r="BP399" s="439"/>
      <c r="BQ399" s="438"/>
      <c r="BR399" s="440"/>
      <c r="BS399" s="385"/>
      <c r="BT399" s="379"/>
      <c r="BX399" s="458"/>
    </row>
    <row r="400" spans="1:76" s="132" customFormat="1" ht="15" x14ac:dyDescent="0.3">
      <c r="A400" s="148"/>
      <c r="B400" s="149"/>
      <c r="C400" s="291" t="str">
        <f t="shared" si="6"/>
        <v/>
      </c>
      <c r="D400" s="295"/>
      <c r="E400" s="264"/>
      <c r="F400" s="264"/>
      <c r="G400" s="431"/>
      <c r="H400" s="432"/>
      <c r="I400" s="382"/>
      <c r="J400" s="382"/>
      <c r="K400" s="382"/>
      <c r="L400" s="376"/>
      <c r="M400" s="433"/>
      <c r="N400" s="434"/>
      <c r="O400" s="435"/>
      <c r="P400" s="378"/>
      <c r="Q400" s="436"/>
      <c r="R400" s="373"/>
      <c r="S400" s="437"/>
      <c r="T400" s="438"/>
      <c r="U400" s="384"/>
      <c r="V400" s="470"/>
      <c r="W400" s="381"/>
      <c r="X400" s="382"/>
      <c r="Y400" s="382"/>
      <c r="Z400" s="382"/>
      <c r="AA400" s="382"/>
      <c r="AB400" s="382"/>
      <c r="AC400" s="376"/>
      <c r="AD400" s="377"/>
      <c r="AE400" s="385"/>
      <c r="AF400" s="385"/>
      <c r="AG400" s="385"/>
      <c r="AH400" s="385"/>
      <c r="AI400" s="379"/>
      <c r="AJ400" s="386"/>
      <c r="AK400" s="372"/>
      <c r="AL400" s="372"/>
      <c r="AM400" s="372"/>
      <c r="AN400" s="372"/>
      <c r="AO400" s="372"/>
      <c r="AP400" s="372"/>
      <c r="AQ400" s="373"/>
      <c r="AR400" s="387"/>
      <c r="AS400" s="383"/>
      <c r="AT400" s="435"/>
      <c r="AU400" s="385"/>
      <c r="AV400" s="385"/>
      <c r="AW400" s="385"/>
      <c r="AX400" s="385"/>
      <c r="AY400" s="378"/>
      <c r="AZ400" s="436"/>
      <c r="BA400" s="372"/>
      <c r="BB400" s="372"/>
      <c r="BC400" s="372"/>
      <c r="BD400" s="372"/>
      <c r="BE400" s="437"/>
      <c r="BF400" s="381"/>
      <c r="BG400" s="376"/>
      <c r="BH400" s="377"/>
      <c r="BI400" s="385"/>
      <c r="BJ400" s="385"/>
      <c r="BK400" s="385"/>
      <c r="BL400" s="385"/>
      <c r="BM400" s="385"/>
      <c r="BN400" s="385"/>
      <c r="BO400" s="379"/>
      <c r="BP400" s="439"/>
      <c r="BQ400" s="438"/>
      <c r="BR400" s="440"/>
      <c r="BS400" s="385"/>
      <c r="BT400" s="379"/>
      <c r="BX400" s="458"/>
    </row>
    <row r="401" spans="1:76" s="132" customFormat="1" ht="15" x14ac:dyDescent="0.3">
      <c r="A401" s="148"/>
      <c r="B401" s="149"/>
      <c r="C401" s="291" t="str">
        <f t="shared" si="6"/>
        <v/>
      </c>
      <c r="D401" s="295"/>
      <c r="E401" s="264"/>
      <c r="F401" s="264"/>
      <c r="G401" s="431"/>
      <c r="H401" s="432"/>
      <c r="I401" s="382"/>
      <c r="J401" s="382"/>
      <c r="K401" s="382"/>
      <c r="L401" s="376"/>
      <c r="M401" s="433"/>
      <c r="N401" s="434"/>
      <c r="O401" s="435"/>
      <c r="P401" s="378"/>
      <c r="Q401" s="436"/>
      <c r="R401" s="373"/>
      <c r="S401" s="437"/>
      <c r="T401" s="438"/>
      <c r="U401" s="384"/>
      <c r="V401" s="470"/>
      <c r="W401" s="381"/>
      <c r="X401" s="382"/>
      <c r="Y401" s="382"/>
      <c r="Z401" s="382"/>
      <c r="AA401" s="382"/>
      <c r="AB401" s="382"/>
      <c r="AC401" s="376"/>
      <c r="AD401" s="377"/>
      <c r="AE401" s="385"/>
      <c r="AF401" s="385"/>
      <c r="AG401" s="385"/>
      <c r="AH401" s="385"/>
      <c r="AI401" s="379"/>
      <c r="AJ401" s="386"/>
      <c r="AK401" s="372"/>
      <c r="AL401" s="372"/>
      <c r="AM401" s="372"/>
      <c r="AN401" s="372"/>
      <c r="AO401" s="372"/>
      <c r="AP401" s="372"/>
      <c r="AQ401" s="373"/>
      <c r="AR401" s="387"/>
      <c r="AS401" s="383"/>
      <c r="AT401" s="435"/>
      <c r="AU401" s="385"/>
      <c r="AV401" s="385"/>
      <c r="AW401" s="385"/>
      <c r="AX401" s="385"/>
      <c r="AY401" s="378"/>
      <c r="AZ401" s="436"/>
      <c r="BA401" s="372"/>
      <c r="BB401" s="372"/>
      <c r="BC401" s="372"/>
      <c r="BD401" s="372"/>
      <c r="BE401" s="437"/>
      <c r="BF401" s="381"/>
      <c r="BG401" s="376"/>
      <c r="BH401" s="377"/>
      <c r="BI401" s="385"/>
      <c r="BJ401" s="385"/>
      <c r="BK401" s="385"/>
      <c r="BL401" s="385"/>
      <c r="BM401" s="385"/>
      <c r="BN401" s="385"/>
      <c r="BO401" s="379"/>
      <c r="BP401" s="439"/>
      <c r="BQ401" s="438"/>
      <c r="BR401" s="440"/>
      <c r="BS401" s="385"/>
      <c r="BT401" s="379"/>
      <c r="BX401" s="458"/>
    </row>
    <row r="402" spans="1:76" s="132" customFormat="1" ht="15" x14ac:dyDescent="0.3">
      <c r="A402" s="148"/>
      <c r="B402" s="149"/>
      <c r="C402" s="291" t="str">
        <f t="shared" si="6"/>
        <v/>
      </c>
      <c r="D402" s="295"/>
      <c r="E402" s="264"/>
      <c r="F402" s="264"/>
      <c r="G402" s="431"/>
      <c r="H402" s="432"/>
      <c r="I402" s="382"/>
      <c r="J402" s="382"/>
      <c r="K402" s="382"/>
      <c r="L402" s="376"/>
      <c r="M402" s="433"/>
      <c r="N402" s="434"/>
      <c r="O402" s="435"/>
      <c r="P402" s="378"/>
      <c r="Q402" s="436"/>
      <c r="R402" s="373"/>
      <c r="S402" s="437"/>
      <c r="T402" s="438"/>
      <c r="U402" s="384"/>
      <c r="V402" s="470"/>
      <c r="W402" s="381"/>
      <c r="X402" s="382"/>
      <c r="Y402" s="382"/>
      <c r="Z402" s="382"/>
      <c r="AA402" s="382"/>
      <c r="AB402" s="382"/>
      <c r="AC402" s="376"/>
      <c r="AD402" s="377"/>
      <c r="AE402" s="385"/>
      <c r="AF402" s="385"/>
      <c r="AG402" s="385"/>
      <c r="AH402" s="385"/>
      <c r="AI402" s="379"/>
      <c r="AJ402" s="386"/>
      <c r="AK402" s="372"/>
      <c r="AL402" s="372"/>
      <c r="AM402" s="372"/>
      <c r="AN402" s="372"/>
      <c r="AO402" s="372"/>
      <c r="AP402" s="372"/>
      <c r="AQ402" s="373"/>
      <c r="AR402" s="387"/>
      <c r="AS402" s="383"/>
      <c r="AT402" s="435"/>
      <c r="AU402" s="385"/>
      <c r="AV402" s="385"/>
      <c r="AW402" s="385"/>
      <c r="AX402" s="385"/>
      <c r="AY402" s="378"/>
      <c r="AZ402" s="436"/>
      <c r="BA402" s="372"/>
      <c r="BB402" s="372"/>
      <c r="BC402" s="372"/>
      <c r="BD402" s="372"/>
      <c r="BE402" s="437"/>
      <c r="BF402" s="381"/>
      <c r="BG402" s="376"/>
      <c r="BH402" s="377"/>
      <c r="BI402" s="385"/>
      <c r="BJ402" s="385"/>
      <c r="BK402" s="385"/>
      <c r="BL402" s="385"/>
      <c r="BM402" s="385"/>
      <c r="BN402" s="385"/>
      <c r="BO402" s="379"/>
      <c r="BP402" s="439"/>
      <c r="BQ402" s="438"/>
      <c r="BR402" s="440"/>
      <c r="BS402" s="385"/>
      <c r="BT402" s="379"/>
      <c r="BX402" s="458"/>
    </row>
    <row r="403" spans="1:76" s="132" customFormat="1" ht="15" x14ac:dyDescent="0.3">
      <c r="A403" s="148"/>
      <c r="B403" s="149"/>
      <c r="C403" s="291" t="str">
        <f t="shared" si="6"/>
        <v/>
      </c>
      <c r="D403" s="295"/>
      <c r="E403" s="264"/>
      <c r="F403" s="264"/>
      <c r="G403" s="431"/>
      <c r="H403" s="432"/>
      <c r="I403" s="382"/>
      <c r="J403" s="382"/>
      <c r="K403" s="382"/>
      <c r="L403" s="376"/>
      <c r="M403" s="433"/>
      <c r="N403" s="434"/>
      <c r="O403" s="435"/>
      <c r="P403" s="378"/>
      <c r="Q403" s="436"/>
      <c r="R403" s="373"/>
      <c r="S403" s="437"/>
      <c r="T403" s="438"/>
      <c r="U403" s="384"/>
      <c r="V403" s="470"/>
      <c r="W403" s="381"/>
      <c r="X403" s="382"/>
      <c r="Y403" s="382"/>
      <c r="Z403" s="382"/>
      <c r="AA403" s="382"/>
      <c r="AB403" s="382"/>
      <c r="AC403" s="376"/>
      <c r="AD403" s="377"/>
      <c r="AE403" s="385"/>
      <c r="AF403" s="385"/>
      <c r="AG403" s="385"/>
      <c r="AH403" s="385"/>
      <c r="AI403" s="379"/>
      <c r="AJ403" s="386"/>
      <c r="AK403" s="372"/>
      <c r="AL403" s="372"/>
      <c r="AM403" s="372"/>
      <c r="AN403" s="372"/>
      <c r="AO403" s="372"/>
      <c r="AP403" s="372"/>
      <c r="AQ403" s="373"/>
      <c r="AR403" s="387"/>
      <c r="AS403" s="383"/>
      <c r="AT403" s="435"/>
      <c r="AU403" s="385"/>
      <c r="AV403" s="385"/>
      <c r="AW403" s="385"/>
      <c r="AX403" s="385"/>
      <c r="AY403" s="378"/>
      <c r="AZ403" s="436"/>
      <c r="BA403" s="372"/>
      <c r="BB403" s="372"/>
      <c r="BC403" s="372"/>
      <c r="BD403" s="372"/>
      <c r="BE403" s="437"/>
      <c r="BF403" s="381"/>
      <c r="BG403" s="376"/>
      <c r="BH403" s="377"/>
      <c r="BI403" s="385"/>
      <c r="BJ403" s="385"/>
      <c r="BK403" s="385"/>
      <c r="BL403" s="385"/>
      <c r="BM403" s="385"/>
      <c r="BN403" s="385"/>
      <c r="BO403" s="379"/>
      <c r="BP403" s="439"/>
      <c r="BQ403" s="438"/>
      <c r="BR403" s="440"/>
      <c r="BS403" s="385"/>
      <c r="BT403" s="379"/>
      <c r="BX403" s="458"/>
    </row>
    <row r="404" spans="1:76" s="132" customFormat="1" ht="15" x14ac:dyDescent="0.3">
      <c r="A404" s="148"/>
      <c r="B404" s="149"/>
      <c r="C404" s="291" t="str">
        <f t="shared" si="6"/>
        <v/>
      </c>
      <c r="D404" s="295"/>
      <c r="E404" s="264"/>
      <c r="F404" s="264"/>
      <c r="G404" s="431"/>
      <c r="H404" s="432"/>
      <c r="I404" s="382"/>
      <c r="J404" s="382"/>
      <c r="K404" s="382"/>
      <c r="L404" s="376"/>
      <c r="M404" s="433"/>
      <c r="N404" s="434"/>
      <c r="O404" s="435"/>
      <c r="P404" s="378"/>
      <c r="Q404" s="436"/>
      <c r="R404" s="373"/>
      <c r="S404" s="437"/>
      <c r="T404" s="438"/>
      <c r="U404" s="384"/>
      <c r="V404" s="470"/>
      <c r="W404" s="381"/>
      <c r="X404" s="382"/>
      <c r="Y404" s="382"/>
      <c r="Z404" s="382"/>
      <c r="AA404" s="382"/>
      <c r="AB404" s="382"/>
      <c r="AC404" s="376"/>
      <c r="AD404" s="377"/>
      <c r="AE404" s="385"/>
      <c r="AF404" s="385"/>
      <c r="AG404" s="385"/>
      <c r="AH404" s="385"/>
      <c r="AI404" s="379"/>
      <c r="AJ404" s="386"/>
      <c r="AK404" s="372"/>
      <c r="AL404" s="372"/>
      <c r="AM404" s="372"/>
      <c r="AN404" s="372"/>
      <c r="AO404" s="372"/>
      <c r="AP404" s="372"/>
      <c r="AQ404" s="373"/>
      <c r="AR404" s="387"/>
      <c r="AS404" s="383"/>
      <c r="AT404" s="435"/>
      <c r="AU404" s="385"/>
      <c r="AV404" s="385"/>
      <c r="AW404" s="385"/>
      <c r="AX404" s="385"/>
      <c r="AY404" s="378"/>
      <c r="AZ404" s="436"/>
      <c r="BA404" s="372"/>
      <c r="BB404" s="372"/>
      <c r="BC404" s="372"/>
      <c r="BD404" s="372"/>
      <c r="BE404" s="437"/>
      <c r="BF404" s="381"/>
      <c r="BG404" s="376"/>
      <c r="BH404" s="377"/>
      <c r="BI404" s="385"/>
      <c r="BJ404" s="385"/>
      <c r="BK404" s="385"/>
      <c r="BL404" s="385"/>
      <c r="BM404" s="385"/>
      <c r="BN404" s="385"/>
      <c r="BO404" s="379"/>
      <c r="BP404" s="439"/>
      <c r="BQ404" s="438"/>
      <c r="BR404" s="440"/>
      <c r="BS404" s="385"/>
      <c r="BT404" s="379"/>
      <c r="BX404" s="458"/>
    </row>
    <row r="405" spans="1:76" s="132" customFormat="1" ht="15" x14ac:dyDescent="0.3">
      <c r="A405" s="148"/>
      <c r="B405" s="149"/>
      <c r="C405" s="291" t="str">
        <f t="shared" si="6"/>
        <v/>
      </c>
      <c r="D405" s="295"/>
      <c r="E405" s="264"/>
      <c r="F405" s="264"/>
      <c r="G405" s="431"/>
      <c r="H405" s="432"/>
      <c r="I405" s="382"/>
      <c r="J405" s="382"/>
      <c r="K405" s="382"/>
      <c r="L405" s="376"/>
      <c r="M405" s="433"/>
      <c r="N405" s="434"/>
      <c r="O405" s="435"/>
      <c r="P405" s="378"/>
      <c r="Q405" s="436"/>
      <c r="R405" s="373"/>
      <c r="S405" s="437"/>
      <c r="T405" s="438"/>
      <c r="U405" s="384"/>
      <c r="V405" s="470"/>
      <c r="W405" s="381"/>
      <c r="X405" s="382"/>
      <c r="Y405" s="382"/>
      <c r="Z405" s="382"/>
      <c r="AA405" s="382"/>
      <c r="AB405" s="382"/>
      <c r="AC405" s="376"/>
      <c r="AD405" s="377"/>
      <c r="AE405" s="385"/>
      <c r="AF405" s="385"/>
      <c r="AG405" s="385"/>
      <c r="AH405" s="385"/>
      <c r="AI405" s="379"/>
      <c r="AJ405" s="386"/>
      <c r="AK405" s="372"/>
      <c r="AL405" s="372"/>
      <c r="AM405" s="372"/>
      <c r="AN405" s="372"/>
      <c r="AO405" s="372"/>
      <c r="AP405" s="372"/>
      <c r="AQ405" s="373"/>
      <c r="AR405" s="387"/>
      <c r="AS405" s="383"/>
      <c r="AT405" s="435"/>
      <c r="AU405" s="385"/>
      <c r="AV405" s="385"/>
      <c r="AW405" s="385"/>
      <c r="AX405" s="385"/>
      <c r="AY405" s="378"/>
      <c r="AZ405" s="436"/>
      <c r="BA405" s="372"/>
      <c r="BB405" s="372"/>
      <c r="BC405" s="372"/>
      <c r="BD405" s="372"/>
      <c r="BE405" s="437"/>
      <c r="BF405" s="381"/>
      <c r="BG405" s="376"/>
      <c r="BH405" s="377"/>
      <c r="BI405" s="385"/>
      <c r="BJ405" s="385"/>
      <c r="BK405" s="385"/>
      <c r="BL405" s="385"/>
      <c r="BM405" s="385"/>
      <c r="BN405" s="385"/>
      <c r="BO405" s="379"/>
      <c r="BP405" s="439"/>
      <c r="BQ405" s="438"/>
      <c r="BR405" s="440"/>
      <c r="BS405" s="385"/>
      <c r="BT405" s="379"/>
      <c r="BX405" s="458"/>
    </row>
    <row r="406" spans="1:76" s="132" customFormat="1" ht="15" x14ac:dyDescent="0.3">
      <c r="A406" s="148"/>
      <c r="B406" s="149"/>
      <c r="C406" s="291" t="str">
        <f t="shared" si="6"/>
        <v/>
      </c>
      <c r="D406" s="295"/>
      <c r="E406" s="264"/>
      <c r="F406" s="264"/>
      <c r="G406" s="431"/>
      <c r="H406" s="432"/>
      <c r="I406" s="382"/>
      <c r="J406" s="382"/>
      <c r="K406" s="382"/>
      <c r="L406" s="376"/>
      <c r="M406" s="433"/>
      <c r="N406" s="434"/>
      <c r="O406" s="435"/>
      <c r="P406" s="378"/>
      <c r="Q406" s="436"/>
      <c r="R406" s="373"/>
      <c r="S406" s="437"/>
      <c r="T406" s="438"/>
      <c r="U406" s="384"/>
      <c r="V406" s="470"/>
      <c r="W406" s="381"/>
      <c r="X406" s="382"/>
      <c r="Y406" s="382"/>
      <c r="Z406" s="382"/>
      <c r="AA406" s="382"/>
      <c r="AB406" s="382"/>
      <c r="AC406" s="376"/>
      <c r="AD406" s="377"/>
      <c r="AE406" s="385"/>
      <c r="AF406" s="385"/>
      <c r="AG406" s="385"/>
      <c r="AH406" s="385"/>
      <c r="AI406" s="379"/>
      <c r="AJ406" s="386"/>
      <c r="AK406" s="372"/>
      <c r="AL406" s="372"/>
      <c r="AM406" s="372"/>
      <c r="AN406" s="372"/>
      <c r="AO406" s="372"/>
      <c r="AP406" s="372"/>
      <c r="AQ406" s="373"/>
      <c r="AR406" s="387"/>
      <c r="AS406" s="383"/>
      <c r="AT406" s="435"/>
      <c r="AU406" s="385"/>
      <c r="AV406" s="385"/>
      <c r="AW406" s="385"/>
      <c r="AX406" s="385"/>
      <c r="AY406" s="378"/>
      <c r="AZ406" s="436"/>
      <c r="BA406" s="372"/>
      <c r="BB406" s="372"/>
      <c r="BC406" s="372"/>
      <c r="BD406" s="372"/>
      <c r="BE406" s="437"/>
      <c r="BF406" s="381"/>
      <c r="BG406" s="376"/>
      <c r="BH406" s="377"/>
      <c r="BI406" s="385"/>
      <c r="BJ406" s="385"/>
      <c r="BK406" s="385"/>
      <c r="BL406" s="385"/>
      <c r="BM406" s="385"/>
      <c r="BN406" s="385"/>
      <c r="BO406" s="379"/>
      <c r="BP406" s="439"/>
      <c r="BQ406" s="438"/>
      <c r="BR406" s="440"/>
      <c r="BS406" s="385"/>
      <c r="BT406" s="379"/>
      <c r="BX406" s="458"/>
    </row>
    <row r="407" spans="1:76" s="132" customFormat="1" ht="15" x14ac:dyDescent="0.3">
      <c r="A407" s="148"/>
      <c r="B407" s="149"/>
      <c r="C407" s="291" t="str">
        <f t="shared" si="6"/>
        <v/>
      </c>
      <c r="D407" s="295"/>
      <c r="E407" s="264"/>
      <c r="F407" s="264"/>
      <c r="G407" s="431"/>
      <c r="H407" s="432"/>
      <c r="I407" s="382"/>
      <c r="J407" s="382"/>
      <c r="K407" s="382"/>
      <c r="L407" s="376"/>
      <c r="M407" s="433"/>
      <c r="N407" s="434"/>
      <c r="O407" s="435"/>
      <c r="P407" s="378"/>
      <c r="Q407" s="436"/>
      <c r="R407" s="373"/>
      <c r="S407" s="437"/>
      <c r="T407" s="438"/>
      <c r="U407" s="384"/>
      <c r="V407" s="470"/>
      <c r="W407" s="381"/>
      <c r="X407" s="382"/>
      <c r="Y407" s="382"/>
      <c r="Z407" s="382"/>
      <c r="AA407" s="382"/>
      <c r="AB407" s="382"/>
      <c r="AC407" s="376"/>
      <c r="AD407" s="377"/>
      <c r="AE407" s="385"/>
      <c r="AF407" s="385"/>
      <c r="AG407" s="385"/>
      <c r="AH407" s="385"/>
      <c r="AI407" s="379"/>
      <c r="AJ407" s="386"/>
      <c r="AK407" s="372"/>
      <c r="AL407" s="372"/>
      <c r="AM407" s="372"/>
      <c r="AN407" s="372"/>
      <c r="AO407" s="372"/>
      <c r="AP407" s="372"/>
      <c r="AQ407" s="373"/>
      <c r="AR407" s="387"/>
      <c r="AS407" s="383"/>
      <c r="AT407" s="435"/>
      <c r="AU407" s="385"/>
      <c r="AV407" s="385"/>
      <c r="AW407" s="385"/>
      <c r="AX407" s="385"/>
      <c r="AY407" s="378"/>
      <c r="AZ407" s="436"/>
      <c r="BA407" s="372"/>
      <c r="BB407" s="372"/>
      <c r="BC407" s="372"/>
      <c r="BD407" s="372"/>
      <c r="BE407" s="437"/>
      <c r="BF407" s="381"/>
      <c r="BG407" s="376"/>
      <c r="BH407" s="377"/>
      <c r="BI407" s="385"/>
      <c r="BJ407" s="385"/>
      <c r="BK407" s="385"/>
      <c r="BL407" s="385"/>
      <c r="BM407" s="385"/>
      <c r="BN407" s="385"/>
      <c r="BO407" s="379"/>
      <c r="BP407" s="439"/>
      <c r="BQ407" s="438"/>
      <c r="BR407" s="440"/>
      <c r="BS407" s="385"/>
      <c r="BT407" s="379"/>
      <c r="BX407" s="458"/>
    </row>
    <row r="408" spans="1:76" s="132" customFormat="1" ht="15" x14ac:dyDescent="0.3">
      <c r="A408" s="148"/>
      <c r="B408" s="149"/>
      <c r="C408" s="291" t="str">
        <f t="shared" si="6"/>
        <v/>
      </c>
      <c r="D408" s="295"/>
      <c r="E408" s="264"/>
      <c r="F408" s="264"/>
      <c r="G408" s="431"/>
      <c r="H408" s="432"/>
      <c r="I408" s="382"/>
      <c r="J408" s="382"/>
      <c r="K408" s="382"/>
      <c r="L408" s="376"/>
      <c r="M408" s="433"/>
      <c r="N408" s="434"/>
      <c r="O408" s="435"/>
      <c r="P408" s="378"/>
      <c r="Q408" s="436"/>
      <c r="R408" s="373"/>
      <c r="S408" s="437"/>
      <c r="T408" s="438"/>
      <c r="U408" s="384"/>
      <c r="V408" s="470"/>
      <c r="W408" s="381"/>
      <c r="X408" s="382"/>
      <c r="Y408" s="382"/>
      <c r="Z408" s="382"/>
      <c r="AA408" s="382"/>
      <c r="AB408" s="382"/>
      <c r="AC408" s="376"/>
      <c r="AD408" s="377"/>
      <c r="AE408" s="385"/>
      <c r="AF408" s="385"/>
      <c r="AG408" s="385"/>
      <c r="AH408" s="385"/>
      <c r="AI408" s="379"/>
      <c r="AJ408" s="386"/>
      <c r="AK408" s="372"/>
      <c r="AL408" s="372"/>
      <c r="AM408" s="372"/>
      <c r="AN408" s="372"/>
      <c r="AO408" s="372"/>
      <c r="AP408" s="372"/>
      <c r="AQ408" s="373"/>
      <c r="AR408" s="387"/>
      <c r="AS408" s="383"/>
      <c r="AT408" s="435"/>
      <c r="AU408" s="385"/>
      <c r="AV408" s="385"/>
      <c r="AW408" s="385"/>
      <c r="AX408" s="385"/>
      <c r="AY408" s="378"/>
      <c r="AZ408" s="436"/>
      <c r="BA408" s="372"/>
      <c r="BB408" s="372"/>
      <c r="BC408" s="372"/>
      <c r="BD408" s="372"/>
      <c r="BE408" s="437"/>
      <c r="BF408" s="381"/>
      <c r="BG408" s="376"/>
      <c r="BH408" s="377"/>
      <c r="BI408" s="385"/>
      <c r="BJ408" s="385"/>
      <c r="BK408" s="385"/>
      <c r="BL408" s="385"/>
      <c r="BM408" s="385"/>
      <c r="BN408" s="385"/>
      <c r="BO408" s="379"/>
      <c r="BP408" s="439"/>
      <c r="BQ408" s="438"/>
      <c r="BR408" s="440"/>
      <c r="BS408" s="385"/>
      <c r="BT408" s="379"/>
      <c r="BX408" s="458"/>
    </row>
    <row r="409" spans="1:76" s="132" customFormat="1" ht="15" x14ac:dyDescent="0.3">
      <c r="A409" s="148"/>
      <c r="B409" s="149"/>
      <c r="C409" s="291" t="str">
        <f t="shared" si="6"/>
        <v/>
      </c>
      <c r="D409" s="295"/>
      <c r="E409" s="264"/>
      <c r="F409" s="264"/>
      <c r="G409" s="431"/>
      <c r="H409" s="432"/>
      <c r="I409" s="382"/>
      <c r="J409" s="382"/>
      <c r="K409" s="382"/>
      <c r="L409" s="376"/>
      <c r="M409" s="433"/>
      <c r="N409" s="434"/>
      <c r="O409" s="435"/>
      <c r="P409" s="378"/>
      <c r="Q409" s="436"/>
      <c r="R409" s="373"/>
      <c r="S409" s="437"/>
      <c r="T409" s="438"/>
      <c r="U409" s="384"/>
      <c r="V409" s="470"/>
      <c r="W409" s="381"/>
      <c r="X409" s="382"/>
      <c r="Y409" s="382"/>
      <c r="Z409" s="382"/>
      <c r="AA409" s="382"/>
      <c r="AB409" s="382"/>
      <c r="AC409" s="376"/>
      <c r="AD409" s="377"/>
      <c r="AE409" s="385"/>
      <c r="AF409" s="385"/>
      <c r="AG409" s="385"/>
      <c r="AH409" s="385"/>
      <c r="AI409" s="379"/>
      <c r="AJ409" s="386"/>
      <c r="AK409" s="372"/>
      <c r="AL409" s="372"/>
      <c r="AM409" s="372"/>
      <c r="AN409" s="372"/>
      <c r="AO409" s="372"/>
      <c r="AP409" s="372"/>
      <c r="AQ409" s="373"/>
      <c r="AR409" s="387"/>
      <c r="AS409" s="383"/>
      <c r="AT409" s="435"/>
      <c r="AU409" s="385"/>
      <c r="AV409" s="385"/>
      <c r="AW409" s="385"/>
      <c r="AX409" s="385"/>
      <c r="AY409" s="378"/>
      <c r="AZ409" s="436"/>
      <c r="BA409" s="372"/>
      <c r="BB409" s="372"/>
      <c r="BC409" s="372"/>
      <c r="BD409" s="372"/>
      <c r="BE409" s="437"/>
      <c r="BF409" s="381"/>
      <c r="BG409" s="376"/>
      <c r="BH409" s="377"/>
      <c r="BI409" s="385"/>
      <c r="BJ409" s="385"/>
      <c r="BK409" s="385"/>
      <c r="BL409" s="385"/>
      <c r="BM409" s="385"/>
      <c r="BN409" s="385"/>
      <c r="BO409" s="379"/>
      <c r="BP409" s="439"/>
      <c r="BQ409" s="438"/>
      <c r="BR409" s="440"/>
      <c r="BS409" s="385"/>
      <c r="BT409" s="379"/>
      <c r="BX409" s="458"/>
    </row>
    <row r="410" spans="1:76" s="132" customFormat="1" ht="15" x14ac:dyDescent="0.3">
      <c r="A410" s="148"/>
      <c r="B410" s="149"/>
      <c r="C410" s="291" t="str">
        <f t="shared" si="6"/>
        <v/>
      </c>
      <c r="D410" s="295"/>
      <c r="E410" s="264"/>
      <c r="F410" s="264"/>
      <c r="G410" s="431"/>
      <c r="H410" s="432"/>
      <c r="I410" s="382"/>
      <c r="J410" s="382"/>
      <c r="K410" s="382"/>
      <c r="L410" s="376"/>
      <c r="M410" s="433"/>
      <c r="N410" s="434"/>
      <c r="O410" s="435"/>
      <c r="P410" s="378"/>
      <c r="Q410" s="436"/>
      <c r="R410" s="373"/>
      <c r="S410" s="437"/>
      <c r="T410" s="438"/>
      <c r="U410" s="384"/>
      <c r="V410" s="470"/>
      <c r="W410" s="381"/>
      <c r="X410" s="382"/>
      <c r="Y410" s="382"/>
      <c r="Z410" s="382"/>
      <c r="AA410" s="382"/>
      <c r="AB410" s="382"/>
      <c r="AC410" s="376"/>
      <c r="AD410" s="377"/>
      <c r="AE410" s="385"/>
      <c r="AF410" s="385"/>
      <c r="AG410" s="385"/>
      <c r="AH410" s="385"/>
      <c r="AI410" s="379"/>
      <c r="AJ410" s="386"/>
      <c r="AK410" s="372"/>
      <c r="AL410" s="372"/>
      <c r="AM410" s="372"/>
      <c r="AN410" s="372"/>
      <c r="AO410" s="372"/>
      <c r="AP410" s="372"/>
      <c r="AQ410" s="373"/>
      <c r="AR410" s="387"/>
      <c r="AS410" s="383"/>
      <c r="AT410" s="435"/>
      <c r="AU410" s="385"/>
      <c r="AV410" s="385"/>
      <c r="AW410" s="385"/>
      <c r="AX410" s="385"/>
      <c r="AY410" s="378"/>
      <c r="AZ410" s="436"/>
      <c r="BA410" s="372"/>
      <c r="BB410" s="372"/>
      <c r="BC410" s="372"/>
      <c r="BD410" s="372"/>
      <c r="BE410" s="437"/>
      <c r="BF410" s="381"/>
      <c r="BG410" s="376"/>
      <c r="BH410" s="377"/>
      <c r="BI410" s="385"/>
      <c r="BJ410" s="385"/>
      <c r="BK410" s="385"/>
      <c r="BL410" s="385"/>
      <c r="BM410" s="385"/>
      <c r="BN410" s="385"/>
      <c r="BO410" s="379"/>
      <c r="BP410" s="439"/>
      <c r="BQ410" s="438"/>
      <c r="BR410" s="440"/>
      <c r="BS410" s="385"/>
      <c r="BT410" s="379"/>
      <c r="BX410" s="458"/>
    </row>
    <row r="411" spans="1:76" s="132" customFormat="1" ht="15" x14ac:dyDescent="0.3">
      <c r="A411" s="148"/>
      <c r="B411" s="149"/>
      <c r="C411" s="291" t="str">
        <f t="shared" si="6"/>
        <v/>
      </c>
      <c r="D411" s="295"/>
      <c r="E411" s="264"/>
      <c r="F411" s="264"/>
      <c r="G411" s="431"/>
      <c r="H411" s="432"/>
      <c r="I411" s="382"/>
      <c r="J411" s="382"/>
      <c r="K411" s="382"/>
      <c r="L411" s="376"/>
      <c r="M411" s="433"/>
      <c r="N411" s="434"/>
      <c r="O411" s="435"/>
      <c r="P411" s="378"/>
      <c r="Q411" s="436"/>
      <c r="R411" s="373"/>
      <c r="S411" s="437"/>
      <c r="T411" s="438"/>
      <c r="U411" s="384"/>
      <c r="V411" s="470"/>
      <c r="W411" s="381"/>
      <c r="X411" s="382"/>
      <c r="Y411" s="382"/>
      <c r="Z411" s="382"/>
      <c r="AA411" s="382"/>
      <c r="AB411" s="382"/>
      <c r="AC411" s="376"/>
      <c r="AD411" s="377"/>
      <c r="AE411" s="385"/>
      <c r="AF411" s="385"/>
      <c r="AG411" s="385"/>
      <c r="AH411" s="385"/>
      <c r="AI411" s="379"/>
      <c r="AJ411" s="386"/>
      <c r="AK411" s="372"/>
      <c r="AL411" s="372"/>
      <c r="AM411" s="372"/>
      <c r="AN411" s="372"/>
      <c r="AO411" s="372"/>
      <c r="AP411" s="372"/>
      <c r="AQ411" s="373"/>
      <c r="AR411" s="387"/>
      <c r="AS411" s="383"/>
      <c r="AT411" s="435"/>
      <c r="AU411" s="385"/>
      <c r="AV411" s="385"/>
      <c r="AW411" s="385"/>
      <c r="AX411" s="385"/>
      <c r="AY411" s="378"/>
      <c r="AZ411" s="436"/>
      <c r="BA411" s="372"/>
      <c r="BB411" s="372"/>
      <c r="BC411" s="372"/>
      <c r="BD411" s="372"/>
      <c r="BE411" s="437"/>
      <c r="BF411" s="381"/>
      <c r="BG411" s="376"/>
      <c r="BH411" s="377"/>
      <c r="BI411" s="385"/>
      <c r="BJ411" s="385"/>
      <c r="BK411" s="385"/>
      <c r="BL411" s="385"/>
      <c r="BM411" s="385"/>
      <c r="BN411" s="385"/>
      <c r="BO411" s="379"/>
      <c r="BP411" s="439"/>
      <c r="BQ411" s="438"/>
      <c r="BR411" s="440"/>
      <c r="BS411" s="385"/>
      <c r="BT411" s="379"/>
      <c r="BX411" s="458"/>
    </row>
    <row r="412" spans="1:76" s="132" customFormat="1" ht="15" x14ac:dyDescent="0.3">
      <c r="A412" s="148"/>
      <c r="B412" s="149"/>
      <c r="C412" s="291" t="str">
        <f t="shared" si="6"/>
        <v/>
      </c>
      <c r="D412" s="295"/>
      <c r="E412" s="264"/>
      <c r="F412" s="264"/>
      <c r="G412" s="431"/>
      <c r="H412" s="432"/>
      <c r="I412" s="382"/>
      <c r="J412" s="382"/>
      <c r="K412" s="382"/>
      <c r="L412" s="376"/>
      <c r="M412" s="433"/>
      <c r="N412" s="434"/>
      <c r="O412" s="435"/>
      <c r="P412" s="378"/>
      <c r="Q412" s="436"/>
      <c r="R412" s="373"/>
      <c r="S412" s="437"/>
      <c r="T412" s="438"/>
      <c r="U412" s="384"/>
      <c r="V412" s="470"/>
      <c r="W412" s="381"/>
      <c r="X412" s="382"/>
      <c r="Y412" s="382"/>
      <c r="Z412" s="382"/>
      <c r="AA412" s="382"/>
      <c r="AB412" s="382"/>
      <c r="AC412" s="376"/>
      <c r="AD412" s="377"/>
      <c r="AE412" s="385"/>
      <c r="AF412" s="385"/>
      <c r="AG412" s="385"/>
      <c r="AH412" s="385"/>
      <c r="AI412" s="379"/>
      <c r="AJ412" s="386"/>
      <c r="AK412" s="372"/>
      <c r="AL412" s="372"/>
      <c r="AM412" s="372"/>
      <c r="AN412" s="372"/>
      <c r="AO412" s="372"/>
      <c r="AP412" s="372"/>
      <c r="AQ412" s="373"/>
      <c r="AR412" s="387"/>
      <c r="AS412" s="383"/>
      <c r="AT412" s="435"/>
      <c r="AU412" s="385"/>
      <c r="AV412" s="385"/>
      <c r="AW412" s="385"/>
      <c r="AX412" s="385"/>
      <c r="AY412" s="378"/>
      <c r="AZ412" s="436"/>
      <c r="BA412" s="372"/>
      <c r="BB412" s="372"/>
      <c r="BC412" s="372"/>
      <c r="BD412" s="372"/>
      <c r="BE412" s="437"/>
      <c r="BF412" s="381"/>
      <c r="BG412" s="376"/>
      <c r="BH412" s="377"/>
      <c r="BI412" s="385"/>
      <c r="BJ412" s="385"/>
      <c r="BK412" s="385"/>
      <c r="BL412" s="385"/>
      <c r="BM412" s="385"/>
      <c r="BN412" s="385"/>
      <c r="BO412" s="379"/>
      <c r="BP412" s="439"/>
      <c r="BQ412" s="438"/>
      <c r="BR412" s="440"/>
      <c r="BS412" s="385"/>
      <c r="BT412" s="379"/>
      <c r="BX412" s="458"/>
    </row>
    <row r="413" spans="1:76" s="132" customFormat="1" ht="15" x14ac:dyDescent="0.3">
      <c r="A413" s="148"/>
      <c r="B413" s="149"/>
      <c r="C413" s="291" t="str">
        <f t="shared" si="6"/>
        <v/>
      </c>
      <c r="D413" s="295"/>
      <c r="E413" s="264"/>
      <c r="F413" s="264"/>
      <c r="G413" s="431"/>
      <c r="H413" s="432"/>
      <c r="I413" s="382"/>
      <c r="J413" s="382"/>
      <c r="K413" s="382"/>
      <c r="L413" s="376"/>
      <c r="M413" s="433"/>
      <c r="N413" s="434"/>
      <c r="O413" s="435"/>
      <c r="P413" s="378"/>
      <c r="Q413" s="436"/>
      <c r="R413" s="373"/>
      <c r="S413" s="437"/>
      <c r="T413" s="438"/>
      <c r="U413" s="384"/>
      <c r="V413" s="470"/>
      <c r="W413" s="381"/>
      <c r="X413" s="382"/>
      <c r="Y413" s="382"/>
      <c r="Z413" s="382"/>
      <c r="AA413" s="382"/>
      <c r="AB413" s="382"/>
      <c r="AC413" s="376"/>
      <c r="AD413" s="377"/>
      <c r="AE413" s="385"/>
      <c r="AF413" s="385"/>
      <c r="AG413" s="385"/>
      <c r="AH413" s="385"/>
      <c r="AI413" s="379"/>
      <c r="AJ413" s="386"/>
      <c r="AK413" s="372"/>
      <c r="AL413" s="372"/>
      <c r="AM413" s="372"/>
      <c r="AN413" s="372"/>
      <c r="AO413" s="372"/>
      <c r="AP413" s="372"/>
      <c r="AQ413" s="373"/>
      <c r="AR413" s="387"/>
      <c r="AS413" s="383"/>
      <c r="AT413" s="435"/>
      <c r="AU413" s="385"/>
      <c r="AV413" s="385"/>
      <c r="AW413" s="385"/>
      <c r="AX413" s="385"/>
      <c r="AY413" s="378"/>
      <c r="AZ413" s="436"/>
      <c r="BA413" s="372"/>
      <c r="BB413" s="372"/>
      <c r="BC413" s="372"/>
      <c r="BD413" s="372"/>
      <c r="BE413" s="437"/>
      <c r="BF413" s="381"/>
      <c r="BG413" s="376"/>
      <c r="BH413" s="377"/>
      <c r="BI413" s="385"/>
      <c r="BJ413" s="385"/>
      <c r="BK413" s="385"/>
      <c r="BL413" s="385"/>
      <c r="BM413" s="385"/>
      <c r="BN413" s="385"/>
      <c r="BO413" s="379"/>
      <c r="BP413" s="439"/>
      <c r="BQ413" s="438"/>
      <c r="BR413" s="440"/>
      <c r="BS413" s="385"/>
      <c r="BT413" s="379"/>
      <c r="BX413" s="458"/>
    </row>
    <row r="414" spans="1:76" s="132" customFormat="1" ht="15" x14ac:dyDescent="0.3">
      <c r="A414" s="148"/>
      <c r="B414" s="149"/>
      <c r="C414" s="291" t="str">
        <f t="shared" si="6"/>
        <v/>
      </c>
      <c r="D414" s="295"/>
      <c r="E414" s="264"/>
      <c r="F414" s="264"/>
      <c r="G414" s="431"/>
      <c r="H414" s="432"/>
      <c r="I414" s="382"/>
      <c r="J414" s="382"/>
      <c r="K414" s="382"/>
      <c r="L414" s="376"/>
      <c r="M414" s="433"/>
      <c r="N414" s="434"/>
      <c r="O414" s="435"/>
      <c r="P414" s="378"/>
      <c r="Q414" s="436"/>
      <c r="R414" s="373"/>
      <c r="S414" s="437"/>
      <c r="T414" s="438"/>
      <c r="U414" s="384"/>
      <c r="V414" s="470"/>
      <c r="W414" s="381"/>
      <c r="X414" s="382"/>
      <c r="Y414" s="382"/>
      <c r="Z414" s="382"/>
      <c r="AA414" s="382"/>
      <c r="AB414" s="382"/>
      <c r="AC414" s="376"/>
      <c r="AD414" s="377"/>
      <c r="AE414" s="385"/>
      <c r="AF414" s="385"/>
      <c r="AG414" s="385"/>
      <c r="AH414" s="385"/>
      <c r="AI414" s="379"/>
      <c r="AJ414" s="386"/>
      <c r="AK414" s="372"/>
      <c r="AL414" s="372"/>
      <c r="AM414" s="372"/>
      <c r="AN414" s="372"/>
      <c r="AO414" s="372"/>
      <c r="AP414" s="372"/>
      <c r="AQ414" s="373"/>
      <c r="AR414" s="387"/>
      <c r="AS414" s="383"/>
      <c r="AT414" s="435"/>
      <c r="AU414" s="385"/>
      <c r="AV414" s="385"/>
      <c r="AW414" s="385"/>
      <c r="AX414" s="385"/>
      <c r="AY414" s="378"/>
      <c r="AZ414" s="436"/>
      <c r="BA414" s="372"/>
      <c r="BB414" s="372"/>
      <c r="BC414" s="372"/>
      <c r="BD414" s="372"/>
      <c r="BE414" s="437"/>
      <c r="BF414" s="381"/>
      <c r="BG414" s="376"/>
      <c r="BH414" s="377"/>
      <c r="BI414" s="385"/>
      <c r="BJ414" s="385"/>
      <c r="BK414" s="385"/>
      <c r="BL414" s="385"/>
      <c r="BM414" s="385"/>
      <c r="BN414" s="385"/>
      <c r="BO414" s="379"/>
      <c r="BP414" s="439"/>
      <c r="BQ414" s="438"/>
      <c r="BR414" s="440"/>
      <c r="BS414" s="385"/>
      <c r="BT414" s="379"/>
      <c r="BX414" s="458"/>
    </row>
    <row r="415" spans="1:76" s="132" customFormat="1" ht="15" x14ac:dyDescent="0.3">
      <c r="A415" s="148"/>
      <c r="B415" s="149"/>
      <c r="C415" s="291" t="str">
        <f t="shared" si="6"/>
        <v/>
      </c>
      <c r="D415" s="295"/>
      <c r="E415" s="264"/>
      <c r="F415" s="264"/>
      <c r="G415" s="431"/>
      <c r="H415" s="432"/>
      <c r="I415" s="382"/>
      <c r="J415" s="382"/>
      <c r="K415" s="382"/>
      <c r="L415" s="376"/>
      <c r="M415" s="433"/>
      <c r="N415" s="434"/>
      <c r="O415" s="435"/>
      <c r="P415" s="378"/>
      <c r="Q415" s="436"/>
      <c r="R415" s="373"/>
      <c r="S415" s="437"/>
      <c r="T415" s="438"/>
      <c r="U415" s="384"/>
      <c r="V415" s="470"/>
      <c r="W415" s="381"/>
      <c r="X415" s="382"/>
      <c r="Y415" s="382"/>
      <c r="Z415" s="382"/>
      <c r="AA415" s="382"/>
      <c r="AB415" s="382"/>
      <c r="AC415" s="376"/>
      <c r="AD415" s="377"/>
      <c r="AE415" s="385"/>
      <c r="AF415" s="385"/>
      <c r="AG415" s="385"/>
      <c r="AH415" s="385"/>
      <c r="AI415" s="379"/>
      <c r="AJ415" s="386"/>
      <c r="AK415" s="372"/>
      <c r="AL415" s="372"/>
      <c r="AM415" s="372"/>
      <c r="AN415" s="372"/>
      <c r="AO415" s="372"/>
      <c r="AP415" s="372"/>
      <c r="AQ415" s="373"/>
      <c r="AR415" s="387"/>
      <c r="AS415" s="383"/>
      <c r="AT415" s="435"/>
      <c r="AU415" s="385"/>
      <c r="AV415" s="385"/>
      <c r="AW415" s="385"/>
      <c r="AX415" s="385"/>
      <c r="AY415" s="378"/>
      <c r="AZ415" s="436"/>
      <c r="BA415" s="372"/>
      <c r="BB415" s="372"/>
      <c r="BC415" s="372"/>
      <c r="BD415" s="372"/>
      <c r="BE415" s="437"/>
      <c r="BF415" s="381"/>
      <c r="BG415" s="376"/>
      <c r="BH415" s="377"/>
      <c r="BI415" s="385"/>
      <c r="BJ415" s="385"/>
      <c r="BK415" s="385"/>
      <c r="BL415" s="385"/>
      <c r="BM415" s="385"/>
      <c r="BN415" s="385"/>
      <c r="BO415" s="379"/>
      <c r="BP415" s="439"/>
      <c r="BQ415" s="438"/>
      <c r="BR415" s="440"/>
      <c r="BS415" s="385"/>
      <c r="BT415" s="379"/>
      <c r="BX415" s="458"/>
    </row>
    <row r="416" spans="1:76" s="132" customFormat="1" ht="15" x14ac:dyDescent="0.3">
      <c r="A416" s="148"/>
      <c r="B416" s="149"/>
      <c r="C416" s="291" t="str">
        <f t="shared" si="6"/>
        <v/>
      </c>
      <c r="D416" s="295"/>
      <c r="E416" s="264"/>
      <c r="F416" s="264"/>
      <c r="G416" s="431"/>
      <c r="H416" s="432"/>
      <c r="I416" s="382"/>
      <c r="J416" s="382"/>
      <c r="K416" s="382"/>
      <c r="L416" s="376"/>
      <c r="M416" s="433"/>
      <c r="N416" s="434"/>
      <c r="O416" s="435"/>
      <c r="P416" s="378"/>
      <c r="Q416" s="436"/>
      <c r="R416" s="373"/>
      <c r="S416" s="437"/>
      <c r="T416" s="438"/>
      <c r="U416" s="384"/>
      <c r="V416" s="470"/>
      <c r="W416" s="381"/>
      <c r="X416" s="382"/>
      <c r="Y416" s="382"/>
      <c r="Z416" s="382"/>
      <c r="AA416" s="382"/>
      <c r="AB416" s="382"/>
      <c r="AC416" s="376"/>
      <c r="AD416" s="377"/>
      <c r="AE416" s="385"/>
      <c r="AF416" s="385"/>
      <c r="AG416" s="385"/>
      <c r="AH416" s="385"/>
      <c r="AI416" s="379"/>
      <c r="AJ416" s="386"/>
      <c r="AK416" s="372"/>
      <c r="AL416" s="372"/>
      <c r="AM416" s="372"/>
      <c r="AN416" s="372"/>
      <c r="AO416" s="372"/>
      <c r="AP416" s="372"/>
      <c r="AQ416" s="373"/>
      <c r="AR416" s="387"/>
      <c r="AS416" s="383"/>
      <c r="AT416" s="435"/>
      <c r="AU416" s="385"/>
      <c r="AV416" s="385"/>
      <c r="AW416" s="385"/>
      <c r="AX416" s="385"/>
      <c r="AY416" s="378"/>
      <c r="AZ416" s="436"/>
      <c r="BA416" s="372"/>
      <c r="BB416" s="372"/>
      <c r="BC416" s="372"/>
      <c r="BD416" s="372"/>
      <c r="BE416" s="437"/>
      <c r="BF416" s="381"/>
      <c r="BG416" s="376"/>
      <c r="BH416" s="377"/>
      <c r="BI416" s="385"/>
      <c r="BJ416" s="385"/>
      <c r="BK416" s="385"/>
      <c r="BL416" s="385"/>
      <c r="BM416" s="385"/>
      <c r="BN416" s="385"/>
      <c r="BO416" s="379"/>
      <c r="BP416" s="439"/>
      <c r="BQ416" s="438"/>
      <c r="BR416" s="440"/>
      <c r="BS416" s="385"/>
      <c r="BT416" s="379"/>
      <c r="BX416" s="458"/>
    </row>
    <row r="417" spans="1:76" s="132" customFormat="1" ht="15" x14ac:dyDescent="0.3">
      <c r="A417" s="148"/>
      <c r="B417" s="149"/>
      <c r="C417" s="291" t="str">
        <f t="shared" si="6"/>
        <v/>
      </c>
      <c r="D417" s="295"/>
      <c r="E417" s="264"/>
      <c r="F417" s="264"/>
      <c r="G417" s="431"/>
      <c r="H417" s="432"/>
      <c r="I417" s="382"/>
      <c r="J417" s="382"/>
      <c r="K417" s="382"/>
      <c r="L417" s="376"/>
      <c r="M417" s="433"/>
      <c r="N417" s="434"/>
      <c r="O417" s="435"/>
      <c r="P417" s="378"/>
      <c r="Q417" s="436"/>
      <c r="R417" s="373"/>
      <c r="S417" s="437"/>
      <c r="T417" s="438"/>
      <c r="U417" s="384"/>
      <c r="V417" s="470"/>
      <c r="W417" s="381"/>
      <c r="X417" s="382"/>
      <c r="Y417" s="382"/>
      <c r="Z417" s="382"/>
      <c r="AA417" s="382"/>
      <c r="AB417" s="382"/>
      <c r="AC417" s="376"/>
      <c r="AD417" s="377"/>
      <c r="AE417" s="385"/>
      <c r="AF417" s="385"/>
      <c r="AG417" s="385"/>
      <c r="AH417" s="385"/>
      <c r="AI417" s="379"/>
      <c r="AJ417" s="386"/>
      <c r="AK417" s="372"/>
      <c r="AL417" s="372"/>
      <c r="AM417" s="372"/>
      <c r="AN417" s="372"/>
      <c r="AO417" s="372"/>
      <c r="AP417" s="372"/>
      <c r="AQ417" s="373"/>
      <c r="AR417" s="387"/>
      <c r="AS417" s="383"/>
      <c r="AT417" s="435"/>
      <c r="AU417" s="385"/>
      <c r="AV417" s="385"/>
      <c r="AW417" s="385"/>
      <c r="AX417" s="385"/>
      <c r="AY417" s="378"/>
      <c r="AZ417" s="436"/>
      <c r="BA417" s="372"/>
      <c r="BB417" s="372"/>
      <c r="BC417" s="372"/>
      <c r="BD417" s="372"/>
      <c r="BE417" s="437"/>
      <c r="BF417" s="381"/>
      <c r="BG417" s="376"/>
      <c r="BH417" s="377"/>
      <c r="BI417" s="385"/>
      <c r="BJ417" s="385"/>
      <c r="BK417" s="385"/>
      <c r="BL417" s="385"/>
      <c r="BM417" s="385"/>
      <c r="BN417" s="385"/>
      <c r="BO417" s="379"/>
      <c r="BP417" s="439"/>
      <c r="BQ417" s="438"/>
      <c r="BR417" s="440"/>
      <c r="BS417" s="385"/>
      <c r="BT417" s="379"/>
      <c r="BX417" s="458"/>
    </row>
    <row r="418" spans="1:76" s="132" customFormat="1" ht="15" x14ac:dyDescent="0.3">
      <c r="A418" s="148"/>
      <c r="B418" s="149"/>
      <c r="C418" s="291" t="str">
        <f t="shared" si="6"/>
        <v/>
      </c>
      <c r="D418" s="295"/>
      <c r="E418" s="264"/>
      <c r="F418" s="264"/>
      <c r="G418" s="431"/>
      <c r="H418" s="432"/>
      <c r="I418" s="382"/>
      <c r="J418" s="382"/>
      <c r="K418" s="382"/>
      <c r="L418" s="376"/>
      <c r="M418" s="433"/>
      <c r="N418" s="434"/>
      <c r="O418" s="435"/>
      <c r="P418" s="378"/>
      <c r="Q418" s="436"/>
      <c r="R418" s="373"/>
      <c r="S418" s="437"/>
      <c r="T418" s="438"/>
      <c r="U418" s="384"/>
      <c r="V418" s="470"/>
      <c r="W418" s="381"/>
      <c r="X418" s="382"/>
      <c r="Y418" s="382"/>
      <c r="Z418" s="382"/>
      <c r="AA418" s="382"/>
      <c r="AB418" s="382"/>
      <c r="AC418" s="376"/>
      <c r="AD418" s="377"/>
      <c r="AE418" s="385"/>
      <c r="AF418" s="385"/>
      <c r="AG418" s="385"/>
      <c r="AH418" s="385"/>
      <c r="AI418" s="379"/>
      <c r="AJ418" s="386"/>
      <c r="AK418" s="372"/>
      <c r="AL418" s="372"/>
      <c r="AM418" s="372"/>
      <c r="AN418" s="372"/>
      <c r="AO418" s="372"/>
      <c r="AP418" s="372"/>
      <c r="AQ418" s="373"/>
      <c r="AR418" s="387"/>
      <c r="AS418" s="383"/>
      <c r="AT418" s="435"/>
      <c r="AU418" s="385"/>
      <c r="AV418" s="385"/>
      <c r="AW418" s="385"/>
      <c r="AX418" s="385"/>
      <c r="AY418" s="378"/>
      <c r="AZ418" s="436"/>
      <c r="BA418" s="372"/>
      <c r="BB418" s="372"/>
      <c r="BC418" s="372"/>
      <c r="BD418" s="372"/>
      <c r="BE418" s="437"/>
      <c r="BF418" s="381"/>
      <c r="BG418" s="376"/>
      <c r="BH418" s="377"/>
      <c r="BI418" s="385"/>
      <c r="BJ418" s="385"/>
      <c r="BK418" s="385"/>
      <c r="BL418" s="385"/>
      <c r="BM418" s="385"/>
      <c r="BN418" s="385"/>
      <c r="BO418" s="379"/>
      <c r="BP418" s="439"/>
      <c r="BQ418" s="438"/>
      <c r="BR418" s="440"/>
      <c r="BS418" s="385"/>
      <c r="BT418" s="379"/>
      <c r="BX418" s="458"/>
    </row>
    <row r="419" spans="1:76" s="132" customFormat="1" ht="15" x14ac:dyDescent="0.3">
      <c r="A419" s="148"/>
      <c r="B419" s="149"/>
      <c r="C419" s="291" t="str">
        <f t="shared" si="6"/>
        <v/>
      </c>
      <c r="D419" s="295"/>
      <c r="E419" s="264"/>
      <c r="F419" s="264"/>
      <c r="G419" s="431"/>
      <c r="H419" s="432"/>
      <c r="I419" s="382"/>
      <c r="J419" s="382"/>
      <c r="K419" s="382"/>
      <c r="L419" s="376"/>
      <c r="M419" s="433"/>
      <c r="N419" s="434"/>
      <c r="O419" s="435"/>
      <c r="P419" s="378"/>
      <c r="Q419" s="436"/>
      <c r="R419" s="373"/>
      <c r="S419" s="437"/>
      <c r="T419" s="438"/>
      <c r="U419" s="384"/>
      <c r="V419" s="470"/>
      <c r="W419" s="381"/>
      <c r="X419" s="382"/>
      <c r="Y419" s="382"/>
      <c r="Z419" s="382"/>
      <c r="AA419" s="382"/>
      <c r="AB419" s="382"/>
      <c r="AC419" s="376"/>
      <c r="AD419" s="377"/>
      <c r="AE419" s="385"/>
      <c r="AF419" s="385"/>
      <c r="AG419" s="385"/>
      <c r="AH419" s="385"/>
      <c r="AI419" s="379"/>
      <c r="AJ419" s="386"/>
      <c r="AK419" s="372"/>
      <c r="AL419" s="372"/>
      <c r="AM419" s="372"/>
      <c r="AN419" s="372"/>
      <c r="AO419" s="372"/>
      <c r="AP419" s="372"/>
      <c r="AQ419" s="373"/>
      <c r="AR419" s="387"/>
      <c r="AS419" s="383"/>
      <c r="AT419" s="435"/>
      <c r="AU419" s="385"/>
      <c r="AV419" s="385"/>
      <c r="AW419" s="385"/>
      <c r="AX419" s="385"/>
      <c r="AY419" s="378"/>
      <c r="AZ419" s="436"/>
      <c r="BA419" s="372"/>
      <c r="BB419" s="372"/>
      <c r="BC419" s="372"/>
      <c r="BD419" s="372"/>
      <c r="BE419" s="437"/>
      <c r="BF419" s="381"/>
      <c r="BG419" s="376"/>
      <c r="BH419" s="377"/>
      <c r="BI419" s="385"/>
      <c r="BJ419" s="385"/>
      <c r="BK419" s="385"/>
      <c r="BL419" s="385"/>
      <c r="BM419" s="385"/>
      <c r="BN419" s="385"/>
      <c r="BO419" s="379"/>
      <c r="BP419" s="439"/>
      <c r="BQ419" s="438"/>
      <c r="BR419" s="440"/>
      <c r="BS419" s="385"/>
      <c r="BT419" s="379"/>
      <c r="BX419" s="458"/>
    </row>
    <row r="420" spans="1:76" s="132" customFormat="1" ht="15" x14ac:dyDescent="0.3">
      <c r="A420" s="148"/>
      <c r="B420" s="149"/>
      <c r="C420" s="291" t="str">
        <f t="shared" si="6"/>
        <v/>
      </c>
      <c r="D420" s="295"/>
      <c r="E420" s="264"/>
      <c r="F420" s="264"/>
      <c r="G420" s="431"/>
      <c r="H420" s="432"/>
      <c r="I420" s="382"/>
      <c r="J420" s="382"/>
      <c r="K420" s="382"/>
      <c r="L420" s="376"/>
      <c r="M420" s="433"/>
      <c r="N420" s="434"/>
      <c r="O420" s="435"/>
      <c r="P420" s="378"/>
      <c r="Q420" s="436"/>
      <c r="R420" s="373"/>
      <c r="S420" s="437"/>
      <c r="T420" s="438"/>
      <c r="U420" s="384"/>
      <c r="V420" s="470"/>
      <c r="W420" s="381"/>
      <c r="X420" s="382"/>
      <c r="Y420" s="382"/>
      <c r="Z420" s="382"/>
      <c r="AA420" s="382"/>
      <c r="AB420" s="382"/>
      <c r="AC420" s="376"/>
      <c r="AD420" s="377"/>
      <c r="AE420" s="385"/>
      <c r="AF420" s="385"/>
      <c r="AG420" s="385"/>
      <c r="AH420" s="385"/>
      <c r="AI420" s="379"/>
      <c r="AJ420" s="386"/>
      <c r="AK420" s="372"/>
      <c r="AL420" s="372"/>
      <c r="AM420" s="372"/>
      <c r="AN420" s="372"/>
      <c r="AO420" s="372"/>
      <c r="AP420" s="372"/>
      <c r="AQ420" s="373"/>
      <c r="AR420" s="387"/>
      <c r="AS420" s="383"/>
      <c r="AT420" s="435"/>
      <c r="AU420" s="385"/>
      <c r="AV420" s="385"/>
      <c r="AW420" s="385"/>
      <c r="AX420" s="385"/>
      <c r="AY420" s="378"/>
      <c r="AZ420" s="436"/>
      <c r="BA420" s="372"/>
      <c r="BB420" s="372"/>
      <c r="BC420" s="372"/>
      <c r="BD420" s="372"/>
      <c r="BE420" s="437"/>
      <c r="BF420" s="381"/>
      <c r="BG420" s="376"/>
      <c r="BH420" s="377"/>
      <c r="BI420" s="385"/>
      <c r="BJ420" s="385"/>
      <c r="BK420" s="385"/>
      <c r="BL420" s="385"/>
      <c r="BM420" s="385"/>
      <c r="BN420" s="385"/>
      <c r="BO420" s="379"/>
      <c r="BP420" s="439"/>
      <c r="BQ420" s="438"/>
      <c r="BR420" s="440"/>
      <c r="BS420" s="385"/>
      <c r="BT420" s="379"/>
      <c r="BX420" s="458"/>
    </row>
    <row r="421" spans="1:76" s="132" customFormat="1" ht="15" x14ac:dyDescent="0.3">
      <c r="A421" s="148"/>
      <c r="B421" s="149"/>
      <c r="C421" s="291" t="str">
        <f t="shared" si="6"/>
        <v/>
      </c>
      <c r="D421" s="295"/>
      <c r="E421" s="264"/>
      <c r="F421" s="264"/>
      <c r="G421" s="431"/>
      <c r="H421" s="432"/>
      <c r="I421" s="382"/>
      <c r="J421" s="382"/>
      <c r="K421" s="382"/>
      <c r="L421" s="376"/>
      <c r="M421" s="433"/>
      <c r="N421" s="434"/>
      <c r="O421" s="435"/>
      <c r="P421" s="378"/>
      <c r="Q421" s="436"/>
      <c r="R421" s="373"/>
      <c r="S421" s="437"/>
      <c r="T421" s="438"/>
      <c r="U421" s="384"/>
      <c r="V421" s="470"/>
      <c r="W421" s="381"/>
      <c r="X421" s="382"/>
      <c r="Y421" s="382"/>
      <c r="Z421" s="382"/>
      <c r="AA421" s="382"/>
      <c r="AB421" s="382"/>
      <c r="AC421" s="376"/>
      <c r="AD421" s="377"/>
      <c r="AE421" s="385"/>
      <c r="AF421" s="385"/>
      <c r="AG421" s="385"/>
      <c r="AH421" s="385"/>
      <c r="AI421" s="379"/>
      <c r="AJ421" s="386"/>
      <c r="AK421" s="372"/>
      <c r="AL421" s="372"/>
      <c r="AM421" s="372"/>
      <c r="AN421" s="372"/>
      <c r="AO421" s="372"/>
      <c r="AP421" s="372"/>
      <c r="AQ421" s="373"/>
      <c r="AR421" s="387"/>
      <c r="AS421" s="383"/>
      <c r="AT421" s="435"/>
      <c r="AU421" s="385"/>
      <c r="AV421" s="385"/>
      <c r="AW421" s="385"/>
      <c r="AX421" s="385"/>
      <c r="AY421" s="378"/>
      <c r="AZ421" s="436"/>
      <c r="BA421" s="372"/>
      <c r="BB421" s="372"/>
      <c r="BC421" s="372"/>
      <c r="BD421" s="372"/>
      <c r="BE421" s="437"/>
      <c r="BF421" s="381"/>
      <c r="BG421" s="376"/>
      <c r="BH421" s="377"/>
      <c r="BI421" s="385"/>
      <c r="BJ421" s="385"/>
      <c r="BK421" s="385"/>
      <c r="BL421" s="385"/>
      <c r="BM421" s="385"/>
      <c r="BN421" s="385"/>
      <c r="BO421" s="379"/>
      <c r="BP421" s="439"/>
      <c r="BQ421" s="438"/>
      <c r="BR421" s="440"/>
      <c r="BS421" s="385"/>
      <c r="BT421" s="379"/>
      <c r="BX421" s="458"/>
    </row>
    <row r="422" spans="1:76" s="132" customFormat="1" ht="15" x14ac:dyDescent="0.3">
      <c r="A422" s="148"/>
      <c r="B422" s="149"/>
      <c r="C422" s="291" t="str">
        <f t="shared" si="6"/>
        <v/>
      </c>
      <c r="D422" s="295"/>
      <c r="E422" s="264"/>
      <c r="F422" s="264"/>
      <c r="G422" s="431"/>
      <c r="H422" s="432"/>
      <c r="I422" s="382"/>
      <c r="J422" s="382"/>
      <c r="K422" s="382"/>
      <c r="L422" s="376"/>
      <c r="M422" s="433"/>
      <c r="N422" s="434"/>
      <c r="O422" s="435"/>
      <c r="P422" s="378"/>
      <c r="Q422" s="436"/>
      <c r="R422" s="373"/>
      <c r="S422" s="437"/>
      <c r="T422" s="438"/>
      <c r="U422" s="384"/>
      <c r="V422" s="470"/>
      <c r="W422" s="381"/>
      <c r="X422" s="382"/>
      <c r="Y422" s="382"/>
      <c r="Z422" s="382"/>
      <c r="AA422" s="382"/>
      <c r="AB422" s="382"/>
      <c r="AC422" s="376"/>
      <c r="AD422" s="377"/>
      <c r="AE422" s="385"/>
      <c r="AF422" s="385"/>
      <c r="AG422" s="385"/>
      <c r="AH422" s="385"/>
      <c r="AI422" s="379"/>
      <c r="AJ422" s="386"/>
      <c r="AK422" s="372"/>
      <c r="AL422" s="372"/>
      <c r="AM422" s="372"/>
      <c r="AN422" s="372"/>
      <c r="AO422" s="372"/>
      <c r="AP422" s="372"/>
      <c r="AQ422" s="373"/>
      <c r="AR422" s="387"/>
      <c r="AS422" s="383"/>
      <c r="AT422" s="435"/>
      <c r="AU422" s="385"/>
      <c r="AV422" s="385"/>
      <c r="AW422" s="385"/>
      <c r="AX422" s="385"/>
      <c r="AY422" s="378"/>
      <c r="AZ422" s="436"/>
      <c r="BA422" s="372"/>
      <c r="BB422" s="372"/>
      <c r="BC422" s="372"/>
      <c r="BD422" s="372"/>
      <c r="BE422" s="437"/>
      <c r="BF422" s="381"/>
      <c r="BG422" s="376"/>
      <c r="BH422" s="377"/>
      <c r="BI422" s="385"/>
      <c r="BJ422" s="385"/>
      <c r="BK422" s="385"/>
      <c r="BL422" s="385"/>
      <c r="BM422" s="385"/>
      <c r="BN422" s="385"/>
      <c r="BO422" s="379"/>
      <c r="BP422" s="439"/>
      <c r="BQ422" s="438"/>
      <c r="BR422" s="440"/>
      <c r="BS422" s="385"/>
      <c r="BT422" s="379"/>
      <c r="BX422" s="458"/>
    </row>
    <row r="423" spans="1:76" s="132" customFormat="1" ht="15" x14ac:dyDescent="0.3">
      <c r="A423" s="148"/>
      <c r="B423" s="149"/>
      <c r="C423" s="291" t="str">
        <f t="shared" si="6"/>
        <v/>
      </c>
      <c r="D423" s="295"/>
      <c r="E423" s="264"/>
      <c r="F423" s="264"/>
      <c r="G423" s="431"/>
      <c r="H423" s="432"/>
      <c r="I423" s="382"/>
      <c r="J423" s="382"/>
      <c r="K423" s="382"/>
      <c r="L423" s="376"/>
      <c r="M423" s="433"/>
      <c r="N423" s="434"/>
      <c r="O423" s="435"/>
      <c r="P423" s="378"/>
      <c r="Q423" s="436"/>
      <c r="R423" s="373"/>
      <c r="S423" s="437"/>
      <c r="T423" s="438"/>
      <c r="U423" s="384"/>
      <c r="V423" s="470"/>
      <c r="W423" s="381"/>
      <c r="X423" s="382"/>
      <c r="Y423" s="382"/>
      <c r="Z423" s="382"/>
      <c r="AA423" s="382"/>
      <c r="AB423" s="382"/>
      <c r="AC423" s="376"/>
      <c r="AD423" s="377"/>
      <c r="AE423" s="385"/>
      <c r="AF423" s="385"/>
      <c r="AG423" s="385"/>
      <c r="AH423" s="385"/>
      <c r="AI423" s="379"/>
      <c r="AJ423" s="386"/>
      <c r="AK423" s="372"/>
      <c r="AL423" s="372"/>
      <c r="AM423" s="372"/>
      <c r="AN423" s="372"/>
      <c r="AO423" s="372"/>
      <c r="AP423" s="372"/>
      <c r="AQ423" s="373"/>
      <c r="AR423" s="387"/>
      <c r="AS423" s="383"/>
      <c r="AT423" s="435"/>
      <c r="AU423" s="385"/>
      <c r="AV423" s="385"/>
      <c r="AW423" s="385"/>
      <c r="AX423" s="385"/>
      <c r="AY423" s="378"/>
      <c r="AZ423" s="436"/>
      <c r="BA423" s="372"/>
      <c r="BB423" s="372"/>
      <c r="BC423" s="372"/>
      <c r="BD423" s="372"/>
      <c r="BE423" s="437"/>
      <c r="BF423" s="381"/>
      <c r="BG423" s="376"/>
      <c r="BH423" s="377"/>
      <c r="BI423" s="385"/>
      <c r="BJ423" s="385"/>
      <c r="BK423" s="385"/>
      <c r="BL423" s="385"/>
      <c r="BM423" s="385"/>
      <c r="BN423" s="385"/>
      <c r="BO423" s="379"/>
      <c r="BP423" s="439"/>
      <c r="BQ423" s="438"/>
      <c r="BR423" s="440"/>
      <c r="BS423" s="385"/>
      <c r="BT423" s="379"/>
      <c r="BX423" s="458"/>
    </row>
    <row r="424" spans="1:76" s="132" customFormat="1" ht="15" x14ac:dyDescent="0.3">
      <c r="A424" s="148"/>
      <c r="B424" s="149"/>
      <c r="C424" s="291" t="str">
        <f t="shared" si="6"/>
        <v/>
      </c>
      <c r="D424" s="295"/>
      <c r="E424" s="264"/>
      <c r="F424" s="264"/>
      <c r="G424" s="431"/>
      <c r="H424" s="432"/>
      <c r="I424" s="382"/>
      <c r="J424" s="382"/>
      <c r="K424" s="382"/>
      <c r="L424" s="376"/>
      <c r="M424" s="433"/>
      <c r="N424" s="434"/>
      <c r="O424" s="435"/>
      <c r="P424" s="378"/>
      <c r="Q424" s="436"/>
      <c r="R424" s="373"/>
      <c r="S424" s="437"/>
      <c r="T424" s="438"/>
      <c r="U424" s="384"/>
      <c r="V424" s="470"/>
      <c r="W424" s="381"/>
      <c r="X424" s="382"/>
      <c r="Y424" s="382"/>
      <c r="Z424" s="382"/>
      <c r="AA424" s="382"/>
      <c r="AB424" s="382"/>
      <c r="AC424" s="376"/>
      <c r="AD424" s="377"/>
      <c r="AE424" s="385"/>
      <c r="AF424" s="385"/>
      <c r="AG424" s="385"/>
      <c r="AH424" s="385"/>
      <c r="AI424" s="379"/>
      <c r="AJ424" s="386"/>
      <c r="AK424" s="372"/>
      <c r="AL424" s="372"/>
      <c r="AM424" s="372"/>
      <c r="AN424" s="372"/>
      <c r="AO424" s="372"/>
      <c r="AP424" s="372"/>
      <c r="AQ424" s="373"/>
      <c r="AR424" s="387"/>
      <c r="AS424" s="383"/>
      <c r="AT424" s="435"/>
      <c r="AU424" s="385"/>
      <c r="AV424" s="385"/>
      <c r="AW424" s="385"/>
      <c r="AX424" s="385"/>
      <c r="AY424" s="378"/>
      <c r="AZ424" s="436"/>
      <c r="BA424" s="372"/>
      <c r="BB424" s="372"/>
      <c r="BC424" s="372"/>
      <c r="BD424" s="372"/>
      <c r="BE424" s="437"/>
      <c r="BF424" s="381"/>
      <c r="BG424" s="376"/>
      <c r="BH424" s="377"/>
      <c r="BI424" s="385"/>
      <c r="BJ424" s="385"/>
      <c r="BK424" s="385"/>
      <c r="BL424" s="385"/>
      <c r="BM424" s="385"/>
      <c r="BN424" s="385"/>
      <c r="BO424" s="379"/>
      <c r="BP424" s="439"/>
      <c r="BQ424" s="438"/>
      <c r="BR424" s="440"/>
      <c r="BS424" s="385"/>
      <c r="BT424" s="379"/>
      <c r="BX424" s="458"/>
    </row>
    <row r="425" spans="1:76" s="132" customFormat="1" ht="15" x14ac:dyDescent="0.3">
      <c r="A425" s="148"/>
      <c r="B425" s="149"/>
      <c r="C425" s="291" t="str">
        <f t="shared" si="6"/>
        <v/>
      </c>
      <c r="D425" s="295"/>
      <c r="E425" s="264"/>
      <c r="F425" s="264"/>
      <c r="G425" s="431"/>
      <c r="H425" s="432"/>
      <c r="I425" s="382"/>
      <c r="J425" s="382"/>
      <c r="K425" s="382"/>
      <c r="L425" s="376"/>
      <c r="M425" s="433"/>
      <c r="N425" s="434"/>
      <c r="O425" s="435"/>
      <c r="P425" s="378"/>
      <c r="Q425" s="436"/>
      <c r="R425" s="373"/>
      <c r="S425" s="437"/>
      <c r="T425" s="438"/>
      <c r="U425" s="384"/>
      <c r="V425" s="470"/>
      <c r="W425" s="381"/>
      <c r="X425" s="382"/>
      <c r="Y425" s="382"/>
      <c r="Z425" s="382"/>
      <c r="AA425" s="382"/>
      <c r="AB425" s="382"/>
      <c r="AC425" s="376"/>
      <c r="AD425" s="377"/>
      <c r="AE425" s="385"/>
      <c r="AF425" s="385"/>
      <c r="AG425" s="385"/>
      <c r="AH425" s="385"/>
      <c r="AI425" s="379"/>
      <c r="AJ425" s="386"/>
      <c r="AK425" s="372"/>
      <c r="AL425" s="372"/>
      <c r="AM425" s="372"/>
      <c r="AN425" s="372"/>
      <c r="AO425" s="372"/>
      <c r="AP425" s="372"/>
      <c r="AQ425" s="373"/>
      <c r="AR425" s="387"/>
      <c r="AS425" s="383"/>
      <c r="AT425" s="435"/>
      <c r="AU425" s="385"/>
      <c r="AV425" s="385"/>
      <c r="AW425" s="385"/>
      <c r="AX425" s="385"/>
      <c r="AY425" s="378"/>
      <c r="AZ425" s="436"/>
      <c r="BA425" s="372"/>
      <c r="BB425" s="372"/>
      <c r="BC425" s="372"/>
      <c r="BD425" s="372"/>
      <c r="BE425" s="437"/>
      <c r="BF425" s="381"/>
      <c r="BG425" s="376"/>
      <c r="BH425" s="377"/>
      <c r="BI425" s="385"/>
      <c r="BJ425" s="385"/>
      <c r="BK425" s="385"/>
      <c r="BL425" s="385"/>
      <c r="BM425" s="385"/>
      <c r="BN425" s="385"/>
      <c r="BO425" s="379"/>
      <c r="BP425" s="439"/>
      <c r="BQ425" s="438"/>
      <c r="BR425" s="440"/>
      <c r="BS425" s="385"/>
      <c r="BT425" s="379"/>
      <c r="BX425" s="458"/>
    </row>
    <row r="426" spans="1:76" s="132" customFormat="1" ht="15" x14ac:dyDescent="0.3">
      <c r="A426" s="148"/>
      <c r="B426" s="149"/>
      <c r="C426" s="291" t="str">
        <f t="shared" si="6"/>
        <v/>
      </c>
      <c r="D426" s="295"/>
      <c r="E426" s="264"/>
      <c r="F426" s="264"/>
      <c r="G426" s="431"/>
      <c r="H426" s="432"/>
      <c r="I426" s="382"/>
      <c r="J426" s="382"/>
      <c r="K426" s="382"/>
      <c r="L426" s="376"/>
      <c r="M426" s="433"/>
      <c r="N426" s="434"/>
      <c r="O426" s="435"/>
      <c r="P426" s="378"/>
      <c r="Q426" s="436"/>
      <c r="R426" s="373"/>
      <c r="S426" s="437"/>
      <c r="T426" s="438"/>
      <c r="U426" s="384"/>
      <c r="V426" s="470"/>
      <c r="W426" s="381"/>
      <c r="X426" s="382"/>
      <c r="Y426" s="382"/>
      <c r="Z426" s="382"/>
      <c r="AA426" s="382"/>
      <c r="AB426" s="382"/>
      <c r="AC426" s="376"/>
      <c r="AD426" s="377"/>
      <c r="AE426" s="385"/>
      <c r="AF426" s="385"/>
      <c r="AG426" s="385"/>
      <c r="AH426" s="385"/>
      <c r="AI426" s="379"/>
      <c r="AJ426" s="386"/>
      <c r="AK426" s="372"/>
      <c r="AL426" s="372"/>
      <c r="AM426" s="372"/>
      <c r="AN426" s="372"/>
      <c r="AO426" s="372"/>
      <c r="AP426" s="372"/>
      <c r="AQ426" s="373"/>
      <c r="AR426" s="387"/>
      <c r="AS426" s="383"/>
      <c r="AT426" s="435"/>
      <c r="AU426" s="385"/>
      <c r="AV426" s="385"/>
      <c r="AW426" s="385"/>
      <c r="AX426" s="385"/>
      <c r="AY426" s="378"/>
      <c r="AZ426" s="436"/>
      <c r="BA426" s="372"/>
      <c r="BB426" s="372"/>
      <c r="BC426" s="372"/>
      <c r="BD426" s="372"/>
      <c r="BE426" s="437"/>
      <c r="BF426" s="381"/>
      <c r="BG426" s="376"/>
      <c r="BH426" s="377"/>
      <c r="BI426" s="385"/>
      <c r="BJ426" s="385"/>
      <c r="BK426" s="385"/>
      <c r="BL426" s="385"/>
      <c r="BM426" s="385"/>
      <c r="BN426" s="385"/>
      <c r="BO426" s="379"/>
      <c r="BP426" s="439"/>
      <c r="BQ426" s="438"/>
      <c r="BR426" s="440"/>
      <c r="BS426" s="385"/>
      <c r="BT426" s="379"/>
      <c r="BX426" s="458"/>
    </row>
    <row r="427" spans="1:76" s="132" customFormat="1" ht="15" x14ac:dyDescent="0.3">
      <c r="A427" s="148"/>
      <c r="B427" s="149"/>
      <c r="C427" s="291" t="str">
        <f t="shared" si="6"/>
        <v/>
      </c>
      <c r="D427" s="295"/>
      <c r="E427" s="264"/>
      <c r="F427" s="264"/>
      <c r="G427" s="431"/>
      <c r="H427" s="432"/>
      <c r="I427" s="382"/>
      <c r="J427" s="382"/>
      <c r="K427" s="382"/>
      <c r="L427" s="376"/>
      <c r="M427" s="433"/>
      <c r="N427" s="434"/>
      <c r="O427" s="435"/>
      <c r="P427" s="378"/>
      <c r="Q427" s="436"/>
      <c r="R427" s="373"/>
      <c r="S427" s="437"/>
      <c r="T427" s="438"/>
      <c r="U427" s="384"/>
      <c r="V427" s="470"/>
      <c r="W427" s="381"/>
      <c r="X427" s="382"/>
      <c r="Y427" s="382"/>
      <c r="Z427" s="382"/>
      <c r="AA427" s="382"/>
      <c r="AB427" s="382"/>
      <c r="AC427" s="376"/>
      <c r="AD427" s="377"/>
      <c r="AE427" s="385"/>
      <c r="AF427" s="385"/>
      <c r="AG427" s="385"/>
      <c r="AH427" s="385"/>
      <c r="AI427" s="379"/>
      <c r="AJ427" s="386"/>
      <c r="AK427" s="372"/>
      <c r="AL427" s="372"/>
      <c r="AM427" s="372"/>
      <c r="AN427" s="372"/>
      <c r="AO427" s="372"/>
      <c r="AP427" s="372"/>
      <c r="AQ427" s="373"/>
      <c r="AR427" s="387"/>
      <c r="AS427" s="383"/>
      <c r="AT427" s="435"/>
      <c r="AU427" s="385"/>
      <c r="AV427" s="385"/>
      <c r="AW427" s="385"/>
      <c r="AX427" s="385"/>
      <c r="AY427" s="378"/>
      <c r="AZ427" s="436"/>
      <c r="BA427" s="372"/>
      <c r="BB427" s="372"/>
      <c r="BC427" s="372"/>
      <c r="BD427" s="372"/>
      <c r="BE427" s="437"/>
      <c r="BF427" s="381"/>
      <c r="BG427" s="376"/>
      <c r="BH427" s="377"/>
      <c r="BI427" s="385"/>
      <c r="BJ427" s="385"/>
      <c r="BK427" s="385"/>
      <c r="BL427" s="385"/>
      <c r="BM427" s="385"/>
      <c r="BN427" s="385"/>
      <c r="BO427" s="379"/>
      <c r="BP427" s="439"/>
      <c r="BQ427" s="438"/>
      <c r="BR427" s="440"/>
      <c r="BS427" s="385"/>
      <c r="BT427" s="379"/>
      <c r="BX427" s="458"/>
    </row>
    <row r="428" spans="1:76" s="132" customFormat="1" ht="15" x14ac:dyDescent="0.3">
      <c r="A428" s="148"/>
      <c r="B428" s="149"/>
      <c r="C428" s="291" t="str">
        <f t="shared" si="6"/>
        <v/>
      </c>
      <c r="D428" s="295"/>
      <c r="E428" s="264"/>
      <c r="F428" s="264"/>
      <c r="G428" s="431"/>
      <c r="H428" s="432"/>
      <c r="I428" s="382"/>
      <c r="J428" s="382"/>
      <c r="K428" s="382"/>
      <c r="L428" s="376"/>
      <c r="M428" s="433"/>
      <c r="N428" s="434"/>
      <c r="O428" s="435"/>
      <c r="P428" s="378"/>
      <c r="Q428" s="436"/>
      <c r="R428" s="373"/>
      <c r="S428" s="437"/>
      <c r="T428" s="438"/>
      <c r="U428" s="384"/>
      <c r="V428" s="470"/>
      <c r="W428" s="381"/>
      <c r="X428" s="382"/>
      <c r="Y428" s="382"/>
      <c r="Z428" s="382"/>
      <c r="AA428" s="382"/>
      <c r="AB428" s="382"/>
      <c r="AC428" s="376"/>
      <c r="AD428" s="377"/>
      <c r="AE428" s="385"/>
      <c r="AF428" s="385"/>
      <c r="AG428" s="385"/>
      <c r="AH428" s="385"/>
      <c r="AI428" s="379"/>
      <c r="AJ428" s="386"/>
      <c r="AK428" s="372"/>
      <c r="AL428" s="372"/>
      <c r="AM428" s="372"/>
      <c r="AN428" s="372"/>
      <c r="AO428" s="372"/>
      <c r="AP428" s="372"/>
      <c r="AQ428" s="373"/>
      <c r="AR428" s="387"/>
      <c r="AS428" s="383"/>
      <c r="AT428" s="435"/>
      <c r="AU428" s="385"/>
      <c r="AV428" s="385"/>
      <c r="AW428" s="385"/>
      <c r="AX428" s="385"/>
      <c r="AY428" s="378"/>
      <c r="AZ428" s="436"/>
      <c r="BA428" s="372"/>
      <c r="BB428" s="372"/>
      <c r="BC428" s="372"/>
      <c r="BD428" s="372"/>
      <c r="BE428" s="437"/>
      <c r="BF428" s="381"/>
      <c r="BG428" s="376"/>
      <c r="BH428" s="377"/>
      <c r="BI428" s="385"/>
      <c r="BJ428" s="385"/>
      <c r="BK428" s="385"/>
      <c r="BL428" s="385"/>
      <c r="BM428" s="385"/>
      <c r="BN428" s="385"/>
      <c r="BO428" s="379"/>
      <c r="BP428" s="439"/>
      <c r="BQ428" s="438"/>
      <c r="BR428" s="440"/>
      <c r="BS428" s="385"/>
      <c r="BT428" s="379"/>
      <c r="BX428" s="458"/>
    </row>
    <row r="429" spans="1:76" s="132" customFormat="1" ht="15" x14ac:dyDescent="0.3">
      <c r="A429" s="148"/>
      <c r="B429" s="149"/>
      <c r="C429" s="291" t="str">
        <f t="shared" si="6"/>
        <v/>
      </c>
      <c r="D429" s="295"/>
      <c r="E429" s="264"/>
      <c r="F429" s="264"/>
      <c r="G429" s="431"/>
      <c r="H429" s="432"/>
      <c r="I429" s="382"/>
      <c r="J429" s="382"/>
      <c r="K429" s="382"/>
      <c r="L429" s="376"/>
      <c r="M429" s="433"/>
      <c r="N429" s="434"/>
      <c r="O429" s="435"/>
      <c r="P429" s="378"/>
      <c r="Q429" s="436"/>
      <c r="R429" s="373"/>
      <c r="S429" s="437"/>
      <c r="T429" s="438"/>
      <c r="U429" s="384"/>
      <c r="V429" s="470"/>
      <c r="W429" s="381"/>
      <c r="X429" s="382"/>
      <c r="Y429" s="382"/>
      <c r="Z429" s="382"/>
      <c r="AA429" s="382"/>
      <c r="AB429" s="382"/>
      <c r="AC429" s="376"/>
      <c r="AD429" s="377"/>
      <c r="AE429" s="385"/>
      <c r="AF429" s="385"/>
      <c r="AG429" s="385"/>
      <c r="AH429" s="385"/>
      <c r="AI429" s="379"/>
      <c r="AJ429" s="386"/>
      <c r="AK429" s="372"/>
      <c r="AL429" s="372"/>
      <c r="AM429" s="372"/>
      <c r="AN429" s="372"/>
      <c r="AO429" s="372"/>
      <c r="AP429" s="372"/>
      <c r="AQ429" s="373"/>
      <c r="AR429" s="387"/>
      <c r="AS429" s="383"/>
      <c r="AT429" s="435"/>
      <c r="AU429" s="385"/>
      <c r="AV429" s="385"/>
      <c r="AW429" s="385"/>
      <c r="AX429" s="385"/>
      <c r="AY429" s="378"/>
      <c r="AZ429" s="436"/>
      <c r="BA429" s="372"/>
      <c r="BB429" s="372"/>
      <c r="BC429" s="372"/>
      <c r="BD429" s="372"/>
      <c r="BE429" s="437"/>
      <c r="BF429" s="381"/>
      <c r="BG429" s="376"/>
      <c r="BH429" s="377"/>
      <c r="BI429" s="385"/>
      <c r="BJ429" s="385"/>
      <c r="BK429" s="385"/>
      <c r="BL429" s="385"/>
      <c r="BM429" s="385"/>
      <c r="BN429" s="385"/>
      <c r="BO429" s="379"/>
      <c r="BP429" s="439"/>
      <c r="BQ429" s="438"/>
      <c r="BR429" s="440"/>
      <c r="BS429" s="385"/>
      <c r="BT429" s="379"/>
      <c r="BX429" s="458"/>
    </row>
    <row r="430" spans="1:76" s="132" customFormat="1" ht="15" x14ac:dyDescent="0.3">
      <c r="A430" s="148"/>
      <c r="B430" s="149"/>
      <c r="C430" s="291" t="str">
        <f t="shared" si="6"/>
        <v/>
      </c>
      <c r="D430" s="295"/>
      <c r="E430" s="264"/>
      <c r="F430" s="264"/>
      <c r="G430" s="431"/>
      <c r="H430" s="432"/>
      <c r="I430" s="382"/>
      <c r="J430" s="382"/>
      <c r="K430" s="382"/>
      <c r="L430" s="376"/>
      <c r="M430" s="433"/>
      <c r="N430" s="434"/>
      <c r="O430" s="435"/>
      <c r="P430" s="378"/>
      <c r="Q430" s="436"/>
      <c r="R430" s="373"/>
      <c r="S430" s="437"/>
      <c r="T430" s="438"/>
      <c r="U430" s="384"/>
      <c r="V430" s="470"/>
      <c r="W430" s="381"/>
      <c r="X430" s="382"/>
      <c r="Y430" s="382"/>
      <c r="Z430" s="382"/>
      <c r="AA430" s="382"/>
      <c r="AB430" s="382"/>
      <c r="AC430" s="376"/>
      <c r="AD430" s="377"/>
      <c r="AE430" s="385"/>
      <c r="AF430" s="385"/>
      <c r="AG430" s="385"/>
      <c r="AH430" s="385"/>
      <c r="AI430" s="379"/>
      <c r="AJ430" s="386"/>
      <c r="AK430" s="372"/>
      <c r="AL430" s="372"/>
      <c r="AM430" s="372"/>
      <c r="AN430" s="372"/>
      <c r="AO430" s="372"/>
      <c r="AP430" s="372"/>
      <c r="AQ430" s="373"/>
      <c r="AR430" s="387"/>
      <c r="AS430" s="383"/>
      <c r="AT430" s="435"/>
      <c r="AU430" s="385"/>
      <c r="AV430" s="385"/>
      <c r="AW430" s="385"/>
      <c r="AX430" s="385"/>
      <c r="AY430" s="378"/>
      <c r="AZ430" s="436"/>
      <c r="BA430" s="372"/>
      <c r="BB430" s="372"/>
      <c r="BC430" s="372"/>
      <c r="BD430" s="372"/>
      <c r="BE430" s="437"/>
      <c r="BF430" s="381"/>
      <c r="BG430" s="376"/>
      <c r="BH430" s="377"/>
      <c r="BI430" s="385"/>
      <c r="BJ430" s="385"/>
      <c r="BK430" s="385"/>
      <c r="BL430" s="385"/>
      <c r="BM430" s="385"/>
      <c r="BN430" s="385"/>
      <c r="BO430" s="379"/>
      <c r="BP430" s="439"/>
      <c r="BQ430" s="438"/>
      <c r="BR430" s="440"/>
      <c r="BS430" s="385"/>
      <c r="BT430" s="379"/>
      <c r="BX430" s="458"/>
    </row>
    <row r="431" spans="1:76" s="132" customFormat="1" ht="15" x14ac:dyDescent="0.3">
      <c r="A431" s="148"/>
      <c r="B431" s="149"/>
      <c r="C431" s="291" t="str">
        <f t="shared" si="6"/>
        <v/>
      </c>
      <c r="D431" s="295"/>
      <c r="E431" s="264"/>
      <c r="F431" s="264"/>
      <c r="G431" s="431"/>
      <c r="H431" s="432"/>
      <c r="I431" s="382"/>
      <c r="J431" s="382"/>
      <c r="K431" s="382"/>
      <c r="L431" s="376"/>
      <c r="M431" s="433"/>
      <c r="N431" s="434"/>
      <c r="O431" s="435"/>
      <c r="P431" s="378"/>
      <c r="Q431" s="436"/>
      <c r="R431" s="373"/>
      <c r="S431" s="437"/>
      <c r="T431" s="438"/>
      <c r="U431" s="384"/>
      <c r="V431" s="470"/>
      <c r="W431" s="381"/>
      <c r="X431" s="382"/>
      <c r="Y431" s="382"/>
      <c r="Z431" s="382"/>
      <c r="AA431" s="382"/>
      <c r="AB431" s="382"/>
      <c r="AC431" s="376"/>
      <c r="AD431" s="377"/>
      <c r="AE431" s="385"/>
      <c r="AF431" s="385"/>
      <c r="AG431" s="385"/>
      <c r="AH431" s="385"/>
      <c r="AI431" s="379"/>
      <c r="AJ431" s="386"/>
      <c r="AK431" s="372"/>
      <c r="AL431" s="372"/>
      <c r="AM431" s="372"/>
      <c r="AN431" s="372"/>
      <c r="AO431" s="372"/>
      <c r="AP431" s="372"/>
      <c r="AQ431" s="373"/>
      <c r="AR431" s="387"/>
      <c r="AS431" s="383"/>
      <c r="AT431" s="435"/>
      <c r="AU431" s="385"/>
      <c r="AV431" s="385"/>
      <c r="AW431" s="385"/>
      <c r="AX431" s="385"/>
      <c r="AY431" s="378"/>
      <c r="AZ431" s="436"/>
      <c r="BA431" s="372"/>
      <c r="BB431" s="372"/>
      <c r="BC431" s="372"/>
      <c r="BD431" s="372"/>
      <c r="BE431" s="437"/>
      <c r="BF431" s="381"/>
      <c r="BG431" s="376"/>
      <c r="BH431" s="377"/>
      <c r="BI431" s="385"/>
      <c r="BJ431" s="385"/>
      <c r="BK431" s="385"/>
      <c r="BL431" s="385"/>
      <c r="BM431" s="385"/>
      <c r="BN431" s="385"/>
      <c r="BO431" s="379"/>
      <c r="BP431" s="439"/>
      <c r="BQ431" s="438"/>
      <c r="BR431" s="440"/>
      <c r="BS431" s="385"/>
      <c r="BT431" s="379"/>
      <c r="BX431" s="458"/>
    </row>
    <row r="432" spans="1:76" s="132" customFormat="1" ht="15" x14ac:dyDescent="0.3">
      <c r="A432" s="148"/>
      <c r="B432" s="149"/>
      <c r="C432" s="291" t="str">
        <f t="shared" si="6"/>
        <v/>
      </c>
      <c r="D432" s="295"/>
      <c r="E432" s="264"/>
      <c r="F432" s="264"/>
      <c r="G432" s="431"/>
      <c r="H432" s="432"/>
      <c r="I432" s="382"/>
      <c r="J432" s="382"/>
      <c r="K432" s="382"/>
      <c r="L432" s="376"/>
      <c r="M432" s="433"/>
      <c r="N432" s="434"/>
      <c r="O432" s="435"/>
      <c r="P432" s="378"/>
      <c r="Q432" s="436"/>
      <c r="R432" s="373"/>
      <c r="S432" s="437"/>
      <c r="T432" s="438"/>
      <c r="U432" s="384"/>
      <c r="V432" s="470"/>
      <c r="W432" s="381"/>
      <c r="X432" s="382"/>
      <c r="Y432" s="382"/>
      <c r="Z432" s="382"/>
      <c r="AA432" s="382"/>
      <c r="AB432" s="382"/>
      <c r="AC432" s="376"/>
      <c r="AD432" s="377"/>
      <c r="AE432" s="385"/>
      <c r="AF432" s="385"/>
      <c r="AG432" s="385"/>
      <c r="AH432" s="385"/>
      <c r="AI432" s="379"/>
      <c r="AJ432" s="386"/>
      <c r="AK432" s="372"/>
      <c r="AL432" s="372"/>
      <c r="AM432" s="372"/>
      <c r="AN432" s="372"/>
      <c r="AO432" s="372"/>
      <c r="AP432" s="372"/>
      <c r="AQ432" s="373"/>
      <c r="AR432" s="387"/>
      <c r="AS432" s="383"/>
      <c r="AT432" s="435"/>
      <c r="AU432" s="385"/>
      <c r="AV432" s="385"/>
      <c r="AW432" s="385"/>
      <c r="AX432" s="385"/>
      <c r="AY432" s="378"/>
      <c r="AZ432" s="436"/>
      <c r="BA432" s="372"/>
      <c r="BB432" s="372"/>
      <c r="BC432" s="372"/>
      <c r="BD432" s="372"/>
      <c r="BE432" s="437"/>
      <c r="BF432" s="381"/>
      <c r="BG432" s="376"/>
      <c r="BH432" s="377"/>
      <c r="BI432" s="385"/>
      <c r="BJ432" s="385"/>
      <c r="BK432" s="385"/>
      <c r="BL432" s="385"/>
      <c r="BM432" s="385"/>
      <c r="BN432" s="385"/>
      <c r="BO432" s="379"/>
      <c r="BP432" s="439"/>
      <c r="BQ432" s="438"/>
      <c r="BR432" s="440"/>
      <c r="BS432" s="385"/>
      <c r="BT432" s="379"/>
      <c r="BX432" s="458"/>
    </row>
    <row r="433" spans="1:76" s="132" customFormat="1" ht="15" x14ac:dyDescent="0.3">
      <c r="A433" s="148"/>
      <c r="B433" s="149"/>
      <c r="C433" s="291" t="str">
        <f t="shared" si="6"/>
        <v/>
      </c>
      <c r="D433" s="295"/>
      <c r="E433" s="264"/>
      <c r="F433" s="264"/>
      <c r="G433" s="431"/>
      <c r="H433" s="432"/>
      <c r="I433" s="382"/>
      <c r="J433" s="382"/>
      <c r="K433" s="382"/>
      <c r="L433" s="376"/>
      <c r="M433" s="433"/>
      <c r="N433" s="434"/>
      <c r="O433" s="435"/>
      <c r="P433" s="378"/>
      <c r="Q433" s="436"/>
      <c r="R433" s="373"/>
      <c r="S433" s="437"/>
      <c r="T433" s="438"/>
      <c r="U433" s="384"/>
      <c r="V433" s="470"/>
      <c r="W433" s="381"/>
      <c r="X433" s="382"/>
      <c r="Y433" s="382"/>
      <c r="Z433" s="382"/>
      <c r="AA433" s="382"/>
      <c r="AB433" s="382"/>
      <c r="AC433" s="376"/>
      <c r="AD433" s="377"/>
      <c r="AE433" s="385"/>
      <c r="AF433" s="385"/>
      <c r="AG433" s="385"/>
      <c r="AH433" s="385"/>
      <c r="AI433" s="379"/>
      <c r="AJ433" s="386"/>
      <c r="AK433" s="372"/>
      <c r="AL433" s="372"/>
      <c r="AM433" s="372"/>
      <c r="AN433" s="372"/>
      <c r="AO433" s="372"/>
      <c r="AP433" s="372"/>
      <c r="AQ433" s="373"/>
      <c r="AR433" s="387"/>
      <c r="AS433" s="383"/>
      <c r="AT433" s="435"/>
      <c r="AU433" s="385"/>
      <c r="AV433" s="385"/>
      <c r="AW433" s="385"/>
      <c r="AX433" s="385"/>
      <c r="AY433" s="378"/>
      <c r="AZ433" s="436"/>
      <c r="BA433" s="372"/>
      <c r="BB433" s="372"/>
      <c r="BC433" s="372"/>
      <c r="BD433" s="372"/>
      <c r="BE433" s="437"/>
      <c r="BF433" s="381"/>
      <c r="BG433" s="376"/>
      <c r="BH433" s="377"/>
      <c r="BI433" s="385"/>
      <c r="BJ433" s="385"/>
      <c r="BK433" s="385"/>
      <c r="BL433" s="385"/>
      <c r="BM433" s="385"/>
      <c r="BN433" s="385"/>
      <c r="BO433" s="379"/>
      <c r="BP433" s="439"/>
      <c r="BQ433" s="438"/>
      <c r="BR433" s="440"/>
      <c r="BS433" s="385"/>
      <c r="BT433" s="379"/>
      <c r="BX433" s="458"/>
    </row>
    <row r="434" spans="1:76" s="132" customFormat="1" ht="15" x14ac:dyDescent="0.3">
      <c r="A434" s="148"/>
      <c r="B434" s="149"/>
      <c r="C434" s="291" t="str">
        <f t="shared" si="6"/>
        <v/>
      </c>
      <c r="D434" s="295"/>
      <c r="E434" s="264"/>
      <c r="F434" s="264"/>
      <c r="G434" s="431"/>
      <c r="H434" s="432"/>
      <c r="I434" s="382"/>
      <c r="J434" s="382"/>
      <c r="K434" s="382"/>
      <c r="L434" s="376"/>
      <c r="M434" s="433"/>
      <c r="N434" s="434"/>
      <c r="O434" s="435"/>
      <c r="P434" s="378"/>
      <c r="Q434" s="436"/>
      <c r="R434" s="373"/>
      <c r="S434" s="437"/>
      <c r="T434" s="438"/>
      <c r="U434" s="384"/>
      <c r="V434" s="470"/>
      <c r="W434" s="381"/>
      <c r="X434" s="382"/>
      <c r="Y434" s="382"/>
      <c r="Z434" s="382"/>
      <c r="AA434" s="382"/>
      <c r="AB434" s="382"/>
      <c r="AC434" s="376"/>
      <c r="AD434" s="377"/>
      <c r="AE434" s="385"/>
      <c r="AF434" s="385"/>
      <c r="AG434" s="385"/>
      <c r="AH434" s="385"/>
      <c r="AI434" s="379"/>
      <c r="AJ434" s="386"/>
      <c r="AK434" s="372"/>
      <c r="AL434" s="372"/>
      <c r="AM434" s="372"/>
      <c r="AN434" s="372"/>
      <c r="AO434" s="372"/>
      <c r="AP434" s="372"/>
      <c r="AQ434" s="373"/>
      <c r="AR434" s="387"/>
      <c r="AS434" s="383"/>
      <c r="AT434" s="435"/>
      <c r="AU434" s="385"/>
      <c r="AV434" s="385"/>
      <c r="AW434" s="385"/>
      <c r="AX434" s="385"/>
      <c r="AY434" s="378"/>
      <c r="AZ434" s="436"/>
      <c r="BA434" s="372"/>
      <c r="BB434" s="372"/>
      <c r="BC434" s="372"/>
      <c r="BD434" s="372"/>
      <c r="BE434" s="437"/>
      <c r="BF434" s="381"/>
      <c r="BG434" s="376"/>
      <c r="BH434" s="377"/>
      <c r="BI434" s="385"/>
      <c r="BJ434" s="385"/>
      <c r="BK434" s="385"/>
      <c r="BL434" s="385"/>
      <c r="BM434" s="385"/>
      <c r="BN434" s="385"/>
      <c r="BO434" s="379"/>
      <c r="BP434" s="439"/>
      <c r="BQ434" s="438"/>
      <c r="BR434" s="440"/>
      <c r="BS434" s="385"/>
      <c r="BT434" s="379"/>
      <c r="BX434" s="458"/>
    </row>
    <row r="435" spans="1:76" s="132" customFormat="1" ht="15" x14ac:dyDescent="0.3">
      <c r="A435" s="148"/>
      <c r="B435" s="149"/>
      <c r="C435" s="291" t="str">
        <f t="shared" si="6"/>
        <v/>
      </c>
      <c r="D435" s="295"/>
      <c r="E435" s="264"/>
      <c r="F435" s="264"/>
      <c r="G435" s="431"/>
      <c r="H435" s="432"/>
      <c r="I435" s="382"/>
      <c r="J435" s="382"/>
      <c r="K435" s="382"/>
      <c r="L435" s="376"/>
      <c r="M435" s="433"/>
      <c r="N435" s="434"/>
      <c r="O435" s="435"/>
      <c r="P435" s="378"/>
      <c r="Q435" s="436"/>
      <c r="R435" s="373"/>
      <c r="S435" s="437"/>
      <c r="T435" s="438"/>
      <c r="U435" s="384"/>
      <c r="V435" s="470"/>
      <c r="W435" s="381"/>
      <c r="X435" s="382"/>
      <c r="Y435" s="382"/>
      <c r="Z435" s="382"/>
      <c r="AA435" s="382"/>
      <c r="AB435" s="382"/>
      <c r="AC435" s="376"/>
      <c r="AD435" s="377"/>
      <c r="AE435" s="385"/>
      <c r="AF435" s="385"/>
      <c r="AG435" s="385"/>
      <c r="AH435" s="385"/>
      <c r="AI435" s="379"/>
      <c r="AJ435" s="386"/>
      <c r="AK435" s="372"/>
      <c r="AL435" s="372"/>
      <c r="AM435" s="372"/>
      <c r="AN435" s="372"/>
      <c r="AO435" s="372"/>
      <c r="AP435" s="372"/>
      <c r="AQ435" s="373"/>
      <c r="AR435" s="387"/>
      <c r="AS435" s="383"/>
      <c r="AT435" s="435"/>
      <c r="AU435" s="385"/>
      <c r="AV435" s="385"/>
      <c r="AW435" s="385"/>
      <c r="AX435" s="385"/>
      <c r="AY435" s="378"/>
      <c r="AZ435" s="436"/>
      <c r="BA435" s="372"/>
      <c r="BB435" s="372"/>
      <c r="BC435" s="372"/>
      <c r="BD435" s="372"/>
      <c r="BE435" s="437"/>
      <c r="BF435" s="381"/>
      <c r="BG435" s="376"/>
      <c r="BH435" s="377"/>
      <c r="BI435" s="385"/>
      <c r="BJ435" s="385"/>
      <c r="BK435" s="385"/>
      <c r="BL435" s="385"/>
      <c r="BM435" s="385"/>
      <c r="BN435" s="385"/>
      <c r="BO435" s="379"/>
      <c r="BP435" s="439"/>
      <c r="BQ435" s="438"/>
      <c r="BR435" s="440"/>
      <c r="BS435" s="385"/>
      <c r="BT435" s="379"/>
      <c r="BX435" s="458"/>
    </row>
    <row r="436" spans="1:76" s="132" customFormat="1" ht="15" x14ac:dyDescent="0.3">
      <c r="A436" s="148"/>
      <c r="B436" s="149"/>
      <c r="C436" s="291" t="str">
        <f t="shared" si="6"/>
        <v/>
      </c>
      <c r="D436" s="295"/>
      <c r="E436" s="264"/>
      <c r="F436" s="264"/>
      <c r="G436" s="431"/>
      <c r="H436" s="432"/>
      <c r="I436" s="382"/>
      <c r="J436" s="382"/>
      <c r="K436" s="382"/>
      <c r="L436" s="376"/>
      <c r="M436" s="433"/>
      <c r="N436" s="434"/>
      <c r="O436" s="435"/>
      <c r="P436" s="378"/>
      <c r="Q436" s="436"/>
      <c r="R436" s="373"/>
      <c r="S436" s="437"/>
      <c r="T436" s="438"/>
      <c r="U436" s="384"/>
      <c r="V436" s="470"/>
      <c r="W436" s="381"/>
      <c r="X436" s="382"/>
      <c r="Y436" s="382"/>
      <c r="Z436" s="382"/>
      <c r="AA436" s="382"/>
      <c r="AB436" s="382"/>
      <c r="AC436" s="376"/>
      <c r="AD436" s="377"/>
      <c r="AE436" s="385"/>
      <c r="AF436" s="385"/>
      <c r="AG436" s="385"/>
      <c r="AH436" s="385"/>
      <c r="AI436" s="379"/>
      <c r="AJ436" s="386"/>
      <c r="AK436" s="372"/>
      <c r="AL436" s="372"/>
      <c r="AM436" s="372"/>
      <c r="AN436" s="372"/>
      <c r="AO436" s="372"/>
      <c r="AP436" s="372"/>
      <c r="AQ436" s="373"/>
      <c r="AR436" s="387"/>
      <c r="AS436" s="383"/>
      <c r="AT436" s="435"/>
      <c r="AU436" s="385"/>
      <c r="AV436" s="385"/>
      <c r="AW436" s="385"/>
      <c r="AX436" s="385"/>
      <c r="AY436" s="378"/>
      <c r="AZ436" s="436"/>
      <c r="BA436" s="372"/>
      <c r="BB436" s="372"/>
      <c r="BC436" s="372"/>
      <c r="BD436" s="372"/>
      <c r="BE436" s="437"/>
      <c r="BF436" s="381"/>
      <c r="BG436" s="376"/>
      <c r="BH436" s="377"/>
      <c r="BI436" s="385"/>
      <c r="BJ436" s="385"/>
      <c r="BK436" s="385"/>
      <c r="BL436" s="385"/>
      <c r="BM436" s="385"/>
      <c r="BN436" s="385"/>
      <c r="BO436" s="379"/>
      <c r="BP436" s="439"/>
      <c r="BQ436" s="438"/>
      <c r="BR436" s="440"/>
      <c r="BS436" s="385"/>
      <c r="BT436" s="379"/>
      <c r="BX436" s="458"/>
    </row>
    <row r="437" spans="1:76" s="132" customFormat="1" ht="15" x14ac:dyDescent="0.3">
      <c r="A437" s="148"/>
      <c r="B437" s="149"/>
      <c r="C437" s="291" t="str">
        <f t="shared" si="6"/>
        <v/>
      </c>
      <c r="D437" s="295"/>
      <c r="E437" s="264"/>
      <c r="F437" s="264"/>
      <c r="G437" s="431"/>
      <c r="H437" s="432"/>
      <c r="I437" s="382"/>
      <c r="J437" s="382"/>
      <c r="K437" s="382"/>
      <c r="L437" s="376"/>
      <c r="M437" s="433"/>
      <c r="N437" s="434"/>
      <c r="O437" s="435"/>
      <c r="P437" s="378"/>
      <c r="Q437" s="436"/>
      <c r="R437" s="373"/>
      <c r="S437" s="437"/>
      <c r="T437" s="438"/>
      <c r="U437" s="384"/>
      <c r="V437" s="470"/>
      <c r="W437" s="381"/>
      <c r="X437" s="382"/>
      <c r="Y437" s="382"/>
      <c r="Z437" s="382"/>
      <c r="AA437" s="382"/>
      <c r="AB437" s="382"/>
      <c r="AC437" s="376"/>
      <c r="AD437" s="377"/>
      <c r="AE437" s="385"/>
      <c r="AF437" s="385"/>
      <c r="AG437" s="385"/>
      <c r="AH437" s="385"/>
      <c r="AI437" s="379"/>
      <c r="AJ437" s="386"/>
      <c r="AK437" s="372"/>
      <c r="AL437" s="372"/>
      <c r="AM437" s="372"/>
      <c r="AN437" s="372"/>
      <c r="AO437" s="372"/>
      <c r="AP437" s="372"/>
      <c r="AQ437" s="373"/>
      <c r="AR437" s="387"/>
      <c r="AS437" s="383"/>
      <c r="AT437" s="435"/>
      <c r="AU437" s="385"/>
      <c r="AV437" s="385"/>
      <c r="AW437" s="385"/>
      <c r="AX437" s="385"/>
      <c r="AY437" s="378"/>
      <c r="AZ437" s="436"/>
      <c r="BA437" s="372"/>
      <c r="BB437" s="372"/>
      <c r="BC437" s="372"/>
      <c r="BD437" s="372"/>
      <c r="BE437" s="437"/>
      <c r="BF437" s="381"/>
      <c r="BG437" s="376"/>
      <c r="BH437" s="377"/>
      <c r="BI437" s="385"/>
      <c r="BJ437" s="385"/>
      <c r="BK437" s="385"/>
      <c r="BL437" s="385"/>
      <c r="BM437" s="385"/>
      <c r="BN437" s="385"/>
      <c r="BO437" s="379"/>
      <c r="BP437" s="439"/>
      <c r="BQ437" s="438"/>
      <c r="BR437" s="440"/>
      <c r="BS437" s="385"/>
      <c r="BT437" s="379"/>
      <c r="BX437" s="458"/>
    </row>
    <row r="438" spans="1:76" s="132" customFormat="1" ht="15" x14ac:dyDescent="0.3">
      <c r="A438" s="148"/>
      <c r="B438" s="149"/>
      <c r="C438" s="291" t="str">
        <f t="shared" si="6"/>
        <v/>
      </c>
      <c r="D438" s="295"/>
      <c r="E438" s="264"/>
      <c r="F438" s="264"/>
      <c r="G438" s="431"/>
      <c r="H438" s="432"/>
      <c r="I438" s="382"/>
      <c r="J438" s="382"/>
      <c r="K438" s="382"/>
      <c r="L438" s="376"/>
      <c r="M438" s="433"/>
      <c r="N438" s="434"/>
      <c r="O438" s="435"/>
      <c r="P438" s="378"/>
      <c r="Q438" s="436"/>
      <c r="R438" s="373"/>
      <c r="S438" s="437"/>
      <c r="T438" s="438"/>
      <c r="U438" s="384"/>
      <c r="V438" s="470"/>
      <c r="W438" s="381"/>
      <c r="X438" s="382"/>
      <c r="Y438" s="382"/>
      <c r="Z438" s="382"/>
      <c r="AA438" s="382"/>
      <c r="AB438" s="382"/>
      <c r="AC438" s="376"/>
      <c r="AD438" s="377"/>
      <c r="AE438" s="385"/>
      <c r="AF438" s="385"/>
      <c r="AG438" s="385"/>
      <c r="AH438" s="385"/>
      <c r="AI438" s="379"/>
      <c r="AJ438" s="386"/>
      <c r="AK438" s="372"/>
      <c r="AL438" s="372"/>
      <c r="AM438" s="372"/>
      <c r="AN438" s="372"/>
      <c r="AO438" s="372"/>
      <c r="AP438" s="372"/>
      <c r="AQ438" s="373"/>
      <c r="AR438" s="387"/>
      <c r="AS438" s="383"/>
      <c r="AT438" s="435"/>
      <c r="AU438" s="385"/>
      <c r="AV438" s="385"/>
      <c r="AW438" s="385"/>
      <c r="AX438" s="385"/>
      <c r="AY438" s="378"/>
      <c r="AZ438" s="436"/>
      <c r="BA438" s="372"/>
      <c r="BB438" s="372"/>
      <c r="BC438" s="372"/>
      <c r="BD438" s="372"/>
      <c r="BE438" s="437"/>
      <c r="BF438" s="381"/>
      <c r="BG438" s="376"/>
      <c r="BH438" s="377"/>
      <c r="BI438" s="385"/>
      <c r="BJ438" s="385"/>
      <c r="BK438" s="385"/>
      <c r="BL438" s="385"/>
      <c r="BM438" s="385"/>
      <c r="BN438" s="385"/>
      <c r="BO438" s="379"/>
      <c r="BP438" s="439"/>
      <c r="BQ438" s="438"/>
      <c r="BR438" s="440"/>
      <c r="BS438" s="385"/>
      <c r="BT438" s="379"/>
      <c r="BX438" s="458"/>
    </row>
    <row r="439" spans="1:76" s="132" customFormat="1" ht="15" x14ac:dyDescent="0.3">
      <c r="A439" s="148"/>
      <c r="B439" s="149"/>
      <c r="C439" s="291" t="str">
        <f t="shared" si="6"/>
        <v/>
      </c>
      <c r="D439" s="295"/>
      <c r="E439" s="264"/>
      <c r="F439" s="264"/>
      <c r="G439" s="431"/>
      <c r="H439" s="432"/>
      <c r="I439" s="382"/>
      <c r="J439" s="382"/>
      <c r="K439" s="382"/>
      <c r="L439" s="376"/>
      <c r="M439" s="433"/>
      <c r="N439" s="434"/>
      <c r="O439" s="435"/>
      <c r="P439" s="378"/>
      <c r="Q439" s="436"/>
      <c r="R439" s="373"/>
      <c r="S439" s="437"/>
      <c r="T439" s="438"/>
      <c r="U439" s="384"/>
      <c r="V439" s="470"/>
      <c r="W439" s="381"/>
      <c r="X439" s="382"/>
      <c r="Y439" s="382"/>
      <c r="Z439" s="382"/>
      <c r="AA439" s="382"/>
      <c r="AB439" s="382"/>
      <c r="AC439" s="376"/>
      <c r="AD439" s="377"/>
      <c r="AE439" s="385"/>
      <c r="AF439" s="385"/>
      <c r="AG439" s="385"/>
      <c r="AH439" s="385"/>
      <c r="AI439" s="379"/>
      <c r="AJ439" s="386"/>
      <c r="AK439" s="372"/>
      <c r="AL439" s="372"/>
      <c r="AM439" s="372"/>
      <c r="AN439" s="372"/>
      <c r="AO439" s="372"/>
      <c r="AP439" s="372"/>
      <c r="AQ439" s="373"/>
      <c r="AR439" s="387"/>
      <c r="AS439" s="383"/>
      <c r="AT439" s="435"/>
      <c r="AU439" s="385"/>
      <c r="AV439" s="385"/>
      <c r="AW439" s="385"/>
      <c r="AX439" s="385"/>
      <c r="AY439" s="378"/>
      <c r="AZ439" s="436"/>
      <c r="BA439" s="372"/>
      <c r="BB439" s="372"/>
      <c r="BC439" s="372"/>
      <c r="BD439" s="372"/>
      <c r="BE439" s="437"/>
      <c r="BF439" s="381"/>
      <c r="BG439" s="376"/>
      <c r="BH439" s="377"/>
      <c r="BI439" s="385"/>
      <c r="BJ439" s="385"/>
      <c r="BK439" s="385"/>
      <c r="BL439" s="385"/>
      <c r="BM439" s="385"/>
      <c r="BN439" s="385"/>
      <c r="BO439" s="379"/>
      <c r="BP439" s="439"/>
      <c r="BQ439" s="438"/>
      <c r="BR439" s="440"/>
      <c r="BS439" s="385"/>
      <c r="BT439" s="379"/>
      <c r="BX439" s="458"/>
    </row>
    <row r="440" spans="1:76" s="132" customFormat="1" ht="15" x14ac:dyDescent="0.3">
      <c r="A440" s="148"/>
      <c r="B440" s="149"/>
      <c r="C440" s="291" t="str">
        <f t="shared" si="6"/>
        <v/>
      </c>
      <c r="D440" s="295"/>
      <c r="E440" s="264"/>
      <c r="F440" s="264"/>
      <c r="G440" s="431"/>
      <c r="H440" s="432"/>
      <c r="I440" s="382"/>
      <c r="J440" s="382"/>
      <c r="K440" s="382"/>
      <c r="L440" s="376"/>
      <c r="M440" s="433"/>
      <c r="N440" s="434"/>
      <c r="O440" s="435"/>
      <c r="P440" s="378"/>
      <c r="Q440" s="436"/>
      <c r="R440" s="373"/>
      <c r="S440" s="437"/>
      <c r="T440" s="438"/>
      <c r="U440" s="384"/>
      <c r="V440" s="470"/>
      <c r="W440" s="381"/>
      <c r="X440" s="382"/>
      <c r="Y440" s="382"/>
      <c r="Z440" s="382"/>
      <c r="AA440" s="382"/>
      <c r="AB440" s="382"/>
      <c r="AC440" s="376"/>
      <c r="AD440" s="377"/>
      <c r="AE440" s="385"/>
      <c r="AF440" s="385"/>
      <c r="AG440" s="385"/>
      <c r="AH440" s="385"/>
      <c r="AI440" s="379"/>
      <c r="AJ440" s="386"/>
      <c r="AK440" s="372"/>
      <c r="AL440" s="372"/>
      <c r="AM440" s="372"/>
      <c r="AN440" s="372"/>
      <c r="AO440" s="372"/>
      <c r="AP440" s="372"/>
      <c r="AQ440" s="373"/>
      <c r="AR440" s="387"/>
      <c r="AS440" s="383"/>
      <c r="AT440" s="435"/>
      <c r="AU440" s="385"/>
      <c r="AV440" s="385"/>
      <c r="AW440" s="385"/>
      <c r="AX440" s="385"/>
      <c r="AY440" s="378"/>
      <c r="AZ440" s="436"/>
      <c r="BA440" s="372"/>
      <c r="BB440" s="372"/>
      <c r="BC440" s="372"/>
      <c r="BD440" s="372"/>
      <c r="BE440" s="437"/>
      <c r="BF440" s="381"/>
      <c r="BG440" s="376"/>
      <c r="BH440" s="377"/>
      <c r="BI440" s="385"/>
      <c r="BJ440" s="385"/>
      <c r="BK440" s="385"/>
      <c r="BL440" s="385"/>
      <c r="BM440" s="385"/>
      <c r="BN440" s="385"/>
      <c r="BO440" s="379"/>
      <c r="BP440" s="439"/>
      <c r="BQ440" s="438"/>
      <c r="BR440" s="440"/>
      <c r="BS440" s="385"/>
      <c r="BT440" s="379"/>
      <c r="BX440" s="458"/>
    </row>
    <row r="441" spans="1:76" s="132" customFormat="1" ht="15" x14ac:dyDescent="0.3">
      <c r="A441" s="148"/>
      <c r="B441" s="149"/>
      <c r="C441" s="291" t="str">
        <f t="shared" si="6"/>
        <v/>
      </c>
      <c r="D441" s="295"/>
      <c r="E441" s="264"/>
      <c r="F441" s="264"/>
      <c r="G441" s="431"/>
      <c r="H441" s="432"/>
      <c r="I441" s="382"/>
      <c r="J441" s="382"/>
      <c r="K441" s="382"/>
      <c r="L441" s="376"/>
      <c r="M441" s="433"/>
      <c r="N441" s="434"/>
      <c r="O441" s="435"/>
      <c r="P441" s="378"/>
      <c r="Q441" s="436"/>
      <c r="R441" s="373"/>
      <c r="S441" s="437"/>
      <c r="T441" s="438"/>
      <c r="U441" s="384"/>
      <c r="V441" s="470"/>
      <c r="W441" s="381"/>
      <c r="X441" s="382"/>
      <c r="Y441" s="382"/>
      <c r="Z441" s="382"/>
      <c r="AA441" s="382"/>
      <c r="AB441" s="382"/>
      <c r="AC441" s="376"/>
      <c r="AD441" s="377"/>
      <c r="AE441" s="385"/>
      <c r="AF441" s="385"/>
      <c r="AG441" s="385"/>
      <c r="AH441" s="385"/>
      <c r="AI441" s="379"/>
      <c r="AJ441" s="386"/>
      <c r="AK441" s="372"/>
      <c r="AL441" s="372"/>
      <c r="AM441" s="372"/>
      <c r="AN441" s="372"/>
      <c r="AO441" s="372"/>
      <c r="AP441" s="372"/>
      <c r="AQ441" s="373"/>
      <c r="AR441" s="387"/>
      <c r="AS441" s="383"/>
      <c r="AT441" s="435"/>
      <c r="AU441" s="385"/>
      <c r="AV441" s="385"/>
      <c r="AW441" s="385"/>
      <c r="AX441" s="385"/>
      <c r="AY441" s="378"/>
      <c r="AZ441" s="436"/>
      <c r="BA441" s="372"/>
      <c r="BB441" s="372"/>
      <c r="BC441" s="372"/>
      <c r="BD441" s="372"/>
      <c r="BE441" s="437"/>
      <c r="BF441" s="381"/>
      <c r="BG441" s="376"/>
      <c r="BH441" s="377"/>
      <c r="BI441" s="385"/>
      <c r="BJ441" s="385"/>
      <c r="BK441" s="385"/>
      <c r="BL441" s="385"/>
      <c r="BM441" s="385"/>
      <c r="BN441" s="385"/>
      <c r="BO441" s="379"/>
      <c r="BP441" s="439"/>
      <c r="BQ441" s="438"/>
      <c r="BR441" s="440"/>
      <c r="BS441" s="385"/>
      <c r="BT441" s="379"/>
      <c r="BX441" s="458"/>
    </row>
    <row r="442" spans="1:76" s="132" customFormat="1" ht="15" x14ac:dyDescent="0.3">
      <c r="A442" s="148"/>
      <c r="B442" s="149"/>
      <c r="C442" s="291" t="str">
        <f t="shared" si="6"/>
        <v/>
      </c>
      <c r="D442" s="295"/>
      <c r="E442" s="264"/>
      <c r="F442" s="264"/>
      <c r="G442" s="431"/>
      <c r="H442" s="432"/>
      <c r="I442" s="382"/>
      <c r="J442" s="382"/>
      <c r="K442" s="382"/>
      <c r="L442" s="376"/>
      <c r="M442" s="433"/>
      <c r="N442" s="434"/>
      <c r="O442" s="435"/>
      <c r="P442" s="378"/>
      <c r="Q442" s="436"/>
      <c r="R442" s="373"/>
      <c r="S442" s="437"/>
      <c r="T442" s="438"/>
      <c r="U442" s="384"/>
      <c r="V442" s="470"/>
      <c r="W442" s="381"/>
      <c r="X442" s="382"/>
      <c r="Y442" s="382"/>
      <c r="Z442" s="382"/>
      <c r="AA442" s="382"/>
      <c r="AB442" s="382"/>
      <c r="AC442" s="376"/>
      <c r="AD442" s="377"/>
      <c r="AE442" s="385"/>
      <c r="AF442" s="385"/>
      <c r="AG442" s="385"/>
      <c r="AH442" s="385"/>
      <c r="AI442" s="379"/>
      <c r="AJ442" s="386"/>
      <c r="AK442" s="372"/>
      <c r="AL442" s="372"/>
      <c r="AM442" s="372"/>
      <c r="AN442" s="372"/>
      <c r="AO442" s="372"/>
      <c r="AP442" s="372"/>
      <c r="AQ442" s="373"/>
      <c r="AR442" s="387"/>
      <c r="AS442" s="383"/>
      <c r="AT442" s="435"/>
      <c r="AU442" s="385"/>
      <c r="AV442" s="385"/>
      <c r="AW442" s="385"/>
      <c r="AX442" s="385"/>
      <c r="AY442" s="378"/>
      <c r="AZ442" s="436"/>
      <c r="BA442" s="372"/>
      <c r="BB442" s="372"/>
      <c r="BC442" s="372"/>
      <c r="BD442" s="372"/>
      <c r="BE442" s="437"/>
      <c r="BF442" s="381"/>
      <c r="BG442" s="376"/>
      <c r="BH442" s="377"/>
      <c r="BI442" s="385"/>
      <c r="BJ442" s="385"/>
      <c r="BK442" s="385"/>
      <c r="BL442" s="385"/>
      <c r="BM442" s="385"/>
      <c r="BN442" s="385"/>
      <c r="BO442" s="379"/>
      <c r="BP442" s="439"/>
      <c r="BQ442" s="438"/>
      <c r="BR442" s="440"/>
      <c r="BS442" s="385"/>
      <c r="BT442" s="379"/>
      <c r="BX442" s="458"/>
    </row>
    <row r="443" spans="1:76" s="132" customFormat="1" ht="15" x14ac:dyDescent="0.3">
      <c r="A443" s="148"/>
      <c r="B443" s="149"/>
      <c r="C443" s="291" t="str">
        <f t="shared" si="6"/>
        <v/>
      </c>
      <c r="D443" s="295"/>
      <c r="E443" s="264"/>
      <c r="F443" s="264"/>
      <c r="G443" s="431"/>
      <c r="H443" s="432"/>
      <c r="I443" s="382"/>
      <c r="J443" s="382"/>
      <c r="K443" s="382"/>
      <c r="L443" s="376"/>
      <c r="M443" s="433"/>
      <c r="N443" s="434"/>
      <c r="O443" s="435"/>
      <c r="P443" s="378"/>
      <c r="Q443" s="436"/>
      <c r="R443" s="373"/>
      <c r="S443" s="437"/>
      <c r="T443" s="438"/>
      <c r="U443" s="384"/>
      <c r="V443" s="470"/>
      <c r="W443" s="381"/>
      <c r="X443" s="382"/>
      <c r="Y443" s="382"/>
      <c r="Z443" s="382"/>
      <c r="AA443" s="382"/>
      <c r="AB443" s="382"/>
      <c r="AC443" s="376"/>
      <c r="AD443" s="377"/>
      <c r="AE443" s="385"/>
      <c r="AF443" s="385"/>
      <c r="AG443" s="385"/>
      <c r="AH443" s="385"/>
      <c r="AI443" s="379"/>
      <c r="AJ443" s="386"/>
      <c r="AK443" s="372"/>
      <c r="AL443" s="372"/>
      <c r="AM443" s="372"/>
      <c r="AN443" s="372"/>
      <c r="AO443" s="372"/>
      <c r="AP443" s="372"/>
      <c r="AQ443" s="373"/>
      <c r="AR443" s="387"/>
      <c r="AS443" s="383"/>
      <c r="AT443" s="435"/>
      <c r="AU443" s="385"/>
      <c r="AV443" s="385"/>
      <c r="AW443" s="385"/>
      <c r="AX443" s="385"/>
      <c r="AY443" s="378"/>
      <c r="AZ443" s="436"/>
      <c r="BA443" s="372"/>
      <c r="BB443" s="372"/>
      <c r="BC443" s="372"/>
      <c r="BD443" s="372"/>
      <c r="BE443" s="437"/>
      <c r="BF443" s="381"/>
      <c r="BG443" s="376"/>
      <c r="BH443" s="377"/>
      <c r="BI443" s="385"/>
      <c r="BJ443" s="385"/>
      <c r="BK443" s="385"/>
      <c r="BL443" s="385"/>
      <c r="BM443" s="385"/>
      <c r="BN443" s="385"/>
      <c r="BO443" s="379"/>
      <c r="BP443" s="439"/>
      <c r="BQ443" s="438"/>
      <c r="BR443" s="440"/>
      <c r="BS443" s="385"/>
      <c r="BT443" s="379"/>
      <c r="BX443" s="458"/>
    </row>
    <row r="444" spans="1:76" s="132" customFormat="1" ht="15" x14ac:dyDescent="0.3">
      <c r="A444" s="148"/>
      <c r="B444" s="149"/>
      <c r="C444" s="291" t="str">
        <f t="shared" si="6"/>
        <v/>
      </c>
      <c r="D444" s="295"/>
      <c r="E444" s="264"/>
      <c r="F444" s="264"/>
      <c r="G444" s="431"/>
      <c r="H444" s="432"/>
      <c r="I444" s="382"/>
      <c r="J444" s="382"/>
      <c r="K444" s="382"/>
      <c r="L444" s="376"/>
      <c r="M444" s="433"/>
      <c r="N444" s="434"/>
      <c r="O444" s="435"/>
      <c r="P444" s="378"/>
      <c r="Q444" s="436"/>
      <c r="R444" s="373"/>
      <c r="S444" s="437"/>
      <c r="T444" s="438"/>
      <c r="U444" s="384"/>
      <c r="V444" s="470"/>
      <c r="W444" s="381"/>
      <c r="X444" s="382"/>
      <c r="Y444" s="382"/>
      <c r="Z444" s="382"/>
      <c r="AA444" s="382"/>
      <c r="AB444" s="382"/>
      <c r="AC444" s="376"/>
      <c r="AD444" s="377"/>
      <c r="AE444" s="385"/>
      <c r="AF444" s="385"/>
      <c r="AG444" s="385"/>
      <c r="AH444" s="385"/>
      <c r="AI444" s="379"/>
      <c r="AJ444" s="386"/>
      <c r="AK444" s="372"/>
      <c r="AL444" s="372"/>
      <c r="AM444" s="372"/>
      <c r="AN444" s="372"/>
      <c r="AO444" s="372"/>
      <c r="AP444" s="372"/>
      <c r="AQ444" s="373"/>
      <c r="AR444" s="387"/>
      <c r="AS444" s="383"/>
      <c r="AT444" s="435"/>
      <c r="AU444" s="385"/>
      <c r="AV444" s="385"/>
      <c r="AW444" s="385"/>
      <c r="AX444" s="385"/>
      <c r="AY444" s="378"/>
      <c r="AZ444" s="436"/>
      <c r="BA444" s="372"/>
      <c r="BB444" s="372"/>
      <c r="BC444" s="372"/>
      <c r="BD444" s="372"/>
      <c r="BE444" s="437"/>
      <c r="BF444" s="381"/>
      <c r="BG444" s="376"/>
      <c r="BH444" s="377"/>
      <c r="BI444" s="385"/>
      <c r="BJ444" s="385"/>
      <c r="BK444" s="385"/>
      <c r="BL444" s="385"/>
      <c r="BM444" s="385"/>
      <c r="BN444" s="385"/>
      <c r="BO444" s="379"/>
      <c r="BP444" s="439"/>
      <c r="BQ444" s="438"/>
      <c r="BR444" s="440"/>
      <c r="BS444" s="385"/>
      <c r="BT444" s="379"/>
      <c r="BX444" s="458"/>
    </row>
    <row r="445" spans="1:76" s="132" customFormat="1" ht="15" x14ac:dyDescent="0.3">
      <c r="A445" s="148"/>
      <c r="B445" s="149"/>
      <c r="C445" s="291" t="str">
        <f t="shared" si="6"/>
        <v/>
      </c>
      <c r="D445" s="295"/>
      <c r="E445" s="264"/>
      <c r="F445" s="264"/>
      <c r="G445" s="431"/>
      <c r="H445" s="432"/>
      <c r="I445" s="382"/>
      <c r="J445" s="382"/>
      <c r="K445" s="382"/>
      <c r="L445" s="376"/>
      <c r="M445" s="433"/>
      <c r="N445" s="434"/>
      <c r="O445" s="435"/>
      <c r="P445" s="378"/>
      <c r="Q445" s="436"/>
      <c r="R445" s="373"/>
      <c r="S445" s="437"/>
      <c r="T445" s="438"/>
      <c r="U445" s="384"/>
      <c r="V445" s="470"/>
      <c r="W445" s="381"/>
      <c r="X445" s="382"/>
      <c r="Y445" s="382"/>
      <c r="Z445" s="382"/>
      <c r="AA445" s="382"/>
      <c r="AB445" s="382"/>
      <c r="AC445" s="376"/>
      <c r="AD445" s="377"/>
      <c r="AE445" s="385"/>
      <c r="AF445" s="385"/>
      <c r="AG445" s="385"/>
      <c r="AH445" s="385"/>
      <c r="AI445" s="379"/>
      <c r="AJ445" s="386"/>
      <c r="AK445" s="372"/>
      <c r="AL445" s="372"/>
      <c r="AM445" s="372"/>
      <c r="AN445" s="372"/>
      <c r="AO445" s="372"/>
      <c r="AP445" s="372"/>
      <c r="AQ445" s="373"/>
      <c r="AR445" s="387"/>
      <c r="AS445" s="383"/>
      <c r="AT445" s="435"/>
      <c r="AU445" s="385"/>
      <c r="AV445" s="385"/>
      <c r="AW445" s="385"/>
      <c r="AX445" s="385"/>
      <c r="AY445" s="378"/>
      <c r="AZ445" s="436"/>
      <c r="BA445" s="372"/>
      <c r="BB445" s="372"/>
      <c r="BC445" s="372"/>
      <c r="BD445" s="372"/>
      <c r="BE445" s="437"/>
      <c r="BF445" s="381"/>
      <c r="BG445" s="376"/>
      <c r="BH445" s="377"/>
      <c r="BI445" s="385"/>
      <c r="BJ445" s="385"/>
      <c r="BK445" s="385"/>
      <c r="BL445" s="385"/>
      <c r="BM445" s="385"/>
      <c r="BN445" s="385"/>
      <c r="BO445" s="379"/>
      <c r="BP445" s="439"/>
      <c r="BQ445" s="438"/>
      <c r="BR445" s="440"/>
      <c r="BS445" s="385"/>
      <c r="BT445" s="379"/>
      <c r="BX445" s="458"/>
    </row>
    <row r="446" spans="1:76" s="132" customFormat="1" ht="15" x14ac:dyDescent="0.3">
      <c r="A446" s="148"/>
      <c r="B446" s="149"/>
      <c r="C446" s="291" t="str">
        <f t="shared" si="6"/>
        <v/>
      </c>
      <c r="D446" s="295"/>
      <c r="E446" s="264"/>
      <c r="F446" s="264"/>
      <c r="G446" s="431"/>
      <c r="H446" s="432"/>
      <c r="I446" s="382"/>
      <c r="J446" s="382"/>
      <c r="K446" s="382"/>
      <c r="L446" s="376"/>
      <c r="M446" s="433"/>
      <c r="N446" s="434"/>
      <c r="O446" s="435"/>
      <c r="P446" s="378"/>
      <c r="Q446" s="436"/>
      <c r="R446" s="373"/>
      <c r="S446" s="437"/>
      <c r="T446" s="438"/>
      <c r="U446" s="384"/>
      <c r="V446" s="470"/>
      <c r="W446" s="381"/>
      <c r="X446" s="382"/>
      <c r="Y446" s="382"/>
      <c r="Z446" s="382"/>
      <c r="AA446" s="382"/>
      <c r="AB446" s="382"/>
      <c r="AC446" s="376"/>
      <c r="AD446" s="377"/>
      <c r="AE446" s="385"/>
      <c r="AF446" s="385"/>
      <c r="AG446" s="385"/>
      <c r="AH446" s="385"/>
      <c r="AI446" s="379"/>
      <c r="AJ446" s="386"/>
      <c r="AK446" s="372"/>
      <c r="AL446" s="372"/>
      <c r="AM446" s="372"/>
      <c r="AN446" s="372"/>
      <c r="AO446" s="372"/>
      <c r="AP446" s="372"/>
      <c r="AQ446" s="373"/>
      <c r="AR446" s="387"/>
      <c r="AS446" s="383"/>
      <c r="AT446" s="435"/>
      <c r="AU446" s="385"/>
      <c r="AV446" s="385"/>
      <c r="AW446" s="385"/>
      <c r="AX446" s="385"/>
      <c r="AY446" s="378"/>
      <c r="AZ446" s="436"/>
      <c r="BA446" s="372"/>
      <c r="BB446" s="372"/>
      <c r="BC446" s="372"/>
      <c r="BD446" s="372"/>
      <c r="BE446" s="437"/>
      <c r="BF446" s="381"/>
      <c r="BG446" s="376"/>
      <c r="BH446" s="377"/>
      <c r="BI446" s="385"/>
      <c r="BJ446" s="385"/>
      <c r="BK446" s="385"/>
      <c r="BL446" s="385"/>
      <c r="BM446" s="385"/>
      <c r="BN446" s="385"/>
      <c r="BO446" s="379"/>
      <c r="BP446" s="439"/>
      <c r="BQ446" s="438"/>
      <c r="BR446" s="440"/>
      <c r="BS446" s="385"/>
      <c r="BT446" s="379"/>
      <c r="BX446" s="458"/>
    </row>
    <row r="447" spans="1:76" s="132" customFormat="1" ht="15" x14ac:dyDescent="0.3">
      <c r="A447" s="148"/>
      <c r="B447" s="149"/>
      <c r="C447" s="291" t="str">
        <f t="shared" si="6"/>
        <v/>
      </c>
      <c r="D447" s="295"/>
      <c r="E447" s="264"/>
      <c r="F447" s="264"/>
      <c r="G447" s="431"/>
      <c r="H447" s="432"/>
      <c r="I447" s="382"/>
      <c r="J447" s="382"/>
      <c r="K447" s="382"/>
      <c r="L447" s="376"/>
      <c r="M447" s="433"/>
      <c r="N447" s="434"/>
      <c r="O447" s="435"/>
      <c r="P447" s="378"/>
      <c r="Q447" s="436"/>
      <c r="R447" s="373"/>
      <c r="S447" s="437"/>
      <c r="T447" s="438"/>
      <c r="U447" s="384"/>
      <c r="V447" s="470"/>
      <c r="W447" s="381"/>
      <c r="X447" s="382"/>
      <c r="Y447" s="382"/>
      <c r="Z447" s="382"/>
      <c r="AA447" s="382"/>
      <c r="AB447" s="382"/>
      <c r="AC447" s="376"/>
      <c r="AD447" s="377"/>
      <c r="AE447" s="385"/>
      <c r="AF447" s="385"/>
      <c r="AG447" s="385"/>
      <c r="AH447" s="385"/>
      <c r="AI447" s="379"/>
      <c r="AJ447" s="386"/>
      <c r="AK447" s="372"/>
      <c r="AL447" s="372"/>
      <c r="AM447" s="372"/>
      <c r="AN447" s="372"/>
      <c r="AO447" s="372"/>
      <c r="AP447" s="372"/>
      <c r="AQ447" s="373"/>
      <c r="AR447" s="387"/>
      <c r="AS447" s="383"/>
      <c r="AT447" s="435"/>
      <c r="AU447" s="385"/>
      <c r="AV447" s="385"/>
      <c r="AW447" s="385"/>
      <c r="AX447" s="385"/>
      <c r="AY447" s="378"/>
      <c r="AZ447" s="436"/>
      <c r="BA447" s="372"/>
      <c r="BB447" s="372"/>
      <c r="BC447" s="372"/>
      <c r="BD447" s="372"/>
      <c r="BE447" s="437"/>
      <c r="BF447" s="381"/>
      <c r="BG447" s="376"/>
      <c r="BH447" s="377"/>
      <c r="BI447" s="385"/>
      <c r="BJ447" s="385"/>
      <c r="BK447" s="385"/>
      <c r="BL447" s="385"/>
      <c r="BM447" s="385"/>
      <c r="BN447" s="385"/>
      <c r="BO447" s="379"/>
      <c r="BP447" s="439"/>
      <c r="BQ447" s="438"/>
      <c r="BR447" s="440"/>
      <c r="BS447" s="385"/>
      <c r="BT447" s="379"/>
      <c r="BX447" s="458"/>
    </row>
    <row r="448" spans="1:76" s="132" customFormat="1" ht="15" x14ac:dyDescent="0.3">
      <c r="A448" s="148"/>
      <c r="B448" s="149"/>
      <c r="C448" s="291" t="str">
        <f t="shared" si="6"/>
        <v/>
      </c>
      <c r="D448" s="295"/>
      <c r="E448" s="264"/>
      <c r="F448" s="264"/>
      <c r="G448" s="431"/>
      <c r="H448" s="432"/>
      <c r="I448" s="382"/>
      <c r="J448" s="382"/>
      <c r="K448" s="382"/>
      <c r="L448" s="376"/>
      <c r="M448" s="433"/>
      <c r="N448" s="434"/>
      <c r="O448" s="435"/>
      <c r="P448" s="378"/>
      <c r="Q448" s="436"/>
      <c r="R448" s="373"/>
      <c r="S448" s="437"/>
      <c r="T448" s="438"/>
      <c r="U448" s="384"/>
      <c r="V448" s="470"/>
      <c r="W448" s="381"/>
      <c r="X448" s="382"/>
      <c r="Y448" s="382"/>
      <c r="Z448" s="382"/>
      <c r="AA448" s="382"/>
      <c r="AB448" s="382"/>
      <c r="AC448" s="376"/>
      <c r="AD448" s="377"/>
      <c r="AE448" s="385"/>
      <c r="AF448" s="385"/>
      <c r="AG448" s="385"/>
      <c r="AH448" s="385"/>
      <c r="AI448" s="379"/>
      <c r="AJ448" s="386"/>
      <c r="AK448" s="372"/>
      <c r="AL448" s="372"/>
      <c r="AM448" s="372"/>
      <c r="AN448" s="372"/>
      <c r="AO448" s="372"/>
      <c r="AP448" s="372"/>
      <c r="AQ448" s="373"/>
      <c r="AR448" s="387"/>
      <c r="AS448" s="383"/>
      <c r="AT448" s="435"/>
      <c r="AU448" s="385"/>
      <c r="AV448" s="385"/>
      <c r="AW448" s="385"/>
      <c r="AX448" s="385"/>
      <c r="AY448" s="378"/>
      <c r="AZ448" s="436"/>
      <c r="BA448" s="372"/>
      <c r="BB448" s="372"/>
      <c r="BC448" s="372"/>
      <c r="BD448" s="372"/>
      <c r="BE448" s="437"/>
      <c r="BF448" s="381"/>
      <c r="BG448" s="376"/>
      <c r="BH448" s="377"/>
      <c r="BI448" s="385"/>
      <c r="BJ448" s="385"/>
      <c r="BK448" s="385"/>
      <c r="BL448" s="385"/>
      <c r="BM448" s="385"/>
      <c r="BN448" s="385"/>
      <c r="BO448" s="379"/>
      <c r="BP448" s="439"/>
      <c r="BQ448" s="438"/>
      <c r="BR448" s="440"/>
      <c r="BS448" s="385"/>
      <c r="BT448" s="379"/>
      <c r="BX448" s="458"/>
    </row>
    <row r="449" spans="1:76" s="132" customFormat="1" ht="15" x14ac:dyDescent="0.3">
      <c r="A449" s="148"/>
      <c r="B449" s="149"/>
      <c r="C449" s="291" t="str">
        <f t="shared" si="6"/>
        <v/>
      </c>
      <c r="D449" s="295"/>
      <c r="E449" s="264"/>
      <c r="F449" s="264"/>
      <c r="G449" s="431"/>
      <c r="H449" s="432"/>
      <c r="I449" s="382"/>
      <c r="J449" s="382"/>
      <c r="K449" s="382"/>
      <c r="L449" s="376"/>
      <c r="M449" s="433"/>
      <c r="N449" s="434"/>
      <c r="O449" s="435"/>
      <c r="P449" s="378"/>
      <c r="Q449" s="436"/>
      <c r="R449" s="373"/>
      <c r="S449" s="437"/>
      <c r="T449" s="438"/>
      <c r="U449" s="384"/>
      <c r="V449" s="470"/>
      <c r="W449" s="381"/>
      <c r="X449" s="382"/>
      <c r="Y449" s="382"/>
      <c r="Z449" s="382"/>
      <c r="AA449" s="382"/>
      <c r="AB449" s="382"/>
      <c r="AC449" s="376"/>
      <c r="AD449" s="377"/>
      <c r="AE449" s="385"/>
      <c r="AF449" s="385"/>
      <c r="AG449" s="385"/>
      <c r="AH449" s="385"/>
      <c r="AI449" s="379"/>
      <c r="AJ449" s="386"/>
      <c r="AK449" s="372"/>
      <c r="AL449" s="372"/>
      <c r="AM449" s="372"/>
      <c r="AN449" s="372"/>
      <c r="AO449" s="372"/>
      <c r="AP449" s="372"/>
      <c r="AQ449" s="373"/>
      <c r="AR449" s="387"/>
      <c r="AS449" s="383"/>
      <c r="AT449" s="435"/>
      <c r="AU449" s="385"/>
      <c r="AV449" s="385"/>
      <c r="AW449" s="385"/>
      <c r="AX449" s="385"/>
      <c r="AY449" s="378"/>
      <c r="AZ449" s="436"/>
      <c r="BA449" s="372"/>
      <c r="BB449" s="372"/>
      <c r="BC449" s="372"/>
      <c r="BD449" s="372"/>
      <c r="BE449" s="437"/>
      <c r="BF449" s="381"/>
      <c r="BG449" s="376"/>
      <c r="BH449" s="377"/>
      <c r="BI449" s="385"/>
      <c r="BJ449" s="385"/>
      <c r="BK449" s="385"/>
      <c r="BL449" s="385"/>
      <c r="BM449" s="385"/>
      <c r="BN449" s="385"/>
      <c r="BO449" s="379"/>
      <c r="BP449" s="439"/>
      <c r="BQ449" s="438"/>
      <c r="BR449" s="440"/>
      <c r="BS449" s="385"/>
      <c r="BT449" s="379"/>
      <c r="BX449" s="458"/>
    </row>
    <row r="450" spans="1:76" s="132" customFormat="1" ht="15" x14ac:dyDescent="0.3">
      <c r="A450" s="148"/>
      <c r="B450" s="149"/>
      <c r="C450" s="291" t="str">
        <f t="shared" si="6"/>
        <v/>
      </c>
      <c r="D450" s="295"/>
      <c r="E450" s="264"/>
      <c r="F450" s="264"/>
      <c r="G450" s="431"/>
      <c r="H450" s="432"/>
      <c r="I450" s="382"/>
      <c r="J450" s="382"/>
      <c r="K450" s="382"/>
      <c r="L450" s="376"/>
      <c r="M450" s="433"/>
      <c r="N450" s="434"/>
      <c r="O450" s="435"/>
      <c r="P450" s="378"/>
      <c r="Q450" s="436"/>
      <c r="R450" s="373"/>
      <c r="S450" s="437"/>
      <c r="T450" s="438"/>
      <c r="U450" s="384"/>
      <c r="V450" s="470"/>
      <c r="W450" s="381"/>
      <c r="X450" s="382"/>
      <c r="Y450" s="382"/>
      <c r="Z450" s="382"/>
      <c r="AA450" s="382"/>
      <c r="AB450" s="382"/>
      <c r="AC450" s="376"/>
      <c r="AD450" s="377"/>
      <c r="AE450" s="385"/>
      <c r="AF450" s="385"/>
      <c r="AG450" s="385"/>
      <c r="AH450" s="385"/>
      <c r="AI450" s="379"/>
      <c r="AJ450" s="386"/>
      <c r="AK450" s="372"/>
      <c r="AL450" s="372"/>
      <c r="AM450" s="372"/>
      <c r="AN450" s="372"/>
      <c r="AO450" s="372"/>
      <c r="AP450" s="372"/>
      <c r="AQ450" s="373"/>
      <c r="AR450" s="387"/>
      <c r="AS450" s="383"/>
      <c r="AT450" s="435"/>
      <c r="AU450" s="385"/>
      <c r="AV450" s="385"/>
      <c r="AW450" s="385"/>
      <c r="AX450" s="385"/>
      <c r="AY450" s="378"/>
      <c r="AZ450" s="436"/>
      <c r="BA450" s="372"/>
      <c r="BB450" s="372"/>
      <c r="BC450" s="372"/>
      <c r="BD450" s="372"/>
      <c r="BE450" s="437"/>
      <c r="BF450" s="381"/>
      <c r="BG450" s="376"/>
      <c r="BH450" s="377"/>
      <c r="BI450" s="385"/>
      <c r="BJ450" s="385"/>
      <c r="BK450" s="385"/>
      <c r="BL450" s="385"/>
      <c r="BM450" s="385"/>
      <c r="BN450" s="385"/>
      <c r="BO450" s="379"/>
      <c r="BP450" s="439"/>
      <c r="BQ450" s="438"/>
      <c r="BR450" s="440"/>
      <c r="BS450" s="385"/>
      <c r="BT450" s="379"/>
      <c r="BX450" s="458"/>
    </row>
    <row r="451" spans="1:76" s="132" customFormat="1" ht="15" x14ac:dyDescent="0.3">
      <c r="A451" s="148"/>
      <c r="B451" s="149"/>
      <c r="C451" s="291" t="str">
        <f t="shared" si="6"/>
        <v/>
      </c>
      <c r="D451" s="295"/>
      <c r="E451" s="264"/>
      <c r="F451" s="264"/>
      <c r="G451" s="431"/>
      <c r="H451" s="432"/>
      <c r="I451" s="382"/>
      <c r="J451" s="382"/>
      <c r="K451" s="382"/>
      <c r="L451" s="376"/>
      <c r="M451" s="433"/>
      <c r="N451" s="434"/>
      <c r="O451" s="435"/>
      <c r="P451" s="378"/>
      <c r="Q451" s="436"/>
      <c r="R451" s="373"/>
      <c r="S451" s="437"/>
      <c r="T451" s="438"/>
      <c r="U451" s="384"/>
      <c r="V451" s="470"/>
      <c r="W451" s="381"/>
      <c r="X451" s="382"/>
      <c r="Y451" s="382"/>
      <c r="Z451" s="382"/>
      <c r="AA451" s="382"/>
      <c r="AB451" s="382"/>
      <c r="AC451" s="376"/>
      <c r="AD451" s="377"/>
      <c r="AE451" s="385"/>
      <c r="AF451" s="385"/>
      <c r="AG451" s="385"/>
      <c r="AH451" s="385"/>
      <c r="AI451" s="379"/>
      <c r="AJ451" s="386"/>
      <c r="AK451" s="372"/>
      <c r="AL451" s="372"/>
      <c r="AM451" s="372"/>
      <c r="AN451" s="372"/>
      <c r="AO451" s="372"/>
      <c r="AP451" s="372"/>
      <c r="AQ451" s="373"/>
      <c r="AR451" s="387"/>
      <c r="AS451" s="383"/>
      <c r="AT451" s="435"/>
      <c r="AU451" s="385"/>
      <c r="AV451" s="385"/>
      <c r="AW451" s="385"/>
      <c r="AX451" s="385"/>
      <c r="AY451" s="378"/>
      <c r="AZ451" s="436"/>
      <c r="BA451" s="372"/>
      <c r="BB451" s="372"/>
      <c r="BC451" s="372"/>
      <c r="BD451" s="372"/>
      <c r="BE451" s="437"/>
      <c r="BF451" s="381"/>
      <c r="BG451" s="376"/>
      <c r="BH451" s="377"/>
      <c r="BI451" s="385"/>
      <c r="BJ451" s="385"/>
      <c r="BK451" s="385"/>
      <c r="BL451" s="385"/>
      <c r="BM451" s="385"/>
      <c r="BN451" s="385"/>
      <c r="BO451" s="379"/>
      <c r="BP451" s="439"/>
      <c r="BQ451" s="438"/>
      <c r="BR451" s="440"/>
      <c r="BS451" s="385"/>
      <c r="BT451" s="379"/>
      <c r="BX451" s="458"/>
    </row>
    <row r="452" spans="1:76" s="132" customFormat="1" ht="15" x14ac:dyDescent="0.3">
      <c r="A452" s="148"/>
      <c r="B452" s="149"/>
      <c r="C452" s="291" t="str">
        <f t="shared" si="6"/>
        <v/>
      </c>
      <c r="D452" s="295"/>
      <c r="E452" s="264"/>
      <c r="F452" s="264"/>
      <c r="G452" s="431"/>
      <c r="H452" s="432"/>
      <c r="I452" s="382"/>
      <c r="J452" s="382"/>
      <c r="K452" s="382"/>
      <c r="L452" s="376"/>
      <c r="M452" s="433"/>
      <c r="N452" s="434"/>
      <c r="O452" s="435"/>
      <c r="P452" s="378"/>
      <c r="Q452" s="436"/>
      <c r="R452" s="373"/>
      <c r="S452" s="437"/>
      <c r="T452" s="438"/>
      <c r="U452" s="384"/>
      <c r="V452" s="470"/>
      <c r="W452" s="381"/>
      <c r="X452" s="382"/>
      <c r="Y452" s="382"/>
      <c r="Z452" s="382"/>
      <c r="AA452" s="382"/>
      <c r="AB452" s="382"/>
      <c r="AC452" s="376"/>
      <c r="AD452" s="377"/>
      <c r="AE452" s="385"/>
      <c r="AF452" s="385"/>
      <c r="AG452" s="385"/>
      <c r="AH452" s="385"/>
      <c r="AI452" s="379"/>
      <c r="AJ452" s="386"/>
      <c r="AK452" s="372"/>
      <c r="AL452" s="372"/>
      <c r="AM452" s="372"/>
      <c r="AN452" s="372"/>
      <c r="AO452" s="372"/>
      <c r="AP452" s="372"/>
      <c r="AQ452" s="373"/>
      <c r="AR452" s="387"/>
      <c r="AS452" s="383"/>
      <c r="AT452" s="435"/>
      <c r="AU452" s="385"/>
      <c r="AV452" s="385"/>
      <c r="AW452" s="385"/>
      <c r="AX452" s="385"/>
      <c r="AY452" s="378"/>
      <c r="AZ452" s="436"/>
      <c r="BA452" s="372"/>
      <c r="BB452" s="372"/>
      <c r="BC452" s="372"/>
      <c r="BD452" s="372"/>
      <c r="BE452" s="437"/>
      <c r="BF452" s="381"/>
      <c r="BG452" s="376"/>
      <c r="BH452" s="377"/>
      <c r="BI452" s="385"/>
      <c r="BJ452" s="385"/>
      <c r="BK452" s="385"/>
      <c r="BL452" s="385"/>
      <c r="BM452" s="385"/>
      <c r="BN452" s="385"/>
      <c r="BO452" s="379"/>
      <c r="BP452" s="439"/>
      <c r="BQ452" s="438"/>
      <c r="BR452" s="440"/>
      <c r="BS452" s="385"/>
      <c r="BT452" s="379"/>
      <c r="BX452" s="458"/>
    </row>
    <row r="453" spans="1:76" s="132" customFormat="1" ht="15" x14ac:dyDescent="0.3">
      <c r="A453" s="148"/>
      <c r="B453" s="149"/>
      <c r="C453" s="291" t="str">
        <f t="shared" ref="C453:C516" si="7">IF(D453="","",C452+1)</f>
        <v/>
      </c>
      <c r="D453" s="295"/>
      <c r="E453" s="264"/>
      <c r="F453" s="264"/>
      <c r="G453" s="431"/>
      <c r="H453" s="432"/>
      <c r="I453" s="382"/>
      <c r="J453" s="382"/>
      <c r="K453" s="382"/>
      <c r="L453" s="376"/>
      <c r="M453" s="433"/>
      <c r="N453" s="434"/>
      <c r="O453" s="435"/>
      <c r="P453" s="378"/>
      <c r="Q453" s="436"/>
      <c r="R453" s="373"/>
      <c r="S453" s="437"/>
      <c r="T453" s="438"/>
      <c r="U453" s="384"/>
      <c r="V453" s="470"/>
      <c r="W453" s="381"/>
      <c r="X453" s="382"/>
      <c r="Y453" s="382"/>
      <c r="Z453" s="382"/>
      <c r="AA453" s="382"/>
      <c r="AB453" s="382"/>
      <c r="AC453" s="376"/>
      <c r="AD453" s="377"/>
      <c r="AE453" s="385"/>
      <c r="AF453" s="385"/>
      <c r="AG453" s="385"/>
      <c r="AH453" s="385"/>
      <c r="AI453" s="379"/>
      <c r="AJ453" s="386"/>
      <c r="AK453" s="372"/>
      <c r="AL453" s="372"/>
      <c r="AM453" s="372"/>
      <c r="AN453" s="372"/>
      <c r="AO453" s="372"/>
      <c r="AP453" s="372"/>
      <c r="AQ453" s="373"/>
      <c r="AR453" s="387"/>
      <c r="AS453" s="383"/>
      <c r="AT453" s="435"/>
      <c r="AU453" s="385"/>
      <c r="AV453" s="385"/>
      <c r="AW453" s="385"/>
      <c r="AX453" s="385"/>
      <c r="AY453" s="378"/>
      <c r="AZ453" s="436"/>
      <c r="BA453" s="372"/>
      <c r="BB453" s="372"/>
      <c r="BC453" s="372"/>
      <c r="BD453" s="372"/>
      <c r="BE453" s="437"/>
      <c r="BF453" s="381"/>
      <c r="BG453" s="376"/>
      <c r="BH453" s="377"/>
      <c r="BI453" s="385"/>
      <c r="BJ453" s="385"/>
      <c r="BK453" s="385"/>
      <c r="BL453" s="385"/>
      <c r="BM453" s="385"/>
      <c r="BN453" s="385"/>
      <c r="BO453" s="379"/>
      <c r="BP453" s="439"/>
      <c r="BQ453" s="438"/>
      <c r="BR453" s="440"/>
      <c r="BS453" s="385"/>
      <c r="BT453" s="379"/>
      <c r="BX453" s="458"/>
    </row>
    <row r="454" spans="1:76" s="132" customFormat="1" ht="15" x14ac:dyDescent="0.3">
      <c r="A454" s="148"/>
      <c r="B454" s="149"/>
      <c r="C454" s="291" t="str">
        <f t="shared" si="7"/>
        <v/>
      </c>
      <c r="D454" s="295"/>
      <c r="E454" s="264"/>
      <c r="F454" s="264"/>
      <c r="G454" s="431"/>
      <c r="H454" s="432"/>
      <c r="I454" s="382"/>
      <c r="J454" s="382"/>
      <c r="K454" s="382"/>
      <c r="L454" s="376"/>
      <c r="M454" s="433"/>
      <c r="N454" s="434"/>
      <c r="O454" s="435"/>
      <c r="P454" s="378"/>
      <c r="Q454" s="436"/>
      <c r="R454" s="373"/>
      <c r="S454" s="437"/>
      <c r="T454" s="438"/>
      <c r="U454" s="384"/>
      <c r="V454" s="470"/>
      <c r="W454" s="381"/>
      <c r="X454" s="382"/>
      <c r="Y454" s="382"/>
      <c r="Z454" s="382"/>
      <c r="AA454" s="382"/>
      <c r="AB454" s="382"/>
      <c r="AC454" s="376"/>
      <c r="AD454" s="377"/>
      <c r="AE454" s="385"/>
      <c r="AF454" s="385"/>
      <c r="AG454" s="385"/>
      <c r="AH454" s="385"/>
      <c r="AI454" s="379"/>
      <c r="AJ454" s="386"/>
      <c r="AK454" s="372"/>
      <c r="AL454" s="372"/>
      <c r="AM454" s="372"/>
      <c r="AN454" s="372"/>
      <c r="AO454" s="372"/>
      <c r="AP454" s="372"/>
      <c r="AQ454" s="373"/>
      <c r="AR454" s="387"/>
      <c r="AS454" s="383"/>
      <c r="AT454" s="435"/>
      <c r="AU454" s="385"/>
      <c r="AV454" s="385"/>
      <c r="AW454" s="385"/>
      <c r="AX454" s="385"/>
      <c r="AY454" s="378"/>
      <c r="AZ454" s="436"/>
      <c r="BA454" s="372"/>
      <c r="BB454" s="372"/>
      <c r="BC454" s="372"/>
      <c r="BD454" s="372"/>
      <c r="BE454" s="437"/>
      <c r="BF454" s="381"/>
      <c r="BG454" s="376"/>
      <c r="BH454" s="377"/>
      <c r="BI454" s="385"/>
      <c r="BJ454" s="385"/>
      <c r="BK454" s="385"/>
      <c r="BL454" s="385"/>
      <c r="BM454" s="385"/>
      <c r="BN454" s="385"/>
      <c r="BO454" s="379"/>
      <c r="BP454" s="439"/>
      <c r="BQ454" s="438"/>
      <c r="BR454" s="440"/>
      <c r="BS454" s="385"/>
      <c r="BT454" s="379"/>
      <c r="BX454" s="458"/>
    </row>
    <row r="455" spans="1:76" s="132" customFormat="1" ht="15" x14ac:dyDescent="0.3">
      <c r="A455" s="148"/>
      <c r="B455" s="149"/>
      <c r="C455" s="291" t="str">
        <f t="shared" si="7"/>
        <v/>
      </c>
      <c r="D455" s="295"/>
      <c r="E455" s="264"/>
      <c r="F455" s="264"/>
      <c r="G455" s="431"/>
      <c r="H455" s="432"/>
      <c r="I455" s="382"/>
      <c r="J455" s="382"/>
      <c r="K455" s="382"/>
      <c r="L455" s="376"/>
      <c r="M455" s="433"/>
      <c r="N455" s="434"/>
      <c r="O455" s="435"/>
      <c r="P455" s="378"/>
      <c r="Q455" s="436"/>
      <c r="R455" s="373"/>
      <c r="S455" s="437"/>
      <c r="T455" s="438"/>
      <c r="U455" s="384"/>
      <c r="V455" s="470"/>
      <c r="W455" s="381"/>
      <c r="X455" s="382"/>
      <c r="Y455" s="382"/>
      <c r="Z455" s="382"/>
      <c r="AA455" s="382"/>
      <c r="AB455" s="382"/>
      <c r="AC455" s="376"/>
      <c r="AD455" s="377"/>
      <c r="AE455" s="385"/>
      <c r="AF455" s="385"/>
      <c r="AG455" s="385"/>
      <c r="AH455" s="385"/>
      <c r="AI455" s="379"/>
      <c r="AJ455" s="386"/>
      <c r="AK455" s="372"/>
      <c r="AL455" s="372"/>
      <c r="AM455" s="372"/>
      <c r="AN455" s="372"/>
      <c r="AO455" s="372"/>
      <c r="AP455" s="372"/>
      <c r="AQ455" s="373"/>
      <c r="AR455" s="387"/>
      <c r="AS455" s="383"/>
      <c r="AT455" s="435"/>
      <c r="AU455" s="385"/>
      <c r="AV455" s="385"/>
      <c r="AW455" s="385"/>
      <c r="AX455" s="385"/>
      <c r="AY455" s="378"/>
      <c r="AZ455" s="436"/>
      <c r="BA455" s="372"/>
      <c r="BB455" s="372"/>
      <c r="BC455" s="372"/>
      <c r="BD455" s="372"/>
      <c r="BE455" s="437"/>
      <c r="BF455" s="381"/>
      <c r="BG455" s="376"/>
      <c r="BH455" s="377"/>
      <c r="BI455" s="385"/>
      <c r="BJ455" s="385"/>
      <c r="BK455" s="385"/>
      <c r="BL455" s="385"/>
      <c r="BM455" s="385"/>
      <c r="BN455" s="385"/>
      <c r="BO455" s="379"/>
      <c r="BP455" s="439"/>
      <c r="BQ455" s="438"/>
      <c r="BR455" s="440"/>
      <c r="BS455" s="385"/>
      <c r="BT455" s="379"/>
      <c r="BX455" s="458"/>
    </row>
    <row r="456" spans="1:76" s="132" customFormat="1" ht="15" x14ac:dyDescent="0.3">
      <c r="A456" s="148"/>
      <c r="B456" s="149"/>
      <c r="C456" s="291" t="str">
        <f t="shared" si="7"/>
        <v/>
      </c>
      <c r="D456" s="295"/>
      <c r="E456" s="264"/>
      <c r="F456" s="264"/>
      <c r="G456" s="431"/>
      <c r="H456" s="432"/>
      <c r="I456" s="382"/>
      <c r="J456" s="382"/>
      <c r="K456" s="382"/>
      <c r="L456" s="376"/>
      <c r="M456" s="433"/>
      <c r="N456" s="434"/>
      <c r="O456" s="435"/>
      <c r="P456" s="378"/>
      <c r="Q456" s="436"/>
      <c r="R456" s="373"/>
      <c r="S456" s="437"/>
      <c r="T456" s="438"/>
      <c r="U456" s="384"/>
      <c r="V456" s="470"/>
      <c r="W456" s="381"/>
      <c r="X456" s="382"/>
      <c r="Y456" s="382"/>
      <c r="Z456" s="382"/>
      <c r="AA456" s="382"/>
      <c r="AB456" s="382"/>
      <c r="AC456" s="376"/>
      <c r="AD456" s="377"/>
      <c r="AE456" s="385"/>
      <c r="AF456" s="385"/>
      <c r="AG456" s="385"/>
      <c r="AH456" s="385"/>
      <c r="AI456" s="379"/>
      <c r="AJ456" s="386"/>
      <c r="AK456" s="372"/>
      <c r="AL456" s="372"/>
      <c r="AM456" s="372"/>
      <c r="AN456" s="372"/>
      <c r="AO456" s="372"/>
      <c r="AP456" s="372"/>
      <c r="AQ456" s="373"/>
      <c r="AR456" s="387"/>
      <c r="AS456" s="383"/>
      <c r="AT456" s="435"/>
      <c r="AU456" s="385"/>
      <c r="AV456" s="385"/>
      <c r="AW456" s="385"/>
      <c r="AX456" s="385"/>
      <c r="AY456" s="378"/>
      <c r="AZ456" s="436"/>
      <c r="BA456" s="372"/>
      <c r="BB456" s="372"/>
      <c r="BC456" s="372"/>
      <c r="BD456" s="372"/>
      <c r="BE456" s="437"/>
      <c r="BF456" s="381"/>
      <c r="BG456" s="376"/>
      <c r="BH456" s="377"/>
      <c r="BI456" s="385"/>
      <c r="BJ456" s="385"/>
      <c r="BK456" s="385"/>
      <c r="BL456" s="385"/>
      <c r="BM456" s="385"/>
      <c r="BN456" s="385"/>
      <c r="BO456" s="379"/>
      <c r="BP456" s="439"/>
      <c r="BQ456" s="438"/>
      <c r="BR456" s="440"/>
      <c r="BS456" s="385"/>
      <c r="BT456" s="379"/>
      <c r="BX456" s="458"/>
    </row>
    <row r="457" spans="1:76" s="132" customFormat="1" ht="15" x14ac:dyDescent="0.3">
      <c r="A457" s="148"/>
      <c r="B457" s="149"/>
      <c r="C457" s="291" t="str">
        <f t="shared" si="7"/>
        <v/>
      </c>
      <c r="D457" s="295"/>
      <c r="E457" s="264"/>
      <c r="F457" s="264"/>
      <c r="G457" s="431"/>
      <c r="H457" s="432"/>
      <c r="I457" s="382"/>
      <c r="J457" s="382"/>
      <c r="K457" s="382"/>
      <c r="L457" s="376"/>
      <c r="M457" s="433"/>
      <c r="N457" s="434"/>
      <c r="O457" s="435"/>
      <c r="P457" s="378"/>
      <c r="Q457" s="436"/>
      <c r="R457" s="373"/>
      <c r="S457" s="437"/>
      <c r="T457" s="438"/>
      <c r="U457" s="384"/>
      <c r="V457" s="470"/>
      <c r="W457" s="381"/>
      <c r="X457" s="382"/>
      <c r="Y457" s="382"/>
      <c r="Z457" s="382"/>
      <c r="AA457" s="382"/>
      <c r="AB457" s="382"/>
      <c r="AC457" s="376"/>
      <c r="AD457" s="377"/>
      <c r="AE457" s="385"/>
      <c r="AF457" s="385"/>
      <c r="AG457" s="385"/>
      <c r="AH457" s="385"/>
      <c r="AI457" s="379"/>
      <c r="AJ457" s="386"/>
      <c r="AK457" s="372"/>
      <c r="AL457" s="372"/>
      <c r="AM457" s="372"/>
      <c r="AN457" s="372"/>
      <c r="AO457" s="372"/>
      <c r="AP457" s="372"/>
      <c r="AQ457" s="373"/>
      <c r="AR457" s="387"/>
      <c r="AS457" s="383"/>
      <c r="AT457" s="435"/>
      <c r="AU457" s="385"/>
      <c r="AV457" s="385"/>
      <c r="AW457" s="385"/>
      <c r="AX457" s="385"/>
      <c r="AY457" s="378"/>
      <c r="AZ457" s="436"/>
      <c r="BA457" s="372"/>
      <c r="BB457" s="372"/>
      <c r="BC457" s="372"/>
      <c r="BD457" s="372"/>
      <c r="BE457" s="437"/>
      <c r="BF457" s="381"/>
      <c r="BG457" s="376"/>
      <c r="BH457" s="377"/>
      <c r="BI457" s="385"/>
      <c r="BJ457" s="385"/>
      <c r="BK457" s="385"/>
      <c r="BL457" s="385"/>
      <c r="BM457" s="385"/>
      <c r="BN457" s="385"/>
      <c r="BO457" s="379"/>
      <c r="BP457" s="439"/>
      <c r="BQ457" s="438"/>
      <c r="BR457" s="440"/>
      <c r="BS457" s="385"/>
      <c r="BT457" s="379"/>
      <c r="BX457" s="458"/>
    </row>
    <row r="458" spans="1:76" s="132" customFormat="1" ht="15" x14ac:dyDescent="0.3">
      <c r="A458" s="148"/>
      <c r="B458" s="149"/>
      <c r="C458" s="291" t="str">
        <f t="shared" si="7"/>
        <v/>
      </c>
      <c r="D458" s="295"/>
      <c r="E458" s="264"/>
      <c r="F458" s="264"/>
      <c r="G458" s="431"/>
      <c r="H458" s="432"/>
      <c r="I458" s="382"/>
      <c r="J458" s="382"/>
      <c r="K458" s="382"/>
      <c r="L458" s="376"/>
      <c r="M458" s="433"/>
      <c r="N458" s="434"/>
      <c r="O458" s="435"/>
      <c r="P458" s="378"/>
      <c r="Q458" s="436"/>
      <c r="R458" s="373"/>
      <c r="S458" s="437"/>
      <c r="T458" s="438"/>
      <c r="U458" s="384"/>
      <c r="V458" s="470"/>
      <c r="W458" s="381"/>
      <c r="X458" s="382"/>
      <c r="Y458" s="382"/>
      <c r="Z458" s="382"/>
      <c r="AA458" s="382"/>
      <c r="AB458" s="382"/>
      <c r="AC458" s="376"/>
      <c r="AD458" s="377"/>
      <c r="AE458" s="385"/>
      <c r="AF458" s="385"/>
      <c r="AG458" s="385"/>
      <c r="AH458" s="385"/>
      <c r="AI458" s="379"/>
      <c r="AJ458" s="386"/>
      <c r="AK458" s="372"/>
      <c r="AL458" s="372"/>
      <c r="AM458" s="372"/>
      <c r="AN458" s="372"/>
      <c r="AO458" s="372"/>
      <c r="AP458" s="372"/>
      <c r="AQ458" s="373"/>
      <c r="AR458" s="387"/>
      <c r="AS458" s="383"/>
      <c r="AT458" s="435"/>
      <c r="AU458" s="385"/>
      <c r="AV458" s="385"/>
      <c r="AW458" s="385"/>
      <c r="AX458" s="385"/>
      <c r="AY458" s="378"/>
      <c r="AZ458" s="436"/>
      <c r="BA458" s="372"/>
      <c r="BB458" s="372"/>
      <c r="BC458" s="372"/>
      <c r="BD458" s="372"/>
      <c r="BE458" s="437"/>
      <c r="BF458" s="381"/>
      <c r="BG458" s="376"/>
      <c r="BH458" s="377"/>
      <c r="BI458" s="385"/>
      <c r="BJ458" s="385"/>
      <c r="BK458" s="385"/>
      <c r="BL458" s="385"/>
      <c r="BM458" s="385"/>
      <c r="BN458" s="385"/>
      <c r="BO458" s="379"/>
      <c r="BP458" s="439"/>
      <c r="BQ458" s="438"/>
      <c r="BR458" s="440"/>
      <c r="BS458" s="385"/>
      <c r="BT458" s="379"/>
      <c r="BX458" s="458"/>
    </row>
    <row r="459" spans="1:76" s="132" customFormat="1" ht="15" x14ac:dyDescent="0.3">
      <c r="A459" s="148"/>
      <c r="B459" s="149"/>
      <c r="C459" s="291" t="str">
        <f t="shared" si="7"/>
        <v/>
      </c>
      <c r="D459" s="295"/>
      <c r="E459" s="264"/>
      <c r="F459" s="264"/>
      <c r="G459" s="431"/>
      <c r="H459" s="432"/>
      <c r="I459" s="382"/>
      <c r="J459" s="382"/>
      <c r="K459" s="382"/>
      <c r="L459" s="376"/>
      <c r="M459" s="433"/>
      <c r="N459" s="434"/>
      <c r="O459" s="435"/>
      <c r="P459" s="378"/>
      <c r="Q459" s="436"/>
      <c r="R459" s="373"/>
      <c r="S459" s="437"/>
      <c r="T459" s="438"/>
      <c r="U459" s="384"/>
      <c r="V459" s="470"/>
      <c r="W459" s="381"/>
      <c r="X459" s="382"/>
      <c r="Y459" s="382"/>
      <c r="Z459" s="382"/>
      <c r="AA459" s="382"/>
      <c r="AB459" s="382"/>
      <c r="AC459" s="376"/>
      <c r="AD459" s="377"/>
      <c r="AE459" s="385"/>
      <c r="AF459" s="385"/>
      <c r="AG459" s="385"/>
      <c r="AH459" s="385"/>
      <c r="AI459" s="379"/>
      <c r="AJ459" s="386"/>
      <c r="AK459" s="372"/>
      <c r="AL459" s="372"/>
      <c r="AM459" s="372"/>
      <c r="AN459" s="372"/>
      <c r="AO459" s="372"/>
      <c r="AP459" s="372"/>
      <c r="AQ459" s="373"/>
      <c r="AR459" s="387"/>
      <c r="AS459" s="383"/>
      <c r="AT459" s="435"/>
      <c r="AU459" s="385"/>
      <c r="AV459" s="385"/>
      <c r="AW459" s="385"/>
      <c r="AX459" s="385"/>
      <c r="AY459" s="378"/>
      <c r="AZ459" s="436"/>
      <c r="BA459" s="372"/>
      <c r="BB459" s="372"/>
      <c r="BC459" s="372"/>
      <c r="BD459" s="372"/>
      <c r="BE459" s="437"/>
      <c r="BF459" s="381"/>
      <c r="BG459" s="376"/>
      <c r="BH459" s="377"/>
      <c r="BI459" s="385"/>
      <c r="BJ459" s="385"/>
      <c r="BK459" s="385"/>
      <c r="BL459" s="385"/>
      <c r="BM459" s="385"/>
      <c r="BN459" s="385"/>
      <c r="BO459" s="379"/>
      <c r="BP459" s="439"/>
      <c r="BQ459" s="438"/>
      <c r="BR459" s="440"/>
      <c r="BS459" s="385"/>
      <c r="BT459" s="379"/>
      <c r="BX459" s="458"/>
    </row>
    <row r="460" spans="1:76" s="132" customFormat="1" ht="15" x14ac:dyDescent="0.3">
      <c r="A460" s="148"/>
      <c r="B460" s="149"/>
      <c r="C460" s="291" t="str">
        <f t="shared" si="7"/>
        <v/>
      </c>
      <c r="D460" s="295"/>
      <c r="E460" s="264"/>
      <c r="F460" s="264"/>
      <c r="G460" s="431"/>
      <c r="H460" s="432"/>
      <c r="I460" s="382"/>
      <c r="J460" s="382"/>
      <c r="K460" s="382"/>
      <c r="L460" s="376"/>
      <c r="M460" s="433"/>
      <c r="N460" s="434"/>
      <c r="O460" s="435"/>
      <c r="P460" s="378"/>
      <c r="Q460" s="436"/>
      <c r="R460" s="373"/>
      <c r="S460" s="437"/>
      <c r="T460" s="438"/>
      <c r="U460" s="384"/>
      <c r="V460" s="470"/>
      <c r="W460" s="381"/>
      <c r="X460" s="382"/>
      <c r="Y460" s="382"/>
      <c r="Z460" s="382"/>
      <c r="AA460" s="382"/>
      <c r="AB460" s="382"/>
      <c r="AC460" s="376"/>
      <c r="AD460" s="377"/>
      <c r="AE460" s="385"/>
      <c r="AF460" s="385"/>
      <c r="AG460" s="385"/>
      <c r="AH460" s="385"/>
      <c r="AI460" s="379"/>
      <c r="AJ460" s="386"/>
      <c r="AK460" s="372"/>
      <c r="AL460" s="372"/>
      <c r="AM460" s="372"/>
      <c r="AN460" s="372"/>
      <c r="AO460" s="372"/>
      <c r="AP460" s="372"/>
      <c r="AQ460" s="373"/>
      <c r="AR460" s="387"/>
      <c r="AS460" s="383"/>
      <c r="AT460" s="435"/>
      <c r="AU460" s="385"/>
      <c r="AV460" s="385"/>
      <c r="AW460" s="385"/>
      <c r="AX460" s="385"/>
      <c r="AY460" s="378"/>
      <c r="AZ460" s="436"/>
      <c r="BA460" s="372"/>
      <c r="BB460" s="372"/>
      <c r="BC460" s="372"/>
      <c r="BD460" s="372"/>
      <c r="BE460" s="437"/>
      <c r="BF460" s="381"/>
      <c r="BG460" s="376"/>
      <c r="BH460" s="377"/>
      <c r="BI460" s="385"/>
      <c r="BJ460" s="385"/>
      <c r="BK460" s="385"/>
      <c r="BL460" s="385"/>
      <c r="BM460" s="385"/>
      <c r="BN460" s="385"/>
      <c r="BO460" s="379"/>
      <c r="BP460" s="439"/>
      <c r="BQ460" s="438"/>
      <c r="BR460" s="440"/>
      <c r="BS460" s="385"/>
      <c r="BT460" s="379"/>
      <c r="BX460" s="458"/>
    </row>
    <row r="461" spans="1:76" s="132" customFormat="1" ht="15" x14ac:dyDescent="0.3">
      <c r="A461" s="148"/>
      <c r="B461" s="149"/>
      <c r="C461" s="291" t="str">
        <f t="shared" si="7"/>
        <v/>
      </c>
      <c r="D461" s="295"/>
      <c r="E461" s="264"/>
      <c r="F461" s="264"/>
      <c r="G461" s="431"/>
      <c r="H461" s="432"/>
      <c r="I461" s="382"/>
      <c r="J461" s="382"/>
      <c r="K461" s="382"/>
      <c r="L461" s="376"/>
      <c r="M461" s="433"/>
      <c r="N461" s="434"/>
      <c r="O461" s="435"/>
      <c r="P461" s="378"/>
      <c r="Q461" s="436"/>
      <c r="R461" s="373"/>
      <c r="S461" s="437"/>
      <c r="T461" s="438"/>
      <c r="U461" s="384"/>
      <c r="V461" s="470"/>
      <c r="W461" s="381"/>
      <c r="X461" s="382"/>
      <c r="Y461" s="382"/>
      <c r="Z461" s="382"/>
      <c r="AA461" s="382"/>
      <c r="AB461" s="382"/>
      <c r="AC461" s="376"/>
      <c r="AD461" s="377"/>
      <c r="AE461" s="385"/>
      <c r="AF461" s="385"/>
      <c r="AG461" s="385"/>
      <c r="AH461" s="385"/>
      <c r="AI461" s="379"/>
      <c r="AJ461" s="386"/>
      <c r="AK461" s="372"/>
      <c r="AL461" s="372"/>
      <c r="AM461" s="372"/>
      <c r="AN461" s="372"/>
      <c r="AO461" s="372"/>
      <c r="AP461" s="372"/>
      <c r="AQ461" s="373"/>
      <c r="AR461" s="387"/>
      <c r="AS461" s="383"/>
      <c r="AT461" s="435"/>
      <c r="AU461" s="385"/>
      <c r="AV461" s="385"/>
      <c r="AW461" s="385"/>
      <c r="AX461" s="385"/>
      <c r="AY461" s="378"/>
      <c r="AZ461" s="436"/>
      <c r="BA461" s="372"/>
      <c r="BB461" s="372"/>
      <c r="BC461" s="372"/>
      <c r="BD461" s="372"/>
      <c r="BE461" s="437"/>
      <c r="BF461" s="381"/>
      <c r="BG461" s="376"/>
      <c r="BH461" s="377"/>
      <c r="BI461" s="385"/>
      <c r="BJ461" s="385"/>
      <c r="BK461" s="385"/>
      <c r="BL461" s="385"/>
      <c r="BM461" s="385"/>
      <c r="BN461" s="385"/>
      <c r="BO461" s="379"/>
      <c r="BP461" s="439"/>
      <c r="BQ461" s="438"/>
      <c r="BR461" s="440"/>
      <c r="BS461" s="385"/>
      <c r="BT461" s="379"/>
      <c r="BX461" s="458"/>
    </row>
    <row r="462" spans="1:76" s="132" customFormat="1" ht="15" x14ac:dyDescent="0.3">
      <c r="A462" s="148"/>
      <c r="B462" s="149"/>
      <c r="C462" s="291" t="str">
        <f t="shared" si="7"/>
        <v/>
      </c>
      <c r="D462" s="295"/>
      <c r="E462" s="264"/>
      <c r="F462" s="264"/>
      <c r="G462" s="431"/>
      <c r="H462" s="432"/>
      <c r="I462" s="382"/>
      <c r="J462" s="382"/>
      <c r="K462" s="382"/>
      <c r="L462" s="376"/>
      <c r="M462" s="433"/>
      <c r="N462" s="434"/>
      <c r="O462" s="435"/>
      <c r="P462" s="378"/>
      <c r="Q462" s="436"/>
      <c r="R462" s="373"/>
      <c r="S462" s="437"/>
      <c r="T462" s="438"/>
      <c r="U462" s="384"/>
      <c r="V462" s="470"/>
      <c r="W462" s="381"/>
      <c r="X462" s="382"/>
      <c r="Y462" s="382"/>
      <c r="Z462" s="382"/>
      <c r="AA462" s="382"/>
      <c r="AB462" s="382"/>
      <c r="AC462" s="376"/>
      <c r="AD462" s="377"/>
      <c r="AE462" s="385"/>
      <c r="AF462" s="385"/>
      <c r="AG462" s="385"/>
      <c r="AH462" s="385"/>
      <c r="AI462" s="379"/>
      <c r="AJ462" s="386"/>
      <c r="AK462" s="372"/>
      <c r="AL462" s="372"/>
      <c r="AM462" s="372"/>
      <c r="AN462" s="372"/>
      <c r="AO462" s="372"/>
      <c r="AP462" s="372"/>
      <c r="AQ462" s="373"/>
      <c r="AR462" s="387"/>
      <c r="AS462" s="383"/>
      <c r="AT462" s="435"/>
      <c r="AU462" s="385"/>
      <c r="AV462" s="385"/>
      <c r="AW462" s="385"/>
      <c r="AX462" s="385"/>
      <c r="AY462" s="378"/>
      <c r="AZ462" s="436"/>
      <c r="BA462" s="372"/>
      <c r="BB462" s="372"/>
      <c r="BC462" s="372"/>
      <c r="BD462" s="372"/>
      <c r="BE462" s="437"/>
      <c r="BF462" s="381"/>
      <c r="BG462" s="376"/>
      <c r="BH462" s="377"/>
      <c r="BI462" s="385"/>
      <c r="BJ462" s="385"/>
      <c r="BK462" s="385"/>
      <c r="BL462" s="385"/>
      <c r="BM462" s="385"/>
      <c r="BN462" s="385"/>
      <c r="BO462" s="379"/>
      <c r="BP462" s="439"/>
      <c r="BQ462" s="438"/>
      <c r="BR462" s="440"/>
      <c r="BS462" s="385"/>
      <c r="BT462" s="379"/>
      <c r="BX462" s="458"/>
    </row>
    <row r="463" spans="1:76" s="132" customFormat="1" ht="15" x14ac:dyDescent="0.3">
      <c r="A463" s="148"/>
      <c r="B463" s="149"/>
      <c r="C463" s="291" t="str">
        <f t="shared" si="7"/>
        <v/>
      </c>
      <c r="D463" s="295"/>
      <c r="E463" s="264"/>
      <c r="F463" s="264"/>
      <c r="G463" s="431"/>
      <c r="H463" s="432"/>
      <c r="I463" s="382"/>
      <c r="J463" s="382"/>
      <c r="K463" s="382"/>
      <c r="L463" s="376"/>
      <c r="M463" s="433"/>
      <c r="N463" s="434"/>
      <c r="O463" s="435"/>
      <c r="P463" s="378"/>
      <c r="Q463" s="436"/>
      <c r="R463" s="373"/>
      <c r="S463" s="437"/>
      <c r="T463" s="438"/>
      <c r="U463" s="384"/>
      <c r="V463" s="470"/>
      <c r="W463" s="381"/>
      <c r="X463" s="382"/>
      <c r="Y463" s="382"/>
      <c r="Z463" s="382"/>
      <c r="AA463" s="382"/>
      <c r="AB463" s="382"/>
      <c r="AC463" s="376"/>
      <c r="AD463" s="377"/>
      <c r="AE463" s="385"/>
      <c r="AF463" s="385"/>
      <c r="AG463" s="385"/>
      <c r="AH463" s="385"/>
      <c r="AI463" s="379"/>
      <c r="AJ463" s="386"/>
      <c r="AK463" s="372"/>
      <c r="AL463" s="372"/>
      <c r="AM463" s="372"/>
      <c r="AN463" s="372"/>
      <c r="AO463" s="372"/>
      <c r="AP463" s="372"/>
      <c r="AQ463" s="373"/>
      <c r="AR463" s="387"/>
      <c r="AS463" s="383"/>
      <c r="AT463" s="435"/>
      <c r="AU463" s="385"/>
      <c r="AV463" s="385"/>
      <c r="AW463" s="385"/>
      <c r="AX463" s="385"/>
      <c r="AY463" s="378"/>
      <c r="AZ463" s="436"/>
      <c r="BA463" s="372"/>
      <c r="BB463" s="372"/>
      <c r="BC463" s="372"/>
      <c r="BD463" s="372"/>
      <c r="BE463" s="437"/>
      <c r="BF463" s="381"/>
      <c r="BG463" s="376"/>
      <c r="BH463" s="377"/>
      <c r="BI463" s="385"/>
      <c r="BJ463" s="385"/>
      <c r="BK463" s="385"/>
      <c r="BL463" s="385"/>
      <c r="BM463" s="385"/>
      <c r="BN463" s="385"/>
      <c r="BO463" s="379"/>
      <c r="BP463" s="439"/>
      <c r="BQ463" s="438"/>
      <c r="BR463" s="440"/>
      <c r="BS463" s="385"/>
      <c r="BT463" s="379"/>
      <c r="BX463" s="458"/>
    </row>
    <row r="464" spans="1:76" s="132" customFormat="1" ht="15" x14ac:dyDescent="0.3">
      <c r="A464" s="148"/>
      <c r="B464" s="149"/>
      <c r="C464" s="291" t="str">
        <f t="shared" si="7"/>
        <v/>
      </c>
      <c r="D464" s="295"/>
      <c r="E464" s="264"/>
      <c r="F464" s="264"/>
      <c r="G464" s="431"/>
      <c r="H464" s="432"/>
      <c r="I464" s="382"/>
      <c r="J464" s="382"/>
      <c r="K464" s="382"/>
      <c r="L464" s="376"/>
      <c r="M464" s="433"/>
      <c r="N464" s="434"/>
      <c r="O464" s="435"/>
      <c r="P464" s="378"/>
      <c r="Q464" s="436"/>
      <c r="R464" s="373"/>
      <c r="S464" s="437"/>
      <c r="T464" s="438"/>
      <c r="U464" s="384"/>
      <c r="V464" s="470"/>
      <c r="W464" s="381"/>
      <c r="X464" s="382"/>
      <c r="Y464" s="382"/>
      <c r="Z464" s="382"/>
      <c r="AA464" s="382"/>
      <c r="AB464" s="382"/>
      <c r="AC464" s="376"/>
      <c r="AD464" s="377"/>
      <c r="AE464" s="385"/>
      <c r="AF464" s="385"/>
      <c r="AG464" s="385"/>
      <c r="AH464" s="385"/>
      <c r="AI464" s="379"/>
      <c r="AJ464" s="386"/>
      <c r="AK464" s="372"/>
      <c r="AL464" s="372"/>
      <c r="AM464" s="372"/>
      <c r="AN464" s="372"/>
      <c r="AO464" s="372"/>
      <c r="AP464" s="372"/>
      <c r="AQ464" s="373"/>
      <c r="AR464" s="387"/>
      <c r="AS464" s="383"/>
      <c r="AT464" s="435"/>
      <c r="AU464" s="385"/>
      <c r="AV464" s="385"/>
      <c r="AW464" s="385"/>
      <c r="AX464" s="385"/>
      <c r="AY464" s="378"/>
      <c r="AZ464" s="436"/>
      <c r="BA464" s="372"/>
      <c r="BB464" s="372"/>
      <c r="BC464" s="372"/>
      <c r="BD464" s="372"/>
      <c r="BE464" s="437"/>
      <c r="BF464" s="381"/>
      <c r="BG464" s="376"/>
      <c r="BH464" s="377"/>
      <c r="BI464" s="385"/>
      <c r="BJ464" s="385"/>
      <c r="BK464" s="385"/>
      <c r="BL464" s="385"/>
      <c r="BM464" s="385"/>
      <c r="BN464" s="385"/>
      <c r="BO464" s="379"/>
      <c r="BP464" s="439"/>
      <c r="BQ464" s="438"/>
      <c r="BR464" s="440"/>
      <c r="BS464" s="385"/>
      <c r="BT464" s="379"/>
      <c r="BX464" s="458"/>
    </row>
    <row r="465" spans="1:76" s="132" customFormat="1" ht="15" x14ac:dyDescent="0.3">
      <c r="A465" s="148"/>
      <c r="B465" s="149"/>
      <c r="C465" s="291" t="str">
        <f t="shared" si="7"/>
        <v/>
      </c>
      <c r="D465" s="295"/>
      <c r="E465" s="264"/>
      <c r="F465" s="264"/>
      <c r="G465" s="431"/>
      <c r="H465" s="432"/>
      <c r="I465" s="382"/>
      <c r="J465" s="382"/>
      <c r="K465" s="382"/>
      <c r="L465" s="376"/>
      <c r="M465" s="433"/>
      <c r="N465" s="434"/>
      <c r="O465" s="435"/>
      <c r="P465" s="378"/>
      <c r="Q465" s="436"/>
      <c r="R465" s="373"/>
      <c r="S465" s="437"/>
      <c r="T465" s="438"/>
      <c r="U465" s="384"/>
      <c r="V465" s="470"/>
      <c r="W465" s="381"/>
      <c r="X465" s="382"/>
      <c r="Y465" s="382"/>
      <c r="Z465" s="382"/>
      <c r="AA465" s="382"/>
      <c r="AB465" s="382"/>
      <c r="AC465" s="376"/>
      <c r="AD465" s="377"/>
      <c r="AE465" s="385"/>
      <c r="AF465" s="385"/>
      <c r="AG465" s="385"/>
      <c r="AH465" s="385"/>
      <c r="AI465" s="379"/>
      <c r="AJ465" s="386"/>
      <c r="AK465" s="372"/>
      <c r="AL465" s="372"/>
      <c r="AM465" s="372"/>
      <c r="AN465" s="372"/>
      <c r="AO465" s="372"/>
      <c r="AP465" s="372"/>
      <c r="AQ465" s="373"/>
      <c r="AR465" s="387"/>
      <c r="AS465" s="383"/>
      <c r="AT465" s="435"/>
      <c r="AU465" s="385"/>
      <c r="AV465" s="385"/>
      <c r="AW465" s="385"/>
      <c r="AX465" s="385"/>
      <c r="AY465" s="378"/>
      <c r="AZ465" s="436"/>
      <c r="BA465" s="372"/>
      <c r="BB465" s="372"/>
      <c r="BC465" s="372"/>
      <c r="BD465" s="372"/>
      <c r="BE465" s="437"/>
      <c r="BF465" s="381"/>
      <c r="BG465" s="376"/>
      <c r="BH465" s="377"/>
      <c r="BI465" s="385"/>
      <c r="BJ465" s="385"/>
      <c r="BK465" s="385"/>
      <c r="BL465" s="385"/>
      <c r="BM465" s="385"/>
      <c r="BN465" s="385"/>
      <c r="BO465" s="379"/>
      <c r="BP465" s="439"/>
      <c r="BQ465" s="438"/>
      <c r="BR465" s="440"/>
      <c r="BS465" s="385"/>
      <c r="BT465" s="379"/>
      <c r="BX465" s="458"/>
    </row>
    <row r="466" spans="1:76" s="132" customFormat="1" ht="15" x14ac:dyDescent="0.3">
      <c r="A466" s="148"/>
      <c r="B466" s="149"/>
      <c r="C466" s="291" t="str">
        <f t="shared" si="7"/>
        <v/>
      </c>
      <c r="D466" s="295"/>
      <c r="E466" s="264"/>
      <c r="F466" s="264"/>
      <c r="G466" s="431"/>
      <c r="H466" s="432"/>
      <c r="I466" s="382"/>
      <c r="J466" s="382"/>
      <c r="K466" s="382"/>
      <c r="L466" s="376"/>
      <c r="M466" s="433"/>
      <c r="N466" s="434"/>
      <c r="O466" s="435"/>
      <c r="P466" s="378"/>
      <c r="Q466" s="436"/>
      <c r="R466" s="373"/>
      <c r="S466" s="437"/>
      <c r="T466" s="438"/>
      <c r="U466" s="384"/>
      <c r="V466" s="470"/>
      <c r="W466" s="381"/>
      <c r="X466" s="382"/>
      <c r="Y466" s="382"/>
      <c r="Z466" s="382"/>
      <c r="AA466" s="382"/>
      <c r="AB466" s="382"/>
      <c r="AC466" s="376"/>
      <c r="AD466" s="377"/>
      <c r="AE466" s="385"/>
      <c r="AF466" s="385"/>
      <c r="AG466" s="385"/>
      <c r="AH466" s="385"/>
      <c r="AI466" s="379"/>
      <c r="AJ466" s="386"/>
      <c r="AK466" s="372"/>
      <c r="AL466" s="372"/>
      <c r="AM466" s="372"/>
      <c r="AN466" s="372"/>
      <c r="AO466" s="372"/>
      <c r="AP466" s="372"/>
      <c r="AQ466" s="373"/>
      <c r="AR466" s="387"/>
      <c r="AS466" s="383"/>
      <c r="AT466" s="435"/>
      <c r="AU466" s="385"/>
      <c r="AV466" s="385"/>
      <c r="AW466" s="385"/>
      <c r="AX466" s="385"/>
      <c r="AY466" s="378"/>
      <c r="AZ466" s="436"/>
      <c r="BA466" s="372"/>
      <c r="BB466" s="372"/>
      <c r="BC466" s="372"/>
      <c r="BD466" s="372"/>
      <c r="BE466" s="437"/>
      <c r="BF466" s="381"/>
      <c r="BG466" s="376"/>
      <c r="BH466" s="377"/>
      <c r="BI466" s="385"/>
      <c r="BJ466" s="385"/>
      <c r="BK466" s="385"/>
      <c r="BL466" s="385"/>
      <c r="BM466" s="385"/>
      <c r="BN466" s="385"/>
      <c r="BO466" s="379"/>
      <c r="BP466" s="439"/>
      <c r="BQ466" s="438"/>
      <c r="BR466" s="440"/>
      <c r="BS466" s="385"/>
      <c r="BT466" s="379"/>
      <c r="BX466" s="458"/>
    </row>
    <row r="467" spans="1:76" s="132" customFormat="1" ht="15" x14ac:dyDescent="0.3">
      <c r="A467" s="148"/>
      <c r="B467" s="149"/>
      <c r="C467" s="291" t="str">
        <f t="shared" si="7"/>
        <v/>
      </c>
      <c r="D467" s="295"/>
      <c r="E467" s="264"/>
      <c r="F467" s="264"/>
      <c r="G467" s="431"/>
      <c r="H467" s="432"/>
      <c r="I467" s="382"/>
      <c r="J467" s="382"/>
      <c r="K467" s="382"/>
      <c r="L467" s="376"/>
      <c r="M467" s="433"/>
      <c r="N467" s="434"/>
      <c r="O467" s="435"/>
      <c r="P467" s="378"/>
      <c r="Q467" s="436"/>
      <c r="R467" s="373"/>
      <c r="S467" s="437"/>
      <c r="T467" s="438"/>
      <c r="U467" s="384"/>
      <c r="V467" s="470"/>
      <c r="W467" s="381"/>
      <c r="X467" s="382"/>
      <c r="Y467" s="382"/>
      <c r="Z467" s="382"/>
      <c r="AA467" s="382"/>
      <c r="AB467" s="382"/>
      <c r="AC467" s="376"/>
      <c r="AD467" s="377"/>
      <c r="AE467" s="385"/>
      <c r="AF467" s="385"/>
      <c r="AG467" s="385"/>
      <c r="AH467" s="385"/>
      <c r="AI467" s="379"/>
      <c r="AJ467" s="386"/>
      <c r="AK467" s="372"/>
      <c r="AL467" s="372"/>
      <c r="AM467" s="372"/>
      <c r="AN467" s="372"/>
      <c r="AO467" s="372"/>
      <c r="AP467" s="372"/>
      <c r="AQ467" s="373"/>
      <c r="AR467" s="387"/>
      <c r="AS467" s="383"/>
      <c r="AT467" s="435"/>
      <c r="AU467" s="385"/>
      <c r="AV467" s="385"/>
      <c r="AW467" s="385"/>
      <c r="AX467" s="385"/>
      <c r="AY467" s="378"/>
      <c r="AZ467" s="436"/>
      <c r="BA467" s="372"/>
      <c r="BB467" s="372"/>
      <c r="BC467" s="372"/>
      <c r="BD467" s="372"/>
      <c r="BE467" s="437"/>
      <c r="BF467" s="381"/>
      <c r="BG467" s="376"/>
      <c r="BH467" s="377"/>
      <c r="BI467" s="385"/>
      <c r="BJ467" s="385"/>
      <c r="BK467" s="385"/>
      <c r="BL467" s="385"/>
      <c r="BM467" s="385"/>
      <c r="BN467" s="385"/>
      <c r="BO467" s="379"/>
      <c r="BP467" s="439"/>
      <c r="BQ467" s="438"/>
      <c r="BR467" s="440"/>
      <c r="BS467" s="385"/>
      <c r="BT467" s="379"/>
      <c r="BX467" s="458"/>
    </row>
    <row r="468" spans="1:76" s="132" customFormat="1" ht="15" x14ac:dyDescent="0.3">
      <c r="A468" s="148"/>
      <c r="B468" s="149"/>
      <c r="C468" s="291" t="str">
        <f t="shared" si="7"/>
        <v/>
      </c>
      <c r="D468" s="295"/>
      <c r="E468" s="264"/>
      <c r="F468" s="264"/>
      <c r="G468" s="431"/>
      <c r="H468" s="432"/>
      <c r="I468" s="382"/>
      <c r="J468" s="382"/>
      <c r="K468" s="382"/>
      <c r="L468" s="376"/>
      <c r="M468" s="433"/>
      <c r="N468" s="434"/>
      <c r="O468" s="435"/>
      <c r="P468" s="378"/>
      <c r="Q468" s="436"/>
      <c r="R468" s="373"/>
      <c r="S468" s="437"/>
      <c r="T468" s="438"/>
      <c r="U468" s="384"/>
      <c r="V468" s="470"/>
      <c r="W468" s="381"/>
      <c r="X468" s="382"/>
      <c r="Y468" s="382"/>
      <c r="Z468" s="382"/>
      <c r="AA468" s="382"/>
      <c r="AB468" s="382"/>
      <c r="AC468" s="376"/>
      <c r="AD468" s="377"/>
      <c r="AE468" s="385"/>
      <c r="AF468" s="385"/>
      <c r="AG468" s="385"/>
      <c r="AH468" s="385"/>
      <c r="AI468" s="379"/>
      <c r="AJ468" s="386"/>
      <c r="AK468" s="372"/>
      <c r="AL468" s="372"/>
      <c r="AM468" s="372"/>
      <c r="AN468" s="372"/>
      <c r="AO468" s="372"/>
      <c r="AP468" s="372"/>
      <c r="AQ468" s="373"/>
      <c r="AR468" s="387"/>
      <c r="AS468" s="383"/>
      <c r="AT468" s="435"/>
      <c r="AU468" s="385"/>
      <c r="AV468" s="385"/>
      <c r="AW468" s="385"/>
      <c r="AX468" s="385"/>
      <c r="AY468" s="378"/>
      <c r="AZ468" s="436"/>
      <c r="BA468" s="372"/>
      <c r="BB468" s="372"/>
      <c r="BC468" s="372"/>
      <c r="BD468" s="372"/>
      <c r="BE468" s="437"/>
      <c r="BF468" s="381"/>
      <c r="BG468" s="376"/>
      <c r="BH468" s="377"/>
      <c r="BI468" s="385"/>
      <c r="BJ468" s="385"/>
      <c r="BK468" s="385"/>
      <c r="BL468" s="385"/>
      <c r="BM468" s="385"/>
      <c r="BN468" s="385"/>
      <c r="BO468" s="379"/>
      <c r="BP468" s="439"/>
      <c r="BQ468" s="438"/>
      <c r="BR468" s="440"/>
      <c r="BS468" s="385"/>
      <c r="BT468" s="379"/>
      <c r="BX468" s="458"/>
    </row>
    <row r="469" spans="1:76" s="132" customFormat="1" ht="15" x14ac:dyDescent="0.3">
      <c r="A469" s="148"/>
      <c r="B469" s="149"/>
      <c r="C469" s="291" t="str">
        <f t="shared" si="7"/>
        <v/>
      </c>
      <c r="D469" s="295"/>
      <c r="E469" s="264"/>
      <c r="F469" s="264"/>
      <c r="G469" s="431"/>
      <c r="H469" s="432"/>
      <c r="I469" s="382"/>
      <c r="J469" s="382"/>
      <c r="K469" s="382"/>
      <c r="L469" s="376"/>
      <c r="M469" s="433"/>
      <c r="N469" s="434"/>
      <c r="O469" s="435"/>
      <c r="P469" s="378"/>
      <c r="Q469" s="436"/>
      <c r="R469" s="373"/>
      <c r="S469" s="437"/>
      <c r="T469" s="438"/>
      <c r="U469" s="384"/>
      <c r="V469" s="470"/>
      <c r="W469" s="381"/>
      <c r="X469" s="382"/>
      <c r="Y469" s="382"/>
      <c r="Z469" s="382"/>
      <c r="AA469" s="382"/>
      <c r="AB469" s="382"/>
      <c r="AC469" s="376"/>
      <c r="AD469" s="377"/>
      <c r="AE469" s="385"/>
      <c r="AF469" s="385"/>
      <c r="AG469" s="385"/>
      <c r="AH469" s="385"/>
      <c r="AI469" s="379"/>
      <c r="AJ469" s="386"/>
      <c r="AK469" s="372"/>
      <c r="AL469" s="372"/>
      <c r="AM469" s="372"/>
      <c r="AN469" s="372"/>
      <c r="AO469" s="372"/>
      <c r="AP469" s="372"/>
      <c r="AQ469" s="373"/>
      <c r="AR469" s="387"/>
      <c r="AS469" s="383"/>
      <c r="AT469" s="435"/>
      <c r="AU469" s="385"/>
      <c r="AV469" s="385"/>
      <c r="AW469" s="385"/>
      <c r="AX469" s="385"/>
      <c r="AY469" s="378"/>
      <c r="AZ469" s="436"/>
      <c r="BA469" s="372"/>
      <c r="BB469" s="372"/>
      <c r="BC469" s="372"/>
      <c r="BD469" s="372"/>
      <c r="BE469" s="437"/>
      <c r="BF469" s="381"/>
      <c r="BG469" s="376"/>
      <c r="BH469" s="377"/>
      <c r="BI469" s="385"/>
      <c r="BJ469" s="385"/>
      <c r="BK469" s="385"/>
      <c r="BL469" s="385"/>
      <c r="BM469" s="385"/>
      <c r="BN469" s="385"/>
      <c r="BO469" s="379"/>
      <c r="BP469" s="439"/>
      <c r="BQ469" s="438"/>
      <c r="BR469" s="440"/>
      <c r="BS469" s="385"/>
      <c r="BT469" s="379"/>
      <c r="BX469" s="458"/>
    </row>
    <row r="470" spans="1:76" s="132" customFormat="1" ht="15" x14ac:dyDescent="0.3">
      <c r="A470" s="148"/>
      <c r="B470" s="149"/>
      <c r="C470" s="291" t="str">
        <f t="shared" si="7"/>
        <v/>
      </c>
      <c r="D470" s="295"/>
      <c r="E470" s="264"/>
      <c r="F470" s="264"/>
      <c r="G470" s="431"/>
      <c r="H470" s="432"/>
      <c r="I470" s="382"/>
      <c r="J470" s="382"/>
      <c r="K470" s="382"/>
      <c r="L470" s="376"/>
      <c r="M470" s="433"/>
      <c r="N470" s="434"/>
      <c r="O470" s="435"/>
      <c r="P470" s="378"/>
      <c r="Q470" s="436"/>
      <c r="R470" s="373"/>
      <c r="S470" s="437"/>
      <c r="T470" s="438"/>
      <c r="U470" s="384"/>
      <c r="V470" s="470"/>
      <c r="W470" s="381"/>
      <c r="X470" s="382"/>
      <c r="Y470" s="382"/>
      <c r="Z470" s="382"/>
      <c r="AA470" s="382"/>
      <c r="AB470" s="382"/>
      <c r="AC470" s="376"/>
      <c r="AD470" s="377"/>
      <c r="AE470" s="385"/>
      <c r="AF470" s="385"/>
      <c r="AG470" s="385"/>
      <c r="AH470" s="385"/>
      <c r="AI470" s="379"/>
      <c r="AJ470" s="386"/>
      <c r="AK470" s="372"/>
      <c r="AL470" s="372"/>
      <c r="AM470" s="372"/>
      <c r="AN470" s="372"/>
      <c r="AO470" s="372"/>
      <c r="AP470" s="372"/>
      <c r="AQ470" s="373"/>
      <c r="AR470" s="387"/>
      <c r="AS470" s="383"/>
      <c r="AT470" s="435"/>
      <c r="AU470" s="385"/>
      <c r="AV470" s="385"/>
      <c r="AW470" s="385"/>
      <c r="AX470" s="385"/>
      <c r="AY470" s="378"/>
      <c r="AZ470" s="436"/>
      <c r="BA470" s="372"/>
      <c r="BB470" s="372"/>
      <c r="BC470" s="372"/>
      <c r="BD470" s="372"/>
      <c r="BE470" s="437"/>
      <c r="BF470" s="381"/>
      <c r="BG470" s="376"/>
      <c r="BH470" s="377"/>
      <c r="BI470" s="385"/>
      <c r="BJ470" s="385"/>
      <c r="BK470" s="385"/>
      <c r="BL470" s="385"/>
      <c r="BM470" s="385"/>
      <c r="BN470" s="385"/>
      <c r="BO470" s="379"/>
      <c r="BP470" s="439"/>
      <c r="BQ470" s="438"/>
      <c r="BR470" s="440"/>
      <c r="BS470" s="385"/>
      <c r="BT470" s="379"/>
      <c r="BX470" s="458"/>
    </row>
    <row r="471" spans="1:76" s="132" customFormat="1" ht="15" x14ac:dyDescent="0.3">
      <c r="A471" s="148"/>
      <c r="B471" s="149"/>
      <c r="C471" s="291" t="str">
        <f t="shared" si="7"/>
        <v/>
      </c>
      <c r="D471" s="295"/>
      <c r="E471" s="264"/>
      <c r="F471" s="264"/>
      <c r="G471" s="431"/>
      <c r="H471" s="432"/>
      <c r="I471" s="382"/>
      <c r="J471" s="382"/>
      <c r="K471" s="382"/>
      <c r="L471" s="376"/>
      <c r="M471" s="433"/>
      <c r="N471" s="434"/>
      <c r="O471" s="435"/>
      <c r="P471" s="378"/>
      <c r="Q471" s="436"/>
      <c r="R471" s="373"/>
      <c r="S471" s="437"/>
      <c r="T471" s="438"/>
      <c r="U471" s="384"/>
      <c r="V471" s="470"/>
      <c r="W471" s="381"/>
      <c r="X471" s="382"/>
      <c r="Y471" s="382"/>
      <c r="Z471" s="382"/>
      <c r="AA471" s="382"/>
      <c r="AB471" s="382"/>
      <c r="AC471" s="376"/>
      <c r="AD471" s="377"/>
      <c r="AE471" s="385"/>
      <c r="AF471" s="385"/>
      <c r="AG471" s="385"/>
      <c r="AH471" s="385"/>
      <c r="AI471" s="379"/>
      <c r="AJ471" s="386"/>
      <c r="AK471" s="372"/>
      <c r="AL471" s="372"/>
      <c r="AM471" s="372"/>
      <c r="AN471" s="372"/>
      <c r="AO471" s="372"/>
      <c r="AP471" s="372"/>
      <c r="AQ471" s="373"/>
      <c r="AR471" s="387"/>
      <c r="AS471" s="383"/>
      <c r="AT471" s="435"/>
      <c r="AU471" s="385"/>
      <c r="AV471" s="385"/>
      <c r="AW471" s="385"/>
      <c r="AX471" s="385"/>
      <c r="AY471" s="378"/>
      <c r="AZ471" s="436"/>
      <c r="BA471" s="372"/>
      <c r="BB471" s="372"/>
      <c r="BC471" s="372"/>
      <c r="BD471" s="372"/>
      <c r="BE471" s="437"/>
      <c r="BF471" s="381"/>
      <c r="BG471" s="376"/>
      <c r="BH471" s="377"/>
      <c r="BI471" s="385"/>
      <c r="BJ471" s="385"/>
      <c r="BK471" s="385"/>
      <c r="BL471" s="385"/>
      <c r="BM471" s="385"/>
      <c r="BN471" s="385"/>
      <c r="BO471" s="379"/>
      <c r="BP471" s="439"/>
      <c r="BQ471" s="438"/>
      <c r="BR471" s="440"/>
      <c r="BS471" s="385"/>
      <c r="BT471" s="379"/>
      <c r="BX471" s="458"/>
    </row>
    <row r="472" spans="1:76" s="132" customFormat="1" ht="15" x14ac:dyDescent="0.3">
      <c r="A472" s="148"/>
      <c r="B472" s="149"/>
      <c r="C472" s="291" t="str">
        <f t="shared" si="7"/>
        <v/>
      </c>
      <c r="D472" s="295"/>
      <c r="E472" s="264"/>
      <c r="F472" s="264"/>
      <c r="G472" s="431"/>
      <c r="H472" s="432"/>
      <c r="I472" s="382"/>
      <c r="J472" s="382"/>
      <c r="K472" s="382"/>
      <c r="L472" s="376"/>
      <c r="M472" s="433"/>
      <c r="N472" s="434"/>
      <c r="O472" s="435"/>
      <c r="P472" s="378"/>
      <c r="Q472" s="436"/>
      <c r="R472" s="373"/>
      <c r="S472" s="437"/>
      <c r="T472" s="438"/>
      <c r="U472" s="384"/>
      <c r="V472" s="470"/>
      <c r="W472" s="381"/>
      <c r="X472" s="382"/>
      <c r="Y472" s="382"/>
      <c r="Z472" s="382"/>
      <c r="AA472" s="382"/>
      <c r="AB472" s="382"/>
      <c r="AC472" s="376"/>
      <c r="AD472" s="377"/>
      <c r="AE472" s="385"/>
      <c r="AF472" s="385"/>
      <c r="AG472" s="385"/>
      <c r="AH472" s="385"/>
      <c r="AI472" s="379"/>
      <c r="AJ472" s="386"/>
      <c r="AK472" s="372"/>
      <c r="AL472" s="372"/>
      <c r="AM472" s="372"/>
      <c r="AN472" s="372"/>
      <c r="AO472" s="372"/>
      <c r="AP472" s="372"/>
      <c r="AQ472" s="373"/>
      <c r="AR472" s="387"/>
      <c r="AS472" s="383"/>
      <c r="AT472" s="435"/>
      <c r="AU472" s="385"/>
      <c r="AV472" s="385"/>
      <c r="AW472" s="385"/>
      <c r="AX472" s="385"/>
      <c r="AY472" s="378"/>
      <c r="AZ472" s="436"/>
      <c r="BA472" s="372"/>
      <c r="BB472" s="372"/>
      <c r="BC472" s="372"/>
      <c r="BD472" s="372"/>
      <c r="BE472" s="437"/>
      <c r="BF472" s="381"/>
      <c r="BG472" s="376"/>
      <c r="BH472" s="377"/>
      <c r="BI472" s="385"/>
      <c r="BJ472" s="385"/>
      <c r="BK472" s="385"/>
      <c r="BL472" s="385"/>
      <c r="BM472" s="385"/>
      <c r="BN472" s="385"/>
      <c r="BO472" s="379"/>
      <c r="BP472" s="439"/>
      <c r="BQ472" s="438"/>
      <c r="BR472" s="440"/>
      <c r="BS472" s="385"/>
      <c r="BT472" s="379"/>
      <c r="BX472" s="458"/>
    </row>
    <row r="473" spans="1:76" s="132" customFormat="1" ht="15" x14ac:dyDescent="0.3">
      <c r="A473" s="148"/>
      <c r="B473" s="149"/>
      <c r="C473" s="291" t="str">
        <f t="shared" si="7"/>
        <v/>
      </c>
      <c r="D473" s="295"/>
      <c r="E473" s="264"/>
      <c r="F473" s="264"/>
      <c r="G473" s="431"/>
      <c r="H473" s="432"/>
      <c r="I473" s="382"/>
      <c r="J473" s="382"/>
      <c r="K473" s="382"/>
      <c r="L473" s="376"/>
      <c r="M473" s="433"/>
      <c r="N473" s="434"/>
      <c r="O473" s="435"/>
      <c r="P473" s="378"/>
      <c r="Q473" s="436"/>
      <c r="R473" s="373"/>
      <c r="S473" s="437"/>
      <c r="T473" s="438"/>
      <c r="U473" s="384"/>
      <c r="V473" s="470"/>
      <c r="W473" s="381"/>
      <c r="X473" s="382"/>
      <c r="Y473" s="382"/>
      <c r="Z473" s="382"/>
      <c r="AA473" s="382"/>
      <c r="AB473" s="382"/>
      <c r="AC473" s="376"/>
      <c r="AD473" s="377"/>
      <c r="AE473" s="385"/>
      <c r="AF473" s="385"/>
      <c r="AG473" s="385"/>
      <c r="AH473" s="385"/>
      <c r="AI473" s="379"/>
      <c r="AJ473" s="386"/>
      <c r="AK473" s="372"/>
      <c r="AL473" s="372"/>
      <c r="AM473" s="372"/>
      <c r="AN473" s="372"/>
      <c r="AO473" s="372"/>
      <c r="AP473" s="372"/>
      <c r="AQ473" s="373"/>
      <c r="AR473" s="387"/>
      <c r="AS473" s="383"/>
      <c r="AT473" s="435"/>
      <c r="AU473" s="385"/>
      <c r="AV473" s="385"/>
      <c r="AW473" s="385"/>
      <c r="AX473" s="385"/>
      <c r="AY473" s="378"/>
      <c r="AZ473" s="436"/>
      <c r="BA473" s="372"/>
      <c r="BB473" s="372"/>
      <c r="BC473" s="372"/>
      <c r="BD473" s="372"/>
      <c r="BE473" s="437"/>
      <c r="BF473" s="381"/>
      <c r="BG473" s="376"/>
      <c r="BH473" s="377"/>
      <c r="BI473" s="385"/>
      <c r="BJ473" s="385"/>
      <c r="BK473" s="385"/>
      <c r="BL473" s="385"/>
      <c r="BM473" s="385"/>
      <c r="BN473" s="385"/>
      <c r="BO473" s="379"/>
      <c r="BP473" s="439"/>
      <c r="BQ473" s="438"/>
      <c r="BR473" s="440"/>
      <c r="BS473" s="385"/>
      <c r="BT473" s="379"/>
      <c r="BX473" s="458"/>
    </row>
    <row r="474" spans="1:76" s="132" customFormat="1" ht="15" x14ac:dyDescent="0.3">
      <c r="A474" s="148"/>
      <c r="B474" s="149"/>
      <c r="C474" s="291" t="str">
        <f t="shared" si="7"/>
        <v/>
      </c>
      <c r="D474" s="295"/>
      <c r="E474" s="264"/>
      <c r="F474" s="264"/>
      <c r="G474" s="431"/>
      <c r="H474" s="432"/>
      <c r="I474" s="382"/>
      <c r="J474" s="382"/>
      <c r="K474" s="382"/>
      <c r="L474" s="376"/>
      <c r="M474" s="433"/>
      <c r="N474" s="434"/>
      <c r="O474" s="435"/>
      <c r="P474" s="378"/>
      <c r="Q474" s="436"/>
      <c r="R474" s="373"/>
      <c r="S474" s="437"/>
      <c r="T474" s="438"/>
      <c r="U474" s="384"/>
      <c r="V474" s="470"/>
      <c r="W474" s="381"/>
      <c r="X474" s="382"/>
      <c r="Y474" s="382"/>
      <c r="Z474" s="382"/>
      <c r="AA474" s="382"/>
      <c r="AB474" s="382"/>
      <c r="AC474" s="376"/>
      <c r="AD474" s="377"/>
      <c r="AE474" s="385"/>
      <c r="AF474" s="385"/>
      <c r="AG474" s="385"/>
      <c r="AH474" s="385"/>
      <c r="AI474" s="379"/>
      <c r="AJ474" s="386"/>
      <c r="AK474" s="372"/>
      <c r="AL474" s="372"/>
      <c r="AM474" s="372"/>
      <c r="AN474" s="372"/>
      <c r="AO474" s="372"/>
      <c r="AP474" s="372"/>
      <c r="AQ474" s="373"/>
      <c r="AR474" s="387"/>
      <c r="AS474" s="383"/>
      <c r="AT474" s="435"/>
      <c r="AU474" s="385"/>
      <c r="AV474" s="385"/>
      <c r="AW474" s="385"/>
      <c r="AX474" s="385"/>
      <c r="AY474" s="378"/>
      <c r="AZ474" s="436"/>
      <c r="BA474" s="372"/>
      <c r="BB474" s="372"/>
      <c r="BC474" s="372"/>
      <c r="BD474" s="372"/>
      <c r="BE474" s="437"/>
      <c r="BF474" s="381"/>
      <c r="BG474" s="376"/>
      <c r="BH474" s="377"/>
      <c r="BI474" s="385"/>
      <c r="BJ474" s="385"/>
      <c r="BK474" s="385"/>
      <c r="BL474" s="385"/>
      <c r="BM474" s="385"/>
      <c r="BN474" s="385"/>
      <c r="BO474" s="379"/>
      <c r="BP474" s="439"/>
      <c r="BQ474" s="438"/>
      <c r="BR474" s="440"/>
      <c r="BS474" s="385"/>
      <c r="BT474" s="379"/>
      <c r="BX474" s="458"/>
    </row>
    <row r="475" spans="1:76" s="132" customFormat="1" ht="15" x14ac:dyDescent="0.3">
      <c r="A475" s="148"/>
      <c r="B475" s="149"/>
      <c r="C475" s="291" t="str">
        <f t="shared" si="7"/>
        <v/>
      </c>
      <c r="D475" s="295"/>
      <c r="E475" s="264"/>
      <c r="F475" s="264"/>
      <c r="G475" s="431"/>
      <c r="H475" s="432"/>
      <c r="I475" s="382"/>
      <c r="J475" s="382"/>
      <c r="K475" s="382"/>
      <c r="L475" s="376"/>
      <c r="M475" s="433"/>
      <c r="N475" s="434"/>
      <c r="O475" s="435"/>
      <c r="P475" s="378"/>
      <c r="Q475" s="436"/>
      <c r="R475" s="373"/>
      <c r="S475" s="437"/>
      <c r="T475" s="438"/>
      <c r="U475" s="384"/>
      <c r="V475" s="470"/>
      <c r="W475" s="381"/>
      <c r="X475" s="382"/>
      <c r="Y475" s="382"/>
      <c r="Z475" s="382"/>
      <c r="AA475" s="382"/>
      <c r="AB475" s="382"/>
      <c r="AC475" s="376"/>
      <c r="AD475" s="377"/>
      <c r="AE475" s="385"/>
      <c r="AF475" s="385"/>
      <c r="AG475" s="385"/>
      <c r="AH475" s="385"/>
      <c r="AI475" s="379"/>
      <c r="AJ475" s="386"/>
      <c r="AK475" s="372"/>
      <c r="AL475" s="372"/>
      <c r="AM475" s="372"/>
      <c r="AN475" s="372"/>
      <c r="AO475" s="372"/>
      <c r="AP475" s="372"/>
      <c r="AQ475" s="373"/>
      <c r="AR475" s="387"/>
      <c r="AS475" s="383"/>
      <c r="AT475" s="435"/>
      <c r="AU475" s="385"/>
      <c r="AV475" s="385"/>
      <c r="AW475" s="385"/>
      <c r="AX475" s="385"/>
      <c r="AY475" s="378"/>
      <c r="AZ475" s="436"/>
      <c r="BA475" s="372"/>
      <c r="BB475" s="372"/>
      <c r="BC475" s="372"/>
      <c r="BD475" s="372"/>
      <c r="BE475" s="437"/>
      <c r="BF475" s="381"/>
      <c r="BG475" s="376"/>
      <c r="BH475" s="377"/>
      <c r="BI475" s="385"/>
      <c r="BJ475" s="385"/>
      <c r="BK475" s="385"/>
      <c r="BL475" s="385"/>
      <c r="BM475" s="385"/>
      <c r="BN475" s="385"/>
      <c r="BO475" s="379"/>
      <c r="BP475" s="439"/>
      <c r="BQ475" s="438"/>
      <c r="BR475" s="440"/>
      <c r="BS475" s="385"/>
      <c r="BT475" s="379"/>
      <c r="BX475" s="458"/>
    </row>
    <row r="476" spans="1:76" s="132" customFormat="1" ht="15" x14ac:dyDescent="0.3">
      <c r="A476" s="148"/>
      <c r="B476" s="149"/>
      <c r="C476" s="291" t="str">
        <f t="shared" si="7"/>
        <v/>
      </c>
      <c r="D476" s="295"/>
      <c r="E476" s="264"/>
      <c r="F476" s="264"/>
      <c r="G476" s="431"/>
      <c r="H476" s="432"/>
      <c r="I476" s="382"/>
      <c r="J476" s="382"/>
      <c r="K476" s="382"/>
      <c r="L476" s="376"/>
      <c r="M476" s="433"/>
      <c r="N476" s="434"/>
      <c r="O476" s="435"/>
      <c r="P476" s="378"/>
      <c r="Q476" s="436"/>
      <c r="R476" s="373"/>
      <c r="S476" s="437"/>
      <c r="T476" s="438"/>
      <c r="U476" s="384"/>
      <c r="V476" s="470"/>
      <c r="W476" s="381"/>
      <c r="X476" s="382"/>
      <c r="Y476" s="382"/>
      <c r="Z476" s="382"/>
      <c r="AA476" s="382"/>
      <c r="AB476" s="382"/>
      <c r="AC476" s="376"/>
      <c r="AD476" s="377"/>
      <c r="AE476" s="385"/>
      <c r="AF476" s="385"/>
      <c r="AG476" s="385"/>
      <c r="AH476" s="385"/>
      <c r="AI476" s="379"/>
      <c r="AJ476" s="386"/>
      <c r="AK476" s="372"/>
      <c r="AL476" s="372"/>
      <c r="AM476" s="372"/>
      <c r="AN476" s="372"/>
      <c r="AO476" s="372"/>
      <c r="AP476" s="372"/>
      <c r="AQ476" s="373"/>
      <c r="AR476" s="387"/>
      <c r="AS476" s="383"/>
      <c r="AT476" s="435"/>
      <c r="AU476" s="385"/>
      <c r="AV476" s="385"/>
      <c r="AW476" s="385"/>
      <c r="AX476" s="385"/>
      <c r="AY476" s="378"/>
      <c r="AZ476" s="436"/>
      <c r="BA476" s="372"/>
      <c r="BB476" s="372"/>
      <c r="BC476" s="372"/>
      <c r="BD476" s="372"/>
      <c r="BE476" s="437"/>
      <c r="BF476" s="381"/>
      <c r="BG476" s="376"/>
      <c r="BH476" s="377"/>
      <c r="BI476" s="385"/>
      <c r="BJ476" s="385"/>
      <c r="BK476" s="385"/>
      <c r="BL476" s="385"/>
      <c r="BM476" s="385"/>
      <c r="BN476" s="385"/>
      <c r="BO476" s="379"/>
      <c r="BP476" s="439"/>
      <c r="BQ476" s="438"/>
      <c r="BR476" s="440"/>
      <c r="BS476" s="385"/>
      <c r="BT476" s="379"/>
      <c r="BX476" s="458"/>
    </row>
    <row r="477" spans="1:76" s="132" customFormat="1" ht="15" x14ac:dyDescent="0.3">
      <c r="A477" s="148"/>
      <c r="B477" s="149"/>
      <c r="C477" s="291" t="str">
        <f t="shared" si="7"/>
        <v/>
      </c>
      <c r="D477" s="295"/>
      <c r="E477" s="264"/>
      <c r="F477" s="264"/>
      <c r="G477" s="431"/>
      <c r="H477" s="432"/>
      <c r="I477" s="382"/>
      <c r="J477" s="382"/>
      <c r="K477" s="382"/>
      <c r="L477" s="376"/>
      <c r="M477" s="433"/>
      <c r="N477" s="434"/>
      <c r="O477" s="435"/>
      <c r="P477" s="378"/>
      <c r="Q477" s="436"/>
      <c r="R477" s="373"/>
      <c r="S477" s="437"/>
      <c r="T477" s="438"/>
      <c r="U477" s="384"/>
      <c r="V477" s="470"/>
      <c r="W477" s="381"/>
      <c r="X477" s="382"/>
      <c r="Y477" s="382"/>
      <c r="Z477" s="382"/>
      <c r="AA477" s="382"/>
      <c r="AB477" s="382"/>
      <c r="AC477" s="376"/>
      <c r="AD477" s="377"/>
      <c r="AE477" s="385"/>
      <c r="AF477" s="385"/>
      <c r="AG477" s="385"/>
      <c r="AH477" s="385"/>
      <c r="AI477" s="379"/>
      <c r="AJ477" s="386"/>
      <c r="AK477" s="372"/>
      <c r="AL477" s="372"/>
      <c r="AM477" s="372"/>
      <c r="AN477" s="372"/>
      <c r="AO477" s="372"/>
      <c r="AP477" s="372"/>
      <c r="AQ477" s="373"/>
      <c r="AR477" s="387"/>
      <c r="AS477" s="383"/>
      <c r="AT477" s="435"/>
      <c r="AU477" s="385"/>
      <c r="AV477" s="385"/>
      <c r="AW477" s="385"/>
      <c r="AX477" s="385"/>
      <c r="AY477" s="378"/>
      <c r="AZ477" s="436"/>
      <c r="BA477" s="372"/>
      <c r="BB477" s="372"/>
      <c r="BC477" s="372"/>
      <c r="BD477" s="372"/>
      <c r="BE477" s="437"/>
      <c r="BF477" s="381"/>
      <c r="BG477" s="376"/>
      <c r="BH477" s="377"/>
      <c r="BI477" s="385"/>
      <c r="BJ477" s="385"/>
      <c r="BK477" s="385"/>
      <c r="BL477" s="385"/>
      <c r="BM477" s="385"/>
      <c r="BN477" s="385"/>
      <c r="BO477" s="379"/>
      <c r="BP477" s="439"/>
      <c r="BQ477" s="438"/>
      <c r="BR477" s="440"/>
      <c r="BS477" s="385"/>
      <c r="BT477" s="379"/>
      <c r="BX477" s="458"/>
    </row>
    <row r="478" spans="1:76" s="132" customFormat="1" ht="15" x14ac:dyDescent="0.3">
      <c r="A478" s="148"/>
      <c r="B478" s="149"/>
      <c r="C478" s="291" t="str">
        <f t="shared" si="7"/>
        <v/>
      </c>
      <c r="D478" s="295"/>
      <c r="E478" s="264"/>
      <c r="F478" s="264"/>
      <c r="G478" s="431"/>
      <c r="H478" s="432"/>
      <c r="I478" s="382"/>
      <c r="J478" s="382"/>
      <c r="K478" s="382"/>
      <c r="L478" s="376"/>
      <c r="M478" s="433"/>
      <c r="N478" s="434"/>
      <c r="O478" s="435"/>
      <c r="P478" s="378"/>
      <c r="Q478" s="436"/>
      <c r="R478" s="373"/>
      <c r="S478" s="437"/>
      <c r="T478" s="438"/>
      <c r="U478" s="384"/>
      <c r="V478" s="470"/>
      <c r="W478" s="381"/>
      <c r="X478" s="382"/>
      <c r="Y478" s="382"/>
      <c r="Z478" s="382"/>
      <c r="AA478" s="382"/>
      <c r="AB478" s="382"/>
      <c r="AC478" s="376"/>
      <c r="AD478" s="377"/>
      <c r="AE478" s="385"/>
      <c r="AF478" s="385"/>
      <c r="AG478" s="385"/>
      <c r="AH478" s="385"/>
      <c r="AI478" s="379"/>
      <c r="AJ478" s="386"/>
      <c r="AK478" s="372"/>
      <c r="AL478" s="372"/>
      <c r="AM478" s="372"/>
      <c r="AN478" s="372"/>
      <c r="AO478" s="372"/>
      <c r="AP478" s="372"/>
      <c r="AQ478" s="373"/>
      <c r="AR478" s="387"/>
      <c r="AS478" s="383"/>
      <c r="AT478" s="435"/>
      <c r="AU478" s="385"/>
      <c r="AV478" s="385"/>
      <c r="AW478" s="385"/>
      <c r="AX478" s="385"/>
      <c r="AY478" s="378"/>
      <c r="AZ478" s="436"/>
      <c r="BA478" s="372"/>
      <c r="BB478" s="372"/>
      <c r="BC478" s="372"/>
      <c r="BD478" s="372"/>
      <c r="BE478" s="437"/>
      <c r="BF478" s="381"/>
      <c r="BG478" s="376"/>
      <c r="BH478" s="377"/>
      <c r="BI478" s="385"/>
      <c r="BJ478" s="385"/>
      <c r="BK478" s="385"/>
      <c r="BL478" s="385"/>
      <c r="BM478" s="385"/>
      <c r="BN478" s="385"/>
      <c r="BO478" s="379"/>
      <c r="BP478" s="439"/>
      <c r="BQ478" s="438"/>
      <c r="BR478" s="440"/>
      <c r="BS478" s="385"/>
      <c r="BT478" s="379"/>
      <c r="BX478" s="458"/>
    </row>
    <row r="479" spans="1:76" s="132" customFormat="1" ht="15" x14ac:dyDescent="0.3">
      <c r="A479" s="148"/>
      <c r="B479" s="149"/>
      <c r="C479" s="291" t="str">
        <f t="shared" si="7"/>
        <v/>
      </c>
      <c r="D479" s="295"/>
      <c r="E479" s="264"/>
      <c r="F479" s="264"/>
      <c r="G479" s="431"/>
      <c r="H479" s="432"/>
      <c r="I479" s="382"/>
      <c r="J479" s="382"/>
      <c r="K479" s="382"/>
      <c r="L479" s="376"/>
      <c r="M479" s="433"/>
      <c r="N479" s="434"/>
      <c r="O479" s="435"/>
      <c r="P479" s="378"/>
      <c r="Q479" s="436"/>
      <c r="R479" s="373"/>
      <c r="S479" s="437"/>
      <c r="T479" s="438"/>
      <c r="U479" s="384"/>
      <c r="V479" s="470"/>
      <c r="W479" s="381"/>
      <c r="X479" s="382"/>
      <c r="Y479" s="382"/>
      <c r="Z479" s="382"/>
      <c r="AA479" s="382"/>
      <c r="AB479" s="382"/>
      <c r="AC479" s="376"/>
      <c r="AD479" s="377"/>
      <c r="AE479" s="385"/>
      <c r="AF479" s="385"/>
      <c r="AG479" s="385"/>
      <c r="AH479" s="385"/>
      <c r="AI479" s="379"/>
      <c r="AJ479" s="386"/>
      <c r="AK479" s="372"/>
      <c r="AL479" s="372"/>
      <c r="AM479" s="372"/>
      <c r="AN479" s="372"/>
      <c r="AO479" s="372"/>
      <c r="AP479" s="372"/>
      <c r="AQ479" s="373"/>
      <c r="AR479" s="387"/>
      <c r="AS479" s="383"/>
      <c r="AT479" s="435"/>
      <c r="AU479" s="385"/>
      <c r="AV479" s="385"/>
      <c r="AW479" s="385"/>
      <c r="AX479" s="385"/>
      <c r="AY479" s="378"/>
      <c r="AZ479" s="436"/>
      <c r="BA479" s="372"/>
      <c r="BB479" s="372"/>
      <c r="BC479" s="372"/>
      <c r="BD479" s="372"/>
      <c r="BE479" s="437"/>
      <c r="BF479" s="381"/>
      <c r="BG479" s="376"/>
      <c r="BH479" s="377"/>
      <c r="BI479" s="385"/>
      <c r="BJ479" s="385"/>
      <c r="BK479" s="385"/>
      <c r="BL479" s="385"/>
      <c r="BM479" s="385"/>
      <c r="BN479" s="385"/>
      <c r="BO479" s="379"/>
      <c r="BP479" s="439"/>
      <c r="BQ479" s="438"/>
      <c r="BR479" s="440"/>
      <c r="BS479" s="385"/>
      <c r="BT479" s="379"/>
      <c r="BX479" s="458"/>
    </row>
    <row r="480" spans="1:76" s="132" customFormat="1" ht="15" x14ac:dyDescent="0.3">
      <c r="A480" s="148"/>
      <c r="B480" s="149"/>
      <c r="C480" s="291" t="str">
        <f t="shared" si="7"/>
        <v/>
      </c>
      <c r="D480" s="295"/>
      <c r="E480" s="264"/>
      <c r="F480" s="264"/>
      <c r="G480" s="431"/>
      <c r="H480" s="432"/>
      <c r="I480" s="382"/>
      <c r="J480" s="382"/>
      <c r="K480" s="382"/>
      <c r="L480" s="376"/>
      <c r="M480" s="433"/>
      <c r="N480" s="434"/>
      <c r="O480" s="435"/>
      <c r="P480" s="378"/>
      <c r="Q480" s="436"/>
      <c r="R480" s="373"/>
      <c r="S480" s="437"/>
      <c r="T480" s="438"/>
      <c r="U480" s="384"/>
      <c r="V480" s="470"/>
      <c r="W480" s="381"/>
      <c r="X480" s="382"/>
      <c r="Y480" s="382"/>
      <c r="Z480" s="382"/>
      <c r="AA480" s="382"/>
      <c r="AB480" s="382"/>
      <c r="AC480" s="376"/>
      <c r="AD480" s="377"/>
      <c r="AE480" s="385"/>
      <c r="AF480" s="385"/>
      <c r="AG480" s="385"/>
      <c r="AH480" s="385"/>
      <c r="AI480" s="379"/>
      <c r="AJ480" s="386"/>
      <c r="AK480" s="372"/>
      <c r="AL480" s="372"/>
      <c r="AM480" s="372"/>
      <c r="AN480" s="372"/>
      <c r="AO480" s="372"/>
      <c r="AP480" s="372"/>
      <c r="AQ480" s="373"/>
      <c r="AR480" s="387"/>
      <c r="AS480" s="383"/>
      <c r="AT480" s="435"/>
      <c r="AU480" s="385"/>
      <c r="AV480" s="385"/>
      <c r="AW480" s="385"/>
      <c r="AX480" s="385"/>
      <c r="AY480" s="378"/>
      <c r="AZ480" s="436"/>
      <c r="BA480" s="372"/>
      <c r="BB480" s="372"/>
      <c r="BC480" s="372"/>
      <c r="BD480" s="372"/>
      <c r="BE480" s="437"/>
      <c r="BF480" s="381"/>
      <c r="BG480" s="376"/>
      <c r="BH480" s="377"/>
      <c r="BI480" s="385"/>
      <c r="BJ480" s="385"/>
      <c r="BK480" s="385"/>
      <c r="BL480" s="385"/>
      <c r="BM480" s="385"/>
      <c r="BN480" s="385"/>
      <c r="BO480" s="379"/>
      <c r="BP480" s="439"/>
      <c r="BQ480" s="438"/>
      <c r="BR480" s="440"/>
      <c r="BS480" s="385"/>
      <c r="BT480" s="379"/>
      <c r="BX480" s="458"/>
    </row>
    <row r="481" spans="1:76" s="132" customFormat="1" ht="15" x14ac:dyDescent="0.3">
      <c r="A481" s="148"/>
      <c r="B481" s="149"/>
      <c r="C481" s="291" t="str">
        <f t="shared" si="7"/>
        <v/>
      </c>
      <c r="D481" s="295"/>
      <c r="E481" s="264"/>
      <c r="F481" s="264"/>
      <c r="G481" s="431"/>
      <c r="H481" s="432"/>
      <c r="I481" s="382"/>
      <c r="J481" s="382"/>
      <c r="K481" s="382"/>
      <c r="L481" s="376"/>
      <c r="M481" s="433"/>
      <c r="N481" s="434"/>
      <c r="O481" s="435"/>
      <c r="P481" s="378"/>
      <c r="Q481" s="436"/>
      <c r="R481" s="373"/>
      <c r="S481" s="437"/>
      <c r="T481" s="438"/>
      <c r="U481" s="384"/>
      <c r="V481" s="470"/>
      <c r="W481" s="381"/>
      <c r="X481" s="382"/>
      <c r="Y481" s="382"/>
      <c r="Z481" s="382"/>
      <c r="AA481" s="382"/>
      <c r="AB481" s="382"/>
      <c r="AC481" s="376"/>
      <c r="AD481" s="377"/>
      <c r="AE481" s="385"/>
      <c r="AF481" s="385"/>
      <c r="AG481" s="385"/>
      <c r="AH481" s="385"/>
      <c r="AI481" s="379"/>
      <c r="AJ481" s="386"/>
      <c r="AK481" s="372"/>
      <c r="AL481" s="372"/>
      <c r="AM481" s="372"/>
      <c r="AN481" s="372"/>
      <c r="AO481" s="372"/>
      <c r="AP481" s="372"/>
      <c r="AQ481" s="373"/>
      <c r="AR481" s="387"/>
      <c r="AS481" s="383"/>
      <c r="AT481" s="435"/>
      <c r="AU481" s="385"/>
      <c r="AV481" s="385"/>
      <c r="AW481" s="385"/>
      <c r="AX481" s="385"/>
      <c r="AY481" s="378"/>
      <c r="AZ481" s="436"/>
      <c r="BA481" s="372"/>
      <c r="BB481" s="372"/>
      <c r="BC481" s="372"/>
      <c r="BD481" s="372"/>
      <c r="BE481" s="437"/>
      <c r="BF481" s="381"/>
      <c r="BG481" s="376"/>
      <c r="BH481" s="377"/>
      <c r="BI481" s="385"/>
      <c r="BJ481" s="385"/>
      <c r="BK481" s="385"/>
      <c r="BL481" s="385"/>
      <c r="BM481" s="385"/>
      <c r="BN481" s="385"/>
      <c r="BO481" s="379"/>
      <c r="BP481" s="439"/>
      <c r="BQ481" s="438"/>
      <c r="BR481" s="440"/>
      <c r="BS481" s="385"/>
      <c r="BT481" s="379"/>
      <c r="BX481" s="458"/>
    </row>
    <row r="482" spans="1:76" s="132" customFormat="1" ht="15" x14ac:dyDescent="0.3">
      <c r="A482" s="148"/>
      <c r="B482" s="149"/>
      <c r="C482" s="291" t="str">
        <f t="shared" si="7"/>
        <v/>
      </c>
      <c r="D482" s="295"/>
      <c r="E482" s="264"/>
      <c r="F482" s="264"/>
      <c r="G482" s="431"/>
      <c r="H482" s="432"/>
      <c r="I482" s="382"/>
      <c r="J482" s="382"/>
      <c r="K482" s="382"/>
      <c r="L482" s="376"/>
      <c r="M482" s="433"/>
      <c r="N482" s="434"/>
      <c r="O482" s="435"/>
      <c r="P482" s="378"/>
      <c r="Q482" s="436"/>
      <c r="R482" s="373"/>
      <c r="S482" s="437"/>
      <c r="T482" s="438"/>
      <c r="U482" s="384"/>
      <c r="V482" s="470"/>
      <c r="W482" s="381"/>
      <c r="X482" s="382"/>
      <c r="Y482" s="382"/>
      <c r="Z482" s="382"/>
      <c r="AA482" s="382"/>
      <c r="AB482" s="382"/>
      <c r="AC482" s="376"/>
      <c r="AD482" s="377"/>
      <c r="AE482" s="385"/>
      <c r="AF482" s="385"/>
      <c r="AG482" s="385"/>
      <c r="AH482" s="385"/>
      <c r="AI482" s="379"/>
      <c r="AJ482" s="386"/>
      <c r="AK482" s="372"/>
      <c r="AL482" s="372"/>
      <c r="AM482" s="372"/>
      <c r="AN482" s="372"/>
      <c r="AO482" s="372"/>
      <c r="AP482" s="372"/>
      <c r="AQ482" s="373"/>
      <c r="AR482" s="387"/>
      <c r="AS482" s="383"/>
      <c r="AT482" s="435"/>
      <c r="AU482" s="385"/>
      <c r="AV482" s="385"/>
      <c r="AW482" s="385"/>
      <c r="AX482" s="385"/>
      <c r="AY482" s="378"/>
      <c r="AZ482" s="436"/>
      <c r="BA482" s="372"/>
      <c r="BB482" s="372"/>
      <c r="BC482" s="372"/>
      <c r="BD482" s="372"/>
      <c r="BE482" s="437"/>
      <c r="BF482" s="381"/>
      <c r="BG482" s="376"/>
      <c r="BH482" s="377"/>
      <c r="BI482" s="385"/>
      <c r="BJ482" s="385"/>
      <c r="BK482" s="385"/>
      <c r="BL482" s="385"/>
      <c r="BM482" s="385"/>
      <c r="BN482" s="385"/>
      <c r="BO482" s="379"/>
      <c r="BP482" s="439"/>
      <c r="BQ482" s="438"/>
      <c r="BR482" s="440"/>
      <c r="BS482" s="385"/>
      <c r="BT482" s="379"/>
      <c r="BX482" s="458"/>
    </row>
    <row r="483" spans="1:76" s="132" customFormat="1" ht="15" x14ac:dyDescent="0.3">
      <c r="A483" s="148"/>
      <c r="B483" s="149"/>
      <c r="C483" s="291" t="str">
        <f t="shared" si="7"/>
        <v/>
      </c>
      <c r="D483" s="295"/>
      <c r="E483" s="264"/>
      <c r="F483" s="264"/>
      <c r="G483" s="431"/>
      <c r="H483" s="432"/>
      <c r="I483" s="382"/>
      <c r="J483" s="382"/>
      <c r="K483" s="382"/>
      <c r="L483" s="376"/>
      <c r="M483" s="433"/>
      <c r="N483" s="434"/>
      <c r="O483" s="435"/>
      <c r="P483" s="378"/>
      <c r="Q483" s="436"/>
      <c r="R483" s="373"/>
      <c r="S483" s="437"/>
      <c r="T483" s="438"/>
      <c r="U483" s="384"/>
      <c r="V483" s="470"/>
      <c r="W483" s="381"/>
      <c r="X483" s="382"/>
      <c r="Y483" s="382"/>
      <c r="Z483" s="382"/>
      <c r="AA483" s="382"/>
      <c r="AB483" s="382"/>
      <c r="AC483" s="376"/>
      <c r="AD483" s="377"/>
      <c r="AE483" s="385"/>
      <c r="AF483" s="385"/>
      <c r="AG483" s="385"/>
      <c r="AH483" s="385"/>
      <c r="AI483" s="379"/>
      <c r="AJ483" s="386"/>
      <c r="AK483" s="372"/>
      <c r="AL483" s="372"/>
      <c r="AM483" s="372"/>
      <c r="AN483" s="372"/>
      <c r="AO483" s="372"/>
      <c r="AP483" s="372"/>
      <c r="AQ483" s="373"/>
      <c r="AR483" s="387"/>
      <c r="AS483" s="383"/>
      <c r="AT483" s="435"/>
      <c r="AU483" s="385"/>
      <c r="AV483" s="385"/>
      <c r="AW483" s="385"/>
      <c r="AX483" s="385"/>
      <c r="AY483" s="378"/>
      <c r="AZ483" s="436"/>
      <c r="BA483" s="372"/>
      <c r="BB483" s="372"/>
      <c r="BC483" s="372"/>
      <c r="BD483" s="372"/>
      <c r="BE483" s="437"/>
      <c r="BF483" s="381"/>
      <c r="BG483" s="376"/>
      <c r="BH483" s="377"/>
      <c r="BI483" s="385"/>
      <c r="BJ483" s="385"/>
      <c r="BK483" s="385"/>
      <c r="BL483" s="385"/>
      <c r="BM483" s="385"/>
      <c r="BN483" s="385"/>
      <c r="BO483" s="379"/>
      <c r="BP483" s="439"/>
      <c r="BQ483" s="438"/>
      <c r="BR483" s="440"/>
      <c r="BS483" s="385"/>
      <c r="BT483" s="379"/>
      <c r="BX483" s="458"/>
    </row>
    <row r="484" spans="1:76" s="132" customFormat="1" ht="15" x14ac:dyDescent="0.3">
      <c r="A484" s="148"/>
      <c r="B484" s="149"/>
      <c r="C484" s="291" t="str">
        <f t="shared" si="7"/>
        <v/>
      </c>
      <c r="D484" s="295"/>
      <c r="E484" s="264"/>
      <c r="F484" s="264"/>
      <c r="G484" s="431"/>
      <c r="H484" s="432"/>
      <c r="I484" s="382"/>
      <c r="J484" s="382"/>
      <c r="K484" s="382"/>
      <c r="L484" s="376"/>
      <c r="M484" s="433"/>
      <c r="N484" s="434"/>
      <c r="O484" s="435"/>
      <c r="P484" s="378"/>
      <c r="Q484" s="436"/>
      <c r="R484" s="373"/>
      <c r="S484" s="437"/>
      <c r="T484" s="438"/>
      <c r="U484" s="384"/>
      <c r="V484" s="470"/>
      <c r="W484" s="381"/>
      <c r="X484" s="382"/>
      <c r="Y484" s="382"/>
      <c r="Z484" s="382"/>
      <c r="AA484" s="382"/>
      <c r="AB484" s="382"/>
      <c r="AC484" s="376"/>
      <c r="AD484" s="377"/>
      <c r="AE484" s="385"/>
      <c r="AF484" s="385"/>
      <c r="AG484" s="385"/>
      <c r="AH484" s="385"/>
      <c r="AI484" s="379"/>
      <c r="AJ484" s="386"/>
      <c r="AK484" s="372"/>
      <c r="AL484" s="372"/>
      <c r="AM484" s="372"/>
      <c r="AN484" s="372"/>
      <c r="AO484" s="372"/>
      <c r="AP484" s="372"/>
      <c r="AQ484" s="373"/>
      <c r="AR484" s="387"/>
      <c r="AS484" s="383"/>
      <c r="AT484" s="435"/>
      <c r="AU484" s="385"/>
      <c r="AV484" s="385"/>
      <c r="AW484" s="385"/>
      <c r="AX484" s="385"/>
      <c r="AY484" s="378"/>
      <c r="AZ484" s="436"/>
      <c r="BA484" s="372"/>
      <c r="BB484" s="372"/>
      <c r="BC484" s="372"/>
      <c r="BD484" s="372"/>
      <c r="BE484" s="437"/>
      <c r="BF484" s="381"/>
      <c r="BG484" s="376"/>
      <c r="BH484" s="377"/>
      <c r="BI484" s="385"/>
      <c r="BJ484" s="385"/>
      <c r="BK484" s="385"/>
      <c r="BL484" s="385"/>
      <c r="BM484" s="385"/>
      <c r="BN484" s="385"/>
      <c r="BO484" s="379"/>
      <c r="BP484" s="439"/>
      <c r="BQ484" s="438"/>
      <c r="BR484" s="440"/>
      <c r="BS484" s="385"/>
      <c r="BT484" s="379"/>
      <c r="BX484" s="458"/>
    </row>
    <row r="485" spans="1:76" s="132" customFormat="1" ht="15" x14ac:dyDescent="0.3">
      <c r="A485" s="148"/>
      <c r="B485" s="149"/>
      <c r="C485" s="291" t="str">
        <f t="shared" si="7"/>
        <v/>
      </c>
      <c r="D485" s="295"/>
      <c r="E485" s="264"/>
      <c r="F485" s="264"/>
      <c r="G485" s="431"/>
      <c r="H485" s="432"/>
      <c r="I485" s="382"/>
      <c r="J485" s="382"/>
      <c r="K485" s="382"/>
      <c r="L485" s="376"/>
      <c r="M485" s="433"/>
      <c r="N485" s="434"/>
      <c r="O485" s="435"/>
      <c r="P485" s="378"/>
      <c r="Q485" s="436"/>
      <c r="R485" s="373"/>
      <c r="S485" s="437"/>
      <c r="T485" s="438"/>
      <c r="U485" s="384"/>
      <c r="V485" s="470"/>
      <c r="W485" s="381"/>
      <c r="X485" s="382"/>
      <c r="Y485" s="382"/>
      <c r="Z485" s="382"/>
      <c r="AA485" s="382"/>
      <c r="AB485" s="382"/>
      <c r="AC485" s="376"/>
      <c r="AD485" s="377"/>
      <c r="AE485" s="385"/>
      <c r="AF485" s="385"/>
      <c r="AG485" s="385"/>
      <c r="AH485" s="385"/>
      <c r="AI485" s="379"/>
      <c r="AJ485" s="386"/>
      <c r="AK485" s="372"/>
      <c r="AL485" s="372"/>
      <c r="AM485" s="372"/>
      <c r="AN485" s="372"/>
      <c r="AO485" s="372"/>
      <c r="AP485" s="372"/>
      <c r="AQ485" s="373"/>
      <c r="AR485" s="387"/>
      <c r="AS485" s="383"/>
      <c r="AT485" s="435"/>
      <c r="AU485" s="385"/>
      <c r="AV485" s="385"/>
      <c r="AW485" s="385"/>
      <c r="AX485" s="385"/>
      <c r="AY485" s="378"/>
      <c r="AZ485" s="436"/>
      <c r="BA485" s="372"/>
      <c r="BB485" s="372"/>
      <c r="BC485" s="372"/>
      <c r="BD485" s="372"/>
      <c r="BE485" s="437"/>
      <c r="BF485" s="381"/>
      <c r="BG485" s="376"/>
      <c r="BH485" s="377"/>
      <c r="BI485" s="385"/>
      <c r="BJ485" s="385"/>
      <c r="BK485" s="385"/>
      <c r="BL485" s="385"/>
      <c r="BM485" s="385"/>
      <c r="BN485" s="385"/>
      <c r="BO485" s="379"/>
      <c r="BP485" s="439"/>
      <c r="BQ485" s="438"/>
      <c r="BR485" s="440"/>
      <c r="BS485" s="385"/>
      <c r="BT485" s="379"/>
      <c r="BX485" s="458"/>
    </row>
    <row r="486" spans="1:76" s="132" customFormat="1" ht="15" x14ac:dyDescent="0.3">
      <c r="A486" s="148"/>
      <c r="B486" s="149"/>
      <c r="C486" s="291" t="str">
        <f t="shared" si="7"/>
        <v/>
      </c>
      <c r="D486" s="295"/>
      <c r="E486" s="264"/>
      <c r="F486" s="264"/>
      <c r="G486" s="431"/>
      <c r="H486" s="432"/>
      <c r="I486" s="382"/>
      <c r="J486" s="382"/>
      <c r="K486" s="382"/>
      <c r="L486" s="376"/>
      <c r="M486" s="433"/>
      <c r="N486" s="434"/>
      <c r="O486" s="435"/>
      <c r="P486" s="378"/>
      <c r="Q486" s="436"/>
      <c r="R486" s="373"/>
      <c r="S486" s="437"/>
      <c r="T486" s="438"/>
      <c r="U486" s="384"/>
      <c r="V486" s="470"/>
      <c r="W486" s="381"/>
      <c r="X486" s="382"/>
      <c r="Y486" s="382"/>
      <c r="Z486" s="382"/>
      <c r="AA486" s="382"/>
      <c r="AB486" s="382"/>
      <c r="AC486" s="376"/>
      <c r="AD486" s="377"/>
      <c r="AE486" s="385"/>
      <c r="AF486" s="385"/>
      <c r="AG486" s="385"/>
      <c r="AH486" s="385"/>
      <c r="AI486" s="379"/>
      <c r="AJ486" s="386"/>
      <c r="AK486" s="372"/>
      <c r="AL486" s="372"/>
      <c r="AM486" s="372"/>
      <c r="AN486" s="372"/>
      <c r="AO486" s="372"/>
      <c r="AP486" s="372"/>
      <c r="AQ486" s="373"/>
      <c r="AR486" s="387"/>
      <c r="AS486" s="383"/>
      <c r="AT486" s="435"/>
      <c r="AU486" s="385"/>
      <c r="AV486" s="385"/>
      <c r="AW486" s="385"/>
      <c r="AX486" s="385"/>
      <c r="AY486" s="378"/>
      <c r="AZ486" s="436"/>
      <c r="BA486" s="372"/>
      <c r="BB486" s="372"/>
      <c r="BC486" s="372"/>
      <c r="BD486" s="372"/>
      <c r="BE486" s="437"/>
      <c r="BF486" s="381"/>
      <c r="BG486" s="376"/>
      <c r="BH486" s="377"/>
      <c r="BI486" s="385"/>
      <c r="BJ486" s="385"/>
      <c r="BK486" s="385"/>
      <c r="BL486" s="385"/>
      <c r="BM486" s="385"/>
      <c r="BN486" s="385"/>
      <c r="BO486" s="379"/>
      <c r="BP486" s="439"/>
      <c r="BQ486" s="438"/>
      <c r="BR486" s="440"/>
      <c r="BS486" s="385"/>
      <c r="BT486" s="379"/>
      <c r="BX486" s="458"/>
    </row>
    <row r="487" spans="1:76" s="132" customFormat="1" ht="15" x14ac:dyDescent="0.3">
      <c r="A487" s="148"/>
      <c r="B487" s="149"/>
      <c r="C487" s="291" t="str">
        <f t="shared" si="7"/>
        <v/>
      </c>
      <c r="D487" s="295"/>
      <c r="E487" s="264"/>
      <c r="F487" s="264"/>
      <c r="G487" s="431"/>
      <c r="H487" s="432"/>
      <c r="I487" s="382"/>
      <c r="J487" s="382"/>
      <c r="K487" s="382"/>
      <c r="L487" s="376"/>
      <c r="M487" s="433"/>
      <c r="N487" s="434"/>
      <c r="O487" s="435"/>
      <c r="P487" s="378"/>
      <c r="Q487" s="436"/>
      <c r="R487" s="373"/>
      <c r="S487" s="437"/>
      <c r="T487" s="438"/>
      <c r="U487" s="384"/>
      <c r="V487" s="470"/>
      <c r="W487" s="381"/>
      <c r="X487" s="382"/>
      <c r="Y487" s="382"/>
      <c r="Z487" s="382"/>
      <c r="AA487" s="382"/>
      <c r="AB487" s="382"/>
      <c r="AC487" s="376"/>
      <c r="AD487" s="377"/>
      <c r="AE487" s="385"/>
      <c r="AF487" s="385"/>
      <c r="AG487" s="385"/>
      <c r="AH487" s="385"/>
      <c r="AI487" s="379"/>
      <c r="AJ487" s="386"/>
      <c r="AK487" s="372"/>
      <c r="AL487" s="372"/>
      <c r="AM487" s="372"/>
      <c r="AN487" s="372"/>
      <c r="AO487" s="372"/>
      <c r="AP487" s="372"/>
      <c r="AQ487" s="373"/>
      <c r="AR487" s="387"/>
      <c r="AS487" s="383"/>
      <c r="AT487" s="435"/>
      <c r="AU487" s="385"/>
      <c r="AV487" s="385"/>
      <c r="AW487" s="385"/>
      <c r="AX487" s="385"/>
      <c r="AY487" s="378"/>
      <c r="AZ487" s="436"/>
      <c r="BA487" s="372"/>
      <c r="BB487" s="372"/>
      <c r="BC487" s="372"/>
      <c r="BD487" s="372"/>
      <c r="BE487" s="437"/>
      <c r="BF487" s="381"/>
      <c r="BG487" s="376"/>
      <c r="BH487" s="377"/>
      <c r="BI487" s="385"/>
      <c r="BJ487" s="385"/>
      <c r="BK487" s="385"/>
      <c r="BL487" s="385"/>
      <c r="BM487" s="385"/>
      <c r="BN487" s="385"/>
      <c r="BO487" s="379"/>
      <c r="BP487" s="439"/>
      <c r="BQ487" s="438"/>
      <c r="BR487" s="440"/>
      <c r="BS487" s="385"/>
      <c r="BT487" s="379"/>
      <c r="BX487" s="458"/>
    </row>
    <row r="488" spans="1:76" s="132" customFormat="1" ht="15" x14ac:dyDescent="0.3">
      <c r="A488" s="148"/>
      <c r="B488" s="149"/>
      <c r="C488" s="291" t="str">
        <f t="shared" si="7"/>
        <v/>
      </c>
      <c r="D488" s="295"/>
      <c r="E488" s="264"/>
      <c r="F488" s="264"/>
      <c r="G488" s="431"/>
      <c r="H488" s="432"/>
      <c r="I488" s="382"/>
      <c r="J488" s="382"/>
      <c r="K488" s="382"/>
      <c r="L488" s="376"/>
      <c r="M488" s="433"/>
      <c r="N488" s="434"/>
      <c r="O488" s="435"/>
      <c r="P488" s="378"/>
      <c r="Q488" s="436"/>
      <c r="R488" s="373"/>
      <c r="S488" s="437"/>
      <c r="T488" s="438"/>
      <c r="U488" s="384"/>
      <c r="V488" s="470"/>
      <c r="W488" s="381"/>
      <c r="X488" s="382"/>
      <c r="Y488" s="382"/>
      <c r="Z488" s="382"/>
      <c r="AA488" s="382"/>
      <c r="AB488" s="382"/>
      <c r="AC488" s="376"/>
      <c r="AD488" s="377"/>
      <c r="AE488" s="385"/>
      <c r="AF488" s="385"/>
      <c r="AG488" s="385"/>
      <c r="AH488" s="385"/>
      <c r="AI488" s="379"/>
      <c r="AJ488" s="386"/>
      <c r="AK488" s="372"/>
      <c r="AL488" s="372"/>
      <c r="AM488" s="372"/>
      <c r="AN488" s="372"/>
      <c r="AO488" s="372"/>
      <c r="AP488" s="372"/>
      <c r="AQ488" s="373"/>
      <c r="AR488" s="387"/>
      <c r="AS488" s="383"/>
      <c r="AT488" s="435"/>
      <c r="AU488" s="385"/>
      <c r="AV488" s="385"/>
      <c r="AW488" s="385"/>
      <c r="AX488" s="385"/>
      <c r="AY488" s="378"/>
      <c r="AZ488" s="436"/>
      <c r="BA488" s="372"/>
      <c r="BB488" s="372"/>
      <c r="BC488" s="372"/>
      <c r="BD488" s="372"/>
      <c r="BE488" s="437"/>
      <c r="BF488" s="381"/>
      <c r="BG488" s="376"/>
      <c r="BH488" s="377"/>
      <c r="BI488" s="385"/>
      <c r="BJ488" s="385"/>
      <c r="BK488" s="385"/>
      <c r="BL488" s="385"/>
      <c r="BM488" s="385"/>
      <c r="BN488" s="385"/>
      <c r="BO488" s="379"/>
      <c r="BP488" s="439"/>
      <c r="BQ488" s="438"/>
      <c r="BR488" s="440"/>
      <c r="BS488" s="385"/>
      <c r="BT488" s="379"/>
      <c r="BX488" s="458"/>
    </row>
    <row r="489" spans="1:76" s="132" customFormat="1" ht="15" x14ac:dyDescent="0.3">
      <c r="A489" s="148"/>
      <c r="B489" s="149"/>
      <c r="C489" s="291" t="str">
        <f t="shared" si="7"/>
        <v/>
      </c>
      <c r="D489" s="295"/>
      <c r="E489" s="264"/>
      <c r="F489" s="264"/>
      <c r="G489" s="431"/>
      <c r="H489" s="432"/>
      <c r="I489" s="382"/>
      <c r="J489" s="382"/>
      <c r="K489" s="382"/>
      <c r="L489" s="376"/>
      <c r="M489" s="433"/>
      <c r="N489" s="434"/>
      <c r="O489" s="435"/>
      <c r="P489" s="378"/>
      <c r="Q489" s="436"/>
      <c r="R489" s="373"/>
      <c r="S489" s="437"/>
      <c r="T489" s="438"/>
      <c r="U489" s="384"/>
      <c r="V489" s="470"/>
      <c r="W489" s="381"/>
      <c r="X489" s="382"/>
      <c r="Y489" s="382"/>
      <c r="Z489" s="382"/>
      <c r="AA489" s="382"/>
      <c r="AB489" s="382"/>
      <c r="AC489" s="376"/>
      <c r="AD489" s="377"/>
      <c r="AE489" s="385"/>
      <c r="AF489" s="385"/>
      <c r="AG489" s="385"/>
      <c r="AH489" s="385"/>
      <c r="AI489" s="379"/>
      <c r="AJ489" s="386"/>
      <c r="AK489" s="372"/>
      <c r="AL489" s="372"/>
      <c r="AM489" s="372"/>
      <c r="AN489" s="372"/>
      <c r="AO489" s="372"/>
      <c r="AP489" s="372"/>
      <c r="AQ489" s="373"/>
      <c r="AR489" s="387"/>
      <c r="AS489" s="383"/>
      <c r="AT489" s="435"/>
      <c r="AU489" s="385"/>
      <c r="AV489" s="385"/>
      <c r="AW489" s="385"/>
      <c r="AX489" s="385"/>
      <c r="AY489" s="378"/>
      <c r="AZ489" s="436"/>
      <c r="BA489" s="372"/>
      <c r="BB489" s="372"/>
      <c r="BC489" s="372"/>
      <c r="BD489" s="372"/>
      <c r="BE489" s="437"/>
      <c r="BF489" s="381"/>
      <c r="BG489" s="376"/>
      <c r="BH489" s="377"/>
      <c r="BI489" s="385"/>
      <c r="BJ489" s="385"/>
      <c r="BK489" s="385"/>
      <c r="BL489" s="385"/>
      <c r="BM489" s="385"/>
      <c r="BN489" s="385"/>
      <c r="BO489" s="379"/>
      <c r="BP489" s="439"/>
      <c r="BQ489" s="438"/>
      <c r="BR489" s="440"/>
      <c r="BS489" s="385"/>
      <c r="BT489" s="379"/>
      <c r="BX489" s="458"/>
    </row>
    <row r="490" spans="1:76" s="132" customFormat="1" ht="15" x14ac:dyDescent="0.3">
      <c r="A490" s="148"/>
      <c r="B490" s="149"/>
      <c r="C490" s="291" t="str">
        <f t="shared" si="7"/>
        <v/>
      </c>
      <c r="D490" s="295"/>
      <c r="E490" s="264"/>
      <c r="F490" s="264"/>
      <c r="G490" s="431"/>
      <c r="H490" s="432"/>
      <c r="I490" s="382"/>
      <c r="J490" s="382"/>
      <c r="K490" s="382"/>
      <c r="L490" s="376"/>
      <c r="M490" s="433"/>
      <c r="N490" s="434"/>
      <c r="O490" s="435"/>
      <c r="P490" s="378"/>
      <c r="Q490" s="436"/>
      <c r="R490" s="373"/>
      <c r="S490" s="437"/>
      <c r="T490" s="438"/>
      <c r="U490" s="384"/>
      <c r="V490" s="470"/>
      <c r="W490" s="381"/>
      <c r="X490" s="382"/>
      <c r="Y490" s="382"/>
      <c r="Z490" s="382"/>
      <c r="AA490" s="382"/>
      <c r="AB490" s="382"/>
      <c r="AC490" s="376"/>
      <c r="AD490" s="377"/>
      <c r="AE490" s="385"/>
      <c r="AF490" s="385"/>
      <c r="AG490" s="385"/>
      <c r="AH490" s="385"/>
      <c r="AI490" s="379"/>
      <c r="AJ490" s="386"/>
      <c r="AK490" s="372"/>
      <c r="AL490" s="372"/>
      <c r="AM490" s="372"/>
      <c r="AN490" s="372"/>
      <c r="AO490" s="372"/>
      <c r="AP490" s="372"/>
      <c r="AQ490" s="373"/>
      <c r="AR490" s="387"/>
      <c r="AS490" s="383"/>
      <c r="AT490" s="435"/>
      <c r="AU490" s="385"/>
      <c r="AV490" s="385"/>
      <c r="AW490" s="385"/>
      <c r="AX490" s="385"/>
      <c r="AY490" s="378"/>
      <c r="AZ490" s="436"/>
      <c r="BA490" s="372"/>
      <c r="BB490" s="372"/>
      <c r="BC490" s="372"/>
      <c r="BD490" s="372"/>
      <c r="BE490" s="437"/>
      <c r="BF490" s="381"/>
      <c r="BG490" s="376"/>
      <c r="BH490" s="377"/>
      <c r="BI490" s="385"/>
      <c r="BJ490" s="385"/>
      <c r="BK490" s="385"/>
      <c r="BL490" s="385"/>
      <c r="BM490" s="385"/>
      <c r="BN490" s="385"/>
      <c r="BO490" s="379"/>
      <c r="BP490" s="439"/>
      <c r="BQ490" s="438"/>
      <c r="BR490" s="440"/>
      <c r="BS490" s="385"/>
      <c r="BT490" s="379"/>
      <c r="BX490" s="458"/>
    </row>
    <row r="491" spans="1:76" s="132" customFormat="1" ht="15" x14ac:dyDescent="0.3">
      <c r="A491" s="148"/>
      <c r="B491" s="149"/>
      <c r="C491" s="291" t="str">
        <f t="shared" si="7"/>
        <v/>
      </c>
      <c r="D491" s="295"/>
      <c r="E491" s="264"/>
      <c r="F491" s="264"/>
      <c r="G491" s="431"/>
      <c r="H491" s="432"/>
      <c r="I491" s="382"/>
      <c r="J491" s="382"/>
      <c r="K491" s="382"/>
      <c r="L491" s="376"/>
      <c r="M491" s="433"/>
      <c r="N491" s="434"/>
      <c r="O491" s="435"/>
      <c r="P491" s="378"/>
      <c r="Q491" s="436"/>
      <c r="R491" s="373"/>
      <c r="S491" s="437"/>
      <c r="T491" s="438"/>
      <c r="U491" s="384"/>
      <c r="V491" s="470"/>
      <c r="W491" s="381"/>
      <c r="X491" s="382"/>
      <c r="Y491" s="382"/>
      <c r="Z491" s="382"/>
      <c r="AA491" s="382"/>
      <c r="AB491" s="382"/>
      <c r="AC491" s="376"/>
      <c r="AD491" s="377"/>
      <c r="AE491" s="385"/>
      <c r="AF491" s="385"/>
      <c r="AG491" s="385"/>
      <c r="AH491" s="385"/>
      <c r="AI491" s="379"/>
      <c r="AJ491" s="386"/>
      <c r="AK491" s="372"/>
      <c r="AL491" s="372"/>
      <c r="AM491" s="372"/>
      <c r="AN491" s="372"/>
      <c r="AO491" s="372"/>
      <c r="AP491" s="372"/>
      <c r="AQ491" s="373"/>
      <c r="AR491" s="387"/>
      <c r="AS491" s="383"/>
      <c r="AT491" s="435"/>
      <c r="AU491" s="385"/>
      <c r="AV491" s="385"/>
      <c r="AW491" s="385"/>
      <c r="AX491" s="385"/>
      <c r="AY491" s="378"/>
      <c r="AZ491" s="436"/>
      <c r="BA491" s="372"/>
      <c r="BB491" s="372"/>
      <c r="BC491" s="372"/>
      <c r="BD491" s="372"/>
      <c r="BE491" s="437"/>
      <c r="BF491" s="381"/>
      <c r="BG491" s="376"/>
      <c r="BH491" s="377"/>
      <c r="BI491" s="385"/>
      <c r="BJ491" s="385"/>
      <c r="BK491" s="385"/>
      <c r="BL491" s="385"/>
      <c r="BM491" s="385"/>
      <c r="BN491" s="385"/>
      <c r="BO491" s="379"/>
      <c r="BP491" s="439"/>
      <c r="BQ491" s="438"/>
      <c r="BR491" s="440"/>
      <c r="BS491" s="385"/>
      <c r="BT491" s="379"/>
      <c r="BX491" s="458"/>
    </row>
    <row r="492" spans="1:76" s="132" customFormat="1" ht="15" x14ac:dyDescent="0.3">
      <c r="A492" s="148"/>
      <c r="B492" s="149"/>
      <c r="C492" s="291" t="str">
        <f t="shared" si="7"/>
        <v/>
      </c>
      <c r="D492" s="295"/>
      <c r="E492" s="264"/>
      <c r="F492" s="264"/>
      <c r="G492" s="431"/>
      <c r="H492" s="432"/>
      <c r="I492" s="382"/>
      <c r="J492" s="382"/>
      <c r="K492" s="382"/>
      <c r="L492" s="376"/>
      <c r="M492" s="433"/>
      <c r="N492" s="434"/>
      <c r="O492" s="435"/>
      <c r="P492" s="378"/>
      <c r="Q492" s="436"/>
      <c r="R492" s="373"/>
      <c r="S492" s="437"/>
      <c r="T492" s="438"/>
      <c r="U492" s="384"/>
      <c r="V492" s="470"/>
      <c r="W492" s="381"/>
      <c r="X492" s="382"/>
      <c r="Y492" s="382"/>
      <c r="Z492" s="382"/>
      <c r="AA492" s="382"/>
      <c r="AB492" s="382"/>
      <c r="AC492" s="376"/>
      <c r="AD492" s="377"/>
      <c r="AE492" s="385"/>
      <c r="AF492" s="385"/>
      <c r="AG492" s="385"/>
      <c r="AH492" s="385"/>
      <c r="AI492" s="379"/>
      <c r="AJ492" s="386"/>
      <c r="AK492" s="372"/>
      <c r="AL492" s="372"/>
      <c r="AM492" s="372"/>
      <c r="AN492" s="372"/>
      <c r="AO492" s="372"/>
      <c r="AP492" s="372"/>
      <c r="AQ492" s="373"/>
      <c r="AR492" s="387"/>
      <c r="AS492" s="383"/>
      <c r="AT492" s="435"/>
      <c r="AU492" s="385"/>
      <c r="AV492" s="385"/>
      <c r="AW492" s="385"/>
      <c r="AX492" s="385"/>
      <c r="AY492" s="378"/>
      <c r="AZ492" s="436"/>
      <c r="BA492" s="372"/>
      <c r="BB492" s="372"/>
      <c r="BC492" s="372"/>
      <c r="BD492" s="372"/>
      <c r="BE492" s="437"/>
      <c r="BF492" s="381"/>
      <c r="BG492" s="376"/>
      <c r="BH492" s="377"/>
      <c r="BI492" s="385"/>
      <c r="BJ492" s="385"/>
      <c r="BK492" s="385"/>
      <c r="BL492" s="385"/>
      <c r="BM492" s="385"/>
      <c r="BN492" s="385"/>
      <c r="BO492" s="379"/>
      <c r="BP492" s="439"/>
      <c r="BQ492" s="438"/>
      <c r="BR492" s="440"/>
      <c r="BS492" s="385"/>
      <c r="BT492" s="379"/>
      <c r="BX492" s="458"/>
    </row>
    <row r="493" spans="1:76" s="132" customFormat="1" ht="15" x14ac:dyDescent="0.3">
      <c r="A493" s="148"/>
      <c r="B493" s="149"/>
      <c r="C493" s="291" t="str">
        <f t="shared" si="7"/>
        <v/>
      </c>
      <c r="D493" s="295"/>
      <c r="E493" s="264"/>
      <c r="F493" s="264"/>
      <c r="G493" s="431"/>
      <c r="H493" s="432"/>
      <c r="I493" s="382"/>
      <c r="J493" s="382"/>
      <c r="K493" s="382"/>
      <c r="L493" s="376"/>
      <c r="M493" s="433"/>
      <c r="N493" s="434"/>
      <c r="O493" s="435"/>
      <c r="P493" s="378"/>
      <c r="Q493" s="436"/>
      <c r="R493" s="373"/>
      <c r="S493" s="437"/>
      <c r="T493" s="438"/>
      <c r="U493" s="384"/>
      <c r="V493" s="470"/>
      <c r="W493" s="381"/>
      <c r="X493" s="382"/>
      <c r="Y493" s="382"/>
      <c r="Z493" s="382"/>
      <c r="AA493" s="382"/>
      <c r="AB493" s="382"/>
      <c r="AC493" s="376"/>
      <c r="AD493" s="377"/>
      <c r="AE493" s="385"/>
      <c r="AF493" s="385"/>
      <c r="AG493" s="385"/>
      <c r="AH493" s="385"/>
      <c r="AI493" s="379"/>
      <c r="AJ493" s="386"/>
      <c r="AK493" s="372"/>
      <c r="AL493" s="372"/>
      <c r="AM493" s="372"/>
      <c r="AN493" s="372"/>
      <c r="AO493" s="372"/>
      <c r="AP493" s="372"/>
      <c r="AQ493" s="373"/>
      <c r="AR493" s="387"/>
      <c r="AS493" s="383"/>
      <c r="AT493" s="435"/>
      <c r="AU493" s="385"/>
      <c r="AV493" s="385"/>
      <c r="AW493" s="385"/>
      <c r="AX493" s="385"/>
      <c r="AY493" s="378"/>
      <c r="AZ493" s="436"/>
      <c r="BA493" s="372"/>
      <c r="BB493" s="372"/>
      <c r="BC493" s="372"/>
      <c r="BD493" s="372"/>
      <c r="BE493" s="437"/>
      <c r="BF493" s="381"/>
      <c r="BG493" s="376"/>
      <c r="BH493" s="377"/>
      <c r="BI493" s="385"/>
      <c r="BJ493" s="385"/>
      <c r="BK493" s="385"/>
      <c r="BL493" s="385"/>
      <c r="BM493" s="385"/>
      <c r="BN493" s="385"/>
      <c r="BO493" s="379"/>
      <c r="BP493" s="439"/>
      <c r="BQ493" s="438"/>
      <c r="BR493" s="440"/>
      <c r="BS493" s="385"/>
      <c r="BT493" s="379"/>
      <c r="BX493" s="458"/>
    </row>
    <row r="494" spans="1:76" s="132" customFormat="1" ht="15" x14ac:dyDescent="0.3">
      <c r="A494" s="148"/>
      <c r="B494" s="149"/>
      <c r="C494" s="291" t="str">
        <f t="shared" si="7"/>
        <v/>
      </c>
      <c r="D494" s="295"/>
      <c r="E494" s="264"/>
      <c r="F494" s="264"/>
      <c r="G494" s="431"/>
      <c r="H494" s="432"/>
      <c r="I494" s="382"/>
      <c r="J494" s="382"/>
      <c r="K494" s="382"/>
      <c r="L494" s="376"/>
      <c r="M494" s="433"/>
      <c r="N494" s="434"/>
      <c r="O494" s="435"/>
      <c r="P494" s="378"/>
      <c r="Q494" s="436"/>
      <c r="R494" s="373"/>
      <c r="S494" s="437"/>
      <c r="T494" s="438"/>
      <c r="U494" s="384"/>
      <c r="V494" s="470"/>
      <c r="W494" s="381"/>
      <c r="X494" s="382"/>
      <c r="Y494" s="382"/>
      <c r="Z494" s="382"/>
      <c r="AA494" s="382"/>
      <c r="AB494" s="382"/>
      <c r="AC494" s="376"/>
      <c r="AD494" s="377"/>
      <c r="AE494" s="385"/>
      <c r="AF494" s="385"/>
      <c r="AG494" s="385"/>
      <c r="AH494" s="385"/>
      <c r="AI494" s="379"/>
      <c r="AJ494" s="386"/>
      <c r="AK494" s="372"/>
      <c r="AL494" s="372"/>
      <c r="AM494" s="372"/>
      <c r="AN494" s="372"/>
      <c r="AO494" s="372"/>
      <c r="AP494" s="372"/>
      <c r="AQ494" s="373"/>
      <c r="AR494" s="387"/>
      <c r="AS494" s="383"/>
      <c r="AT494" s="435"/>
      <c r="AU494" s="385"/>
      <c r="AV494" s="385"/>
      <c r="AW494" s="385"/>
      <c r="AX494" s="385"/>
      <c r="AY494" s="378"/>
      <c r="AZ494" s="436"/>
      <c r="BA494" s="372"/>
      <c r="BB494" s="372"/>
      <c r="BC494" s="372"/>
      <c r="BD494" s="372"/>
      <c r="BE494" s="437"/>
      <c r="BF494" s="381"/>
      <c r="BG494" s="376"/>
      <c r="BH494" s="377"/>
      <c r="BI494" s="385"/>
      <c r="BJ494" s="385"/>
      <c r="BK494" s="385"/>
      <c r="BL494" s="385"/>
      <c r="BM494" s="385"/>
      <c r="BN494" s="385"/>
      <c r="BO494" s="379"/>
      <c r="BP494" s="439"/>
      <c r="BQ494" s="438"/>
      <c r="BR494" s="440"/>
      <c r="BS494" s="385"/>
      <c r="BT494" s="379"/>
      <c r="BX494" s="458"/>
    </row>
    <row r="495" spans="1:76" s="132" customFormat="1" ht="15" x14ac:dyDescent="0.3">
      <c r="A495" s="148"/>
      <c r="B495" s="149"/>
      <c r="C495" s="291" t="str">
        <f t="shared" si="7"/>
        <v/>
      </c>
      <c r="D495" s="295"/>
      <c r="E495" s="264"/>
      <c r="F495" s="264"/>
      <c r="G495" s="431"/>
      <c r="H495" s="432"/>
      <c r="I495" s="382"/>
      <c r="J495" s="382"/>
      <c r="K495" s="382"/>
      <c r="L495" s="376"/>
      <c r="M495" s="433"/>
      <c r="N495" s="434"/>
      <c r="O495" s="435"/>
      <c r="P495" s="378"/>
      <c r="Q495" s="436"/>
      <c r="R495" s="373"/>
      <c r="S495" s="437"/>
      <c r="T495" s="438"/>
      <c r="U495" s="384"/>
      <c r="V495" s="470"/>
      <c r="W495" s="381"/>
      <c r="X495" s="382"/>
      <c r="Y495" s="382"/>
      <c r="Z495" s="382"/>
      <c r="AA495" s="382"/>
      <c r="AB495" s="382"/>
      <c r="AC495" s="376"/>
      <c r="AD495" s="377"/>
      <c r="AE495" s="385"/>
      <c r="AF495" s="385"/>
      <c r="AG495" s="385"/>
      <c r="AH495" s="385"/>
      <c r="AI495" s="379"/>
      <c r="AJ495" s="386"/>
      <c r="AK495" s="372"/>
      <c r="AL495" s="372"/>
      <c r="AM495" s="372"/>
      <c r="AN495" s="372"/>
      <c r="AO495" s="372"/>
      <c r="AP495" s="372"/>
      <c r="AQ495" s="373"/>
      <c r="AR495" s="387"/>
      <c r="AS495" s="383"/>
      <c r="AT495" s="435"/>
      <c r="AU495" s="385"/>
      <c r="AV495" s="385"/>
      <c r="AW495" s="385"/>
      <c r="AX495" s="385"/>
      <c r="AY495" s="378"/>
      <c r="AZ495" s="436"/>
      <c r="BA495" s="372"/>
      <c r="BB495" s="372"/>
      <c r="BC495" s="372"/>
      <c r="BD495" s="372"/>
      <c r="BE495" s="437"/>
      <c r="BF495" s="381"/>
      <c r="BG495" s="376"/>
      <c r="BH495" s="377"/>
      <c r="BI495" s="385"/>
      <c r="BJ495" s="385"/>
      <c r="BK495" s="385"/>
      <c r="BL495" s="385"/>
      <c r="BM495" s="385"/>
      <c r="BN495" s="385"/>
      <c r="BO495" s="379"/>
      <c r="BP495" s="439"/>
      <c r="BQ495" s="438"/>
      <c r="BR495" s="440"/>
      <c r="BS495" s="385"/>
      <c r="BT495" s="379"/>
      <c r="BX495" s="458"/>
    </row>
    <row r="496" spans="1:76" s="132" customFormat="1" ht="15" x14ac:dyDescent="0.3">
      <c r="A496" s="148"/>
      <c r="B496" s="149"/>
      <c r="C496" s="291" t="str">
        <f t="shared" si="7"/>
        <v/>
      </c>
      <c r="D496" s="295"/>
      <c r="E496" s="264"/>
      <c r="F496" s="264"/>
      <c r="G496" s="431"/>
      <c r="H496" s="432"/>
      <c r="I496" s="382"/>
      <c r="J496" s="382"/>
      <c r="K496" s="382"/>
      <c r="L496" s="376"/>
      <c r="M496" s="433"/>
      <c r="N496" s="434"/>
      <c r="O496" s="435"/>
      <c r="P496" s="378"/>
      <c r="Q496" s="436"/>
      <c r="R496" s="373"/>
      <c r="S496" s="437"/>
      <c r="T496" s="438"/>
      <c r="U496" s="384"/>
      <c r="V496" s="470"/>
      <c r="W496" s="381"/>
      <c r="X496" s="382"/>
      <c r="Y496" s="382"/>
      <c r="Z496" s="382"/>
      <c r="AA496" s="382"/>
      <c r="AB496" s="382"/>
      <c r="AC496" s="376"/>
      <c r="AD496" s="377"/>
      <c r="AE496" s="385"/>
      <c r="AF496" s="385"/>
      <c r="AG496" s="385"/>
      <c r="AH496" s="385"/>
      <c r="AI496" s="379"/>
      <c r="AJ496" s="386"/>
      <c r="AK496" s="372"/>
      <c r="AL496" s="372"/>
      <c r="AM496" s="372"/>
      <c r="AN496" s="372"/>
      <c r="AO496" s="372"/>
      <c r="AP496" s="372"/>
      <c r="AQ496" s="373"/>
      <c r="AR496" s="387"/>
      <c r="AS496" s="383"/>
      <c r="AT496" s="435"/>
      <c r="AU496" s="385"/>
      <c r="AV496" s="385"/>
      <c r="AW496" s="385"/>
      <c r="AX496" s="385"/>
      <c r="AY496" s="378"/>
      <c r="AZ496" s="436"/>
      <c r="BA496" s="372"/>
      <c r="BB496" s="372"/>
      <c r="BC496" s="372"/>
      <c r="BD496" s="372"/>
      <c r="BE496" s="437"/>
      <c r="BF496" s="381"/>
      <c r="BG496" s="376"/>
      <c r="BH496" s="377"/>
      <c r="BI496" s="385"/>
      <c r="BJ496" s="385"/>
      <c r="BK496" s="385"/>
      <c r="BL496" s="385"/>
      <c r="BM496" s="385"/>
      <c r="BN496" s="385"/>
      <c r="BO496" s="379"/>
      <c r="BP496" s="439"/>
      <c r="BQ496" s="438"/>
      <c r="BR496" s="440"/>
      <c r="BS496" s="385"/>
      <c r="BT496" s="379"/>
      <c r="BX496" s="458"/>
    </row>
    <row r="497" spans="1:78" s="132" customFormat="1" ht="15" x14ac:dyDescent="0.3">
      <c r="A497" s="148"/>
      <c r="B497" s="149"/>
      <c r="C497" s="291" t="str">
        <f t="shared" si="7"/>
        <v/>
      </c>
      <c r="D497" s="295"/>
      <c r="E497" s="264"/>
      <c r="F497" s="264"/>
      <c r="G497" s="431"/>
      <c r="H497" s="432"/>
      <c r="I497" s="382"/>
      <c r="J497" s="382"/>
      <c r="K497" s="382"/>
      <c r="L497" s="376"/>
      <c r="M497" s="433"/>
      <c r="N497" s="434"/>
      <c r="O497" s="435"/>
      <c r="P497" s="378"/>
      <c r="Q497" s="436"/>
      <c r="R497" s="373"/>
      <c r="S497" s="437"/>
      <c r="T497" s="438"/>
      <c r="U497" s="384"/>
      <c r="V497" s="470"/>
      <c r="W497" s="381"/>
      <c r="X497" s="382"/>
      <c r="Y497" s="382"/>
      <c r="Z497" s="382"/>
      <c r="AA497" s="382"/>
      <c r="AB497" s="382"/>
      <c r="AC497" s="376"/>
      <c r="AD497" s="377"/>
      <c r="AE497" s="385"/>
      <c r="AF497" s="385"/>
      <c r="AG497" s="385"/>
      <c r="AH497" s="385"/>
      <c r="AI497" s="379"/>
      <c r="AJ497" s="386"/>
      <c r="AK497" s="372"/>
      <c r="AL497" s="372"/>
      <c r="AM497" s="372"/>
      <c r="AN497" s="372"/>
      <c r="AO497" s="372"/>
      <c r="AP497" s="372"/>
      <c r="AQ497" s="373"/>
      <c r="AR497" s="387"/>
      <c r="AS497" s="383"/>
      <c r="AT497" s="435"/>
      <c r="AU497" s="385"/>
      <c r="AV497" s="385"/>
      <c r="AW497" s="385"/>
      <c r="AX497" s="385"/>
      <c r="AY497" s="378"/>
      <c r="AZ497" s="436"/>
      <c r="BA497" s="372"/>
      <c r="BB497" s="372"/>
      <c r="BC497" s="372"/>
      <c r="BD497" s="372"/>
      <c r="BE497" s="437"/>
      <c r="BF497" s="381"/>
      <c r="BG497" s="376"/>
      <c r="BH497" s="377"/>
      <c r="BI497" s="385"/>
      <c r="BJ497" s="385"/>
      <c r="BK497" s="385"/>
      <c r="BL497" s="385"/>
      <c r="BM497" s="385"/>
      <c r="BN497" s="385"/>
      <c r="BO497" s="379"/>
      <c r="BP497" s="439"/>
      <c r="BQ497" s="438"/>
      <c r="BR497" s="440"/>
      <c r="BS497" s="385"/>
      <c r="BT497" s="379"/>
      <c r="BX497" s="458"/>
    </row>
    <row r="498" spans="1:78" s="132" customFormat="1" ht="15" x14ac:dyDescent="0.3">
      <c r="A498" s="148"/>
      <c r="B498" s="149"/>
      <c r="C498" s="291" t="str">
        <f t="shared" si="7"/>
        <v/>
      </c>
      <c r="D498" s="295"/>
      <c r="E498" s="264"/>
      <c r="F498" s="264"/>
      <c r="G498" s="431"/>
      <c r="H498" s="432"/>
      <c r="I498" s="382"/>
      <c r="J498" s="382"/>
      <c r="K498" s="382"/>
      <c r="L498" s="376"/>
      <c r="M498" s="433"/>
      <c r="N498" s="434"/>
      <c r="O498" s="435"/>
      <c r="P498" s="378"/>
      <c r="Q498" s="436"/>
      <c r="R498" s="373"/>
      <c r="S498" s="437"/>
      <c r="T498" s="438"/>
      <c r="U498" s="384"/>
      <c r="V498" s="470"/>
      <c r="W498" s="381"/>
      <c r="X498" s="382"/>
      <c r="Y498" s="382"/>
      <c r="Z498" s="382"/>
      <c r="AA498" s="382"/>
      <c r="AB498" s="382"/>
      <c r="AC498" s="376"/>
      <c r="AD498" s="377"/>
      <c r="AE498" s="385"/>
      <c r="AF498" s="385"/>
      <c r="AG498" s="385"/>
      <c r="AH498" s="385"/>
      <c r="AI498" s="379"/>
      <c r="AJ498" s="386"/>
      <c r="AK498" s="372"/>
      <c r="AL498" s="372"/>
      <c r="AM498" s="372"/>
      <c r="AN498" s="372"/>
      <c r="AO498" s="372"/>
      <c r="AP498" s="372"/>
      <c r="AQ498" s="373"/>
      <c r="AR498" s="387"/>
      <c r="AS498" s="383"/>
      <c r="AT498" s="435"/>
      <c r="AU498" s="385"/>
      <c r="AV498" s="385"/>
      <c r="AW498" s="385"/>
      <c r="AX498" s="385"/>
      <c r="AY498" s="378"/>
      <c r="AZ498" s="436"/>
      <c r="BA498" s="372"/>
      <c r="BB498" s="372"/>
      <c r="BC498" s="372"/>
      <c r="BD498" s="372"/>
      <c r="BE498" s="437"/>
      <c r="BF498" s="381"/>
      <c r="BG498" s="376"/>
      <c r="BH498" s="377"/>
      <c r="BI498" s="385"/>
      <c r="BJ498" s="385"/>
      <c r="BK498" s="385"/>
      <c r="BL498" s="385"/>
      <c r="BM498" s="385"/>
      <c r="BN498" s="385"/>
      <c r="BO498" s="379"/>
      <c r="BP498" s="439"/>
      <c r="BQ498" s="438"/>
      <c r="BR498" s="440"/>
      <c r="BS498" s="385"/>
      <c r="BT498" s="379"/>
      <c r="BX498" s="458"/>
    </row>
    <row r="499" spans="1:78" s="132" customFormat="1" ht="15" x14ac:dyDescent="0.3">
      <c r="A499" s="148"/>
      <c r="B499" s="149"/>
      <c r="C499" s="291" t="str">
        <f t="shared" si="7"/>
        <v/>
      </c>
      <c r="D499" s="295"/>
      <c r="E499" s="264"/>
      <c r="F499" s="264"/>
      <c r="G499" s="431"/>
      <c r="H499" s="432"/>
      <c r="I499" s="382"/>
      <c r="J499" s="382"/>
      <c r="K499" s="382"/>
      <c r="L499" s="376"/>
      <c r="M499" s="433"/>
      <c r="N499" s="434"/>
      <c r="O499" s="435"/>
      <c r="P499" s="378"/>
      <c r="Q499" s="436"/>
      <c r="R499" s="373"/>
      <c r="S499" s="437"/>
      <c r="T499" s="438"/>
      <c r="U499" s="384"/>
      <c r="V499" s="470"/>
      <c r="W499" s="381"/>
      <c r="X499" s="382"/>
      <c r="Y499" s="382"/>
      <c r="Z499" s="382"/>
      <c r="AA499" s="382"/>
      <c r="AB499" s="382"/>
      <c r="AC499" s="376"/>
      <c r="AD499" s="377"/>
      <c r="AE499" s="385"/>
      <c r="AF499" s="385"/>
      <c r="AG499" s="385"/>
      <c r="AH499" s="385"/>
      <c r="AI499" s="379"/>
      <c r="AJ499" s="386"/>
      <c r="AK499" s="372"/>
      <c r="AL499" s="372"/>
      <c r="AM499" s="372"/>
      <c r="AN499" s="372"/>
      <c r="AO499" s="372"/>
      <c r="AP499" s="372"/>
      <c r="AQ499" s="373"/>
      <c r="AR499" s="387"/>
      <c r="AS499" s="383"/>
      <c r="AT499" s="435"/>
      <c r="AU499" s="385"/>
      <c r="AV499" s="385"/>
      <c r="AW499" s="385"/>
      <c r="AX499" s="385"/>
      <c r="AY499" s="378"/>
      <c r="AZ499" s="436"/>
      <c r="BA499" s="372"/>
      <c r="BB499" s="372"/>
      <c r="BC499" s="372"/>
      <c r="BD499" s="372"/>
      <c r="BE499" s="437"/>
      <c r="BF499" s="381"/>
      <c r="BG499" s="376"/>
      <c r="BH499" s="377"/>
      <c r="BI499" s="385"/>
      <c r="BJ499" s="385"/>
      <c r="BK499" s="385"/>
      <c r="BL499" s="385"/>
      <c r="BM499" s="385"/>
      <c r="BN499" s="385"/>
      <c r="BO499" s="379"/>
      <c r="BP499" s="439"/>
      <c r="BQ499" s="438"/>
      <c r="BR499" s="440"/>
      <c r="BS499" s="385"/>
      <c r="BT499" s="379"/>
      <c r="BX499" s="458"/>
    </row>
    <row r="500" spans="1:78" s="132" customFormat="1" ht="15" x14ac:dyDescent="0.3">
      <c r="A500" s="148"/>
      <c r="B500" s="149"/>
      <c r="C500" s="291" t="str">
        <f t="shared" si="7"/>
        <v/>
      </c>
      <c r="D500" s="295"/>
      <c r="E500" s="264"/>
      <c r="F500" s="264"/>
      <c r="G500" s="431"/>
      <c r="H500" s="432"/>
      <c r="I500" s="382"/>
      <c r="J500" s="382"/>
      <c r="K500" s="382"/>
      <c r="L500" s="376"/>
      <c r="M500" s="433"/>
      <c r="N500" s="434"/>
      <c r="O500" s="435"/>
      <c r="P500" s="378"/>
      <c r="Q500" s="436"/>
      <c r="R500" s="373"/>
      <c r="S500" s="437"/>
      <c r="T500" s="438"/>
      <c r="U500" s="384"/>
      <c r="V500" s="470"/>
      <c r="W500" s="381"/>
      <c r="X500" s="382"/>
      <c r="Y500" s="382"/>
      <c r="Z500" s="382"/>
      <c r="AA500" s="382"/>
      <c r="AB500" s="382"/>
      <c r="AC500" s="376"/>
      <c r="AD500" s="377"/>
      <c r="AE500" s="385"/>
      <c r="AF500" s="385"/>
      <c r="AG500" s="385"/>
      <c r="AH500" s="385"/>
      <c r="AI500" s="379"/>
      <c r="AJ500" s="386"/>
      <c r="AK500" s="372"/>
      <c r="AL500" s="372"/>
      <c r="AM500" s="372"/>
      <c r="AN500" s="372"/>
      <c r="AO500" s="372"/>
      <c r="AP500" s="372"/>
      <c r="AQ500" s="373"/>
      <c r="AR500" s="387"/>
      <c r="AS500" s="383"/>
      <c r="AT500" s="435"/>
      <c r="AU500" s="385"/>
      <c r="AV500" s="385"/>
      <c r="AW500" s="385"/>
      <c r="AX500" s="385"/>
      <c r="AY500" s="378"/>
      <c r="AZ500" s="436"/>
      <c r="BA500" s="372"/>
      <c r="BB500" s="372"/>
      <c r="BC500" s="372"/>
      <c r="BD500" s="372"/>
      <c r="BE500" s="437"/>
      <c r="BF500" s="381"/>
      <c r="BG500" s="376"/>
      <c r="BH500" s="377"/>
      <c r="BI500" s="385"/>
      <c r="BJ500" s="385"/>
      <c r="BK500" s="385"/>
      <c r="BL500" s="385"/>
      <c r="BM500" s="385"/>
      <c r="BN500" s="385"/>
      <c r="BO500" s="379"/>
      <c r="BP500" s="439"/>
      <c r="BQ500" s="438"/>
      <c r="BR500" s="440"/>
      <c r="BS500" s="385"/>
      <c r="BT500" s="379"/>
      <c r="BX500" s="458"/>
    </row>
    <row r="501" spans="1:78" s="132" customFormat="1" ht="15" x14ac:dyDescent="0.3">
      <c r="A501" s="148"/>
      <c r="B501" s="149"/>
      <c r="C501" s="291" t="str">
        <f t="shared" si="7"/>
        <v/>
      </c>
      <c r="D501" s="295"/>
      <c r="E501" s="264"/>
      <c r="F501" s="264"/>
      <c r="G501" s="431"/>
      <c r="H501" s="432"/>
      <c r="I501" s="382"/>
      <c r="J501" s="382"/>
      <c r="K501" s="382"/>
      <c r="L501" s="376"/>
      <c r="M501" s="433"/>
      <c r="N501" s="434"/>
      <c r="O501" s="435"/>
      <c r="P501" s="378"/>
      <c r="Q501" s="436"/>
      <c r="R501" s="373"/>
      <c r="S501" s="437"/>
      <c r="T501" s="438"/>
      <c r="U501" s="384"/>
      <c r="V501" s="470"/>
      <c r="W501" s="381"/>
      <c r="X501" s="382"/>
      <c r="Y501" s="382"/>
      <c r="Z501" s="382"/>
      <c r="AA501" s="382"/>
      <c r="AB501" s="382"/>
      <c r="AC501" s="376"/>
      <c r="AD501" s="377"/>
      <c r="AE501" s="385"/>
      <c r="AF501" s="385"/>
      <c r="AG501" s="385"/>
      <c r="AH501" s="385"/>
      <c r="AI501" s="379"/>
      <c r="AJ501" s="386"/>
      <c r="AK501" s="372"/>
      <c r="AL501" s="372"/>
      <c r="AM501" s="372"/>
      <c r="AN501" s="372"/>
      <c r="AO501" s="372"/>
      <c r="AP501" s="372"/>
      <c r="AQ501" s="373"/>
      <c r="AR501" s="387"/>
      <c r="AS501" s="383"/>
      <c r="AT501" s="435"/>
      <c r="AU501" s="385"/>
      <c r="AV501" s="385"/>
      <c r="AW501" s="385"/>
      <c r="AX501" s="385"/>
      <c r="AY501" s="378"/>
      <c r="AZ501" s="436"/>
      <c r="BA501" s="372"/>
      <c r="BB501" s="372"/>
      <c r="BC501" s="372"/>
      <c r="BD501" s="372"/>
      <c r="BE501" s="437"/>
      <c r="BF501" s="381"/>
      <c r="BG501" s="376"/>
      <c r="BH501" s="377"/>
      <c r="BI501" s="385"/>
      <c r="BJ501" s="385"/>
      <c r="BK501" s="385"/>
      <c r="BL501" s="385"/>
      <c r="BM501" s="385"/>
      <c r="BN501" s="385"/>
      <c r="BO501" s="379"/>
      <c r="BP501" s="439"/>
      <c r="BQ501" s="438"/>
      <c r="BR501" s="440"/>
      <c r="BS501" s="385"/>
      <c r="BT501" s="379"/>
      <c r="BX501" s="458"/>
    </row>
    <row r="502" spans="1:78" s="132" customFormat="1" ht="15" x14ac:dyDescent="0.3">
      <c r="A502" s="148"/>
      <c r="B502" s="149"/>
      <c r="C502" s="291" t="str">
        <f t="shared" si="7"/>
        <v/>
      </c>
      <c r="D502" s="295"/>
      <c r="E502" s="264"/>
      <c r="F502" s="264"/>
      <c r="G502" s="431"/>
      <c r="H502" s="432"/>
      <c r="I502" s="382"/>
      <c r="J502" s="382"/>
      <c r="K502" s="382"/>
      <c r="L502" s="376"/>
      <c r="M502" s="433"/>
      <c r="N502" s="434"/>
      <c r="O502" s="435"/>
      <c r="P502" s="378"/>
      <c r="Q502" s="436"/>
      <c r="R502" s="373"/>
      <c r="S502" s="437"/>
      <c r="T502" s="438"/>
      <c r="U502" s="384"/>
      <c r="V502" s="470"/>
      <c r="W502" s="381"/>
      <c r="X502" s="382"/>
      <c r="Y502" s="382"/>
      <c r="Z502" s="382"/>
      <c r="AA502" s="382"/>
      <c r="AB502" s="382"/>
      <c r="AC502" s="376"/>
      <c r="AD502" s="377"/>
      <c r="AE502" s="385"/>
      <c r="AF502" s="385"/>
      <c r="AG502" s="385"/>
      <c r="AH502" s="385"/>
      <c r="AI502" s="379"/>
      <c r="AJ502" s="386"/>
      <c r="AK502" s="372"/>
      <c r="AL502" s="372"/>
      <c r="AM502" s="372"/>
      <c r="AN502" s="372"/>
      <c r="AO502" s="372"/>
      <c r="AP502" s="372"/>
      <c r="AQ502" s="373"/>
      <c r="AR502" s="387"/>
      <c r="AS502" s="383"/>
      <c r="AT502" s="435"/>
      <c r="AU502" s="385"/>
      <c r="AV502" s="385"/>
      <c r="AW502" s="385"/>
      <c r="AX502" s="385"/>
      <c r="AY502" s="378"/>
      <c r="AZ502" s="436"/>
      <c r="BA502" s="372"/>
      <c r="BB502" s="372"/>
      <c r="BC502" s="372"/>
      <c r="BD502" s="372"/>
      <c r="BE502" s="437"/>
      <c r="BF502" s="381"/>
      <c r="BG502" s="376"/>
      <c r="BH502" s="377"/>
      <c r="BI502" s="385"/>
      <c r="BJ502" s="385"/>
      <c r="BK502" s="385"/>
      <c r="BL502" s="385"/>
      <c r="BM502" s="385"/>
      <c r="BN502" s="385"/>
      <c r="BO502" s="379"/>
      <c r="BP502" s="439"/>
      <c r="BQ502" s="438"/>
      <c r="BR502" s="440"/>
      <c r="BS502" s="385"/>
      <c r="BT502" s="379"/>
      <c r="BX502" s="458"/>
    </row>
    <row r="503" spans="1:78" s="132" customFormat="1" ht="15" x14ac:dyDescent="0.3">
      <c r="A503" s="148"/>
      <c r="B503" s="149"/>
      <c r="C503" s="291" t="str">
        <f t="shared" si="7"/>
        <v/>
      </c>
      <c r="D503" s="295"/>
      <c r="E503" s="264"/>
      <c r="F503" s="264"/>
      <c r="G503" s="431"/>
      <c r="H503" s="432"/>
      <c r="I503" s="382"/>
      <c r="J503" s="382"/>
      <c r="K503" s="382"/>
      <c r="L503" s="376"/>
      <c r="M503" s="433"/>
      <c r="N503" s="434"/>
      <c r="O503" s="435"/>
      <c r="P503" s="378"/>
      <c r="Q503" s="436"/>
      <c r="R503" s="373"/>
      <c r="S503" s="437"/>
      <c r="T503" s="438"/>
      <c r="U503" s="384"/>
      <c r="V503" s="470"/>
      <c r="W503" s="381"/>
      <c r="X503" s="382"/>
      <c r="Y503" s="382"/>
      <c r="Z503" s="382"/>
      <c r="AA503" s="382"/>
      <c r="AB503" s="382"/>
      <c r="AC503" s="376"/>
      <c r="AD503" s="377"/>
      <c r="AE503" s="385"/>
      <c r="AF503" s="385"/>
      <c r="AG503" s="385"/>
      <c r="AH503" s="385"/>
      <c r="AI503" s="379"/>
      <c r="AJ503" s="386"/>
      <c r="AK503" s="372"/>
      <c r="AL503" s="372"/>
      <c r="AM503" s="372"/>
      <c r="AN503" s="372"/>
      <c r="AO503" s="372"/>
      <c r="AP503" s="372"/>
      <c r="AQ503" s="373"/>
      <c r="AR503" s="387"/>
      <c r="AS503" s="383"/>
      <c r="AT503" s="435"/>
      <c r="AU503" s="385"/>
      <c r="AV503" s="385"/>
      <c r="AW503" s="385"/>
      <c r="AX503" s="385"/>
      <c r="AY503" s="378"/>
      <c r="AZ503" s="436"/>
      <c r="BA503" s="372"/>
      <c r="BB503" s="372"/>
      <c r="BC503" s="372"/>
      <c r="BD503" s="372"/>
      <c r="BE503" s="437"/>
      <c r="BF503" s="381"/>
      <c r="BG503" s="376"/>
      <c r="BH503" s="377"/>
      <c r="BI503" s="385"/>
      <c r="BJ503" s="385"/>
      <c r="BK503" s="385"/>
      <c r="BL503" s="385"/>
      <c r="BM503" s="385"/>
      <c r="BN503" s="385"/>
      <c r="BO503" s="379"/>
      <c r="BP503" s="439"/>
      <c r="BQ503" s="438"/>
      <c r="BR503" s="440"/>
      <c r="BS503" s="385"/>
      <c r="BT503" s="379"/>
      <c r="BX503" s="458"/>
    </row>
    <row r="504" spans="1:78" s="132" customFormat="1" ht="15" x14ac:dyDescent="0.3">
      <c r="A504" s="148"/>
      <c r="B504" s="149"/>
      <c r="C504" s="291" t="str">
        <f t="shared" si="7"/>
        <v/>
      </c>
      <c r="D504" s="295"/>
      <c r="E504" s="264"/>
      <c r="F504" s="264"/>
      <c r="G504" s="431"/>
      <c r="H504" s="432"/>
      <c r="I504" s="382"/>
      <c r="J504" s="382"/>
      <c r="K504" s="382"/>
      <c r="L504" s="376"/>
      <c r="M504" s="433"/>
      <c r="N504" s="434"/>
      <c r="O504" s="435"/>
      <c r="P504" s="378"/>
      <c r="Q504" s="436"/>
      <c r="R504" s="373"/>
      <c r="S504" s="437"/>
      <c r="T504" s="438"/>
      <c r="U504" s="384"/>
      <c r="V504" s="470"/>
      <c r="W504" s="381"/>
      <c r="X504" s="382"/>
      <c r="Y504" s="382"/>
      <c r="Z504" s="382"/>
      <c r="AA504" s="382"/>
      <c r="AB504" s="382"/>
      <c r="AC504" s="376"/>
      <c r="AD504" s="377"/>
      <c r="AE504" s="385"/>
      <c r="AF504" s="385"/>
      <c r="AG504" s="385"/>
      <c r="AH504" s="385"/>
      <c r="AI504" s="379"/>
      <c r="AJ504" s="386"/>
      <c r="AK504" s="372"/>
      <c r="AL504" s="372"/>
      <c r="AM504" s="372"/>
      <c r="AN504" s="372"/>
      <c r="AO504" s="372"/>
      <c r="AP504" s="372"/>
      <c r="AQ504" s="373"/>
      <c r="AR504" s="387"/>
      <c r="AS504" s="383"/>
      <c r="AT504" s="435"/>
      <c r="AU504" s="385"/>
      <c r="AV504" s="385"/>
      <c r="AW504" s="385"/>
      <c r="AX504" s="385"/>
      <c r="AY504" s="378"/>
      <c r="AZ504" s="436"/>
      <c r="BA504" s="372"/>
      <c r="BB504" s="372"/>
      <c r="BC504" s="372"/>
      <c r="BD504" s="372"/>
      <c r="BE504" s="437"/>
      <c r="BF504" s="381"/>
      <c r="BG504" s="376"/>
      <c r="BH504" s="377"/>
      <c r="BI504" s="385"/>
      <c r="BJ504" s="385"/>
      <c r="BK504" s="385"/>
      <c r="BL504" s="385"/>
      <c r="BM504" s="385"/>
      <c r="BN504" s="385"/>
      <c r="BO504" s="379"/>
      <c r="BP504" s="439"/>
      <c r="BQ504" s="438"/>
      <c r="BR504" s="440"/>
      <c r="BS504" s="385"/>
      <c r="BT504" s="379"/>
      <c r="BX504" s="458"/>
    </row>
    <row r="505" spans="1:78" s="163" customFormat="1" ht="15" x14ac:dyDescent="0.3">
      <c r="A505" s="148"/>
      <c r="B505" s="149"/>
      <c r="C505" s="291" t="str">
        <f t="shared" si="7"/>
        <v/>
      </c>
      <c r="D505" s="295"/>
      <c r="E505" s="264"/>
      <c r="F505" s="264"/>
      <c r="G505" s="431"/>
      <c r="H505" s="432"/>
      <c r="I505" s="382"/>
      <c r="J505" s="382"/>
      <c r="K505" s="382"/>
      <c r="L505" s="376"/>
      <c r="M505" s="433"/>
      <c r="N505" s="434"/>
      <c r="O505" s="435"/>
      <c r="P505" s="378"/>
      <c r="Q505" s="436"/>
      <c r="R505" s="373"/>
      <c r="S505" s="437"/>
      <c r="T505" s="438"/>
      <c r="U505" s="384"/>
      <c r="V505" s="470"/>
      <c r="W505" s="381"/>
      <c r="X505" s="382"/>
      <c r="Y505" s="382"/>
      <c r="Z505" s="382"/>
      <c r="AA505" s="382"/>
      <c r="AB505" s="382"/>
      <c r="AC505" s="376"/>
      <c r="AD505" s="377"/>
      <c r="AE505" s="385"/>
      <c r="AF505" s="385"/>
      <c r="AG505" s="385"/>
      <c r="AH505" s="385"/>
      <c r="AI505" s="379"/>
      <c r="AJ505" s="386"/>
      <c r="AK505" s="372"/>
      <c r="AL505" s="372"/>
      <c r="AM505" s="372"/>
      <c r="AN505" s="372"/>
      <c r="AO505" s="372"/>
      <c r="AP505" s="372"/>
      <c r="AQ505" s="373"/>
      <c r="AR505" s="387"/>
      <c r="AS505" s="383"/>
      <c r="AT505" s="435"/>
      <c r="AU505" s="385"/>
      <c r="AV505" s="385"/>
      <c r="AW505" s="385"/>
      <c r="AX505" s="385"/>
      <c r="AY505" s="378"/>
      <c r="AZ505" s="436"/>
      <c r="BA505" s="372"/>
      <c r="BB505" s="372"/>
      <c r="BC505" s="372"/>
      <c r="BD505" s="372"/>
      <c r="BE505" s="437"/>
      <c r="BF505" s="381"/>
      <c r="BG505" s="376"/>
      <c r="BH505" s="377"/>
      <c r="BI505" s="385"/>
      <c r="BJ505" s="385"/>
      <c r="BK505" s="385"/>
      <c r="BL505" s="385"/>
      <c r="BM505" s="385"/>
      <c r="BN505" s="385"/>
      <c r="BO505" s="379"/>
      <c r="BP505" s="439"/>
      <c r="BQ505" s="438"/>
      <c r="BR505" s="440"/>
      <c r="BS505" s="385"/>
      <c r="BT505" s="379"/>
      <c r="BX505" s="458"/>
      <c r="BZ505" s="132"/>
    </row>
    <row r="506" spans="1:78" s="132" customFormat="1" ht="15" x14ac:dyDescent="0.3">
      <c r="A506" s="148"/>
      <c r="B506" s="149"/>
      <c r="C506" s="291" t="str">
        <f t="shared" si="7"/>
        <v/>
      </c>
      <c r="D506" s="295"/>
      <c r="E506" s="264"/>
      <c r="F506" s="264"/>
      <c r="G506" s="431"/>
      <c r="H506" s="432"/>
      <c r="I506" s="382"/>
      <c r="J506" s="382"/>
      <c r="K506" s="382"/>
      <c r="L506" s="376"/>
      <c r="M506" s="433"/>
      <c r="N506" s="434"/>
      <c r="O506" s="435"/>
      <c r="P506" s="378"/>
      <c r="Q506" s="436"/>
      <c r="R506" s="373"/>
      <c r="S506" s="437"/>
      <c r="T506" s="438"/>
      <c r="U506" s="384"/>
      <c r="V506" s="470"/>
      <c r="W506" s="381"/>
      <c r="X506" s="382"/>
      <c r="Y506" s="382"/>
      <c r="Z506" s="382"/>
      <c r="AA506" s="382"/>
      <c r="AB506" s="382"/>
      <c r="AC506" s="376"/>
      <c r="AD506" s="377"/>
      <c r="AE506" s="385"/>
      <c r="AF506" s="385"/>
      <c r="AG506" s="385"/>
      <c r="AH506" s="385"/>
      <c r="AI506" s="379"/>
      <c r="AJ506" s="386"/>
      <c r="AK506" s="372"/>
      <c r="AL506" s="372"/>
      <c r="AM506" s="372"/>
      <c r="AN506" s="372"/>
      <c r="AO506" s="372"/>
      <c r="AP506" s="372"/>
      <c r="AQ506" s="373"/>
      <c r="AR506" s="387"/>
      <c r="AS506" s="383"/>
      <c r="AT506" s="435"/>
      <c r="AU506" s="385"/>
      <c r="AV506" s="385"/>
      <c r="AW506" s="385"/>
      <c r="AX506" s="385"/>
      <c r="AY506" s="378"/>
      <c r="AZ506" s="436"/>
      <c r="BA506" s="372"/>
      <c r="BB506" s="372"/>
      <c r="BC506" s="372"/>
      <c r="BD506" s="372"/>
      <c r="BE506" s="437"/>
      <c r="BF506" s="381"/>
      <c r="BG506" s="376"/>
      <c r="BH506" s="377"/>
      <c r="BI506" s="385"/>
      <c r="BJ506" s="385"/>
      <c r="BK506" s="385"/>
      <c r="BL506" s="385"/>
      <c r="BM506" s="385"/>
      <c r="BN506" s="385"/>
      <c r="BO506" s="379"/>
      <c r="BP506" s="439"/>
      <c r="BQ506" s="438"/>
      <c r="BR506" s="440"/>
      <c r="BS506" s="385"/>
      <c r="BT506" s="379"/>
      <c r="BX506" s="458"/>
      <c r="BZ506" s="163"/>
    </row>
    <row r="507" spans="1:78" s="132" customFormat="1" ht="15" x14ac:dyDescent="0.3">
      <c r="A507" s="148"/>
      <c r="B507" s="149"/>
      <c r="C507" s="291" t="str">
        <f t="shared" si="7"/>
        <v/>
      </c>
      <c r="D507" s="295"/>
      <c r="E507" s="264"/>
      <c r="F507" s="264"/>
      <c r="G507" s="431"/>
      <c r="H507" s="432"/>
      <c r="I507" s="382"/>
      <c r="J507" s="382"/>
      <c r="K507" s="382"/>
      <c r="L507" s="376"/>
      <c r="M507" s="433"/>
      <c r="N507" s="434"/>
      <c r="O507" s="435"/>
      <c r="P507" s="378"/>
      <c r="Q507" s="436"/>
      <c r="R507" s="373"/>
      <c r="S507" s="437"/>
      <c r="T507" s="438"/>
      <c r="U507" s="384"/>
      <c r="V507" s="470"/>
      <c r="W507" s="381"/>
      <c r="X507" s="382"/>
      <c r="Y507" s="382"/>
      <c r="Z507" s="382"/>
      <c r="AA507" s="382"/>
      <c r="AB507" s="382"/>
      <c r="AC507" s="376"/>
      <c r="AD507" s="377"/>
      <c r="AE507" s="385"/>
      <c r="AF507" s="385"/>
      <c r="AG507" s="385"/>
      <c r="AH507" s="385"/>
      <c r="AI507" s="379"/>
      <c r="AJ507" s="386"/>
      <c r="AK507" s="372"/>
      <c r="AL507" s="372"/>
      <c r="AM507" s="372"/>
      <c r="AN507" s="372"/>
      <c r="AO507" s="372"/>
      <c r="AP507" s="372"/>
      <c r="AQ507" s="373"/>
      <c r="AR507" s="387"/>
      <c r="AS507" s="383"/>
      <c r="AT507" s="435"/>
      <c r="AU507" s="385"/>
      <c r="AV507" s="385"/>
      <c r="AW507" s="385"/>
      <c r="AX507" s="385"/>
      <c r="AY507" s="378"/>
      <c r="AZ507" s="436"/>
      <c r="BA507" s="372"/>
      <c r="BB507" s="372"/>
      <c r="BC507" s="372"/>
      <c r="BD507" s="372"/>
      <c r="BE507" s="437"/>
      <c r="BF507" s="381"/>
      <c r="BG507" s="376"/>
      <c r="BH507" s="377"/>
      <c r="BI507" s="385"/>
      <c r="BJ507" s="385"/>
      <c r="BK507" s="385"/>
      <c r="BL507" s="385"/>
      <c r="BM507" s="385"/>
      <c r="BN507" s="385"/>
      <c r="BO507" s="379"/>
      <c r="BP507" s="439"/>
      <c r="BQ507" s="438"/>
      <c r="BR507" s="440"/>
      <c r="BS507" s="385"/>
      <c r="BT507" s="379"/>
      <c r="BX507" s="458"/>
    </row>
    <row r="508" spans="1:78" s="132" customFormat="1" ht="15" x14ac:dyDescent="0.3">
      <c r="A508" s="148"/>
      <c r="B508" s="149"/>
      <c r="C508" s="291" t="str">
        <f t="shared" si="7"/>
        <v/>
      </c>
      <c r="D508" s="295"/>
      <c r="E508" s="264"/>
      <c r="F508" s="264"/>
      <c r="G508" s="431"/>
      <c r="H508" s="432"/>
      <c r="I508" s="382"/>
      <c r="J508" s="382"/>
      <c r="K508" s="382"/>
      <c r="L508" s="376"/>
      <c r="M508" s="433"/>
      <c r="N508" s="434"/>
      <c r="O508" s="435"/>
      <c r="P508" s="378"/>
      <c r="Q508" s="436"/>
      <c r="R508" s="373"/>
      <c r="S508" s="437"/>
      <c r="T508" s="438"/>
      <c r="U508" s="384"/>
      <c r="V508" s="470"/>
      <c r="W508" s="381"/>
      <c r="X508" s="382"/>
      <c r="Y508" s="382"/>
      <c r="Z508" s="382"/>
      <c r="AA508" s="382"/>
      <c r="AB508" s="382"/>
      <c r="AC508" s="376"/>
      <c r="AD508" s="377"/>
      <c r="AE508" s="385"/>
      <c r="AF508" s="385"/>
      <c r="AG508" s="385"/>
      <c r="AH508" s="385"/>
      <c r="AI508" s="379"/>
      <c r="AJ508" s="386"/>
      <c r="AK508" s="372"/>
      <c r="AL508" s="372"/>
      <c r="AM508" s="372"/>
      <c r="AN508" s="372"/>
      <c r="AO508" s="372"/>
      <c r="AP508" s="372"/>
      <c r="AQ508" s="373"/>
      <c r="AR508" s="387"/>
      <c r="AS508" s="383"/>
      <c r="AT508" s="435"/>
      <c r="AU508" s="385"/>
      <c r="AV508" s="385"/>
      <c r="AW508" s="385"/>
      <c r="AX508" s="385"/>
      <c r="AY508" s="378"/>
      <c r="AZ508" s="436"/>
      <c r="BA508" s="372"/>
      <c r="BB508" s="372"/>
      <c r="BC508" s="372"/>
      <c r="BD508" s="372"/>
      <c r="BE508" s="437"/>
      <c r="BF508" s="381"/>
      <c r="BG508" s="376"/>
      <c r="BH508" s="377"/>
      <c r="BI508" s="385"/>
      <c r="BJ508" s="385"/>
      <c r="BK508" s="385"/>
      <c r="BL508" s="385"/>
      <c r="BM508" s="385"/>
      <c r="BN508" s="385"/>
      <c r="BO508" s="379"/>
      <c r="BP508" s="439"/>
      <c r="BQ508" s="438"/>
      <c r="BR508" s="440"/>
      <c r="BS508" s="385"/>
      <c r="BT508" s="379"/>
      <c r="BX508" s="458"/>
    </row>
    <row r="509" spans="1:78" s="132" customFormat="1" ht="15" x14ac:dyDescent="0.3">
      <c r="A509" s="148"/>
      <c r="B509" s="149"/>
      <c r="C509" s="291" t="str">
        <f t="shared" si="7"/>
        <v/>
      </c>
      <c r="D509" s="295"/>
      <c r="E509" s="264"/>
      <c r="F509" s="264"/>
      <c r="G509" s="431"/>
      <c r="H509" s="432"/>
      <c r="I509" s="382"/>
      <c r="J509" s="382"/>
      <c r="K509" s="382"/>
      <c r="L509" s="376"/>
      <c r="M509" s="433"/>
      <c r="N509" s="434"/>
      <c r="O509" s="435"/>
      <c r="P509" s="378"/>
      <c r="Q509" s="436"/>
      <c r="R509" s="373"/>
      <c r="S509" s="437"/>
      <c r="T509" s="438"/>
      <c r="U509" s="384"/>
      <c r="V509" s="470"/>
      <c r="W509" s="381"/>
      <c r="X509" s="382"/>
      <c r="Y509" s="382"/>
      <c r="Z509" s="382"/>
      <c r="AA509" s="382"/>
      <c r="AB509" s="382"/>
      <c r="AC509" s="376"/>
      <c r="AD509" s="377"/>
      <c r="AE509" s="385"/>
      <c r="AF509" s="385"/>
      <c r="AG509" s="385"/>
      <c r="AH509" s="385"/>
      <c r="AI509" s="379"/>
      <c r="AJ509" s="386"/>
      <c r="AK509" s="372"/>
      <c r="AL509" s="372"/>
      <c r="AM509" s="372"/>
      <c r="AN509" s="372"/>
      <c r="AO509" s="372"/>
      <c r="AP509" s="372"/>
      <c r="AQ509" s="373"/>
      <c r="AR509" s="387"/>
      <c r="AS509" s="383"/>
      <c r="AT509" s="435"/>
      <c r="AU509" s="385"/>
      <c r="AV509" s="385"/>
      <c r="AW509" s="385"/>
      <c r="AX509" s="385"/>
      <c r="AY509" s="378"/>
      <c r="AZ509" s="436"/>
      <c r="BA509" s="372"/>
      <c r="BB509" s="372"/>
      <c r="BC509" s="372"/>
      <c r="BD509" s="372"/>
      <c r="BE509" s="437"/>
      <c r="BF509" s="381"/>
      <c r="BG509" s="376"/>
      <c r="BH509" s="377"/>
      <c r="BI509" s="385"/>
      <c r="BJ509" s="385"/>
      <c r="BK509" s="385"/>
      <c r="BL509" s="385"/>
      <c r="BM509" s="385"/>
      <c r="BN509" s="385"/>
      <c r="BO509" s="379"/>
      <c r="BP509" s="439"/>
      <c r="BQ509" s="438"/>
      <c r="BR509" s="440"/>
      <c r="BS509" s="385"/>
      <c r="BT509" s="379"/>
      <c r="BX509" s="458"/>
    </row>
    <row r="510" spans="1:78" s="132" customFormat="1" ht="15" x14ac:dyDescent="0.3">
      <c r="A510" s="148"/>
      <c r="B510" s="149"/>
      <c r="C510" s="291" t="str">
        <f t="shared" si="7"/>
        <v/>
      </c>
      <c r="D510" s="295"/>
      <c r="E510" s="264"/>
      <c r="F510" s="264"/>
      <c r="G510" s="431"/>
      <c r="H510" s="432"/>
      <c r="I510" s="382"/>
      <c r="J510" s="382"/>
      <c r="K510" s="382"/>
      <c r="L510" s="376"/>
      <c r="M510" s="433"/>
      <c r="N510" s="434"/>
      <c r="O510" s="435"/>
      <c r="P510" s="378"/>
      <c r="Q510" s="436"/>
      <c r="R510" s="373"/>
      <c r="S510" s="437"/>
      <c r="T510" s="438"/>
      <c r="U510" s="384"/>
      <c r="V510" s="470"/>
      <c r="W510" s="381"/>
      <c r="X510" s="382"/>
      <c r="Y510" s="382"/>
      <c r="Z510" s="382"/>
      <c r="AA510" s="382"/>
      <c r="AB510" s="382"/>
      <c r="AC510" s="376"/>
      <c r="AD510" s="377"/>
      <c r="AE510" s="385"/>
      <c r="AF510" s="385"/>
      <c r="AG510" s="385"/>
      <c r="AH510" s="385"/>
      <c r="AI510" s="379"/>
      <c r="AJ510" s="386"/>
      <c r="AK510" s="372"/>
      <c r="AL510" s="372"/>
      <c r="AM510" s="372"/>
      <c r="AN510" s="372"/>
      <c r="AO510" s="372"/>
      <c r="AP510" s="372"/>
      <c r="AQ510" s="373"/>
      <c r="AR510" s="387"/>
      <c r="AS510" s="383"/>
      <c r="AT510" s="435"/>
      <c r="AU510" s="385"/>
      <c r="AV510" s="385"/>
      <c r="AW510" s="385"/>
      <c r="AX510" s="385"/>
      <c r="AY510" s="378"/>
      <c r="AZ510" s="436"/>
      <c r="BA510" s="372"/>
      <c r="BB510" s="372"/>
      <c r="BC510" s="372"/>
      <c r="BD510" s="372"/>
      <c r="BE510" s="437"/>
      <c r="BF510" s="381"/>
      <c r="BG510" s="376"/>
      <c r="BH510" s="377"/>
      <c r="BI510" s="385"/>
      <c r="BJ510" s="385"/>
      <c r="BK510" s="385"/>
      <c r="BL510" s="385"/>
      <c r="BM510" s="385"/>
      <c r="BN510" s="385"/>
      <c r="BO510" s="379"/>
      <c r="BP510" s="439"/>
      <c r="BQ510" s="438"/>
      <c r="BR510" s="440"/>
      <c r="BS510" s="385"/>
      <c r="BT510" s="379"/>
      <c r="BX510" s="458"/>
    </row>
    <row r="511" spans="1:78" s="132" customFormat="1" ht="15" x14ac:dyDescent="0.3">
      <c r="A511" s="148"/>
      <c r="B511" s="149"/>
      <c r="C511" s="291" t="str">
        <f t="shared" si="7"/>
        <v/>
      </c>
      <c r="D511" s="295"/>
      <c r="E511" s="264"/>
      <c r="F511" s="264"/>
      <c r="G511" s="431"/>
      <c r="H511" s="432"/>
      <c r="I511" s="382"/>
      <c r="J511" s="382"/>
      <c r="K511" s="382"/>
      <c r="L511" s="376"/>
      <c r="M511" s="433"/>
      <c r="N511" s="434"/>
      <c r="O511" s="435"/>
      <c r="P511" s="378"/>
      <c r="Q511" s="436"/>
      <c r="R511" s="373"/>
      <c r="S511" s="437"/>
      <c r="T511" s="438"/>
      <c r="U511" s="384"/>
      <c r="V511" s="470"/>
      <c r="W511" s="381"/>
      <c r="X511" s="382"/>
      <c r="Y511" s="382"/>
      <c r="Z511" s="382"/>
      <c r="AA511" s="382"/>
      <c r="AB511" s="382"/>
      <c r="AC511" s="376"/>
      <c r="AD511" s="377"/>
      <c r="AE511" s="385"/>
      <c r="AF511" s="385"/>
      <c r="AG511" s="385"/>
      <c r="AH511" s="385"/>
      <c r="AI511" s="379"/>
      <c r="AJ511" s="386"/>
      <c r="AK511" s="372"/>
      <c r="AL511" s="372"/>
      <c r="AM511" s="372"/>
      <c r="AN511" s="372"/>
      <c r="AO511" s="372"/>
      <c r="AP511" s="372"/>
      <c r="AQ511" s="373"/>
      <c r="AR511" s="387"/>
      <c r="AS511" s="383"/>
      <c r="AT511" s="435"/>
      <c r="AU511" s="385"/>
      <c r="AV511" s="385"/>
      <c r="AW511" s="385"/>
      <c r="AX511" s="385"/>
      <c r="AY511" s="378"/>
      <c r="AZ511" s="436"/>
      <c r="BA511" s="372"/>
      <c r="BB511" s="372"/>
      <c r="BC511" s="372"/>
      <c r="BD511" s="372"/>
      <c r="BE511" s="437"/>
      <c r="BF511" s="381"/>
      <c r="BG511" s="376"/>
      <c r="BH511" s="377"/>
      <c r="BI511" s="385"/>
      <c r="BJ511" s="385"/>
      <c r="BK511" s="385"/>
      <c r="BL511" s="385"/>
      <c r="BM511" s="385"/>
      <c r="BN511" s="385"/>
      <c r="BO511" s="379"/>
      <c r="BP511" s="439"/>
      <c r="BQ511" s="438"/>
      <c r="BR511" s="440"/>
      <c r="BS511" s="385"/>
      <c r="BT511" s="379"/>
      <c r="BX511" s="458"/>
    </row>
    <row r="512" spans="1:78" s="132" customFormat="1" ht="15" x14ac:dyDescent="0.3">
      <c r="A512" s="148"/>
      <c r="B512" s="149"/>
      <c r="C512" s="291" t="str">
        <f t="shared" si="7"/>
        <v/>
      </c>
      <c r="D512" s="295"/>
      <c r="E512" s="264"/>
      <c r="F512" s="264"/>
      <c r="G512" s="431"/>
      <c r="H512" s="432"/>
      <c r="I512" s="382"/>
      <c r="J512" s="382"/>
      <c r="K512" s="382"/>
      <c r="L512" s="376"/>
      <c r="M512" s="433"/>
      <c r="N512" s="434"/>
      <c r="O512" s="435"/>
      <c r="P512" s="378"/>
      <c r="Q512" s="436"/>
      <c r="R512" s="373"/>
      <c r="S512" s="437"/>
      <c r="T512" s="438"/>
      <c r="U512" s="384"/>
      <c r="V512" s="470"/>
      <c r="W512" s="381"/>
      <c r="X512" s="382"/>
      <c r="Y512" s="382"/>
      <c r="Z512" s="382"/>
      <c r="AA512" s="382"/>
      <c r="AB512" s="382"/>
      <c r="AC512" s="376"/>
      <c r="AD512" s="377"/>
      <c r="AE512" s="385"/>
      <c r="AF512" s="385"/>
      <c r="AG512" s="385"/>
      <c r="AH512" s="385"/>
      <c r="AI512" s="379"/>
      <c r="AJ512" s="386"/>
      <c r="AK512" s="372"/>
      <c r="AL512" s="372"/>
      <c r="AM512" s="372"/>
      <c r="AN512" s="372"/>
      <c r="AO512" s="372"/>
      <c r="AP512" s="372"/>
      <c r="AQ512" s="373"/>
      <c r="AR512" s="387"/>
      <c r="AS512" s="383"/>
      <c r="AT512" s="435"/>
      <c r="AU512" s="385"/>
      <c r="AV512" s="385"/>
      <c r="AW512" s="385"/>
      <c r="AX512" s="385"/>
      <c r="AY512" s="378"/>
      <c r="AZ512" s="436"/>
      <c r="BA512" s="372"/>
      <c r="BB512" s="372"/>
      <c r="BC512" s="372"/>
      <c r="BD512" s="372"/>
      <c r="BE512" s="437"/>
      <c r="BF512" s="381"/>
      <c r="BG512" s="376"/>
      <c r="BH512" s="377"/>
      <c r="BI512" s="385"/>
      <c r="BJ512" s="385"/>
      <c r="BK512" s="385"/>
      <c r="BL512" s="385"/>
      <c r="BM512" s="385"/>
      <c r="BN512" s="385"/>
      <c r="BO512" s="379"/>
      <c r="BP512" s="439"/>
      <c r="BQ512" s="438"/>
      <c r="BR512" s="440"/>
      <c r="BS512" s="385"/>
      <c r="BT512" s="379"/>
      <c r="BX512" s="458"/>
    </row>
    <row r="513" spans="1:76" s="132" customFormat="1" ht="15" x14ac:dyDescent="0.3">
      <c r="A513" s="148"/>
      <c r="B513" s="149"/>
      <c r="C513" s="291" t="str">
        <f t="shared" si="7"/>
        <v/>
      </c>
      <c r="D513" s="295"/>
      <c r="E513" s="264"/>
      <c r="F513" s="264"/>
      <c r="G513" s="431"/>
      <c r="H513" s="432"/>
      <c r="I513" s="382"/>
      <c r="J513" s="382"/>
      <c r="K513" s="382"/>
      <c r="L513" s="376"/>
      <c r="M513" s="433"/>
      <c r="N513" s="434"/>
      <c r="O513" s="435"/>
      <c r="P513" s="378"/>
      <c r="Q513" s="436"/>
      <c r="R513" s="373"/>
      <c r="S513" s="437"/>
      <c r="T513" s="438"/>
      <c r="U513" s="384"/>
      <c r="V513" s="470"/>
      <c r="W513" s="381"/>
      <c r="X513" s="382"/>
      <c r="Y513" s="382"/>
      <c r="Z513" s="382"/>
      <c r="AA513" s="382"/>
      <c r="AB513" s="382"/>
      <c r="AC513" s="376"/>
      <c r="AD513" s="377"/>
      <c r="AE513" s="385"/>
      <c r="AF513" s="385"/>
      <c r="AG513" s="385"/>
      <c r="AH513" s="385"/>
      <c r="AI513" s="379"/>
      <c r="AJ513" s="386"/>
      <c r="AK513" s="372"/>
      <c r="AL513" s="372"/>
      <c r="AM513" s="372"/>
      <c r="AN513" s="372"/>
      <c r="AO513" s="372"/>
      <c r="AP513" s="372"/>
      <c r="AQ513" s="373"/>
      <c r="AR513" s="387"/>
      <c r="AS513" s="383"/>
      <c r="AT513" s="435"/>
      <c r="AU513" s="385"/>
      <c r="AV513" s="385"/>
      <c r="AW513" s="385"/>
      <c r="AX513" s="385"/>
      <c r="AY513" s="378"/>
      <c r="AZ513" s="436"/>
      <c r="BA513" s="372"/>
      <c r="BB513" s="372"/>
      <c r="BC513" s="372"/>
      <c r="BD513" s="372"/>
      <c r="BE513" s="437"/>
      <c r="BF513" s="381"/>
      <c r="BG513" s="376"/>
      <c r="BH513" s="377"/>
      <c r="BI513" s="385"/>
      <c r="BJ513" s="385"/>
      <c r="BK513" s="385"/>
      <c r="BL513" s="385"/>
      <c r="BM513" s="385"/>
      <c r="BN513" s="385"/>
      <c r="BO513" s="379"/>
      <c r="BP513" s="439"/>
      <c r="BQ513" s="438"/>
      <c r="BR513" s="440"/>
      <c r="BS513" s="385"/>
      <c r="BT513" s="379"/>
      <c r="BX513" s="458"/>
    </row>
    <row r="514" spans="1:76" s="132" customFormat="1" ht="15" x14ac:dyDescent="0.3">
      <c r="A514" s="148"/>
      <c r="B514" s="149"/>
      <c r="C514" s="291" t="str">
        <f t="shared" si="7"/>
        <v/>
      </c>
      <c r="D514" s="295"/>
      <c r="E514" s="264"/>
      <c r="F514" s="264"/>
      <c r="G514" s="431"/>
      <c r="H514" s="432"/>
      <c r="I514" s="382"/>
      <c r="J514" s="382"/>
      <c r="K514" s="382"/>
      <c r="L514" s="376"/>
      <c r="M514" s="433"/>
      <c r="N514" s="434"/>
      <c r="O514" s="435"/>
      <c r="P514" s="378"/>
      <c r="Q514" s="436"/>
      <c r="R514" s="373"/>
      <c r="S514" s="437"/>
      <c r="T514" s="438"/>
      <c r="U514" s="384"/>
      <c r="V514" s="470"/>
      <c r="W514" s="381"/>
      <c r="X514" s="382"/>
      <c r="Y514" s="382"/>
      <c r="Z514" s="382"/>
      <c r="AA514" s="382"/>
      <c r="AB514" s="382"/>
      <c r="AC514" s="376"/>
      <c r="AD514" s="377"/>
      <c r="AE514" s="385"/>
      <c r="AF514" s="385"/>
      <c r="AG514" s="385"/>
      <c r="AH514" s="385"/>
      <c r="AI514" s="379"/>
      <c r="AJ514" s="386"/>
      <c r="AK514" s="372"/>
      <c r="AL514" s="372"/>
      <c r="AM514" s="372"/>
      <c r="AN514" s="372"/>
      <c r="AO514" s="372"/>
      <c r="AP514" s="372"/>
      <c r="AQ514" s="373"/>
      <c r="AR514" s="387"/>
      <c r="AS514" s="383"/>
      <c r="AT514" s="435"/>
      <c r="AU514" s="385"/>
      <c r="AV514" s="385"/>
      <c r="AW514" s="385"/>
      <c r="AX514" s="385"/>
      <c r="AY514" s="378"/>
      <c r="AZ514" s="436"/>
      <c r="BA514" s="372"/>
      <c r="BB514" s="372"/>
      <c r="BC514" s="372"/>
      <c r="BD514" s="372"/>
      <c r="BE514" s="437"/>
      <c r="BF514" s="381"/>
      <c r="BG514" s="376"/>
      <c r="BH514" s="377"/>
      <c r="BI514" s="385"/>
      <c r="BJ514" s="385"/>
      <c r="BK514" s="385"/>
      <c r="BL514" s="385"/>
      <c r="BM514" s="385"/>
      <c r="BN514" s="385"/>
      <c r="BO514" s="379"/>
      <c r="BP514" s="439"/>
      <c r="BQ514" s="438"/>
      <c r="BR514" s="440"/>
      <c r="BS514" s="385"/>
      <c r="BT514" s="379"/>
      <c r="BX514" s="458"/>
    </row>
    <row r="515" spans="1:76" s="132" customFormat="1" ht="15" x14ac:dyDescent="0.3">
      <c r="A515" s="148"/>
      <c r="B515" s="149"/>
      <c r="C515" s="291" t="str">
        <f t="shared" si="7"/>
        <v/>
      </c>
      <c r="D515" s="295"/>
      <c r="E515" s="264"/>
      <c r="F515" s="264"/>
      <c r="G515" s="431"/>
      <c r="H515" s="432"/>
      <c r="I515" s="382"/>
      <c r="J515" s="382"/>
      <c r="K515" s="382"/>
      <c r="L515" s="376"/>
      <c r="M515" s="433"/>
      <c r="N515" s="434"/>
      <c r="O515" s="435"/>
      <c r="P515" s="378"/>
      <c r="Q515" s="436"/>
      <c r="R515" s="373"/>
      <c r="S515" s="437"/>
      <c r="T515" s="438"/>
      <c r="U515" s="384"/>
      <c r="V515" s="470"/>
      <c r="W515" s="381"/>
      <c r="X515" s="382"/>
      <c r="Y515" s="382"/>
      <c r="Z515" s="382"/>
      <c r="AA515" s="382"/>
      <c r="AB515" s="382"/>
      <c r="AC515" s="376"/>
      <c r="AD515" s="377"/>
      <c r="AE515" s="385"/>
      <c r="AF515" s="385"/>
      <c r="AG515" s="385"/>
      <c r="AH515" s="385"/>
      <c r="AI515" s="379"/>
      <c r="AJ515" s="386"/>
      <c r="AK515" s="372"/>
      <c r="AL515" s="372"/>
      <c r="AM515" s="372"/>
      <c r="AN515" s="372"/>
      <c r="AO515" s="372"/>
      <c r="AP515" s="372"/>
      <c r="AQ515" s="373"/>
      <c r="AR515" s="387"/>
      <c r="AS515" s="383"/>
      <c r="AT515" s="435"/>
      <c r="AU515" s="385"/>
      <c r="AV515" s="385"/>
      <c r="AW515" s="385"/>
      <c r="AX515" s="385"/>
      <c r="AY515" s="378"/>
      <c r="AZ515" s="436"/>
      <c r="BA515" s="372"/>
      <c r="BB515" s="372"/>
      <c r="BC515" s="372"/>
      <c r="BD515" s="372"/>
      <c r="BE515" s="437"/>
      <c r="BF515" s="381"/>
      <c r="BG515" s="376"/>
      <c r="BH515" s="377"/>
      <c r="BI515" s="385"/>
      <c r="BJ515" s="385"/>
      <c r="BK515" s="385"/>
      <c r="BL515" s="385"/>
      <c r="BM515" s="385"/>
      <c r="BN515" s="385"/>
      <c r="BO515" s="379"/>
      <c r="BP515" s="439"/>
      <c r="BQ515" s="438"/>
      <c r="BR515" s="440"/>
      <c r="BS515" s="385"/>
      <c r="BT515" s="379"/>
      <c r="BX515" s="458"/>
    </row>
    <row r="516" spans="1:76" s="132" customFormat="1" ht="15" x14ac:dyDescent="0.3">
      <c r="A516" s="148"/>
      <c r="B516" s="149"/>
      <c r="C516" s="291" t="str">
        <f t="shared" si="7"/>
        <v/>
      </c>
      <c r="D516" s="295"/>
      <c r="E516" s="264"/>
      <c r="F516" s="264"/>
      <c r="G516" s="431"/>
      <c r="H516" s="432"/>
      <c r="I516" s="382"/>
      <c r="J516" s="382"/>
      <c r="K516" s="382"/>
      <c r="L516" s="376"/>
      <c r="M516" s="433"/>
      <c r="N516" s="434"/>
      <c r="O516" s="435"/>
      <c r="P516" s="378"/>
      <c r="Q516" s="436"/>
      <c r="R516" s="373"/>
      <c r="S516" s="437"/>
      <c r="T516" s="438"/>
      <c r="U516" s="384"/>
      <c r="V516" s="470"/>
      <c r="W516" s="381"/>
      <c r="X516" s="382"/>
      <c r="Y516" s="382"/>
      <c r="Z516" s="382"/>
      <c r="AA516" s="382"/>
      <c r="AB516" s="382"/>
      <c r="AC516" s="376"/>
      <c r="AD516" s="377"/>
      <c r="AE516" s="385"/>
      <c r="AF516" s="385"/>
      <c r="AG516" s="385"/>
      <c r="AH516" s="385"/>
      <c r="AI516" s="379"/>
      <c r="AJ516" s="386"/>
      <c r="AK516" s="372"/>
      <c r="AL516" s="372"/>
      <c r="AM516" s="372"/>
      <c r="AN516" s="372"/>
      <c r="AO516" s="372"/>
      <c r="AP516" s="372"/>
      <c r="AQ516" s="373"/>
      <c r="AR516" s="387"/>
      <c r="AS516" s="383"/>
      <c r="AT516" s="435"/>
      <c r="AU516" s="385"/>
      <c r="AV516" s="385"/>
      <c r="AW516" s="385"/>
      <c r="AX516" s="385"/>
      <c r="AY516" s="378"/>
      <c r="AZ516" s="436"/>
      <c r="BA516" s="372"/>
      <c r="BB516" s="372"/>
      <c r="BC516" s="372"/>
      <c r="BD516" s="372"/>
      <c r="BE516" s="437"/>
      <c r="BF516" s="381"/>
      <c r="BG516" s="376"/>
      <c r="BH516" s="377"/>
      <c r="BI516" s="385"/>
      <c r="BJ516" s="385"/>
      <c r="BK516" s="385"/>
      <c r="BL516" s="385"/>
      <c r="BM516" s="385"/>
      <c r="BN516" s="385"/>
      <c r="BO516" s="379"/>
      <c r="BP516" s="439"/>
      <c r="BQ516" s="438"/>
      <c r="BR516" s="440"/>
      <c r="BS516" s="385"/>
      <c r="BT516" s="379"/>
      <c r="BX516" s="458"/>
    </row>
    <row r="517" spans="1:76" s="132" customFormat="1" ht="15" x14ac:dyDescent="0.3">
      <c r="A517" s="148"/>
      <c r="B517" s="149"/>
      <c r="C517" s="291" t="str">
        <f t="shared" ref="C517:C580" si="8">IF(D517="","",C516+1)</f>
        <v/>
      </c>
      <c r="D517" s="295"/>
      <c r="E517" s="264"/>
      <c r="F517" s="264"/>
      <c r="G517" s="431"/>
      <c r="H517" s="432"/>
      <c r="I517" s="382"/>
      <c r="J517" s="382"/>
      <c r="K517" s="382"/>
      <c r="L517" s="376"/>
      <c r="M517" s="433"/>
      <c r="N517" s="434"/>
      <c r="O517" s="435"/>
      <c r="P517" s="378"/>
      <c r="Q517" s="436"/>
      <c r="R517" s="373"/>
      <c r="S517" s="437"/>
      <c r="T517" s="438"/>
      <c r="U517" s="384"/>
      <c r="V517" s="470"/>
      <c r="W517" s="381"/>
      <c r="X517" s="382"/>
      <c r="Y517" s="382"/>
      <c r="Z517" s="382"/>
      <c r="AA517" s="382"/>
      <c r="AB517" s="382"/>
      <c r="AC517" s="376"/>
      <c r="AD517" s="377"/>
      <c r="AE517" s="385"/>
      <c r="AF517" s="385"/>
      <c r="AG517" s="385"/>
      <c r="AH517" s="385"/>
      <c r="AI517" s="379"/>
      <c r="AJ517" s="386"/>
      <c r="AK517" s="372"/>
      <c r="AL517" s="372"/>
      <c r="AM517" s="372"/>
      <c r="AN517" s="372"/>
      <c r="AO517" s="372"/>
      <c r="AP517" s="372"/>
      <c r="AQ517" s="373"/>
      <c r="AR517" s="387"/>
      <c r="AS517" s="383"/>
      <c r="AT517" s="435"/>
      <c r="AU517" s="385"/>
      <c r="AV517" s="385"/>
      <c r="AW517" s="385"/>
      <c r="AX517" s="385"/>
      <c r="AY517" s="378"/>
      <c r="AZ517" s="436"/>
      <c r="BA517" s="372"/>
      <c r="BB517" s="372"/>
      <c r="BC517" s="372"/>
      <c r="BD517" s="372"/>
      <c r="BE517" s="437"/>
      <c r="BF517" s="381"/>
      <c r="BG517" s="376"/>
      <c r="BH517" s="377"/>
      <c r="BI517" s="385"/>
      <c r="BJ517" s="385"/>
      <c r="BK517" s="385"/>
      <c r="BL517" s="385"/>
      <c r="BM517" s="385"/>
      <c r="BN517" s="385"/>
      <c r="BO517" s="379"/>
      <c r="BP517" s="439"/>
      <c r="BQ517" s="438"/>
      <c r="BR517" s="440"/>
      <c r="BS517" s="385"/>
      <c r="BT517" s="379"/>
      <c r="BX517" s="458"/>
    </row>
    <row r="518" spans="1:76" s="132" customFormat="1" ht="15" x14ac:dyDescent="0.3">
      <c r="A518" s="148"/>
      <c r="B518" s="149"/>
      <c r="C518" s="291" t="str">
        <f t="shared" si="8"/>
        <v/>
      </c>
      <c r="D518" s="295"/>
      <c r="E518" s="264"/>
      <c r="F518" s="264"/>
      <c r="G518" s="431"/>
      <c r="H518" s="432"/>
      <c r="I518" s="382"/>
      <c r="J518" s="382"/>
      <c r="K518" s="382"/>
      <c r="L518" s="376"/>
      <c r="M518" s="433"/>
      <c r="N518" s="434"/>
      <c r="O518" s="435"/>
      <c r="P518" s="378"/>
      <c r="Q518" s="436"/>
      <c r="R518" s="373"/>
      <c r="S518" s="437"/>
      <c r="T518" s="438"/>
      <c r="U518" s="384"/>
      <c r="V518" s="470"/>
      <c r="W518" s="381"/>
      <c r="X518" s="382"/>
      <c r="Y518" s="382"/>
      <c r="Z518" s="382"/>
      <c r="AA518" s="382"/>
      <c r="AB518" s="382"/>
      <c r="AC518" s="376"/>
      <c r="AD518" s="377"/>
      <c r="AE518" s="385"/>
      <c r="AF518" s="385"/>
      <c r="AG518" s="385"/>
      <c r="AH518" s="385"/>
      <c r="AI518" s="379"/>
      <c r="AJ518" s="386"/>
      <c r="AK518" s="372"/>
      <c r="AL518" s="372"/>
      <c r="AM518" s="372"/>
      <c r="AN518" s="372"/>
      <c r="AO518" s="372"/>
      <c r="AP518" s="372"/>
      <c r="AQ518" s="373"/>
      <c r="AR518" s="387"/>
      <c r="AS518" s="383"/>
      <c r="AT518" s="435"/>
      <c r="AU518" s="385"/>
      <c r="AV518" s="385"/>
      <c r="AW518" s="385"/>
      <c r="AX518" s="385"/>
      <c r="AY518" s="378"/>
      <c r="AZ518" s="436"/>
      <c r="BA518" s="372"/>
      <c r="BB518" s="372"/>
      <c r="BC518" s="372"/>
      <c r="BD518" s="372"/>
      <c r="BE518" s="437"/>
      <c r="BF518" s="381"/>
      <c r="BG518" s="376"/>
      <c r="BH518" s="377"/>
      <c r="BI518" s="385"/>
      <c r="BJ518" s="385"/>
      <c r="BK518" s="385"/>
      <c r="BL518" s="385"/>
      <c r="BM518" s="385"/>
      <c r="BN518" s="385"/>
      <c r="BO518" s="379"/>
      <c r="BP518" s="439"/>
      <c r="BQ518" s="438"/>
      <c r="BR518" s="440"/>
      <c r="BS518" s="385"/>
      <c r="BT518" s="379"/>
      <c r="BX518" s="458"/>
    </row>
    <row r="519" spans="1:76" s="132" customFormat="1" ht="15" x14ac:dyDescent="0.3">
      <c r="A519" s="148"/>
      <c r="B519" s="149"/>
      <c r="C519" s="291" t="str">
        <f t="shared" si="8"/>
        <v/>
      </c>
      <c r="D519" s="295"/>
      <c r="E519" s="264"/>
      <c r="F519" s="264"/>
      <c r="G519" s="431"/>
      <c r="H519" s="432"/>
      <c r="I519" s="382"/>
      <c r="J519" s="382"/>
      <c r="K519" s="382"/>
      <c r="L519" s="376"/>
      <c r="M519" s="433"/>
      <c r="N519" s="434"/>
      <c r="O519" s="435"/>
      <c r="P519" s="378"/>
      <c r="Q519" s="436"/>
      <c r="R519" s="373"/>
      <c r="S519" s="437"/>
      <c r="T519" s="438"/>
      <c r="U519" s="384"/>
      <c r="V519" s="470"/>
      <c r="W519" s="381"/>
      <c r="X519" s="382"/>
      <c r="Y519" s="382"/>
      <c r="Z519" s="382"/>
      <c r="AA519" s="382"/>
      <c r="AB519" s="382"/>
      <c r="AC519" s="376"/>
      <c r="AD519" s="377"/>
      <c r="AE519" s="385"/>
      <c r="AF519" s="385"/>
      <c r="AG519" s="385"/>
      <c r="AH519" s="385"/>
      <c r="AI519" s="379"/>
      <c r="AJ519" s="386"/>
      <c r="AK519" s="372"/>
      <c r="AL519" s="372"/>
      <c r="AM519" s="372"/>
      <c r="AN519" s="372"/>
      <c r="AO519" s="372"/>
      <c r="AP519" s="372"/>
      <c r="AQ519" s="373"/>
      <c r="AR519" s="387"/>
      <c r="AS519" s="383"/>
      <c r="AT519" s="435"/>
      <c r="AU519" s="385"/>
      <c r="AV519" s="385"/>
      <c r="AW519" s="385"/>
      <c r="AX519" s="385"/>
      <c r="AY519" s="378"/>
      <c r="AZ519" s="436"/>
      <c r="BA519" s="372"/>
      <c r="BB519" s="372"/>
      <c r="BC519" s="372"/>
      <c r="BD519" s="372"/>
      <c r="BE519" s="437"/>
      <c r="BF519" s="381"/>
      <c r="BG519" s="376"/>
      <c r="BH519" s="377"/>
      <c r="BI519" s="385"/>
      <c r="BJ519" s="385"/>
      <c r="BK519" s="385"/>
      <c r="BL519" s="385"/>
      <c r="BM519" s="385"/>
      <c r="BN519" s="385"/>
      <c r="BO519" s="379"/>
      <c r="BP519" s="439"/>
      <c r="BQ519" s="438"/>
      <c r="BR519" s="440"/>
      <c r="BS519" s="385"/>
      <c r="BT519" s="379"/>
      <c r="BX519" s="458"/>
    </row>
    <row r="520" spans="1:76" s="132" customFormat="1" ht="15" x14ac:dyDescent="0.3">
      <c r="A520" s="148"/>
      <c r="B520" s="149"/>
      <c r="C520" s="291" t="str">
        <f t="shared" si="8"/>
        <v/>
      </c>
      <c r="D520" s="295"/>
      <c r="E520" s="264"/>
      <c r="F520" s="264"/>
      <c r="G520" s="431"/>
      <c r="H520" s="432"/>
      <c r="I520" s="382"/>
      <c r="J520" s="382"/>
      <c r="K520" s="382"/>
      <c r="L520" s="376"/>
      <c r="M520" s="433"/>
      <c r="N520" s="434"/>
      <c r="O520" s="435"/>
      <c r="P520" s="378"/>
      <c r="Q520" s="436"/>
      <c r="R520" s="373"/>
      <c r="S520" s="437"/>
      <c r="T520" s="438"/>
      <c r="U520" s="384"/>
      <c r="V520" s="470"/>
      <c r="W520" s="381"/>
      <c r="X520" s="382"/>
      <c r="Y520" s="382"/>
      <c r="Z520" s="382"/>
      <c r="AA520" s="382"/>
      <c r="AB520" s="382"/>
      <c r="AC520" s="376"/>
      <c r="AD520" s="377"/>
      <c r="AE520" s="385"/>
      <c r="AF520" s="385"/>
      <c r="AG520" s="385"/>
      <c r="AH520" s="385"/>
      <c r="AI520" s="379"/>
      <c r="AJ520" s="386"/>
      <c r="AK520" s="372"/>
      <c r="AL520" s="372"/>
      <c r="AM520" s="372"/>
      <c r="AN520" s="372"/>
      <c r="AO520" s="372"/>
      <c r="AP520" s="372"/>
      <c r="AQ520" s="373"/>
      <c r="AR520" s="387"/>
      <c r="AS520" s="383"/>
      <c r="AT520" s="435"/>
      <c r="AU520" s="385"/>
      <c r="AV520" s="385"/>
      <c r="AW520" s="385"/>
      <c r="AX520" s="385"/>
      <c r="AY520" s="378"/>
      <c r="AZ520" s="436"/>
      <c r="BA520" s="372"/>
      <c r="BB520" s="372"/>
      <c r="BC520" s="372"/>
      <c r="BD520" s="372"/>
      <c r="BE520" s="437"/>
      <c r="BF520" s="381"/>
      <c r="BG520" s="376"/>
      <c r="BH520" s="377"/>
      <c r="BI520" s="385"/>
      <c r="BJ520" s="385"/>
      <c r="BK520" s="385"/>
      <c r="BL520" s="385"/>
      <c r="BM520" s="385"/>
      <c r="BN520" s="385"/>
      <c r="BO520" s="379"/>
      <c r="BP520" s="439"/>
      <c r="BQ520" s="438"/>
      <c r="BR520" s="440"/>
      <c r="BS520" s="385"/>
      <c r="BT520" s="379"/>
      <c r="BX520" s="458"/>
    </row>
    <row r="521" spans="1:76" s="132" customFormat="1" ht="15" x14ac:dyDescent="0.3">
      <c r="A521" s="148"/>
      <c r="B521" s="149"/>
      <c r="C521" s="291" t="str">
        <f t="shared" si="8"/>
        <v/>
      </c>
      <c r="D521" s="295"/>
      <c r="E521" s="264"/>
      <c r="F521" s="264"/>
      <c r="G521" s="431"/>
      <c r="H521" s="432"/>
      <c r="I521" s="382"/>
      <c r="J521" s="382"/>
      <c r="K521" s="382"/>
      <c r="L521" s="376"/>
      <c r="M521" s="433"/>
      <c r="N521" s="434"/>
      <c r="O521" s="435"/>
      <c r="P521" s="378"/>
      <c r="Q521" s="436"/>
      <c r="R521" s="373"/>
      <c r="S521" s="437"/>
      <c r="T521" s="438"/>
      <c r="U521" s="384"/>
      <c r="V521" s="470"/>
      <c r="W521" s="381"/>
      <c r="X521" s="382"/>
      <c r="Y521" s="382"/>
      <c r="Z521" s="382"/>
      <c r="AA521" s="382"/>
      <c r="AB521" s="382"/>
      <c r="AC521" s="376"/>
      <c r="AD521" s="377"/>
      <c r="AE521" s="385"/>
      <c r="AF521" s="385"/>
      <c r="AG521" s="385"/>
      <c r="AH521" s="385"/>
      <c r="AI521" s="379"/>
      <c r="AJ521" s="386"/>
      <c r="AK521" s="372"/>
      <c r="AL521" s="372"/>
      <c r="AM521" s="372"/>
      <c r="AN521" s="372"/>
      <c r="AO521" s="372"/>
      <c r="AP521" s="372"/>
      <c r="AQ521" s="373"/>
      <c r="AR521" s="387"/>
      <c r="AS521" s="383"/>
      <c r="AT521" s="435"/>
      <c r="AU521" s="385"/>
      <c r="AV521" s="385"/>
      <c r="AW521" s="385"/>
      <c r="AX521" s="385"/>
      <c r="AY521" s="378"/>
      <c r="AZ521" s="436"/>
      <c r="BA521" s="372"/>
      <c r="BB521" s="372"/>
      <c r="BC521" s="372"/>
      <c r="BD521" s="372"/>
      <c r="BE521" s="437"/>
      <c r="BF521" s="381"/>
      <c r="BG521" s="376"/>
      <c r="BH521" s="377"/>
      <c r="BI521" s="385"/>
      <c r="BJ521" s="385"/>
      <c r="BK521" s="385"/>
      <c r="BL521" s="385"/>
      <c r="BM521" s="385"/>
      <c r="BN521" s="385"/>
      <c r="BO521" s="379"/>
      <c r="BP521" s="439"/>
      <c r="BQ521" s="438"/>
      <c r="BR521" s="440"/>
      <c r="BS521" s="385"/>
      <c r="BT521" s="379"/>
      <c r="BX521" s="458"/>
    </row>
    <row r="522" spans="1:76" s="132" customFormat="1" ht="15" x14ac:dyDescent="0.3">
      <c r="A522" s="148"/>
      <c r="B522" s="149"/>
      <c r="C522" s="291" t="str">
        <f t="shared" si="8"/>
        <v/>
      </c>
      <c r="D522" s="295"/>
      <c r="E522" s="264"/>
      <c r="F522" s="264"/>
      <c r="G522" s="431"/>
      <c r="H522" s="432"/>
      <c r="I522" s="382"/>
      <c r="J522" s="382"/>
      <c r="K522" s="382"/>
      <c r="L522" s="376"/>
      <c r="M522" s="433"/>
      <c r="N522" s="434"/>
      <c r="O522" s="435"/>
      <c r="P522" s="378"/>
      <c r="Q522" s="436"/>
      <c r="R522" s="373"/>
      <c r="S522" s="437"/>
      <c r="T522" s="438"/>
      <c r="U522" s="384"/>
      <c r="V522" s="470"/>
      <c r="W522" s="381"/>
      <c r="X522" s="382"/>
      <c r="Y522" s="382"/>
      <c r="Z522" s="382"/>
      <c r="AA522" s="382"/>
      <c r="AB522" s="382"/>
      <c r="AC522" s="376"/>
      <c r="AD522" s="377"/>
      <c r="AE522" s="385"/>
      <c r="AF522" s="385"/>
      <c r="AG522" s="385"/>
      <c r="AH522" s="385"/>
      <c r="AI522" s="379"/>
      <c r="AJ522" s="386"/>
      <c r="AK522" s="372"/>
      <c r="AL522" s="372"/>
      <c r="AM522" s="372"/>
      <c r="AN522" s="372"/>
      <c r="AO522" s="372"/>
      <c r="AP522" s="372"/>
      <c r="AQ522" s="373"/>
      <c r="AR522" s="387"/>
      <c r="AS522" s="383"/>
      <c r="AT522" s="435"/>
      <c r="AU522" s="385"/>
      <c r="AV522" s="385"/>
      <c r="AW522" s="385"/>
      <c r="AX522" s="385"/>
      <c r="AY522" s="378"/>
      <c r="AZ522" s="436"/>
      <c r="BA522" s="372"/>
      <c r="BB522" s="372"/>
      <c r="BC522" s="372"/>
      <c r="BD522" s="372"/>
      <c r="BE522" s="437"/>
      <c r="BF522" s="381"/>
      <c r="BG522" s="376"/>
      <c r="BH522" s="377"/>
      <c r="BI522" s="385"/>
      <c r="BJ522" s="385"/>
      <c r="BK522" s="385"/>
      <c r="BL522" s="385"/>
      <c r="BM522" s="385"/>
      <c r="BN522" s="385"/>
      <c r="BO522" s="379"/>
      <c r="BP522" s="439"/>
      <c r="BQ522" s="438"/>
      <c r="BR522" s="440"/>
      <c r="BS522" s="385"/>
      <c r="BT522" s="379"/>
      <c r="BX522" s="458"/>
    </row>
    <row r="523" spans="1:76" s="132" customFormat="1" ht="15" x14ac:dyDescent="0.3">
      <c r="A523" s="148"/>
      <c r="B523" s="149"/>
      <c r="C523" s="291" t="str">
        <f t="shared" si="8"/>
        <v/>
      </c>
      <c r="D523" s="295"/>
      <c r="E523" s="264"/>
      <c r="F523" s="264"/>
      <c r="G523" s="431"/>
      <c r="H523" s="432"/>
      <c r="I523" s="382"/>
      <c r="J523" s="382"/>
      <c r="K523" s="382"/>
      <c r="L523" s="376"/>
      <c r="M523" s="433"/>
      <c r="N523" s="434"/>
      <c r="O523" s="435"/>
      <c r="P523" s="378"/>
      <c r="Q523" s="436"/>
      <c r="R523" s="373"/>
      <c r="S523" s="437"/>
      <c r="T523" s="438"/>
      <c r="U523" s="384"/>
      <c r="V523" s="470"/>
      <c r="W523" s="381"/>
      <c r="X523" s="382"/>
      <c r="Y523" s="382"/>
      <c r="Z523" s="382"/>
      <c r="AA523" s="382"/>
      <c r="AB523" s="382"/>
      <c r="AC523" s="376"/>
      <c r="AD523" s="377"/>
      <c r="AE523" s="385"/>
      <c r="AF523" s="385"/>
      <c r="AG523" s="385"/>
      <c r="AH523" s="385"/>
      <c r="AI523" s="379"/>
      <c r="AJ523" s="386"/>
      <c r="AK523" s="372"/>
      <c r="AL523" s="372"/>
      <c r="AM523" s="372"/>
      <c r="AN523" s="372"/>
      <c r="AO523" s="372"/>
      <c r="AP523" s="372"/>
      <c r="AQ523" s="373"/>
      <c r="AR523" s="387"/>
      <c r="AS523" s="383"/>
      <c r="AT523" s="435"/>
      <c r="AU523" s="385"/>
      <c r="AV523" s="385"/>
      <c r="AW523" s="385"/>
      <c r="AX523" s="385"/>
      <c r="AY523" s="378"/>
      <c r="AZ523" s="436"/>
      <c r="BA523" s="372"/>
      <c r="BB523" s="372"/>
      <c r="BC523" s="372"/>
      <c r="BD523" s="372"/>
      <c r="BE523" s="437"/>
      <c r="BF523" s="381"/>
      <c r="BG523" s="376"/>
      <c r="BH523" s="377"/>
      <c r="BI523" s="385"/>
      <c r="BJ523" s="385"/>
      <c r="BK523" s="385"/>
      <c r="BL523" s="385"/>
      <c r="BM523" s="385"/>
      <c r="BN523" s="385"/>
      <c r="BO523" s="379"/>
      <c r="BP523" s="439"/>
      <c r="BQ523" s="438"/>
      <c r="BR523" s="440"/>
      <c r="BS523" s="385"/>
      <c r="BT523" s="379"/>
      <c r="BX523" s="458"/>
    </row>
    <row r="524" spans="1:76" s="132" customFormat="1" ht="15" x14ac:dyDescent="0.3">
      <c r="A524" s="148"/>
      <c r="B524" s="149"/>
      <c r="C524" s="291" t="str">
        <f t="shared" si="8"/>
        <v/>
      </c>
      <c r="D524" s="295"/>
      <c r="E524" s="264"/>
      <c r="F524" s="264"/>
      <c r="G524" s="431"/>
      <c r="H524" s="432"/>
      <c r="I524" s="382"/>
      <c r="J524" s="382"/>
      <c r="K524" s="382"/>
      <c r="L524" s="376"/>
      <c r="M524" s="433"/>
      <c r="N524" s="434"/>
      <c r="O524" s="435"/>
      <c r="P524" s="378"/>
      <c r="Q524" s="436"/>
      <c r="R524" s="373"/>
      <c r="S524" s="437"/>
      <c r="T524" s="438"/>
      <c r="U524" s="384"/>
      <c r="V524" s="470"/>
      <c r="W524" s="381"/>
      <c r="X524" s="382"/>
      <c r="Y524" s="382"/>
      <c r="Z524" s="382"/>
      <c r="AA524" s="382"/>
      <c r="AB524" s="382"/>
      <c r="AC524" s="376"/>
      <c r="AD524" s="377"/>
      <c r="AE524" s="385"/>
      <c r="AF524" s="385"/>
      <c r="AG524" s="385"/>
      <c r="AH524" s="385"/>
      <c r="AI524" s="379"/>
      <c r="AJ524" s="386"/>
      <c r="AK524" s="372"/>
      <c r="AL524" s="372"/>
      <c r="AM524" s="372"/>
      <c r="AN524" s="372"/>
      <c r="AO524" s="372"/>
      <c r="AP524" s="372"/>
      <c r="AQ524" s="373"/>
      <c r="AR524" s="387"/>
      <c r="AS524" s="383"/>
      <c r="AT524" s="435"/>
      <c r="AU524" s="385"/>
      <c r="AV524" s="385"/>
      <c r="AW524" s="385"/>
      <c r="AX524" s="385"/>
      <c r="AY524" s="378"/>
      <c r="AZ524" s="436"/>
      <c r="BA524" s="372"/>
      <c r="BB524" s="372"/>
      <c r="BC524" s="372"/>
      <c r="BD524" s="372"/>
      <c r="BE524" s="437"/>
      <c r="BF524" s="381"/>
      <c r="BG524" s="376"/>
      <c r="BH524" s="377"/>
      <c r="BI524" s="385"/>
      <c r="BJ524" s="385"/>
      <c r="BK524" s="385"/>
      <c r="BL524" s="385"/>
      <c r="BM524" s="385"/>
      <c r="BN524" s="385"/>
      <c r="BO524" s="379"/>
      <c r="BP524" s="439"/>
      <c r="BQ524" s="438"/>
      <c r="BR524" s="440"/>
      <c r="BS524" s="385"/>
      <c r="BT524" s="379"/>
      <c r="BX524" s="458"/>
    </row>
    <row r="525" spans="1:76" s="132" customFormat="1" ht="15" x14ac:dyDescent="0.3">
      <c r="A525" s="148"/>
      <c r="B525" s="149"/>
      <c r="C525" s="291" t="str">
        <f t="shared" si="8"/>
        <v/>
      </c>
      <c r="D525" s="295"/>
      <c r="E525" s="264"/>
      <c r="F525" s="264"/>
      <c r="G525" s="431"/>
      <c r="H525" s="432"/>
      <c r="I525" s="382"/>
      <c r="J525" s="382"/>
      <c r="K525" s="382"/>
      <c r="L525" s="376"/>
      <c r="M525" s="433"/>
      <c r="N525" s="434"/>
      <c r="O525" s="435"/>
      <c r="P525" s="378"/>
      <c r="Q525" s="436"/>
      <c r="R525" s="373"/>
      <c r="S525" s="437"/>
      <c r="T525" s="438"/>
      <c r="U525" s="384"/>
      <c r="V525" s="470"/>
      <c r="W525" s="381"/>
      <c r="X525" s="382"/>
      <c r="Y525" s="382"/>
      <c r="Z525" s="382"/>
      <c r="AA525" s="382"/>
      <c r="AB525" s="382"/>
      <c r="AC525" s="376"/>
      <c r="AD525" s="377"/>
      <c r="AE525" s="385"/>
      <c r="AF525" s="385"/>
      <c r="AG525" s="385"/>
      <c r="AH525" s="385"/>
      <c r="AI525" s="379"/>
      <c r="AJ525" s="386"/>
      <c r="AK525" s="372"/>
      <c r="AL525" s="372"/>
      <c r="AM525" s="372"/>
      <c r="AN525" s="372"/>
      <c r="AO525" s="372"/>
      <c r="AP525" s="372"/>
      <c r="AQ525" s="373"/>
      <c r="AR525" s="387"/>
      <c r="AS525" s="383"/>
      <c r="AT525" s="435"/>
      <c r="AU525" s="385"/>
      <c r="AV525" s="385"/>
      <c r="AW525" s="385"/>
      <c r="AX525" s="385"/>
      <c r="AY525" s="378"/>
      <c r="AZ525" s="436"/>
      <c r="BA525" s="372"/>
      <c r="BB525" s="372"/>
      <c r="BC525" s="372"/>
      <c r="BD525" s="372"/>
      <c r="BE525" s="437"/>
      <c r="BF525" s="381"/>
      <c r="BG525" s="376"/>
      <c r="BH525" s="377"/>
      <c r="BI525" s="385"/>
      <c r="BJ525" s="385"/>
      <c r="BK525" s="385"/>
      <c r="BL525" s="385"/>
      <c r="BM525" s="385"/>
      <c r="BN525" s="385"/>
      <c r="BO525" s="379"/>
      <c r="BP525" s="439"/>
      <c r="BQ525" s="438"/>
      <c r="BR525" s="440"/>
      <c r="BS525" s="385"/>
      <c r="BT525" s="379"/>
      <c r="BX525" s="458"/>
    </row>
    <row r="526" spans="1:76" s="132" customFormat="1" ht="15" x14ac:dyDescent="0.3">
      <c r="A526" s="148"/>
      <c r="B526" s="149"/>
      <c r="C526" s="291" t="str">
        <f t="shared" si="8"/>
        <v/>
      </c>
      <c r="D526" s="295"/>
      <c r="E526" s="264"/>
      <c r="F526" s="264"/>
      <c r="G526" s="431"/>
      <c r="H526" s="432"/>
      <c r="I526" s="382"/>
      <c r="J526" s="382"/>
      <c r="K526" s="382"/>
      <c r="L526" s="376"/>
      <c r="M526" s="433"/>
      <c r="N526" s="434"/>
      <c r="O526" s="435"/>
      <c r="P526" s="378"/>
      <c r="Q526" s="436"/>
      <c r="R526" s="373"/>
      <c r="S526" s="437"/>
      <c r="T526" s="438"/>
      <c r="U526" s="384"/>
      <c r="V526" s="470"/>
      <c r="W526" s="381"/>
      <c r="X526" s="382"/>
      <c r="Y526" s="382"/>
      <c r="Z526" s="382"/>
      <c r="AA526" s="382"/>
      <c r="AB526" s="382"/>
      <c r="AC526" s="376"/>
      <c r="AD526" s="377"/>
      <c r="AE526" s="385"/>
      <c r="AF526" s="385"/>
      <c r="AG526" s="385"/>
      <c r="AH526" s="385"/>
      <c r="AI526" s="379"/>
      <c r="AJ526" s="386"/>
      <c r="AK526" s="372"/>
      <c r="AL526" s="372"/>
      <c r="AM526" s="372"/>
      <c r="AN526" s="372"/>
      <c r="AO526" s="372"/>
      <c r="AP526" s="372"/>
      <c r="AQ526" s="373"/>
      <c r="AR526" s="387"/>
      <c r="AS526" s="383"/>
      <c r="AT526" s="435"/>
      <c r="AU526" s="385"/>
      <c r="AV526" s="385"/>
      <c r="AW526" s="385"/>
      <c r="AX526" s="385"/>
      <c r="AY526" s="378"/>
      <c r="AZ526" s="436"/>
      <c r="BA526" s="372"/>
      <c r="BB526" s="372"/>
      <c r="BC526" s="372"/>
      <c r="BD526" s="372"/>
      <c r="BE526" s="437"/>
      <c r="BF526" s="381"/>
      <c r="BG526" s="376"/>
      <c r="BH526" s="377"/>
      <c r="BI526" s="385"/>
      <c r="BJ526" s="385"/>
      <c r="BK526" s="385"/>
      <c r="BL526" s="385"/>
      <c r="BM526" s="385"/>
      <c r="BN526" s="385"/>
      <c r="BO526" s="379"/>
      <c r="BP526" s="439"/>
      <c r="BQ526" s="438"/>
      <c r="BR526" s="440"/>
      <c r="BS526" s="385"/>
      <c r="BT526" s="379"/>
      <c r="BX526" s="458"/>
    </row>
    <row r="527" spans="1:76" s="132" customFormat="1" ht="15" x14ac:dyDescent="0.3">
      <c r="A527" s="148"/>
      <c r="B527" s="149"/>
      <c r="C527" s="291" t="str">
        <f t="shared" si="8"/>
        <v/>
      </c>
      <c r="D527" s="295"/>
      <c r="E527" s="264"/>
      <c r="F527" s="264"/>
      <c r="G527" s="431"/>
      <c r="H527" s="432"/>
      <c r="I527" s="382"/>
      <c r="J527" s="382"/>
      <c r="K527" s="382"/>
      <c r="L527" s="376"/>
      <c r="M527" s="433"/>
      <c r="N527" s="434"/>
      <c r="O527" s="435"/>
      <c r="P527" s="378"/>
      <c r="Q527" s="436"/>
      <c r="R527" s="373"/>
      <c r="S527" s="437"/>
      <c r="T527" s="438"/>
      <c r="U527" s="384"/>
      <c r="V527" s="470"/>
      <c r="W527" s="381"/>
      <c r="X527" s="382"/>
      <c r="Y527" s="382"/>
      <c r="Z527" s="382"/>
      <c r="AA527" s="382"/>
      <c r="AB527" s="382"/>
      <c r="AC527" s="376"/>
      <c r="AD527" s="377"/>
      <c r="AE527" s="385"/>
      <c r="AF527" s="385"/>
      <c r="AG527" s="385"/>
      <c r="AH527" s="385"/>
      <c r="AI527" s="379"/>
      <c r="AJ527" s="386"/>
      <c r="AK527" s="372"/>
      <c r="AL527" s="372"/>
      <c r="AM527" s="372"/>
      <c r="AN527" s="372"/>
      <c r="AO527" s="372"/>
      <c r="AP527" s="372"/>
      <c r="AQ527" s="373"/>
      <c r="AR527" s="387"/>
      <c r="AS527" s="383"/>
      <c r="AT527" s="435"/>
      <c r="AU527" s="385"/>
      <c r="AV527" s="385"/>
      <c r="AW527" s="385"/>
      <c r="AX527" s="385"/>
      <c r="AY527" s="378"/>
      <c r="AZ527" s="436"/>
      <c r="BA527" s="372"/>
      <c r="BB527" s="372"/>
      <c r="BC527" s="372"/>
      <c r="BD527" s="372"/>
      <c r="BE527" s="437"/>
      <c r="BF527" s="381"/>
      <c r="BG527" s="376"/>
      <c r="BH527" s="377"/>
      <c r="BI527" s="385"/>
      <c r="BJ527" s="385"/>
      <c r="BK527" s="385"/>
      <c r="BL527" s="385"/>
      <c r="BM527" s="385"/>
      <c r="BN527" s="385"/>
      <c r="BO527" s="379"/>
      <c r="BP527" s="439"/>
      <c r="BQ527" s="438"/>
      <c r="BR527" s="440"/>
      <c r="BS527" s="385"/>
      <c r="BT527" s="379"/>
      <c r="BX527" s="458"/>
    </row>
    <row r="528" spans="1:76" s="132" customFormat="1" ht="15" x14ac:dyDescent="0.3">
      <c r="A528" s="148"/>
      <c r="B528" s="149"/>
      <c r="C528" s="291" t="str">
        <f t="shared" si="8"/>
        <v/>
      </c>
      <c r="D528" s="295"/>
      <c r="E528" s="264"/>
      <c r="F528" s="264"/>
      <c r="G528" s="431"/>
      <c r="H528" s="432"/>
      <c r="I528" s="382"/>
      <c r="J528" s="382"/>
      <c r="K528" s="382"/>
      <c r="L528" s="376"/>
      <c r="M528" s="433"/>
      <c r="N528" s="434"/>
      <c r="O528" s="435"/>
      <c r="P528" s="378"/>
      <c r="Q528" s="436"/>
      <c r="R528" s="373"/>
      <c r="S528" s="437"/>
      <c r="T528" s="438"/>
      <c r="U528" s="384"/>
      <c r="V528" s="470"/>
      <c r="W528" s="381"/>
      <c r="X528" s="382"/>
      <c r="Y528" s="382"/>
      <c r="Z528" s="382"/>
      <c r="AA528" s="382"/>
      <c r="AB528" s="382"/>
      <c r="AC528" s="376"/>
      <c r="AD528" s="377"/>
      <c r="AE528" s="385"/>
      <c r="AF528" s="385"/>
      <c r="AG528" s="385"/>
      <c r="AH528" s="385"/>
      <c r="AI528" s="379"/>
      <c r="AJ528" s="386"/>
      <c r="AK528" s="372"/>
      <c r="AL528" s="372"/>
      <c r="AM528" s="372"/>
      <c r="AN528" s="372"/>
      <c r="AO528" s="372"/>
      <c r="AP528" s="372"/>
      <c r="AQ528" s="373"/>
      <c r="AR528" s="387"/>
      <c r="AS528" s="383"/>
      <c r="AT528" s="435"/>
      <c r="AU528" s="385"/>
      <c r="AV528" s="385"/>
      <c r="AW528" s="385"/>
      <c r="AX528" s="385"/>
      <c r="AY528" s="378"/>
      <c r="AZ528" s="436"/>
      <c r="BA528" s="372"/>
      <c r="BB528" s="372"/>
      <c r="BC528" s="372"/>
      <c r="BD528" s="372"/>
      <c r="BE528" s="437"/>
      <c r="BF528" s="381"/>
      <c r="BG528" s="376"/>
      <c r="BH528" s="377"/>
      <c r="BI528" s="385"/>
      <c r="BJ528" s="385"/>
      <c r="BK528" s="385"/>
      <c r="BL528" s="385"/>
      <c r="BM528" s="385"/>
      <c r="BN528" s="385"/>
      <c r="BO528" s="379"/>
      <c r="BP528" s="439"/>
      <c r="BQ528" s="438"/>
      <c r="BR528" s="440"/>
      <c r="BS528" s="385"/>
      <c r="BT528" s="379"/>
      <c r="BX528" s="458"/>
    </row>
    <row r="529" spans="1:76" s="132" customFormat="1" ht="15" x14ac:dyDescent="0.3">
      <c r="A529" s="148"/>
      <c r="B529" s="149"/>
      <c r="C529" s="291" t="str">
        <f t="shared" si="8"/>
        <v/>
      </c>
      <c r="D529" s="295"/>
      <c r="E529" s="264"/>
      <c r="F529" s="264"/>
      <c r="G529" s="431"/>
      <c r="H529" s="432"/>
      <c r="I529" s="382"/>
      <c r="J529" s="382"/>
      <c r="K529" s="382"/>
      <c r="L529" s="376"/>
      <c r="M529" s="433"/>
      <c r="N529" s="434"/>
      <c r="O529" s="435"/>
      <c r="P529" s="378"/>
      <c r="Q529" s="436"/>
      <c r="R529" s="373"/>
      <c r="S529" s="437"/>
      <c r="T529" s="438"/>
      <c r="U529" s="384"/>
      <c r="V529" s="470"/>
      <c r="W529" s="381"/>
      <c r="X529" s="382"/>
      <c r="Y529" s="382"/>
      <c r="Z529" s="382"/>
      <c r="AA529" s="382"/>
      <c r="AB529" s="382"/>
      <c r="AC529" s="376"/>
      <c r="AD529" s="377"/>
      <c r="AE529" s="385"/>
      <c r="AF529" s="385"/>
      <c r="AG529" s="385"/>
      <c r="AH529" s="385"/>
      <c r="AI529" s="379"/>
      <c r="AJ529" s="386"/>
      <c r="AK529" s="372"/>
      <c r="AL529" s="372"/>
      <c r="AM529" s="372"/>
      <c r="AN529" s="372"/>
      <c r="AO529" s="372"/>
      <c r="AP529" s="372"/>
      <c r="AQ529" s="373"/>
      <c r="AR529" s="387"/>
      <c r="AS529" s="383"/>
      <c r="AT529" s="435"/>
      <c r="AU529" s="385"/>
      <c r="AV529" s="385"/>
      <c r="AW529" s="385"/>
      <c r="AX529" s="385"/>
      <c r="AY529" s="378"/>
      <c r="AZ529" s="436"/>
      <c r="BA529" s="372"/>
      <c r="BB529" s="372"/>
      <c r="BC529" s="372"/>
      <c r="BD529" s="372"/>
      <c r="BE529" s="437"/>
      <c r="BF529" s="381"/>
      <c r="BG529" s="376"/>
      <c r="BH529" s="377"/>
      <c r="BI529" s="385"/>
      <c r="BJ529" s="385"/>
      <c r="BK529" s="385"/>
      <c r="BL529" s="385"/>
      <c r="BM529" s="385"/>
      <c r="BN529" s="385"/>
      <c r="BO529" s="379"/>
      <c r="BP529" s="439"/>
      <c r="BQ529" s="438"/>
      <c r="BR529" s="440"/>
      <c r="BS529" s="385"/>
      <c r="BT529" s="379"/>
      <c r="BX529" s="458"/>
    </row>
    <row r="530" spans="1:76" s="132" customFormat="1" ht="15" x14ac:dyDescent="0.3">
      <c r="A530" s="148"/>
      <c r="B530" s="149"/>
      <c r="C530" s="291" t="str">
        <f t="shared" si="8"/>
        <v/>
      </c>
      <c r="D530" s="295"/>
      <c r="E530" s="264"/>
      <c r="F530" s="264"/>
      <c r="G530" s="431"/>
      <c r="H530" s="432"/>
      <c r="I530" s="382"/>
      <c r="J530" s="382"/>
      <c r="K530" s="382"/>
      <c r="L530" s="376"/>
      <c r="M530" s="433"/>
      <c r="N530" s="434"/>
      <c r="O530" s="435"/>
      <c r="P530" s="378"/>
      <c r="Q530" s="436"/>
      <c r="R530" s="373"/>
      <c r="S530" s="437"/>
      <c r="T530" s="438"/>
      <c r="U530" s="384"/>
      <c r="V530" s="470"/>
      <c r="W530" s="381"/>
      <c r="X530" s="382"/>
      <c r="Y530" s="382"/>
      <c r="Z530" s="382"/>
      <c r="AA530" s="382"/>
      <c r="AB530" s="382"/>
      <c r="AC530" s="376"/>
      <c r="AD530" s="377"/>
      <c r="AE530" s="385"/>
      <c r="AF530" s="385"/>
      <c r="AG530" s="385"/>
      <c r="AH530" s="385"/>
      <c r="AI530" s="379"/>
      <c r="AJ530" s="386"/>
      <c r="AK530" s="372"/>
      <c r="AL530" s="372"/>
      <c r="AM530" s="372"/>
      <c r="AN530" s="372"/>
      <c r="AO530" s="372"/>
      <c r="AP530" s="372"/>
      <c r="AQ530" s="373"/>
      <c r="AR530" s="387"/>
      <c r="AS530" s="383"/>
      <c r="AT530" s="435"/>
      <c r="AU530" s="385"/>
      <c r="AV530" s="385"/>
      <c r="AW530" s="385"/>
      <c r="AX530" s="385"/>
      <c r="AY530" s="378"/>
      <c r="AZ530" s="436"/>
      <c r="BA530" s="372"/>
      <c r="BB530" s="372"/>
      <c r="BC530" s="372"/>
      <c r="BD530" s="372"/>
      <c r="BE530" s="437"/>
      <c r="BF530" s="381"/>
      <c r="BG530" s="376"/>
      <c r="BH530" s="377"/>
      <c r="BI530" s="385"/>
      <c r="BJ530" s="385"/>
      <c r="BK530" s="385"/>
      <c r="BL530" s="385"/>
      <c r="BM530" s="385"/>
      <c r="BN530" s="385"/>
      <c r="BO530" s="379"/>
      <c r="BP530" s="439"/>
      <c r="BQ530" s="438"/>
      <c r="BR530" s="440"/>
      <c r="BS530" s="385"/>
      <c r="BT530" s="379"/>
      <c r="BX530" s="458"/>
    </row>
    <row r="531" spans="1:76" s="132" customFormat="1" ht="15" x14ac:dyDescent="0.3">
      <c r="A531" s="148"/>
      <c r="B531" s="149"/>
      <c r="C531" s="291" t="str">
        <f t="shared" si="8"/>
        <v/>
      </c>
      <c r="D531" s="295"/>
      <c r="E531" s="264"/>
      <c r="F531" s="264"/>
      <c r="G531" s="431"/>
      <c r="H531" s="432"/>
      <c r="I531" s="382"/>
      <c r="J531" s="382"/>
      <c r="K531" s="382"/>
      <c r="L531" s="376"/>
      <c r="M531" s="433"/>
      <c r="N531" s="434"/>
      <c r="O531" s="435"/>
      <c r="P531" s="378"/>
      <c r="Q531" s="436"/>
      <c r="R531" s="373"/>
      <c r="S531" s="437"/>
      <c r="T531" s="438"/>
      <c r="U531" s="384"/>
      <c r="V531" s="470"/>
      <c r="W531" s="381"/>
      <c r="X531" s="382"/>
      <c r="Y531" s="382"/>
      <c r="Z531" s="382"/>
      <c r="AA531" s="382"/>
      <c r="AB531" s="382"/>
      <c r="AC531" s="376"/>
      <c r="AD531" s="377"/>
      <c r="AE531" s="385"/>
      <c r="AF531" s="385"/>
      <c r="AG531" s="385"/>
      <c r="AH531" s="385"/>
      <c r="AI531" s="379"/>
      <c r="AJ531" s="386"/>
      <c r="AK531" s="372"/>
      <c r="AL531" s="372"/>
      <c r="AM531" s="372"/>
      <c r="AN531" s="372"/>
      <c r="AO531" s="372"/>
      <c r="AP531" s="372"/>
      <c r="AQ531" s="373"/>
      <c r="AR531" s="387"/>
      <c r="AS531" s="383"/>
      <c r="AT531" s="435"/>
      <c r="AU531" s="385"/>
      <c r="AV531" s="385"/>
      <c r="AW531" s="385"/>
      <c r="AX531" s="385"/>
      <c r="AY531" s="378"/>
      <c r="AZ531" s="436"/>
      <c r="BA531" s="372"/>
      <c r="BB531" s="372"/>
      <c r="BC531" s="372"/>
      <c r="BD531" s="372"/>
      <c r="BE531" s="437"/>
      <c r="BF531" s="381"/>
      <c r="BG531" s="376"/>
      <c r="BH531" s="377"/>
      <c r="BI531" s="385"/>
      <c r="BJ531" s="385"/>
      <c r="BK531" s="385"/>
      <c r="BL531" s="385"/>
      <c r="BM531" s="385"/>
      <c r="BN531" s="385"/>
      <c r="BO531" s="379"/>
      <c r="BP531" s="439"/>
      <c r="BQ531" s="438"/>
      <c r="BR531" s="440"/>
      <c r="BS531" s="385"/>
      <c r="BT531" s="379"/>
      <c r="BX531" s="458"/>
    </row>
    <row r="532" spans="1:76" s="132" customFormat="1" ht="15" x14ac:dyDescent="0.3">
      <c r="A532" s="148"/>
      <c r="B532" s="149"/>
      <c r="C532" s="291" t="str">
        <f t="shared" si="8"/>
        <v/>
      </c>
      <c r="D532" s="295"/>
      <c r="E532" s="264"/>
      <c r="F532" s="264"/>
      <c r="G532" s="431"/>
      <c r="H532" s="432"/>
      <c r="I532" s="382"/>
      <c r="J532" s="382"/>
      <c r="K532" s="382"/>
      <c r="L532" s="376"/>
      <c r="M532" s="433"/>
      <c r="N532" s="434"/>
      <c r="O532" s="435"/>
      <c r="P532" s="378"/>
      <c r="Q532" s="436"/>
      <c r="R532" s="373"/>
      <c r="S532" s="437"/>
      <c r="T532" s="438"/>
      <c r="U532" s="384"/>
      <c r="V532" s="470"/>
      <c r="W532" s="381"/>
      <c r="X532" s="382"/>
      <c r="Y532" s="382"/>
      <c r="Z532" s="382"/>
      <c r="AA532" s="382"/>
      <c r="AB532" s="382"/>
      <c r="AC532" s="376"/>
      <c r="AD532" s="377"/>
      <c r="AE532" s="385"/>
      <c r="AF532" s="385"/>
      <c r="AG532" s="385"/>
      <c r="AH532" s="385"/>
      <c r="AI532" s="379"/>
      <c r="AJ532" s="386"/>
      <c r="AK532" s="372"/>
      <c r="AL532" s="372"/>
      <c r="AM532" s="372"/>
      <c r="AN532" s="372"/>
      <c r="AO532" s="372"/>
      <c r="AP532" s="372"/>
      <c r="AQ532" s="373"/>
      <c r="AR532" s="387"/>
      <c r="AS532" s="383"/>
      <c r="AT532" s="435"/>
      <c r="AU532" s="385"/>
      <c r="AV532" s="385"/>
      <c r="AW532" s="385"/>
      <c r="AX532" s="385"/>
      <c r="AY532" s="378"/>
      <c r="AZ532" s="436"/>
      <c r="BA532" s="372"/>
      <c r="BB532" s="372"/>
      <c r="BC532" s="372"/>
      <c r="BD532" s="372"/>
      <c r="BE532" s="437"/>
      <c r="BF532" s="381"/>
      <c r="BG532" s="376"/>
      <c r="BH532" s="377"/>
      <c r="BI532" s="385"/>
      <c r="BJ532" s="385"/>
      <c r="BK532" s="385"/>
      <c r="BL532" s="385"/>
      <c r="BM532" s="385"/>
      <c r="BN532" s="385"/>
      <c r="BO532" s="379"/>
      <c r="BP532" s="439"/>
      <c r="BQ532" s="438"/>
      <c r="BR532" s="440"/>
      <c r="BS532" s="385"/>
      <c r="BT532" s="379"/>
      <c r="BX532" s="458"/>
    </row>
    <row r="533" spans="1:76" s="132" customFormat="1" ht="15" x14ac:dyDescent="0.3">
      <c r="A533" s="148"/>
      <c r="B533" s="149"/>
      <c r="C533" s="291" t="str">
        <f t="shared" si="8"/>
        <v/>
      </c>
      <c r="D533" s="295"/>
      <c r="E533" s="264"/>
      <c r="F533" s="264"/>
      <c r="G533" s="431"/>
      <c r="H533" s="432"/>
      <c r="I533" s="382"/>
      <c r="J533" s="382"/>
      <c r="K533" s="382"/>
      <c r="L533" s="376"/>
      <c r="M533" s="433"/>
      <c r="N533" s="434"/>
      <c r="O533" s="435"/>
      <c r="P533" s="378"/>
      <c r="Q533" s="436"/>
      <c r="R533" s="373"/>
      <c r="S533" s="437"/>
      <c r="T533" s="438"/>
      <c r="U533" s="384"/>
      <c r="V533" s="470"/>
      <c r="W533" s="381"/>
      <c r="X533" s="382"/>
      <c r="Y533" s="382"/>
      <c r="Z533" s="382"/>
      <c r="AA533" s="382"/>
      <c r="AB533" s="382"/>
      <c r="AC533" s="376"/>
      <c r="AD533" s="377"/>
      <c r="AE533" s="385"/>
      <c r="AF533" s="385"/>
      <c r="AG533" s="385"/>
      <c r="AH533" s="385"/>
      <c r="AI533" s="379"/>
      <c r="AJ533" s="386"/>
      <c r="AK533" s="372"/>
      <c r="AL533" s="372"/>
      <c r="AM533" s="372"/>
      <c r="AN533" s="372"/>
      <c r="AO533" s="372"/>
      <c r="AP533" s="372"/>
      <c r="AQ533" s="373"/>
      <c r="AR533" s="387"/>
      <c r="AS533" s="383"/>
      <c r="AT533" s="435"/>
      <c r="AU533" s="385"/>
      <c r="AV533" s="385"/>
      <c r="AW533" s="385"/>
      <c r="AX533" s="385"/>
      <c r="AY533" s="378"/>
      <c r="AZ533" s="436"/>
      <c r="BA533" s="372"/>
      <c r="BB533" s="372"/>
      <c r="BC533" s="372"/>
      <c r="BD533" s="372"/>
      <c r="BE533" s="437"/>
      <c r="BF533" s="381"/>
      <c r="BG533" s="376"/>
      <c r="BH533" s="377"/>
      <c r="BI533" s="385"/>
      <c r="BJ533" s="385"/>
      <c r="BK533" s="385"/>
      <c r="BL533" s="385"/>
      <c r="BM533" s="385"/>
      <c r="BN533" s="385"/>
      <c r="BO533" s="379"/>
      <c r="BP533" s="439"/>
      <c r="BQ533" s="438"/>
      <c r="BR533" s="440"/>
      <c r="BS533" s="385"/>
      <c r="BT533" s="379"/>
      <c r="BX533" s="458"/>
    </row>
    <row r="534" spans="1:76" s="132" customFormat="1" ht="15" x14ac:dyDescent="0.3">
      <c r="A534" s="148"/>
      <c r="B534" s="149"/>
      <c r="C534" s="291" t="str">
        <f t="shared" si="8"/>
        <v/>
      </c>
      <c r="D534" s="295"/>
      <c r="E534" s="264"/>
      <c r="F534" s="264"/>
      <c r="G534" s="431"/>
      <c r="H534" s="432"/>
      <c r="I534" s="382"/>
      <c r="J534" s="382"/>
      <c r="K534" s="382"/>
      <c r="L534" s="376"/>
      <c r="M534" s="433"/>
      <c r="N534" s="434"/>
      <c r="O534" s="435"/>
      <c r="P534" s="378"/>
      <c r="Q534" s="436"/>
      <c r="R534" s="373"/>
      <c r="S534" s="437"/>
      <c r="T534" s="438"/>
      <c r="U534" s="384"/>
      <c r="V534" s="470"/>
      <c r="W534" s="381"/>
      <c r="X534" s="382"/>
      <c r="Y534" s="382"/>
      <c r="Z534" s="382"/>
      <c r="AA534" s="382"/>
      <c r="AB534" s="382"/>
      <c r="AC534" s="376"/>
      <c r="AD534" s="377"/>
      <c r="AE534" s="385"/>
      <c r="AF534" s="385"/>
      <c r="AG534" s="385"/>
      <c r="AH534" s="385"/>
      <c r="AI534" s="379"/>
      <c r="AJ534" s="386"/>
      <c r="AK534" s="372"/>
      <c r="AL534" s="372"/>
      <c r="AM534" s="372"/>
      <c r="AN534" s="372"/>
      <c r="AO534" s="372"/>
      <c r="AP534" s="372"/>
      <c r="AQ534" s="373"/>
      <c r="AR534" s="387"/>
      <c r="AS534" s="383"/>
      <c r="AT534" s="435"/>
      <c r="AU534" s="385"/>
      <c r="AV534" s="385"/>
      <c r="AW534" s="385"/>
      <c r="AX534" s="385"/>
      <c r="AY534" s="378"/>
      <c r="AZ534" s="436"/>
      <c r="BA534" s="372"/>
      <c r="BB534" s="372"/>
      <c r="BC534" s="372"/>
      <c r="BD534" s="372"/>
      <c r="BE534" s="437"/>
      <c r="BF534" s="381"/>
      <c r="BG534" s="376"/>
      <c r="BH534" s="377"/>
      <c r="BI534" s="385"/>
      <c r="BJ534" s="385"/>
      <c r="BK534" s="385"/>
      <c r="BL534" s="385"/>
      <c r="BM534" s="385"/>
      <c r="BN534" s="385"/>
      <c r="BO534" s="379"/>
      <c r="BP534" s="439"/>
      <c r="BQ534" s="438"/>
      <c r="BR534" s="440"/>
      <c r="BS534" s="385"/>
      <c r="BT534" s="379"/>
      <c r="BX534" s="458"/>
    </row>
    <row r="535" spans="1:76" s="132" customFormat="1" ht="15" x14ac:dyDescent="0.3">
      <c r="A535" s="148"/>
      <c r="B535" s="149"/>
      <c r="C535" s="291" t="str">
        <f t="shared" si="8"/>
        <v/>
      </c>
      <c r="D535" s="295"/>
      <c r="E535" s="264"/>
      <c r="F535" s="264"/>
      <c r="G535" s="431"/>
      <c r="H535" s="432"/>
      <c r="I535" s="382"/>
      <c r="J535" s="382"/>
      <c r="K535" s="382"/>
      <c r="L535" s="376"/>
      <c r="M535" s="433"/>
      <c r="N535" s="434"/>
      <c r="O535" s="435"/>
      <c r="P535" s="378"/>
      <c r="Q535" s="436"/>
      <c r="R535" s="373"/>
      <c r="S535" s="437"/>
      <c r="T535" s="438"/>
      <c r="U535" s="384"/>
      <c r="V535" s="470"/>
      <c r="W535" s="381"/>
      <c r="X535" s="382"/>
      <c r="Y535" s="382"/>
      <c r="Z535" s="382"/>
      <c r="AA535" s="382"/>
      <c r="AB535" s="382"/>
      <c r="AC535" s="376"/>
      <c r="AD535" s="377"/>
      <c r="AE535" s="385"/>
      <c r="AF535" s="385"/>
      <c r="AG535" s="385"/>
      <c r="AH535" s="385"/>
      <c r="AI535" s="379"/>
      <c r="AJ535" s="386"/>
      <c r="AK535" s="372"/>
      <c r="AL535" s="372"/>
      <c r="AM535" s="372"/>
      <c r="AN535" s="372"/>
      <c r="AO535" s="372"/>
      <c r="AP535" s="372"/>
      <c r="AQ535" s="373"/>
      <c r="AR535" s="387"/>
      <c r="AS535" s="383"/>
      <c r="AT535" s="435"/>
      <c r="AU535" s="385"/>
      <c r="AV535" s="385"/>
      <c r="AW535" s="385"/>
      <c r="AX535" s="385"/>
      <c r="AY535" s="378"/>
      <c r="AZ535" s="436"/>
      <c r="BA535" s="372"/>
      <c r="BB535" s="372"/>
      <c r="BC535" s="372"/>
      <c r="BD535" s="372"/>
      <c r="BE535" s="437"/>
      <c r="BF535" s="381"/>
      <c r="BG535" s="376"/>
      <c r="BH535" s="377"/>
      <c r="BI535" s="385"/>
      <c r="BJ535" s="385"/>
      <c r="BK535" s="385"/>
      <c r="BL535" s="385"/>
      <c r="BM535" s="385"/>
      <c r="BN535" s="385"/>
      <c r="BO535" s="379"/>
      <c r="BP535" s="439"/>
      <c r="BQ535" s="438"/>
      <c r="BR535" s="440"/>
      <c r="BS535" s="385"/>
      <c r="BT535" s="379"/>
      <c r="BX535" s="458"/>
    </row>
    <row r="536" spans="1:76" s="132" customFormat="1" ht="15" x14ac:dyDescent="0.3">
      <c r="A536" s="148"/>
      <c r="B536" s="149"/>
      <c r="C536" s="291" t="str">
        <f t="shared" si="8"/>
        <v/>
      </c>
      <c r="D536" s="295"/>
      <c r="E536" s="264"/>
      <c r="F536" s="264"/>
      <c r="G536" s="431"/>
      <c r="H536" s="432"/>
      <c r="I536" s="382"/>
      <c r="J536" s="382"/>
      <c r="K536" s="382"/>
      <c r="L536" s="376"/>
      <c r="M536" s="433"/>
      <c r="N536" s="434"/>
      <c r="O536" s="435"/>
      <c r="P536" s="378"/>
      <c r="Q536" s="436"/>
      <c r="R536" s="373"/>
      <c r="S536" s="437"/>
      <c r="T536" s="438"/>
      <c r="U536" s="384"/>
      <c r="V536" s="470"/>
      <c r="W536" s="381"/>
      <c r="X536" s="382"/>
      <c r="Y536" s="382"/>
      <c r="Z536" s="382"/>
      <c r="AA536" s="382"/>
      <c r="AB536" s="382"/>
      <c r="AC536" s="376"/>
      <c r="AD536" s="377"/>
      <c r="AE536" s="385"/>
      <c r="AF536" s="385"/>
      <c r="AG536" s="385"/>
      <c r="AH536" s="385"/>
      <c r="AI536" s="379"/>
      <c r="AJ536" s="386"/>
      <c r="AK536" s="372"/>
      <c r="AL536" s="372"/>
      <c r="AM536" s="372"/>
      <c r="AN536" s="372"/>
      <c r="AO536" s="372"/>
      <c r="AP536" s="372"/>
      <c r="AQ536" s="373"/>
      <c r="AR536" s="387"/>
      <c r="AS536" s="383"/>
      <c r="AT536" s="435"/>
      <c r="AU536" s="385"/>
      <c r="AV536" s="385"/>
      <c r="AW536" s="385"/>
      <c r="AX536" s="385"/>
      <c r="AY536" s="378"/>
      <c r="AZ536" s="436"/>
      <c r="BA536" s="372"/>
      <c r="BB536" s="372"/>
      <c r="BC536" s="372"/>
      <c r="BD536" s="372"/>
      <c r="BE536" s="437"/>
      <c r="BF536" s="381"/>
      <c r="BG536" s="376"/>
      <c r="BH536" s="377"/>
      <c r="BI536" s="385"/>
      <c r="BJ536" s="385"/>
      <c r="BK536" s="385"/>
      <c r="BL536" s="385"/>
      <c r="BM536" s="385"/>
      <c r="BN536" s="385"/>
      <c r="BO536" s="379"/>
      <c r="BP536" s="439"/>
      <c r="BQ536" s="438"/>
      <c r="BR536" s="440"/>
      <c r="BS536" s="385"/>
      <c r="BT536" s="379"/>
      <c r="BX536" s="458"/>
    </row>
    <row r="537" spans="1:76" s="132" customFormat="1" ht="15" x14ac:dyDescent="0.3">
      <c r="A537" s="148"/>
      <c r="B537" s="149"/>
      <c r="C537" s="291" t="str">
        <f t="shared" si="8"/>
        <v/>
      </c>
      <c r="D537" s="295"/>
      <c r="E537" s="264"/>
      <c r="F537" s="264"/>
      <c r="G537" s="431"/>
      <c r="H537" s="432"/>
      <c r="I537" s="382"/>
      <c r="J537" s="382"/>
      <c r="K537" s="382"/>
      <c r="L537" s="376"/>
      <c r="M537" s="433"/>
      <c r="N537" s="434"/>
      <c r="O537" s="435"/>
      <c r="P537" s="378"/>
      <c r="Q537" s="436"/>
      <c r="R537" s="373"/>
      <c r="S537" s="437"/>
      <c r="T537" s="438"/>
      <c r="U537" s="384"/>
      <c r="V537" s="470"/>
      <c r="W537" s="381"/>
      <c r="X537" s="382"/>
      <c r="Y537" s="382"/>
      <c r="Z537" s="382"/>
      <c r="AA537" s="382"/>
      <c r="AB537" s="382"/>
      <c r="AC537" s="376"/>
      <c r="AD537" s="377"/>
      <c r="AE537" s="385"/>
      <c r="AF537" s="385"/>
      <c r="AG537" s="385"/>
      <c r="AH537" s="385"/>
      <c r="AI537" s="379"/>
      <c r="AJ537" s="386"/>
      <c r="AK537" s="372"/>
      <c r="AL537" s="372"/>
      <c r="AM537" s="372"/>
      <c r="AN537" s="372"/>
      <c r="AO537" s="372"/>
      <c r="AP537" s="372"/>
      <c r="AQ537" s="373"/>
      <c r="AR537" s="387"/>
      <c r="AS537" s="383"/>
      <c r="AT537" s="435"/>
      <c r="AU537" s="385"/>
      <c r="AV537" s="385"/>
      <c r="AW537" s="385"/>
      <c r="AX537" s="385"/>
      <c r="AY537" s="378"/>
      <c r="AZ537" s="436"/>
      <c r="BA537" s="372"/>
      <c r="BB537" s="372"/>
      <c r="BC537" s="372"/>
      <c r="BD537" s="372"/>
      <c r="BE537" s="437"/>
      <c r="BF537" s="381"/>
      <c r="BG537" s="376"/>
      <c r="BH537" s="377"/>
      <c r="BI537" s="385"/>
      <c r="BJ537" s="385"/>
      <c r="BK537" s="385"/>
      <c r="BL537" s="385"/>
      <c r="BM537" s="385"/>
      <c r="BN537" s="385"/>
      <c r="BO537" s="379"/>
      <c r="BP537" s="439"/>
      <c r="BQ537" s="438"/>
      <c r="BR537" s="440"/>
      <c r="BS537" s="385"/>
      <c r="BT537" s="379"/>
      <c r="BX537" s="458"/>
    </row>
    <row r="538" spans="1:76" s="132" customFormat="1" ht="15" x14ac:dyDescent="0.3">
      <c r="A538" s="148"/>
      <c r="B538" s="149"/>
      <c r="C538" s="291" t="str">
        <f t="shared" si="8"/>
        <v/>
      </c>
      <c r="D538" s="295"/>
      <c r="E538" s="264"/>
      <c r="F538" s="264"/>
      <c r="G538" s="431"/>
      <c r="H538" s="432"/>
      <c r="I538" s="382"/>
      <c r="J538" s="382"/>
      <c r="K538" s="382"/>
      <c r="L538" s="376"/>
      <c r="M538" s="433"/>
      <c r="N538" s="434"/>
      <c r="O538" s="435"/>
      <c r="P538" s="378"/>
      <c r="Q538" s="436"/>
      <c r="R538" s="373"/>
      <c r="S538" s="437"/>
      <c r="T538" s="438"/>
      <c r="U538" s="384"/>
      <c r="V538" s="470"/>
      <c r="W538" s="381"/>
      <c r="X538" s="382"/>
      <c r="Y538" s="382"/>
      <c r="Z538" s="382"/>
      <c r="AA538" s="382"/>
      <c r="AB538" s="382"/>
      <c r="AC538" s="376"/>
      <c r="AD538" s="377"/>
      <c r="AE538" s="385"/>
      <c r="AF538" s="385"/>
      <c r="AG538" s="385"/>
      <c r="AH538" s="385"/>
      <c r="AI538" s="379"/>
      <c r="AJ538" s="386"/>
      <c r="AK538" s="372"/>
      <c r="AL538" s="372"/>
      <c r="AM538" s="372"/>
      <c r="AN538" s="372"/>
      <c r="AO538" s="372"/>
      <c r="AP538" s="372"/>
      <c r="AQ538" s="373"/>
      <c r="AR538" s="387"/>
      <c r="AS538" s="383"/>
      <c r="AT538" s="435"/>
      <c r="AU538" s="385"/>
      <c r="AV538" s="385"/>
      <c r="AW538" s="385"/>
      <c r="AX538" s="385"/>
      <c r="AY538" s="378"/>
      <c r="AZ538" s="436"/>
      <c r="BA538" s="372"/>
      <c r="BB538" s="372"/>
      <c r="BC538" s="372"/>
      <c r="BD538" s="372"/>
      <c r="BE538" s="437"/>
      <c r="BF538" s="381"/>
      <c r="BG538" s="376"/>
      <c r="BH538" s="377"/>
      <c r="BI538" s="385"/>
      <c r="BJ538" s="385"/>
      <c r="BK538" s="385"/>
      <c r="BL538" s="385"/>
      <c r="BM538" s="385"/>
      <c r="BN538" s="385"/>
      <c r="BO538" s="379"/>
      <c r="BP538" s="439"/>
      <c r="BQ538" s="438"/>
      <c r="BR538" s="440"/>
      <c r="BS538" s="385"/>
      <c r="BT538" s="379"/>
      <c r="BX538" s="458"/>
    </row>
    <row r="539" spans="1:76" s="132" customFormat="1" ht="15" x14ac:dyDescent="0.3">
      <c r="A539" s="148"/>
      <c r="B539" s="149"/>
      <c r="C539" s="291" t="str">
        <f t="shared" si="8"/>
        <v/>
      </c>
      <c r="D539" s="295"/>
      <c r="E539" s="264"/>
      <c r="F539" s="264"/>
      <c r="G539" s="431"/>
      <c r="H539" s="432"/>
      <c r="I539" s="382"/>
      <c r="J539" s="382"/>
      <c r="K539" s="382"/>
      <c r="L539" s="376"/>
      <c r="M539" s="433"/>
      <c r="N539" s="434"/>
      <c r="O539" s="435"/>
      <c r="P539" s="378"/>
      <c r="Q539" s="436"/>
      <c r="R539" s="373"/>
      <c r="S539" s="437"/>
      <c r="T539" s="438"/>
      <c r="U539" s="384"/>
      <c r="V539" s="470"/>
      <c r="W539" s="381"/>
      <c r="X539" s="382"/>
      <c r="Y539" s="382"/>
      <c r="Z539" s="382"/>
      <c r="AA539" s="382"/>
      <c r="AB539" s="382"/>
      <c r="AC539" s="376"/>
      <c r="AD539" s="377"/>
      <c r="AE539" s="385"/>
      <c r="AF539" s="385"/>
      <c r="AG539" s="385"/>
      <c r="AH539" s="385"/>
      <c r="AI539" s="379"/>
      <c r="AJ539" s="386"/>
      <c r="AK539" s="372"/>
      <c r="AL539" s="372"/>
      <c r="AM539" s="372"/>
      <c r="AN539" s="372"/>
      <c r="AO539" s="372"/>
      <c r="AP539" s="372"/>
      <c r="AQ539" s="373"/>
      <c r="AR539" s="387"/>
      <c r="AS539" s="383"/>
      <c r="AT539" s="435"/>
      <c r="AU539" s="385"/>
      <c r="AV539" s="385"/>
      <c r="AW539" s="385"/>
      <c r="AX539" s="385"/>
      <c r="AY539" s="378"/>
      <c r="AZ539" s="436"/>
      <c r="BA539" s="372"/>
      <c r="BB539" s="372"/>
      <c r="BC539" s="372"/>
      <c r="BD539" s="372"/>
      <c r="BE539" s="437"/>
      <c r="BF539" s="381"/>
      <c r="BG539" s="376"/>
      <c r="BH539" s="377"/>
      <c r="BI539" s="385"/>
      <c r="BJ539" s="385"/>
      <c r="BK539" s="385"/>
      <c r="BL539" s="385"/>
      <c r="BM539" s="385"/>
      <c r="BN539" s="385"/>
      <c r="BO539" s="379"/>
      <c r="BP539" s="439"/>
      <c r="BQ539" s="438"/>
      <c r="BR539" s="440"/>
      <c r="BS539" s="385"/>
      <c r="BT539" s="379"/>
      <c r="BX539" s="458"/>
    </row>
    <row r="540" spans="1:76" s="132" customFormat="1" ht="15" x14ac:dyDescent="0.3">
      <c r="A540" s="148"/>
      <c r="B540" s="149"/>
      <c r="C540" s="291" t="str">
        <f t="shared" si="8"/>
        <v/>
      </c>
      <c r="D540" s="295"/>
      <c r="E540" s="264"/>
      <c r="F540" s="264"/>
      <c r="G540" s="431"/>
      <c r="H540" s="432"/>
      <c r="I540" s="382"/>
      <c r="J540" s="382"/>
      <c r="K540" s="382"/>
      <c r="L540" s="376"/>
      <c r="M540" s="433"/>
      <c r="N540" s="434"/>
      <c r="O540" s="435"/>
      <c r="P540" s="378"/>
      <c r="Q540" s="436"/>
      <c r="R540" s="373"/>
      <c r="S540" s="437"/>
      <c r="T540" s="438"/>
      <c r="U540" s="384"/>
      <c r="V540" s="470"/>
      <c r="W540" s="381"/>
      <c r="X540" s="382"/>
      <c r="Y540" s="382"/>
      <c r="Z540" s="382"/>
      <c r="AA540" s="382"/>
      <c r="AB540" s="382"/>
      <c r="AC540" s="376"/>
      <c r="AD540" s="377"/>
      <c r="AE540" s="385"/>
      <c r="AF540" s="385"/>
      <c r="AG540" s="385"/>
      <c r="AH540" s="385"/>
      <c r="AI540" s="379"/>
      <c r="AJ540" s="386"/>
      <c r="AK540" s="372"/>
      <c r="AL540" s="372"/>
      <c r="AM540" s="372"/>
      <c r="AN540" s="372"/>
      <c r="AO540" s="372"/>
      <c r="AP540" s="372"/>
      <c r="AQ540" s="373"/>
      <c r="AR540" s="387"/>
      <c r="AS540" s="383"/>
      <c r="AT540" s="435"/>
      <c r="AU540" s="385"/>
      <c r="AV540" s="385"/>
      <c r="AW540" s="385"/>
      <c r="AX540" s="385"/>
      <c r="AY540" s="378"/>
      <c r="AZ540" s="436"/>
      <c r="BA540" s="372"/>
      <c r="BB540" s="372"/>
      <c r="BC540" s="372"/>
      <c r="BD540" s="372"/>
      <c r="BE540" s="437"/>
      <c r="BF540" s="381"/>
      <c r="BG540" s="376"/>
      <c r="BH540" s="377"/>
      <c r="BI540" s="385"/>
      <c r="BJ540" s="385"/>
      <c r="BK540" s="385"/>
      <c r="BL540" s="385"/>
      <c r="BM540" s="385"/>
      <c r="BN540" s="385"/>
      <c r="BO540" s="379"/>
      <c r="BP540" s="439"/>
      <c r="BQ540" s="438"/>
      <c r="BR540" s="440"/>
      <c r="BS540" s="385"/>
      <c r="BT540" s="379"/>
      <c r="BX540" s="458"/>
    </row>
    <row r="541" spans="1:76" s="132" customFormat="1" ht="15" x14ac:dyDescent="0.3">
      <c r="A541" s="148"/>
      <c r="B541" s="149"/>
      <c r="C541" s="291" t="str">
        <f t="shared" si="8"/>
        <v/>
      </c>
      <c r="D541" s="295"/>
      <c r="E541" s="264"/>
      <c r="F541" s="264"/>
      <c r="G541" s="431"/>
      <c r="H541" s="432"/>
      <c r="I541" s="382"/>
      <c r="J541" s="382"/>
      <c r="K541" s="382"/>
      <c r="L541" s="376"/>
      <c r="M541" s="433"/>
      <c r="N541" s="434"/>
      <c r="O541" s="435"/>
      <c r="P541" s="378"/>
      <c r="Q541" s="436"/>
      <c r="R541" s="373"/>
      <c r="S541" s="437"/>
      <c r="T541" s="438"/>
      <c r="U541" s="384"/>
      <c r="V541" s="470"/>
      <c r="W541" s="381"/>
      <c r="X541" s="382"/>
      <c r="Y541" s="382"/>
      <c r="Z541" s="382"/>
      <c r="AA541" s="382"/>
      <c r="AB541" s="382"/>
      <c r="AC541" s="376"/>
      <c r="AD541" s="377"/>
      <c r="AE541" s="385"/>
      <c r="AF541" s="385"/>
      <c r="AG541" s="385"/>
      <c r="AH541" s="385"/>
      <c r="AI541" s="379"/>
      <c r="AJ541" s="386"/>
      <c r="AK541" s="372"/>
      <c r="AL541" s="372"/>
      <c r="AM541" s="372"/>
      <c r="AN541" s="372"/>
      <c r="AO541" s="372"/>
      <c r="AP541" s="372"/>
      <c r="AQ541" s="373"/>
      <c r="AR541" s="387"/>
      <c r="AS541" s="383"/>
      <c r="AT541" s="435"/>
      <c r="AU541" s="385"/>
      <c r="AV541" s="385"/>
      <c r="AW541" s="385"/>
      <c r="AX541" s="385"/>
      <c r="AY541" s="378"/>
      <c r="AZ541" s="436"/>
      <c r="BA541" s="372"/>
      <c r="BB541" s="372"/>
      <c r="BC541" s="372"/>
      <c r="BD541" s="372"/>
      <c r="BE541" s="437"/>
      <c r="BF541" s="381"/>
      <c r="BG541" s="376"/>
      <c r="BH541" s="377"/>
      <c r="BI541" s="385"/>
      <c r="BJ541" s="385"/>
      <c r="BK541" s="385"/>
      <c r="BL541" s="385"/>
      <c r="BM541" s="385"/>
      <c r="BN541" s="385"/>
      <c r="BO541" s="379"/>
      <c r="BP541" s="439"/>
      <c r="BQ541" s="438"/>
      <c r="BR541" s="440"/>
      <c r="BS541" s="385"/>
      <c r="BT541" s="379"/>
      <c r="BX541" s="458"/>
    </row>
    <row r="542" spans="1:76" s="132" customFormat="1" ht="15" x14ac:dyDescent="0.3">
      <c r="A542" s="148"/>
      <c r="B542" s="149"/>
      <c r="C542" s="291" t="str">
        <f t="shared" si="8"/>
        <v/>
      </c>
      <c r="D542" s="295"/>
      <c r="E542" s="264"/>
      <c r="F542" s="264"/>
      <c r="G542" s="431"/>
      <c r="H542" s="432"/>
      <c r="I542" s="382"/>
      <c r="J542" s="382"/>
      <c r="K542" s="382"/>
      <c r="L542" s="376"/>
      <c r="M542" s="433"/>
      <c r="N542" s="434"/>
      <c r="O542" s="435"/>
      <c r="P542" s="378"/>
      <c r="Q542" s="436"/>
      <c r="R542" s="373"/>
      <c r="S542" s="437"/>
      <c r="T542" s="438"/>
      <c r="U542" s="384"/>
      <c r="V542" s="470"/>
      <c r="W542" s="381"/>
      <c r="X542" s="382"/>
      <c r="Y542" s="382"/>
      <c r="Z542" s="382"/>
      <c r="AA542" s="382"/>
      <c r="AB542" s="382"/>
      <c r="AC542" s="376"/>
      <c r="AD542" s="377"/>
      <c r="AE542" s="385"/>
      <c r="AF542" s="385"/>
      <c r="AG542" s="385"/>
      <c r="AH542" s="385"/>
      <c r="AI542" s="379"/>
      <c r="AJ542" s="386"/>
      <c r="AK542" s="372"/>
      <c r="AL542" s="372"/>
      <c r="AM542" s="372"/>
      <c r="AN542" s="372"/>
      <c r="AO542" s="372"/>
      <c r="AP542" s="372"/>
      <c r="AQ542" s="373"/>
      <c r="AR542" s="387"/>
      <c r="AS542" s="383"/>
      <c r="AT542" s="435"/>
      <c r="AU542" s="385"/>
      <c r="AV542" s="385"/>
      <c r="AW542" s="385"/>
      <c r="AX542" s="385"/>
      <c r="AY542" s="378"/>
      <c r="AZ542" s="436"/>
      <c r="BA542" s="372"/>
      <c r="BB542" s="372"/>
      <c r="BC542" s="372"/>
      <c r="BD542" s="372"/>
      <c r="BE542" s="437"/>
      <c r="BF542" s="381"/>
      <c r="BG542" s="376"/>
      <c r="BH542" s="377"/>
      <c r="BI542" s="385"/>
      <c r="BJ542" s="385"/>
      <c r="BK542" s="385"/>
      <c r="BL542" s="385"/>
      <c r="BM542" s="385"/>
      <c r="BN542" s="385"/>
      <c r="BO542" s="379"/>
      <c r="BP542" s="439"/>
      <c r="BQ542" s="438"/>
      <c r="BR542" s="440"/>
      <c r="BS542" s="385"/>
      <c r="BT542" s="379"/>
      <c r="BX542" s="458"/>
    </row>
    <row r="543" spans="1:76" s="132" customFormat="1" ht="15" x14ac:dyDescent="0.3">
      <c r="A543" s="148"/>
      <c r="B543" s="149"/>
      <c r="C543" s="291" t="str">
        <f t="shared" si="8"/>
        <v/>
      </c>
      <c r="D543" s="295"/>
      <c r="E543" s="264"/>
      <c r="F543" s="264"/>
      <c r="G543" s="431"/>
      <c r="H543" s="432"/>
      <c r="I543" s="382"/>
      <c r="J543" s="382"/>
      <c r="K543" s="382"/>
      <c r="L543" s="376"/>
      <c r="M543" s="433"/>
      <c r="N543" s="434"/>
      <c r="O543" s="435"/>
      <c r="P543" s="378"/>
      <c r="Q543" s="436"/>
      <c r="R543" s="373"/>
      <c r="S543" s="437"/>
      <c r="T543" s="438"/>
      <c r="U543" s="384"/>
      <c r="V543" s="470"/>
      <c r="W543" s="381"/>
      <c r="X543" s="382"/>
      <c r="Y543" s="382"/>
      <c r="Z543" s="382"/>
      <c r="AA543" s="382"/>
      <c r="AB543" s="382"/>
      <c r="AC543" s="376"/>
      <c r="AD543" s="377"/>
      <c r="AE543" s="385"/>
      <c r="AF543" s="385"/>
      <c r="AG543" s="385"/>
      <c r="AH543" s="385"/>
      <c r="AI543" s="379"/>
      <c r="AJ543" s="386"/>
      <c r="AK543" s="372"/>
      <c r="AL543" s="372"/>
      <c r="AM543" s="372"/>
      <c r="AN543" s="372"/>
      <c r="AO543" s="372"/>
      <c r="AP543" s="372"/>
      <c r="AQ543" s="373"/>
      <c r="AR543" s="387"/>
      <c r="AS543" s="383"/>
      <c r="AT543" s="435"/>
      <c r="AU543" s="385"/>
      <c r="AV543" s="385"/>
      <c r="AW543" s="385"/>
      <c r="AX543" s="385"/>
      <c r="AY543" s="378"/>
      <c r="AZ543" s="436"/>
      <c r="BA543" s="372"/>
      <c r="BB543" s="372"/>
      <c r="BC543" s="372"/>
      <c r="BD543" s="372"/>
      <c r="BE543" s="437"/>
      <c r="BF543" s="381"/>
      <c r="BG543" s="376"/>
      <c r="BH543" s="377"/>
      <c r="BI543" s="385"/>
      <c r="BJ543" s="385"/>
      <c r="BK543" s="385"/>
      <c r="BL543" s="385"/>
      <c r="BM543" s="385"/>
      <c r="BN543" s="385"/>
      <c r="BO543" s="379"/>
      <c r="BP543" s="439"/>
      <c r="BQ543" s="438"/>
      <c r="BR543" s="440"/>
      <c r="BS543" s="385"/>
      <c r="BT543" s="379"/>
      <c r="BX543" s="458"/>
    </row>
    <row r="544" spans="1:76" s="132" customFormat="1" ht="15" x14ac:dyDescent="0.3">
      <c r="A544" s="148"/>
      <c r="B544" s="149"/>
      <c r="C544" s="291" t="str">
        <f t="shared" si="8"/>
        <v/>
      </c>
      <c r="D544" s="295"/>
      <c r="E544" s="264"/>
      <c r="F544" s="264"/>
      <c r="G544" s="431"/>
      <c r="H544" s="432"/>
      <c r="I544" s="382"/>
      <c r="J544" s="382"/>
      <c r="K544" s="382"/>
      <c r="L544" s="376"/>
      <c r="M544" s="433"/>
      <c r="N544" s="434"/>
      <c r="O544" s="435"/>
      <c r="P544" s="378"/>
      <c r="Q544" s="436"/>
      <c r="R544" s="373"/>
      <c r="S544" s="437"/>
      <c r="T544" s="438"/>
      <c r="U544" s="384"/>
      <c r="V544" s="470"/>
      <c r="W544" s="381"/>
      <c r="X544" s="382"/>
      <c r="Y544" s="382"/>
      <c r="Z544" s="382"/>
      <c r="AA544" s="382"/>
      <c r="AB544" s="382"/>
      <c r="AC544" s="376"/>
      <c r="AD544" s="377"/>
      <c r="AE544" s="385"/>
      <c r="AF544" s="385"/>
      <c r="AG544" s="385"/>
      <c r="AH544" s="385"/>
      <c r="AI544" s="379"/>
      <c r="AJ544" s="386"/>
      <c r="AK544" s="372"/>
      <c r="AL544" s="372"/>
      <c r="AM544" s="372"/>
      <c r="AN544" s="372"/>
      <c r="AO544" s="372"/>
      <c r="AP544" s="372"/>
      <c r="AQ544" s="373"/>
      <c r="AR544" s="387"/>
      <c r="AS544" s="383"/>
      <c r="AT544" s="435"/>
      <c r="AU544" s="385"/>
      <c r="AV544" s="385"/>
      <c r="AW544" s="385"/>
      <c r="AX544" s="385"/>
      <c r="AY544" s="378"/>
      <c r="AZ544" s="436"/>
      <c r="BA544" s="372"/>
      <c r="BB544" s="372"/>
      <c r="BC544" s="372"/>
      <c r="BD544" s="372"/>
      <c r="BE544" s="437"/>
      <c r="BF544" s="381"/>
      <c r="BG544" s="376"/>
      <c r="BH544" s="377"/>
      <c r="BI544" s="385"/>
      <c r="BJ544" s="385"/>
      <c r="BK544" s="385"/>
      <c r="BL544" s="385"/>
      <c r="BM544" s="385"/>
      <c r="BN544" s="385"/>
      <c r="BO544" s="379"/>
      <c r="BP544" s="439"/>
      <c r="BQ544" s="438"/>
      <c r="BR544" s="440"/>
      <c r="BS544" s="385"/>
      <c r="BT544" s="379"/>
      <c r="BX544" s="458"/>
    </row>
    <row r="545" spans="1:76" s="132" customFormat="1" ht="15" x14ac:dyDescent="0.3">
      <c r="A545" s="148"/>
      <c r="B545" s="149"/>
      <c r="C545" s="291" t="str">
        <f t="shared" si="8"/>
        <v/>
      </c>
      <c r="D545" s="295"/>
      <c r="E545" s="264"/>
      <c r="F545" s="264"/>
      <c r="G545" s="431"/>
      <c r="H545" s="432"/>
      <c r="I545" s="382"/>
      <c r="J545" s="382"/>
      <c r="K545" s="382"/>
      <c r="L545" s="376"/>
      <c r="M545" s="433"/>
      <c r="N545" s="434"/>
      <c r="O545" s="435"/>
      <c r="P545" s="378"/>
      <c r="Q545" s="436"/>
      <c r="R545" s="373"/>
      <c r="S545" s="437"/>
      <c r="T545" s="438"/>
      <c r="U545" s="384"/>
      <c r="V545" s="470"/>
      <c r="W545" s="381"/>
      <c r="X545" s="382"/>
      <c r="Y545" s="382"/>
      <c r="Z545" s="382"/>
      <c r="AA545" s="382"/>
      <c r="AB545" s="382"/>
      <c r="AC545" s="376"/>
      <c r="AD545" s="377"/>
      <c r="AE545" s="385"/>
      <c r="AF545" s="385"/>
      <c r="AG545" s="385"/>
      <c r="AH545" s="385"/>
      <c r="AI545" s="379"/>
      <c r="AJ545" s="386"/>
      <c r="AK545" s="372"/>
      <c r="AL545" s="372"/>
      <c r="AM545" s="372"/>
      <c r="AN545" s="372"/>
      <c r="AO545" s="372"/>
      <c r="AP545" s="372"/>
      <c r="AQ545" s="373"/>
      <c r="AR545" s="387"/>
      <c r="AS545" s="383"/>
      <c r="AT545" s="435"/>
      <c r="AU545" s="385"/>
      <c r="AV545" s="385"/>
      <c r="AW545" s="385"/>
      <c r="AX545" s="385"/>
      <c r="AY545" s="378"/>
      <c r="AZ545" s="436"/>
      <c r="BA545" s="372"/>
      <c r="BB545" s="372"/>
      <c r="BC545" s="372"/>
      <c r="BD545" s="372"/>
      <c r="BE545" s="437"/>
      <c r="BF545" s="381"/>
      <c r="BG545" s="376"/>
      <c r="BH545" s="377"/>
      <c r="BI545" s="385"/>
      <c r="BJ545" s="385"/>
      <c r="BK545" s="385"/>
      <c r="BL545" s="385"/>
      <c r="BM545" s="385"/>
      <c r="BN545" s="385"/>
      <c r="BO545" s="379"/>
      <c r="BP545" s="439"/>
      <c r="BQ545" s="438"/>
      <c r="BR545" s="440"/>
      <c r="BS545" s="385"/>
      <c r="BT545" s="379"/>
      <c r="BX545" s="458"/>
    </row>
    <row r="546" spans="1:76" s="132" customFormat="1" ht="15" x14ac:dyDescent="0.3">
      <c r="A546" s="148"/>
      <c r="B546" s="149"/>
      <c r="C546" s="291" t="str">
        <f t="shared" si="8"/>
        <v/>
      </c>
      <c r="D546" s="295"/>
      <c r="E546" s="264"/>
      <c r="F546" s="264"/>
      <c r="G546" s="431"/>
      <c r="H546" s="432"/>
      <c r="I546" s="382"/>
      <c r="J546" s="382"/>
      <c r="K546" s="382"/>
      <c r="L546" s="376"/>
      <c r="M546" s="433"/>
      <c r="N546" s="434"/>
      <c r="O546" s="435"/>
      <c r="P546" s="378"/>
      <c r="Q546" s="436"/>
      <c r="R546" s="373"/>
      <c r="S546" s="437"/>
      <c r="T546" s="438"/>
      <c r="U546" s="384"/>
      <c r="V546" s="470"/>
      <c r="W546" s="381"/>
      <c r="X546" s="382"/>
      <c r="Y546" s="382"/>
      <c r="Z546" s="382"/>
      <c r="AA546" s="382"/>
      <c r="AB546" s="382"/>
      <c r="AC546" s="376"/>
      <c r="AD546" s="377"/>
      <c r="AE546" s="385"/>
      <c r="AF546" s="385"/>
      <c r="AG546" s="385"/>
      <c r="AH546" s="385"/>
      <c r="AI546" s="379"/>
      <c r="AJ546" s="386"/>
      <c r="AK546" s="372"/>
      <c r="AL546" s="372"/>
      <c r="AM546" s="372"/>
      <c r="AN546" s="372"/>
      <c r="AO546" s="372"/>
      <c r="AP546" s="372"/>
      <c r="AQ546" s="373"/>
      <c r="AR546" s="387"/>
      <c r="AS546" s="383"/>
      <c r="AT546" s="435"/>
      <c r="AU546" s="385"/>
      <c r="AV546" s="385"/>
      <c r="AW546" s="385"/>
      <c r="AX546" s="385"/>
      <c r="AY546" s="378"/>
      <c r="AZ546" s="436"/>
      <c r="BA546" s="372"/>
      <c r="BB546" s="372"/>
      <c r="BC546" s="372"/>
      <c r="BD546" s="372"/>
      <c r="BE546" s="437"/>
      <c r="BF546" s="381"/>
      <c r="BG546" s="376"/>
      <c r="BH546" s="377"/>
      <c r="BI546" s="385"/>
      <c r="BJ546" s="385"/>
      <c r="BK546" s="385"/>
      <c r="BL546" s="385"/>
      <c r="BM546" s="385"/>
      <c r="BN546" s="385"/>
      <c r="BO546" s="379"/>
      <c r="BP546" s="439"/>
      <c r="BQ546" s="438"/>
      <c r="BR546" s="440"/>
      <c r="BS546" s="385"/>
      <c r="BT546" s="379"/>
      <c r="BX546" s="458"/>
    </row>
    <row r="547" spans="1:76" s="132" customFormat="1" ht="15" x14ac:dyDescent="0.3">
      <c r="A547" s="148"/>
      <c r="B547" s="149"/>
      <c r="C547" s="291" t="str">
        <f t="shared" si="8"/>
        <v/>
      </c>
      <c r="D547" s="295"/>
      <c r="E547" s="264"/>
      <c r="F547" s="264"/>
      <c r="G547" s="431"/>
      <c r="H547" s="432"/>
      <c r="I547" s="382"/>
      <c r="J547" s="382"/>
      <c r="K547" s="382"/>
      <c r="L547" s="376"/>
      <c r="M547" s="433"/>
      <c r="N547" s="434"/>
      <c r="O547" s="435"/>
      <c r="P547" s="378"/>
      <c r="Q547" s="436"/>
      <c r="R547" s="373"/>
      <c r="S547" s="437"/>
      <c r="T547" s="438"/>
      <c r="U547" s="384"/>
      <c r="V547" s="470"/>
      <c r="W547" s="381"/>
      <c r="X547" s="382"/>
      <c r="Y547" s="382"/>
      <c r="Z547" s="382"/>
      <c r="AA547" s="382"/>
      <c r="AB547" s="382"/>
      <c r="AC547" s="376"/>
      <c r="AD547" s="377"/>
      <c r="AE547" s="385"/>
      <c r="AF547" s="385"/>
      <c r="AG547" s="385"/>
      <c r="AH547" s="385"/>
      <c r="AI547" s="379"/>
      <c r="AJ547" s="386"/>
      <c r="AK547" s="372"/>
      <c r="AL547" s="372"/>
      <c r="AM547" s="372"/>
      <c r="AN547" s="372"/>
      <c r="AO547" s="372"/>
      <c r="AP547" s="372"/>
      <c r="AQ547" s="373"/>
      <c r="AR547" s="387"/>
      <c r="AS547" s="383"/>
      <c r="AT547" s="435"/>
      <c r="AU547" s="385"/>
      <c r="AV547" s="385"/>
      <c r="AW547" s="385"/>
      <c r="AX547" s="385"/>
      <c r="AY547" s="378"/>
      <c r="AZ547" s="436"/>
      <c r="BA547" s="372"/>
      <c r="BB547" s="372"/>
      <c r="BC547" s="372"/>
      <c r="BD547" s="372"/>
      <c r="BE547" s="437"/>
      <c r="BF547" s="381"/>
      <c r="BG547" s="376"/>
      <c r="BH547" s="377"/>
      <c r="BI547" s="385"/>
      <c r="BJ547" s="385"/>
      <c r="BK547" s="385"/>
      <c r="BL547" s="385"/>
      <c r="BM547" s="385"/>
      <c r="BN547" s="385"/>
      <c r="BO547" s="379"/>
      <c r="BP547" s="439"/>
      <c r="BQ547" s="438"/>
      <c r="BR547" s="440"/>
      <c r="BS547" s="385"/>
      <c r="BT547" s="379"/>
      <c r="BX547" s="458"/>
    </row>
    <row r="548" spans="1:76" s="132" customFormat="1" ht="15" x14ac:dyDescent="0.3">
      <c r="A548" s="148"/>
      <c r="B548" s="149"/>
      <c r="C548" s="291" t="str">
        <f t="shared" si="8"/>
        <v/>
      </c>
      <c r="D548" s="295"/>
      <c r="E548" s="264"/>
      <c r="F548" s="264"/>
      <c r="G548" s="431"/>
      <c r="H548" s="432"/>
      <c r="I548" s="382"/>
      <c r="J548" s="382"/>
      <c r="K548" s="382"/>
      <c r="L548" s="376"/>
      <c r="M548" s="433"/>
      <c r="N548" s="434"/>
      <c r="O548" s="435"/>
      <c r="P548" s="378"/>
      <c r="Q548" s="436"/>
      <c r="R548" s="373"/>
      <c r="S548" s="437"/>
      <c r="T548" s="438"/>
      <c r="U548" s="384"/>
      <c r="V548" s="470"/>
      <c r="W548" s="381"/>
      <c r="X548" s="382"/>
      <c r="Y548" s="382"/>
      <c r="Z548" s="382"/>
      <c r="AA548" s="382"/>
      <c r="AB548" s="382"/>
      <c r="AC548" s="376"/>
      <c r="AD548" s="377"/>
      <c r="AE548" s="385"/>
      <c r="AF548" s="385"/>
      <c r="AG548" s="385"/>
      <c r="AH548" s="385"/>
      <c r="AI548" s="379"/>
      <c r="AJ548" s="386"/>
      <c r="AK548" s="372"/>
      <c r="AL548" s="372"/>
      <c r="AM548" s="372"/>
      <c r="AN548" s="372"/>
      <c r="AO548" s="372"/>
      <c r="AP548" s="372"/>
      <c r="AQ548" s="373"/>
      <c r="AR548" s="387"/>
      <c r="AS548" s="383"/>
      <c r="AT548" s="435"/>
      <c r="AU548" s="385"/>
      <c r="AV548" s="385"/>
      <c r="AW548" s="385"/>
      <c r="AX548" s="385"/>
      <c r="AY548" s="378"/>
      <c r="AZ548" s="436"/>
      <c r="BA548" s="372"/>
      <c r="BB548" s="372"/>
      <c r="BC548" s="372"/>
      <c r="BD548" s="372"/>
      <c r="BE548" s="437"/>
      <c r="BF548" s="381"/>
      <c r="BG548" s="376"/>
      <c r="BH548" s="377"/>
      <c r="BI548" s="385"/>
      <c r="BJ548" s="385"/>
      <c r="BK548" s="385"/>
      <c r="BL548" s="385"/>
      <c r="BM548" s="385"/>
      <c r="BN548" s="385"/>
      <c r="BO548" s="379"/>
      <c r="BP548" s="439"/>
      <c r="BQ548" s="438"/>
      <c r="BR548" s="440"/>
      <c r="BS548" s="385"/>
      <c r="BT548" s="379"/>
      <c r="BX548" s="458"/>
    </row>
    <row r="549" spans="1:76" s="132" customFormat="1" ht="15" x14ac:dyDescent="0.3">
      <c r="A549" s="148"/>
      <c r="B549" s="149"/>
      <c r="C549" s="291" t="str">
        <f t="shared" si="8"/>
        <v/>
      </c>
      <c r="D549" s="295"/>
      <c r="E549" s="264"/>
      <c r="F549" s="264"/>
      <c r="G549" s="431"/>
      <c r="H549" s="432"/>
      <c r="I549" s="382"/>
      <c r="J549" s="382"/>
      <c r="K549" s="382"/>
      <c r="L549" s="376"/>
      <c r="M549" s="433"/>
      <c r="N549" s="434"/>
      <c r="O549" s="435"/>
      <c r="P549" s="378"/>
      <c r="Q549" s="436"/>
      <c r="R549" s="373"/>
      <c r="S549" s="437"/>
      <c r="T549" s="438"/>
      <c r="U549" s="384"/>
      <c r="V549" s="470"/>
      <c r="W549" s="381"/>
      <c r="X549" s="382"/>
      <c r="Y549" s="382"/>
      <c r="Z549" s="382"/>
      <c r="AA549" s="382"/>
      <c r="AB549" s="382"/>
      <c r="AC549" s="376"/>
      <c r="AD549" s="377"/>
      <c r="AE549" s="385"/>
      <c r="AF549" s="385"/>
      <c r="AG549" s="385"/>
      <c r="AH549" s="385"/>
      <c r="AI549" s="379"/>
      <c r="AJ549" s="386"/>
      <c r="AK549" s="372"/>
      <c r="AL549" s="372"/>
      <c r="AM549" s="372"/>
      <c r="AN549" s="372"/>
      <c r="AO549" s="372"/>
      <c r="AP549" s="372"/>
      <c r="AQ549" s="373"/>
      <c r="AR549" s="387"/>
      <c r="AS549" s="383"/>
      <c r="AT549" s="435"/>
      <c r="AU549" s="385"/>
      <c r="AV549" s="385"/>
      <c r="AW549" s="385"/>
      <c r="AX549" s="385"/>
      <c r="AY549" s="378"/>
      <c r="AZ549" s="436"/>
      <c r="BA549" s="372"/>
      <c r="BB549" s="372"/>
      <c r="BC549" s="372"/>
      <c r="BD549" s="372"/>
      <c r="BE549" s="437"/>
      <c r="BF549" s="381"/>
      <c r="BG549" s="376"/>
      <c r="BH549" s="377"/>
      <c r="BI549" s="385"/>
      <c r="BJ549" s="385"/>
      <c r="BK549" s="385"/>
      <c r="BL549" s="385"/>
      <c r="BM549" s="385"/>
      <c r="BN549" s="385"/>
      <c r="BO549" s="379"/>
      <c r="BP549" s="439"/>
      <c r="BQ549" s="438"/>
      <c r="BR549" s="440"/>
      <c r="BS549" s="385"/>
      <c r="BT549" s="379"/>
      <c r="BX549" s="458"/>
    </row>
    <row r="550" spans="1:76" s="132" customFormat="1" ht="15" x14ac:dyDescent="0.3">
      <c r="A550" s="148"/>
      <c r="B550" s="149"/>
      <c r="C550" s="291" t="str">
        <f t="shared" si="8"/>
        <v/>
      </c>
      <c r="D550" s="295"/>
      <c r="E550" s="264"/>
      <c r="F550" s="264"/>
      <c r="G550" s="431"/>
      <c r="H550" s="432"/>
      <c r="I550" s="382"/>
      <c r="J550" s="382"/>
      <c r="K550" s="382"/>
      <c r="L550" s="376"/>
      <c r="M550" s="433"/>
      <c r="N550" s="434"/>
      <c r="O550" s="435"/>
      <c r="P550" s="378"/>
      <c r="Q550" s="436"/>
      <c r="R550" s="373"/>
      <c r="S550" s="437"/>
      <c r="T550" s="438"/>
      <c r="U550" s="384"/>
      <c r="V550" s="470"/>
      <c r="W550" s="381"/>
      <c r="X550" s="382"/>
      <c r="Y550" s="382"/>
      <c r="Z550" s="382"/>
      <c r="AA550" s="382"/>
      <c r="AB550" s="382"/>
      <c r="AC550" s="376"/>
      <c r="AD550" s="377"/>
      <c r="AE550" s="385"/>
      <c r="AF550" s="385"/>
      <c r="AG550" s="385"/>
      <c r="AH550" s="385"/>
      <c r="AI550" s="379"/>
      <c r="AJ550" s="386"/>
      <c r="AK550" s="372"/>
      <c r="AL550" s="372"/>
      <c r="AM550" s="372"/>
      <c r="AN550" s="372"/>
      <c r="AO550" s="372"/>
      <c r="AP550" s="372"/>
      <c r="AQ550" s="373"/>
      <c r="AR550" s="387"/>
      <c r="AS550" s="383"/>
      <c r="AT550" s="435"/>
      <c r="AU550" s="385"/>
      <c r="AV550" s="385"/>
      <c r="AW550" s="385"/>
      <c r="AX550" s="385"/>
      <c r="AY550" s="378"/>
      <c r="AZ550" s="436"/>
      <c r="BA550" s="372"/>
      <c r="BB550" s="372"/>
      <c r="BC550" s="372"/>
      <c r="BD550" s="372"/>
      <c r="BE550" s="437"/>
      <c r="BF550" s="381"/>
      <c r="BG550" s="376"/>
      <c r="BH550" s="377"/>
      <c r="BI550" s="385"/>
      <c r="BJ550" s="385"/>
      <c r="BK550" s="385"/>
      <c r="BL550" s="385"/>
      <c r="BM550" s="385"/>
      <c r="BN550" s="385"/>
      <c r="BO550" s="379"/>
      <c r="BP550" s="439"/>
      <c r="BQ550" s="438"/>
      <c r="BR550" s="440"/>
      <c r="BS550" s="385"/>
      <c r="BT550" s="379"/>
      <c r="BX550" s="458"/>
    </row>
    <row r="551" spans="1:76" s="132" customFormat="1" ht="15" x14ac:dyDescent="0.3">
      <c r="A551" s="148"/>
      <c r="B551" s="149"/>
      <c r="C551" s="291" t="str">
        <f t="shared" si="8"/>
        <v/>
      </c>
      <c r="D551" s="295"/>
      <c r="E551" s="264"/>
      <c r="F551" s="264"/>
      <c r="G551" s="431"/>
      <c r="H551" s="432"/>
      <c r="I551" s="382"/>
      <c r="J551" s="382"/>
      <c r="K551" s="382"/>
      <c r="L551" s="376"/>
      <c r="M551" s="433"/>
      <c r="N551" s="434"/>
      <c r="O551" s="435"/>
      <c r="P551" s="378"/>
      <c r="Q551" s="436"/>
      <c r="R551" s="373"/>
      <c r="S551" s="437"/>
      <c r="T551" s="438"/>
      <c r="U551" s="384"/>
      <c r="V551" s="470"/>
      <c r="W551" s="381"/>
      <c r="X551" s="382"/>
      <c r="Y551" s="382"/>
      <c r="Z551" s="382"/>
      <c r="AA551" s="382"/>
      <c r="AB551" s="382"/>
      <c r="AC551" s="376"/>
      <c r="AD551" s="377"/>
      <c r="AE551" s="385"/>
      <c r="AF551" s="385"/>
      <c r="AG551" s="385"/>
      <c r="AH551" s="385"/>
      <c r="AI551" s="379"/>
      <c r="AJ551" s="386"/>
      <c r="AK551" s="372"/>
      <c r="AL551" s="372"/>
      <c r="AM551" s="372"/>
      <c r="AN551" s="372"/>
      <c r="AO551" s="372"/>
      <c r="AP551" s="372"/>
      <c r="AQ551" s="373"/>
      <c r="AR551" s="387"/>
      <c r="AS551" s="383"/>
      <c r="AT551" s="435"/>
      <c r="AU551" s="385"/>
      <c r="AV551" s="385"/>
      <c r="AW551" s="385"/>
      <c r="AX551" s="385"/>
      <c r="AY551" s="378"/>
      <c r="AZ551" s="436"/>
      <c r="BA551" s="372"/>
      <c r="BB551" s="372"/>
      <c r="BC551" s="372"/>
      <c r="BD551" s="372"/>
      <c r="BE551" s="437"/>
      <c r="BF551" s="381"/>
      <c r="BG551" s="376"/>
      <c r="BH551" s="377"/>
      <c r="BI551" s="385"/>
      <c r="BJ551" s="385"/>
      <c r="BK551" s="385"/>
      <c r="BL551" s="385"/>
      <c r="BM551" s="385"/>
      <c r="BN551" s="385"/>
      <c r="BO551" s="379"/>
      <c r="BP551" s="439"/>
      <c r="BQ551" s="438"/>
      <c r="BR551" s="440"/>
      <c r="BS551" s="385"/>
      <c r="BT551" s="379"/>
      <c r="BX551" s="458"/>
    </row>
    <row r="552" spans="1:76" s="132" customFormat="1" ht="15" x14ac:dyDescent="0.3">
      <c r="A552" s="148"/>
      <c r="B552" s="149"/>
      <c r="C552" s="291" t="str">
        <f t="shared" si="8"/>
        <v/>
      </c>
      <c r="D552" s="295"/>
      <c r="E552" s="264"/>
      <c r="F552" s="264"/>
      <c r="G552" s="431"/>
      <c r="H552" s="432"/>
      <c r="I552" s="382"/>
      <c r="J552" s="382"/>
      <c r="K552" s="382"/>
      <c r="L552" s="376"/>
      <c r="M552" s="433"/>
      <c r="N552" s="434"/>
      <c r="O552" s="435"/>
      <c r="P552" s="378"/>
      <c r="Q552" s="436"/>
      <c r="R552" s="373"/>
      <c r="S552" s="437"/>
      <c r="T552" s="438"/>
      <c r="U552" s="384"/>
      <c r="V552" s="470"/>
      <c r="W552" s="381"/>
      <c r="X552" s="382"/>
      <c r="Y552" s="382"/>
      <c r="Z552" s="382"/>
      <c r="AA552" s="382"/>
      <c r="AB552" s="382"/>
      <c r="AC552" s="376"/>
      <c r="AD552" s="377"/>
      <c r="AE552" s="385"/>
      <c r="AF552" s="385"/>
      <c r="AG552" s="385"/>
      <c r="AH552" s="385"/>
      <c r="AI552" s="379"/>
      <c r="AJ552" s="386"/>
      <c r="AK552" s="372"/>
      <c r="AL552" s="372"/>
      <c r="AM552" s="372"/>
      <c r="AN552" s="372"/>
      <c r="AO552" s="372"/>
      <c r="AP552" s="372"/>
      <c r="AQ552" s="373"/>
      <c r="AR552" s="387"/>
      <c r="AS552" s="383"/>
      <c r="AT552" s="435"/>
      <c r="AU552" s="385"/>
      <c r="AV552" s="385"/>
      <c r="AW552" s="385"/>
      <c r="AX552" s="385"/>
      <c r="AY552" s="378"/>
      <c r="AZ552" s="436"/>
      <c r="BA552" s="372"/>
      <c r="BB552" s="372"/>
      <c r="BC552" s="372"/>
      <c r="BD552" s="372"/>
      <c r="BE552" s="437"/>
      <c r="BF552" s="381"/>
      <c r="BG552" s="376"/>
      <c r="BH552" s="377"/>
      <c r="BI552" s="385"/>
      <c r="BJ552" s="385"/>
      <c r="BK552" s="385"/>
      <c r="BL552" s="385"/>
      <c r="BM552" s="385"/>
      <c r="BN552" s="385"/>
      <c r="BO552" s="379"/>
      <c r="BP552" s="439"/>
      <c r="BQ552" s="438"/>
      <c r="BR552" s="440"/>
      <c r="BS552" s="385"/>
      <c r="BT552" s="379"/>
      <c r="BX552" s="458"/>
    </row>
    <row r="553" spans="1:76" s="132" customFormat="1" ht="15" x14ac:dyDescent="0.3">
      <c r="A553" s="148"/>
      <c r="B553" s="149"/>
      <c r="C553" s="291" t="str">
        <f t="shared" si="8"/>
        <v/>
      </c>
      <c r="D553" s="295"/>
      <c r="E553" s="264"/>
      <c r="F553" s="264"/>
      <c r="G553" s="431"/>
      <c r="H553" s="432"/>
      <c r="I553" s="382"/>
      <c r="J553" s="382"/>
      <c r="K553" s="382"/>
      <c r="L553" s="376"/>
      <c r="M553" s="433"/>
      <c r="N553" s="434"/>
      <c r="O553" s="435"/>
      <c r="P553" s="378"/>
      <c r="Q553" s="436"/>
      <c r="R553" s="373"/>
      <c r="S553" s="437"/>
      <c r="T553" s="438"/>
      <c r="U553" s="384"/>
      <c r="V553" s="470"/>
      <c r="W553" s="381"/>
      <c r="X553" s="382"/>
      <c r="Y553" s="382"/>
      <c r="Z553" s="382"/>
      <c r="AA553" s="382"/>
      <c r="AB553" s="382"/>
      <c r="AC553" s="376"/>
      <c r="AD553" s="377"/>
      <c r="AE553" s="385"/>
      <c r="AF553" s="385"/>
      <c r="AG553" s="385"/>
      <c r="AH553" s="385"/>
      <c r="AI553" s="379"/>
      <c r="AJ553" s="386"/>
      <c r="AK553" s="372"/>
      <c r="AL553" s="372"/>
      <c r="AM553" s="372"/>
      <c r="AN553" s="372"/>
      <c r="AO553" s="372"/>
      <c r="AP553" s="372"/>
      <c r="AQ553" s="373"/>
      <c r="AR553" s="387"/>
      <c r="AS553" s="383"/>
      <c r="AT553" s="435"/>
      <c r="AU553" s="385"/>
      <c r="AV553" s="385"/>
      <c r="AW553" s="385"/>
      <c r="AX553" s="385"/>
      <c r="AY553" s="378"/>
      <c r="AZ553" s="436"/>
      <c r="BA553" s="372"/>
      <c r="BB553" s="372"/>
      <c r="BC553" s="372"/>
      <c r="BD553" s="372"/>
      <c r="BE553" s="437"/>
      <c r="BF553" s="381"/>
      <c r="BG553" s="376"/>
      <c r="BH553" s="377"/>
      <c r="BI553" s="385"/>
      <c r="BJ553" s="385"/>
      <c r="BK553" s="385"/>
      <c r="BL553" s="385"/>
      <c r="BM553" s="385"/>
      <c r="BN553" s="385"/>
      <c r="BO553" s="379"/>
      <c r="BP553" s="439"/>
      <c r="BQ553" s="438"/>
      <c r="BR553" s="440"/>
      <c r="BS553" s="385"/>
      <c r="BT553" s="379"/>
      <c r="BX553" s="458"/>
    </row>
    <row r="554" spans="1:76" s="132" customFormat="1" ht="15" x14ac:dyDescent="0.3">
      <c r="A554" s="148"/>
      <c r="B554" s="149"/>
      <c r="C554" s="291" t="str">
        <f t="shared" si="8"/>
        <v/>
      </c>
      <c r="D554" s="295"/>
      <c r="E554" s="264"/>
      <c r="F554" s="264"/>
      <c r="G554" s="431"/>
      <c r="H554" s="432"/>
      <c r="I554" s="382"/>
      <c r="J554" s="382"/>
      <c r="K554" s="382"/>
      <c r="L554" s="376"/>
      <c r="M554" s="433"/>
      <c r="N554" s="434"/>
      <c r="O554" s="435"/>
      <c r="P554" s="378"/>
      <c r="Q554" s="436"/>
      <c r="R554" s="373"/>
      <c r="S554" s="437"/>
      <c r="T554" s="438"/>
      <c r="U554" s="384"/>
      <c r="V554" s="470"/>
      <c r="W554" s="381"/>
      <c r="X554" s="382"/>
      <c r="Y554" s="382"/>
      <c r="Z554" s="382"/>
      <c r="AA554" s="382"/>
      <c r="AB554" s="382"/>
      <c r="AC554" s="376"/>
      <c r="AD554" s="377"/>
      <c r="AE554" s="385"/>
      <c r="AF554" s="385"/>
      <c r="AG554" s="385"/>
      <c r="AH554" s="385"/>
      <c r="AI554" s="379"/>
      <c r="AJ554" s="386"/>
      <c r="AK554" s="372"/>
      <c r="AL554" s="372"/>
      <c r="AM554" s="372"/>
      <c r="AN554" s="372"/>
      <c r="AO554" s="372"/>
      <c r="AP554" s="372"/>
      <c r="AQ554" s="373"/>
      <c r="AR554" s="387"/>
      <c r="AS554" s="383"/>
      <c r="AT554" s="435"/>
      <c r="AU554" s="385"/>
      <c r="AV554" s="385"/>
      <c r="AW554" s="385"/>
      <c r="AX554" s="385"/>
      <c r="AY554" s="378"/>
      <c r="AZ554" s="436"/>
      <c r="BA554" s="372"/>
      <c r="BB554" s="372"/>
      <c r="BC554" s="372"/>
      <c r="BD554" s="372"/>
      <c r="BE554" s="437"/>
      <c r="BF554" s="381"/>
      <c r="BG554" s="376"/>
      <c r="BH554" s="377"/>
      <c r="BI554" s="385"/>
      <c r="BJ554" s="385"/>
      <c r="BK554" s="385"/>
      <c r="BL554" s="385"/>
      <c r="BM554" s="385"/>
      <c r="BN554" s="385"/>
      <c r="BO554" s="379"/>
      <c r="BP554" s="439"/>
      <c r="BQ554" s="438"/>
      <c r="BR554" s="440"/>
      <c r="BS554" s="385"/>
      <c r="BT554" s="379"/>
      <c r="BX554" s="458"/>
    </row>
    <row r="555" spans="1:76" s="132" customFormat="1" ht="15" x14ac:dyDescent="0.3">
      <c r="A555" s="148"/>
      <c r="B555" s="149"/>
      <c r="C555" s="291" t="str">
        <f t="shared" si="8"/>
        <v/>
      </c>
      <c r="D555" s="295"/>
      <c r="E555" s="264"/>
      <c r="F555" s="264"/>
      <c r="G555" s="431"/>
      <c r="H555" s="432"/>
      <c r="I555" s="382"/>
      <c r="J555" s="382"/>
      <c r="K555" s="382"/>
      <c r="L555" s="376"/>
      <c r="M555" s="433"/>
      <c r="N555" s="434"/>
      <c r="O555" s="435"/>
      <c r="P555" s="378"/>
      <c r="Q555" s="436"/>
      <c r="R555" s="373"/>
      <c r="S555" s="437"/>
      <c r="T555" s="438"/>
      <c r="U555" s="384"/>
      <c r="V555" s="470"/>
      <c r="W555" s="381"/>
      <c r="X555" s="382"/>
      <c r="Y555" s="382"/>
      <c r="Z555" s="382"/>
      <c r="AA555" s="382"/>
      <c r="AB555" s="382"/>
      <c r="AC555" s="376"/>
      <c r="AD555" s="377"/>
      <c r="AE555" s="385"/>
      <c r="AF555" s="385"/>
      <c r="AG555" s="385"/>
      <c r="AH555" s="385"/>
      <c r="AI555" s="379"/>
      <c r="AJ555" s="386"/>
      <c r="AK555" s="372"/>
      <c r="AL555" s="372"/>
      <c r="AM555" s="372"/>
      <c r="AN555" s="372"/>
      <c r="AO555" s="372"/>
      <c r="AP555" s="372"/>
      <c r="AQ555" s="373"/>
      <c r="AR555" s="387"/>
      <c r="AS555" s="383"/>
      <c r="AT555" s="435"/>
      <c r="AU555" s="385"/>
      <c r="AV555" s="385"/>
      <c r="AW555" s="385"/>
      <c r="AX555" s="385"/>
      <c r="AY555" s="378"/>
      <c r="AZ555" s="436"/>
      <c r="BA555" s="372"/>
      <c r="BB555" s="372"/>
      <c r="BC555" s="372"/>
      <c r="BD555" s="372"/>
      <c r="BE555" s="437"/>
      <c r="BF555" s="381"/>
      <c r="BG555" s="376"/>
      <c r="BH555" s="377"/>
      <c r="BI555" s="385"/>
      <c r="BJ555" s="385"/>
      <c r="BK555" s="385"/>
      <c r="BL555" s="385"/>
      <c r="BM555" s="385"/>
      <c r="BN555" s="385"/>
      <c r="BO555" s="379"/>
      <c r="BP555" s="439"/>
      <c r="BQ555" s="438"/>
      <c r="BR555" s="440"/>
      <c r="BS555" s="385"/>
      <c r="BT555" s="379"/>
      <c r="BX555" s="458"/>
    </row>
    <row r="556" spans="1:76" s="132" customFormat="1" ht="15" x14ac:dyDescent="0.3">
      <c r="A556" s="148"/>
      <c r="B556" s="149"/>
      <c r="C556" s="291" t="str">
        <f t="shared" si="8"/>
        <v/>
      </c>
      <c r="D556" s="295"/>
      <c r="E556" s="264"/>
      <c r="F556" s="264"/>
      <c r="G556" s="431"/>
      <c r="H556" s="432"/>
      <c r="I556" s="382"/>
      <c r="J556" s="382"/>
      <c r="K556" s="382"/>
      <c r="L556" s="376"/>
      <c r="M556" s="433"/>
      <c r="N556" s="434"/>
      <c r="O556" s="435"/>
      <c r="P556" s="378"/>
      <c r="Q556" s="436"/>
      <c r="R556" s="373"/>
      <c r="S556" s="437"/>
      <c r="T556" s="438"/>
      <c r="U556" s="384"/>
      <c r="V556" s="470"/>
      <c r="W556" s="381"/>
      <c r="X556" s="382"/>
      <c r="Y556" s="382"/>
      <c r="Z556" s="382"/>
      <c r="AA556" s="382"/>
      <c r="AB556" s="382"/>
      <c r="AC556" s="376"/>
      <c r="AD556" s="377"/>
      <c r="AE556" s="385"/>
      <c r="AF556" s="385"/>
      <c r="AG556" s="385"/>
      <c r="AH556" s="385"/>
      <c r="AI556" s="379"/>
      <c r="AJ556" s="386"/>
      <c r="AK556" s="372"/>
      <c r="AL556" s="372"/>
      <c r="AM556" s="372"/>
      <c r="AN556" s="372"/>
      <c r="AO556" s="372"/>
      <c r="AP556" s="372"/>
      <c r="AQ556" s="373"/>
      <c r="AR556" s="387"/>
      <c r="AS556" s="383"/>
      <c r="AT556" s="435"/>
      <c r="AU556" s="385"/>
      <c r="AV556" s="385"/>
      <c r="AW556" s="385"/>
      <c r="AX556" s="385"/>
      <c r="AY556" s="378"/>
      <c r="AZ556" s="436"/>
      <c r="BA556" s="372"/>
      <c r="BB556" s="372"/>
      <c r="BC556" s="372"/>
      <c r="BD556" s="372"/>
      <c r="BE556" s="437"/>
      <c r="BF556" s="381"/>
      <c r="BG556" s="376"/>
      <c r="BH556" s="377"/>
      <c r="BI556" s="385"/>
      <c r="BJ556" s="385"/>
      <c r="BK556" s="385"/>
      <c r="BL556" s="385"/>
      <c r="BM556" s="385"/>
      <c r="BN556" s="385"/>
      <c r="BO556" s="379"/>
      <c r="BP556" s="439"/>
      <c r="BQ556" s="438"/>
      <c r="BR556" s="440"/>
      <c r="BS556" s="385"/>
      <c r="BT556" s="379"/>
      <c r="BX556" s="458"/>
    </row>
    <row r="557" spans="1:76" s="132" customFormat="1" ht="15" x14ac:dyDescent="0.3">
      <c r="A557" s="148"/>
      <c r="B557" s="149"/>
      <c r="C557" s="291" t="str">
        <f t="shared" si="8"/>
        <v/>
      </c>
      <c r="D557" s="295"/>
      <c r="E557" s="264"/>
      <c r="F557" s="264"/>
      <c r="G557" s="431"/>
      <c r="H557" s="432"/>
      <c r="I557" s="382"/>
      <c r="J557" s="382"/>
      <c r="K557" s="382"/>
      <c r="L557" s="376"/>
      <c r="M557" s="433"/>
      <c r="N557" s="434"/>
      <c r="O557" s="435"/>
      <c r="P557" s="378"/>
      <c r="Q557" s="436"/>
      <c r="R557" s="373"/>
      <c r="S557" s="437"/>
      <c r="T557" s="438"/>
      <c r="U557" s="384"/>
      <c r="V557" s="470"/>
      <c r="W557" s="381"/>
      <c r="X557" s="382"/>
      <c r="Y557" s="382"/>
      <c r="Z557" s="382"/>
      <c r="AA557" s="382"/>
      <c r="AB557" s="382"/>
      <c r="AC557" s="376"/>
      <c r="AD557" s="377"/>
      <c r="AE557" s="385"/>
      <c r="AF557" s="385"/>
      <c r="AG557" s="385"/>
      <c r="AH557" s="385"/>
      <c r="AI557" s="379"/>
      <c r="AJ557" s="386"/>
      <c r="AK557" s="372"/>
      <c r="AL557" s="372"/>
      <c r="AM557" s="372"/>
      <c r="AN557" s="372"/>
      <c r="AO557" s="372"/>
      <c r="AP557" s="372"/>
      <c r="AQ557" s="373"/>
      <c r="AR557" s="387"/>
      <c r="AS557" s="383"/>
      <c r="AT557" s="435"/>
      <c r="AU557" s="385"/>
      <c r="AV557" s="385"/>
      <c r="AW557" s="385"/>
      <c r="AX557" s="385"/>
      <c r="AY557" s="378"/>
      <c r="AZ557" s="436"/>
      <c r="BA557" s="372"/>
      <c r="BB557" s="372"/>
      <c r="BC557" s="372"/>
      <c r="BD557" s="372"/>
      <c r="BE557" s="437"/>
      <c r="BF557" s="381"/>
      <c r="BG557" s="376"/>
      <c r="BH557" s="377"/>
      <c r="BI557" s="385"/>
      <c r="BJ557" s="385"/>
      <c r="BK557" s="385"/>
      <c r="BL557" s="385"/>
      <c r="BM557" s="385"/>
      <c r="BN557" s="385"/>
      <c r="BO557" s="379"/>
      <c r="BP557" s="439"/>
      <c r="BQ557" s="438"/>
      <c r="BR557" s="440"/>
      <c r="BS557" s="385"/>
      <c r="BT557" s="379"/>
      <c r="BX557" s="458"/>
    </row>
    <row r="558" spans="1:76" s="132" customFormat="1" ht="15" x14ac:dyDescent="0.3">
      <c r="A558" s="148"/>
      <c r="B558" s="149"/>
      <c r="C558" s="291" t="str">
        <f t="shared" si="8"/>
        <v/>
      </c>
      <c r="D558" s="295"/>
      <c r="E558" s="264"/>
      <c r="F558" s="264"/>
      <c r="G558" s="431"/>
      <c r="H558" s="432"/>
      <c r="I558" s="382"/>
      <c r="J558" s="382"/>
      <c r="K558" s="382"/>
      <c r="L558" s="376"/>
      <c r="M558" s="433"/>
      <c r="N558" s="434"/>
      <c r="O558" s="435"/>
      <c r="P558" s="378"/>
      <c r="Q558" s="436"/>
      <c r="R558" s="373"/>
      <c r="S558" s="437"/>
      <c r="T558" s="438"/>
      <c r="U558" s="384"/>
      <c r="V558" s="470"/>
      <c r="W558" s="381"/>
      <c r="X558" s="382"/>
      <c r="Y558" s="382"/>
      <c r="Z558" s="382"/>
      <c r="AA558" s="382"/>
      <c r="AB558" s="382"/>
      <c r="AC558" s="376"/>
      <c r="AD558" s="377"/>
      <c r="AE558" s="385"/>
      <c r="AF558" s="385"/>
      <c r="AG558" s="385"/>
      <c r="AH558" s="385"/>
      <c r="AI558" s="379"/>
      <c r="AJ558" s="386"/>
      <c r="AK558" s="372"/>
      <c r="AL558" s="372"/>
      <c r="AM558" s="372"/>
      <c r="AN558" s="372"/>
      <c r="AO558" s="372"/>
      <c r="AP558" s="372"/>
      <c r="AQ558" s="373"/>
      <c r="AR558" s="387"/>
      <c r="AS558" s="383"/>
      <c r="AT558" s="435"/>
      <c r="AU558" s="385"/>
      <c r="AV558" s="385"/>
      <c r="AW558" s="385"/>
      <c r="AX558" s="385"/>
      <c r="AY558" s="378"/>
      <c r="AZ558" s="436"/>
      <c r="BA558" s="372"/>
      <c r="BB558" s="372"/>
      <c r="BC558" s="372"/>
      <c r="BD558" s="372"/>
      <c r="BE558" s="437"/>
      <c r="BF558" s="381"/>
      <c r="BG558" s="376"/>
      <c r="BH558" s="377"/>
      <c r="BI558" s="385"/>
      <c r="BJ558" s="385"/>
      <c r="BK558" s="385"/>
      <c r="BL558" s="385"/>
      <c r="BM558" s="385"/>
      <c r="BN558" s="385"/>
      <c r="BO558" s="379"/>
      <c r="BP558" s="439"/>
      <c r="BQ558" s="438"/>
      <c r="BR558" s="440"/>
      <c r="BS558" s="385"/>
      <c r="BT558" s="379"/>
      <c r="BX558" s="458"/>
    </row>
    <row r="559" spans="1:76" s="132" customFormat="1" ht="15" x14ac:dyDescent="0.3">
      <c r="A559" s="148"/>
      <c r="B559" s="149"/>
      <c r="C559" s="291" t="str">
        <f t="shared" si="8"/>
        <v/>
      </c>
      <c r="D559" s="295"/>
      <c r="E559" s="264"/>
      <c r="F559" s="264"/>
      <c r="G559" s="431"/>
      <c r="H559" s="432"/>
      <c r="I559" s="382"/>
      <c r="J559" s="382"/>
      <c r="K559" s="382"/>
      <c r="L559" s="376"/>
      <c r="M559" s="433"/>
      <c r="N559" s="434"/>
      <c r="O559" s="435"/>
      <c r="P559" s="378"/>
      <c r="Q559" s="436"/>
      <c r="R559" s="373"/>
      <c r="S559" s="437"/>
      <c r="T559" s="438"/>
      <c r="U559" s="384"/>
      <c r="V559" s="470"/>
      <c r="W559" s="381"/>
      <c r="X559" s="382"/>
      <c r="Y559" s="382"/>
      <c r="Z559" s="382"/>
      <c r="AA559" s="382"/>
      <c r="AB559" s="382"/>
      <c r="AC559" s="376"/>
      <c r="AD559" s="377"/>
      <c r="AE559" s="385"/>
      <c r="AF559" s="385"/>
      <c r="AG559" s="385"/>
      <c r="AH559" s="385"/>
      <c r="AI559" s="379"/>
      <c r="AJ559" s="386"/>
      <c r="AK559" s="372"/>
      <c r="AL559" s="372"/>
      <c r="AM559" s="372"/>
      <c r="AN559" s="372"/>
      <c r="AO559" s="372"/>
      <c r="AP559" s="372"/>
      <c r="AQ559" s="373"/>
      <c r="AR559" s="387"/>
      <c r="AS559" s="383"/>
      <c r="AT559" s="435"/>
      <c r="AU559" s="385"/>
      <c r="AV559" s="385"/>
      <c r="AW559" s="385"/>
      <c r="AX559" s="385"/>
      <c r="AY559" s="378"/>
      <c r="AZ559" s="436"/>
      <c r="BA559" s="372"/>
      <c r="BB559" s="372"/>
      <c r="BC559" s="372"/>
      <c r="BD559" s="372"/>
      <c r="BE559" s="437"/>
      <c r="BF559" s="381"/>
      <c r="BG559" s="376"/>
      <c r="BH559" s="377"/>
      <c r="BI559" s="385"/>
      <c r="BJ559" s="385"/>
      <c r="BK559" s="385"/>
      <c r="BL559" s="385"/>
      <c r="BM559" s="385"/>
      <c r="BN559" s="385"/>
      <c r="BO559" s="379"/>
      <c r="BP559" s="439"/>
      <c r="BQ559" s="438"/>
      <c r="BR559" s="440"/>
      <c r="BS559" s="385"/>
      <c r="BT559" s="379"/>
      <c r="BX559" s="458"/>
    </row>
    <row r="560" spans="1:76" s="132" customFormat="1" ht="15" x14ac:dyDescent="0.3">
      <c r="A560" s="148"/>
      <c r="B560" s="149"/>
      <c r="C560" s="291" t="str">
        <f t="shared" si="8"/>
        <v/>
      </c>
      <c r="D560" s="295"/>
      <c r="E560" s="264"/>
      <c r="F560" s="264"/>
      <c r="G560" s="431"/>
      <c r="H560" s="432"/>
      <c r="I560" s="382"/>
      <c r="J560" s="382"/>
      <c r="K560" s="382"/>
      <c r="L560" s="376"/>
      <c r="M560" s="433"/>
      <c r="N560" s="434"/>
      <c r="O560" s="435"/>
      <c r="P560" s="378"/>
      <c r="Q560" s="436"/>
      <c r="R560" s="373"/>
      <c r="S560" s="437"/>
      <c r="T560" s="438"/>
      <c r="U560" s="384"/>
      <c r="V560" s="470"/>
      <c r="W560" s="381"/>
      <c r="X560" s="382"/>
      <c r="Y560" s="382"/>
      <c r="Z560" s="382"/>
      <c r="AA560" s="382"/>
      <c r="AB560" s="382"/>
      <c r="AC560" s="376"/>
      <c r="AD560" s="377"/>
      <c r="AE560" s="385"/>
      <c r="AF560" s="385"/>
      <c r="AG560" s="385"/>
      <c r="AH560" s="385"/>
      <c r="AI560" s="379"/>
      <c r="AJ560" s="386"/>
      <c r="AK560" s="372"/>
      <c r="AL560" s="372"/>
      <c r="AM560" s="372"/>
      <c r="AN560" s="372"/>
      <c r="AO560" s="372"/>
      <c r="AP560" s="372"/>
      <c r="AQ560" s="373"/>
      <c r="AR560" s="387"/>
      <c r="AS560" s="383"/>
      <c r="AT560" s="435"/>
      <c r="AU560" s="385"/>
      <c r="AV560" s="385"/>
      <c r="AW560" s="385"/>
      <c r="AX560" s="385"/>
      <c r="AY560" s="378"/>
      <c r="AZ560" s="436"/>
      <c r="BA560" s="372"/>
      <c r="BB560" s="372"/>
      <c r="BC560" s="372"/>
      <c r="BD560" s="372"/>
      <c r="BE560" s="437"/>
      <c r="BF560" s="381"/>
      <c r="BG560" s="376"/>
      <c r="BH560" s="377"/>
      <c r="BI560" s="385"/>
      <c r="BJ560" s="385"/>
      <c r="BK560" s="385"/>
      <c r="BL560" s="385"/>
      <c r="BM560" s="385"/>
      <c r="BN560" s="385"/>
      <c r="BO560" s="379"/>
      <c r="BP560" s="439"/>
      <c r="BQ560" s="438"/>
      <c r="BR560" s="440"/>
      <c r="BS560" s="385"/>
      <c r="BT560" s="379"/>
      <c r="BX560" s="458"/>
    </row>
    <row r="561" spans="1:76" s="132" customFormat="1" ht="15" x14ac:dyDescent="0.3">
      <c r="A561" s="148"/>
      <c r="B561" s="149"/>
      <c r="C561" s="291" t="str">
        <f t="shared" si="8"/>
        <v/>
      </c>
      <c r="D561" s="295"/>
      <c r="E561" s="264"/>
      <c r="F561" s="264"/>
      <c r="G561" s="431"/>
      <c r="H561" s="432"/>
      <c r="I561" s="382"/>
      <c r="J561" s="382"/>
      <c r="K561" s="382"/>
      <c r="L561" s="376"/>
      <c r="M561" s="433"/>
      <c r="N561" s="434"/>
      <c r="O561" s="435"/>
      <c r="P561" s="378"/>
      <c r="Q561" s="436"/>
      <c r="R561" s="373"/>
      <c r="S561" s="437"/>
      <c r="T561" s="438"/>
      <c r="U561" s="384"/>
      <c r="V561" s="470"/>
      <c r="W561" s="381"/>
      <c r="X561" s="382"/>
      <c r="Y561" s="382"/>
      <c r="Z561" s="382"/>
      <c r="AA561" s="382"/>
      <c r="AB561" s="382"/>
      <c r="AC561" s="376"/>
      <c r="AD561" s="377"/>
      <c r="AE561" s="385"/>
      <c r="AF561" s="385"/>
      <c r="AG561" s="385"/>
      <c r="AH561" s="385"/>
      <c r="AI561" s="379"/>
      <c r="AJ561" s="386"/>
      <c r="AK561" s="372"/>
      <c r="AL561" s="372"/>
      <c r="AM561" s="372"/>
      <c r="AN561" s="372"/>
      <c r="AO561" s="372"/>
      <c r="AP561" s="372"/>
      <c r="AQ561" s="373"/>
      <c r="AR561" s="387"/>
      <c r="AS561" s="383"/>
      <c r="AT561" s="435"/>
      <c r="AU561" s="385"/>
      <c r="AV561" s="385"/>
      <c r="AW561" s="385"/>
      <c r="AX561" s="385"/>
      <c r="AY561" s="378"/>
      <c r="AZ561" s="436"/>
      <c r="BA561" s="372"/>
      <c r="BB561" s="372"/>
      <c r="BC561" s="372"/>
      <c r="BD561" s="372"/>
      <c r="BE561" s="437"/>
      <c r="BF561" s="381"/>
      <c r="BG561" s="376"/>
      <c r="BH561" s="377"/>
      <c r="BI561" s="385"/>
      <c r="BJ561" s="385"/>
      <c r="BK561" s="385"/>
      <c r="BL561" s="385"/>
      <c r="BM561" s="385"/>
      <c r="BN561" s="385"/>
      <c r="BO561" s="379"/>
      <c r="BP561" s="439"/>
      <c r="BQ561" s="438"/>
      <c r="BR561" s="440"/>
      <c r="BS561" s="385"/>
      <c r="BT561" s="379"/>
      <c r="BX561" s="458"/>
    </row>
    <row r="562" spans="1:76" s="132" customFormat="1" ht="15" x14ac:dyDescent="0.3">
      <c r="A562" s="148"/>
      <c r="B562" s="149"/>
      <c r="C562" s="291" t="str">
        <f t="shared" si="8"/>
        <v/>
      </c>
      <c r="D562" s="295"/>
      <c r="E562" s="264"/>
      <c r="F562" s="264"/>
      <c r="G562" s="431"/>
      <c r="H562" s="432"/>
      <c r="I562" s="382"/>
      <c r="J562" s="382"/>
      <c r="K562" s="382"/>
      <c r="L562" s="376"/>
      <c r="M562" s="433"/>
      <c r="N562" s="434"/>
      <c r="O562" s="435"/>
      <c r="P562" s="378"/>
      <c r="Q562" s="436"/>
      <c r="R562" s="373"/>
      <c r="S562" s="437"/>
      <c r="T562" s="438"/>
      <c r="U562" s="384"/>
      <c r="V562" s="470"/>
      <c r="W562" s="381"/>
      <c r="X562" s="382"/>
      <c r="Y562" s="382"/>
      <c r="Z562" s="382"/>
      <c r="AA562" s="382"/>
      <c r="AB562" s="382"/>
      <c r="AC562" s="376"/>
      <c r="AD562" s="377"/>
      <c r="AE562" s="385"/>
      <c r="AF562" s="385"/>
      <c r="AG562" s="385"/>
      <c r="AH562" s="385"/>
      <c r="AI562" s="379"/>
      <c r="AJ562" s="386"/>
      <c r="AK562" s="372"/>
      <c r="AL562" s="372"/>
      <c r="AM562" s="372"/>
      <c r="AN562" s="372"/>
      <c r="AO562" s="372"/>
      <c r="AP562" s="372"/>
      <c r="AQ562" s="373"/>
      <c r="AR562" s="387"/>
      <c r="AS562" s="383"/>
      <c r="AT562" s="435"/>
      <c r="AU562" s="385"/>
      <c r="AV562" s="385"/>
      <c r="AW562" s="385"/>
      <c r="AX562" s="385"/>
      <c r="AY562" s="378"/>
      <c r="AZ562" s="436"/>
      <c r="BA562" s="372"/>
      <c r="BB562" s="372"/>
      <c r="BC562" s="372"/>
      <c r="BD562" s="372"/>
      <c r="BE562" s="437"/>
      <c r="BF562" s="381"/>
      <c r="BG562" s="376"/>
      <c r="BH562" s="377"/>
      <c r="BI562" s="385"/>
      <c r="BJ562" s="385"/>
      <c r="BK562" s="385"/>
      <c r="BL562" s="385"/>
      <c r="BM562" s="385"/>
      <c r="BN562" s="385"/>
      <c r="BO562" s="379"/>
      <c r="BP562" s="439"/>
      <c r="BQ562" s="438"/>
      <c r="BR562" s="440"/>
      <c r="BS562" s="385"/>
      <c r="BT562" s="379"/>
      <c r="BX562" s="458"/>
    </row>
    <row r="563" spans="1:76" s="132" customFormat="1" ht="15" x14ac:dyDescent="0.3">
      <c r="A563" s="148"/>
      <c r="B563" s="149"/>
      <c r="C563" s="291" t="str">
        <f t="shared" si="8"/>
        <v/>
      </c>
      <c r="D563" s="295"/>
      <c r="E563" s="264"/>
      <c r="F563" s="264"/>
      <c r="G563" s="431"/>
      <c r="H563" s="432"/>
      <c r="I563" s="382"/>
      <c r="J563" s="382"/>
      <c r="K563" s="382"/>
      <c r="L563" s="376"/>
      <c r="M563" s="433"/>
      <c r="N563" s="434"/>
      <c r="O563" s="435"/>
      <c r="P563" s="378"/>
      <c r="Q563" s="436"/>
      <c r="R563" s="373"/>
      <c r="S563" s="437"/>
      <c r="T563" s="438"/>
      <c r="U563" s="384"/>
      <c r="V563" s="470"/>
      <c r="W563" s="381"/>
      <c r="X563" s="382"/>
      <c r="Y563" s="382"/>
      <c r="Z563" s="382"/>
      <c r="AA563" s="382"/>
      <c r="AB563" s="382"/>
      <c r="AC563" s="376"/>
      <c r="AD563" s="377"/>
      <c r="AE563" s="385"/>
      <c r="AF563" s="385"/>
      <c r="AG563" s="385"/>
      <c r="AH563" s="385"/>
      <c r="AI563" s="379"/>
      <c r="AJ563" s="386"/>
      <c r="AK563" s="372"/>
      <c r="AL563" s="372"/>
      <c r="AM563" s="372"/>
      <c r="AN563" s="372"/>
      <c r="AO563" s="372"/>
      <c r="AP563" s="372"/>
      <c r="AQ563" s="373"/>
      <c r="AR563" s="387"/>
      <c r="AS563" s="383"/>
      <c r="AT563" s="435"/>
      <c r="AU563" s="385"/>
      <c r="AV563" s="385"/>
      <c r="AW563" s="385"/>
      <c r="AX563" s="385"/>
      <c r="AY563" s="378"/>
      <c r="AZ563" s="436"/>
      <c r="BA563" s="372"/>
      <c r="BB563" s="372"/>
      <c r="BC563" s="372"/>
      <c r="BD563" s="372"/>
      <c r="BE563" s="437"/>
      <c r="BF563" s="381"/>
      <c r="BG563" s="376"/>
      <c r="BH563" s="377"/>
      <c r="BI563" s="385"/>
      <c r="BJ563" s="385"/>
      <c r="BK563" s="385"/>
      <c r="BL563" s="385"/>
      <c r="BM563" s="385"/>
      <c r="BN563" s="385"/>
      <c r="BO563" s="379"/>
      <c r="BP563" s="439"/>
      <c r="BQ563" s="438"/>
      <c r="BR563" s="440"/>
      <c r="BS563" s="385"/>
      <c r="BT563" s="379"/>
      <c r="BX563" s="458"/>
    </row>
    <row r="564" spans="1:76" s="132" customFormat="1" ht="15" x14ac:dyDescent="0.3">
      <c r="A564" s="148"/>
      <c r="B564" s="149"/>
      <c r="C564" s="291" t="str">
        <f t="shared" si="8"/>
        <v/>
      </c>
      <c r="D564" s="295"/>
      <c r="E564" s="264"/>
      <c r="F564" s="264"/>
      <c r="G564" s="431"/>
      <c r="H564" s="432"/>
      <c r="I564" s="382"/>
      <c r="J564" s="382"/>
      <c r="K564" s="382"/>
      <c r="L564" s="376"/>
      <c r="M564" s="433"/>
      <c r="N564" s="434"/>
      <c r="O564" s="435"/>
      <c r="P564" s="378"/>
      <c r="Q564" s="436"/>
      <c r="R564" s="373"/>
      <c r="S564" s="437"/>
      <c r="T564" s="438"/>
      <c r="U564" s="384"/>
      <c r="V564" s="470"/>
      <c r="W564" s="381"/>
      <c r="X564" s="382"/>
      <c r="Y564" s="382"/>
      <c r="Z564" s="382"/>
      <c r="AA564" s="382"/>
      <c r="AB564" s="382"/>
      <c r="AC564" s="376"/>
      <c r="AD564" s="377"/>
      <c r="AE564" s="385"/>
      <c r="AF564" s="385"/>
      <c r="AG564" s="385"/>
      <c r="AH564" s="385"/>
      <c r="AI564" s="379"/>
      <c r="AJ564" s="386"/>
      <c r="AK564" s="372"/>
      <c r="AL564" s="372"/>
      <c r="AM564" s="372"/>
      <c r="AN564" s="372"/>
      <c r="AO564" s="372"/>
      <c r="AP564" s="372"/>
      <c r="AQ564" s="373"/>
      <c r="AR564" s="387"/>
      <c r="AS564" s="383"/>
      <c r="AT564" s="435"/>
      <c r="AU564" s="385"/>
      <c r="AV564" s="385"/>
      <c r="AW564" s="385"/>
      <c r="AX564" s="385"/>
      <c r="AY564" s="378"/>
      <c r="AZ564" s="436"/>
      <c r="BA564" s="372"/>
      <c r="BB564" s="372"/>
      <c r="BC564" s="372"/>
      <c r="BD564" s="372"/>
      <c r="BE564" s="437"/>
      <c r="BF564" s="381"/>
      <c r="BG564" s="376"/>
      <c r="BH564" s="377"/>
      <c r="BI564" s="385"/>
      <c r="BJ564" s="385"/>
      <c r="BK564" s="385"/>
      <c r="BL564" s="385"/>
      <c r="BM564" s="385"/>
      <c r="BN564" s="385"/>
      <c r="BO564" s="379"/>
      <c r="BP564" s="439"/>
      <c r="BQ564" s="438"/>
      <c r="BR564" s="440"/>
      <c r="BS564" s="385"/>
      <c r="BT564" s="379"/>
      <c r="BX564" s="458"/>
    </row>
    <row r="565" spans="1:76" s="132" customFormat="1" ht="15" x14ac:dyDescent="0.3">
      <c r="A565" s="148"/>
      <c r="B565" s="149"/>
      <c r="C565" s="291" t="str">
        <f t="shared" si="8"/>
        <v/>
      </c>
      <c r="D565" s="295"/>
      <c r="E565" s="264"/>
      <c r="F565" s="264"/>
      <c r="G565" s="431"/>
      <c r="H565" s="432"/>
      <c r="I565" s="382"/>
      <c r="J565" s="382"/>
      <c r="K565" s="382"/>
      <c r="L565" s="376"/>
      <c r="M565" s="433"/>
      <c r="N565" s="434"/>
      <c r="O565" s="435"/>
      <c r="P565" s="378"/>
      <c r="Q565" s="436"/>
      <c r="R565" s="373"/>
      <c r="S565" s="437"/>
      <c r="T565" s="438"/>
      <c r="U565" s="384"/>
      <c r="V565" s="470"/>
      <c r="W565" s="381"/>
      <c r="X565" s="382"/>
      <c r="Y565" s="382"/>
      <c r="Z565" s="382"/>
      <c r="AA565" s="382"/>
      <c r="AB565" s="382"/>
      <c r="AC565" s="376"/>
      <c r="AD565" s="377"/>
      <c r="AE565" s="385"/>
      <c r="AF565" s="385"/>
      <c r="AG565" s="385"/>
      <c r="AH565" s="385"/>
      <c r="AI565" s="379"/>
      <c r="AJ565" s="386"/>
      <c r="AK565" s="372"/>
      <c r="AL565" s="372"/>
      <c r="AM565" s="372"/>
      <c r="AN565" s="372"/>
      <c r="AO565" s="372"/>
      <c r="AP565" s="372"/>
      <c r="AQ565" s="373"/>
      <c r="AR565" s="387"/>
      <c r="AS565" s="383"/>
      <c r="AT565" s="435"/>
      <c r="AU565" s="385"/>
      <c r="AV565" s="385"/>
      <c r="AW565" s="385"/>
      <c r="AX565" s="385"/>
      <c r="AY565" s="378"/>
      <c r="AZ565" s="436"/>
      <c r="BA565" s="372"/>
      <c r="BB565" s="372"/>
      <c r="BC565" s="372"/>
      <c r="BD565" s="372"/>
      <c r="BE565" s="437"/>
      <c r="BF565" s="381"/>
      <c r="BG565" s="376"/>
      <c r="BH565" s="377"/>
      <c r="BI565" s="385"/>
      <c r="BJ565" s="385"/>
      <c r="BK565" s="385"/>
      <c r="BL565" s="385"/>
      <c r="BM565" s="385"/>
      <c r="BN565" s="385"/>
      <c r="BO565" s="379"/>
      <c r="BP565" s="439"/>
      <c r="BQ565" s="438"/>
      <c r="BR565" s="440"/>
      <c r="BS565" s="385"/>
      <c r="BT565" s="379"/>
      <c r="BX565" s="458"/>
    </row>
    <row r="566" spans="1:76" s="132" customFormat="1" ht="15" x14ac:dyDescent="0.3">
      <c r="A566" s="148"/>
      <c r="B566" s="149"/>
      <c r="C566" s="291" t="str">
        <f t="shared" si="8"/>
        <v/>
      </c>
      <c r="D566" s="295"/>
      <c r="E566" s="264"/>
      <c r="F566" s="264"/>
      <c r="G566" s="431"/>
      <c r="H566" s="432"/>
      <c r="I566" s="382"/>
      <c r="J566" s="382"/>
      <c r="K566" s="382"/>
      <c r="L566" s="376"/>
      <c r="M566" s="433"/>
      <c r="N566" s="434"/>
      <c r="O566" s="435"/>
      <c r="P566" s="378"/>
      <c r="Q566" s="436"/>
      <c r="R566" s="373"/>
      <c r="S566" s="437"/>
      <c r="T566" s="438"/>
      <c r="U566" s="384"/>
      <c r="V566" s="470"/>
      <c r="W566" s="381"/>
      <c r="X566" s="382"/>
      <c r="Y566" s="382"/>
      <c r="Z566" s="382"/>
      <c r="AA566" s="382"/>
      <c r="AB566" s="382"/>
      <c r="AC566" s="376"/>
      <c r="AD566" s="377"/>
      <c r="AE566" s="385"/>
      <c r="AF566" s="385"/>
      <c r="AG566" s="385"/>
      <c r="AH566" s="385"/>
      <c r="AI566" s="379"/>
      <c r="AJ566" s="386"/>
      <c r="AK566" s="372"/>
      <c r="AL566" s="372"/>
      <c r="AM566" s="372"/>
      <c r="AN566" s="372"/>
      <c r="AO566" s="372"/>
      <c r="AP566" s="372"/>
      <c r="AQ566" s="373"/>
      <c r="AR566" s="387"/>
      <c r="AS566" s="383"/>
      <c r="AT566" s="435"/>
      <c r="AU566" s="385"/>
      <c r="AV566" s="385"/>
      <c r="AW566" s="385"/>
      <c r="AX566" s="385"/>
      <c r="AY566" s="378"/>
      <c r="AZ566" s="436"/>
      <c r="BA566" s="372"/>
      <c r="BB566" s="372"/>
      <c r="BC566" s="372"/>
      <c r="BD566" s="372"/>
      <c r="BE566" s="437"/>
      <c r="BF566" s="381"/>
      <c r="BG566" s="376"/>
      <c r="BH566" s="377"/>
      <c r="BI566" s="385"/>
      <c r="BJ566" s="385"/>
      <c r="BK566" s="385"/>
      <c r="BL566" s="385"/>
      <c r="BM566" s="385"/>
      <c r="BN566" s="385"/>
      <c r="BO566" s="379"/>
      <c r="BP566" s="439"/>
      <c r="BQ566" s="438"/>
      <c r="BR566" s="440"/>
      <c r="BS566" s="385"/>
      <c r="BT566" s="379"/>
      <c r="BX566" s="458"/>
    </row>
    <row r="567" spans="1:76" s="132" customFormat="1" ht="15" x14ac:dyDescent="0.3">
      <c r="A567" s="148"/>
      <c r="B567" s="149"/>
      <c r="C567" s="291" t="str">
        <f t="shared" si="8"/>
        <v/>
      </c>
      <c r="D567" s="295"/>
      <c r="E567" s="264"/>
      <c r="F567" s="264"/>
      <c r="G567" s="431"/>
      <c r="H567" s="432"/>
      <c r="I567" s="382"/>
      <c r="J567" s="382"/>
      <c r="K567" s="382"/>
      <c r="L567" s="376"/>
      <c r="M567" s="433"/>
      <c r="N567" s="434"/>
      <c r="O567" s="435"/>
      <c r="P567" s="378"/>
      <c r="Q567" s="436"/>
      <c r="R567" s="373"/>
      <c r="S567" s="437"/>
      <c r="T567" s="438"/>
      <c r="U567" s="384"/>
      <c r="V567" s="470"/>
      <c r="W567" s="381"/>
      <c r="X567" s="382"/>
      <c r="Y567" s="382"/>
      <c r="Z567" s="382"/>
      <c r="AA567" s="382"/>
      <c r="AB567" s="382"/>
      <c r="AC567" s="376"/>
      <c r="AD567" s="377"/>
      <c r="AE567" s="385"/>
      <c r="AF567" s="385"/>
      <c r="AG567" s="385"/>
      <c r="AH567" s="385"/>
      <c r="AI567" s="379"/>
      <c r="AJ567" s="386"/>
      <c r="AK567" s="372"/>
      <c r="AL567" s="372"/>
      <c r="AM567" s="372"/>
      <c r="AN567" s="372"/>
      <c r="AO567" s="372"/>
      <c r="AP567" s="372"/>
      <c r="AQ567" s="373"/>
      <c r="AR567" s="387"/>
      <c r="AS567" s="383"/>
      <c r="AT567" s="435"/>
      <c r="AU567" s="385"/>
      <c r="AV567" s="385"/>
      <c r="AW567" s="385"/>
      <c r="AX567" s="385"/>
      <c r="AY567" s="378"/>
      <c r="AZ567" s="436"/>
      <c r="BA567" s="372"/>
      <c r="BB567" s="372"/>
      <c r="BC567" s="372"/>
      <c r="BD567" s="372"/>
      <c r="BE567" s="437"/>
      <c r="BF567" s="381"/>
      <c r="BG567" s="376"/>
      <c r="BH567" s="377"/>
      <c r="BI567" s="385"/>
      <c r="BJ567" s="385"/>
      <c r="BK567" s="385"/>
      <c r="BL567" s="385"/>
      <c r="BM567" s="385"/>
      <c r="BN567" s="385"/>
      <c r="BO567" s="379"/>
      <c r="BP567" s="439"/>
      <c r="BQ567" s="438"/>
      <c r="BR567" s="440"/>
      <c r="BS567" s="385"/>
      <c r="BT567" s="379"/>
      <c r="BX567" s="458"/>
    </row>
    <row r="568" spans="1:76" s="132" customFormat="1" ht="15" x14ac:dyDescent="0.3">
      <c r="A568" s="148"/>
      <c r="B568" s="149"/>
      <c r="C568" s="291" t="str">
        <f t="shared" si="8"/>
        <v/>
      </c>
      <c r="D568" s="295"/>
      <c r="E568" s="264"/>
      <c r="F568" s="264"/>
      <c r="G568" s="431"/>
      <c r="H568" s="432"/>
      <c r="I568" s="382"/>
      <c r="J568" s="382"/>
      <c r="K568" s="382"/>
      <c r="L568" s="376"/>
      <c r="M568" s="433"/>
      <c r="N568" s="434"/>
      <c r="O568" s="435"/>
      <c r="P568" s="378"/>
      <c r="Q568" s="436"/>
      <c r="R568" s="373"/>
      <c r="S568" s="437"/>
      <c r="T568" s="438"/>
      <c r="U568" s="384"/>
      <c r="V568" s="470"/>
      <c r="W568" s="381"/>
      <c r="X568" s="382"/>
      <c r="Y568" s="382"/>
      <c r="Z568" s="382"/>
      <c r="AA568" s="382"/>
      <c r="AB568" s="382"/>
      <c r="AC568" s="376"/>
      <c r="AD568" s="377"/>
      <c r="AE568" s="385"/>
      <c r="AF568" s="385"/>
      <c r="AG568" s="385"/>
      <c r="AH568" s="385"/>
      <c r="AI568" s="379"/>
      <c r="AJ568" s="386"/>
      <c r="AK568" s="372"/>
      <c r="AL568" s="372"/>
      <c r="AM568" s="372"/>
      <c r="AN568" s="372"/>
      <c r="AO568" s="372"/>
      <c r="AP568" s="372"/>
      <c r="AQ568" s="373"/>
      <c r="AR568" s="387"/>
      <c r="AS568" s="383"/>
      <c r="AT568" s="435"/>
      <c r="AU568" s="385"/>
      <c r="AV568" s="385"/>
      <c r="AW568" s="385"/>
      <c r="AX568" s="385"/>
      <c r="AY568" s="378"/>
      <c r="AZ568" s="436"/>
      <c r="BA568" s="372"/>
      <c r="BB568" s="372"/>
      <c r="BC568" s="372"/>
      <c r="BD568" s="372"/>
      <c r="BE568" s="437"/>
      <c r="BF568" s="381"/>
      <c r="BG568" s="376"/>
      <c r="BH568" s="377"/>
      <c r="BI568" s="385"/>
      <c r="BJ568" s="385"/>
      <c r="BK568" s="385"/>
      <c r="BL568" s="385"/>
      <c r="BM568" s="385"/>
      <c r="BN568" s="385"/>
      <c r="BO568" s="379"/>
      <c r="BP568" s="439"/>
      <c r="BQ568" s="438"/>
      <c r="BR568" s="440"/>
      <c r="BS568" s="385"/>
      <c r="BT568" s="379"/>
      <c r="BX568" s="458"/>
    </row>
    <row r="569" spans="1:76" s="132" customFormat="1" ht="15" x14ac:dyDescent="0.3">
      <c r="A569" s="148"/>
      <c r="B569" s="149"/>
      <c r="C569" s="291" t="str">
        <f t="shared" si="8"/>
        <v/>
      </c>
      <c r="D569" s="295"/>
      <c r="E569" s="264"/>
      <c r="F569" s="264"/>
      <c r="G569" s="431"/>
      <c r="H569" s="432"/>
      <c r="I569" s="382"/>
      <c r="J569" s="382"/>
      <c r="K569" s="382"/>
      <c r="L569" s="376"/>
      <c r="M569" s="433"/>
      <c r="N569" s="434"/>
      <c r="O569" s="435"/>
      <c r="P569" s="378"/>
      <c r="Q569" s="436"/>
      <c r="R569" s="373"/>
      <c r="S569" s="437"/>
      <c r="T569" s="438"/>
      <c r="U569" s="384"/>
      <c r="V569" s="470"/>
      <c r="W569" s="381"/>
      <c r="X569" s="382"/>
      <c r="Y569" s="382"/>
      <c r="Z569" s="382"/>
      <c r="AA569" s="382"/>
      <c r="AB569" s="382"/>
      <c r="AC569" s="376"/>
      <c r="AD569" s="377"/>
      <c r="AE569" s="385"/>
      <c r="AF569" s="385"/>
      <c r="AG569" s="385"/>
      <c r="AH569" s="385"/>
      <c r="AI569" s="379"/>
      <c r="AJ569" s="386"/>
      <c r="AK569" s="372"/>
      <c r="AL569" s="372"/>
      <c r="AM569" s="372"/>
      <c r="AN569" s="372"/>
      <c r="AO569" s="372"/>
      <c r="AP569" s="372"/>
      <c r="AQ569" s="373"/>
      <c r="AR569" s="387"/>
      <c r="AS569" s="383"/>
      <c r="AT569" s="435"/>
      <c r="AU569" s="385"/>
      <c r="AV569" s="385"/>
      <c r="AW569" s="385"/>
      <c r="AX569" s="385"/>
      <c r="AY569" s="378"/>
      <c r="AZ569" s="436"/>
      <c r="BA569" s="372"/>
      <c r="BB569" s="372"/>
      <c r="BC569" s="372"/>
      <c r="BD569" s="372"/>
      <c r="BE569" s="437"/>
      <c r="BF569" s="381"/>
      <c r="BG569" s="376"/>
      <c r="BH569" s="377"/>
      <c r="BI569" s="385"/>
      <c r="BJ569" s="385"/>
      <c r="BK569" s="385"/>
      <c r="BL569" s="385"/>
      <c r="BM569" s="385"/>
      <c r="BN569" s="385"/>
      <c r="BO569" s="379"/>
      <c r="BP569" s="439"/>
      <c r="BQ569" s="438"/>
      <c r="BR569" s="440"/>
      <c r="BS569" s="385"/>
      <c r="BT569" s="379"/>
      <c r="BX569" s="458"/>
    </row>
    <row r="570" spans="1:76" s="132" customFormat="1" ht="15" x14ac:dyDescent="0.3">
      <c r="A570" s="148"/>
      <c r="B570" s="149"/>
      <c r="C570" s="291" t="str">
        <f t="shared" si="8"/>
        <v/>
      </c>
      <c r="D570" s="295"/>
      <c r="E570" s="264"/>
      <c r="F570" s="264"/>
      <c r="G570" s="431"/>
      <c r="H570" s="432"/>
      <c r="I570" s="382"/>
      <c r="J570" s="382"/>
      <c r="K570" s="382"/>
      <c r="L570" s="376"/>
      <c r="M570" s="433"/>
      <c r="N570" s="434"/>
      <c r="O570" s="435"/>
      <c r="P570" s="378"/>
      <c r="Q570" s="436"/>
      <c r="R570" s="373"/>
      <c r="S570" s="437"/>
      <c r="T570" s="438"/>
      <c r="U570" s="384"/>
      <c r="V570" s="470"/>
      <c r="W570" s="381"/>
      <c r="X570" s="382"/>
      <c r="Y570" s="382"/>
      <c r="Z570" s="382"/>
      <c r="AA570" s="382"/>
      <c r="AB570" s="382"/>
      <c r="AC570" s="376"/>
      <c r="AD570" s="377"/>
      <c r="AE570" s="385"/>
      <c r="AF570" s="385"/>
      <c r="AG570" s="385"/>
      <c r="AH570" s="385"/>
      <c r="AI570" s="379"/>
      <c r="AJ570" s="386"/>
      <c r="AK570" s="372"/>
      <c r="AL570" s="372"/>
      <c r="AM570" s="372"/>
      <c r="AN570" s="372"/>
      <c r="AO570" s="372"/>
      <c r="AP570" s="372"/>
      <c r="AQ570" s="373"/>
      <c r="AR570" s="387"/>
      <c r="AS570" s="383"/>
      <c r="AT570" s="435"/>
      <c r="AU570" s="385"/>
      <c r="AV570" s="385"/>
      <c r="AW570" s="385"/>
      <c r="AX570" s="385"/>
      <c r="AY570" s="378"/>
      <c r="AZ570" s="436"/>
      <c r="BA570" s="372"/>
      <c r="BB570" s="372"/>
      <c r="BC570" s="372"/>
      <c r="BD570" s="372"/>
      <c r="BE570" s="437"/>
      <c r="BF570" s="381"/>
      <c r="BG570" s="376"/>
      <c r="BH570" s="377"/>
      <c r="BI570" s="385"/>
      <c r="BJ570" s="385"/>
      <c r="BK570" s="385"/>
      <c r="BL570" s="385"/>
      <c r="BM570" s="385"/>
      <c r="BN570" s="385"/>
      <c r="BO570" s="379"/>
      <c r="BP570" s="439"/>
      <c r="BQ570" s="438"/>
      <c r="BR570" s="440"/>
      <c r="BS570" s="385"/>
      <c r="BT570" s="379"/>
      <c r="BX570" s="458"/>
    </row>
    <row r="571" spans="1:76" s="132" customFormat="1" ht="15" x14ac:dyDescent="0.3">
      <c r="A571" s="148"/>
      <c r="B571" s="149"/>
      <c r="C571" s="291" t="str">
        <f t="shared" si="8"/>
        <v/>
      </c>
      <c r="D571" s="295"/>
      <c r="E571" s="264"/>
      <c r="F571" s="264"/>
      <c r="G571" s="431"/>
      <c r="H571" s="432"/>
      <c r="I571" s="382"/>
      <c r="J571" s="382"/>
      <c r="K571" s="382"/>
      <c r="L571" s="376"/>
      <c r="M571" s="433"/>
      <c r="N571" s="434"/>
      <c r="O571" s="435"/>
      <c r="P571" s="378"/>
      <c r="Q571" s="436"/>
      <c r="R571" s="373"/>
      <c r="S571" s="437"/>
      <c r="T571" s="438"/>
      <c r="U571" s="384"/>
      <c r="V571" s="470"/>
      <c r="W571" s="381"/>
      <c r="X571" s="382"/>
      <c r="Y571" s="382"/>
      <c r="Z571" s="382"/>
      <c r="AA571" s="382"/>
      <c r="AB571" s="382"/>
      <c r="AC571" s="376"/>
      <c r="AD571" s="377"/>
      <c r="AE571" s="385"/>
      <c r="AF571" s="385"/>
      <c r="AG571" s="385"/>
      <c r="AH571" s="385"/>
      <c r="AI571" s="379"/>
      <c r="AJ571" s="386"/>
      <c r="AK571" s="372"/>
      <c r="AL571" s="372"/>
      <c r="AM571" s="372"/>
      <c r="AN571" s="372"/>
      <c r="AO571" s="372"/>
      <c r="AP571" s="372"/>
      <c r="AQ571" s="373"/>
      <c r="AR571" s="387"/>
      <c r="AS571" s="383"/>
      <c r="AT571" s="435"/>
      <c r="AU571" s="385"/>
      <c r="AV571" s="385"/>
      <c r="AW571" s="385"/>
      <c r="AX571" s="385"/>
      <c r="AY571" s="378"/>
      <c r="AZ571" s="436"/>
      <c r="BA571" s="372"/>
      <c r="BB571" s="372"/>
      <c r="BC571" s="372"/>
      <c r="BD571" s="372"/>
      <c r="BE571" s="437"/>
      <c r="BF571" s="381"/>
      <c r="BG571" s="376"/>
      <c r="BH571" s="377"/>
      <c r="BI571" s="385"/>
      <c r="BJ571" s="385"/>
      <c r="BK571" s="385"/>
      <c r="BL571" s="385"/>
      <c r="BM571" s="385"/>
      <c r="BN571" s="385"/>
      <c r="BO571" s="379"/>
      <c r="BP571" s="439"/>
      <c r="BQ571" s="438"/>
      <c r="BR571" s="440"/>
      <c r="BS571" s="385"/>
      <c r="BT571" s="379"/>
      <c r="BX571" s="458"/>
    </row>
    <row r="572" spans="1:76" s="132" customFormat="1" ht="15" x14ac:dyDescent="0.3">
      <c r="A572" s="148"/>
      <c r="B572" s="149"/>
      <c r="C572" s="291" t="str">
        <f t="shared" si="8"/>
        <v/>
      </c>
      <c r="D572" s="295"/>
      <c r="E572" s="264"/>
      <c r="F572" s="264"/>
      <c r="G572" s="431"/>
      <c r="H572" s="432"/>
      <c r="I572" s="382"/>
      <c r="J572" s="382"/>
      <c r="K572" s="382"/>
      <c r="L572" s="376"/>
      <c r="M572" s="433"/>
      <c r="N572" s="434"/>
      <c r="O572" s="435"/>
      <c r="P572" s="378"/>
      <c r="Q572" s="436"/>
      <c r="R572" s="373"/>
      <c r="S572" s="437"/>
      <c r="T572" s="438"/>
      <c r="U572" s="384"/>
      <c r="V572" s="470"/>
      <c r="W572" s="381"/>
      <c r="X572" s="382"/>
      <c r="Y572" s="382"/>
      <c r="Z572" s="382"/>
      <c r="AA572" s="382"/>
      <c r="AB572" s="382"/>
      <c r="AC572" s="376"/>
      <c r="AD572" s="377"/>
      <c r="AE572" s="385"/>
      <c r="AF572" s="385"/>
      <c r="AG572" s="385"/>
      <c r="AH572" s="385"/>
      <c r="AI572" s="379"/>
      <c r="AJ572" s="386"/>
      <c r="AK572" s="372"/>
      <c r="AL572" s="372"/>
      <c r="AM572" s="372"/>
      <c r="AN572" s="372"/>
      <c r="AO572" s="372"/>
      <c r="AP572" s="372"/>
      <c r="AQ572" s="373"/>
      <c r="AR572" s="387"/>
      <c r="AS572" s="383"/>
      <c r="AT572" s="435"/>
      <c r="AU572" s="385"/>
      <c r="AV572" s="385"/>
      <c r="AW572" s="385"/>
      <c r="AX572" s="385"/>
      <c r="AY572" s="378"/>
      <c r="AZ572" s="436"/>
      <c r="BA572" s="372"/>
      <c r="BB572" s="372"/>
      <c r="BC572" s="372"/>
      <c r="BD572" s="372"/>
      <c r="BE572" s="437"/>
      <c r="BF572" s="381"/>
      <c r="BG572" s="376"/>
      <c r="BH572" s="377"/>
      <c r="BI572" s="385"/>
      <c r="BJ572" s="385"/>
      <c r="BK572" s="385"/>
      <c r="BL572" s="385"/>
      <c r="BM572" s="385"/>
      <c r="BN572" s="385"/>
      <c r="BO572" s="379"/>
      <c r="BP572" s="439"/>
      <c r="BQ572" s="438"/>
      <c r="BR572" s="440"/>
      <c r="BS572" s="385"/>
      <c r="BT572" s="379"/>
      <c r="BX572" s="458"/>
    </row>
    <row r="573" spans="1:76" s="132" customFormat="1" ht="15" x14ac:dyDescent="0.3">
      <c r="A573" s="148"/>
      <c r="B573" s="149"/>
      <c r="C573" s="291" t="str">
        <f t="shared" si="8"/>
        <v/>
      </c>
      <c r="D573" s="295"/>
      <c r="E573" s="264"/>
      <c r="F573" s="264"/>
      <c r="G573" s="431"/>
      <c r="H573" s="432"/>
      <c r="I573" s="382"/>
      <c r="J573" s="382"/>
      <c r="K573" s="382"/>
      <c r="L573" s="376"/>
      <c r="M573" s="433"/>
      <c r="N573" s="434"/>
      <c r="O573" s="435"/>
      <c r="P573" s="378"/>
      <c r="Q573" s="436"/>
      <c r="R573" s="373"/>
      <c r="S573" s="437"/>
      <c r="T573" s="438"/>
      <c r="U573" s="384"/>
      <c r="V573" s="470"/>
      <c r="W573" s="381"/>
      <c r="X573" s="382"/>
      <c r="Y573" s="382"/>
      <c r="Z573" s="382"/>
      <c r="AA573" s="382"/>
      <c r="AB573" s="382"/>
      <c r="AC573" s="376"/>
      <c r="AD573" s="377"/>
      <c r="AE573" s="385"/>
      <c r="AF573" s="385"/>
      <c r="AG573" s="385"/>
      <c r="AH573" s="385"/>
      <c r="AI573" s="379"/>
      <c r="AJ573" s="386"/>
      <c r="AK573" s="372"/>
      <c r="AL573" s="372"/>
      <c r="AM573" s="372"/>
      <c r="AN573" s="372"/>
      <c r="AO573" s="372"/>
      <c r="AP573" s="372"/>
      <c r="AQ573" s="373"/>
      <c r="AR573" s="387"/>
      <c r="AS573" s="383"/>
      <c r="AT573" s="435"/>
      <c r="AU573" s="385"/>
      <c r="AV573" s="385"/>
      <c r="AW573" s="385"/>
      <c r="AX573" s="385"/>
      <c r="AY573" s="378"/>
      <c r="AZ573" s="436"/>
      <c r="BA573" s="372"/>
      <c r="BB573" s="372"/>
      <c r="BC573" s="372"/>
      <c r="BD573" s="372"/>
      <c r="BE573" s="437"/>
      <c r="BF573" s="381"/>
      <c r="BG573" s="376"/>
      <c r="BH573" s="377"/>
      <c r="BI573" s="385"/>
      <c r="BJ573" s="385"/>
      <c r="BK573" s="385"/>
      <c r="BL573" s="385"/>
      <c r="BM573" s="385"/>
      <c r="BN573" s="385"/>
      <c r="BO573" s="379"/>
      <c r="BP573" s="439"/>
      <c r="BQ573" s="438"/>
      <c r="BR573" s="440"/>
      <c r="BS573" s="385"/>
      <c r="BT573" s="379"/>
      <c r="BX573" s="458"/>
    </row>
    <row r="574" spans="1:76" s="132" customFormat="1" ht="15" x14ac:dyDescent="0.3">
      <c r="A574" s="148"/>
      <c r="B574" s="149"/>
      <c r="C574" s="291" t="str">
        <f t="shared" si="8"/>
        <v/>
      </c>
      <c r="D574" s="295"/>
      <c r="E574" s="264"/>
      <c r="F574" s="264"/>
      <c r="G574" s="431"/>
      <c r="H574" s="432"/>
      <c r="I574" s="382"/>
      <c r="J574" s="382"/>
      <c r="K574" s="382"/>
      <c r="L574" s="376"/>
      <c r="M574" s="433"/>
      <c r="N574" s="434"/>
      <c r="O574" s="435"/>
      <c r="P574" s="378"/>
      <c r="Q574" s="436"/>
      <c r="R574" s="373"/>
      <c r="S574" s="437"/>
      <c r="T574" s="438"/>
      <c r="U574" s="384"/>
      <c r="V574" s="470"/>
      <c r="W574" s="381"/>
      <c r="X574" s="382"/>
      <c r="Y574" s="382"/>
      <c r="Z574" s="382"/>
      <c r="AA574" s="382"/>
      <c r="AB574" s="382"/>
      <c r="AC574" s="376"/>
      <c r="AD574" s="377"/>
      <c r="AE574" s="385"/>
      <c r="AF574" s="385"/>
      <c r="AG574" s="385"/>
      <c r="AH574" s="385"/>
      <c r="AI574" s="379"/>
      <c r="AJ574" s="386"/>
      <c r="AK574" s="372"/>
      <c r="AL574" s="372"/>
      <c r="AM574" s="372"/>
      <c r="AN574" s="372"/>
      <c r="AO574" s="372"/>
      <c r="AP574" s="372"/>
      <c r="AQ574" s="373"/>
      <c r="AR574" s="387"/>
      <c r="AS574" s="383"/>
      <c r="AT574" s="435"/>
      <c r="AU574" s="385"/>
      <c r="AV574" s="385"/>
      <c r="AW574" s="385"/>
      <c r="AX574" s="385"/>
      <c r="AY574" s="378"/>
      <c r="AZ574" s="436"/>
      <c r="BA574" s="372"/>
      <c r="BB574" s="372"/>
      <c r="BC574" s="372"/>
      <c r="BD574" s="372"/>
      <c r="BE574" s="437"/>
      <c r="BF574" s="381"/>
      <c r="BG574" s="376"/>
      <c r="BH574" s="377"/>
      <c r="BI574" s="385"/>
      <c r="BJ574" s="385"/>
      <c r="BK574" s="385"/>
      <c r="BL574" s="385"/>
      <c r="BM574" s="385"/>
      <c r="BN574" s="385"/>
      <c r="BO574" s="379"/>
      <c r="BP574" s="439"/>
      <c r="BQ574" s="438"/>
      <c r="BR574" s="440"/>
      <c r="BS574" s="385"/>
      <c r="BT574" s="379"/>
      <c r="BX574" s="458"/>
    </row>
    <row r="575" spans="1:76" s="132" customFormat="1" ht="15" x14ac:dyDescent="0.3">
      <c r="A575" s="148"/>
      <c r="B575" s="149"/>
      <c r="C575" s="291" t="str">
        <f t="shared" si="8"/>
        <v/>
      </c>
      <c r="D575" s="295"/>
      <c r="E575" s="264"/>
      <c r="F575" s="264"/>
      <c r="G575" s="431"/>
      <c r="H575" s="432"/>
      <c r="I575" s="382"/>
      <c r="J575" s="382"/>
      <c r="K575" s="382"/>
      <c r="L575" s="376"/>
      <c r="M575" s="433"/>
      <c r="N575" s="434"/>
      <c r="O575" s="435"/>
      <c r="P575" s="378"/>
      <c r="Q575" s="436"/>
      <c r="R575" s="373"/>
      <c r="S575" s="437"/>
      <c r="T575" s="438"/>
      <c r="U575" s="384"/>
      <c r="V575" s="470"/>
      <c r="W575" s="381"/>
      <c r="X575" s="382"/>
      <c r="Y575" s="382"/>
      <c r="Z575" s="382"/>
      <c r="AA575" s="382"/>
      <c r="AB575" s="382"/>
      <c r="AC575" s="376"/>
      <c r="AD575" s="377"/>
      <c r="AE575" s="385"/>
      <c r="AF575" s="385"/>
      <c r="AG575" s="385"/>
      <c r="AH575" s="385"/>
      <c r="AI575" s="379"/>
      <c r="AJ575" s="386"/>
      <c r="AK575" s="372"/>
      <c r="AL575" s="372"/>
      <c r="AM575" s="372"/>
      <c r="AN575" s="372"/>
      <c r="AO575" s="372"/>
      <c r="AP575" s="372"/>
      <c r="AQ575" s="373"/>
      <c r="AR575" s="387"/>
      <c r="AS575" s="383"/>
      <c r="AT575" s="435"/>
      <c r="AU575" s="385"/>
      <c r="AV575" s="385"/>
      <c r="AW575" s="385"/>
      <c r="AX575" s="385"/>
      <c r="AY575" s="378"/>
      <c r="AZ575" s="436"/>
      <c r="BA575" s="372"/>
      <c r="BB575" s="372"/>
      <c r="BC575" s="372"/>
      <c r="BD575" s="372"/>
      <c r="BE575" s="437"/>
      <c r="BF575" s="381"/>
      <c r="BG575" s="376"/>
      <c r="BH575" s="377"/>
      <c r="BI575" s="385"/>
      <c r="BJ575" s="385"/>
      <c r="BK575" s="385"/>
      <c r="BL575" s="385"/>
      <c r="BM575" s="385"/>
      <c r="BN575" s="385"/>
      <c r="BO575" s="379"/>
      <c r="BP575" s="439"/>
      <c r="BQ575" s="438"/>
      <c r="BR575" s="440"/>
      <c r="BS575" s="385"/>
      <c r="BT575" s="379"/>
      <c r="BX575" s="458"/>
    </row>
    <row r="576" spans="1:76" s="132" customFormat="1" ht="15" x14ac:dyDescent="0.3">
      <c r="A576" s="148"/>
      <c r="B576" s="149"/>
      <c r="C576" s="291" t="str">
        <f t="shared" si="8"/>
        <v/>
      </c>
      <c r="D576" s="295"/>
      <c r="E576" s="264"/>
      <c r="F576" s="264"/>
      <c r="G576" s="431"/>
      <c r="H576" s="432"/>
      <c r="I576" s="382"/>
      <c r="J576" s="382"/>
      <c r="K576" s="382"/>
      <c r="L576" s="376"/>
      <c r="M576" s="433"/>
      <c r="N576" s="434"/>
      <c r="O576" s="435"/>
      <c r="P576" s="378"/>
      <c r="Q576" s="436"/>
      <c r="R576" s="373"/>
      <c r="S576" s="437"/>
      <c r="T576" s="438"/>
      <c r="U576" s="384"/>
      <c r="V576" s="470"/>
      <c r="W576" s="381"/>
      <c r="X576" s="382"/>
      <c r="Y576" s="382"/>
      <c r="Z576" s="382"/>
      <c r="AA576" s="382"/>
      <c r="AB576" s="382"/>
      <c r="AC576" s="376"/>
      <c r="AD576" s="377"/>
      <c r="AE576" s="385"/>
      <c r="AF576" s="385"/>
      <c r="AG576" s="385"/>
      <c r="AH576" s="385"/>
      <c r="AI576" s="379"/>
      <c r="AJ576" s="386"/>
      <c r="AK576" s="372"/>
      <c r="AL576" s="372"/>
      <c r="AM576" s="372"/>
      <c r="AN576" s="372"/>
      <c r="AO576" s="372"/>
      <c r="AP576" s="372"/>
      <c r="AQ576" s="373"/>
      <c r="AR576" s="387"/>
      <c r="AS576" s="383"/>
      <c r="AT576" s="435"/>
      <c r="AU576" s="385"/>
      <c r="AV576" s="385"/>
      <c r="AW576" s="385"/>
      <c r="AX576" s="385"/>
      <c r="AY576" s="378"/>
      <c r="AZ576" s="436"/>
      <c r="BA576" s="372"/>
      <c r="BB576" s="372"/>
      <c r="BC576" s="372"/>
      <c r="BD576" s="372"/>
      <c r="BE576" s="437"/>
      <c r="BF576" s="381"/>
      <c r="BG576" s="376"/>
      <c r="BH576" s="377"/>
      <c r="BI576" s="385"/>
      <c r="BJ576" s="385"/>
      <c r="BK576" s="385"/>
      <c r="BL576" s="385"/>
      <c r="BM576" s="385"/>
      <c r="BN576" s="385"/>
      <c r="BO576" s="379"/>
      <c r="BP576" s="439"/>
      <c r="BQ576" s="438"/>
      <c r="BR576" s="440"/>
      <c r="BS576" s="385"/>
      <c r="BT576" s="379"/>
      <c r="BX576" s="458"/>
    </row>
    <row r="577" spans="1:76" s="132" customFormat="1" ht="15" x14ac:dyDescent="0.3">
      <c r="A577" s="148"/>
      <c r="B577" s="149"/>
      <c r="C577" s="291" t="str">
        <f t="shared" si="8"/>
        <v/>
      </c>
      <c r="D577" s="295"/>
      <c r="E577" s="264"/>
      <c r="F577" s="264"/>
      <c r="G577" s="431"/>
      <c r="H577" s="432"/>
      <c r="I577" s="382"/>
      <c r="J577" s="382"/>
      <c r="K577" s="382"/>
      <c r="L577" s="376"/>
      <c r="M577" s="433"/>
      <c r="N577" s="434"/>
      <c r="O577" s="435"/>
      <c r="P577" s="378"/>
      <c r="Q577" s="436"/>
      <c r="R577" s="373"/>
      <c r="S577" s="437"/>
      <c r="T577" s="438"/>
      <c r="U577" s="384"/>
      <c r="V577" s="470"/>
      <c r="W577" s="381"/>
      <c r="X577" s="382"/>
      <c r="Y577" s="382"/>
      <c r="Z577" s="382"/>
      <c r="AA577" s="382"/>
      <c r="AB577" s="382"/>
      <c r="AC577" s="376"/>
      <c r="AD577" s="377"/>
      <c r="AE577" s="385"/>
      <c r="AF577" s="385"/>
      <c r="AG577" s="385"/>
      <c r="AH577" s="385"/>
      <c r="AI577" s="379"/>
      <c r="AJ577" s="386"/>
      <c r="AK577" s="372"/>
      <c r="AL577" s="372"/>
      <c r="AM577" s="372"/>
      <c r="AN577" s="372"/>
      <c r="AO577" s="372"/>
      <c r="AP577" s="372"/>
      <c r="AQ577" s="373"/>
      <c r="AR577" s="387"/>
      <c r="AS577" s="383"/>
      <c r="AT577" s="435"/>
      <c r="AU577" s="385"/>
      <c r="AV577" s="385"/>
      <c r="AW577" s="385"/>
      <c r="AX577" s="385"/>
      <c r="AY577" s="378"/>
      <c r="AZ577" s="436"/>
      <c r="BA577" s="372"/>
      <c r="BB577" s="372"/>
      <c r="BC577" s="372"/>
      <c r="BD577" s="372"/>
      <c r="BE577" s="437"/>
      <c r="BF577" s="381"/>
      <c r="BG577" s="376"/>
      <c r="BH577" s="377"/>
      <c r="BI577" s="385"/>
      <c r="BJ577" s="385"/>
      <c r="BK577" s="385"/>
      <c r="BL577" s="385"/>
      <c r="BM577" s="385"/>
      <c r="BN577" s="385"/>
      <c r="BO577" s="379"/>
      <c r="BP577" s="439"/>
      <c r="BQ577" s="438"/>
      <c r="BR577" s="440"/>
      <c r="BS577" s="385"/>
      <c r="BT577" s="379"/>
      <c r="BX577" s="458"/>
    </row>
    <row r="578" spans="1:76" s="132" customFormat="1" ht="15" x14ac:dyDescent="0.3">
      <c r="A578" s="148"/>
      <c r="B578" s="149"/>
      <c r="C578" s="291" t="str">
        <f t="shared" si="8"/>
        <v/>
      </c>
      <c r="D578" s="295"/>
      <c r="E578" s="264"/>
      <c r="F578" s="264"/>
      <c r="G578" s="431"/>
      <c r="H578" s="432"/>
      <c r="I578" s="382"/>
      <c r="J578" s="382"/>
      <c r="K578" s="382"/>
      <c r="L578" s="376"/>
      <c r="M578" s="433"/>
      <c r="N578" s="434"/>
      <c r="O578" s="435"/>
      <c r="P578" s="378"/>
      <c r="Q578" s="436"/>
      <c r="R578" s="373"/>
      <c r="S578" s="437"/>
      <c r="T578" s="438"/>
      <c r="U578" s="384"/>
      <c r="V578" s="470"/>
      <c r="W578" s="381"/>
      <c r="X578" s="382"/>
      <c r="Y578" s="382"/>
      <c r="Z578" s="382"/>
      <c r="AA578" s="382"/>
      <c r="AB578" s="382"/>
      <c r="AC578" s="376"/>
      <c r="AD578" s="377"/>
      <c r="AE578" s="385"/>
      <c r="AF578" s="385"/>
      <c r="AG578" s="385"/>
      <c r="AH578" s="385"/>
      <c r="AI578" s="379"/>
      <c r="AJ578" s="386"/>
      <c r="AK578" s="372"/>
      <c r="AL578" s="372"/>
      <c r="AM578" s="372"/>
      <c r="AN578" s="372"/>
      <c r="AO578" s="372"/>
      <c r="AP578" s="372"/>
      <c r="AQ578" s="373"/>
      <c r="AR578" s="387"/>
      <c r="AS578" s="383"/>
      <c r="AT578" s="435"/>
      <c r="AU578" s="385"/>
      <c r="AV578" s="385"/>
      <c r="AW578" s="385"/>
      <c r="AX578" s="385"/>
      <c r="AY578" s="378"/>
      <c r="AZ578" s="436"/>
      <c r="BA578" s="372"/>
      <c r="BB578" s="372"/>
      <c r="BC578" s="372"/>
      <c r="BD578" s="372"/>
      <c r="BE578" s="437"/>
      <c r="BF578" s="381"/>
      <c r="BG578" s="376"/>
      <c r="BH578" s="377"/>
      <c r="BI578" s="385"/>
      <c r="BJ578" s="385"/>
      <c r="BK578" s="385"/>
      <c r="BL578" s="385"/>
      <c r="BM578" s="385"/>
      <c r="BN578" s="385"/>
      <c r="BO578" s="379"/>
      <c r="BP578" s="439"/>
      <c r="BQ578" s="438"/>
      <c r="BR578" s="440"/>
      <c r="BS578" s="385"/>
      <c r="BT578" s="379"/>
      <c r="BX578" s="458"/>
    </row>
    <row r="579" spans="1:76" s="132" customFormat="1" ht="15" x14ac:dyDescent="0.3">
      <c r="A579" s="148"/>
      <c r="B579" s="149"/>
      <c r="C579" s="291" t="str">
        <f t="shared" si="8"/>
        <v/>
      </c>
      <c r="D579" s="295"/>
      <c r="E579" s="264"/>
      <c r="F579" s="264"/>
      <c r="G579" s="431"/>
      <c r="H579" s="432"/>
      <c r="I579" s="382"/>
      <c r="J579" s="382"/>
      <c r="K579" s="382"/>
      <c r="L579" s="376"/>
      <c r="M579" s="433"/>
      <c r="N579" s="434"/>
      <c r="O579" s="435"/>
      <c r="P579" s="378"/>
      <c r="Q579" s="436"/>
      <c r="R579" s="373"/>
      <c r="S579" s="437"/>
      <c r="T579" s="438"/>
      <c r="U579" s="384"/>
      <c r="V579" s="470"/>
      <c r="W579" s="381"/>
      <c r="X579" s="382"/>
      <c r="Y579" s="382"/>
      <c r="Z579" s="382"/>
      <c r="AA579" s="382"/>
      <c r="AB579" s="382"/>
      <c r="AC579" s="376"/>
      <c r="AD579" s="377"/>
      <c r="AE579" s="385"/>
      <c r="AF579" s="385"/>
      <c r="AG579" s="385"/>
      <c r="AH579" s="385"/>
      <c r="AI579" s="379"/>
      <c r="AJ579" s="386"/>
      <c r="AK579" s="372"/>
      <c r="AL579" s="372"/>
      <c r="AM579" s="372"/>
      <c r="AN579" s="372"/>
      <c r="AO579" s="372"/>
      <c r="AP579" s="372"/>
      <c r="AQ579" s="373"/>
      <c r="AR579" s="387"/>
      <c r="AS579" s="383"/>
      <c r="AT579" s="435"/>
      <c r="AU579" s="385"/>
      <c r="AV579" s="385"/>
      <c r="AW579" s="385"/>
      <c r="AX579" s="385"/>
      <c r="AY579" s="378"/>
      <c r="AZ579" s="436"/>
      <c r="BA579" s="372"/>
      <c r="BB579" s="372"/>
      <c r="BC579" s="372"/>
      <c r="BD579" s="372"/>
      <c r="BE579" s="437"/>
      <c r="BF579" s="381"/>
      <c r="BG579" s="376"/>
      <c r="BH579" s="377"/>
      <c r="BI579" s="385"/>
      <c r="BJ579" s="385"/>
      <c r="BK579" s="385"/>
      <c r="BL579" s="385"/>
      <c r="BM579" s="385"/>
      <c r="BN579" s="385"/>
      <c r="BO579" s="379"/>
      <c r="BP579" s="439"/>
      <c r="BQ579" s="438"/>
      <c r="BR579" s="440"/>
      <c r="BS579" s="385"/>
      <c r="BT579" s="379"/>
      <c r="BX579" s="458"/>
    </row>
    <row r="580" spans="1:76" s="132" customFormat="1" ht="15" x14ac:dyDescent="0.3">
      <c r="A580" s="148"/>
      <c r="B580" s="149"/>
      <c r="C580" s="291" t="str">
        <f t="shared" si="8"/>
        <v/>
      </c>
      <c r="D580" s="295"/>
      <c r="E580" s="264"/>
      <c r="F580" s="264"/>
      <c r="G580" s="431"/>
      <c r="H580" s="432"/>
      <c r="I580" s="382"/>
      <c r="J580" s="382"/>
      <c r="K580" s="382"/>
      <c r="L580" s="376"/>
      <c r="M580" s="433"/>
      <c r="N580" s="434"/>
      <c r="O580" s="435"/>
      <c r="P580" s="378"/>
      <c r="Q580" s="436"/>
      <c r="R580" s="373"/>
      <c r="S580" s="437"/>
      <c r="T580" s="438"/>
      <c r="U580" s="384"/>
      <c r="V580" s="470"/>
      <c r="W580" s="381"/>
      <c r="X580" s="382"/>
      <c r="Y580" s="382"/>
      <c r="Z580" s="382"/>
      <c r="AA580" s="382"/>
      <c r="AB580" s="382"/>
      <c r="AC580" s="376"/>
      <c r="AD580" s="377"/>
      <c r="AE580" s="385"/>
      <c r="AF580" s="385"/>
      <c r="AG580" s="385"/>
      <c r="AH580" s="385"/>
      <c r="AI580" s="379"/>
      <c r="AJ580" s="386"/>
      <c r="AK580" s="372"/>
      <c r="AL580" s="372"/>
      <c r="AM580" s="372"/>
      <c r="AN580" s="372"/>
      <c r="AO580" s="372"/>
      <c r="AP580" s="372"/>
      <c r="AQ580" s="373"/>
      <c r="AR580" s="387"/>
      <c r="AS580" s="383"/>
      <c r="AT580" s="435"/>
      <c r="AU580" s="385"/>
      <c r="AV580" s="385"/>
      <c r="AW580" s="385"/>
      <c r="AX580" s="385"/>
      <c r="AY580" s="378"/>
      <c r="AZ580" s="436"/>
      <c r="BA580" s="372"/>
      <c r="BB580" s="372"/>
      <c r="BC580" s="372"/>
      <c r="BD580" s="372"/>
      <c r="BE580" s="437"/>
      <c r="BF580" s="381"/>
      <c r="BG580" s="376"/>
      <c r="BH580" s="377"/>
      <c r="BI580" s="385"/>
      <c r="BJ580" s="385"/>
      <c r="BK580" s="385"/>
      <c r="BL580" s="385"/>
      <c r="BM580" s="385"/>
      <c r="BN580" s="385"/>
      <c r="BO580" s="379"/>
      <c r="BP580" s="439"/>
      <c r="BQ580" s="438"/>
      <c r="BR580" s="440"/>
      <c r="BS580" s="385"/>
      <c r="BT580" s="379"/>
      <c r="BX580" s="458"/>
    </row>
    <row r="581" spans="1:76" s="132" customFormat="1" ht="15" x14ac:dyDescent="0.3">
      <c r="A581" s="148"/>
      <c r="B581" s="149"/>
      <c r="C581" s="291" t="str">
        <f t="shared" ref="C581:C644" si="9">IF(D581="","",C580+1)</f>
        <v/>
      </c>
      <c r="D581" s="295"/>
      <c r="E581" s="264"/>
      <c r="F581" s="264"/>
      <c r="G581" s="431"/>
      <c r="H581" s="432"/>
      <c r="I581" s="382"/>
      <c r="J581" s="382"/>
      <c r="K581" s="382"/>
      <c r="L581" s="376"/>
      <c r="M581" s="433"/>
      <c r="N581" s="434"/>
      <c r="O581" s="435"/>
      <c r="P581" s="378"/>
      <c r="Q581" s="436"/>
      <c r="R581" s="373"/>
      <c r="S581" s="437"/>
      <c r="T581" s="438"/>
      <c r="U581" s="384"/>
      <c r="V581" s="470"/>
      <c r="W581" s="381"/>
      <c r="X581" s="382"/>
      <c r="Y581" s="382"/>
      <c r="Z581" s="382"/>
      <c r="AA581" s="382"/>
      <c r="AB581" s="382"/>
      <c r="AC581" s="376"/>
      <c r="AD581" s="377"/>
      <c r="AE581" s="385"/>
      <c r="AF581" s="385"/>
      <c r="AG581" s="385"/>
      <c r="AH581" s="385"/>
      <c r="AI581" s="379"/>
      <c r="AJ581" s="386"/>
      <c r="AK581" s="372"/>
      <c r="AL581" s="372"/>
      <c r="AM581" s="372"/>
      <c r="AN581" s="372"/>
      <c r="AO581" s="372"/>
      <c r="AP581" s="372"/>
      <c r="AQ581" s="373"/>
      <c r="AR581" s="387"/>
      <c r="AS581" s="383"/>
      <c r="AT581" s="435"/>
      <c r="AU581" s="385"/>
      <c r="AV581" s="385"/>
      <c r="AW581" s="385"/>
      <c r="AX581" s="385"/>
      <c r="AY581" s="378"/>
      <c r="AZ581" s="436"/>
      <c r="BA581" s="372"/>
      <c r="BB581" s="372"/>
      <c r="BC581" s="372"/>
      <c r="BD581" s="372"/>
      <c r="BE581" s="437"/>
      <c r="BF581" s="381"/>
      <c r="BG581" s="376"/>
      <c r="BH581" s="377"/>
      <c r="BI581" s="385"/>
      <c r="BJ581" s="385"/>
      <c r="BK581" s="385"/>
      <c r="BL581" s="385"/>
      <c r="BM581" s="385"/>
      <c r="BN581" s="385"/>
      <c r="BO581" s="379"/>
      <c r="BP581" s="439"/>
      <c r="BQ581" s="438"/>
      <c r="BR581" s="440"/>
      <c r="BS581" s="385"/>
      <c r="BT581" s="379"/>
      <c r="BX581" s="458"/>
    </row>
    <row r="582" spans="1:76" s="132" customFormat="1" ht="15" x14ac:dyDescent="0.3">
      <c r="A582" s="148"/>
      <c r="B582" s="149"/>
      <c r="C582" s="291" t="str">
        <f t="shared" si="9"/>
        <v/>
      </c>
      <c r="D582" s="295"/>
      <c r="E582" s="264"/>
      <c r="F582" s="264"/>
      <c r="G582" s="431"/>
      <c r="H582" s="432"/>
      <c r="I582" s="382"/>
      <c r="J582" s="382"/>
      <c r="K582" s="382"/>
      <c r="L582" s="376"/>
      <c r="M582" s="433"/>
      <c r="N582" s="434"/>
      <c r="O582" s="435"/>
      <c r="P582" s="378"/>
      <c r="Q582" s="436"/>
      <c r="R582" s="373"/>
      <c r="S582" s="437"/>
      <c r="T582" s="438"/>
      <c r="U582" s="384"/>
      <c r="V582" s="470"/>
      <c r="W582" s="381"/>
      <c r="X582" s="382"/>
      <c r="Y582" s="382"/>
      <c r="Z582" s="382"/>
      <c r="AA582" s="382"/>
      <c r="AB582" s="382"/>
      <c r="AC582" s="376"/>
      <c r="AD582" s="377"/>
      <c r="AE582" s="385"/>
      <c r="AF582" s="385"/>
      <c r="AG582" s="385"/>
      <c r="AH582" s="385"/>
      <c r="AI582" s="379"/>
      <c r="AJ582" s="386"/>
      <c r="AK582" s="372"/>
      <c r="AL582" s="372"/>
      <c r="AM582" s="372"/>
      <c r="AN582" s="372"/>
      <c r="AO582" s="372"/>
      <c r="AP582" s="372"/>
      <c r="AQ582" s="373"/>
      <c r="AR582" s="387"/>
      <c r="AS582" s="383"/>
      <c r="AT582" s="435"/>
      <c r="AU582" s="385"/>
      <c r="AV582" s="385"/>
      <c r="AW582" s="385"/>
      <c r="AX582" s="385"/>
      <c r="AY582" s="378"/>
      <c r="AZ582" s="436"/>
      <c r="BA582" s="372"/>
      <c r="BB582" s="372"/>
      <c r="BC582" s="372"/>
      <c r="BD582" s="372"/>
      <c r="BE582" s="437"/>
      <c r="BF582" s="381"/>
      <c r="BG582" s="376"/>
      <c r="BH582" s="377"/>
      <c r="BI582" s="385"/>
      <c r="BJ582" s="385"/>
      <c r="BK582" s="385"/>
      <c r="BL582" s="385"/>
      <c r="BM582" s="385"/>
      <c r="BN582" s="385"/>
      <c r="BO582" s="379"/>
      <c r="BP582" s="439"/>
      <c r="BQ582" s="438"/>
      <c r="BR582" s="440"/>
      <c r="BS582" s="385"/>
      <c r="BT582" s="379"/>
      <c r="BX582" s="458"/>
    </row>
    <row r="583" spans="1:76" s="132" customFormat="1" ht="15" x14ac:dyDescent="0.3">
      <c r="A583" s="148"/>
      <c r="B583" s="149"/>
      <c r="C583" s="291" t="str">
        <f t="shared" si="9"/>
        <v/>
      </c>
      <c r="D583" s="295"/>
      <c r="E583" s="264"/>
      <c r="F583" s="264"/>
      <c r="G583" s="431"/>
      <c r="H583" s="432"/>
      <c r="I583" s="382"/>
      <c r="J583" s="382"/>
      <c r="K583" s="382"/>
      <c r="L583" s="376"/>
      <c r="M583" s="433"/>
      <c r="N583" s="434"/>
      <c r="O583" s="435"/>
      <c r="P583" s="378"/>
      <c r="Q583" s="436"/>
      <c r="R583" s="373"/>
      <c r="S583" s="437"/>
      <c r="T583" s="438"/>
      <c r="U583" s="384"/>
      <c r="V583" s="470"/>
      <c r="W583" s="381"/>
      <c r="X583" s="382"/>
      <c r="Y583" s="382"/>
      <c r="Z583" s="382"/>
      <c r="AA583" s="382"/>
      <c r="AB583" s="382"/>
      <c r="AC583" s="376"/>
      <c r="AD583" s="377"/>
      <c r="AE583" s="385"/>
      <c r="AF583" s="385"/>
      <c r="AG583" s="385"/>
      <c r="AH583" s="385"/>
      <c r="AI583" s="379"/>
      <c r="AJ583" s="386"/>
      <c r="AK583" s="372"/>
      <c r="AL583" s="372"/>
      <c r="AM583" s="372"/>
      <c r="AN583" s="372"/>
      <c r="AO583" s="372"/>
      <c r="AP583" s="372"/>
      <c r="AQ583" s="373"/>
      <c r="AR583" s="387"/>
      <c r="AS583" s="383"/>
      <c r="AT583" s="435"/>
      <c r="AU583" s="385"/>
      <c r="AV583" s="385"/>
      <c r="AW583" s="385"/>
      <c r="AX583" s="385"/>
      <c r="AY583" s="378"/>
      <c r="AZ583" s="436"/>
      <c r="BA583" s="372"/>
      <c r="BB583" s="372"/>
      <c r="BC583" s="372"/>
      <c r="BD583" s="372"/>
      <c r="BE583" s="437"/>
      <c r="BF583" s="381"/>
      <c r="BG583" s="376"/>
      <c r="BH583" s="377"/>
      <c r="BI583" s="385"/>
      <c r="BJ583" s="385"/>
      <c r="BK583" s="385"/>
      <c r="BL583" s="385"/>
      <c r="BM583" s="385"/>
      <c r="BN583" s="385"/>
      <c r="BO583" s="379"/>
      <c r="BP583" s="439"/>
      <c r="BQ583" s="438"/>
      <c r="BR583" s="440"/>
      <c r="BS583" s="385"/>
      <c r="BT583" s="379"/>
      <c r="BX583" s="458"/>
    </row>
    <row r="584" spans="1:76" s="132" customFormat="1" ht="15" x14ac:dyDescent="0.3">
      <c r="A584" s="148"/>
      <c r="B584" s="149"/>
      <c r="C584" s="291" t="str">
        <f t="shared" si="9"/>
        <v/>
      </c>
      <c r="D584" s="295"/>
      <c r="E584" s="264"/>
      <c r="F584" s="264"/>
      <c r="G584" s="431"/>
      <c r="H584" s="432"/>
      <c r="I584" s="382"/>
      <c r="J584" s="382"/>
      <c r="K584" s="382"/>
      <c r="L584" s="376"/>
      <c r="M584" s="433"/>
      <c r="N584" s="434"/>
      <c r="O584" s="435"/>
      <c r="P584" s="378"/>
      <c r="Q584" s="436"/>
      <c r="R584" s="373"/>
      <c r="S584" s="437"/>
      <c r="T584" s="438"/>
      <c r="U584" s="384"/>
      <c r="V584" s="470"/>
      <c r="W584" s="381"/>
      <c r="X584" s="382"/>
      <c r="Y584" s="382"/>
      <c r="Z584" s="382"/>
      <c r="AA584" s="382"/>
      <c r="AB584" s="382"/>
      <c r="AC584" s="376"/>
      <c r="AD584" s="377"/>
      <c r="AE584" s="385"/>
      <c r="AF584" s="385"/>
      <c r="AG584" s="385"/>
      <c r="AH584" s="385"/>
      <c r="AI584" s="379"/>
      <c r="AJ584" s="386"/>
      <c r="AK584" s="372"/>
      <c r="AL584" s="372"/>
      <c r="AM584" s="372"/>
      <c r="AN584" s="372"/>
      <c r="AO584" s="372"/>
      <c r="AP584" s="372"/>
      <c r="AQ584" s="373"/>
      <c r="AR584" s="387"/>
      <c r="AS584" s="383"/>
      <c r="AT584" s="435"/>
      <c r="AU584" s="385"/>
      <c r="AV584" s="385"/>
      <c r="AW584" s="385"/>
      <c r="AX584" s="385"/>
      <c r="AY584" s="378"/>
      <c r="AZ584" s="436"/>
      <c r="BA584" s="372"/>
      <c r="BB584" s="372"/>
      <c r="BC584" s="372"/>
      <c r="BD584" s="372"/>
      <c r="BE584" s="437"/>
      <c r="BF584" s="381"/>
      <c r="BG584" s="376"/>
      <c r="BH584" s="377"/>
      <c r="BI584" s="385"/>
      <c r="BJ584" s="385"/>
      <c r="BK584" s="385"/>
      <c r="BL584" s="385"/>
      <c r="BM584" s="385"/>
      <c r="BN584" s="385"/>
      <c r="BO584" s="379"/>
      <c r="BP584" s="439"/>
      <c r="BQ584" s="438"/>
      <c r="BR584" s="440"/>
      <c r="BS584" s="385"/>
      <c r="BT584" s="379"/>
      <c r="BX584" s="458"/>
    </row>
    <row r="585" spans="1:76" s="132" customFormat="1" ht="15" x14ac:dyDescent="0.3">
      <c r="A585" s="148"/>
      <c r="B585" s="149"/>
      <c r="C585" s="291" t="str">
        <f t="shared" si="9"/>
        <v/>
      </c>
      <c r="D585" s="295"/>
      <c r="E585" s="264"/>
      <c r="F585" s="264"/>
      <c r="G585" s="431"/>
      <c r="H585" s="432"/>
      <c r="I585" s="382"/>
      <c r="J585" s="382"/>
      <c r="K585" s="382"/>
      <c r="L585" s="376"/>
      <c r="M585" s="433"/>
      <c r="N585" s="434"/>
      <c r="O585" s="435"/>
      <c r="P585" s="378"/>
      <c r="Q585" s="436"/>
      <c r="R585" s="373"/>
      <c r="S585" s="437"/>
      <c r="T585" s="438"/>
      <c r="U585" s="384"/>
      <c r="V585" s="470"/>
      <c r="W585" s="381"/>
      <c r="X585" s="382"/>
      <c r="Y585" s="382"/>
      <c r="Z585" s="382"/>
      <c r="AA585" s="382"/>
      <c r="AB585" s="382"/>
      <c r="AC585" s="376"/>
      <c r="AD585" s="377"/>
      <c r="AE585" s="385"/>
      <c r="AF585" s="385"/>
      <c r="AG585" s="385"/>
      <c r="AH585" s="385"/>
      <c r="AI585" s="379"/>
      <c r="AJ585" s="386"/>
      <c r="AK585" s="372"/>
      <c r="AL585" s="372"/>
      <c r="AM585" s="372"/>
      <c r="AN585" s="372"/>
      <c r="AO585" s="372"/>
      <c r="AP585" s="372"/>
      <c r="AQ585" s="373"/>
      <c r="AR585" s="387"/>
      <c r="AS585" s="383"/>
      <c r="AT585" s="435"/>
      <c r="AU585" s="385"/>
      <c r="AV585" s="385"/>
      <c r="AW585" s="385"/>
      <c r="AX585" s="385"/>
      <c r="AY585" s="378"/>
      <c r="AZ585" s="436"/>
      <c r="BA585" s="372"/>
      <c r="BB585" s="372"/>
      <c r="BC585" s="372"/>
      <c r="BD585" s="372"/>
      <c r="BE585" s="437"/>
      <c r="BF585" s="381"/>
      <c r="BG585" s="376"/>
      <c r="BH585" s="377"/>
      <c r="BI585" s="385"/>
      <c r="BJ585" s="385"/>
      <c r="BK585" s="385"/>
      <c r="BL585" s="385"/>
      <c r="BM585" s="385"/>
      <c r="BN585" s="385"/>
      <c r="BO585" s="379"/>
      <c r="BP585" s="439"/>
      <c r="BQ585" s="438"/>
      <c r="BR585" s="440"/>
      <c r="BS585" s="385"/>
      <c r="BT585" s="379"/>
      <c r="BX585" s="458"/>
    </row>
    <row r="586" spans="1:76" s="132" customFormat="1" ht="15" x14ac:dyDescent="0.3">
      <c r="A586" s="148"/>
      <c r="B586" s="149"/>
      <c r="C586" s="291" t="str">
        <f t="shared" si="9"/>
        <v/>
      </c>
      <c r="D586" s="295"/>
      <c r="E586" s="264"/>
      <c r="F586" s="264"/>
      <c r="G586" s="431"/>
      <c r="H586" s="432"/>
      <c r="I586" s="382"/>
      <c r="J586" s="382"/>
      <c r="K586" s="382"/>
      <c r="L586" s="376"/>
      <c r="M586" s="433"/>
      <c r="N586" s="434"/>
      <c r="O586" s="435"/>
      <c r="P586" s="378"/>
      <c r="Q586" s="436"/>
      <c r="R586" s="373"/>
      <c r="S586" s="437"/>
      <c r="T586" s="438"/>
      <c r="U586" s="384"/>
      <c r="V586" s="470"/>
      <c r="W586" s="381"/>
      <c r="X586" s="382"/>
      <c r="Y586" s="382"/>
      <c r="Z586" s="382"/>
      <c r="AA586" s="382"/>
      <c r="AB586" s="382"/>
      <c r="AC586" s="376"/>
      <c r="AD586" s="377"/>
      <c r="AE586" s="385"/>
      <c r="AF586" s="385"/>
      <c r="AG586" s="385"/>
      <c r="AH586" s="385"/>
      <c r="AI586" s="379"/>
      <c r="AJ586" s="386"/>
      <c r="AK586" s="372"/>
      <c r="AL586" s="372"/>
      <c r="AM586" s="372"/>
      <c r="AN586" s="372"/>
      <c r="AO586" s="372"/>
      <c r="AP586" s="372"/>
      <c r="AQ586" s="373"/>
      <c r="AR586" s="387"/>
      <c r="AS586" s="383"/>
      <c r="AT586" s="435"/>
      <c r="AU586" s="385"/>
      <c r="AV586" s="385"/>
      <c r="AW586" s="385"/>
      <c r="AX586" s="385"/>
      <c r="AY586" s="378"/>
      <c r="AZ586" s="436"/>
      <c r="BA586" s="372"/>
      <c r="BB586" s="372"/>
      <c r="BC586" s="372"/>
      <c r="BD586" s="372"/>
      <c r="BE586" s="437"/>
      <c r="BF586" s="381"/>
      <c r="BG586" s="376"/>
      <c r="BH586" s="377"/>
      <c r="BI586" s="385"/>
      <c r="BJ586" s="385"/>
      <c r="BK586" s="385"/>
      <c r="BL586" s="385"/>
      <c r="BM586" s="385"/>
      <c r="BN586" s="385"/>
      <c r="BO586" s="379"/>
      <c r="BP586" s="439"/>
      <c r="BQ586" s="438"/>
      <c r="BR586" s="440"/>
      <c r="BS586" s="385"/>
      <c r="BT586" s="379"/>
      <c r="BX586" s="458"/>
    </row>
    <row r="587" spans="1:76" s="132" customFormat="1" ht="15" x14ac:dyDescent="0.3">
      <c r="A587" s="148"/>
      <c r="B587" s="149"/>
      <c r="C587" s="291" t="str">
        <f t="shared" si="9"/>
        <v/>
      </c>
      <c r="D587" s="295"/>
      <c r="E587" s="264"/>
      <c r="F587" s="264"/>
      <c r="G587" s="431"/>
      <c r="H587" s="432"/>
      <c r="I587" s="382"/>
      <c r="J587" s="382"/>
      <c r="K587" s="382"/>
      <c r="L587" s="376"/>
      <c r="M587" s="433"/>
      <c r="N587" s="434"/>
      <c r="O587" s="435"/>
      <c r="P587" s="378"/>
      <c r="Q587" s="436"/>
      <c r="R587" s="373"/>
      <c r="S587" s="437"/>
      <c r="T587" s="438"/>
      <c r="U587" s="384"/>
      <c r="V587" s="470"/>
      <c r="W587" s="381"/>
      <c r="X587" s="382"/>
      <c r="Y587" s="382"/>
      <c r="Z587" s="382"/>
      <c r="AA587" s="382"/>
      <c r="AB587" s="382"/>
      <c r="AC587" s="376"/>
      <c r="AD587" s="377"/>
      <c r="AE587" s="385"/>
      <c r="AF587" s="385"/>
      <c r="AG587" s="385"/>
      <c r="AH587" s="385"/>
      <c r="AI587" s="379"/>
      <c r="AJ587" s="386"/>
      <c r="AK587" s="372"/>
      <c r="AL587" s="372"/>
      <c r="AM587" s="372"/>
      <c r="AN587" s="372"/>
      <c r="AO587" s="372"/>
      <c r="AP587" s="372"/>
      <c r="AQ587" s="373"/>
      <c r="AR587" s="387"/>
      <c r="AS587" s="383"/>
      <c r="AT587" s="435"/>
      <c r="AU587" s="385"/>
      <c r="AV587" s="385"/>
      <c r="AW587" s="385"/>
      <c r="AX587" s="385"/>
      <c r="AY587" s="378"/>
      <c r="AZ587" s="436"/>
      <c r="BA587" s="372"/>
      <c r="BB587" s="372"/>
      <c r="BC587" s="372"/>
      <c r="BD587" s="372"/>
      <c r="BE587" s="437"/>
      <c r="BF587" s="381"/>
      <c r="BG587" s="376"/>
      <c r="BH587" s="377"/>
      <c r="BI587" s="385"/>
      <c r="BJ587" s="385"/>
      <c r="BK587" s="385"/>
      <c r="BL587" s="385"/>
      <c r="BM587" s="385"/>
      <c r="BN587" s="385"/>
      <c r="BO587" s="379"/>
      <c r="BP587" s="439"/>
      <c r="BQ587" s="438"/>
      <c r="BR587" s="440"/>
      <c r="BS587" s="385"/>
      <c r="BT587" s="379"/>
      <c r="BX587" s="458"/>
    </row>
    <row r="588" spans="1:76" s="132" customFormat="1" ht="15" x14ac:dyDescent="0.3">
      <c r="A588" s="148"/>
      <c r="B588" s="149"/>
      <c r="C588" s="291" t="str">
        <f t="shared" si="9"/>
        <v/>
      </c>
      <c r="D588" s="295"/>
      <c r="E588" s="264"/>
      <c r="F588" s="264"/>
      <c r="G588" s="431"/>
      <c r="H588" s="432"/>
      <c r="I588" s="382"/>
      <c r="J588" s="382"/>
      <c r="K588" s="382"/>
      <c r="L588" s="376"/>
      <c r="M588" s="433"/>
      <c r="N588" s="434"/>
      <c r="O588" s="435"/>
      <c r="P588" s="378"/>
      <c r="Q588" s="436"/>
      <c r="R588" s="373"/>
      <c r="S588" s="437"/>
      <c r="T588" s="438"/>
      <c r="U588" s="384"/>
      <c r="V588" s="470"/>
      <c r="W588" s="381"/>
      <c r="X588" s="382"/>
      <c r="Y588" s="382"/>
      <c r="Z588" s="382"/>
      <c r="AA588" s="382"/>
      <c r="AB588" s="382"/>
      <c r="AC588" s="376"/>
      <c r="AD588" s="377"/>
      <c r="AE588" s="385"/>
      <c r="AF588" s="385"/>
      <c r="AG588" s="385"/>
      <c r="AH588" s="385"/>
      <c r="AI588" s="379"/>
      <c r="AJ588" s="386"/>
      <c r="AK588" s="372"/>
      <c r="AL588" s="372"/>
      <c r="AM588" s="372"/>
      <c r="AN588" s="372"/>
      <c r="AO588" s="372"/>
      <c r="AP588" s="372"/>
      <c r="AQ588" s="373"/>
      <c r="AR588" s="387"/>
      <c r="AS588" s="383"/>
      <c r="AT588" s="435"/>
      <c r="AU588" s="385"/>
      <c r="AV588" s="385"/>
      <c r="AW588" s="385"/>
      <c r="AX588" s="385"/>
      <c r="AY588" s="378"/>
      <c r="AZ588" s="436"/>
      <c r="BA588" s="372"/>
      <c r="BB588" s="372"/>
      <c r="BC588" s="372"/>
      <c r="BD588" s="372"/>
      <c r="BE588" s="437"/>
      <c r="BF588" s="381"/>
      <c r="BG588" s="376"/>
      <c r="BH588" s="377"/>
      <c r="BI588" s="385"/>
      <c r="BJ588" s="385"/>
      <c r="BK588" s="385"/>
      <c r="BL588" s="385"/>
      <c r="BM588" s="385"/>
      <c r="BN588" s="385"/>
      <c r="BO588" s="379"/>
      <c r="BP588" s="439"/>
      <c r="BQ588" s="438"/>
      <c r="BR588" s="440"/>
      <c r="BS588" s="385"/>
      <c r="BT588" s="379"/>
      <c r="BX588" s="458"/>
    </row>
    <row r="589" spans="1:76" s="132" customFormat="1" ht="15" x14ac:dyDescent="0.3">
      <c r="A589" s="148"/>
      <c r="B589" s="149"/>
      <c r="C589" s="291" t="str">
        <f t="shared" si="9"/>
        <v/>
      </c>
      <c r="D589" s="295"/>
      <c r="E589" s="264"/>
      <c r="F589" s="264"/>
      <c r="G589" s="431"/>
      <c r="H589" s="432"/>
      <c r="I589" s="382"/>
      <c r="J589" s="382"/>
      <c r="K589" s="382"/>
      <c r="L589" s="376"/>
      <c r="M589" s="433"/>
      <c r="N589" s="434"/>
      <c r="O589" s="435"/>
      <c r="P589" s="378"/>
      <c r="Q589" s="436"/>
      <c r="R589" s="373"/>
      <c r="S589" s="437"/>
      <c r="T589" s="438"/>
      <c r="U589" s="384"/>
      <c r="V589" s="470"/>
      <c r="W589" s="381"/>
      <c r="X589" s="382"/>
      <c r="Y589" s="382"/>
      <c r="Z589" s="382"/>
      <c r="AA589" s="382"/>
      <c r="AB589" s="382"/>
      <c r="AC589" s="376"/>
      <c r="AD589" s="377"/>
      <c r="AE589" s="385"/>
      <c r="AF589" s="385"/>
      <c r="AG589" s="385"/>
      <c r="AH589" s="385"/>
      <c r="AI589" s="379"/>
      <c r="AJ589" s="386"/>
      <c r="AK589" s="372"/>
      <c r="AL589" s="372"/>
      <c r="AM589" s="372"/>
      <c r="AN589" s="372"/>
      <c r="AO589" s="372"/>
      <c r="AP589" s="372"/>
      <c r="AQ589" s="373"/>
      <c r="AR589" s="387"/>
      <c r="AS589" s="383"/>
      <c r="AT589" s="435"/>
      <c r="AU589" s="385"/>
      <c r="AV589" s="385"/>
      <c r="AW589" s="385"/>
      <c r="AX589" s="385"/>
      <c r="AY589" s="378"/>
      <c r="AZ589" s="436"/>
      <c r="BA589" s="372"/>
      <c r="BB589" s="372"/>
      <c r="BC589" s="372"/>
      <c r="BD589" s="372"/>
      <c r="BE589" s="437"/>
      <c r="BF589" s="381"/>
      <c r="BG589" s="376"/>
      <c r="BH589" s="377"/>
      <c r="BI589" s="385"/>
      <c r="BJ589" s="385"/>
      <c r="BK589" s="385"/>
      <c r="BL589" s="385"/>
      <c r="BM589" s="385"/>
      <c r="BN589" s="385"/>
      <c r="BO589" s="379"/>
      <c r="BP589" s="439"/>
      <c r="BQ589" s="438"/>
      <c r="BR589" s="440"/>
      <c r="BS589" s="385"/>
      <c r="BT589" s="379"/>
      <c r="BX589" s="458"/>
    </row>
    <row r="590" spans="1:76" s="132" customFormat="1" ht="15" x14ac:dyDescent="0.3">
      <c r="A590" s="148"/>
      <c r="B590" s="149"/>
      <c r="C590" s="291" t="str">
        <f t="shared" si="9"/>
        <v/>
      </c>
      <c r="D590" s="295"/>
      <c r="E590" s="264"/>
      <c r="F590" s="264"/>
      <c r="G590" s="431"/>
      <c r="H590" s="432"/>
      <c r="I590" s="382"/>
      <c r="J590" s="382"/>
      <c r="K590" s="382"/>
      <c r="L590" s="376"/>
      <c r="M590" s="433"/>
      <c r="N590" s="434"/>
      <c r="O590" s="435"/>
      <c r="P590" s="378"/>
      <c r="Q590" s="436"/>
      <c r="R590" s="373"/>
      <c r="S590" s="437"/>
      <c r="T590" s="438"/>
      <c r="U590" s="384"/>
      <c r="V590" s="470"/>
      <c r="W590" s="381"/>
      <c r="X590" s="382"/>
      <c r="Y590" s="382"/>
      <c r="Z590" s="382"/>
      <c r="AA590" s="382"/>
      <c r="AB590" s="382"/>
      <c r="AC590" s="376"/>
      <c r="AD590" s="377"/>
      <c r="AE590" s="385"/>
      <c r="AF590" s="385"/>
      <c r="AG590" s="385"/>
      <c r="AH590" s="385"/>
      <c r="AI590" s="379"/>
      <c r="AJ590" s="386"/>
      <c r="AK590" s="372"/>
      <c r="AL590" s="372"/>
      <c r="AM590" s="372"/>
      <c r="AN590" s="372"/>
      <c r="AO590" s="372"/>
      <c r="AP590" s="372"/>
      <c r="AQ590" s="373"/>
      <c r="AR590" s="387"/>
      <c r="AS590" s="383"/>
      <c r="AT590" s="435"/>
      <c r="AU590" s="385"/>
      <c r="AV590" s="385"/>
      <c r="AW590" s="385"/>
      <c r="AX590" s="385"/>
      <c r="AY590" s="378"/>
      <c r="AZ590" s="436"/>
      <c r="BA590" s="372"/>
      <c r="BB590" s="372"/>
      <c r="BC590" s="372"/>
      <c r="BD590" s="372"/>
      <c r="BE590" s="437"/>
      <c r="BF590" s="381"/>
      <c r="BG590" s="376"/>
      <c r="BH590" s="377"/>
      <c r="BI590" s="385"/>
      <c r="BJ590" s="385"/>
      <c r="BK590" s="385"/>
      <c r="BL590" s="385"/>
      <c r="BM590" s="385"/>
      <c r="BN590" s="385"/>
      <c r="BO590" s="379"/>
      <c r="BP590" s="439"/>
      <c r="BQ590" s="438"/>
      <c r="BR590" s="440"/>
      <c r="BS590" s="385"/>
      <c r="BT590" s="379"/>
      <c r="BX590" s="458"/>
    </row>
    <row r="591" spans="1:76" s="132" customFormat="1" ht="15" x14ac:dyDescent="0.3">
      <c r="A591" s="148"/>
      <c r="B591" s="149"/>
      <c r="C591" s="291" t="str">
        <f t="shared" si="9"/>
        <v/>
      </c>
      <c r="D591" s="295"/>
      <c r="E591" s="264"/>
      <c r="F591" s="264"/>
      <c r="G591" s="431"/>
      <c r="H591" s="432"/>
      <c r="I591" s="382"/>
      <c r="J591" s="382"/>
      <c r="K591" s="382"/>
      <c r="L591" s="376"/>
      <c r="M591" s="433"/>
      <c r="N591" s="434"/>
      <c r="O591" s="435"/>
      <c r="P591" s="378"/>
      <c r="Q591" s="436"/>
      <c r="R591" s="373"/>
      <c r="S591" s="437"/>
      <c r="T591" s="438"/>
      <c r="U591" s="384"/>
      <c r="V591" s="470"/>
      <c r="W591" s="381"/>
      <c r="X591" s="382"/>
      <c r="Y591" s="382"/>
      <c r="Z591" s="382"/>
      <c r="AA591" s="382"/>
      <c r="AB591" s="382"/>
      <c r="AC591" s="376"/>
      <c r="AD591" s="377"/>
      <c r="AE591" s="385"/>
      <c r="AF591" s="385"/>
      <c r="AG591" s="385"/>
      <c r="AH591" s="385"/>
      <c r="AI591" s="379"/>
      <c r="AJ591" s="386"/>
      <c r="AK591" s="372"/>
      <c r="AL591" s="372"/>
      <c r="AM591" s="372"/>
      <c r="AN591" s="372"/>
      <c r="AO591" s="372"/>
      <c r="AP591" s="372"/>
      <c r="AQ591" s="373"/>
      <c r="AR591" s="387"/>
      <c r="AS591" s="383"/>
      <c r="AT591" s="435"/>
      <c r="AU591" s="385"/>
      <c r="AV591" s="385"/>
      <c r="AW591" s="385"/>
      <c r="AX591" s="385"/>
      <c r="AY591" s="378"/>
      <c r="AZ591" s="436"/>
      <c r="BA591" s="372"/>
      <c r="BB591" s="372"/>
      <c r="BC591" s="372"/>
      <c r="BD591" s="372"/>
      <c r="BE591" s="437"/>
      <c r="BF591" s="381"/>
      <c r="BG591" s="376"/>
      <c r="BH591" s="377"/>
      <c r="BI591" s="385"/>
      <c r="BJ591" s="385"/>
      <c r="BK591" s="385"/>
      <c r="BL591" s="385"/>
      <c r="BM591" s="385"/>
      <c r="BN591" s="385"/>
      <c r="BO591" s="379"/>
      <c r="BP591" s="439"/>
      <c r="BQ591" s="438"/>
      <c r="BR591" s="440"/>
      <c r="BS591" s="385"/>
      <c r="BT591" s="379"/>
      <c r="BX591" s="458"/>
    </row>
    <row r="592" spans="1:76" s="132" customFormat="1" ht="15" x14ac:dyDescent="0.3">
      <c r="A592" s="148"/>
      <c r="B592" s="149"/>
      <c r="C592" s="291" t="str">
        <f t="shared" si="9"/>
        <v/>
      </c>
      <c r="D592" s="295"/>
      <c r="E592" s="264"/>
      <c r="F592" s="264"/>
      <c r="G592" s="431"/>
      <c r="H592" s="432"/>
      <c r="I592" s="382"/>
      <c r="J592" s="382"/>
      <c r="K592" s="382"/>
      <c r="L592" s="376"/>
      <c r="M592" s="433"/>
      <c r="N592" s="434"/>
      <c r="O592" s="435"/>
      <c r="P592" s="378"/>
      <c r="Q592" s="436"/>
      <c r="R592" s="373"/>
      <c r="S592" s="437"/>
      <c r="T592" s="438"/>
      <c r="U592" s="384"/>
      <c r="V592" s="470"/>
      <c r="W592" s="381"/>
      <c r="X592" s="382"/>
      <c r="Y592" s="382"/>
      <c r="Z592" s="382"/>
      <c r="AA592" s="382"/>
      <c r="AB592" s="382"/>
      <c r="AC592" s="376"/>
      <c r="AD592" s="377"/>
      <c r="AE592" s="385"/>
      <c r="AF592" s="385"/>
      <c r="AG592" s="385"/>
      <c r="AH592" s="385"/>
      <c r="AI592" s="379"/>
      <c r="AJ592" s="386"/>
      <c r="AK592" s="372"/>
      <c r="AL592" s="372"/>
      <c r="AM592" s="372"/>
      <c r="AN592" s="372"/>
      <c r="AO592" s="372"/>
      <c r="AP592" s="372"/>
      <c r="AQ592" s="373"/>
      <c r="AR592" s="387"/>
      <c r="AS592" s="383"/>
      <c r="AT592" s="435"/>
      <c r="AU592" s="385"/>
      <c r="AV592" s="385"/>
      <c r="AW592" s="385"/>
      <c r="AX592" s="385"/>
      <c r="AY592" s="378"/>
      <c r="AZ592" s="436"/>
      <c r="BA592" s="372"/>
      <c r="BB592" s="372"/>
      <c r="BC592" s="372"/>
      <c r="BD592" s="372"/>
      <c r="BE592" s="437"/>
      <c r="BF592" s="381"/>
      <c r="BG592" s="376"/>
      <c r="BH592" s="377"/>
      <c r="BI592" s="385"/>
      <c r="BJ592" s="385"/>
      <c r="BK592" s="385"/>
      <c r="BL592" s="385"/>
      <c r="BM592" s="385"/>
      <c r="BN592" s="385"/>
      <c r="BO592" s="379"/>
      <c r="BP592" s="439"/>
      <c r="BQ592" s="438"/>
      <c r="BR592" s="440"/>
      <c r="BS592" s="385"/>
      <c r="BT592" s="379"/>
      <c r="BX592" s="458"/>
    </row>
    <row r="593" spans="1:76" s="132" customFormat="1" ht="15" x14ac:dyDescent="0.3">
      <c r="A593" s="148"/>
      <c r="B593" s="149"/>
      <c r="C593" s="291" t="str">
        <f t="shared" si="9"/>
        <v/>
      </c>
      <c r="D593" s="295"/>
      <c r="E593" s="264"/>
      <c r="F593" s="264"/>
      <c r="G593" s="431"/>
      <c r="H593" s="432"/>
      <c r="I593" s="382"/>
      <c r="J593" s="382"/>
      <c r="K593" s="382"/>
      <c r="L593" s="376"/>
      <c r="M593" s="433"/>
      <c r="N593" s="434"/>
      <c r="O593" s="435"/>
      <c r="P593" s="378"/>
      <c r="Q593" s="436"/>
      <c r="R593" s="373"/>
      <c r="S593" s="437"/>
      <c r="T593" s="438"/>
      <c r="U593" s="384"/>
      <c r="V593" s="470"/>
      <c r="W593" s="381"/>
      <c r="X593" s="382"/>
      <c r="Y593" s="382"/>
      <c r="Z593" s="382"/>
      <c r="AA593" s="382"/>
      <c r="AB593" s="382"/>
      <c r="AC593" s="376"/>
      <c r="AD593" s="377"/>
      <c r="AE593" s="385"/>
      <c r="AF593" s="385"/>
      <c r="AG593" s="385"/>
      <c r="AH593" s="385"/>
      <c r="AI593" s="379"/>
      <c r="AJ593" s="386"/>
      <c r="AK593" s="372"/>
      <c r="AL593" s="372"/>
      <c r="AM593" s="372"/>
      <c r="AN593" s="372"/>
      <c r="AO593" s="372"/>
      <c r="AP593" s="372"/>
      <c r="AQ593" s="373"/>
      <c r="AR593" s="387"/>
      <c r="AS593" s="383"/>
      <c r="AT593" s="435"/>
      <c r="AU593" s="385"/>
      <c r="AV593" s="385"/>
      <c r="AW593" s="385"/>
      <c r="AX593" s="385"/>
      <c r="AY593" s="378"/>
      <c r="AZ593" s="436"/>
      <c r="BA593" s="372"/>
      <c r="BB593" s="372"/>
      <c r="BC593" s="372"/>
      <c r="BD593" s="372"/>
      <c r="BE593" s="437"/>
      <c r="BF593" s="381"/>
      <c r="BG593" s="376"/>
      <c r="BH593" s="377"/>
      <c r="BI593" s="385"/>
      <c r="BJ593" s="385"/>
      <c r="BK593" s="385"/>
      <c r="BL593" s="385"/>
      <c r="BM593" s="385"/>
      <c r="BN593" s="385"/>
      <c r="BO593" s="379"/>
      <c r="BP593" s="439"/>
      <c r="BQ593" s="438"/>
      <c r="BR593" s="440"/>
      <c r="BS593" s="385"/>
      <c r="BT593" s="379"/>
      <c r="BX593" s="458"/>
    </row>
    <row r="594" spans="1:76" s="132" customFormat="1" ht="15" x14ac:dyDescent="0.3">
      <c r="A594" s="148"/>
      <c r="B594" s="149"/>
      <c r="C594" s="291" t="str">
        <f t="shared" si="9"/>
        <v/>
      </c>
      <c r="D594" s="295"/>
      <c r="E594" s="264"/>
      <c r="F594" s="264"/>
      <c r="G594" s="431"/>
      <c r="H594" s="432"/>
      <c r="I594" s="382"/>
      <c r="J594" s="382"/>
      <c r="K594" s="382"/>
      <c r="L594" s="376"/>
      <c r="M594" s="433"/>
      <c r="N594" s="434"/>
      <c r="O594" s="435"/>
      <c r="P594" s="378"/>
      <c r="Q594" s="436"/>
      <c r="R594" s="373"/>
      <c r="S594" s="437"/>
      <c r="T594" s="438"/>
      <c r="U594" s="384"/>
      <c r="V594" s="470"/>
      <c r="W594" s="381"/>
      <c r="X594" s="382"/>
      <c r="Y594" s="382"/>
      <c r="Z594" s="382"/>
      <c r="AA594" s="382"/>
      <c r="AB594" s="382"/>
      <c r="AC594" s="376"/>
      <c r="AD594" s="377"/>
      <c r="AE594" s="385"/>
      <c r="AF594" s="385"/>
      <c r="AG594" s="385"/>
      <c r="AH594" s="385"/>
      <c r="AI594" s="379"/>
      <c r="AJ594" s="386"/>
      <c r="AK594" s="372"/>
      <c r="AL594" s="372"/>
      <c r="AM594" s="372"/>
      <c r="AN594" s="372"/>
      <c r="AO594" s="372"/>
      <c r="AP594" s="372"/>
      <c r="AQ594" s="373"/>
      <c r="AR594" s="387"/>
      <c r="AS594" s="383"/>
      <c r="AT594" s="435"/>
      <c r="AU594" s="385"/>
      <c r="AV594" s="385"/>
      <c r="AW594" s="385"/>
      <c r="AX594" s="385"/>
      <c r="AY594" s="378"/>
      <c r="AZ594" s="436"/>
      <c r="BA594" s="372"/>
      <c r="BB594" s="372"/>
      <c r="BC594" s="372"/>
      <c r="BD594" s="372"/>
      <c r="BE594" s="437"/>
      <c r="BF594" s="381"/>
      <c r="BG594" s="376"/>
      <c r="BH594" s="377"/>
      <c r="BI594" s="385"/>
      <c r="BJ594" s="385"/>
      <c r="BK594" s="385"/>
      <c r="BL594" s="385"/>
      <c r="BM594" s="385"/>
      <c r="BN594" s="385"/>
      <c r="BO594" s="379"/>
      <c r="BP594" s="439"/>
      <c r="BQ594" s="438"/>
      <c r="BR594" s="440"/>
      <c r="BS594" s="385"/>
      <c r="BT594" s="379"/>
      <c r="BX594" s="458"/>
    </row>
    <row r="595" spans="1:76" s="132" customFormat="1" ht="15" x14ac:dyDescent="0.3">
      <c r="A595" s="148"/>
      <c r="B595" s="149"/>
      <c r="C595" s="291" t="str">
        <f t="shared" si="9"/>
        <v/>
      </c>
      <c r="D595" s="295"/>
      <c r="E595" s="264"/>
      <c r="F595" s="264"/>
      <c r="G595" s="431"/>
      <c r="H595" s="432"/>
      <c r="I595" s="382"/>
      <c r="J595" s="382"/>
      <c r="K595" s="382"/>
      <c r="L595" s="376"/>
      <c r="M595" s="433"/>
      <c r="N595" s="434"/>
      <c r="O595" s="435"/>
      <c r="P595" s="378"/>
      <c r="Q595" s="436"/>
      <c r="R595" s="373"/>
      <c r="S595" s="437"/>
      <c r="T595" s="438"/>
      <c r="U595" s="384"/>
      <c r="V595" s="470"/>
      <c r="W595" s="381"/>
      <c r="X595" s="382"/>
      <c r="Y595" s="382"/>
      <c r="Z595" s="382"/>
      <c r="AA595" s="382"/>
      <c r="AB595" s="382"/>
      <c r="AC595" s="376"/>
      <c r="AD595" s="377"/>
      <c r="AE595" s="385"/>
      <c r="AF595" s="385"/>
      <c r="AG595" s="385"/>
      <c r="AH595" s="385"/>
      <c r="AI595" s="379"/>
      <c r="AJ595" s="386"/>
      <c r="AK595" s="372"/>
      <c r="AL595" s="372"/>
      <c r="AM595" s="372"/>
      <c r="AN595" s="372"/>
      <c r="AO595" s="372"/>
      <c r="AP595" s="372"/>
      <c r="AQ595" s="373"/>
      <c r="AR595" s="387"/>
      <c r="AS595" s="383"/>
      <c r="AT595" s="435"/>
      <c r="AU595" s="385"/>
      <c r="AV595" s="385"/>
      <c r="AW595" s="385"/>
      <c r="AX595" s="385"/>
      <c r="AY595" s="378"/>
      <c r="AZ595" s="436"/>
      <c r="BA595" s="372"/>
      <c r="BB595" s="372"/>
      <c r="BC595" s="372"/>
      <c r="BD595" s="372"/>
      <c r="BE595" s="437"/>
      <c r="BF595" s="381"/>
      <c r="BG595" s="376"/>
      <c r="BH595" s="377"/>
      <c r="BI595" s="385"/>
      <c r="BJ595" s="385"/>
      <c r="BK595" s="385"/>
      <c r="BL595" s="385"/>
      <c r="BM595" s="385"/>
      <c r="BN595" s="385"/>
      <c r="BO595" s="379"/>
      <c r="BP595" s="439"/>
      <c r="BQ595" s="438"/>
      <c r="BR595" s="440"/>
      <c r="BS595" s="385"/>
      <c r="BT595" s="379"/>
      <c r="BX595" s="458"/>
    </row>
    <row r="596" spans="1:76" s="132" customFormat="1" ht="15" x14ac:dyDescent="0.3">
      <c r="A596" s="148"/>
      <c r="B596" s="149"/>
      <c r="C596" s="291" t="str">
        <f t="shared" si="9"/>
        <v/>
      </c>
      <c r="D596" s="295"/>
      <c r="E596" s="264"/>
      <c r="F596" s="264"/>
      <c r="G596" s="431"/>
      <c r="H596" s="432"/>
      <c r="I596" s="382"/>
      <c r="J596" s="382"/>
      <c r="K596" s="382"/>
      <c r="L596" s="376"/>
      <c r="M596" s="433"/>
      <c r="N596" s="434"/>
      <c r="O596" s="435"/>
      <c r="P596" s="378"/>
      <c r="Q596" s="436"/>
      <c r="R596" s="373"/>
      <c r="S596" s="437"/>
      <c r="T596" s="438"/>
      <c r="U596" s="384"/>
      <c r="V596" s="470"/>
      <c r="W596" s="381"/>
      <c r="X596" s="382"/>
      <c r="Y596" s="382"/>
      <c r="Z596" s="382"/>
      <c r="AA596" s="382"/>
      <c r="AB596" s="382"/>
      <c r="AC596" s="376"/>
      <c r="AD596" s="377"/>
      <c r="AE596" s="385"/>
      <c r="AF596" s="385"/>
      <c r="AG596" s="385"/>
      <c r="AH596" s="385"/>
      <c r="AI596" s="379"/>
      <c r="AJ596" s="386"/>
      <c r="AK596" s="372"/>
      <c r="AL596" s="372"/>
      <c r="AM596" s="372"/>
      <c r="AN596" s="372"/>
      <c r="AO596" s="372"/>
      <c r="AP596" s="372"/>
      <c r="AQ596" s="373"/>
      <c r="AR596" s="387"/>
      <c r="AS596" s="383"/>
      <c r="AT596" s="435"/>
      <c r="AU596" s="385"/>
      <c r="AV596" s="385"/>
      <c r="AW596" s="385"/>
      <c r="AX596" s="385"/>
      <c r="AY596" s="378"/>
      <c r="AZ596" s="436"/>
      <c r="BA596" s="372"/>
      <c r="BB596" s="372"/>
      <c r="BC596" s="372"/>
      <c r="BD596" s="372"/>
      <c r="BE596" s="437"/>
      <c r="BF596" s="381"/>
      <c r="BG596" s="376"/>
      <c r="BH596" s="377"/>
      <c r="BI596" s="385"/>
      <c r="BJ596" s="385"/>
      <c r="BK596" s="385"/>
      <c r="BL596" s="385"/>
      <c r="BM596" s="385"/>
      <c r="BN596" s="385"/>
      <c r="BO596" s="379"/>
      <c r="BP596" s="439"/>
      <c r="BQ596" s="438"/>
      <c r="BR596" s="440"/>
      <c r="BS596" s="385"/>
      <c r="BT596" s="379"/>
      <c r="BX596" s="458"/>
    </row>
    <row r="597" spans="1:76" s="132" customFormat="1" ht="15" x14ac:dyDescent="0.3">
      <c r="A597" s="148"/>
      <c r="B597" s="149"/>
      <c r="C597" s="291" t="str">
        <f t="shared" si="9"/>
        <v/>
      </c>
      <c r="D597" s="295"/>
      <c r="E597" s="264"/>
      <c r="F597" s="264"/>
      <c r="G597" s="431"/>
      <c r="H597" s="432"/>
      <c r="I597" s="382"/>
      <c r="J597" s="382"/>
      <c r="K597" s="382"/>
      <c r="L597" s="376"/>
      <c r="M597" s="433"/>
      <c r="N597" s="434"/>
      <c r="O597" s="435"/>
      <c r="P597" s="378"/>
      <c r="Q597" s="436"/>
      <c r="R597" s="373"/>
      <c r="S597" s="437"/>
      <c r="T597" s="438"/>
      <c r="U597" s="384"/>
      <c r="V597" s="470"/>
      <c r="W597" s="381"/>
      <c r="X597" s="382"/>
      <c r="Y597" s="382"/>
      <c r="Z597" s="382"/>
      <c r="AA597" s="382"/>
      <c r="AB597" s="382"/>
      <c r="AC597" s="376"/>
      <c r="AD597" s="377"/>
      <c r="AE597" s="385"/>
      <c r="AF597" s="385"/>
      <c r="AG597" s="385"/>
      <c r="AH597" s="385"/>
      <c r="AI597" s="379"/>
      <c r="AJ597" s="386"/>
      <c r="AK597" s="372"/>
      <c r="AL597" s="372"/>
      <c r="AM597" s="372"/>
      <c r="AN597" s="372"/>
      <c r="AO597" s="372"/>
      <c r="AP597" s="372"/>
      <c r="AQ597" s="373"/>
      <c r="AR597" s="387"/>
      <c r="AS597" s="383"/>
      <c r="AT597" s="435"/>
      <c r="AU597" s="385"/>
      <c r="AV597" s="385"/>
      <c r="AW597" s="385"/>
      <c r="AX597" s="385"/>
      <c r="AY597" s="378"/>
      <c r="AZ597" s="436"/>
      <c r="BA597" s="372"/>
      <c r="BB597" s="372"/>
      <c r="BC597" s="372"/>
      <c r="BD597" s="372"/>
      <c r="BE597" s="437"/>
      <c r="BF597" s="381"/>
      <c r="BG597" s="376"/>
      <c r="BH597" s="377"/>
      <c r="BI597" s="385"/>
      <c r="BJ597" s="385"/>
      <c r="BK597" s="385"/>
      <c r="BL597" s="385"/>
      <c r="BM597" s="385"/>
      <c r="BN597" s="385"/>
      <c r="BO597" s="379"/>
      <c r="BP597" s="439"/>
      <c r="BQ597" s="438"/>
      <c r="BR597" s="440"/>
      <c r="BS597" s="385"/>
      <c r="BT597" s="379"/>
      <c r="BX597" s="458"/>
    </row>
    <row r="598" spans="1:76" s="132" customFormat="1" ht="15" x14ac:dyDescent="0.3">
      <c r="A598" s="148"/>
      <c r="B598" s="149"/>
      <c r="C598" s="291" t="str">
        <f t="shared" si="9"/>
        <v/>
      </c>
      <c r="D598" s="295"/>
      <c r="E598" s="264"/>
      <c r="F598" s="264"/>
      <c r="G598" s="431"/>
      <c r="H598" s="432"/>
      <c r="I598" s="382"/>
      <c r="J598" s="382"/>
      <c r="K598" s="382"/>
      <c r="L598" s="376"/>
      <c r="M598" s="433"/>
      <c r="N598" s="434"/>
      <c r="O598" s="435"/>
      <c r="P598" s="378"/>
      <c r="Q598" s="436"/>
      <c r="R598" s="373"/>
      <c r="S598" s="437"/>
      <c r="T598" s="438"/>
      <c r="U598" s="384"/>
      <c r="V598" s="470"/>
      <c r="W598" s="381"/>
      <c r="X598" s="382"/>
      <c r="Y598" s="382"/>
      <c r="Z598" s="382"/>
      <c r="AA598" s="382"/>
      <c r="AB598" s="382"/>
      <c r="AC598" s="376"/>
      <c r="AD598" s="377"/>
      <c r="AE598" s="385"/>
      <c r="AF598" s="385"/>
      <c r="AG598" s="385"/>
      <c r="AH598" s="385"/>
      <c r="AI598" s="379"/>
      <c r="AJ598" s="386"/>
      <c r="AK598" s="372"/>
      <c r="AL598" s="372"/>
      <c r="AM598" s="372"/>
      <c r="AN598" s="372"/>
      <c r="AO598" s="372"/>
      <c r="AP598" s="372"/>
      <c r="AQ598" s="373"/>
      <c r="AR598" s="387"/>
      <c r="AS598" s="383"/>
      <c r="AT598" s="435"/>
      <c r="AU598" s="385"/>
      <c r="AV598" s="385"/>
      <c r="AW598" s="385"/>
      <c r="AX598" s="385"/>
      <c r="AY598" s="378"/>
      <c r="AZ598" s="436"/>
      <c r="BA598" s="372"/>
      <c r="BB598" s="372"/>
      <c r="BC598" s="372"/>
      <c r="BD598" s="372"/>
      <c r="BE598" s="437"/>
      <c r="BF598" s="381"/>
      <c r="BG598" s="376"/>
      <c r="BH598" s="377"/>
      <c r="BI598" s="385"/>
      <c r="BJ598" s="385"/>
      <c r="BK598" s="385"/>
      <c r="BL598" s="385"/>
      <c r="BM598" s="385"/>
      <c r="BN598" s="385"/>
      <c r="BO598" s="379"/>
      <c r="BP598" s="439"/>
      <c r="BQ598" s="438"/>
      <c r="BR598" s="440"/>
      <c r="BS598" s="385"/>
      <c r="BT598" s="379"/>
      <c r="BX598" s="458"/>
    </row>
    <row r="599" spans="1:76" s="132" customFormat="1" ht="15" x14ac:dyDescent="0.3">
      <c r="A599" s="148"/>
      <c r="B599" s="149"/>
      <c r="C599" s="291" t="str">
        <f t="shared" si="9"/>
        <v/>
      </c>
      <c r="D599" s="295"/>
      <c r="E599" s="264"/>
      <c r="F599" s="264"/>
      <c r="G599" s="431"/>
      <c r="H599" s="432"/>
      <c r="I599" s="382"/>
      <c r="J599" s="382"/>
      <c r="K599" s="382"/>
      <c r="L599" s="376"/>
      <c r="M599" s="433"/>
      <c r="N599" s="434"/>
      <c r="O599" s="435"/>
      <c r="P599" s="378"/>
      <c r="Q599" s="436"/>
      <c r="R599" s="373"/>
      <c r="S599" s="437"/>
      <c r="T599" s="438"/>
      <c r="U599" s="384"/>
      <c r="V599" s="470"/>
      <c r="W599" s="381"/>
      <c r="X599" s="382"/>
      <c r="Y599" s="382"/>
      <c r="Z599" s="382"/>
      <c r="AA599" s="382"/>
      <c r="AB599" s="382"/>
      <c r="AC599" s="376"/>
      <c r="AD599" s="377"/>
      <c r="AE599" s="385"/>
      <c r="AF599" s="385"/>
      <c r="AG599" s="385"/>
      <c r="AH599" s="385"/>
      <c r="AI599" s="379"/>
      <c r="AJ599" s="386"/>
      <c r="AK599" s="372"/>
      <c r="AL599" s="372"/>
      <c r="AM599" s="372"/>
      <c r="AN599" s="372"/>
      <c r="AO599" s="372"/>
      <c r="AP599" s="372"/>
      <c r="AQ599" s="373"/>
      <c r="AR599" s="387"/>
      <c r="AS599" s="383"/>
      <c r="AT599" s="435"/>
      <c r="AU599" s="385"/>
      <c r="AV599" s="385"/>
      <c r="AW599" s="385"/>
      <c r="AX599" s="385"/>
      <c r="AY599" s="378"/>
      <c r="AZ599" s="436"/>
      <c r="BA599" s="372"/>
      <c r="BB599" s="372"/>
      <c r="BC599" s="372"/>
      <c r="BD599" s="372"/>
      <c r="BE599" s="437"/>
      <c r="BF599" s="381"/>
      <c r="BG599" s="376"/>
      <c r="BH599" s="377"/>
      <c r="BI599" s="385"/>
      <c r="BJ599" s="385"/>
      <c r="BK599" s="385"/>
      <c r="BL599" s="385"/>
      <c r="BM599" s="385"/>
      <c r="BN599" s="385"/>
      <c r="BO599" s="379"/>
      <c r="BP599" s="439"/>
      <c r="BQ599" s="438"/>
      <c r="BR599" s="440"/>
      <c r="BS599" s="385"/>
      <c r="BT599" s="379"/>
      <c r="BX599" s="458"/>
    </row>
    <row r="600" spans="1:76" s="132" customFormat="1" ht="15" x14ac:dyDescent="0.3">
      <c r="A600" s="148"/>
      <c r="B600" s="149"/>
      <c r="C600" s="291" t="str">
        <f t="shared" si="9"/>
        <v/>
      </c>
      <c r="D600" s="295"/>
      <c r="E600" s="264"/>
      <c r="F600" s="264"/>
      <c r="G600" s="431"/>
      <c r="H600" s="432"/>
      <c r="I600" s="382"/>
      <c r="J600" s="382"/>
      <c r="K600" s="382"/>
      <c r="L600" s="376"/>
      <c r="M600" s="433"/>
      <c r="N600" s="434"/>
      <c r="O600" s="435"/>
      <c r="P600" s="378"/>
      <c r="Q600" s="436"/>
      <c r="R600" s="373"/>
      <c r="S600" s="437"/>
      <c r="T600" s="438"/>
      <c r="U600" s="384"/>
      <c r="V600" s="470"/>
      <c r="W600" s="381"/>
      <c r="X600" s="382"/>
      <c r="Y600" s="382"/>
      <c r="Z600" s="382"/>
      <c r="AA600" s="382"/>
      <c r="AB600" s="382"/>
      <c r="AC600" s="376"/>
      <c r="AD600" s="377"/>
      <c r="AE600" s="385"/>
      <c r="AF600" s="385"/>
      <c r="AG600" s="385"/>
      <c r="AH600" s="385"/>
      <c r="AI600" s="379"/>
      <c r="AJ600" s="386"/>
      <c r="AK600" s="372"/>
      <c r="AL600" s="372"/>
      <c r="AM600" s="372"/>
      <c r="AN600" s="372"/>
      <c r="AO600" s="372"/>
      <c r="AP600" s="372"/>
      <c r="AQ600" s="373"/>
      <c r="AR600" s="387"/>
      <c r="AS600" s="383"/>
      <c r="AT600" s="435"/>
      <c r="AU600" s="385"/>
      <c r="AV600" s="385"/>
      <c r="AW600" s="385"/>
      <c r="AX600" s="385"/>
      <c r="AY600" s="378"/>
      <c r="AZ600" s="436"/>
      <c r="BA600" s="372"/>
      <c r="BB600" s="372"/>
      <c r="BC600" s="372"/>
      <c r="BD600" s="372"/>
      <c r="BE600" s="437"/>
      <c r="BF600" s="381"/>
      <c r="BG600" s="376"/>
      <c r="BH600" s="377"/>
      <c r="BI600" s="385"/>
      <c r="BJ600" s="385"/>
      <c r="BK600" s="385"/>
      <c r="BL600" s="385"/>
      <c r="BM600" s="385"/>
      <c r="BN600" s="385"/>
      <c r="BO600" s="379"/>
      <c r="BP600" s="439"/>
      <c r="BQ600" s="438"/>
      <c r="BR600" s="440"/>
      <c r="BS600" s="385"/>
      <c r="BT600" s="379"/>
      <c r="BX600" s="458"/>
    </row>
    <row r="601" spans="1:76" s="132" customFormat="1" ht="15" x14ac:dyDescent="0.3">
      <c r="A601" s="148"/>
      <c r="B601" s="149"/>
      <c r="C601" s="291" t="str">
        <f t="shared" si="9"/>
        <v/>
      </c>
      <c r="D601" s="295"/>
      <c r="E601" s="264"/>
      <c r="F601" s="264"/>
      <c r="G601" s="431"/>
      <c r="H601" s="432"/>
      <c r="I601" s="382"/>
      <c r="J601" s="382"/>
      <c r="K601" s="382"/>
      <c r="L601" s="376"/>
      <c r="M601" s="433"/>
      <c r="N601" s="434"/>
      <c r="O601" s="435"/>
      <c r="P601" s="378"/>
      <c r="Q601" s="436"/>
      <c r="R601" s="373"/>
      <c r="S601" s="437"/>
      <c r="T601" s="438"/>
      <c r="U601" s="384"/>
      <c r="V601" s="470"/>
      <c r="W601" s="381"/>
      <c r="X601" s="382"/>
      <c r="Y601" s="382"/>
      <c r="Z601" s="382"/>
      <c r="AA601" s="382"/>
      <c r="AB601" s="382"/>
      <c r="AC601" s="376"/>
      <c r="AD601" s="377"/>
      <c r="AE601" s="385"/>
      <c r="AF601" s="385"/>
      <c r="AG601" s="385"/>
      <c r="AH601" s="385"/>
      <c r="AI601" s="379"/>
      <c r="AJ601" s="386"/>
      <c r="AK601" s="372"/>
      <c r="AL601" s="372"/>
      <c r="AM601" s="372"/>
      <c r="AN601" s="372"/>
      <c r="AO601" s="372"/>
      <c r="AP601" s="372"/>
      <c r="AQ601" s="373"/>
      <c r="AR601" s="387"/>
      <c r="AS601" s="383"/>
      <c r="AT601" s="435"/>
      <c r="AU601" s="385"/>
      <c r="AV601" s="385"/>
      <c r="AW601" s="385"/>
      <c r="AX601" s="385"/>
      <c r="AY601" s="378"/>
      <c r="AZ601" s="436"/>
      <c r="BA601" s="372"/>
      <c r="BB601" s="372"/>
      <c r="BC601" s="372"/>
      <c r="BD601" s="372"/>
      <c r="BE601" s="437"/>
      <c r="BF601" s="381"/>
      <c r="BG601" s="376"/>
      <c r="BH601" s="377"/>
      <c r="BI601" s="385"/>
      <c r="BJ601" s="385"/>
      <c r="BK601" s="385"/>
      <c r="BL601" s="385"/>
      <c r="BM601" s="385"/>
      <c r="BN601" s="385"/>
      <c r="BO601" s="379"/>
      <c r="BP601" s="439"/>
      <c r="BQ601" s="438"/>
      <c r="BR601" s="440"/>
      <c r="BS601" s="385"/>
      <c r="BT601" s="379"/>
      <c r="BX601" s="458"/>
    </row>
    <row r="602" spans="1:76" s="132" customFormat="1" ht="15" x14ac:dyDescent="0.3">
      <c r="A602" s="148"/>
      <c r="B602" s="149"/>
      <c r="C602" s="291" t="str">
        <f t="shared" si="9"/>
        <v/>
      </c>
      <c r="D602" s="295"/>
      <c r="E602" s="264"/>
      <c r="F602" s="264"/>
      <c r="G602" s="431"/>
      <c r="H602" s="432"/>
      <c r="I602" s="382"/>
      <c r="J602" s="382"/>
      <c r="K602" s="382"/>
      <c r="L602" s="376"/>
      <c r="M602" s="433"/>
      <c r="N602" s="434"/>
      <c r="O602" s="435"/>
      <c r="P602" s="378"/>
      <c r="Q602" s="436"/>
      <c r="R602" s="373"/>
      <c r="S602" s="437"/>
      <c r="T602" s="438"/>
      <c r="U602" s="384"/>
      <c r="V602" s="470"/>
      <c r="W602" s="381"/>
      <c r="X602" s="382"/>
      <c r="Y602" s="382"/>
      <c r="Z602" s="382"/>
      <c r="AA602" s="382"/>
      <c r="AB602" s="382"/>
      <c r="AC602" s="376"/>
      <c r="AD602" s="377"/>
      <c r="AE602" s="385"/>
      <c r="AF602" s="385"/>
      <c r="AG602" s="385"/>
      <c r="AH602" s="385"/>
      <c r="AI602" s="379"/>
      <c r="AJ602" s="386"/>
      <c r="AK602" s="372"/>
      <c r="AL602" s="372"/>
      <c r="AM602" s="372"/>
      <c r="AN602" s="372"/>
      <c r="AO602" s="372"/>
      <c r="AP602" s="372"/>
      <c r="AQ602" s="373"/>
      <c r="AR602" s="387"/>
      <c r="AS602" s="383"/>
      <c r="AT602" s="435"/>
      <c r="AU602" s="385"/>
      <c r="AV602" s="385"/>
      <c r="AW602" s="385"/>
      <c r="AX602" s="385"/>
      <c r="AY602" s="378"/>
      <c r="AZ602" s="436"/>
      <c r="BA602" s="372"/>
      <c r="BB602" s="372"/>
      <c r="BC602" s="372"/>
      <c r="BD602" s="372"/>
      <c r="BE602" s="437"/>
      <c r="BF602" s="381"/>
      <c r="BG602" s="376"/>
      <c r="BH602" s="377"/>
      <c r="BI602" s="385"/>
      <c r="BJ602" s="385"/>
      <c r="BK602" s="385"/>
      <c r="BL602" s="385"/>
      <c r="BM602" s="385"/>
      <c r="BN602" s="385"/>
      <c r="BO602" s="379"/>
      <c r="BP602" s="439"/>
      <c r="BQ602" s="438"/>
      <c r="BR602" s="440"/>
      <c r="BS602" s="385"/>
      <c r="BT602" s="379"/>
      <c r="BX602" s="458"/>
    </row>
    <row r="603" spans="1:76" s="132" customFormat="1" ht="15" x14ac:dyDescent="0.3">
      <c r="A603" s="148"/>
      <c r="B603" s="149"/>
      <c r="C603" s="291" t="str">
        <f t="shared" si="9"/>
        <v/>
      </c>
      <c r="D603" s="295"/>
      <c r="E603" s="264"/>
      <c r="F603" s="264"/>
      <c r="G603" s="431"/>
      <c r="H603" s="432"/>
      <c r="I603" s="382"/>
      <c r="J603" s="382"/>
      <c r="K603" s="382"/>
      <c r="L603" s="376"/>
      <c r="M603" s="433"/>
      <c r="N603" s="434"/>
      <c r="O603" s="435"/>
      <c r="P603" s="378"/>
      <c r="Q603" s="436"/>
      <c r="R603" s="373"/>
      <c r="S603" s="437"/>
      <c r="T603" s="438"/>
      <c r="U603" s="384"/>
      <c r="V603" s="470"/>
      <c r="W603" s="381"/>
      <c r="X603" s="382"/>
      <c r="Y603" s="382"/>
      <c r="Z603" s="382"/>
      <c r="AA603" s="382"/>
      <c r="AB603" s="382"/>
      <c r="AC603" s="376"/>
      <c r="AD603" s="377"/>
      <c r="AE603" s="385"/>
      <c r="AF603" s="385"/>
      <c r="AG603" s="385"/>
      <c r="AH603" s="385"/>
      <c r="AI603" s="379"/>
      <c r="AJ603" s="386"/>
      <c r="AK603" s="372"/>
      <c r="AL603" s="372"/>
      <c r="AM603" s="372"/>
      <c r="AN603" s="372"/>
      <c r="AO603" s="372"/>
      <c r="AP603" s="372"/>
      <c r="AQ603" s="373"/>
      <c r="AR603" s="387"/>
      <c r="AS603" s="383"/>
      <c r="AT603" s="435"/>
      <c r="AU603" s="385"/>
      <c r="AV603" s="385"/>
      <c r="AW603" s="385"/>
      <c r="AX603" s="385"/>
      <c r="AY603" s="378"/>
      <c r="AZ603" s="436"/>
      <c r="BA603" s="372"/>
      <c r="BB603" s="372"/>
      <c r="BC603" s="372"/>
      <c r="BD603" s="372"/>
      <c r="BE603" s="437"/>
      <c r="BF603" s="381"/>
      <c r="BG603" s="376"/>
      <c r="BH603" s="377"/>
      <c r="BI603" s="385"/>
      <c r="BJ603" s="385"/>
      <c r="BK603" s="385"/>
      <c r="BL603" s="385"/>
      <c r="BM603" s="385"/>
      <c r="BN603" s="385"/>
      <c r="BO603" s="379"/>
      <c r="BP603" s="439"/>
      <c r="BQ603" s="438"/>
      <c r="BR603" s="440"/>
      <c r="BS603" s="385"/>
      <c r="BT603" s="379"/>
      <c r="BX603" s="458"/>
    </row>
    <row r="604" spans="1:76" s="132" customFormat="1" ht="15" x14ac:dyDescent="0.3">
      <c r="A604" s="148"/>
      <c r="B604" s="149"/>
      <c r="C604" s="291" t="str">
        <f t="shared" si="9"/>
        <v/>
      </c>
      <c r="D604" s="295"/>
      <c r="E604" s="264"/>
      <c r="F604" s="264"/>
      <c r="G604" s="431"/>
      <c r="H604" s="432"/>
      <c r="I604" s="382"/>
      <c r="J604" s="382"/>
      <c r="K604" s="382"/>
      <c r="L604" s="376"/>
      <c r="M604" s="433"/>
      <c r="N604" s="434"/>
      <c r="O604" s="435"/>
      <c r="P604" s="378"/>
      <c r="Q604" s="436"/>
      <c r="R604" s="373"/>
      <c r="S604" s="437"/>
      <c r="T604" s="438"/>
      <c r="U604" s="384"/>
      <c r="V604" s="470"/>
      <c r="W604" s="381"/>
      <c r="X604" s="382"/>
      <c r="Y604" s="382"/>
      <c r="Z604" s="382"/>
      <c r="AA604" s="382"/>
      <c r="AB604" s="382"/>
      <c r="AC604" s="376"/>
      <c r="AD604" s="377"/>
      <c r="AE604" s="385"/>
      <c r="AF604" s="385"/>
      <c r="AG604" s="385"/>
      <c r="AH604" s="385"/>
      <c r="AI604" s="379"/>
      <c r="AJ604" s="386"/>
      <c r="AK604" s="372"/>
      <c r="AL604" s="372"/>
      <c r="AM604" s="372"/>
      <c r="AN604" s="372"/>
      <c r="AO604" s="372"/>
      <c r="AP604" s="372"/>
      <c r="AQ604" s="373"/>
      <c r="AR604" s="387"/>
      <c r="AS604" s="383"/>
      <c r="AT604" s="435"/>
      <c r="AU604" s="385"/>
      <c r="AV604" s="385"/>
      <c r="AW604" s="385"/>
      <c r="AX604" s="385"/>
      <c r="AY604" s="378"/>
      <c r="AZ604" s="436"/>
      <c r="BA604" s="372"/>
      <c r="BB604" s="372"/>
      <c r="BC604" s="372"/>
      <c r="BD604" s="372"/>
      <c r="BE604" s="437"/>
      <c r="BF604" s="381"/>
      <c r="BG604" s="376"/>
      <c r="BH604" s="377"/>
      <c r="BI604" s="385"/>
      <c r="BJ604" s="385"/>
      <c r="BK604" s="385"/>
      <c r="BL604" s="385"/>
      <c r="BM604" s="385"/>
      <c r="BN604" s="385"/>
      <c r="BO604" s="379"/>
      <c r="BP604" s="439"/>
      <c r="BQ604" s="438"/>
      <c r="BR604" s="440"/>
      <c r="BS604" s="385"/>
      <c r="BT604" s="379"/>
      <c r="BX604" s="458"/>
    </row>
    <row r="605" spans="1:76" s="132" customFormat="1" ht="15" x14ac:dyDescent="0.3">
      <c r="A605" s="148"/>
      <c r="B605" s="149"/>
      <c r="C605" s="291" t="str">
        <f t="shared" si="9"/>
        <v/>
      </c>
      <c r="D605" s="295"/>
      <c r="E605" s="264"/>
      <c r="F605" s="264"/>
      <c r="G605" s="431"/>
      <c r="H605" s="432"/>
      <c r="I605" s="382"/>
      <c r="J605" s="382"/>
      <c r="K605" s="382"/>
      <c r="L605" s="376"/>
      <c r="M605" s="433"/>
      <c r="N605" s="434"/>
      <c r="O605" s="435"/>
      <c r="P605" s="378"/>
      <c r="Q605" s="436"/>
      <c r="R605" s="373"/>
      <c r="S605" s="437"/>
      <c r="T605" s="438"/>
      <c r="U605" s="384"/>
      <c r="V605" s="470"/>
      <c r="W605" s="381"/>
      <c r="X605" s="382"/>
      <c r="Y605" s="382"/>
      <c r="Z605" s="382"/>
      <c r="AA605" s="382"/>
      <c r="AB605" s="382"/>
      <c r="AC605" s="376"/>
      <c r="AD605" s="377"/>
      <c r="AE605" s="385"/>
      <c r="AF605" s="385"/>
      <c r="AG605" s="385"/>
      <c r="AH605" s="385"/>
      <c r="AI605" s="379"/>
      <c r="AJ605" s="386"/>
      <c r="AK605" s="372"/>
      <c r="AL605" s="372"/>
      <c r="AM605" s="372"/>
      <c r="AN605" s="372"/>
      <c r="AO605" s="372"/>
      <c r="AP605" s="372"/>
      <c r="AQ605" s="373"/>
      <c r="AR605" s="387"/>
      <c r="AS605" s="383"/>
      <c r="AT605" s="435"/>
      <c r="AU605" s="385"/>
      <c r="AV605" s="385"/>
      <c r="AW605" s="385"/>
      <c r="AX605" s="385"/>
      <c r="AY605" s="378"/>
      <c r="AZ605" s="436"/>
      <c r="BA605" s="372"/>
      <c r="BB605" s="372"/>
      <c r="BC605" s="372"/>
      <c r="BD605" s="372"/>
      <c r="BE605" s="437"/>
      <c r="BF605" s="381"/>
      <c r="BG605" s="376"/>
      <c r="BH605" s="377"/>
      <c r="BI605" s="385"/>
      <c r="BJ605" s="385"/>
      <c r="BK605" s="385"/>
      <c r="BL605" s="385"/>
      <c r="BM605" s="385"/>
      <c r="BN605" s="385"/>
      <c r="BO605" s="379"/>
      <c r="BP605" s="439"/>
      <c r="BQ605" s="438"/>
      <c r="BR605" s="440"/>
      <c r="BS605" s="385"/>
      <c r="BT605" s="379"/>
      <c r="BX605" s="458"/>
    </row>
    <row r="606" spans="1:76" s="132" customFormat="1" ht="15" x14ac:dyDescent="0.3">
      <c r="A606" s="148"/>
      <c r="B606" s="149"/>
      <c r="C606" s="291" t="str">
        <f t="shared" si="9"/>
        <v/>
      </c>
      <c r="D606" s="295"/>
      <c r="E606" s="264"/>
      <c r="F606" s="264"/>
      <c r="G606" s="431"/>
      <c r="H606" s="432"/>
      <c r="I606" s="382"/>
      <c r="J606" s="382"/>
      <c r="K606" s="382"/>
      <c r="L606" s="376"/>
      <c r="M606" s="433"/>
      <c r="N606" s="434"/>
      <c r="O606" s="435"/>
      <c r="P606" s="378"/>
      <c r="Q606" s="436"/>
      <c r="R606" s="373"/>
      <c r="S606" s="437"/>
      <c r="T606" s="438"/>
      <c r="U606" s="384"/>
      <c r="V606" s="470"/>
      <c r="W606" s="381"/>
      <c r="X606" s="382"/>
      <c r="Y606" s="382"/>
      <c r="Z606" s="382"/>
      <c r="AA606" s="382"/>
      <c r="AB606" s="382"/>
      <c r="AC606" s="376"/>
      <c r="AD606" s="377"/>
      <c r="AE606" s="385"/>
      <c r="AF606" s="385"/>
      <c r="AG606" s="385"/>
      <c r="AH606" s="385"/>
      <c r="AI606" s="379"/>
      <c r="AJ606" s="386"/>
      <c r="AK606" s="372"/>
      <c r="AL606" s="372"/>
      <c r="AM606" s="372"/>
      <c r="AN606" s="372"/>
      <c r="AO606" s="372"/>
      <c r="AP606" s="372"/>
      <c r="AQ606" s="373"/>
      <c r="AR606" s="387"/>
      <c r="AS606" s="383"/>
      <c r="AT606" s="435"/>
      <c r="AU606" s="385"/>
      <c r="AV606" s="385"/>
      <c r="AW606" s="385"/>
      <c r="AX606" s="385"/>
      <c r="AY606" s="378"/>
      <c r="AZ606" s="436"/>
      <c r="BA606" s="372"/>
      <c r="BB606" s="372"/>
      <c r="BC606" s="372"/>
      <c r="BD606" s="372"/>
      <c r="BE606" s="437"/>
      <c r="BF606" s="381"/>
      <c r="BG606" s="376"/>
      <c r="BH606" s="377"/>
      <c r="BI606" s="385"/>
      <c r="BJ606" s="385"/>
      <c r="BK606" s="385"/>
      <c r="BL606" s="385"/>
      <c r="BM606" s="385"/>
      <c r="BN606" s="385"/>
      <c r="BO606" s="379"/>
      <c r="BP606" s="439"/>
      <c r="BQ606" s="438"/>
      <c r="BR606" s="440"/>
      <c r="BS606" s="385"/>
      <c r="BT606" s="379"/>
      <c r="BX606" s="458"/>
    </row>
    <row r="607" spans="1:76" s="132" customFormat="1" ht="15" x14ac:dyDescent="0.3">
      <c r="A607" s="148"/>
      <c r="B607" s="149"/>
      <c r="C607" s="291" t="str">
        <f t="shared" si="9"/>
        <v/>
      </c>
      <c r="D607" s="295"/>
      <c r="E607" s="264"/>
      <c r="F607" s="264"/>
      <c r="G607" s="431"/>
      <c r="H607" s="432"/>
      <c r="I607" s="382"/>
      <c r="J607" s="382"/>
      <c r="K607" s="382"/>
      <c r="L607" s="376"/>
      <c r="M607" s="433"/>
      <c r="N607" s="434"/>
      <c r="O607" s="435"/>
      <c r="P607" s="378"/>
      <c r="Q607" s="436"/>
      <c r="R607" s="373"/>
      <c r="S607" s="437"/>
      <c r="T607" s="438"/>
      <c r="U607" s="384"/>
      <c r="V607" s="470"/>
      <c r="W607" s="381"/>
      <c r="X607" s="382"/>
      <c r="Y607" s="382"/>
      <c r="Z607" s="382"/>
      <c r="AA607" s="382"/>
      <c r="AB607" s="382"/>
      <c r="AC607" s="376"/>
      <c r="AD607" s="377"/>
      <c r="AE607" s="385"/>
      <c r="AF607" s="385"/>
      <c r="AG607" s="385"/>
      <c r="AH607" s="385"/>
      <c r="AI607" s="379"/>
      <c r="AJ607" s="386"/>
      <c r="AK607" s="372"/>
      <c r="AL607" s="372"/>
      <c r="AM607" s="372"/>
      <c r="AN607" s="372"/>
      <c r="AO607" s="372"/>
      <c r="AP607" s="372"/>
      <c r="AQ607" s="373"/>
      <c r="AR607" s="387"/>
      <c r="AS607" s="383"/>
      <c r="AT607" s="435"/>
      <c r="AU607" s="385"/>
      <c r="AV607" s="385"/>
      <c r="AW607" s="385"/>
      <c r="AX607" s="385"/>
      <c r="AY607" s="378"/>
      <c r="AZ607" s="436"/>
      <c r="BA607" s="372"/>
      <c r="BB607" s="372"/>
      <c r="BC607" s="372"/>
      <c r="BD607" s="372"/>
      <c r="BE607" s="437"/>
      <c r="BF607" s="381"/>
      <c r="BG607" s="376"/>
      <c r="BH607" s="377"/>
      <c r="BI607" s="385"/>
      <c r="BJ607" s="385"/>
      <c r="BK607" s="385"/>
      <c r="BL607" s="385"/>
      <c r="BM607" s="385"/>
      <c r="BN607" s="385"/>
      <c r="BO607" s="379"/>
      <c r="BP607" s="439"/>
      <c r="BQ607" s="438"/>
      <c r="BR607" s="440"/>
      <c r="BS607" s="385"/>
      <c r="BT607" s="379"/>
      <c r="BX607" s="458"/>
    </row>
    <row r="608" spans="1:76" s="132" customFormat="1" ht="15" x14ac:dyDescent="0.3">
      <c r="A608" s="148"/>
      <c r="B608" s="149"/>
      <c r="C608" s="291" t="str">
        <f t="shared" si="9"/>
        <v/>
      </c>
      <c r="D608" s="295"/>
      <c r="E608" s="264"/>
      <c r="F608" s="264"/>
      <c r="G608" s="431"/>
      <c r="H608" s="432"/>
      <c r="I608" s="382"/>
      <c r="J608" s="382"/>
      <c r="K608" s="382"/>
      <c r="L608" s="376"/>
      <c r="M608" s="433"/>
      <c r="N608" s="434"/>
      <c r="O608" s="435"/>
      <c r="P608" s="378"/>
      <c r="Q608" s="436"/>
      <c r="R608" s="373"/>
      <c r="S608" s="437"/>
      <c r="T608" s="438"/>
      <c r="U608" s="384"/>
      <c r="V608" s="470"/>
      <c r="W608" s="381"/>
      <c r="X608" s="382"/>
      <c r="Y608" s="382"/>
      <c r="Z608" s="382"/>
      <c r="AA608" s="382"/>
      <c r="AB608" s="382"/>
      <c r="AC608" s="376"/>
      <c r="AD608" s="377"/>
      <c r="AE608" s="385"/>
      <c r="AF608" s="385"/>
      <c r="AG608" s="385"/>
      <c r="AH608" s="385"/>
      <c r="AI608" s="379"/>
      <c r="AJ608" s="386"/>
      <c r="AK608" s="372"/>
      <c r="AL608" s="372"/>
      <c r="AM608" s="372"/>
      <c r="AN608" s="372"/>
      <c r="AO608" s="372"/>
      <c r="AP608" s="372"/>
      <c r="AQ608" s="373"/>
      <c r="AR608" s="387"/>
      <c r="AS608" s="383"/>
      <c r="AT608" s="435"/>
      <c r="AU608" s="385"/>
      <c r="AV608" s="385"/>
      <c r="AW608" s="385"/>
      <c r="AX608" s="385"/>
      <c r="AY608" s="378"/>
      <c r="AZ608" s="436"/>
      <c r="BA608" s="372"/>
      <c r="BB608" s="372"/>
      <c r="BC608" s="372"/>
      <c r="BD608" s="372"/>
      <c r="BE608" s="437"/>
      <c r="BF608" s="381"/>
      <c r="BG608" s="376"/>
      <c r="BH608" s="377"/>
      <c r="BI608" s="385"/>
      <c r="BJ608" s="385"/>
      <c r="BK608" s="385"/>
      <c r="BL608" s="385"/>
      <c r="BM608" s="385"/>
      <c r="BN608" s="385"/>
      <c r="BO608" s="379"/>
      <c r="BP608" s="439"/>
      <c r="BQ608" s="438"/>
      <c r="BR608" s="440"/>
      <c r="BS608" s="385"/>
      <c r="BT608" s="379"/>
      <c r="BX608" s="458"/>
    </row>
    <row r="609" spans="1:76" s="132" customFormat="1" ht="15" x14ac:dyDescent="0.3">
      <c r="A609" s="148"/>
      <c r="B609" s="149"/>
      <c r="C609" s="291" t="str">
        <f t="shared" si="9"/>
        <v/>
      </c>
      <c r="D609" s="295"/>
      <c r="E609" s="264"/>
      <c r="F609" s="264"/>
      <c r="G609" s="431"/>
      <c r="H609" s="432"/>
      <c r="I609" s="382"/>
      <c r="J609" s="382"/>
      <c r="K609" s="382"/>
      <c r="L609" s="376"/>
      <c r="M609" s="433"/>
      <c r="N609" s="434"/>
      <c r="O609" s="435"/>
      <c r="P609" s="378"/>
      <c r="Q609" s="436"/>
      <c r="R609" s="373"/>
      <c r="S609" s="437"/>
      <c r="T609" s="438"/>
      <c r="U609" s="384"/>
      <c r="V609" s="470"/>
      <c r="W609" s="381"/>
      <c r="X609" s="382"/>
      <c r="Y609" s="382"/>
      <c r="Z609" s="382"/>
      <c r="AA609" s="382"/>
      <c r="AB609" s="382"/>
      <c r="AC609" s="376"/>
      <c r="AD609" s="377"/>
      <c r="AE609" s="385"/>
      <c r="AF609" s="385"/>
      <c r="AG609" s="385"/>
      <c r="AH609" s="385"/>
      <c r="AI609" s="379"/>
      <c r="AJ609" s="386"/>
      <c r="AK609" s="372"/>
      <c r="AL609" s="372"/>
      <c r="AM609" s="372"/>
      <c r="AN609" s="372"/>
      <c r="AO609" s="372"/>
      <c r="AP609" s="372"/>
      <c r="AQ609" s="373"/>
      <c r="AR609" s="387"/>
      <c r="AS609" s="383"/>
      <c r="AT609" s="435"/>
      <c r="AU609" s="385"/>
      <c r="AV609" s="385"/>
      <c r="AW609" s="385"/>
      <c r="AX609" s="385"/>
      <c r="AY609" s="378"/>
      <c r="AZ609" s="436"/>
      <c r="BA609" s="372"/>
      <c r="BB609" s="372"/>
      <c r="BC609" s="372"/>
      <c r="BD609" s="372"/>
      <c r="BE609" s="437"/>
      <c r="BF609" s="381"/>
      <c r="BG609" s="376"/>
      <c r="BH609" s="377"/>
      <c r="BI609" s="385"/>
      <c r="BJ609" s="385"/>
      <c r="BK609" s="385"/>
      <c r="BL609" s="385"/>
      <c r="BM609" s="385"/>
      <c r="BN609" s="385"/>
      <c r="BO609" s="379"/>
      <c r="BP609" s="439"/>
      <c r="BQ609" s="438"/>
      <c r="BR609" s="440"/>
      <c r="BS609" s="385"/>
      <c r="BT609" s="379"/>
      <c r="BX609" s="458"/>
    </row>
    <row r="610" spans="1:76" s="132" customFormat="1" ht="15" x14ac:dyDescent="0.3">
      <c r="A610" s="148"/>
      <c r="B610" s="149"/>
      <c r="C610" s="291" t="str">
        <f t="shared" si="9"/>
        <v/>
      </c>
      <c r="D610" s="295"/>
      <c r="E610" s="264"/>
      <c r="F610" s="264"/>
      <c r="G610" s="431"/>
      <c r="H610" s="432"/>
      <c r="I610" s="382"/>
      <c r="J610" s="382"/>
      <c r="K610" s="382"/>
      <c r="L610" s="376"/>
      <c r="M610" s="433"/>
      <c r="N610" s="434"/>
      <c r="O610" s="435"/>
      <c r="P610" s="378"/>
      <c r="Q610" s="436"/>
      <c r="R610" s="373"/>
      <c r="S610" s="437"/>
      <c r="T610" s="438"/>
      <c r="U610" s="384"/>
      <c r="V610" s="470"/>
      <c r="W610" s="381"/>
      <c r="X610" s="382"/>
      <c r="Y610" s="382"/>
      <c r="Z610" s="382"/>
      <c r="AA610" s="382"/>
      <c r="AB610" s="382"/>
      <c r="AC610" s="376"/>
      <c r="AD610" s="377"/>
      <c r="AE610" s="385"/>
      <c r="AF610" s="385"/>
      <c r="AG610" s="385"/>
      <c r="AH610" s="385"/>
      <c r="AI610" s="379"/>
      <c r="AJ610" s="386"/>
      <c r="AK610" s="372"/>
      <c r="AL610" s="372"/>
      <c r="AM610" s="372"/>
      <c r="AN610" s="372"/>
      <c r="AO610" s="372"/>
      <c r="AP610" s="372"/>
      <c r="AQ610" s="373"/>
      <c r="AR610" s="387"/>
      <c r="AS610" s="383"/>
      <c r="AT610" s="435"/>
      <c r="AU610" s="385"/>
      <c r="AV610" s="385"/>
      <c r="AW610" s="385"/>
      <c r="AX610" s="385"/>
      <c r="AY610" s="378"/>
      <c r="AZ610" s="436"/>
      <c r="BA610" s="372"/>
      <c r="BB610" s="372"/>
      <c r="BC610" s="372"/>
      <c r="BD610" s="372"/>
      <c r="BE610" s="437"/>
      <c r="BF610" s="381"/>
      <c r="BG610" s="376"/>
      <c r="BH610" s="377"/>
      <c r="BI610" s="385"/>
      <c r="BJ610" s="385"/>
      <c r="BK610" s="385"/>
      <c r="BL610" s="385"/>
      <c r="BM610" s="385"/>
      <c r="BN610" s="385"/>
      <c r="BO610" s="379"/>
      <c r="BP610" s="439"/>
      <c r="BQ610" s="438"/>
      <c r="BR610" s="440"/>
      <c r="BS610" s="385"/>
      <c r="BT610" s="379"/>
      <c r="BX610" s="458"/>
    </row>
    <row r="611" spans="1:76" s="132" customFormat="1" ht="15" x14ac:dyDescent="0.3">
      <c r="A611" s="148"/>
      <c r="B611" s="149"/>
      <c r="C611" s="291" t="str">
        <f t="shared" si="9"/>
        <v/>
      </c>
      <c r="D611" s="295"/>
      <c r="E611" s="264"/>
      <c r="F611" s="264"/>
      <c r="G611" s="431"/>
      <c r="H611" s="432"/>
      <c r="I611" s="382"/>
      <c r="J611" s="382"/>
      <c r="K611" s="382"/>
      <c r="L611" s="376"/>
      <c r="M611" s="433"/>
      <c r="N611" s="434"/>
      <c r="O611" s="435"/>
      <c r="P611" s="378"/>
      <c r="Q611" s="436"/>
      <c r="R611" s="373"/>
      <c r="S611" s="437"/>
      <c r="T611" s="438"/>
      <c r="U611" s="384"/>
      <c r="V611" s="470"/>
      <c r="W611" s="381"/>
      <c r="X611" s="382"/>
      <c r="Y611" s="382"/>
      <c r="Z611" s="382"/>
      <c r="AA611" s="382"/>
      <c r="AB611" s="382"/>
      <c r="AC611" s="376"/>
      <c r="AD611" s="377"/>
      <c r="AE611" s="385"/>
      <c r="AF611" s="385"/>
      <c r="AG611" s="385"/>
      <c r="AH611" s="385"/>
      <c r="AI611" s="379"/>
      <c r="AJ611" s="386"/>
      <c r="AK611" s="372"/>
      <c r="AL611" s="372"/>
      <c r="AM611" s="372"/>
      <c r="AN611" s="372"/>
      <c r="AO611" s="372"/>
      <c r="AP611" s="372"/>
      <c r="AQ611" s="373"/>
      <c r="AR611" s="387"/>
      <c r="AS611" s="383"/>
      <c r="AT611" s="435"/>
      <c r="AU611" s="385"/>
      <c r="AV611" s="385"/>
      <c r="AW611" s="385"/>
      <c r="AX611" s="385"/>
      <c r="AY611" s="378"/>
      <c r="AZ611" s="436"/>
      <c r="BA611" s="372"/>
      <c r="BB611" s="372"/>
      <c r="BC611" s="372"/>
      <c r="BD611" s="372"/>
      <c r="BE611" s="437"/>
      <c r="BF611" s="381"/>
      <c r="BG611" s="376"/>
      <c r="BH611" s="377"/>
      <c r="BI611" s="385"/>
      <c r="BJ611" s="385"/>
      <c r="BK611" s="385"/>
      <c r="BL611" s="385"/>
      <c r="BM611" s="385"/>
      <c r="BN611" s="385"/>
      <c r="BO611" s="379"/>
      <c r="BP611" s="439"/>
      <c r="BQ611" s="438"/>
      <c r="BR611" s="440"/>
      <c r="BS611" s="385"/>
      <c r="BT611" s="379"/>
      <c r="BX611" s="458"/>
    </row>
    <row r="612" spans="1:76" s="132" customFormat="1" ht="15" x14ac:dyDescent="0.3">
      <c r="A612" s="148"/>
      <c r="B612" s="149"/>
      <c r="C612" s="291" t="str">
        <f t="shared" si="9"/>
        <v/>
      </c>
      <c r="D612" s="295"/>
      <c r="E612" s="264"/>
      <c r="F612" s="264"/>
      <c r="G612" s="431"/>
      <c r="H612" s="432"/>
      <c r="I612" s="382"/>
      <c r="J612" s="382"/>
      <c r="K612" s="382"/>
      <c r="L612" s="376"/>
      <c r="M612" s="433"/>
      <c r="N612" s="434"/>
      <c r="O612" s="435"/>
      <c r="P612" s="378"/>
      <c r="Q612" s="436"/>
      <c r="R612" s="373"/>
      <c r="S612" s="437"/>
      <c r="T612" s="438"/>
      <c r="U612" s="384"/>
      <c r="V612" s="470"/>
      <c r="W612" s="381"/>
      <c r="X612" s="382"/>
      <c r="Y612" s="382"/>
      <c r="Z612" s="382"/>
      <c r="AA612" s="382"/>
      <c r="AB612" s="382"/>
      <c r="AC612" s="376"/>
      <c r="AD612" s="377"/>
      <c r="AE612" s="385"/>
      <c r="AF612" s="385"/>
      <c r="AG612" s="385"/>
      <c r="AH612" s="385"/>
      <c r="AI612" s="379"/>
      <c r="AJ612" s="386"/>
      <c r="AK612" s="372"/>
      <c r="AL612" s="372"/>
      <c r="AM612" s="372"/>
      <c r="AN612" s="372"/>
      <c r="AO612" s="372"/>
      <c r="AP612" s="372"/>
      <c r="AQ612" s="373"/>
      <c r="AR612" s="387"/>
      <c r="AS612" s="383"/>
      <c r="AT612" s="435"/>
      <c r="AU612" s="385"/>
      <c r="AV612" s="385"/>
      <c r="AW612" s="385"/>
      <c r="AX612" s="385"/>
      <c r="AY612" s="378"/>
      <c r="AZ612" s="436"/>
      <c r="BA612" s="372"/>
      <c r="BB612" s="372"/>
      <c r="BC612" s="372"/>
      <c r="BD612" s="372"/>
      <c r="BE612" s="437"/>
      <c r="BF612" s="381"/>
      <c r="BG612" s="376"/>
      <c r="BH612" s="377"/>
      <c r="BI612" s="385"/>
      <c r="BJ612" s="385"/>
      <c r="BK612" s="385"/>
      <c r="BL612" s="385"/>
      <c r="BM612" s="385"/>
      <c r="BN612" s="385"/>
      <c r="BO612" s="379"/>
      <c r="BP612" s="439"/>
      <c r="BQ612" s="438"/>
      <c r="BR612" s="440"/>
      <c r="BS612" s="385"/>
      <c r="BT612" s="379"/>
      <c r="BX612" s="458"/>
    </row>
    <row r="613" spans="1:76" s="132" customFormat="1" ht="15" x14ac:dyDescent="0.3">
      <c r="A613" s="148"/>
      <c r="B613" s="149"/>
      <c r="C613" s="291" t="str">
        <f t="shared" si="9"/>
        <v/>
      </c>
      <c r="D613" s="295"/>
      <c r="E613" s="264"/>
      <c r="F613" s="264"/>
      <c r="G613" s="431"/>
      <c r="H613" s="432"/>
      <c r="I613" s="382"/>
      <c r="J613" s="382"/>
      <c r="K613" s="382"/>
      <c r="L613" s="376"/>
      <c r="M613" s="433"/>
      <c r="N613" s="434"/>
      <c r="O613" s="435"/>
      <c r="P613" s="378"/>
      <c r="Q613" s="436"/>
      <c r="R613" s="373"/>
      <c r="S613" s="437"/>
      <c r="T613" s="438"/>
      <c r="U613" s="384"/>
      <c r="V613" s="470"/>
      <c r="W613" s="381"/>
      <c r="X613" s="382"/>
      <c r="Y613" s="382"/>
      <c r="Z613" s="382"/>
      <c r="AA613" s="382"/>
      <c r="AB613" s="382"/>
      <c r="AC613" s="376"/>
      <c r="AD613" s="377"/>
      <c r="AE613" s="385"/>
      <c r="AF613" s="385"/>
      <c r="AG613" s="385"/>
      <c r="AH613" s="385"/>
      <c r="AI613" s="379"/>
      <c r="AJ613" s="386"/>
      <c r="AK613" s="372"/>
      <c r="AL613" s="372"/>
      <c r="AM613" s="372"/>
      <c r="AN613" s="372"/>
      <c r="AO613" s="372"/>
      <c r="AP613" s="372"/>
      <c r="AQ613" s="373"/>
      <c r="AR613" s="387"/>
      <c r="AS613" s="383"/>
      <c r="AT613" s="435"/>
      <c r="AU613" s="385"/>
      <c r="AV613" s="385"/>
      <c r="AW613" s="385"/>
      <c r="AX613" s="385"/>
      <c r="AY613" s="378"/>
      <c r="AZ613" s="436"/>
      <c r="BA613" s="372"/>
      <c r="BB613" s="372"/>
      <c r="BC613" s="372"/>
      <c r="BD613" s="372"/>
      <c r="BE613" s="437"/>
      <c r="BF613" s="381"/>
      <c r="BG613" s="376"/>
      <c r="BH613" s="377"/>
      <c r="BI613" s="385"/>
      <c r="BJ613" s="385"/>
      <c r="BK613" s="385"/>
      <c r="BL613" s="385"/>
      <c r="BM613" s="385"/>
      <c r="BN613" s="385"/>
      <c r="BO613" s="379"/>
      <c r="BP613" s="439"/>
      <c r="BQ613" s="438"/>
      <c r="BR613" s="440"/>
      <c r="BS613" s="385"/>
      <c r="BT613" s="379"/>
      <c r="BX613" s="458"/>
    </row>
    <row r="614" spans="1:76" s="132" customFormat="1" ht="15" x14ac:dyDescent="0.3">
      <c r="A614" s="148"/>
      <c r="B614" s="149"/>
      <c r="C614" s="291" t="str">
        <f t="shared" si="9"/>
        <v/>
      </c>
      <c r="D614" s="295"/>
      <c r="E614" s="264"/>
      <c r="F614" s="264"/>
      <c r="G614" s="431"/>
      <c r="H614" s="432"/>
      <c r="I614" s="382"/>
      <c r="J614" s="382"/>
      <c r="K614" s="382"/>
      <c r="L614" s="376"/>
      <c r="M614" s="433"/>
      <c r="N614" s="434"/>
      <c r="O614" s="435"/>
      <c r="P614" s="378"/>
      <c r="Q614" s="436"/>
      <c r="R614" s="373"/>
      <c r="S614" s="437"/>
      <c r="T614" s="438"/>
      <c r="U614" s="384"/>
      <c r="V614" s="470"/>
      <c r="W614" s="381"/>
      <c r="X614" s="382"/>
      <c r="Y614" s="382"/>
      <c r="Z614" s="382"/>
      <c r="AA614" s="382"/>
      <c r="AB614" s="382"/>
      <c r="AC614" s="376"/>
      <c r="AD614" s="377"/>
      <c r="AE614" s="385"/>
      <c r="AF614" s="385"/>
      <c r="AG614" s="385"/>
      <c r="AH614" s="385"/>
      <c r="AI614" s="379"/>
      <c r="AJ614" s="386"/>
      <c r="AK614" s="372"/>
      <c r="AL614" s="372"/>
      <c r="AM614" s="372"/>
      <c r="AN614" s="372"/>
      <c r="AO614" s="372"/>
      <c r="AP614" s="372"/>
      <c r="AQ614" s="373"/>
      <c r="AR614" s="387"/>
      <c r="AS614" s="383"/>
      <c r="AT614" s="435"/>
      <c r="AU614" s="385"/>
      <c r="AV614" s="385"/>
      <c r="AW614" s="385"/>
      <c r="AX614" s="385"/>
      <c r="AY614" s="378"/>
      <c r="AZ614" s="436"/>
      <c r="BA614" s="372"/>
      <c r="BB614" s="372"/>
      <c r="BC614" s="372"/>
      <c r="BD614" s="372"/>
      <c r="BE614" s="437"/>
      <c r="BF614" s="381"/>
      <c r="BG614" s="376"/>
      <c r="BH614" s="377"/>
      <c r="BI614" s="385"/>
      <c r="BJ614" s="385"/>
      <c r="BK614" s="385"/>
      <c r="BL614" s="385"/>
      <c r="BM614" s="385"/>
      <c r="BN614" s="385"/>
      <c r="BO614" s="379"/>
      <c r="BP614" s="439"/>
      <c r="BQ614" s="438"/>
      <c r="BR614" s="440"/>
      <c r="BS614" s="385"/>
      <c r="BT614" s="379"/>
      <c r="BX614" s="458"/>
    </row>
    <row r="615" spans="1:76" s="132" customFormat="1" ht="15" x14ac:dyDescent="0.3">
      <c r="A615" s="148"/>
      <c r="B615" s="149"/>
      <c r="C615" s="291" t="str">
        <f t="shared" si="9"/>
        <v/>
      </c>
      <c r="D615" s="295"/>
      <c r="E615" s="264"/>
      <c r="F615" s="264"/>
      <c r="G615" s="431"/>
      <c r="H615" s="432"/>
      <c r="I615" s="382"/>
      <c r="J615" s="382"/>
      <c r="K615" s="382"/>
      <c r="L615" s="376"/>
      <c r="M615" s="433"/>
      <c r="N615" s="434"/>
      <c r="O615" s="435"/>
      <c r="P615" s="378"/>
      <c r="Q615" s="436"/>
      <c r="R615" s="373"/>
      <c r="S615" s="437"/>
      <c r="T615" s="438"/>
      <c r="U615" s="384"/>
      <c r="V615" s="470"/>
      <c r="W615" s="381"/>
      <c r="X615" s="382"/>
      <c r="Y615" s="382"/>
      <c r="Z615" s="382"/>
      <c r="AA615" s="382"/>
      <c r="AB615" s="382"/>
      <c r="AC615" s="376"/>
      <c r="AD615" s="377"/>
      <c r="AE615" s="385"/>
      <c r="AF615" s="385"/>
      <c r="AG615" s="385"/>
      <c r="AH615" s="385"/>
      <c r="AI615" s="379"/>
      <c r="AJ615" s="386"/>
      <c r="AK615" s="372"/>
      <c r="AL615" s="372"/>
      <c r="AM615" s="372"/>
      <c r="AN615" s="372"/>
      <c r="AO615" s="372"/>
      <c r="AP615" s="372"/>
      <c r="AQ615" s="373"/>
      <c r="AR615" s="387"/>
      <c r="AS615" s="383"/>
      <c r="AT615" s="435"/>
      <c r="AU615" s="385"/>
      <c r="AV615" s="385"/>
      <c r="AW615" s="385"/>
      <c r="AX615" s="385"/>
      <c r="AY615" s="378"/>
      <c r="AZ615" s="436"/>
      <c r="BA615" s="372"/>
      <c r="BB615" s="372"/>
      <c r="BC615" s="372"/>
      <c r="BD615" s="372"/>
      <c r="BE615" s="437"/>
      <c r="BF615" s="381"/>
      <c r="BG615" s="376"/>
      <c r="BH615" s="377"/>
      <c r="BI615" s="385"/>
      <c r="BJ615" s="385"/>
      <c r="BK615" s="385"/>
      <c r="BL615" s="385"/>
      <c r="BM615" s="385"/>
      <c r="BN615" s="385"/>
      <c r="BO615" s="379"/>
      <c r="BP615" s="439"/>
      <c r="BQ615" s="438"/>
      <c r="BR615" s="440"/>
      <c r="BS615" s="385"/>
      <c r="BT615" s="379"/>
      <c r="BX615" s="458"/>
    </row>
    <row r="616" spans="1:76" s="132" customFormat="1" ht="15" x14ac:dyDescent="0.3">
      <c r="A616" s="148"/>
      <c r="B616" s="149"/>
      <c r="C616" s="291" t="str">
        <f t="shared" si="9"/>
        <v/>
      </c>
      <c r="D616" s="295"/>
      <c r="E616" s="264"/>
      <c r="F616" s="264"/>
      <c r="G616" s="431"/>
      <c r="H616" s="432"/>
      <c r="I616" s="382"/>
      <c r="J616" s="382"/>
      <c r="K616" s="382"/>
      <c r="L616" s="376"/>
      <c r="M616" s="433"/>
      <c r="N616" s="434"/>
      <c r="O616" s="435"/>
      <c r="P616" s="378"/>
      <c r="Q616" s="436"/>
      <c r="R616" s="373"/>
      <c r="S616" s="437"/>
      <c r="T616" s="438"/>
      <c r="U616" s="384"/>
      <c r="V616" s="470"/>
      <c r="W616" s="381"/>
      <c r="X616" s="382"/>
      <c r="Y616" s="382"/>
      <c r="Z616" s="382"/>
      <c r="AA616" s="382"/>
      <c r="AB616" s="382"/>
      <c r="AC616" s="376"/>
      <c r="AD616" s="377"/>
      <c r="AE616" s="385"/>
      <c r="AF616" s="385"/>
      <c r="AG616" s="385"/>
      <c r="AH616" s="385"/>
      <c r="AI616" s="379"/>
      <c r="AJ616" s="386"/>
      <c r="AK616" s="372"/>
      <c r="AL616" s="372"/>
      <c r="AM616" s="372"/>
      <c r="AN616" s="372"/>
      <c r="AO616" s="372"/>
      <c r="AP616" s="372"/>
      <c r="AQ616" s="373"/>
      <c r="AR616" s="387"/>
      <c r="AS616" s="383"/>
      <c r="AT616" s="435"/>
      <c r="AU616" s="385"/>
      <c r="AV616" s="385"/>
      <c r="AW616" s="385"/>
      <c r="AX616" s="385"/>
      <c r="AY616" s="378"/>
      <c r="AZ616" s="436"/>
      <c r="BA616" s="372"/>
      <c r="BB616" s="372"/>
      <c r="BC616" s="372"/>
      <c r="BD616" s="372"/>
      <c r="BE616" s="437"/>
      <c r="BF616" s="381"/>
      <c r="BG616" s="376"/>
      <c r="BH616" s="377"/>
      <c r="BI616" s="385"/>
      <c r="BJ616" s="385"/>
      <c r="BK616" s="385"/>
      <c r="BL616" s="385"/>
      <c r="BM616" s="385"/>
      <c r="BN616" s="385"/>
      <c r="BO616" s="379"/>
      <c r="BP616" s="439"/>
      <c r="BQ616" s="438"/>
      <c r="BR616" s="440"/>
      <c r="BS616" s="385"/>
      <c r="BT616" s="379"/>
      <c r="BX616" s="458"/>
    </row>
    <row r="617" spans="1:76" s="132" customFormat="1" ht="15" x14ac:dyDescent="0.3">
      <c r="A617" s="148"/>
      <c r="B617" s="149"/>
      <c r="C617" s="291" t="str">
        <f t="shared" si="9"/>
        <v/>
      </c>
      <c r="D617" s="295"/>
      <c r="E617" s="264"/>
      <c r="F617" s="264"/>
      <c r="G617" s="431"/>
      <c r="H617" s="432"/>
      <c r="I617" s="382"/>
      <c r="J617" s="382"/>
      <c r="K617" s="382"/>
      <c r="L617" s="376"/>
      <c r="M617" s="433"/>
      <c r="N617" s="434"/>
      <c r="O617" s="435"/>
      <c r="P617" s="378"/>
      <c r="Q617" s="436"/>
      <c r="R617" s="373"/>
      <c r="S617" s="437"/>
      <c r="T617" s="438"/>
      <c r="U617" s="384"/>
      <c r="V617" s="470"/>
      <c r="W617" s="381"/>
      <c r="X617" s="382"/>
      <c r="Y617" s="382"/>
      <c r="Z617" s="382"/>
      <c r="AA617" s="382"/>
      <c r="AB617" s="382"/>
      <c r="AC617" s="376"/>
      <c r="AD617" s="377"/>
      <c r="AE617" s="385"/>
      <c r="AF617" s="385"/>
      <c r="AG617" s="385"/>
      <c r="AH617" s="385"/>
      <c r="AI617" s="379"/>
      <c r="AJ617" s="386"/>
      <c r="AK617" s="372"/>
      <c r="AL617" s="372"/>
      <c r="AM617" s="372"/>
      <c r="AN617" s="372"/>
      <c r="AO617" s="372"/>
      <c r="AP617" s="372"/>
      <c r="AQ617" s="373"/>
      <c r="AR617" s="387"/>
      <c r="AS617" s="383"/>
      <c r="AT617" s="435"/>
      <c r="AU617" s="385"/>
      <c r="AV617" s="385"/>
      <c r="AW617" s="385"/>
      <c r="AX617" s="385"/>
      <c r="AY617" s="378"/>
      <c r="AZ617" s="436"/>
      <c r="BA617" s="372"/>
      <c r="BB617" s="372"/>
      <c r="BC617" s="372"/>
      <c r="BD617" s="372"/>
      <c r="BE617" s="437"/>
      <c r="BF617" s="381"/>
      <c r="BG617" s="376"/>
      <c r="BH617" s="377"/>
      <c r="BI617" s="385"/>
      <c r="BJ617" s="385"/>
      <c r="BK617" s="385"/>
      <c r="BL617" s="385"/>
      <c r="BM617" s="385"/>
      <c r="BN617" s="385"/>
      <c r="BO617" s="379"/>
      <c r="BP617" s="439"/>
      <c r="BQ617" s="438"/>
      <c r="BR617" s="440"/>
      <c r="BS617" s="385"/>
      <c r="BT617" s="379"/>
      <c r="BX617" s="458"/>
    </row>
    <row r="618" spans="1:76" s="132" customFormat="1" ht="15" x14ac:dyDescent="0.3">
      <c r="A618" s="148"/>
      <c r="B618" s="149"/>
      <c r="C618" s="291" t="str">
        <f t="shared" si="9"/>
        <v/>
      </c>
      <c r="D618" s="295"/>
      <c r="E618" s="264"/>
      <c r="F618" s="264"/>
      <c r="G618" s="431"/>
      <c r="H618" s="432"/>
      <c r="I618" s="382"/>
      <c r="J618" s="382"/>
      <c r="K618" s="382"/>
      <c r="L618" s="376"/>
      <c r="M618" s="433"/>
      <c r="N618" s="434"/>
      <c r="O618" s="435"/>
      <c r="P618" s="378"/>
      <c r="Q618" s="436"/>
      <c r="R618" s="373"/>
      <c r="S618" s="437"/>
      <c r="T618" s="438"/>
      <c r="U618" s="384"/>
      <c r="V618" s="470"/>
      <c r="W618" s="381"/>
      <c r="X618" s="382"/>
      <c r="Y618" s="382"/>
      <c r="Z618" s="382"/>
      <c r="AA618" s="382"/>
      <c r="AB618" s="382"/>
      <c r="AC618" s="376"/>
      <c r="AD618" s="377"/>
      <c r="AE618" s="385"/>
      <c r="AF618" s="385"/>
      <c r="AG618" s="385"/>
      <c r="AH618" s="385"/>
      <c r="AI618" s="379"/>
      <c r="AJ618" s="386"/>
      <c r="AK618" s="372"/>
      <c r="AL618" s="372"/>
      <c r="AM618" s="372"/>
      <c r="AN618" s="372"/>
      <c r="AO618" s="372"/>
      <c r="AP618" s="372"/>
      <c r="AQ618" s="373"/>
      <c r="AR618" s="387"/>
      <c r="AS618" s="383"/>
      <c r="AT618" s="435"/>
      <c r="AU618" s="385"/>
      <c r="AV618" s="385"/>
      <c r="AW618" s="385"/>
      <c r="AX618" s="385"/>
      <c r="AY618" s="378"/>
      <c r="AZ618" s="436"/>
      <c r="BA618" s="372"/>
      <c r="BB618" s="372"/>
      <c r="BC618" s="372"/>
      <c r="BD618" s="372"/>
      <c r="BE618" s="437"/>
      <c r="BF618" s="381"/>
      <c r="BG618" s="376"/>
      <c r="BH618" s="377"/>
      <c r="BI618" s="385"/>
      <c r="BJ618" s="385"/>
      <c r="BK618" s="385"/>
      <c r="BL618" s="385"/>
      <c r="BM618" s="385"/>
      <c r="BN618" s="385"/>
      <c r="BO618" s="379"/>
      <c r="BP618" s="439"/>
      <c r="BQ618" s="438"/>
      <c r="BR618" s="440"/>
      <c r="BS618" s="385"/>
      <c r="BT618" s="379"/>
      <c r="BX618" s="458"/>
    </row>
    <row r="619" spans="1:76" s="132" customFormat="1" ht="15" x14ac:dyDescent="0.3">
      <c r="A619" s="148"/>
      <c r="B619" s="149"/>
      <c r="C619" s="291" t="str">
        <f t="shared" si="9"/>
        <v/>
      </c>
      <c r="D619" s="295"/>
      <c r="E619" s="264"/>
      <c r="F619" s="264"/>
      <c r="G619" s="431"/>
      <c r="H619" s="432"/>
      <c r="I619" s="382"/>
      <c r="J619" s="382"/>
      <c r="K619" s="382"/>
      <c r="L619" s="376"/>
      <c r="M619" s="433"/>
      <c r="N619" s="434"/>
      <c r="O619" s="435"/>
      <c r="P619" s="378"/>
      <c r="Q619" s="436"/>
      <c r="R619" s="373"/>
      <c r="S619" s="437"/>
      <c r="T619" s="438"/>
      <c r="U619" s="384"/>
      <c r="V619" s="470"/>
      <c r="W619" s="381"/>
      <c r="X619" s="382"/>
      <c r="Y619" s="382"/>
      <c r="Z619" s="382"/>
      <c r="AA619" s="382"/>
      <c r="AB619" s="382"/>
      <c r="AC619" s="376"/>
      <c r="AD619" s="377"/>
      <c r="AE619" s="385"/>
      <c r="AF619" s="385"/>
      <c r="AG619" s="385"/>
      <c r="AH619" s="385"/>
      <c r="AI619" s="379"/>
      <c r="AJ619" s="386"/>
      <c r="AK619" s="372"/>
      <c r="AL619" s="372"/>
      <c r="AM619" s="372"/>
      <c r="AN619" s="372"/>
      <c r="AO619" s="372"/>
      <c r="AP619" s="372"/>
      <c r="AQ619" s="373"/>
      <c r="AR619" s="387"/>
      <c r="AS619" s="383"/>
      <c r="AT619" s="435"/>
      <c r="AU619" s="385"/>
      <c r="AV619" s="385"/>
      <c r="AW619" s="385"/>
      <c r="AX619" s="385"/>
      <c r="AY619" s="378"/>
      <c r="AZ619" s="436"/>
      <c r="BA619" s="372"/>
      <c r="BB619" s="372"/>
      <c r="BC619" s="372"/>
      <c r="BD619" s="372"/>
      <c r="BE619" s="437"/>
      <c r="BF619" s="381"/>
      <c r="BG619" s="376"/>
      <c r="BH619" s="377"/>
      <c r="BI619" s="385"/>
      <c r="BJ619" s="385"/>
      <c r="BK619" s="385"/>
      <c r="BL619" s="385"/>
      <c r="BM619" s="385"/>
      <c r="BN619" s="385"/>
      <c r="BO619" s="379"/>
      <c r="BP619" s="439"/>
      <c r="BQ619" s="438"/>
      <c r="BR619" s="440"/>
      <c r="BS619" s="385"/>
      <c r="BT619" s="379"/>
      <c r="BX619" s="458"/>
    </row>
    <row r="620" spans="1:76" s="132" customFormat="1" ht="15" x14ac:dyDescent="0.3">
      <c r="A620" s="148"/>
      <c r="B620" s="149"/>
      <c r="C620" s="291" t="str">
        <f t="shared" si="9"/>
        <v/>
      </c>
      <c r="D620" s="295"/>
      <c r="E620" s="264"/>
      <c r="F620" s="264"/>
      <c r="G620" s="431"/>
      <c r="H620" s="432"/>
      <c r="I620" s="382"/>
      <c r="J620" s="382"/>
      <c r="K620" s="382"/>
      <c r="L620" s="376"/>
      <c r="M620" s="433"/>
      <c r="N620" s="434"/>
      <c r="O620" s="435"/>
      <c r="P620" s="378"/>
      <c r="Q620" s="436"/>
      <c r="R620" s="373"/>
      <c r="S620" s="437"/>
      <c r="T620" s="438"/>
      <c r="U620" s="384"/>
      <c r="V620" s="470"/>
      <c r="W620" s="381"/>
      <c r="X620" s="382"/>
      <c r="Y620" s="382"/>
      <c r="Z620" s="382"/>
      <c r="AA620" s="382"/>
      <c r="AB620" s="382"/>
      <c r="AC620" s="376"/>
      <c r="AD620" s="377"/>
      <c r="AE620" s="385"/>
      <c r="AF620" s="385"/>
      <c r="AG620" s="385"/>
      <c r="AH620" s="385"/>
      <c r="AI620" s="379"/>
      <c r="AJ620" s="386"/>
      <c r="AK620" s="372"/>
      <c r="AL620" s="372"/>
      <c r="AM620" s="372"/>
      <c r="AN620" s="372"/>
      <c r="AO620" s="372"/>
      <c r="AP620" s="372"/>
      <c r="AQ620" s="373"/>
      <c r="AR620" s="387"/>
      <c r="AS620" s="383"/>
      <c r="AT620" s="435"/>
      <c r="AU620" s="385"/>
      <c r="AV620" s="385"/>
      <c r="AW620" s="385"/>
      <c r="AX620" s="385"/>
      <c r="AY620" s="378"/>
      <c r="AZ620" s="436"/>
      <c r="BA620" s="372"/>
      <c r="BB620" s="372"/>
      <c r="BC620" s="372"/>
      <c r="BD620" s="372"/>
      <c r="BE620" s="437"/>
      <c r="BF620" s="381"/>
      <c r="BG620" s="376"/>
      <c r="BH620" s="377"/>
      <c r="BI620" s="385"/>
      <c r="BJ620" s="385"/>
      <c r="BK620" s="385"/>
      <c r="BL620" s="385"/>
      <c r="BM620" s="385"/>
      <c r="BN620" s="385"/>
      <c r="BO620" s="379"/>
      <c r="BP620" s="439"/>
      <c r="BQ620" s="438"/>
      <c r="BR620" s="440"/>
      <c r="BS620" s="385"/>
      <c r="BT620" s="379"/>
      <c r="BX620" s="458"/>
    </row>
    <row r="621" spans="1:76" s="132" customFormat="1" ht="15" x14ac:dyDescent="0.3">
      <c r="A621" s="148"/>
      <c r="B621" s="149"/>
      <c r="C621" s="291" t="str">
        <f t="shared" si="9"/>
        <v/>
      </c>
      <c r="D621" s="295"/>
      <c r="E621" s="264"/>
      <c r="F621" s="264"/>
      <c r="G621" s="431"/>
      <c r="H621" s="432"/>
      <c r="I621" s="382"/>
      <c r="J621" s="382"/>
      <c r="K621" s="382"/>
      <c r="L621" s="376"/>
      <c r="M621" s="433"/>
      <c r="N621" s="434"/>
      <c r="O621" s="435"/>
      <c r="P621" s="378"/>
      <c r="Q621" s="436"/>
      <c r="R621" s="373"/>
      <c r="S621" s="437"/>
      <c r="T621" s="438"/>
      <c r="U621" s="384"/>
      <c r="V621" s="470"/>
      <c r="W621" s="381"/>
      <c r="X621" s="382"/>
      <c r="Y621" s="382"/>
      <c r="Z621" s="382"/>
      <c r="AA621" s="382"/>
      <c r="AB621" s="382"/>
      <c r="AC621" s="376"/>
      <c r="AD621" s="377"/>
      <c r="AE621" s="385"/>
      <c r="AF621" s="385"/>
      <c r="AG621" s="385"/>
      <c r="AH621" s="385"/>
      <c r="AI621" s="379"/>
      <c r="AJ621" s="386"/>
      <c r="AK621" s="372"/>
      <c r="AL621" s="372"/>
      <c r="AM621" s="372"/>
      <c r="AN621" s="372"/>
      <c r="AO621" s="372"/>
      <c r="AP621" s="372"/>
      <c r="AQ621" s="373"/>
      <c r="AR621" s="387"/>
      <c r="AS621" s="383"/>
      <c r="AT621" s="435"/>
      <c r="AU621" s="385"/>
      <c r="AV621" s="385"/>
      <c r="AW621" s="385"/>
      <c r="AX621" s="385"/>
      <c r="AY621" s="378"/>
      <c r="AZ621" s="436"/>
      <c r="BA621" s="372"/>
      <c r="BB621" s="372"/>
      <c r="BC621" s="372"/>
      <c r="BD621" s="372"/>
      <c r="BE621" s="437"/>
      <c r="BF621" s="381"/>
      <c r="BG621" s="376"/>
      <c r="BH621" s="377"/>
      <c r="BI621" s="385"/>
      <c r="BJ621" s="385"/>
      <c r="BK621" s="385"/>
      <c r="BL621" s="385"/>
      <c r="BM621" s="385"/>
      <c r="BN621" s="385"/>
      <c r="BO621" s="379"/>
      <c r="BP621" s="439"/>
      <c r="BQ621" s="438"/>
      <c r="BR621" s="440"/>
      <c r="BS621" s="385"/>
      <c r="BT621" s="379"/>
      <c r="BX621" s="458"/>
    </row>
    <row r="622" spans="1:76" s="132" customFormat="1" ht="15" x14ac:dyDescent="0.3">
      <c r="A622" s="148"/>
      <c r="B622" s="149"/>
      <c r="C622" s="291" t="str">
        <f t="shared" si="9"/>
        <v/>
      </c>
      <c r="D622" s="295"/>
      <c r="E622" s="264"/>
      <c r="F622" s="264"/>
      <c r="G622" s="431"/>
      <c r="H622" s="432"/>
      <c r="I622" s="382"/>
      <c r="J622" s="382"/>
      <c r="K622" s="382"/>
      <c r="L622" s="376"/>
      <c r="M622" s="433"/>
      <c r="N622" s="434"/>
      <c r="O622" s="435"/>
      <c r="P622" s="378"/>
      <c r="Q622" s="436"/>
      <c r="R622" s="373"/>
      <c r="S622" s="437"/>
      <c r="T622" s="438"/>
      <c r="U622" s="384"/>
      <c r="V622" s="470"/>
      <c r="W622" s="381"/>
      <c r="X622" s="382"/>
      <c r="Y622" s="382"/>
      <c r="Z622" s="382"/>
      <c r="AA622" s="382"/>
      <c r="AB622" s="382"/>
      <c r="AC622" s="376"/>
      <c r="AD622" s="377"/>
      <c r="AE622" s="385"/>
      <c r="AF622" s="385"/>
      <c r="AG622" s="385"/>
      <c r="AH622" s="385"/>
      <c r="AI622" s="379"/>
      <c r="AJ622" s="386"/>
      <c r="AK622" s="372"/>
      <c r="AL622" s="372"/>
      <c r="AM622" s="372"/>
      <c r="AN622" s="372"/>
      <c r="AO622" s="372"/>
      <c r="AP622" s="372"/>
      <c r="AQ622" s="373"/>
      <c r="AR622" s="387"/>
      <c r="AS622" s="383"/>
      <c r="AT622" s="435"/>
      <c r="AU622" s="385"/>
      <c r="AV622" s="385"/>
      <c r="AW622" s="385"/>
      <c r="AX622" s="385"/>
      <c r="AY622" s="378"/>
      <c r="AZ622" s="436"/>
      <c r="BA622" s="372"/>
      <c r="BB622" s="372"/>
      <c r="BC622" s="372"/>
      <c r="BD622" s="372"/>
      <c r="BE622" s="437"/>
      <c r="BF622" s="381"/>
      <c r="BG622" s="376"/>
      <c r="BH622" s="377"/>
      <c r="BI622" s="385"/>
      <c r="BJ622" s="385"/>
      <c r="BK622" s="385"/>
      <c r="BL622" s="385"/>
      <c r="BM622" s="385"/>
      <c r="BN622" s="385"/>
      <c r="BO622" s="379"/>
      <c r="BP622" s="439"/>
      <c r="BQ622" s="438"/>
      <c r="BR622" s="440"/>
      <c r="BS622" s="385"/>
      <c r="BT622" s="379"/>
      <c r="BX622" s="458"/>
    </row>
    <row r="623" spans="1:76" s="132" customFormat="1" ht="15" x14ac:dyDescent="0.3">
      <c r="A623" s="148"/>
      <c r="B623" s="149"/>
      <c r="C623" s="291" t="str">
        <f t="shared" si="9"/>
        <v/>
      </c>
      <c r="D623" s="295"/>
      <c r="E623" s="264"/>
      <c r="F623" s="264"/>
      <c r="G623" s="431"/>
      <c r="H623" s="432"/>
      <c r="I623" s="382"/>
      <c r="J623" s="382"/>
      <c r="K623" s="382"/>
      <c r="L623" s="376"/>
      <c r="M623" s="433"/>
      <c r="N623" s="434"/>
      <c r="O623" s="435"/>
      <c r="P623" s="378"/>
      <c r="Q623" s="436"/>
      <c r="R623" s="373"/>
      <c r="S623" s="437"/>
      <c r="T623" s="438"/>
      <c r="U623" s="384"/>
      <c r="V623" s="470"/>
      <c r="W623" s="381"/>
      <c r="X623" s="382"/>
      <c r="Y623" s="382"/>
      <c r="Z623" s="382"/>
      <c r="AA623" s="382"/>
      <c r="AB623" s="382"/>
      <c r="AC623" s="376"/>
      <c r="AD623" s="377"/>
      <c r="AE623" s="385"/>
      <c r="AF623" s="385"/>
      <c r="AG623" s="385"/>
      <c r="AH623" s="385"/>
      <c r="AI623" s="379"/>
      <c r="AJ623" s="386"/>
      <c r="AK623" s="372"/>
      <c r="AL623" s="372"/>
      <c r="AM623" s="372"/>
      <c r="AN623" s="372"/>
      <c r="AO623" s="372"/>
      <c r="AP623" s="372"/>
      <c r="AQ623" s="373"/>
      <c r="AR623" s="387"/>
      <c r="AS623" s="383"/>
      <c r="AT623" s="435"/>
      <c r="AU623" s="385"/>
      <c r="AV623" s="385"/>
      <c r="AW623" s="385"/>
      <c r="AX623" s="385"/>
      <c r="AY623" s="378"/>
      <c r="AZ623" s="436"/>
      <c r="BA623" s="372"/>
      <c r="BB623" s="372"/>
      <c r="BC623" s="372"/>
      <c r="BD623" s="372"/>
      <c r="BE623" s="437"/>
      <c r="BF623" s="381"/>
      <c r="BG623" s="376"/>
      <c r="BH623" s="377"/>
      <c r="BI623" s="385"/>
      <c r="BJ623" s="385"/>
      <c r="BK623" s="385"/>
      <c r="BL623" s="385"/>
      <c r="BM623" s="385"/>
      <c r="BN623" s="385"/>
      <c r="BO623" s="379"/>
      <c r="BP623" s="439"/>
      <c r="BQ623" s="438"/>
      <c r="BR623" s="440"/>
      <c r="BS623" s="385"/>
      <c r="BT623" s="379"/>
      <c r="BX623" s="458"/>
    </row>
    <row r="624" spans="1:76" s="132" customFormat="1" ht="15" x14ac:dyDescent="0.3">
      <c r="A624" s="148"/>
      <c r="B624" s="149"/>
      <c r="C624" s="291" t="str">
        <f t="shared" si="9"/>
        <v/>
      </c>
      <c r="D624" s="295"/>
      <c r="E624" s="264"/>
      <c r="F624" s="264"/>
      <c r="G624" s="431"/>
      <c r="H624" s="432"/>
      <c r="I624" s="382"/>
      <c r="J624" s="382"/>
      <c r="K624" s="382"/>
      <c r="L624" s="376"/>
      <c r="M624" s="433"/>
      <c r="N624" s="434"/>
      <c r="O624" s="435"/>
      <c r="P624" s="378"/>
      <c r="Q624" s="436"/>
      <c r="R624" s="373"/>
      <c r="S624" s="437"/>
      <c r="T624" s="438"/>
      <c r="U624" s="384"/>
      <c r="V624" s="470"/>
      <c r="W624" s="381"/>
      <c r="X624" s="382"/>
      <c r="Y624" s="382"/>
      <c r="Z624" s="382"/>
      <c r="AA624" s="382"/>
      <c r="AB624" s="382"/>
      <c r="AC624" s="376"/>
      <c r="AD624" s="377"/>
      <c r="AE624" s="385"/>
      <c r="AF624" s="385"/>
      <c r="AG624" s="385"/>
      <c r="AH624" s="385"/>
      <c r="AI624" s="379"/>
      <c r="AJ624" s="386"/>
      <c r="AK624" s="372"/>
      <c r="AL624" s="372"/>
      <c r="AM624" s="372"/>
      <c r="AN624" s="372"/>
      <c r="AO624" s="372"/>
      <c r="AP624" s="372"/>
      <c r="AQ624" s="373"/>
      <c r="AR624" s="387"/>
      <c r="AS624" s="383"/>
      <c r="AT624" s="435"/>
      <c r="AU624" s="385"/>
      <c r="AV624" s="385"/>
      <c r="AW624" s="385"/>
      <c r="AX624" s="385"/>
      <c r="AY624" s="378"/>
      <c r="AZ624" s="436"/>
      <c r="BA624" s="372"/>
      <c r="BB624" s="372"/>
      <c r="BC624" s="372"/>
      <c r="BD624" s="372"/>
      <c r="BE624" s="437"/>
      <c r="BF624" s="381"/>
      <c r="BG624" s="376"/>
      <c r="BH624" s="377"/>
      <c r="BI624" s="385"/>
      <c r="BJ624" s="385"/>
      <c r="BK624" s="385"/>
      <c r="BL624" s="385"/>
      <c r="BM624" s="385"/>
      <c r="BN624" s="385"/>
      <c r="BO624" s="379"/>
      <c r="BP624" s="439"/>
      <c r="BQ624" s="438"/>
      <c r="BR624" s="440"/>
      <c r="BS624" s="385"/>
      <c r="BT624" s="379"/>
      <c r="BX624" s="458"/>
    </row>
    <row r="625" spans="1:76" s="132" customFormat="1" ht="15" x14ac:dyDescent="0.3">
      <c r="A625" s="148"/>
      <c r="B625" s="149"/>
      <c r="C625" s="291" t="str">
        <f t="shared" si="9"/>
        <v/>
      </c>
      <c r="D625" s="295"/>
      <c r="E625" s="264"/>
      <c r="F625" s="264"/>
      <c r="G625" s="431"/>
      <c r="H625" s="432"/>
      <c r="I625" s="382"/>
      <c r="J625" s="382"/>
      <c r="K625" s="382"/>
      <c r="L625" s="376"/>
      <c r="M625" s="433"/>
      <c r="N625" s="434"/>
      <c r="O625" s="435"/>
      <c r="P625" s="378"/>
      <c r="Q625" s="436"/>
      <c r="R625" s="373"/>
      <c r="S625" s="437"/>
      <c r="T625" s="438"/>
      <c r="U625" s="384"/>
      <c r="V625" s="470"/>
      <c r="W625" s="381"/>
      <c r="X625" s="382"/>
      <c r="Y625" s="382"/>
      <c r="Z625" s="382"/>
      <c r="AA625" s="382"/>
      <c r="AB625" s="382"/>
      <c r="AC625" s="376"/>
      <c r="AD625" s="377"/>
      <c r="AE625" s="385"/>
      <c r="AF625" s="385"/>
      <c r="AG625" s="385"/>
      <c r="AH625" s="385"/>
      <c r="AI625" s="379"/>
      <c r="AJ625" s="386"/>
      <c r="AK625" s="372"/>
      <c r="AL625" s="372"/>
      <c r="AM625" s="372"/>
      <c r="AN625" s="372"/>
      <c r="AO625" s="372"/>
      <c r="AP625" s="372"/>
      <c r="AQ625" s="373"/>
      <c r="AR625" s="387"/>
      <c r="AS625" s="383"/>
      <c r="AT625" s="435"/>
      <c r="AU625" s="385"/>
      <c r="AV625" s="385"/>
      <c r="AW625" s="385"/>
      <c r="AX625" s="385"/>
      <c r="AY625" s="378"/>
      <c r="AZ625" s="436"/>
      <c r="BA625" s="372"/>
      <c r="BB625" s="372"/>
      <c r="BC625" s="372"/>
      <c r="BD625" s="372"/>
      <c r="BE625" s="437"/>
      <c r="BF625" s="381"/>
      <c r="BG625" s="376"/>
      <c r="BH625" s="377"/>
      <c r="BI625" s="385"/>
      <c r="BJ625" s="385"/>
      <c r="BK625" s="385"/>
      <c r="BL625" s="385"/>
      <c r="BM625" s="385"/>
      <c r="BN625" s="385"/>
      <c r="BO625" s="379"/>
      <c r="BP625" s="439"/>
      <c r="BQ625" s="438"/>
      <c r="BR625" s="440"/>
      <c r="BS625" s="385"/>
      <c r="BT625" s="379"/>
      <c r="BX625" s="458"/>
    </row>
    <row r="626" spans="1:76" s="132" customFormat="1" ht="15" x14ac:dyDescent="0.3">
      <c r="A626" s="148"/>
      <c r="B626" s="149"/>
      <c r="C626" s="291" t="str">
        <f t="shared" si="9"/>
        <v/>
      </c>
      <c r="D626" s="295"/>
      <c r="E626" s="264"/>
      <c r="F626" s="264"/>
      <c r="G626" s="431"/>
      <c r="H626" s="432"/>
      <c r="I626" s="382"/>
      <c r="J626" s="382"/>
      <c r="K626" s="382"/>
      <c r="L626" s="376"/>
      <c r="M626" s="433"/>
      <c r="N626" s="434"/>
      <c r="O626" s="435"/>
      <c r="P626" s="378"/>
      <c r="Q626" s="436"/>
      <c r="R626" s="373"/>
      <c r="S626" s="437"/>
      <c r="T626" s="438"/>
      <c r="U626" s="384"/>
      <c r="V626" s="470"/>
      <c r="W626" s="381"/>
      <c r="X626" s="382"/>
      <c r="Y626" s="382"/>
      <c r="Z626" s="382"/>
      <c r="AA626" s="382"/>
      <c r="AB626" s="382"/>
      <c r="AC626" s="376"/>
      <c r="AD626" s="377"/>
      <c r="AE626" s="385"/>
      <c r="AF626" s="385"/>
      <c r="AG626" s="385"/>
      <c r="AH626" s="385"/>
      <c r="AI626" s="379"/>
      <c r="AJ626" s="386"/>
      <c r="AK626" s="372"/>
      <c r="AL626" s="372"/>
      <c r="AM626" s="372"/>
      <c r="AN626" s="372"/>
      <c r="AO626" s="372"/>
      <c r="AP626" s="372"/>
      <c r="AQ626" s="373"/>
      <c r="AR626" s="387"/>
      <c r="AS626" s="383"/>
      <c r="AT626" s="435"/>
      <c r="AU626" s="385"/>
      <c r="AV626" s="385"/>
      <c r="AW626" s="385"/>
      <c r="AX626" s="385"/>
      <c r="AY626" s="378"/>
      <c r="AZ626" s="436"/>
      <c r="BA626" s="372"/>
      <c r="BB626" s="372"/>
      <c r="BC626" s="372"/>
      <c r="BD626" s="372"/>
      <c r="BE626" s="437"/>
      <c r="BF626" s="381"/>
      <c r="BG626" s="376"/>
      <c r="BH626" s="377"/>
      <c r="BI626" s="385"/>
      <c r="BJ626" s="385"/>
      <c r="BK626" s="385"/>
      <c r="BL626" s="385"/>
      <c r="BM626" s="385"/>
      <c r="BN626" s="385"/>
      <c r="BO626" s="379"/>
      <c r="BP626" s="439"/>
      <c r="BQ626" s="438"/>
      <c r="BR626" s="440"/>
      <c r="BS626" s="385"/>
      <c r="BT626" s="379"/>
      <c r="BX626" s="458"/>
    </row>
    <row r="627" spans="1:76" s="132" customFormat="1" ht="15" x14ac:dyDescent="0.3">
      <c r="A627" s="148"/>
      <c r="B627" s="149"/>
      <c r="C627" s="291" t="str">
        <f t="shared" si="9"/>
        <v/>
      </c>
      <c r="D627" s="295"/>
      <c r="E627" s="264"/>
      <c r="F627" s="264"/>
      <c r="G627" s="431"/>
      <c r="H627" s="432"/>
      <c r="I627" s="382"/>
      <c r="J627" s="382"/>
      <c r="K627" s="382"/>
      <c r="L627" s="376"/>
      <c r="M627" s="433"/>
      <c r="N627" s="434"/>
      <c r="O627" s="435"/>
      <c r="P627" s="378"/>
      <c r="Q627" s="436"/>
      <c r="R627" s="373"/>
      <c r="S627" s="437"/>
      <c r="T627" s="438"/>
      <c r="U627" s="384"/>
      <c r="V627" s="470"/>
      <c r="W627" s="381"/>
      <c r="X627" s="382"/>
      <c r="Y627" s="382"/>
      <c r="Z627" s="382"/>
      <c r="AA627" s="382"/>
      <c r="AB627" s="382"/>
      <c r="AC627" s="376"/>
      <c r="AD627" s="377"/>
      <c r="AE627" s="385"/>
      <c r="AF627" s="385"/>
      <c r="AG627" s="385"/>
      <c r="AH627" s="385"/>
      <c r="AI627" s="379"/>
      <c r="AJ627" s="386"/>
      <c r="AK627" s="372"/>
      <c r="AL627" s="372"/>
      <c r="AM627" s="372"/>
      <c r="AN627" s="372"/>
      <c r="AO627" s="372"/>
      <c r="AP627" s="372"/>
      <c r="AQ627" s="373"/>
      <c r="AR627" s="387"/>
      <c r="AS627" s="383"/>
      <c r="AT627" s="435"/>
      <c r="AU627" s="385"/>
      <c r="AV627" s="385"/>
      <c r="AW627" s="385"/>
      <c r="AX627" s="385"/>
      <c r="AY627" s="378"/>
      <c r="AZ627" s="436"/>
      <c r="BA627" s="372"/>
      <c r="BB627" s="372"/>
      <c r="BC627" s="372"/>
      <c r="BD627" s="372"/>
      <c r="BE627" s="437"/>
      <c r="BF627" s="381"/>
      <c r="BG627" s="376"/>
      <c r="BH627" s="377"/>
      <c r="BI627" s="385"/>
      <c r="BJ627" s="385"/>
      <c r="BK627" s="385"/>
      <c r="BL627" s="385"/>
      <c r="BM627" s="385"/>
      <c r="BN627" s="385"/>
      <c r="BO627" s="379"/>
      <c r="BP627" s="439"/>
      <c r="BQ627" s="438"/>
      <c r="BR627" s="440"/>
      <c r="BS627" s="385"/>
      <c r="BT627" s="379"/>
      <c r="BX627" s="458"/>
    </row>
    <row r="628" spans="1:76" s="132" customFormat="1" ht="15" x14ac:dyDescent="0.3">
      <c r="A628" s="148"/>
      <c r="B628" s="149"/>
      <c r="C628" s="291" t="str">
        <f t="shared" si="9"/>
        <v/>
      </c>
      <c r="D628" s="295"/>
      <c r="E628" s="264"/>
      <c r="F628" s="264"/>
      <c r="G628" s="431"/>
      <c r="H628" s="432"/>
      <c r="I628" s="382"/>
      <c r="J628" s="382"/>
      <c r="K628" s="382"/>
      <c r="L628" s="376"/>
      <c r="M628" s="433"/>
      <c r="N628" s="434"/>
      <c r="O628" s="435"/>
      <c r="P628" s="378"/>
      <c r="Q628" s="436"/>
      <c r="R628" s="373"/>
      <c r="S628" s="437"/>
      <c r="T628" s="438"/>
      <c r="U628" s="384"/>
      <c r="V628" s="470"/>
      <c r="W628" s="381"/>
      <c r="X628" s="382"/>
      <c r="Y628" s="382"/>
      <c r="Z628" s="382"/>
      <c r="AA628" s="382"/>
      <c r="AB628" s="382"/>
      <c r="AC628" s="376"/>
      <c r="AD628" s="377"/>
      <c r="AE628" s="385"/>
      <c r="AF628" s="385"/>
      <c r="AG628" s="385"/>
      <c r="AH628" s="385"/>
      <c r="AI628" s="379"/>
      <c r="AJ628" s="386"/>
      <c r="AK628" s="372"/>
      <c r="AL628" s="372"/>
      <c r="AM628" s="372"/>
      <c r="AN628" s="372"/>
      <c r="AO628" s="372"/>
      <c r="AP628" s="372"/>
      <c r="AQ628" s="373"/>
      <c r="AR628" s="387"/>
      <c r="AS628" s="383"/>
      <c r="AT628" s="435"/>
      <c r="AU628" s="385"/>
      <c r="AV628" s="385"/>
      <c r="AW628" s="385"/>
      <c r="AX628" s="385"/>
      <c r="AY628" s="378"/>
      <c r="AZ628" s="436"/>
      <c r="BA628" s="372"/>
      <c r="BB628" s="372"/>
      <c r="BC628" s="372"/>
      <c r="BD628" s="372"/>
      <c r="BE628" s="437"/>
      <c r="BF628" s="381"/>
      <c r="BG628" s="376"/>
      <c r="BH628" s="377"/>
      <c r="BI628" s="385"/>
      <c r="BJ628" s="385"/>
      <c r="BK628" s="385"/>
      <c r="BL628" s="385"/>
      <c r="BM628" s="385"/>
      <c r="BN628" s="385"/>
      <c r="BO628" s="379"/>
      <c r="BP628" s="439"/>
      <c r="BQ628" s="438"/>
      <c r="BR628" s="440"/>
      <c r="BS628" s="385"/>
      <c r="BT628" s="379"/>
      <c r="BX628" s="458"/>
    </row>
    <row r="629" spans="1:76" s="132" customFormat="1" ht="15" x14ac:dyDescent="0.3">
      <c r="A629" s="148"/>
      <c r="B629" s="149"/>
      <c r="C629" s="291" t="str">
        <f t="shared" si="9"/>
        <v/>
      </c>
      <c r="D629" s="295"/>
      <c r="E629" s="264"/>
      <c r="F629" s="264"/>
      <c r="G629" s="431"/>
      <c r="H629" s="432"/>
      <c r="I629" s="382"/>
      <c r="J629" s="382"/>
      <c r="K629" s="382"/>
      <c r="L629" s="376"/>
      <c r="M629" s="433"/>
      <c r="N629" s="434"/>
      <c r="O629" s="435"/>
      <c r="P629" s="378"/>
      <c r="Q629" s="436"/>
      <c r="R629" s="373"/>
      <c r="S629" s="437"/>
      <c r="T629" s="438"/>
      <c r="U629" s="384"/>
      <c r="V629" s="470"/>
      <c r="W629" s="381"/>
      <c r="X629" s="382"/>
      <c r="Y629" s="382"/>
      <c r="Z629" s="382"/>
      <c r="AA629" s="382"/>
      <c r="AB629" s="382"/>
      <c r="AC629" s="376"/>
      <c r="AD629" s="377"/>
      <c r="AE629" s="385"/>
      <c r="AF629" s="385"/>
      <c r="AG629" s="385"/>
      <c r="AH629" s="385"/>
      <c r="AI629" s="379"/>
      <c r="AJ629" s="386"/>
      <c r="AK629" s="372"/>
      <c r="AL629" s="372"/>
      <c r="AM629" s="372"/>
      <c r="AN629" s="372"/>
      <c r="AO629" s="372"/>
      <c r="AP629" s="372"/>
      <c r="AQ629" s="373"/>
      <c r="AR629" s="387"/>
      <c r="AS629" s="383"/>
      <c r="AT629" s="435"/>
      <c r="AU629" s="385"/>
      <c r="AV629" s="385"/>
      <c r="AW629" s="385"/>
      <c r="AX629" s="385"/>
      <c r="AY629" s="378"/>
      <c r="AZ629" s="436"/>
      <c r="BA629" s="372"/>
      <c r="BB629" s="372"/>
      <c r="BC629" s="372"/>
      <c r="BD629" s="372"/>
      <c r="BE629" s="437"/>
      <c r="BF629" s="381"/>
      <c r="BG629" s="376"/>
      <c r="BH629" s="377"/>
      <c r="BI629" s="385"/>
      <c r="BJ629" s="385"/>
      <c r="BK629" s="385"/>
      <c r="BL629" s="385"/>
      <c r="BM629" s="385"/>
      <c r="BN629" s="385"/>
      <c r="BO629" s="379"/>
      <c r="BP629" s="439"/>
      <c r="BQ629" s="438"/>
      <c r="BR629" s="440"/>
      <c r="BS629" s="385"/>
      <c r="BT629" s="379"/>
      <c r="BX629" s="458"/>
    </row>
    <row r="630" spans="1:76" s="132" customFormat="1" ht="15" x14ac:dyDescent="0.3">
      <c r="A630" s="148"/>
      <c r="B630" s="149"/>
      <c r="C630" s="291" t="str">
        <f t="shared" si="9"/>
        <v/>
      </c>
      <c r="D630" s="295"/>
      <c r="E630" s="264"/>
      <c r="F630" s="264"/>
      <c r="G630" s="431"/>
      <c r="H630" s="432"/>
      <c r="I630" s="382"/>
      <c r="J630" s="382"/>
      <c r="K630" s="382"/>
      <c r="L630" s="376"/>
      <c r="M630" s="433"/>
      <c r="N630" s="434"/>
      <c r="O630" s="435"/>
      <c r="P630" s="378"/>
      <c r="Q630" s="436"/>
      <c r="R630" s="373"/>
      <c r="S630" s="437"/>
      <c r="T630" s="438"/>
      <c r="U630" s="384"/>
      <c r="V630" s="470"/>
      <c r="W630" s="381"/>
      <c r="X630" s="382"/>
      <c r="Y630" s="382"/>
      <c r="Z630" s="382"/>
      <c r="AA630" s="382"/>
      <c r="AB630" s="382"/>
      <c r="AC630" s="376"/>
      <c r="AD630" s="377"/>
      <c r="AE630" s="385"/>
      <c r="AF630" s="385"/>
      <c r="AG630" s="385"/>
      <c r="AH630" s="385"/>
      <c r="AI630" s="379"/>
      <c r="AJ630" s="386"/>
      <c r="AK630" s="372"/>
      <c r="AL630" s="372"/>
      <c r="AM630" s="372"/>
      <c r="AN630" s="372"/>
      <c r="AO630" s="372"/>
      <c r="AP630" s="372"/>
      <c r="AQ630" s="373"/>
      <c r="AR630" s="387"/>
      <c r="AS630" s="383"/>
      <c r="AT630" s="435"/>
      <c r="AU630" s="385"/>
      <c r="AV630" s="385"/>
      <c r="AW630" s="385"/>
      <c r="AX630" s="385"/>
      <c r="AY630" s="378"/>
      <c r="AZ630" s="436"/>
      <c r="BA630" s="372"/>
      <c r="BB630" s="372"/>
      <c r="BC630" s="372"/>
      <c r="BD630" s="372"/>
      <c r="BE630" s="437"/>
      <c r="BF630" s="381"/>
      <c r="BG630" s="376"/>
      <c r="BH630" s="377"/>
      <c r="BI630" s="385"/>
      <c r="BJ630" s="385"/>
      <c r="BK630" s="385"/>
      <c r="BL630" s="385"/>
      <c r="BM630" s="385"/>
      <c r="BN630" s="385"/>
      <c r="BO630" s="379"/>
      <c r="BP630" s="439"/>
      <c r="BQ630" s="438"/>
      <c r="BR630" s="440"/>
      <c r="BS630" s="385"/>
      <c r="BT630" s="379"/>
      <c r="BX630" s="458"/>
    </row>
    <row r="631" spans="1:76" s="132" customFormat="1" ht="15" x14ac:dyDescent="0.3">
      <c r="A631" s="148"/>
      <c r="B631" s="149"/>
      <c r="C631" s="291" t="str">
        <f t="shared" si="9"/>
        <v/>
      </c>
      <c r="D631" s="295"/>
      <c r="E631" s="264"/>
      <c r="F631" s="264"/>
      <c r="G631" s="431"/>
      <c r="H631" s="432"/>
      <c r="I631" s="382"/>
      <c r="J631" s="382"/>
      <c r="K631" s="382"/>
      <c r="L631" s="376"/>
      <c r="M631" s="433"/>
      <c r="N631" s="434"/>
      <c r="O631" s="435"/>
      <c r="P631" s="378"/>
      <c r="Q631" s="436"/>
      <c r="R631" s="373"/>
      <c r="S631" s="437"/>
      <c r="T631" s="438"/>
      <c r="U631" s="384"/>
      <c r="V631" s="470"/>
      <c r="W631" s="381"/>
      <c r="X631" s="382"/>
      <c r="Y631" s="382"/>
      <c r="Z631" s="382"/>
      <c r="AA631" s="382"/>
      <c r="AB631" s="382"/>
      <c r="AC631" s="376"/>
      <c r="AD631" s="377"/>
      <c r="AE631" s="385"/>
      <c r="AF631" s="385"/>
      <c r="AG631" s="385"/>
      <c r="AH631" s="385"/>
      <c r="AI631" s="379"/>
      <c r="AJ631" s="386"/>
      <c r="AK631" s="372"/>
      <c r="AL631" s="372"/>
      <c r="AM631" s="372"/>
      <c r="AN631" s="372"/>
      <c r="AO631" s="372"/>
      <c r="AP631" s="372"/>
      <c r="AQ631" s="373"/>
      <c r="AR631" s="387"/>
      <c r="AS631" s="383"/>
      <c r="AT631" s="435"/>
      <c r="AU631" s="385"/>
      <c r="AV631" s="385"/>
      <c r="AW631" s="385"/>
      <c r="AX631" s="385"/>
      <c r="AY631" s="378"/>
      <c r="AZ631" s="436"/>
      <c r="BA631" s="372"/>
      <c r="BB631" s="372"/>
      <c r="BC631" s="372"/>
      <c r="BD631" s="372"/>
      <c r="BE631" s="437"/>
      <c r="BF631" s="381"/>
      <c r="BG631" s="376"/>
      <c r="BH631" s="377"/>
      <c r="BI631" s="385"/>
      <c r="BJ631" s="385"/>
      <c r="BK631" s="385"/>
      <c r="BL631" s="385"/>
      <c r="BM631" s="385"/>
      <c r="BN631" s="385"/>
      <c r="BO631" s="379"/>
      <c r="BP631" s="439"/>
      <c r="BQ631" s="438"/>
      <c r="BR631" s="440"/>
      <c r="BS631" s="385"/>
      <c r="BT631" s="379"/>
      <c r="BX631" s="458"/>
    </row>
    <row r="632" spans="1:76" s="132" customFormat="1" ht="15" x14ac:dyDescent="0.3">
      <c r="A632" s="148"/>
      <c r="B632" s="149"/>
      <c r="C632" s="291" t="str">
        <f t="shared" si="9"/>
        <v/>
      </c>
      <c r="D632" s="295"/>
      <c r="E632" s="264"/>
      <c r="F632" s="264"/>
      <c r="G632" s="431"/>
      <c r="H632" s="432"/>
      <c r="I632" s="382"/>
      <c r="J632" s="382"/>
      <c r="K632" s="382"/>
      <c r="L632" s="376"/>
      <c r="M632" s="433"/>
      <c r="N632" s="434"/>
      <c r="O632" s="435"/>
      <c r="P632" s="378"/>
      <c r="Q632" s="436"/>
      <c r="R632" s="373"/>
      <c r="S632" s="437"/>
      <c r="T632" s="438"/>
      <c r="U632" s="384"/>
      <c r="V632" s="470"/>
      <c r="W632" s="381"/>
      <c r="X632" s="382"/>
      <c r="Y632" s="382"/>
      <c r="Z632" s="382"/>
      <c r="AA632" s="382"/>
      <c r="AB632" s="382"/>
      <c r="AC632" s="376"/>
      <c r="AD632" s="377"/>
      <c r="AE632" s="385"/>
      <c r="AF632" s="385"/>
      <c r="AG632" s="385"/>
      <c r="AH632" s="385"/>
      <c r="AI632" s="379"/>
      <c r="AJ632" s="386"/>
      <c r="AK632" s="372"/>
      <c r="AL632" s="372"/>
      <c r="AM632" s="372"/>
      <c r="AN632" s="372"/>
      <c r="AO632" s="372"/>
      <c r="AP632" s="372"/>
      <c r="AQ632" s="373"/>
      <c r="AR632" s="387"/>
      <c r="AS632" s="383"/>
      <c r="AT632" s="435"/>
      <c r="AU632" s="385"/>
      <c r="AV632" s="385"/>
      <c r="AW632" s="385"/>
      <c r="AX632" s="385"/>
      <c r="AY632" s="378"/>
      <c r="AZ632" s="436"/>
      <c r="BA632" s="372"/>
      <c r="BB632" s="372"/>
      <c r="BC632" s="372"/>
      <c r="BD632" s="372"/>
      <c r="BE632" s="437"/>
      <c r="BF632" s="381"/>
      <c r="BG632" s="376"/>
      <c r="BH632" s="377"/>
      <c r="BI632" s="385"/>
      <c r="BJ632" s="385"/>
      <c r="BK632" s="385"/>
      <c r="BL632" s="385"/>
      <c r="BM632" s="385"/>
      <c r="BN632" s="385"/>
      <c r="BO632" s="379"/>
      <c r="BP632" s="439"/>
      <c r="BQ632" s="438"/>
      <c r="BR632" s="440"/>
      <c r="BS632" s="385"/>
      <c r="BT632" s="379"/>
      <c r="BX632" s="458"/>
    </row>
    <row r="633" spans="1:76" s="132" customFormat="1" ht="15" x14ac:dyDescent="0.3">
      <c r="A633" s="148"/>
      <c r="B633" s="149"/>
      <c r="C633" s="291" t="str">
        <f t="shared" si="9"/>
        <v/>
      </c>
      <c r="D633" s="295"/>
      <c r="E633" s="264"/>
      <c r="F633" s="264"/>
      <c r="G633" s="431"/>
      <c r="H633" s="432"/>
      <c r="I633" s="382"/>
      <c r="J633" s="382"/>
      <c r="K633" s="382"/>
      <c r="L633" s="376"/>
      <c r="M633" s="433"/>
      <c r="N633" s="434"/>
      <c r="O633" s="435"/>
      <c r="P633" s="378"/>
      <c r="Q633" s="436"/>
      <c r="R633" s="373"/>
      <c r="S633" s="437"/>
      <c r="T633" s="438"/>
      <c r="U633" s="384"/>
      <c r="V633" s="470"/>
      <c r="W633" s="381"/>
      <c r="X633" s="382"/>
      <c r="Y633" s="382"/>
      <c r="Z633" s="382"/>
      <c r="AA633" s="382"/>
      <c r="AB633" s="382"/>
      <c r="AC633" s="376"/>
      <c r="AD633" s="377"/>
      <c r="AE633" s="385"/>
      <c r="AF633" s="385"/>
      <c r="AG633" s="385"/>
      <c r="AH633" s="385"/>
      <c r="AI633" s="379"/>
      <c r="AJ633" s="386"/>
      <c r="AK633" s="372"/>
      <c r="AL633" s="372"/>
      <c r="AM633" s="372"/>
      <c r="AN633" s="372"/>
      <c r="AO633" s="372"/>
      <c r="AP633" s="372"/>
      <c r="AQ633" s="373"/>
      <c r="AR633" s="387"/>
      <c r="AS633" s="383"/>
      <c r="AT633" s="435"/>
      <c r="AU633" s="385"/>
      <c r="AV633" s="385"/>
      <c r="AW633" s="385"/>
      <c r="AX633" s="385"/>
      <c r="AY633" s="378"/>
      <c r="AZ633" s="436"/>
      <c r="BA633" s="372"/>
      <c r="BB633" s="372"/>
      <c r="BC633" s="372"/>
      <c r="BD633" s="372"/>
      <c r="BE633" s="437"/>
      <c r="BF633" s="381"/>
      <c r="BG633" s="376"/>
      <c r="BH633" s="377"/>
      <c r="BI633" s="385"/>
      <c r="BJ633" s="385"/>
      <c r="BK633" s="385"/>
      <c r="BL633" s="385"/>
      <c r="BM633" s="385"/>
      <c r="BN633" s="385"/>
      <c r="BO633" s="379"/>
      <c r="BP633" s="439"/>
      <c r="BQ633" s="438"/>
      <c r="BR633" s="440"/>
      <c r="BS633" s="385"/>
      <c r="BT633" s="379"/>
      <c r="BX633" s="458"/>
    </row>
    <row r="634" spans="1:76" s="132" customFormat="1" ht="15" x14ac:dyDescent="0.3">
      <c r="A634" s="148"/>
      <c r="B634" s="149"/>
      <c r="C634" s="291" t="str">
        <f t="shared" si="9"/>
        <v/>
      </c>
      <c r="D634" s="295"/>
      <c r="E634" s="264"/>
      <c r="F634" s="264"/>
      <c r="G634" s="431"/>
      <c r="H634" s="432"/>
      <c r="I634" s="382"/>
      <c r="J634" s="382"/>
      <c r="K634" s="382"/>
      <c r="L634" s="376"/>
      <c r="M634" s="433"/>
      <c r="N634" s="434"/>
      <c r="O634" s="435"/>
      <c r="P634" s="378"/>
      <c r="Q634" s="436"/>
      <c r="R634" s="373"/>
      <c r="S634" s="437"/>
      <c r="T634" s="438"/>
      <c r="U634" s="384"/>
      <c r="V634" s="470"/>
      <c r="W634" s="381"/>
      <c r="X634" s="382"/>
      <c r="Y634" s="382"/>
      <c r="Z634" s="382"/>
      <c r="AA634" s="382"/>
      <c r="AB634" s="382"/>
      <c r="AC634" s="376"/>
      <c r="AD634" s="377"/>
      <c r="AE634" s="385"/>
      <c r="AF634" s="385"/>
      <c r="AG634" s="385"/>
      <c r="AH634" s="385"/>
      <c r="AI634" s="379"/>
      <c r="AJ634" s="386"/>
      <c r="AK634" s="372"/>
      <c r="AL634" s="372"/>
      <c r="AM634" s="372"/>
      <c r="AN634" s="372"/>
      <c r="AO634" s="372"/>
      <c r="AP634" s="372"/>
      <c r="AQ634" s="373"/>
      <c r="AR634" s="387"/>
      <c r="AS634" s="383"/>
      <c r="AT634" s="435"/>
      <c r="AU634" s="385"/>
      <c r="AV634" s="385"/>
      <c r="AW634" s="385"/>
      <c r="AX634" s="385"/>
      <c r="AY634" s="378"/>
      <c r="AZ634" s="436"/>
      <c r="BA634" s="372"/>
      <c r="BB634" s="372"/>
      <c r="BC634" s="372"/>
      <c r="BD634" s="372"/>
      <c r="BE634" s="437"/>
      <c r="BF634" s="381"/>
      <c r="BG634" s="376"/>
      <c r="BH634" s="377"/>
      <c r="BI634" s="385"/>
      <c r="BJ634" s="385"/>
      <c r="BK634" s="385"/>
      <c r="BL634" s="385"/>
      <c r="BM634" s="385"/>
      <c r="BN634" s="385"/>
      <c r="BO634" s="379"/>
      <c r="BP634" s="439"/>
      <c r="BQ634" s="438"/>
      <c r="BR634" s="440"/>
      <c r="BS634" s="385"/>
      <c r="BT634" s="379"/>
      <c r="BX634" s="458"/>
    </row>
    <row r="635" spans="1:76" s="132" customFormat="1" ht="15" x14ac:dyDescent="0.3">
      <c r="A635" s="148"/>
      <c r="B635" s="149"/>
      <c r="C635" s="291" t="str">
        <f t="shared" si="9"/>
        <v/>
      </c>
      <c r="D635" s="295"/>
      <c r="E635" s="264"/>
      <c r="F635" s="264"/>
      <c r="G635" s="431"/>
      <c r="H635" s="432"/>
      <c r="I635" s="382"/>
      <c r="J635" s="382"/>
      <c r="K635" s="382"/>
      <c r="L635" s="376"/>
      <c r="M635" s="433"/>
      <c r="N635" s="434"/>
      <c r="O635" s="435"/>
      <c r="P635" s="378"/>
      <c r="Q635" s="436"/>
      <c r="R635" s="373"/>
      <c r="S635" s="437"/>
      <c r="T635" s="438"/>
      <c r="U635" s="384"/>
      <c r="V635" s="470"/>
      <c r="W635" s="381"/>
      <c r="X635" s="382"/>
      <c r="Y635" s="382"/>
      <c r="Z635" s="382"/>
      <c r="AA635" s="382"/>
      <c r="AB635" s="382"/>
      <c r="AC635" s="376"/>
      <c r="AD635" s="377"/>
      <c r="AE635" s="385"/>
      <c r="AF635" s="385"/>
      <c r="AG635" s="385"/>
      <c r="AH635" s="385"/>
      <c r="AI635" s="379"/>
      <c r="AJ635" s="386"/>
      <c r="AK635" s="372"/>
      <c r="AL635" s="372"/>
      <c r="AM635" s="372"/>
      <c r="AN635" s="372"/>
      <c r="AO635" s="372"/>
      <c r="AP635" s="372"/>
      <c r="AQ635" s="373"/>
      <c r="AR635" s="387"/>
      <c r="AS635" s="383"/>
      <c r="AT635" s="435"/>
      <c r="AU635" s="385"/>
      <c r="AV635" s="385"/>
      <c r="AW635" s="385"/>
      <c r="AX635" s="385"/>
      <c r="AY635" s="378"/>
      <c r="AZ635" s="436"/>
      <c r="BA635" s="372"/>
      <c r="BB635" s="372"/>
      <c r="BC635" s="372"/>
      <c r="BD635" s="372"/>
      <c r="BE635" s="437"/>
      <c r="BF635" s="381"/>
      <c r="BG635" s="376"/>
      <c r="BH635" s="377"/>
      <c r="BI635" s="385"/>
      <c r="BJ635" s="385"/>
      <c r="BK635" s="385"/>
      <c r="BL635" s="385"/>
      <c r="BM635" s="385"/>
      <c r="BN635" s="385"/>
      <c r="BO635" s="379"/>
      <c r="BP635" s="439"/>
      <c r="BQ635" s="438"/>
      <c r="BR635" s="440"/>
      <c r="BS635" s="385"/>
      <c r="BT635" s="379"/>
      <c r="BX635" s="458"/>
    </row>
    <row r="636" spans="1:76" s="132" customFormat="1" ht="15" x14ac:dyDescent="0.3">
      <c r="A636" s="148"/>
      <c r="B636" s="149"/>
      <c r="C636" s="291" t="str">
        <f t="shared" si="9"/>
        <v/>
      </c>
      <c r="D636" s="295"/>
      <c r="E636" s="264"/>
      <c r="F636" s="264"/>
      <c r="G636" s="431"/>
      <c r="H636" s="432"/>
      <c r="I636" s="382"/>
      <c r="J636" s="382"/>
      <c r="K636" s="382"/>
      <c r="L636" s="376"/>
      <c r="M636" s="433"/>
      <c r="N636" s="434"/>
      <c r="O636" s="435"/>
      <c r="P636" s="378"/>
      <c r="Q636" s="436"/>
      <c r="R636" s="373"/>
      <c r="S636" s="437"/>
      <c r="T636" s="438"/>
      <c r="U636" s="384"/>
      <c r="V636" s="470"/>
      <c r="W636" s="381"/>
      <c r="X636" s="382"/>
      <c r="Y636" s="382"/>
      <c r="Z636" s="382"/>
      <c r="AA636" s="382"/>
      <c r="AB636" s="382"/>
      <c r="AC636" s="376"/>
      <c r="AD636" s="377"/>
      <c r="AE636" s="385"/>
      <c r="AF636" s="385"/>
      <c r="AG636" s="385"/>
      <c r="AH636" s="385"/>
      <c r="AI636" s="379"/>
      <c r="AJ636" s="386"/>
      <c r="AK636" s="372"/>
      <c r="AL636" s="372"/>
      <c r="AM636" s="372"/>
      <c r="AN636" s="372"/>
      <c r="AO636" s="372"/>
      <c r="AP636" s="372"/>
      <c r="AQ636" s="373"/>
      <c r="AR636" s="387"/>
      <c r="AS636" s="383"/>
      <c r="AT636" s="435"/>
      <c r="AU636" s="385"/>
      <c r="AV636" s="385"/>
      <c r="AW636" s="385"/>
      <c r="AX636" s="385"/>
      <c r="AY636" s="378"/>
      <c r="AZ636" s="436"/>
      <c r="BA636" s="372"/>
      <c r="BB636" s="372"/>
      <c r="BC636" s="372"/>
      <c r="BD636" s="372"/>
      <c r="BE636" s="437"/>
      <c r="BF636" s="381"/>
      <c r="BG636" s="376"/>
      <c r="BH636" s="377"/>
      <c r="BI636" s="385"/>
      <c r="BJ636" s="385"/>
      <c r="BK636" s="385"/>
      <c r="BL636" s="385"/>
      <c r="BM636" s="385"/>
      <c r="BN636" s="385"/>
      <c r="BO636" s="379"/>
      <c r="BP636" s="439"/>
      <c r="BQ636" s="438"/>
      <c r="BR636" s="440"/>
      <c r="BS636" s="385"/>
      <c r="BT636" s="379"/>
      <c r="BX636" s="458"/>
    </row>
    <row r="637" spans="1:76" s="132" customFormat="1" ht="15" x14ac:dyDescent="0.3">
      <c r="A637" s="148"/>
      <c r="B637" s="149"/>
      <c r="C637" s="291" t="str">
        <f t="shared" si="9"/>
        <v/>
      </c>
      <c r="D637" s="295"/>
      <c r="E637" s="264"/>
      <c r="F637" s="264"/>
      <c r="G637" s="431"/>
      <c r="H637" s="432"/>
      <c r="I637" s="382"/>
      <c r="J637" s="382"/>
      <c r="K637" s="382"/>
      <c r="L637" s="376"/>
      <c r="M637" s="433"/>
      <c r="N637" s="434"/>
      <c r="O637" s="435"/>
      <c r="P637" s="378"/>
      <c r="Q637" s="436"/>
      <c r="R637" s="373"/>
      <c r="S637" s="437"/>
      <c r="T637" s="438"/>
      <c r="U637" s="384"/>
      <c r="V637" s="470"/>
      <c r="W637" s="381"/>
      <c r="X637" s="382"/>
      <c r="Y637" s="382"/>
      <c r="Z637" s="382"/>
      <c r="AA637" s="382"/>
      <c r="AB637" s="382"/>
      <c r="AC637" s="376"/>
      <c r="AD637" s="377"/>
      <c r="AE637" s="385"/>
      <c r="AF637" s="385"/>
      <c r="AG637" s="385"/>
      <c r="AH637" s="385"/>
      <c r="AI637" s="379"/>
      <c r="AJ637" s="386"/>
      <c r="AK637" s="372"/>
      <c r="AL637" s="372"/>
      <c r="AM637" s="372"/>
      <c r="AN637" s="372"/>
      <c r="AO637" s="372"/>
      <c r="AP637" s="372"/>
      <c r="AQ637" s="373"/>
      <c r="AR637" s="387"/>
      <c r="AS637" s="383"/>
      <c r="AT637" s="435"/>
      <c r="AU637" s="385"/>
      <c r="AV637" s="385"/>
      <c r="AW637" s="385"/>
      <c r="AX637" s="385"/>
      <c r="AY637" s="378"/>
      <c r="AZ637" s="436"/>
      <c r="BA637" s="372"/>
      <c r="BB637" s="372"/>
      <c r="BC637" s="372"/>
      <c r="BD637" s="372"/>
      <c r="BE637" s="437"/>
      <c r="BF637" s="381"/>
      <c r="BG637" s="376"/>
      <c r="BH637" s="377"/>
      <c r="BI637" s="385"/>
      <c r="BJ637" s="385"/>
      <c r="BK637" s="385"/>
      <c r="BL637" s="385"/>
      <c r="BM637" s="385"/>
      <c r="BN637" s="385"/>
      <c r="BO637" s="379"/>
      <c r="BP637" s="439"/>
      <c r="BQ637" s="438"/>
      <c r="BR637" s="440"/>
      <c r="BS637" s="385"/>
      <c r="BT637" s="379"/>
      <c r="BX637" s="458"/>
    </row>
    <row r="638" spans="1:76" s="132" customFormat="1" ht="15" x14ac:dyDescent="0.3">
      <c r="A638" s="148"/>
      <c r="B638" s="149"/>
      <c r="C638" s="291" t="str">
        <f t="shared" si="9"/>
        <v/>
      </c>
      <c r="D638" s="295"/>
      <c r="E638" s="264"/>
      <c r="F638" s="264"/>
      <c r="G638" s="431"/>
      <c r="H638" s="432"/>
      <c r="I638" s="382"/>
      <c r="J638" s="382"/>
      <c r="K638" s="382"/>
      <c r="L638" s="376"/>
      <c r="M638" s="433"/>
      <c r="N638" s="434"/>
      <c r="O638" s="435"/>
      <c r="P638" s="378"/>
      <c r="Q638" s="436"/>
      <c r="R638" s="373"/>
      <c r="S638" s="437"/>
      <c r="T638" s="438"/>
      <c r="U638" s="384"/>
      <c r="V638" s="470"/>
      <c r="W638" s="381"/>
      <c r="X638" s="382"/>
      <c r="Y638" s="382"/>
      <c r="Z638" s="382"/>
      <c r="AA638" s="382"/>
      <c r="AB638" s="382"/>
      <c r="AC638" s="376"/>
      <c r="AD638" s="377"/>
      <c r="AE638" s="385"/>
      <c r="AF638" s="385"/>
      <c r="AG638" s="385"/>
      <c r="AH638" s="385"/>
      <c r="AI638" s="379"/>
      <c r="AJ638" s="386"/>
      <c r="AK638" s="372"/>
      <c r="AL638" s="372"/>
      <c r="AM638" s="372"/>
      <c r="AN638" s="372"/>
      <c r="AO638" s="372"/>
      <c r="AP638" s="372"/>
      <c r="AQ638" s="373"/>
      <c r="AR638" s="387"/>
      <c r="AS638" s="383"/>
      <c r="AT638" s="435"/>
      <c r="AU638" s="385"/>
      <c r="AV638" s="385"/>
      <c r="AW638" s="385"/>
      <c r="AX638" s="385"/>
      <c r="AY638" s="378"/>
      <c r="AZ638" s="436"/>
      <c r="BA638" s="372"/>
      <c r="BB638" s="372"/>
      <c r="BC638" s="372"/>
      <c r="BD638" s="372"/>
      <c r="BE638" s="437"/>
      <c r="BF638" s="381"/>
      <c r="BG638" s="376"/>
      <c r="BH638" s="377"/>
      <c r="BI638" s="385"/>
      <c r="BJ638" s="385"/>
      <c r="BK638" s="385"/>
      <c r="BL638" s="385"/>
      <c r="BM638" s="385"/>
      <c r="BN638" s="385"/>
      <c r="BO638" s="379"/>
      <c r="BP638" s="439"/>
      <c r="BQ638" s="438"/>
      <c r="BR638" s="440"/>
      <c r="BS638" s="385"/>
      <c r="BT638" s="379"/>
      <c r="BX638" s="458"/>
    </row>
    <row r="639" spans="1:76" s="132" customFormat="1" ht="15" x14ac:dyDescent="0.3">
      <c r="A639" s="148"/>
      <c r="B639" s="149"/>
      <c r="C639" s="291" t="str">
        <f t="shared" si="9"/>
        <v/>
      </c>
      <c r="D639" s="295"/>
      <c r="E639" s="264"/>
      <c r="F639" s="264"/>
      <c r="G639" s="431"/>
      <c r="H639" s="432"/>
      <c r="I639" s="382"/>
      <c r="J639" s="382"/>
      <c r="K639" s="382"/>
      <c r="L639" s="376"/>
      <c r="M639" s="433"/>
      <c r="N639" s="434"/>
      <c r="O639" s="435"/>
      <c r="P639" s="378"/>
      <c r="Q639" s="436"/>
      <c r="R639" s="373"/>
      <c r="S639" s="437"/>
      <c r="T639" s="438"/>
      <c r="U639" s="384"/>
      <c r="V639" s="470"/>
      <c r="W639" s="381"/>
      <c r="X639" s="382"/>
      <c r="Y639" s="382"/>
      <c r="Z639" s="382"/>
      <c r="AA639" s="382"/>
      <c r="AB639" s="382"/>
      <c r="AC639" s="376"/>
      <c r="AD639" s="377"/>
      <c r="AE639" s="385"/>
      <c r="AF639" s="385"/>
      <c r="AG639" s="385"/>
      <c r="AH639" s="385"/>
      <c r="AI639" s="379"/>
      <c r="AJ639" s="386"/>
      <c r="AK639" s="372"/>
      <c r="AL639" s="372"/>
      <c r="AM639" s="372"/>
      <c r="AN639" s="372"/>
      <c r="AO639" s="372"/>
      <c r="AP639" s="372"/>
      <c r="AQ639" s="373"/>
      <c r="AR639" s="387"/>
      <c r="AS639" s="383"/>
      <c r="AT639" s="435"/>
      <c r="AU639" s="385"/>
      <c r="AV639" s="385"/>
      <c r="AW639" s="385"/>
      <c r="AX639" s="385"/>
      <c r="AY639" s="378"/>
      <c r="AZ639" s="436"/>
      <c r="BA639" s="372"/>
      <c r="BB639" s="372"/>
      <c r="BC639" s="372"/>
      <c r="BD639" s="372"/>
      <c r="BE639" s="437"/>
      <c r="BF639" s="381"/>
      <c r="BG639" s="376"/>
      <c r="BH639" s="377"/>
      <c r="BI639" s="385"/>
      <c r="BJ639" s="385"/>
      <c r="BK639" s="385"/>
      <c r="BL639" s="385"/>
      <c r="BM639" s="385"/>
      <c r="BN639" s="385"/>
      <c r="BO639" s="379"/>
      <c r="BP639" s="439"/>
      <c r="BQ639" s="438"/>
      <c r="BR639" s="440"/>
      <c r="BS639" s="385"/>
      <c r="BT639" s="379"/>
      <c r="BX639" s="458"/>
    </row>
    <row r="640" spans="1:76" s="132" customFormat="1" ht="15" x14ac:dyDescent="0.3">
      <c r="A640" s="148"/>
      <c r="B640" s="149"/>
      <c r="C640" s="291" t="str">
        <f t="shared" si="9"/>
        <v/>
      </c>
      <c r="D640" s="295"/>
      <c r="E640" s="264"/>
      <c r="F640" s="264"/>
      <c r="G640" s="431"/>
      <c r="H640" s="432"/>
      <c r="I640" s="382"/>
      <c r="J640" s="382"/>
      <c r="K640" s="382"/>
      <c r="L640" s="376"/>
      <c r="M640" s="433"/>
      <c r="N640" s="434"/>
      <c r="O640" s="435"/>
      <c r="P640" s="378"/>
      <c r="Q640" s="436"/>
      <c r="R640" s="373"/>
      <c r="S640" s="437"/>
      <c r="T640" s="438"/>
      <c r="U640" s="384"/>
      <c r="V640" s="470"/>
      <c r="W640" s="381"/>
      <c r="X640" s="382"/>
      <c r="Y640" s="382"/>
      <c r="Z640" s="382"/>
      <c r="AA640" s="382"/>
      <c r="AB640" s="382"/>
      <c r="AC640" s="376"/>
      <c r="AD640" s="377"/>
      <c r="AE640" s="385"/>
      <c r="AF640" s="385"/>
      <c r="AG640" s="385"/>
      <c r="AH640" s="385"/>
      <c r="AI640" s="379"/>
      <c r="AJ640" s="386"/>
      <c r="AK640" s="372"/>
      <c r="AL640" s="372"/>
      <c r="AM640" s="372"/>
      <c r="AN640" s="372"/>
      <c r="AO640" s="372"/>
      <c r="AP640" s="372"/>
      <c r="AQ640" s="373"/>
      <c r="AR640" s="387"/>
      <c r="AS640" s="383"/>
      <c r="AT640" s="435"/>
      <c r="AU640" s="385"/>
      <c r="AV640" s="385"/>
      <c r="AW640" s="385"/>
      <c r="AX640" s="385"/>
      <c r="AY640" s="378"/>
      <c r="AZ640" s="436"/>
      <c r="BA640" s="372"/>
      <c r="BB640" s="372"/>
      <c r="BC640" s="372"/>
      <c r="BD640" s="372"/>
      <c r="BE640" s="437"/>
      <c r="BF640" s="381"/>
      <c r="BG640" s="376"/>
      <c r="BH640" s="377"/>
      <c r="BI640" s="385"/>
      <c r="BJ640" s="385"/>
      <c r="BK640" s="385"/>
      <c r="BL640" s="385"/>
      <c r="BM640" s="385"/>
      <c r="BN640" s="385"/>
      <c r="BO640" s="379"/>
      <c r="BP640" s="439"/>
      <c r="BQ640" s="438"/>
      <c r="BR640" s="440"/>
      <c r="BS640" s="385"/>
      <c r="BT640" s="379"/>
      <c r="BX640" s="458"/>
    </row>
    <row r="641" spans="1:76" s="132" customFormat="1" ht="15" x14ac:dyDescent="0.3">
      <c r="A641" s="148"/>
      <c r="B641" s="149"/>
      <c r="C641" s="291" t="str">
        <f t="shared" si="9"/>
        <v/>
      </c>
      <c r="D641" s="295"/>
      <c r="E641" s="264"/>
      <c r="F641" s="264"/>
      <c r="G641" s="431"/>
      <c r="H641" s="432"/>
      <c r="I641" s="382"/>
      <c r="J641" s="382"/>
      <c r="K641" s="382"/>
      <c r="L641" s="376"/>
      <c r="M641" s="433"/>
      <c r="N641" s="434"/>
      <c r="O641" s="435"/>
      <c r="P641" s="378"/>
      <c r="Q641" s="436"/>
      <c r="R641" s="373"/>
      <c r="S641" s="437"/>
      <c r="T641" s="438"/>
      <c r="U641" s="384"/>
      <c r="V641" s="470"/>
      <c r="W641" s="381"/>
      <c r="X641" s="382"/>
      <c r="Y641" s="382"/>
      <c r="Z641" s="382"/>
      <c r="AA641" s="382"/>
      <c r="AB641" s="382"/>
      <c r="AC641" s="376"/>
      <c r="AD641" s="377"/>
      <c r="AE641" s="385"/>
      <c r="AF641" s="385"/>
      <c r="AG641" s="385"/>
      <c r="AH641" s="385"/>
      <c r="AI641" s="379"/>
      <c r="AJ641" s="386"/>
      <c r="AK641" s="372"/>
      <c r="AL641" s="372"/>
      <c r="AM641" s="372"/>
      <c r="AN641" s="372"/>
      <c r="AO641" s="372"/>
      <c r="AP641" s="372"/>
      <c r="AQ641" s="373"/>
      <c r="AR641" s="387"/>
      <c r="AS641" s="383"/>
      <c r="AT641" s="435"/>
      <c r="AU641" s="385"/>
      <c r="AV641" s="385"/>
      <c r="AW641" s="385"/>
      <c r="AX641" s="385"/>
      <c r="AY641" s="378"/>
      <c r="AZ641" s="436"/>
      <c r="BA641" s="372"/>
      <c r="BB641" s="372"/>
      <c r="BC641" s="372"/>
      <c r="BD641" s="372"/>
      <c r="BE641" s="437"/>
      <c r="BF641" s="381"/>
      <c r="BG641" s="376"/>
      <c r="BH641" s="377"/>
      <c r="BI641" s="385"/>
      <c r="BJ641" s="385"/>
      <c r="BK641" s="385"/>
      <c r="BL641" s="385"/>
      <c r="BM641" s="385"/>
      <c r="BN641" s="385"/>
      <c r="BO641" s="379"/>
      <c r="BP641" s="439"/>
      <c r="BQ641" s="438"/>
      <c r="BR641" s="440"/>
      <c r="BS641" s="385"/>
      <c r="BT641" s="379"/>
      <c r="BX641" s="458"/>
    </row>
    <row r="642" spans="1:76" s="132" customFormat="1" ht="15" x14ac:dyDescent="0.3">
      <c r="A642" s="148"/>
      <c r="B642" s="149"/>
      <c r="C642" s="291" t="str">
        <f t="shared" si="9"/>
        <v/>
      </c>
      <c r="D642" s="295"/>
      <c r="E642" s="264"/>
      <c r="F642" s="264"/>
      <c r="G642" s="431"/>
      <c r="H642" s="432"/>
      <c r="I642" s="382"/>
      <c r="J642" s="382"/>
      <c r="K642" s="382"/>
      <c r="L642" s="376"/>
      <c r="M642" s="433"/>
      <c r="N642" s="434"/>
      <c r="O642" s="435"/>
      <c r="P642" s="378"/>
      <c r="Q642" s="436"/>
      <c r="R642" s="373"/>
      <c r="S642" s="437"/>
      <c r="T642" s="438"/>
      <c r="U642" s="384"/>
      <c r="V642" s="470"/>
      <c r="W642" s="381"/>
      <c r="X642" s="382"/>
      <c r="Y642" s="382"/>
      <c r="Z642" s="382"/>
      <c r="AA642" s="382"/>
      <c r="AB642" s="382"/>
      <c r="AC642" s="376"/>
      <c r="AD642" s="377"/>
      <c r="AE642" s="385"/>
      <c r="AF642" s="385"/>
      <c r="AG642" s="385"/>
      <c r="AH642" s="385"/>
      <c r="AI642" s="379"/>
      <c r="AJ642" s="386"/>
      <c r="AK642" s="372"/>
      <c r="AL642" s="372"/>
      <c r="AM642" s="372"/>
      <c r="AN642" s="372"/>
      <c r="AO642" s="372"/>
      <c r="AP642" s="372"/>
      <c r="AQ642" s="373"/>
      <c r="AR642" s="387"/>
      <c r="AS642" s="383"/>
      <c r="AT642" s="435"/>
      <c r="AU642" s="385"/>
      <c r="AV642" s="385"/>
      <c r="AW642" s="385"/>
      <c r="AX642" s="385"/>
      <c r="AY642" s="378"/>
      <c r="AZ642" s="436"/>
      <c r="BA642" s="372"/>
      <c r="BB642" s="372"/>
      <c r="BC642" s="372"/>
      <c r="BD642" s="372"/>
      <c r="BE642" s="437"/>
      <c r="BF642" s="381"/>
      <c r="BG642" s="376"/>
      <c r="BH642" s="377"/>
      <c r="BI642" s="385"/>
      <c r="BJ642" s="385"/>
      <c r="BK642" s="385"/>
      <c r="BL642" s="385"/>
      <c r="BM642" s="385"/>
      <c r="BN642" s="385"/>
      <c r="BO642" s="379"/>
      <c r="BP642" s="439"/>
      <c r="BQ642" s="438"/>
      <c r="BR642" s="440"/>
      <c r="BS642" s="385"/>
      <c r="BT642" s="379"/>
      <c r="BX642" s="458"/>
    </row>
    <row r="643" spans="1:76" s="132" customFormat="1" ht="15" x14ac:dyDescent="0.3">
      <c r="A643" s="148"/>
      <c r="B643" s="149"/>
      <c r="C643" s="291" t="str">
        <f t="shared" si="9"/>
        <v/>
      </c>
      <c r="D643" s="295"/>
      <c r="E643" s="264"/>
      <c r="F643" s="264"/>
      <c r="G643" s="431"/>
      <c r="H643" s="432"/>
      <c r="I643" s="382"/>
      <c r="J643" s="382"/>
      <c r="K643" s="382"/>
      <c r="L643" s="376"/>
      <c r="M643" s="433"/>
      <c r="N643" s="434"/>
      <c r="O643" s="435"/>
      <c r="P643" s="378"/>
      <c r="Q643" s="436"/>
      <c r="R643" s="373"/>
      <c r="S643" s="437"/>
      <c r="T643" s="438"/>
      <c r="U643" s="384"/>
      <c r="V643" s="470"/>
      <c r="W643" s="381"/>
      <c r="X643" s="382"/>
      <c r="Y643" s="382"/>
      <c r="Z643" s="382"/>
      <c r="AA643" s="382"/>
      <c r="AB643" s="382"/>
      <c r="AC643" s="376"/>
      <c r="AD643" s="377"/>
      <c r="AE643" s="385"/>
      <c r="AF643" s="385"/>
      <c r="AG643" s="385"/>
      <c r="AH643" s="385"/>
      <c r="AI643" s="379"/>
      <c r="AJ643" s="386"/>
      <c r="AK643" s="372"/>
      <c r="AL643" s="372"/>
      <c r="AM643" s="372"/>
      <c r="AN643" s="372"/>
      <c r="AO643" s="372"/>
      <c r="AP643" s="372"/>
      <c r="AQ643" s="373"/>
      <c r="AR643" s="387"/>
      <c r="AS643" s="383"/>
      <c r="AT643" s="435"/>
      <c r="AU643" s="385"/>
      <c r="AV643" s="385"/>
      <c r="AW643" s="385"/>
      <c r="AX643" s="385"/>
      <c r="AY643" s="378"/>
      <c r="AZ643" s="436"/>
      <c r="BA643" s="372"/>
      <c r="BB643" s="372"/>
      <c r="BC643" s="372"/>
      <c r="BD643" s="372"/>
      <c r="BE643" s="437"/>
      <c r="BF643" s="381"/>
      <c r="BG643" s="376"/>
      <c r="BH643" s="377"/>
      <c r="BI643" s="385"/>
      <c r="BJ643" s="385"/>
      <c r="BK643" s="385"/>
      <c r="BL643" s="385"/>
      <c r="BM643" s="385"/>
      <c r="BN643" s="385"/>
      <c r="BO643" s="379"/>
      <c r="BP643" s="439"/>
      <c r="BQ643" s="438"/>
      <c r="BR643" s="440"/>
      <c r="BS643" s="385"/>
      <c r="BT643" s="379"/>
      <c r="BX643" s="458"/>
    </row>
    <row r="644" spans="1:76" s="132" customFormat="1" ht="15" x14ac:dyDescent="0.3">
      <c r="A644" s="148"/>
      <c r="B644" s="149"/>
      <c r="C644" s="291" t="str">
        <f t="shared" si="9"/>
        <v/>
      </c>
      <c r="D644" s="295"/>
      <c r="E644" s="264"/>
      <c r="F644" s="264"/>
      <c r="G644" s="431"/>
      <c r="H644" s="432"/>
      <c r="I644" s="382"/>
      <c r="J644" s="382"/>
      <c r="K644" s="382"/>
      <c r="L644" s="376"/>
      <c r="M644" s="433"/>
      <c r="N644" s="434"/>
      <c r="O644" s="435"/>
      <c r="P644" s="378"/>
      <c r="Q644" s="436"/>
      <c r="R644" s="373"/>
      <c r="S644" s="437"/>
      <c r="T644" s="438"/>
      <c r="U644" s="384"/>
      <c r="V644" s="470"/>
      <c r="W644" s="381"/>
      <c r="X644" s="382"/>
      <c r="Y644" s="382"/>
      <c r="Z644" s="382"/>
      <c r="AA644" s="382"/>
      <c r="AB644" s="382"/>
      <c r="AC644" s="376"/>
      <c r="AD644" s="377"/>
      <c r="AE644" s="385"/>
      <c r="AF644" s="385"/>
      <c r="AG644" s="385"/>
      <c r="AH644" s="385"/>
      <c r="AI644" s="379"/>
      <c r="AJ644" s="386"/>
      <c r="AK644" s="372"/>
      <c r="AL644" s="372"/>
      <c r="AM644" s="372"/>
      <c r="AN644" s="372"/>
      <c r="AO644" s="372"/>
      <c r="AP644" s="372"/>
      <c r="AQ644" s="373"/>
      <c r="AR644" s="387"/>
      <c r="AS644" s="383"/>
      <c r="AT644" s="435"/>
      <c r="AU644" s="385"/>
      <c r="AV644" s="385"/>
      <c r="AW644" s="385"/>
      <c r="AX644" s="385"/>
      <c r="AY644" s="378"/>
      <c r="AZ644" s="436"/>
      <c r="BA644" s="372"/>
      <c r="BB644" s="372"/>
      <c r="BC644" s="372"/>
      <c r="BD644" s="372"/>
      <c r="BE644" s="437"/>
      <c r="BF644" s="381"/>
      <c r="BG644" s="376"/>
      <c r="BH644" s="377"/>
      <c r="BI644" s="385"/>
      <c r="BJ644" s="385"/>
      <c r="BK644" s="385"/>
      <c r="BL644" s="385"/>
      <c r="BM644" s="385"/>
      <c r="BN644" s="385"/>
      <c r="BO644" s="379"/>
      <c r="BP644" s="439"/>
      <c r="BQ644" s="438"/>
      <c r="BR644" s="440"/>
      <c r="BS644" s="385"/>
      <c r="BT644" s="379"/>
      <c r="BX644" s="458"/>
    </row>
    <row r="645" spans="1:76" s="132" customFormat="1" ht="15" x14ac:dyDescent="0.3">
      <c r="A645" s="148"/>
      <c r="B645" s="149"/>
      <c r="C645" s="291" t="str">
        <f t="shared" ref="C645:C708" si="10">IF(D645="","",C644+1)</f>
        <v/>
      </c>
      <c r="D645" s="295"/>
      <c r="E645" s="264"/>
      <c r="F645" s="264"/>
      <c r="G645" s="431"/>
      <c r="H645" s="432"/>
      <c r="I645" s="382"/>
      <c r="J645" s="382"/>
      <c r="K645" s="382"/>
      <c r="L645" s="376"/>
      <c r="M645" s="433"/>
      <c r="N645" s="434"/>
      <c r="O645" s="435"/>
      <c r="P645" s="378"/>
      <c r="Q645" s="436"/>
      <c r="R645" s="373"/>
      <c r="S645" s="437"/>
      <c r="T645" s="438"/>
      <c r="U645" s="384"/>
      <c r="V645" s="470"/>
      <c r="W645" s="381"/>
      <c r="X645" s="382"/>
      <c r="Y645" s="382"/>
      <c r="Z645" s="382"/>
      <c r="AA645" s="382"/>
      <c r="AB645" s="382"/>
      <c r="AC645" s="376"/>
      <c r="AD645" s="377"/>
      <c r="AE645" s="385"/>
      <c r="AF645" s="385"/>
      <c r="AG645" s="385"/>
      <c r="AH645" s="385"/>
      <c r="AI645" s="379"/>
      <c r="AJ645" s="386"/>
      <c r="AK645" s="372"/>
      <c r="AL645" s="372"/>
      <c r="AM645" s="372"/>
      <c r="AN645" s="372"/>
      <c r="AO645" s="372"/>
      <c r="AP645" s="372"/>
      <c r="AQ645" s="373"/>
      <c r="AR645" s="387"/>
      <c r="AS645" s="383"/>
      <c r="AT645" s="435"/>
      <c r="AU645" s="385"/>
      <c r="AV645" s="385"/>
      <c r="AW645" s="385"/>
      <c r="AX645" s="385"/>
      <c r="AY645" s="378"/>
      <c r="AZ645" s="436"/>
      <c r="BA645" s="372"/>
      <c r="BB645" s="372"/>
      <c r="BC645" s="372"/>
      <c r="BD645" s="372"/>
      <c r="BE645" s="437"/>
      <c r="BF645" s="381"/>
      <c r="BG645" s="376"/>
      <c r="BH645" s="377"/>
      <c r="BI645" s="385"/>
      <c r="BJ645" s="385"/>
      <c r="BK645" s="385"/>
      <c r="BL645" s="385"/>
      <c r="BM645" s="385"/>
      <c r="BN645" s="385"/>
      <c r="BO645" s="379"/>
      <c r="BP645" s="439"/>
      <c r="BQ645" s="438"/>
      <c r="BR645" s="440"/>
      <c r="BS645" s="385"/>
      <c r="BT645" s="379"/>
      <c r="BX645" s="458"/>
    </row>
    <row r="646" spans="1:76" s="132" customFormat="1" ht="15" x14ac:dyDescent="0.3">
      <c r="A646" s="148"/>
      <c r="B646" s="149"/>
      <c r="C646" s="291" t="str">
        <f t="shared" si="10"/>
        <v/>
      </c>
      <c r="D646" s="295"/>
      <c r="E646" s="264"/>
      <c r="F646" s="264"/>
      <c r="G646" s="431"/>
      <c r="H646" s="432"/>
      <c r="I646" s="382"/>
      <c r="J646" s="382"/>
      <c r="K646" s="382"/>
      <c r="L646" s="376"/>
      <c r="M646" s="433"/>
      <c r="N646" s="434"/>
      <c r="O646" s="435"/>
      <c r="P646" s="378"/>
      <c r="Q646" s="436"/>
      <c r="R646" s="373"/>
      <c r="S646" s="437"/>
      <c r="T646" s="438"/>
      <c r="U646" s="384"/>
      <c r="V646" s="470"/>
      <c r="W646" s="381"/>
      <c r="X646" s="382"/>
      <c r="Y646" s="382"/>
      <c r="Z646" s="382"/>
      <c r="AA646" s="382"/>
      <c r="AB646" s="382"/>
      <c r="AC646" s="376"/>
      <c r="AD646" s="377"/>
      <c r="AE646" s="385"/>
      <c r="AF646" s="385"/>
      <c r="AG646" s="385"/>
      <c r="AH646" s="385"/>
      <c r="AI646" s="379"/>
      <c r="AJ646" s="386"/>
      <c r="AK646" s="372"/>
      <c r="AL646" s="372"/>
      <c r="AM646" s="372"/>
      <c r="AN646" s="372"/>
      <c r="AO646" s="372"/>
      <c r="AP646" s="372"/>
      <c r="AQ646" s="373"/>
      <c r="AR646" s="387"/>
      <c r="AS646" s="383"/>
      <c r="AT646" s="435"/>
      <c r="AU646" s="385"/>
      <c r="AV646" s="385"/>
      <c r="AW646" s="385"/>
      <c r="AX646" s="385"/>
      <c r="AY646" s="378"/>
      <c r="AZ646" s="436"/>
      <c r="BA646" s="372"/>
      <c r="BB646" s="372"/>
      <c r="BC646" s="372"/>
      <c r="BD646" s="372"/>
      <c r="BE646" s="437"/>
      <c r="BF646" s="381"/>
      <c r="BG646" s="376"/>
      <c r="BH646" s="377"/>
      <c r="BI646" s="385"/>
      <c r="BJ646" s="385"/>
      <c r="BK646" s="385"/>
      <c r="BL646" s="385"/>
      <c r="BM646" s="385"/>
      <c r="BN646" s="385"/>
      <c r="BO646" s="379"/>
      <c r="BP646" s="439"/>
      <c r="BQ646" s="438"/>
      <c r="BR646" s="440"/>
      <c r="BS646" s="385"/>
      <c r="BT646" s="379"/>
      <c r="BX646" s="458"/>
    </row>
    <row r="647" spans="1:76" s="132" customFormat="1" ht="15" x14ac:dyDescent="0.3">
      <c r="A647" s="148"/>
      <c r="B647" s="149"/>
      <c r="C647" s="291" t="str">
        <f t="shared" si="10"/>
        <v/>
      </c>
      <c r="D647" s="295"/>
      <c r="E647" s="264"/>
      <c r="F647" s="264"/>
      <c r="G647" s="431"/>
      <c r="H647" s="432"/>
      <c r="I647" s="382"/>
      <c r="J647" s="382"/>
      <c r="K647" s="382"/>
      <c r="L647" s="376"/>
      <c r="M647" s="433"/>
      <c r="N647" s="434"/>
      <c r="O647" s="435"/>
      <c r="P647" s="378"/>
      <c r="Q647" s="436"/>
      <c r="R647" s="373"/>
      <c r="S647" s="437"/>
      <c r="T647" s="438"/>
      <c r="U647" s="384"/>
      <c r="V647" s="470"/>
      <c r="W647" s="381"/>
      <c r="X647" s="382"/>
      <c r="Y647" s="382"/>
      <c r="Z647" s="382"/>
      <c r="AA647" s="382"/>
      <c r="AB647" s="382"/>
      <c r="AC647" s="376"/>
      <c r="AD647" s="377"/>
      <c r="AE647" s="385"/>
      <c r="AF647" s="385"/>
      <c r="AG647" s="385"/>
      <c r="AH647" s="385"/>
      <c r="AI647" s="379"/>
      <c r="AJ647" s="386"/>
      <c r="AK647" s="372"/>
      <c r="AL647" s="372"/>
      <c r="AM647" s="372"/>
      <c r="AN647" s="372"/>
      <c r="AO647" s="372"/>
      <c r="AP647" s="372"/>
      <c r="AQ647" s="373"/>
      <c r="AR647" s="387"/>
      <c r="AS647" s="383"/>
      <c r="AT647" s="435"/>
      <c r="AU647" s="385"/>
      <c r="AV647" s="385"/>
      <c r="AW647" s="385"/>
      <c r="AX647" s="385"/>
      <c r="AY647" s="378"/>
      <c r="AZ647" s="436"/>
      <c r="BA647" s="372"/>
      <c r="BB647" s="372"/>
      <c r="BC647" s="372"/>
      <c r="BD647" s="372"/>
      <c r="BE647" s="437"/>
      <c r="BF647" s="381"/>
      <c r="BG647" s="376"/>
      <c r="BH647" s="377"/>
      <c r="BI647" s="385"/>
      <c r="BJ647" s="385"/>
      <c r="BK647" s="385"/>
      <c r="BL647" s="385"/>
      <c r="BM647" s="385"/>
      <c r="BN647" s="385"/>
      <c r="BO647" s="379"/>
      <c r="BP647" s="439"/>
      <c r="BQ647" s="438"/>
      <c r="BR647" s="440"/>
      <c r="BS647" s="385"/>
      <c r="BT647" s="379"/>
      <c r="BX647" s="458"/>
    </row>
    <row r="648" spans="1:76" s="132" customFormat="1" ht="15" x14ac:dyDescent="0.3">
      <c r="A648" s="148"/>
      <c r="B648" s="149"/>
      <c r="C648" s="291" t="str">
        <f t="shared" si="10"/>
        <v/>
      </c>
      <c r="D648" s="295"/>
      <c r="E648" s="264"/>
      <c r="F648" s="264"/>
      <c r="G648" s="431"/>
      <c r="H648" s="432"/>
      <c r="I648" s="382"/>
      <c r="J648" s="382"/>
      <c r="K648" s="382"/>
      <c r="L648" s="376"/>
      <c r="M648" s="433"/>
      <c r="N648" s="434"/>
      <c r="O648" s="435"/>
      <c r="P648" s="378"/>
      <c r="Q648" s="436"/>
      <c r="R648" s="373"/>
      <c r="S648" s="437"/>
      <c r="T648" s="438"/>
      <c r="U648" s="384"/>
      <c r="V648" s="470"/>
      <c r="W648" s="381"/>
      <c r="X648" s="382"/>
      <c r="Y648" s="382"/>
      <c r="Z648" s="382"/>
      <c r="AA648" s="382"/>
      <c r="AB648" s="382"/>
      <c r="AC648" s="376"/>
      <c r="AD648" s="377"/>
      <c r="AE648" s="385"/>
      <c r="AF648" s="385"/>
      <c r="AG648" s="385"/>
      <c r="AH648" s="385"/>
      <c r="AI648" s="379"/>
      <c r="AJ648" s="386"/>
      <c r="AK648" s="372"/>
      <c r="AL648" s="372"/>
      <c r="AM648" s="372"/>
      <c r="AN648" s="372"/>
      <c r="AO648" s="372"/>
      <c r="AP648" s="372"/>
      <c r="AQ648" s="373"/>
      <c r="AR648" s="387"/>
      <c r="AS648" s="383"/>
      <c r="AT648" s="435"/>
      <c r="AU648" s="385"/>
      <c r="AV648" s="385"/>
      <c r="AW648" s="385"/>
      <c r="AX648" s="385"/>
      <c r="AY648" s="378"/>
      <c r="AZ648" s="436"/>
      <c r="BA648" s="372"/>
      <c r="BB648" s="372"/>
      <c r="BC648" s="372"/>
      <c r="BD648" s="372"/>
      <c r="BE648" s="437"/>
      <c r="BF648" s="381"/>
      <c r="BG648" s="376"/>
      <c r="BH648" s="377"/>
      <c r="BI648" s="385"/>
      <c r="BJ648" s="385"/>
      <c r="BK648" s="385"/>
      <c r="BL648" s="385"/>
      <c r="BM648" s="385"/>
      <c r="BN648" s="385"/>
      <c r="BO648" s="379"/>
      <c r="BP648" s="439"/>
      <c r="BQ648" s="438"/>
      <c r="BR648" s="440"/>
      <c r="BS648" s="385"/>
      <c r="BT648" s="379"/>
      <c r="BX648" s="458"/>
    </row>
    <row r="649" spans="1:76" s="132" customFormat="1" ht="15" x14ac:dyDescent="0.3">
      <c r="A649" s="148"/>
      <c r="B649" s="149"/>
      <c r="C649" s="291" t="str">
        <f t="shared" si="10"/>
        <v/>
      </c>
      <c r="D649" s="295"/>
      <c r="E649" s="264"/>
      <c r="F649" s="264"/>
      <c r="G649" s="431"/>
      <c r="H649" s="432"/>
      <c r="I649" s="382"/>
      <c r="J649" s="382"/>
      <c r="K649" s="382"/>
      <c r="L649" s="376"/>
      <c r="M649" s="433"/>
      <c r="N649" s="434"/>
      <c r="O649" s="435"/>
      <c r="P649" s="378"/>
      <c r="Q649" s="436"/>
      <c r="R649" s="373"/>
      <c r="S649" s="437"/>
      <c r="T649" s="438"/>
      <c r="U649" s="384"/>
      <c r="V649" s="470"/>
      <c r="W649" s="381"/>
      <c r="X649" s="382"/>
      <c r="Y649" s="382"/>
      <c r="Z649" s="382"/>
      <c r="AA649" s="382"/>
      <c r="AB649" s="382"/>
      <c r="AC649" s="376"/>
      <c r="AD649" s="377"/>
      <c r="AE649" s="385"/>
      <c r="AF649" s="385"/>
      <c r="AG649" s="385"/>
      <c r="AH649" s="385"/>
      <c r="AI649" s="379"/>
      <c r="AJ649" s="386"/>
      <c r="AK649" s="372"/>
      <c r="AL649" s="372"/>
      <c r="AM649" s="372"/>
      <c r="AN649" s="372"/>
      <c r="AO649" s="372"/>
      <c r="AP649" s="372"/>
      <c r="AQ649" s="373"/>
      <c r="AR649" s="387"/>
      <c r="AS649" s="383"/>
      <c r="AT649" s="435"/>
      <c r="AU649" s="385"/>
      <c r="AV649" s="385"/>
      <c r="AW649" s="385"/>
      <c r="AX649" s="385"/>
      <c r="AY649" s="378"/>
      <c r="AZ649" s="436"/>
      <c r="BA649" s="372"/>
      <c r="BB649" s="372"/>
      <c r="BC649" s="372"/>
      <c r="BD649" s="372"/>
      <c r="BE649" s="437"/>
      <c r="BF649" s="381"/>
      <c r="BG649" s="376"/>
      <c r="BH649" s="377"/>
      <c r="BI649" s="385"/>
      <c r="BJ649" s="385"/>
      <c r="BK649" s="385"/>
      <c r="BL649" s="385"/>
      <c r="BM649" s="385"/>
      <c r="BN649" s="385"/>
      <c r="BO649" s="379"/>
      <c r="BP649" s="439"/>
      <c r="BQ649" s="438"/>
      <c r="BR649" s="440"/>
      <c r="BS649" s="385"/>
      <c r="BT649" s="379"/>
      <c r="BX649" s="458"/>
    </row>
    <row r="650" spans="1:76" s="132" customFormat="1" ht="15" x14ac:dyDescent="0.3">
      <c r="A650" s="148"/>
      <c r="B650" s="149"/>
      <c r="C650" s="291" t="str">
        <f t="shared" si="10"/>
        <v/>
      </c>
      <c r="D650" s="295"/>
      <c r="E650" s="264"/>
      <c r="F650" s="264"/>
      <c r="G650" s="431"/>
      <c r="H650" s="432"/>
      <c r="I650" s="382"/>
      <c r="J650" s="382"/>
      <c r="K650" s="382"/>
      <c r="L650" s="376"/>
      <c r="M650" s="433"/>
      <c r="N650" s="434"/>
      <c r="O650" s="435"/>
      <c r="P650" s="378"/>
      <c r="Q650" s="436"/>
      <c r="R650" s="373"/>
      <c r="S650" s="437"/>
      <c r="T650" s="438"/>
      <c r="U650" s="384"/>
      <c r="V650" s="470"/>
      <c r="W650" s="381"/>
      <c r="X650" s="382"/>
      <c r="Y650" s="382"/>
      <c r="Z650" s="382"/>
      <c r="AA650" s="382"/>
      <c r="AB650" s="382"/>
      <c r="AC650" s="376"/>
      <c r="AD650" s="377"/>
      <c r="AE650" s="385"/>
      <c r="AF650" s="385"/>
      <c r="AG650" s="385"/>
      <c r="AH650" s="385"/>
      <c r="AI650" s="379"/>
      <c r="AJ650" s="386"/>
      <c r="AK650" s="372"/>
      <c r="AL650" s="372"/>
      <c r="AM650" s="372"/>
      <c r="AN650" s="372"/>
      <c r="AO650" s="372"/>
      <c r="AP650" s="372"/>
      <c r="AQ650" s="373"/>
      <c r="AR650" s="387"/>
      <c r="AS650" s="383"/>
      <c r="AT650" s="435"/>
      <c r="AU650" s="385"/>
      <c r="AV650" s="385"/>
      <c r="AW650" s="385"/>
      <c r="AX650" s="385"/>
      <c r="AY650" s="378"/>
      <c r="AZ650" s="436"/>
      <c r="BA650" s="372"/>
      <c r="BB650" s="372"/>
      <c r="BC650" s="372"/>
      <c r="BD650" s="372"/>
      <c r="BE650" s="437"/>
      <c r="BF650" s="381"/>
      <c r="BG650" s="376"/>
      <c r="BH650" s="377"/>
      <c r="BI650" s="385"/>
      <c r="BJ650" s="385"/>
      <c r="BK650" s="385"/>
      <c r="BL650" s="385"/>
      <c r="BM650" s="385"/>
      <c r="BN650" s="385"/>
      <c r="BO650" s="379"/>
      <c r="BP650" s="439"/>
      <c r="BQ650" s="438"/>
      <c r="BR650" s="440"/>
      <c r="BS650" s="385"/>
      <c r="BT650" s="379"/>
      <c r="BX650" s="458"/>
    </row>
    <row r="651" spans="1:76" s="132" customFormat="1" ht="15" x14ac:dyDescent="0.3">
      <c r="A651" s="148"/>
      <c r="B651" s="149"/>
      <c r="C651" s="291" t="str">
        <f t="shared" si="10"/>
        <v/>
      </c>
      <c r="D651" s="295"/>
      <c r="E651" s="264"/>
      <c r="F651" s="264"/>
      <c r="G651" s="431"/>
      <c r="H651" s="432"/>
      <c r="I651" s="382"/>
      <c r="J651" s="382"/>
      <c r="K651" s="382"/>
      <c r="L651" s="376"/>
      <c r="M651" s="433"/>
      <c r="N651" s="434"/>
      <c r="O651" s="435"/>
      <c r="P651" s="378"/>
      <c r="Q651" s="436"/>
      <c r="R651" s="373"/>
      <c r="S651" s="437"/>
      <c r="T651" s="438"/>
      <c r="U651" s="384"/>
      <c r="V651" s="470"/>
      <c r="W651" s="381"/>
      <c r="X651" s="382"/>
      <c r="Y651" s="382"/>
      <c r="Z651" s="382"/>
      <c r="AA651" s="382"/>
      <c r="AB651" s="382"/>
      <c r="AC651" s="376"/>
      <c r="AD651" s="377"/>
      <c r="AE651" s="385"/>
      <c r="AF651" s="385"/>
      <c r="AG651" s="385"/>
      <c r="AH651" s="385"/>
      <c r="AI651" s="379"/>
      <c r="AJ651" s="386"/>
      <c r="AK651" s="372"/>
      <c r="AL651" s="372"/>
      <c r="AM651" s="372"/>
      <c r="AN651" s="372"/>
      <c r="AO651" s="372"/>
      <c r="AP651" s="372"/>
      <c r="AQ651" s="373"/>
      <c r="AR651" s="387"/>
      <c r="AS651" s="383"/>
      <c r="AT651" s="435"/>
      <c r="AU651" s="385"/>
      <c r="AV651" s="385"/>
      <c r="AW651" s="385"/>
      <c r="AX651" s="385"/>
      <c r="AY651" s="378"/>
      <c r="AZ651" s="436"/>
      <c r="BA651" s="372"/>
      <c r="BB651" s="372"/>
      <c r="BC651" s="372"/>
      <c r="BD651" s="372"/>
      <c r="BE651" s="437"/>
      <c r="BF651" s="381"/>
      <c r="BG651" s="376"/>
      <c r="BH651" s="377"/>
      <c r="BI651" s="385"/>
      <c r="BJ651" s="385"/>
      <c r="BK651" s="385"/>
      <c r="BL651" s="385"/>
      <c r="BM651" s="385"/>
      <c r="BN651" s="385"/>
      <c r="BO651" s="379"/>
      <c r="BP651" s="439"/>
      <c r="BQ651" s="438"/>
      <c r="BR651" s="440"/>
      <c r="BS651" s="385"/>
      <c r="BT651" s="379"/>
      <c r="BX651" s="458"/>
    </row>
    <row r="652" spans="1:76" s="132" customFormat="1" ht="15" x14ac:dyDescent="0.3">
      <c r="A652" s="148"/>
      <c r="B652" s="149"/>
      <c r="C652" s="291" t="str">
        <f t="shared" si="10"/>
        <v/>
      </c>
      <c r="D652" s="295"/>
      <c r="E652" s="264"/>
      <c r="F652" s="264"/>
      <c r="G652" s="431"/>
      <c r="H652" s="432"/>
      <c r="I652" s="382"/>
      <c r="J652" s="382"/>
      <c r="K652" s="382"/>
      <c r="L652" s="376"/>
      <c r="M652" s="433"/>
      <c r="N652" s="434"/>
      <c r="O652" s="435"/>
      <c r="P652" s="378"/>
      <c r="Q652" s="436"/>
      <c r="R652" s="373"/>
      <c r="S652" s="437"/>
      <c r="T652" s="438"/>
      <c r="U652" s="384"/>
      <c r="V652" s="470"/>
      <c r="W652" s="381"/>
      <c r="X652" s="382"/>
      <c r="Y652" s="382"/>
      <c r="Z652" s="382"/>
      <c r="AA652" s="382"/>
      <c r="AB652" s="382"/>
      <c r="AC652" s="376"/>
      <c r="AD652" s="377"/>
      <c r="AE652" s="385"/>
      <c r="AF652" s="385"/>
      <c r="AG652" s="385"/>
      <c r="AH652" s="385"/>
      <c r="AI652" s="379"/>
      <c r="AJ652" s="386"/>
      <c r="AK652" s="372"/>
      <c r="AL652" s="372"/>
      <c r="AM652" s="372"/>
      <c r="AN652" s="372"/>
      <c r="AO652" s="372"/>
      <c r="AP652" s="372"/>
      <c r="AQ652" s="373"/>
      <c r="AR652" s="387"/>
      <c r="AS652" s="383"/>
      <c r="AT652" s="435"/>
      <c r="AU652" s="385"/>
      <c r="AV652" s="385"/>
      <c r="AW652" s="385"/>
      <c r="AX652" s="385"/>
      <c r="AY652" s="378"/>
      <c r="AZ652" s="436"/>
      <c r="BA652" s="372"/>
      <c r="BB652" s="372"/>
      <c r="BC652" s="372"/>
      <c r="BD652" s="372"/>
      <c r="BE652" s="437"/>
      <c r="BF652" s="381"/>
      <c r="BG652" s="376"/>
      <c r="BH652" s="377"/>
      <c r="BI652" s="385"/>
      <c r="BJ652" s="385"/>
      <c r="BK652" s="385"/>
      <c r="BL652" s="385"/>
      <c r="BM652" s="385"/>
      <c r="BN652" s="385"/>
      <c r="BO652" s="379"/>
      <c r="BP652" s="439"/>
      <c r="BQ652" s="438"/>
      <c r="BR652" s="440"/>
      <c r="BS652" s="385"/>
      <c r="BT652" s="379"/>
      <c r="BX652" s="458"/>
    </row>
    <row r="653" spans="1:76" s="132" customFormat="1" ht="15" x14ac:dyDescent="0.3">
      <c r="A653" s="148"/>
      <c r="B653" s="149"/>
      <c r="C653" s="291" t="str">
        <f t="shared" si="10"/>
        <v/>
      </c>
      <c r="D653" s="295"/>
      <c r="E653" s="264"/>
      <c r="F653" s="264"/>
      <c r="G653" s="431"/>
      <c r="H653" s="432"/>
      <c r="I653" s="382"/>
      <c r="J653" s="382"/>
      <c r="K653" s="382"/>
      <c r="L653" s="376"/>
      <c r="M653" s="433"/>
      <c r="N653" s="434"/>
      <c r="O653" s="435"/>
      <c r="P653" s="378"/>
      <c r="Q653" s="436"/>
      <c r="R653" s="373"/>
      <c r="S653" s="437"/>
      <c r="T653" s="438"/>
      <c r="U653" s="384"/>
      <c r="V653" s="470"/>
      <c r="W653" s="381"/>
      <c r="X653" s="382"/>
      <c r="Y653" s="382"/>
      <c r="Z653" s="382"/>
      <c r="AA653" s="382"/>
      <c r="AB653" s="382"/>
      <c r="AC653" s="376"/>
      <c r="AD653" s="377"/>
      <c r="AE653" s="385"/>
      <c r="AF653" s="385"/>
      <c r="AG653" s="385"/>
      <c r="AH653" s="385"/>
      <c r="AI653" s="379"/>
      <c r="AJ653" s="386"/>
      <c r="AK653" s="372"/>
      <c r="AL653" s="372"/>
      <c r="AM653" s="372"/>
      <c r="AN653" s="372"/>
      <c r="AO653" s="372"/>
      <c r="AP653" s="372"/>
      <c r="AQ653" s="373"/>
      <c r="AR653" s="387"/>
      <c r="AS653" s="383"/>
      <c r="AT653" s="435"/>
      <c r="AU653" s="385"/>
      <c r="AV653" s="385"/>
      <c r="AW653" s="385"/>
      <c r="AX653" s="385"/>
      <c r="AY653" s="378"/>
      <c r="AZ653" s="436"/>
      <c r="BA653" s="372"/>
      <c r="BB653" s="372"/>
      <c r="BC653" s="372"/>
      <c r="BD653" s="372"/>
      <c r="BE653" s="437"/>
      <c r="BF653" s="381"/>
      <c r="BG653" s="376"/>
      <c r="BH653" s="377"/>
      <c r="BI653" s="385"/>
      <c r="BJ653" s="385"/>
      <c r="BK653" s="385"/>
      <c r="BL653" s="385"/>
      <c r="BM653" s="385"/>
      <c r="BN653" s="385"/>
      <c r="BO653" s="379"/>
      <c r="BP653" s="439"/>
      <c r="BQ653" s="438"/>
      <c r="BR653" s="440"/>
      <c r="BS653" s="385"/>
      <c r="BT653" s="379"/>
      <c r="BX653" s="458"/>
    </row>
    <row r="654" spans="1:76" s="132" customFormat="1" ht="15" x14ac:dyDescent="0.3">
      <c r="A654" s="148"/>
      <c r="B654" s="149"/>
      <c r="C654" s="291" t="str">
        <f t="shared" si="10"/>
        <v/>
      </c>
      <c r="D654" s="295"/>
      <c r="E654" s="264"/>
      <c r="F654" s="264"/>
      <c r="G654" s="431"/>
      <c r="H654" s="432"/>
      <c r="I654" s="382"/>
      <c r="J654" s="382"/>
      <c r="K654" s="382"/>
      <c r="L654" s="376"/>
      <c r="M654" s="433"/>
      <c r="N654" s="434"/>
      <c r="O654" s="435"/>
      <c r="P654" s="378"/>
      <c r="Q654" s="436"/>
      <c r="R654" s="373"/>
      <c r="S654" s="437"/>
      <c r="T654" s="438"/>
      <c r="U654" s="384"/>
      <c r="V654" s="470"/>
      <c r="W654" s="381"/>
      <c r="X654" s="382"/>
      <c r="Y654" s="382"/>
      <c r="Z654" s="382"/>
      <c r="AA654" s="382"/>
      <c r="AB654" s="382"/>
      <c r="AC654" s="376"/>
      <c r="AD654" s="377"/>
      <c r="AE654" s="385"/>
      <c r="AF654" s="385"/>
      <c r="AG654" s="385"/>
      <c r="AH654" s="385"/>
      <c r="AI654" s="379"/>
      <c r="AJ654" s="386"/>
      <c r="AK654" s="372"/>
      <c r="AL654" s="372"/>
      <c r="AM654" s="372"/>
      <c r="AN654" s="372"/>
      <c r="AO654" s="372"/>
      <c r="AP654" s="372"/>
      <c r="AQ654" s="373"/>
      <c r="AR654" s="387"/>
      <c r="AS654" s="383"/>
      <c r="AT654" s="435"/>
      <c r="AU654" s="385"/>
      <c r="AV654" s="385"/>
      <c r="AW654" s="385"/>
      <c r="AX654" s="385"/>
      <c r="AY654" s="378"/>
      <c r="AZ654" s="436"/>
      <c r="BA654" s="372"/>
      <c r="BB654" s="372"/>
      <c r="BC654" s="372"/>
      <c r="BD654" s="372"/>
      <c r="BE654" s="437"/>
      <c r="BF654" s="381"/>
      <c r="BG654" s="376"/>
      <c r="BH654" s="377"/>
      <c r="BI654" s="385"/>
      <c r="BJ654" s="385"/>
      <c r="BK654" s="385"/>
      <c r="BL654" s="385"/>
      <c r="BM654" s="385"/>
      <c r="BN654" s="385"/>
      <c r="BO654" s="379"/>
      <c r="BP654" s="439"/>
      <c r="BQ654" s="438"/>
      <c r="BR654" s="440"/>
      <c r="BS654" s="385"/>
      <c r="BT654" s="379"/>
      <c r="BX654" s="458"/>
    </row>
    <row r="655" spans="1:76" s="132" customFormat="1" ht="15" x14ac:dyDescent="0.3">
      <c r="A655" s="148"/>
      <c r="B655" s="149"/>
      <c r="C655" s="291" t="str">
        <f t="shared" si="10"/>
        <v/>
      </c>
      <c r="D655" s="295"/>
      <c r="E655" s="264"/>
      <c r="F655" s="264"/>
      <c r="G655" s="431"/>
      <c r="H655" s="432"/>
      <c r="I655" s="382"/>
      <c r="J655" s="382"/>
      <c r="K655" s="382"/>
      <c r="L655" s="376"/>
      <c r="M655" s="433"/>
      <c r="N655" s="434"/>
      <c r="O655" s="435"/>
      <c r="P655" s="378"/>
      <c r="Q655" s="436"/>
      <c r="R655" s="373"/>
      <c r="S655" s="437"/>
      <c r="T655" s="438"/>
      <c r="U655" s="384"/>
      <c r="V655" s="470"/>
      <c r="W655" s="381"/>
      <c r="X655" s="382"/>
      <c r="Y655" s="382"/>
      <c r="Z655" s="382"/>
      <c r="AA655" s="382"/>
      <c r="AB655" s="382"/>
      <c r="AC655" s="376"/>
      <c r="AD655" s="377"/>
      <c r="AE655" s="385"/>
      <c r="AF655" s="385"/>
      <c r="AG655" s="385"/>
      <c r="AH655" s="385"/>
      <c r="AI655" s="379"/>
      <c r="AJ655" s="386"/>
      <c r="AK655" s="372"/>
      <c r="AL655" s="372"/>
      <c r="AM655" s="372"/>
      <c r="AN655" s="372"/>
      <c r="AO655" s="372"/>
      <c r="AP655" s="372"/>
      <c r="AQ655" s="373"/>
      <c r="AR655" s="387"/>
      <c r="AS655" s="383"/>
      <c r="AT655" s="435"/>
      <c r="AU655" s="385"/>
      <c r="AV655" s="385"/>
      <c r="AW655" s="385"/>
      <c r="AX655" s="385"/>
      <c r="AY655" s="378"/>
      <c r="AZ655" s="436"/>
      <c r="BA655" s="372"/>
      <c r="BB655" s="372"/>
      <c r="BC655" s="372"/>
      <c r="BD655" s="372"/>
      <c r="BE655" s="437"/>
      <c r="BF655" s="381"/>
      <c r="BG655" s="376"/>
      <c r="BH655" s="377"/>
      <c r="BI655" s="385"/>
      <c r="BJ655" s="385"/>
      <c r="BK655" s="385"/>
      <c r="BL655" s="385"/>
      <c r="BM655" s="385"/>
      <c r="BN655" s="385"/>
      <c r="BO655" s="379"/>
      <c r="BP655" s="439"/>
      <c r="BQ655" s="438"/>
      <c r="BR655" s="440"/>
      <c r="BS655" s="385"/>
      <c r="BT655" s="379"/>
      <c r="BX655" s="458"/>
    </row>
    <row r="656" spans="1:76" s="132" customFormat="1" ht="15" x14ac:dyDescent="0.3">
      <c r="A656" s="148"/>
      <c r="B656" s="149"/>
      <c r="C656" s="291" t="str">
        <f t="shared" si="10"/>
        <v/>
      </c>
      <c r="D656" s="295"/>
      <c r="E656" s="264"/>
      <c r="F656" s="264"/>
      <c r="G656" s="431"/>
      <c r="H656" s="432"/>
      <c r="I656" s="382"/>
      <c r="J656" s="382"/>
      <c r="K656" s="382"/>
      <c r="L656" s="376"/>
      <c r="M656" s="433"/>
      <c r="N656" s="434"/>
      <c r="O656" s="435"/>
      <c r="P656" s="378"/>
      <c r="Q656" s="436"/>
      <c r="R656" s="373"/>
      <c r="S656" s="437"/>
      <c r="T656" s="438"/>
      <c r="U656" s="384"/>
      <c r="V656" s="470"/>
      <c r="W656" s="381"/>
      <c r="X656" s="382"/>
      <c r="Y656" s="382"/>
      <c r="Z656" s="382"/>
      <c r="AA656" s="382"/>
      <c r="AB656" s="382"/>
      <c r="AC656" s="376"/>
      <c r="AD656" s="377"/>
      <c r="AE656" s="385"/>
      <c r="AF656" s="385"/>
      <c r="AG656" s="385"/>
      <c r="AH656" s="385"/>
      <c r="AI656" s="379"/>
      <c r="AJ656" s="386"/>
      <c r="AK656" s="372"/>
      <c r="AL656" s="372"/>
      <c r="AM656" s="372"/>
      <c r="AN656" s="372"/>
      <c r="AO656" s="372"/>
      <c r="AP656" s="372"/>
      <c r="AQ656" s="373"/>
      <c r="AR656" s="387"/>
      <c r="AS656" s="383"/>
      <c r="AT656" s="435"/>
      <c r="AU656" s="385"/>
      <c r="AV656" s="385"/>
      <c r="AW656" s="385"/>
      <c r="AX656" s="385"/>
      <c r="AY656" s="378"/>
      <c r="AZ656" s="436"/>
      <c r="BA656" s="372"/>
      <c r="BB656" s="372"/>
      <c r="BC656" s="372"/>
      <c r="BD656" s="372"/>
      <c r="BE656" s="437"/>
      <c r="BF656" s="381"/>
      <c r="BG656" s="376"/>
      <c r="BH656" s="377"/>
      <c r="BI656" s="385"/>
      <c r="BJ656" s="385"/>
      <c r="BK656" s="385"/>
      <c r="BL656" s="385"/>
      <c r="BM656" s="385"/>
      <c r="BN656" s="385"/>
      <c r="BO656" s="379"/>
      <c r="BP656" s="439"/>
      <c r="BQ656" s="438"/>
      <c r="BR656" s="440"/>
      <c r="BS656" s="385"/>
      <c r="BT656" s="379"/>
      <c r="BX656" s="458"/>
    </row>
    <row r="657" spans="1:76" s="132" customFormat="1" ht="15" x14ac:dyDescent="0.3">
      <c r="A657" s="148"/>
      <c r="B657" s="149"/>
      <c r="C657" s="291" t="str">
        <f t="shared" si="10"/>
        <v/>
      </c>
      <c r="D657" s="295"/>
      <c r="E657" s="264"/>
      <c r="F657" s="264"/>
      <c r="G657" s="431"/>
      <c r="H657" s="432"/>
      <c r="I657" s="382"/>
      <c r="J657" s="382"/>
      <c r="K657" s="382"/>
      <c r="L657" s="376"/>
      <c r="M657" s="433"/>
      <c r="N657" s="434"/>
      <c r="O657" s="435"/>
      <c r="P657" s="378"/>
      <c r="Q657" s="436"/>
      <c r="R657" s="373"/>
      <c r="S657" s="437"/>
      <c r="T657" s="438"/>
      <c r="U657" s="384"/>
      <c r="V657" s="470"/>
      <c r="W657" s="381"/>
      <c r="X657" s="382"/>
      <c r="Y657" s="382"/>
      <c r="Z657" s="382"/>
      <c r="AA657" s="382"/>
      <c r="AB657" s="382"/>
      <c r="AC657" s="376"/>
      <c r="AD657" s="377"/>
      <c r="AE657" s="385"/>
      <c r="AF657" s="385"/>
      <c r="AG657" s="385"/>
      <c r="AH657" s="385"/>
      <c r="AI657" s="379"/>
      <c r="AJ657" s="386"/>
      <c r="AK657" s="372"/>
      <c r="AL657" s="372"/>
      <c r="AM657" s="372"/>
      <c r="AN657" s="372"/>
      <c r="AO657" s="372"/>
      <c r="AP657" s="372"/>
      <c r="AQ657" s="373"/>
      <c r="AR657" s="387"/>
      <c r="AS657" s="383"/>
      <c r="AT657" s="435"/>
      <c r="AU657" s="385"/>
      <c r="AV657" s="385"/>
      <c r="AW657" s="385"/>
      <c r="AX657" s="385"/>
      <c r="AY657" s="378"/>
      <c r="AZ657" s="436"/>
      <c r="BA657" s="372"/>
      <c r="BB657" s="372"/>
      <c r="BC657" s="372"/>
      <c r="BD657" s="372"/>
      <c r="BE657" s="437"/>
      <c r="BF657" s="381"/>
      <c r="BG657" s="376"/>
      <c r="BH657" s="377"/>
      <c r="BI657" s="385"/>
      <c r="BJ657" s="385"/>
      <c r="BK657" s="385"/>
      <c r="BL657" s="385"/>
      <c r="BM657" s="385"/>
      <c r="BN657" s="385"/>
      <c r="BO657" s="379"/>
      <c r="BP657" s="439"/>
      <c r="BQ657" s="438"/>
      <c r="BR657" s="440"/>
      <c r="BS657" s="385"/>
      <c r="BT657" s="379"/>
      <c r="BX657" s="458"/>
    </row>
    <row r="658" spans="1:76" s="132" customFormat="1" ht="15" x14ac:dyDescent="0.3">
      <c r="A658" s="148"/>
      <c r="B658" s="149"/>
      <c r="C658" s="291" t="str">
        <f t="shared" si="10"/>
        <v/>
      </c>
      <c r="D658" s="295"/>
      <c r="E658" s="264"/>
      <c r="F658" s="264"/>
      <c r="G658" s="431"/>
      <c r="H658" s="432"/>
      <c r="I658" s="382"/>
      <c r="J658" s="382"/>
      <c r="K658" s="382"/>
      <c r="L658" s="376"/>
      <c r="M658" s="433"/>
      <c r="N658" s="434"/>
      <c r="O658" s="435"/>
      <c r="P658" s="378"/>
      <c r="Q658" s="436"/>
      <c r="R658" s="373"/>
      <c r="S658" s="437"/>
      <c r="T658" s="438"/>
      <c r="U658" s="384"/>
      <c r="V658" s="470"/>
      <c r="W658" s="381"/>
      <c r="X658" s="382"/>
      <c r="Y658" s="382"/>
      <c r="Z658" s="382"/>
      <c r="AA658" s="382"/>
      <c r="AB658" s="382"/>
      <c r="AC658" s="376"/>
      <c r="AD658" s="377"/>
      <c r="AE658" s="385"/>
      <c r="AF658" s="385"/>
      <c r="AG658" s="385"/>
      <c r="AH658" s="385"/>
      <c r="AI658" s="379"/>
      <c r="AJ658" s="386"/>
      <c r="AK658" s="372"/>
      <c r="AL658" s="372"/>
      <c r="AM658" s="372"/>
      <c r="AN658" s="372"/>
      <c r="AO658" s="372"/>
      <c r="AP658" s="372"/>
      <c r="AQ658" s="373"/>
      <c r="AR658" s="387"/>
      <c r="AS658" s="383"/>
      <c r="AT658" s="435"/>
      <c r="AU658" s="385"/>
      <c r="AV658" s="385"/>
      <c r="AW658" s="385"/>
      <c r="AX658" s="385"/>
      <c r="AY658" s="378"/>
      <c r="AZ658" s="436"/>
      <c r="BA658" s="372"/>
      <c r="BB658" s="372"/>
      <c r="BC658" s="372"/>
      <c r="BD658" s="372"/>
      <c r="BE658" s="437"/>
      <c r="BF658" s="381"/>
      <c r="BG658" s="376"/>
      <c r="BH658" s="377"/>
      <c r="BI658" s="385"/>
      <c r="BJ658" s="385"/>
      <c r="BK658" s="385"/>
      <c r="BL658" s="385"/>
      <c r="BM658" s="385"/>
      <c r="BN658" s="385"/>
      <c r="BO658" s="379"/>
      <c r="BP658" s="439"/>
      <c r="BQ658" s="438"/>
      <c r="BR658" s="440"/>
      <c r="BS658" s="385"/>
      <c r="BT658" s="379"/>
      <c r="BX658" s="458"/>
    </row>
    <row r="659" spans="1:76" s="132" customFormat="1" ht="15" x14ac:dyDescent="0.3">
      <c r="A659" s="148"/>
      <c r="B659" s="149"/>
      <c r="C659" s="291" t="str">
        <f t="shared" si="10"/>
        <v/>
      </c>
      <c r="D659" s="295"/>
      <c r="E659" s="264"/>
      <c r="F659" s="264"/>
      <c r="G659" s="431"/>
      <c r="H659" s="432"/>
      <c r="I659" s="382"/>
      <c r="J659" s="382"/>
      <c r="K659" s="382"/>
      <c r="L659" s="376"/>
      <c r="M659" s="433"/>
      <c r="N659" s="434"/>
      <c r="O659" s="435"/>
      <c r="P659" s="378"/>
      <c r="Q659" s="436"/>
      <c r="R659" s="373"/>
      <c r="S659" s="437"/>
      <c r="T659" s="438"/>
      <c r="U659" s="384"/>
      <c r="V659" s="470"/>
      <c r="W659" s="381"/>
      <c r="X659" s="382"/>
      <c r="Y659" s="382"/>
      <c r="Z659" s="382"/>
      <c r="AA659" s="382"/>
      <c r="AB659" s="382"/>
      <c r="AC659" s="376"/>
      <c r="AD659" s="377"/>
      <c r="AE659" s="385"/>
      <c r="AF659" s="385"/>
      <c r="AG659" s="385"/>
      <c r="AH659" s="385"/>
      <c r="AI659" s="379"/>
      <c r="AJ659" s="386"/>
      <c r="AK659" s="372"/>
      <c r="AL659" s="372"/>
      <c r="AM659" s="372"/>
      <c r="AN659" s="372"/>
      <c r="AO659" s="372"/>
      <c r="AP659" s="372"/>
      <c r="AQ659" s="373"/>
      <c r="AR659" s="387"/>
      <c r="AS659" s="383"/>
      <c r="AT659" s="435"/>
      <c r="AU659" s="385"/>
      <c r="AV659" s="385"/>
      <c r="AW659" s="385"/>
      <c r="AX659" s="385"/>
      <c r="AY659" s="378"/>
      <c r="AZ659" s="436"/>
      <c r="BA659" s="372"/>
      <c r="BB659" s="372"/>
      <c r="BC659" s="372"/>
      <c r="BD659" s="372"/>
      <c r="BE659" s="437"/>
      <c r="BF659" s="381"/>
      <c r="BG659" s="376"/>
      <c r="BH659" s="377"/>
      <c r="BI659" s="385"/>
      <c r="BJ659" s="385"/>
      <c r="BK659" s="385"/>
      <c r="BL659" s="385"/>
      <c r="BM659" s="385"/>
      <c r="BN659" s="385"/>
      <c r="BO659" s="379"/>
      <c r="BP659" s="439"/>
      <c r="BQ659" s="438"/>
      <c r="BR659" s="440"/>
      <c r="BS659" s="385"/>
      <c r="BT659" s="379"/>
      <c r="BX659" s="458"/>
    </row>
    <row r="660" spans="1:76" s="132" customFormat="1" ht="15" x14ac:dyDescent="0.3">
      <c r="A660" s="148"/>
      <c r="B660" s="149"/>
      <c r="C660" s="291" t="str">
        <f t="shared" si="10"/>
        <v/>
      </c>
      <c r="D660" s="295"/>
      <c r="E660" s="264"/>
      <c r="F660" s="264"/>
      <c r="G660" s="431"/>
      <c r="H660" s="432"/>
      <c r="I660" s="382"/>
      <c r="J660" s="382"/>
      <c r="K660" s="382"/>
      <c r="L660" s="376"/>
      <c r="M660" s="433"/>
      <c r="N660" s="434"/>
      <c r="O660" s="435"/>
      <c r="P660" s="378"/>
      <c r="Q660" s="436"/>
      <c r="R660" s="373"/>
      <c r="S660" s="437"/>
      <c r="T660" s="438"/>
      <c r="U660" s="384"/>
      <c r="V660" s="470"/>
      <c r="W660" s="381"/>
      <c r="X660" s="382"/>
      <c r="Y660" s="382"/>
      <c r="Z660" s="382"/>
      <c r="AA660" s="382"/>
      <c r="AB660" s="382"/>
      <c r="AC660" s="376"/>
      <c r="AD660" s="377"/>
      <c r="AE660" s="385"/>
      <c r="AF660" s="385"/>
      <c r="AG660" s="385"/>
      <c r="AH660" s="385"/>
      <c r="AI660" s="379"/>
      <c r="AJ660" s="386"/>
      <c r="AK660" s="372"/>
      <c r="AL660" s="372"/>
      <c r="AM660" s="372"/>
      <c r="AN660" s="372"/>
      <c r="AO660" s="372"/>
      <c r="AP660" s="372"/>
      <c r="AQ660" s="373"/>
      <c r="AR660" s="387"/>
      <c r="AS660" s="383"/>
      <c r="AT660" s="435"/>
      <c r="AU660" s="385"/>
      <c r="AV660" s="385"/>
      <c r="AW660" s="385"/>
      <c r="AX660" s="385"/>
      <c r="AY660" s="378"/>
      <c r="AZ660" s="436"/>
      <c r="BA660" s="372"/>
      <c r="BB660" s="372"/>
      <c r="BC660" s="372"/>
      <c r="BD660" s="372"/>
      <c r="BE660" s="437"/>
      <c r="BF660" s="381"/>
      <c r="BG660" s="376"/>
      <c r="BH660" s="377"/>
      <c r="BI660" s="385"/>
      <c r="BJ660" s="385"/>
      <c r="BK660" s="385"/>
      <c r="BL660" s="385"/>
      <c r="BM660" s="385"/>
      <c r="BN660" s="385"/>
      <c r="BO660" s="379"/>
      <c r="BP660" s="439"/>
      <c r="BQ660" s="438"/>
      <c r="BR660" s="440"/>
      <c r="BS660" s="385"/>
      <c r="BT660" s="379"/>
      <c r="BX660" s="458"/>
    </row>
    <row r="661" spans="1:76" s="132" customFormat="1" ht="15" x14ac:dyDescent="0.3">
      <c r="A661" s="148"/>
      <c r="B661" s="149"/>
      <c r="C661" s="291" t="str">
        <f t="shared" si="10"/>
        <v/>
      </c>
      <c r="D661" s="295"/>
      <c r="E661" s="264"/>
      <c r="F661" s="264"/>
      <c r="G661" s="431"/>
      <c r="H661" s="432"/>
      <c r="I661" s="382"/>
      <c r="J661" s="382"/>
      <c r="K661" s="382"/>
      <c r="L661" s="376"/>
      <c r="M661" s="433"/>
      <c r="N661" s="434"/>
      <c r="O661" s="435"/>
      <c r="P661" s="378"/>
      <c r="Q661" s="436"/>
      <c r="R661" s="373"/>
      <c r="S661" s="437"/>
      <c r="T661" s="438"/>
      <c r="U661" s="384"/>
      <c r="V661" s="470"/>
      <c r="W661" s="381"/>
      <c r="X661" s="382"/>
      <c r="Y661" s="382"/>
      <c r="Z661" s="382"/>
      <c r="AA661" s="382"/>
      <c r="AB661" s="382"/>
      <c r="AC661" s="376"/>
      <c r="AD661" s="377"/>
      <c r="AE661" s="385"/>
      <c r="AF661" s="385"/>
      <c r="AG661" s="385"/>
      <c r="AH661" s="385"/>
      <c r="AI661" s="379"/>
      <c r="AJ661" s="386"/>
      <c r="AK661" s="372"/>
      <c r="AL661" s="372"/>
      <c r="AM661" s="372"/>
      <c r="AN661" s="372"/>
      <c r="AO661" s="372"/>
      <c r="AP661" s="372"/>
      <c r="AQ661" s="373"/>
      <c r="AR661" s="387"/>
      <c r="AS661" s="383"/>
      <c r="AT661" s="435"/>
      <c r="AU661" s="385"/>
      <c r="AV661" s="385"/>
      <c r="AW661" s="385"/>
      <c r="AX661" s="385"/>
      <c r="AY661" s="378"/>
      <c r="AZ661" s="436"/>
      <c r="BA661" s="372"/>
      <c r="BB661" s="372"/>
      <c r="BC661" s="372"/>
      <c r="BD661" s="372"/>
      <c r="BE661" s="437"/>
      <c r="BF661" s="381"/>
      <c r="BG661" s="376"/>
      <c r="BH661" s="377"/>
      <c r="BI661" s="385"/>
      <c r="BJ661" s="385"/>
      <c r="BK661" s="385"/>
      <c r="BL661" s="385"/>
      <c r="BM661" s="385"/>
      <c r="BN661" s="385"/>
      <c r="BO661" s="379"/>
      <c r="BP661" s="439"/>
      <c r="BQ661" s="438"/>
      <c r="BR661" s="440"/>
      <c r="BS661" s="385"/>
      <c r="BT661" s="379"/>
      <c r="BX661" s="458"/>
    </row>
    <row r="662" spans="1:76" s="132" customFormat="1" ht="15" x14ac:dyDescent="0.3">
      <c r="A662" s="148"/>
      <c r="B662" s="149"/>
      <c r="C662" s="291" t="str">
        <f t="shared" si="10"/>
        <v/>
      </c>
      <c r="D662" s="295"/>
      <c r="E662" s="264"/>
      <c r="F662" s="264"/>
      <c r="G662" s="431"/>
      <c r="H662" s="432"/>
      <c r="I662" s="382"/>
      <c r="J662" s="382"/>
      <c r="K662" s="382"/>
      <c r="L662" s="376"/>
      <c r="M662" s="433"/>
      <c r="N662" s="434"/>
      <c r="O662" s="435"/>
      <c r="P662" s="378"/>
      <c r="Q662" s="436"/>
      <c r="R662" s="373"/>
      <c r="S662" s="437"/>
      <c r="T662" s="438"/>
      <c r="U662" s="384"/>
      <c r="V662" s="470"/>
      <c r="W662" s="381"/>
      <c r="X662" s="382"/>
      <c r="Y662" s="382"/>
      <c r="Z662" s="382"/>
      <c r="AA662" s="382"/>
      <c r="AB662" s="382"/>
      <c r="AC662" s="376"/>
      <c r="AD662" s="377"/>
      <c r="AE662" s="385"/>
      <c r="AF662" s="385"/>
      <c r="AG662" s="385"/>
      <c r="AH662" s="385"/>
      <c r="AI662" s="379"/>
      <c r="AJ662" s="386"/>
      <c r="AK662" s="372"/>
      <c r="AL662" s="372"/>
      <c r="AM662" s="372"/>
      <c r="AN662" s="372"/>
      <c r="AO662" s="372"/>
      <c r="AP662" s="372"/>
      <c r="AQ662" s="373"/>
      <c r="AR662" s="387"/>
      <c r="AS662" s="383"/>
      <c r="AT662" s="435"/>
      <c r="AU662" s="385"/>
      <c r="AV662" s="385"/>
      <c r="AW662" s="385"/>
      <c r="AX662" s="385"/>
      <c r="AY662" s="378"/>
      <c r="AZ662" s="436"/>
      <c r="BA662" s="372"/>
      <c r="BB662" s="372"/>
      <c r="BC662" s="372"/>
      <c r="BD662" s="372"/>
      <c r="BE662" s="437"/>
      <c r="BF662" s="381"/>
      <c r="BG662" s="376"/>
      <c r="BH662" s="377"/>
      <c r="BI662" s="385"/>
      <c r="BJ662" s="385"/>
      <c r="BK662" s="385"/>
      <c r="BL662" s="385"/>
      <c r="BM662" s="385"/>
      <c r="BN662" s="385"/>
      <c r="BO662" s="379"/>
      <c r="BP662" s="439"/>
      <c r="BQ662" s="438"/>
      <c r="BR662" s="440"/>
      <c r="BS662" s="385"/>
      <c r="BT662" s="379"/>
      <c r="BX662" s="458"/>
    </row>
    <row r="663" spans="1:76" s="132" customFormat="1" ht="15" x14ac:dyDescent="0.3">
      <c r="A663" s="148"/>
      <c r="B663" s="149"/>
      <c r="C663" s="291" t="str">
        <f t="shared" si="10"/>
        <v/>
      </c>
      <c r="D663" s="295"/>
      <c r="E663" s="264"/>
      <c r="F663" s="264"/>
      <c r="G663" s="431"/>
      <c r="H663" s="432"/>
      <c r="I663" s="382"/>
      <c r="J663" s="382"/>
      <c r="K663" s="382"/>
      <c r="L663" s="376"/>
      <c r="M663" s="433"/>
      <c r="N663" s="434"/>
      <c r="O663" s="435"/>
      <c r="P663" s="378"/>
      <c r="Q663" s="436"/>
      <c r="R663" s="373"/>
      <c r="S663" s="437"/>
      <c r="T663" s="438"/>
      <c r="U663" s="384"/>
      <c r="V663" s="470"/>
      <c r="W663" s="381"/>
      <c r="X663" s="382"/>
      <c r="Y663" s="382"/>
      <c r="Z663" s="382"/>
      <c r="AA663" s="382"/>
      <c r="AB663" s="382"/>
      <c r="AC663" s="376"/>
      <c r="AD663" s="377"/>
      <c r="AE663" s="385"/>
      <c r="AF663" s="385"/>
      <c r="AG663" s="385"/>
      <c r="AH663" s="385"/>
      <c r="AI663" s="379"/>
      <c r="AJ663" s="386"/>
      <c r="AK663" s="372"/>
      <c r="AL663" s="372"/>
      <c r="AM663" s="372"/>
      <c r="AN663" s="372"/>
      <c r="AO663" s="372"/>
      <c r="AP663" s="372"/>
      <c r="AQ663" s="373"/>
      <c r="AR663" s="387"/>
      <c r="AS663" s="383"/>
      <c r="AT663" s="435"/>
      <c r="AU663" s="385"/>
      <c r="AV663" s="385"/>
      <c r="AW663" s="385"/>
      <c r="AX663" s="385"/>
      <c r="AY663" s="378"/>
      <c r="AZ663" s="436"/>
      <c r="BA663" s="372"/>
      <c r="BB663" s="372"/>
      <c r="BC663" s="372"/>
      <c r="BD663" s="372"/>
      <c r="BE663" s="437"/>
      <c r="BF663" s="381"/>
      <c r="BG663" s="376"/>
      <c r="BH663" s="377"/>
      <c r="BI663" s="385"/>
      <c r="BJ663" s="385"/>
      <c r="BK663" s="385"/>
      <c r="BL663" s="385"/>
      <c r="BM663" s="385"/>
      <c r="BN663" s="385"/>
      <c r="BO663" s="379"/>
      <c r="BP663" s="439"/>
      <c r="BQ663" s="438"/>
      <c r="BR663" s="440"/>
      <c r="BS663" s="385"/>
      <c r="BT663" s="379"/>
      <c r="BX663" s="458"/>
    </row>
    <row r="664" spans="1:76" s="132" customFormat="1" ht="15" x14ac:dyDescent="0.3">
      <c r="A664" s="148"/>
      <c r="B664" s="149"/>
      <c r="C664" s="291" t="str">
        <f t="shared" si="10"/>
        <v/>
      </c>
      <c r="D664" s="295"/>
      <c r="E664" s="264"/>
      <c r="F664" s="264"/>
      <c r="G664" s="431"/>
      <c r="H664" s="432"/>
      <c r="I664" s="382"/>
      <c r="J664" s="382"/>
      <c r="K664" s="382"/>
      <c r="L664" s="376"/>
      <c r="M664" s="433"/>
      <c r="N664" s="434"/>
      <c r="O664" s="435"/>
      <c r="P664" s="378"/>
      <c r="Q664" s="436"/>
      <c r="R664" s="373"/>
      <c r="S664" s="437"/>
      <c r="T664" s="438"/>
      <c r="U664" s="384"/>
      <c r="V664" s="470"/>
      <c r="W664" s="381"/>
      <c r="X664" s="382"/>
      <c r="Y664" s="382"/>
      <c r="Z664" s="382"/>
      <c r="AA664" s="382"/>
      <c r="AB664" s="382"/>
      <c r="AC664" s="376"/>
      <c r="AD664" s="377"/>
      <c r="AE664" s="385"/>
      <c r="AF664" s="385"/>
      <c r="AG664" s="385"/>
      <c r="AH664" s="385"/>
      <c r="AI664" s="379"/>
      <c r="AJ664" s="386"/>
      <c r="AK664" s="372"/>
      <c r="AL664" s="372"/>
      <c r="AM664" s="372"/>
      <c r="AN664" s="372"/>
      <c r="AO664" s="372"/>
      <c r="AP664" s="372"/>
      <c r="AQ664" s="373"/>
      <c r="AR664" s="387"/>
      <c r="AS664" s="383"/>
      <c r="AT664" s="435"/>
      <c r="AU664" s="385"/>
      <c r="AV664" s="385"/>
      <c r="AW664" s="385"/>
      <c r="AX664" s="385"/>
      <c r="AY664" s="378"/>
      <c r="AZ664" s="436"/>
      <c r="BA664" s="372"/>
      <c r="BB664" s="372"/>
      <c r="BC664" s="372"/>
      <c r="BD664" s="372"/>
      <c r="BE664" s="437"/>
      <c r="BF664" s="381"/>
      <c r="BG664" s="376"/>
      <c r="BH664" s="377"/>
      <c r="BI664" s="385"/>
      <c r="BJ664" s="385"/>
      <c r="BK664" s="385"/>
      <c r="BL664" s="385"/>
      <c r="BM664" s="385"/>
      <c r="BN664" s="385"/>
      <c r="BO664" s="379"/>
      <c r="BP664" s="439"/>
      <c r="BQ664" s="438"/>
      <c r="BR664" s="440"/>
      <c r="BS664" s="385"/>
      <c r="BT664" s="379"/>
      <c r="BX664" s="458"/>
    </row>
    <row r="665" spans="1:76" s="132" customFormat="1" ht="15" x14ac:dyDescent="0.3">
      <c r="A665" s="148"/>
      <c r="B665" s="149"/>
      <c r="C665" s="291" t="str">
        <f t="shared" si="10"/>
        <v/>
      </c>
      <c r="D665" s="295"/>
      <c r="E665" s="264"/>
      <c r="F665" s="264"/>
      <c r="G665" s="431"/>
      <c r="H665" s="432"/>
      <c r="I665" s="382"/>
      <c r="J665" s="382"/>
      <c r="K665" s="382"/>
      <c r="L665" s="376"/>
      <c r="M665" s="433"/>
      <c r="N665" s="434"/>
      <c r="O665" s="435"/>
      <c r="P665" s="378"/>
      <c r="Q665" s="436"/>
      <c r="R665" s="373"/>
      <c r="S665" s="437"/>
      <c r="T665" s="438"/>
      <c r="U665" s="384"/>
      <c r="V665" s="470"/>
      <c r="W665" s="381"/>
      <c r="X665" s="382"/>
      <c r="Y665" s="382"/>
      <c r="Z665" s="382"/>
      <c r="AA665" s="382"/>
      <c r="AB665" s="382"/>
      <c r="AC665" s="376"/>
      <c r="AD665" s="377"/>
      <c r="AE665" s="385"/>
      <c r="AF665" s="385"/>
      <c r="AG665" s="385"/>
      <c r="AH665" s="385"/>
      <c r="AI665" s="379"/>
      <c r="AJ665" s="386"/>
      <c r="AK665" s="372"/>
      <c r="AL665" s="372"/>
      <c r="AM665" s="372"/>
      <c r="AN665" s="372"/>
      <c r="AO665" s="372"/>
      <c r="AP665" s="372"/>
      <c r="AQ665" s="373"/>
      <c r="AR665" s="387"/>
      <c r="AS665" s="383"/>
      <c r="AT665" s="435"/>
      <c r="AU665" s="385"/>
      <c r="AV665" s="385"/>
      <c r="AW665" s="385"/>
      <c r="AX665" s="385"/>
      <c r="AY665" s="378"/>
      <c r="AZ665" s="436"/>
      <c r="BA665" s="372"/>
      <c r="BB665" s="372"/>
      <c r="BC665" s="372"/>
      <c r="BD665" s="372"/>
      <c r="BE665" s="437"/>
      <c r="BF665" s="381"/>
      <c r="BG665" s="376"/>
      <c r="BH665" s="377"/>
      <c r="BI665" s="385"/>
      <c r="BJ665" s="385"/>
      <c r="BK665" s="385"/>
      <c r="BL665" s="385"/>
      <c r="BM665" s="385"/>
      <c r="BN665" s="385"/>
      <c r="BO665" s="379"/>
      <c r="BP665" s="439"/>
      <c r="BQ665" s="438"/>
      <c r="BR665" s="440"/>
      <c r="BS665" s="385"/>
      <c r="BT665" s="379"/>
      <c r="BX665" s="458"/>
    </row>
    <row r="666" spans="1:76" s="132" customFormat="1" ht="15" x14ac:dyDescent="0.3">
      <c r="A666" s="148"/>
      <c r="B666" s="149"/>
      <c r="C666" s="291" t="str">
        <f t="shared" si="10"/>
        <v/>
      </c>
      <c r="D666" s="295"/>
      <c r="E666" s="264"/>
      <c r="F666" s="264"/>
      <c r="G666" s="431"/>
      <c r="H666" s="432"/>
      <c r="I666" s="382"/>
      <c r="J666" s="382"/>
      <c r="K666" s="382"/>
      <c r="L666" s="376"/>
      <c r="M666" s="433"/>
      <c r="N666" s="434"/>
      <c r="O666" s="435"/>
      <c r="P666" s="378"/>
      <c r="Q666" s="436"/>
      <c r="R666" s="373"/>
      <c r="S666" s="437"/>
      <c r="T666" s="438"/>
      <c r="U666" s="384"/>
      <c r="V666" s="470"/>
      <c r="W666" s="381"/>
      <c r="X666" s="382"/>
      <c r="Y666" s="382"/>
      <c r="Z666" s="382"/>
      <c r="AA666" s="382"/>
      <c r="AB666" s="382"/>
      <c r="AC666" s="376"/>
      <c r="AD666" s="377"/>
      <c r="AE666" s="385"/>
      <c r="AF666" s="385"/>
      <c r="AG666" s="385"/>
      <c r="AH666" s="385"/>
      <c r="AI666" s="379"/>
      <c r="AJ666" s="386"/>
      <c r="AK666" s="372"/>
      <c r="AL666" s="372"/>
      <c r="AM666" s="372"/>
      <c r="AN666" s="372"/>
      <c r="AO666" s="372"/>
      <c r="AP666" s="372"/>
      <c r="AQ666" s="373"/>
      <c r="AR666" s="387"/>
      <c r="AS666" s="383"/>
      <c r="AT666" s="435"/>
      <c r="AU666" s="385"/>
      <c r="AV666" s="385"/>
      <c r="AW666" s="385"/>
      <c r="AX666" s="385"/>
      <c r="AY666" s="378"/>
      <c r="AZ666" s="436"/>
      <c r="BA666" s="372"/>
      <c r="BB666" s="372"/>
      <c r="BC666" s="372"/>
      <c r="BD666" s="372"/>
      <c r="BE666" s="437"/>
      <c r="BF666" s="381"/>
      <c r="BG666" s="376"/>
      <c r="BH666" s="377"/>
      <c r="BI666" s="385"/>
      <c r="BJ666" s="385"/>
      <c r="BK666" s="385"/>
      <c r="BL666" s="385"/>
      <c r="BM666" s="385"/>
      <c r="BN666" s="385"/>
      <c r="BO666" s="379"/>
      <c r="BP666" s="439"/>
      <c r="BQ666" s="438"/>
      <c r="BR666" s="440"/>
      <c r="BS666" s="385"/>
      <c r="BT666" s="379"/>
      <c r="BX666" s="458"/>
    </row>
    <row r="667" spans="1:76" s="132" customFormat="1" ht="15" x14ac:dyDescent="0.3">
      <c r="A667" s="148"/>
      <c r="B667" s="149"/>
      <c r="C667" s="291" t="str">
        <f t="shared" si="10"/>
        <v/>
      </c>
      <c r="D667" s="295"/>
      <c r="E667" s="264"/>
      <c r="F667" s="264"/>
      <c r="G667" s="431"/>
      <c r="H667" s="432"/>
      <c r="I667" s="382"/>
      <c r="J667" s="382"/>
      <c r="K667" s="382"/>
      <c r="L667" s="376"/>
      <c r="M667" s="433"/>
      <c r="N667" s="434"/>
      <c r="O667" s="435"/>
      <c r="P667" s="378"/>
      <c r="Q667" s="436"/>
      <c r="R667" s="373"/>
      <c r="S667" s="437"/>
      <c r="T667" s="438"/>
      <c r="U667" s="384"/>
      <c r="V667" s="470"/>
      <c r="W667" s="381"/>
      <c r="X667" s="382"/>
      <c r="Y667" s="382"/>
      <c r="Z667" s="382"/>
      <c r="AA667" s="382"/>
      <c r="AB667" s="382"/>
      <c r="AC667" s="376"/>
      <c r="AD667" s="377"/>
      <c r="AE667" s="385"/>
      <c r="AF667" s="385"/>
      <c r="AG667" s="385"/>
      <c r="AH667" s="385"/>
      <c r="AI667" s="379"/>
      <c r="AJ667" s="386"/>
      <c r="AK667" s="372"/>
      <c r="AL667" s="372"/>
      <c r="AM667" s="372"/>
      <c r="AN667" s="372"/>
      <c r="AO667" s="372"/>
      <c r="AP667" s="372"/>
      <c r="AQ667" s="373"/>
      <c r="AR667" s="387"/>
      <c r="AS667" s="383"/>
      <c r="AT667" s="435"/>
      <c r="AU667" s="385"/>
      <c r="AV667" s="385"/>
      <c r="AW667" s="385"/>
      <c r="AX667" s="385"/>
      <c r="AY667" s="378"/>
      <c r="AZ667" s="436"/>
      <c r="BA667" s="372"/>
      <c r="BB667" s="372"/>
      <c r="BC667" s="372"/>
      <c r="BD667" s="372"/>
      <c r="BE667" s="437"/>
      <c r="BF667" s="381"/>
      <c r="BG667" s="376"/>
      <c r="BH667" s="377"/>
      <c r="BI667" s="385"/>
      <c r="BJ667" s="385"/>
      <c r="BK667" s="385"/>
      <c r="BL667" s="385"/>
      <c r="BM667" s="385"/>
      <c r="BN667" s="385"/>
      <c r="BO667" s="379"/>
      <c r="BP667" s="439"/>
      <c r="BQ667" s="438"/>
      <c r="BR667" s="440"/>
      <c r="BS667" s="385"/>
      <c r="BT667" s="379"/>
      <c r="BX667" s="458"/>
    </row>
    <row r="668" spans="1:76" s="132" customFormat="1" ht="15" x14ac:dyDescent="0.3">
      <c r="A668" s="148"/>
      <c r="B668" s="149"/>
      <c r="C668" s="291" t="str">
        <f t="shared" si="10"/>
        <v/>
      </c>
      <c r="D668" s="295"/>
      <c r="E668" s="264"/>
      <c r="F668" s="264"/>
      <c r="G668" s="431"/>
      <c r="H668" s="432"/>
      <c r="I668" s="382"/>
      <c r="J668" s="382"/>
      <c r="K668" s="382"/>
      <c r="L668" s="376"/>
      <c r="M668" s="433"/>
      <c r="N668" s="434"/>
      <c r="O668" s="435"/>
      <c r="P668" s="378"/>
      <c r="Q668" s="436"/>
      <c r="R668" s="373"/>
      <c r="S668" s="437"/>
      <c r="T668" s="438"/>
      <c r="U668" s="384"/>
      <c r="V668" s="470"/>
      <c r="W668" s="381"/>
      <c r="X668" s="382"/>
      <c r="Y668" s="382"/>
      <c r="Z668" s="382"/>
      <c r="AA668" s="382"/>
      <c r="AB668" s="382"/>
      <c r="AC668" s="376"/>
      <c r="AD668" s="377"/>
      <c r="AE668" s="385"/>
      <c r="AF668" s="385"/>
      <c r="AG668" s="385"/>
      <c r="AH668" s="385"/>
      <c r="AI668" s="379"/>
      <c r="AJ668" s="386"/>
      <c r="AK668" s="372"/>
      <c r="AL668" s="372"/>
      <c r="AM668" s="372"/>
      <c r="AN668" s="372"/>
      <c r="AO668" s="372"/>
      <c r="AP668" s="372"/>
      <c r="AQ668" s="373"/>
      <c r="AR668" s="387"/>
      <c r="AS668" s="383"/>
      <c r="AT668" s="435"/>
      <c r="AU668" s="385"/>
      <c r="AV668" s="385"/>
      <c r="AW668" s="385"/>
      <c r="AX668" s="385"/>
      <c r="AY668" s="378"/>
      <c r="AZ668" s="436"/>
      <c r="BA668" s="372"/>
      <c r="BB668" s="372"/>
      <c r="BC668" s="372"/>
      <c r="BD668" s="372"/>
      <c r="BE668" s="437"/>
      <c r="BF668" s="381"/>
      <c r="BG668" s="376"/>
      <c r="BH668" s="377"/>
      <c r="BI668" s="385"/>
      <c r="BJ668" s="385"/>
      <c r="BK668" s="385"/>
      <c r="BL668" s="385"/>
      <c r="BM668" s="385"/>
      <c r="BN668" s="385"/>
      <c r="BO668" s="379"/>
      <c r="BP668" s="439"/>
      <c r="BQ668" s="438"/>
      <c r="BR668" s="440"/>
      <c r="BS668" s="385"/>
      <c r="BT668" s="379"/>
      <c r="BX668" s="458"/>
    </row>
    <row r="669" spans="1:76" s="132" customFormat="1" ht="15" x14ac:dyDescent="0.3">
      <c r="A669" s="148"/>
      <c r="B669" s="149"/>
      <c r="C669" s="291" t="str">
        <f t="shared" si="10"/>
        <v/>
      </c>
      <c r="D669" s="295"/>
      <c r="E669" s="264"/>
      <c r="F669" s="264"/>
      <c r="G669" s="431"/>
      <c r="H669" s="432"/>
      <c r="I669" s="382"/>
      <c r="J669" s="382"/>
      <c r="K669" s="382"/>
      <c r="L669" s="376"/>
      <c r="M669" s="433"/>
      <c r="N669" s="434"/>
      <c r="O669" s="435"/>
      <c r="P669" s="378"/>
      <c r="Q669" s="436"/>
      <c r="R669" s="373"/>
      <c r="S669" s="437"/>
      <c r="T669" s="438"/>
      <c r="U669" s="384"/>
      <c r="V669" s="470"/>
      <c r="W669" s="381"/>
      <c r="X669" s="382"/>
      <c r="Y669" s="382"/>
      <c r="Z669" s="382"/>
      <c r="AA669" s="382"/>
      <c r="AB669" s="382"/>
      <c r="AC669" s="376"/>
      <c r="AD669" s="377"/>
      <c r="AE669" s="385"/>
      <c r="AF669" s="385"/>
      <c r="AG669" s="385"/>
      <c r="AH669" s="385"/>
      <c r="AI669" s="379"/>
      <c r="AJ669" s="386"/>
      <c r="AK669" s="372"/>
      <c r="AL669" s="372"/>
      <c r="AM669" s="372"/>
      <c r="AN669" s="372"/>
      <c r="AO669" s="372"/>
      <c r="AP669" s="372"/>
      <c r="AQ669" s="373"/>
      <c r="AR669" s="387"/>
      <c r="AS669" s="383"/>
      <c r="AT669" s="435"/>
      <c r="AU669" s="385"/>
      <c r="AV669" s="385"/>
      <c r="AW669" s="385"/>
      <c r="AX669" s="385"/>
      <c r="AY669" s="378"/>
      <c r="AZ669" s="436"/>
      <c r="BA669" s="372"/>
      <c r="BB669" s="372"/>
      <c r="BC669" s="372"/>
      <c r="BD669" s="372"/>
      <c r="BE669" s="437"/>
      <c r="BF669" s="381"/>
      <c r="BG669" s="376"/>
      <c r="BH669" s="377"/>
      <c r="BI669" s="385"/>
      <c r="BJ669" s="385"/>
      <c r="BK669" s="385"/>
      <c r="BL669" s="385"/>
      <c r="BM669" s="385"/>
      <c r="BN669" s="385"/>
      <c r="BO669" s="379"/>
      <c r="BP669" s="439"/>
      <c r="BQ669" s="438"/>
      <c r="BR669" s="440"/>
      <c r="BS669" s="385"/>
      <c r="BT669" s="379"/>
      <c r="BX669" s="458"/>
    </row>
    <row r="670" spans="1:76" s="132" customFormat="1" ht="15" x14ac:dyDescent="0.3">
      <c r="A670" s="148"/>
      <c r="B670" s="149"/>
      <c r="C670" s="291" t="str">
        <f t="shared" si="10"/>
        <v/>
      </c>
      <c r="D670" s="295"/>
      <c r="E670" s="264"/>
      <c r="F670" s="264"/>
      <c r="G670" s="431"/>
      <c r="H670" s="432"/>
      <c r="I670" s="382"/>
      <c r="J670" s="382"/>
      <c r="K670" s="382"/>
      <c r="L670" s="376"/>
      <c r="M670" s="433"/>
      <c r="N670" s="434"/>
      <c r="O670" s="435"/>
      <c r="P670" s="378"/>
      <c r="Q670" s="436"/>
      <c r="R670" s="373"/>
      <c r="S670" s="437"/>
      <c r="T670" s="438"/>
      <c r="U670" s="384"/>
      <c r="V670" s="470"/>
      <c r="W670" s="381"/>
      <c r="X670" s="382"/>
      <c r="Y670" s="382"/>
      <c r="Z670" s="382"/>
      <c r="AA670" s="382"/>
      <c r="AB670" s="382"/>
      <c r="AC670" s="376"/>
      <c r="AD670" s="377"/>
      <c r="AE670" s="385"/>
      <c r="AF670" s="385"/>
      <c r="AG670" s="385"/>
      <c r="AH670" s="385"/>
      <c r="AI670" s="379"/>
      <c r="AJ670" s="386"/>
      <c r="AK670" s="372"/>
      <c r="AL670" s="372"/>
      <c r="AM670" s="372"/>
      <c r="AN670" s="372"/>
      <c r="AO670" s="372"/>
      <c r="AP670" s="372"/>
      <c r="AQ670" s="373"/>
      <c r="AR670" s="387"/>
      <c r="AS670" s="383"/>
      <c r="AT670" s="435"/>
      <c r="AU670" s="385"/>
      <c r="AV670" s="385"/>
      <c r="AW670" s="385"/>
      <c r="AX670" s="385"/>
      <c r="AY670" s="378"/>
      <c r="AZ670" s="436"/>
      <c r="BA670" s="372"/>
      <c r="BB670" s="372"/>
      <c r="BC670" s="372"/>
      <c r="BD670" s="372"/>
      <c r="BE670" s="437"/>
      <c r="BF670" s="381"/>
      <c r="BG670" s="376"/>
      <c r="BH670" s="377"/>
      <c r="BI670" s="385"/>
      <c r="BJ670" s="385"/>
      <c r="BK670" s="385"/>
      <c r="BL670" s="385"/>
      <c r="BM670" s="385"/>
      <c r="BN670" s="385"/>
      <c r="BO670" s="379"/>
      <c r="BP670" s="439"/>
      <c r="BQ670" s="438"/>
      <c r="BR670" s="440"/>
      <c r="BS670" s="385"/>
      <c r="BT670" s="379"/>
      <c r="BX670" s="458"/>
    </row>
    <row r="671" spans="1:76" s="132" customFormat="1" ht="15" x14ac:dyDescent="0.3">
      <c r="A671" s="148"/>
      <c r="B671" s="149"/>
      <c r="C671" s="291" t="str">
        <f t="shared" si="10"/>
        <v/>
      </c>
      <c r="D671" s="295"/>
      <c r="E671" s="264"/>
      <c r="F671" s="264"/>
      <c r="G671" s="431"/>
      <c r="H671" s="432"/>
      <c r="I671" s="382"/>
      <c r="J671" s="382"/>
      <c r="K671" s="382"/>
      <c r="L671" s="376"/>
      <c r="M671" s="433"/>
      <c r="N671" s="434"/>
      <c r="O671" s="435"/>
      <c r="P671" s="378"/>
      <c r="Q671" s="436"/>
      <c r="R671" s="373"/>
      <c r="S671" s="437"/>
      <c r="T671" s="438"/>
      <c r="U671" s="384"/>
      <c r="V671" s="470"/>
      <c r="W671" s="381"/>
      <c r="X671" s="382"/>
      <c r="Y671" s="382"/>
      <c r="Z671" s="382"/>
      <c r="AA671" s="382"/>
      <c r="AB671" s="382"/>
      <c r="AC671" s="376"/>
      <c r="AD671" s="377"/>
      <c r="AE671" s="385"/>
      <c r="AF671" s="385"/>
      <c r="AG671" s="385"/>
      <c r="AH671" s="385"/>
      <c r="AI671" s="379"/>
      <c r="AJ671" s="386"/>
      <c r="AK671" s="372"/>
      <c r="AL671" s="372"/>
      <c r="AM671" s="372"/>
      <c r="AN671" s="372"/>
      <c r="AO671" s="372"/>
      <c r="AP671" s="372"/>
      <c r="AQ671" s="373"/>
      <c r="AR671" s="387"/>
      <c r="AS671" s="383"/>
      <c r="AT671" s="435"/>
      <c r="AU671" s="385"/>
      <c r="AV671" s="385"/>
      <c r="AW671" s="385"/>
      <c r="AX671" s="385"/>
      <c r="AY671" s="378"/>
      <c r="AZ671" s="436"/>
      <c r="BA671" s="372"/>
      <c r="BB671" s="372"/>
      <c r="BC671" s="372"/>
      <c r="BD671" s="372"/>
      <c r="BE671" s="437"/>
      <c r="BF671" s="381"/>
      <c r="BG671" s="376"/>
      <c r="BH671" s="377"/>
      <c r="BI671" s="385"/>
      <c r="BJ671" s="385"/>
      <c r="BK671" s="385"/>
      <c r="BL671" s="385"/>
      <c r="BM671" s="385"/>
      <c r="BN671" s="385"/>
      <c r="BO671" s="379"/>
      <c r="BP671" s="439"/>
      <c r="BQ671" s="438"/>
      <c r="BR671" s="440"/>
      <c r="BS671" s="385"/>
      <c r="BT671" s="379"/>
      <c r="BX671" s="458"/>
    </row>
    <row r="672" spans="1:76" s="132" customFormat="1" ht="15" x14ac:dyDescent="0.3">
      <c r="A672" s="148"/>
      <c r="B672" s="149"/>
      <c r="C672" s="291" t="str">
        <f t="shared" si="10"/>
        <v/>
      </c>
      <c r="D672" s="295"/>
      <c r="E672" s="264"/>
      <c r="F672" s="264"/>
      <c r="G672" s="431"/>
      <c r="H672" s="432"/>
      <c r="I672" s="382"/>
      <c r="J672" s="382"/>
      <c r="K672" s="382"/>
      <c r="L672" s="376"/>
      <c r="M672" s="433"/>
      <c r="N672" s="434"/>
      <c r="O672" s="435"/>
      <c r="P672" s="378"/>
      <c r="Q672" s="436"/>
      <c r="R672" s="373"/>
      <c r="S672" s="437"/>
      <c r="T672" s="438"/>
      <c r="U672" s="384"/>
      <c r="V672" s="470"/>
      <c r="W672" s="381"/>
      <c r="X672" s="382"/>
      <c r="Y672" s="382"/>
      <c r="Z672" s="382"/>
      <c r="AA672" s="382"/>
      <c r="AB672" s="382"/>
      <c r="AC672" s="376"/>
      <c r="AD672" s="377"/>
      <c r="AE672" s="385"/>
      <c r="AF672" s="385"/>
      <c r="AG672" s="385"/>
      <c r="AH672" s="385"/>
      <c r="AI672" s="379"/>
      <c r="AJ672" s="386"/>
      <c r="AK672" s="372"/>
      <c r="AL672" s="372"/>
      <c r="AM672" s="372"/>
      <c r="AN672" s="372"/>
      <c r="AO672" s="372"/>
      <c r="AP672" s="372"/>
      <c r="AQ672" s="373"/>
      <c r="AR672" s="387"/>
      <c r="AS672" s="383"/>
      <c r="AT672" s="435"/>
      <c r="AU672" s="385"/>
      <c r="AV672" s="385"/>
      <c r="AW672" s="385"/>
      <c r="AX672" s="385"/>
      <c r="AY672" s="378"/>
      <c r="AZ672" s="436"/>
      <c r="BA672" s="372"/>
      <c r="BB672" s="372"/>
      <c r="BC672" s="372"/>
      <c r="BD672" s="372"/>
      <c r="BE672" s="437"/>
      <c r="BF672" s="381"/>
      <c r="BG672" s="376"/>
      <c r="BH672" s="377"/>
      <c r="BI672" s="385"/>
      <c r="BJ672" s="385"/>
      <c r="BK672" s="385"/>
      <c r="BL672" s="385"/>
      <c r="BM672" s="385"/>
      <c r="BN672" s="385"/>
      <c r="BO672" s="379"/>
      <c r="BP672" s="439"/>
      <c r="BQ672" s="438"/>
      <c r="BR672" s="440"/>
      <c r="BS672" s="385"/>
      <c r="BT672" s="379"/>
      <c r="BX672" s="458"/>
    </row>
    <row r="673" spans="1:76" s="132" customFormat="1" ht="15" x14ac:dyDescent="0.3">
      <c r="A673" s="148"/>
      <c r="B673" s="149"/>
      <c r="C673" s="291" t="str">
        <f t="shared" si="10"/>
        <v/>
      </c>
      <c r="D673" s="295"/>
      <c r="E673" s="264"/>
      <c r="F673" s="264"/>
      <c r="G673" s="431"/>
      <c r="H673" s="432"/>
      <c r="I673" s="382"/>
      <c r="J673" s="382"/>
      <c r="K673" s="382"/>
      <c r="L673" s="376"/>
      <c r="M673" s="433"/>
      <c r="N673" s="434"/>
      <c r="O673" s="435"/>
      <c r="P673" s="378"/>
      <c r="Q673" s="436"/>
      <c r="R673" s="373"/>
      <c r="S673" s="437"/>
      <c r="T673" s="438"/>
      <c r="U673" s="384"/>
      <c r="V673" s="470"/>
      <c r="W673" s="381"/>
      <c r="X673" s="382"/>
      <c r="Y673" s="382"/>
      <c r="Z673" s="382"/>
      <c r="AA673" s="382"/>
      <c r="AB673" s="382"/>
      <c r="AC673" s="376"/>
      <c r="AD673" s="377"/>
      <c r="AE673" s="385"/>
      <c r="AF673" s="385"/>
      <c r="AG673" s="385"/>
      <c r="AH673" s="385"/>
      <c r="AI673" s="379"/>
      <c r="AJ673" s="386"/>
      <c r="AK673" s="372"/>
      <c r="AL673" s="372"/>
      <c r="AM673" s="372"/>
      <c r="AN673" s="372"/>
      <c r="AO673" s="372"/>
      <c r="AP673" s="372"/>
      <c r="AQ673" s="373"/>
      <c r="AR673" s="387"/>
      <c r="AS673" s="383"/>
      <c r="AT673" s="435"/>
      <c r="AU673" s="385"/>
      <c r="AV673" s="385"/>
      <c r="AW673" s="385"/>
      <c r="AX673" s="385"/>
      <c r="AY673" s="378"/>
      <c r="AZ673" s="436"/>
      <c r="BA673" s="372"/>
      <c r="BB673" s="372"/>
      <c r="BC673" s="372"/>
      <c r="BD673" s="372"/>
      <c r="BE673" s="437"/>
      <c r="BF673" s="381"/>
      <c r="BG673" s="376"/>
      <c r="BH673" s="377"/>
      <c r="BI673" s="385"/>
      <c r="BJ673" s="385"/>
      <c r="BK673" s="385"/>
      <c r="BL673" s="385"/>
      <c r="BM673" s="385"/>
      <c r="BN673" s="385"/>
      <c r="BO673" s="379"/>
      <c r="BP673" s="439"/>
      <c r="BQ673" s="438"/>
      <c r="BR673" s="440"/>
      <c r="BS673" s="385"/>
      <c r="BT673" s="379"/>
      <c r="BX673" s="458"/>
    </row>
    <row r="674" spans="1:76" s="132" customFormat="1" ht="15" x14ac:dyDescent="0.3">
      <c r="A674" s="148"/>
      <c r="B674" s="149"/>
      <c r="C674" s="291" t="str">
        <f t="shared" si="10"/>
        <v/>
      </c>
      <c r="D674" s="295"/>
      <c r="E674" s="264"/>
      <c r="F674" s="264"/>
      <c r="G674" s="431"/>
      <c r="H674" s="432"/>
      <c r="I674" s="382"/>
      <c r="J674" s="382"/>
      <c r="K674" s="382"/>
      <c r="L674" s="376"/>
      <c r="M674" s="433"/>
      <c r="N674" s="434"/>
      <c r="O674" s="435"/>
      <c r="P674" s="378"/>
      <c r="Q674" s="436"/>
      <c r="R674" s="373"/>
      <c r="S674" s="437"/>
      <c r="T674" s="438"/>
      <c r="U674" s="384"/>
      <c r="V674" s="470"/>
      <c r="W674" s="381"/>
      <c r="X674" s="382"/>
      <c r="Y674" s="382"/>
      <c r="Z674" s="382"/>
      <c r="AA674" s="382"/>
      <c r="AB674" s="382"/>
      <c r="AC674" s="376"/>
      <c r="AD674" s="377"/>
      <c r="AE674" s="385"/>
      <c r="AF674" s="385"/>
      <c r="AG674" s="385"/>
      <c r="AH674" s="385"/>
      <c r="AI674" s="379"/>
      <c r="AJ674" s="386"/>
      <c r="AK674" s="372"/>
      <c r="AL674" s="372"/>
      <c r="AM674" s="372"/>
      <c r="AN674" s="372"/>
      <c r="AO674" s="372"/>
      <c r="AP674" s="372"/>
      <c r="AQ674" s="373"/>
      <c r="AR674" s="387"/>
      <c r="AS674" s="383"/>
      <c r="AT674" s="435"/>
      <c r="AU674" s="385"/>
      <c r="AV674" s="385"/>
      <c r="AW674" s="385"/>
      <c r="AX674" s="385"/>
      <c r="AY674" s="378"/>
      <c r="AZ674" s="436"/>
      <c r="BA674" s="372"/>
      <c r="BB674" s="372"/>
      <c r="BC674" s="372"/>
      <c r="BD674" s="372"/>
      <c r="BE674" s="437"/>
      <c r="BF674" s="381"/>
      <c r="BG674" s="376"/>
      <c r="BH674" s="377"/>
      <c r="BI674" s="385"/>
      <c r="BJ674" s="385"/>
      <c r="BK674" s="385"/>
      <c r="BL674" s="385"/>
      <c r="BM674" s="385"/>
      <c r="BN674" s="385"/>
      <c r="BO674" s="379"/>
      <c r="BP674" s="439"/>
      <c r="BQ674" s="438"/>
      <c r="BR674" s="440"/>
      <c r="BS674" s="385"/>
      <c r="BT674" s="379"/>
      <c r="BX674" s="458"/>
    </row>
    <row r="675" spans="1:76" s="132" customFormat="1" ht="15" x14ac:dyDescent="0.3">
      <c r="A675" s="148"/>
      <c r="B675" s="149"/>
      <c r="C675" s="291" t="str">
        <f t="shared" si="10"/>
        <v/>
      </c>
      <c r="D675" s="295"/>
      <c r="E675" s="264"/>
      <c r="F675" s="264"/>
      <c r="G675" s="431"/>
      <c r="H675" s="432"/>
      <c r="I675" s="382"/>
      <c r="J675" s="382"/>
      <c r="K675" s="382"/>
      <c r="L675" s="376"/>
      <c r="M675" s="433"/>
      <c r="N675" s="434"/>
      <c r="O675" s="435"/>
      <c r="P675" s="378"/>
      <c r="Q675" s="436"/>
      <c r="R675" s="373"/>
      <c r="S675" s="437"/>
      <c r="T675" s="438"/>
      <c r="U675" s="384"/>
      <c r="V675" s="470"/>
      <c r="W675" s="381"/>
      <c r="X675" s="382"/>
      <c r="Y675" s="382"/>
      <c r="Z675" s="382"/>
      <c r="AA675" s="382"/>
      <c r="AB675" s="382"/>
      <c r="AC675" s="376"/>
      <c r="AD675" s="377"/>
      <c r="AE675" s="385"/>
      <c r="AF675" s="385"/>
      <c r="AG675" s="385"/>
      <c r="AH675" s="385"/>
      <c r="AI675" s="379"/>
      <c r="AJ675" s="386"/>
      <c r="AK675" s="372"/>
      <c r="AL675" s="372"/>
      <c r="AM675" s="372"/>
      <c r="AN675" s="372"/>
      <c r="AO675" s="372"/>
      <c r="AP675" s="372"/>
      <c r="AQ675" s="373"/>
      <c r="AR675" s="387"/>
      <c r="AS675" s="383"/>
      <c r="AT675" s="435"/>
      <c r="AU675" s="385"/>
      <c r="AV675" s="385"/>
      <c r="AW675" s="385"/>
      <c r="AX675" s="385"/>
      <c r="AY675" s="378"/>
      <c r="AZ675" s="436"/>
      <c r="BA675" s="372"/>
      <c r="BB675" s="372"/>
      <c r="BC675" s="372"/>
      <c r="BD675" s="372"/>
      <c r="BE675" s="437"/>
      <c r="BF675" s="381"/>
      <c r="BG675" s="376"/>
      <c r="BH675" s="377"/>
      <c r="BI675" s="385"/>
      <c r="BJ675" s="385"/>
      <c r="BK675" s="385"/>
      <c r="BL675" s="385"/>
      <c r="BM675" s="385"/>
      <c r="BN675" s="385"/>
      <c r="BO675" s="379"/>
      <c r="BP675" s="439"/>
      <c r="BQ675" s="438"/>
      <c r="BR675" s="440"/>
      <c r="BS675" s="385"/>
      <c r="BT675" s="379"/>
      <c r="BX675" s="458"/>
    </row>
    <row r="676" spans="1:76" s="132" customFormat="1" ht="15" x14ac:dyDescent="0.3">
      <c r="A676" s="148"/>
      <c r="B676" s="149"/>
      <c r="C676" s="291" t="str">
        <f t="shared" si="10"/>
        <v/>
      </c>
      <c r="D676" s="295"/>
      <c r="E676" s="264"/>
      <c r="F676" s="264"/>
      <c r="G676" s="431"/>
      <c r="H676" s="432"/>
      <c r="I676" s="382"/>
      <c r="J676" s="382"/>
      <c r="K676" s="382"/>
      <c r="L676" s="376"/>
      <c r="M676" s="433"/>
      <c r="N676" s="434"/>
      <c r="O676" s="435"/>
      <c r="P676" s="378"/>
      <c r="Q676" s="436"/>
      <c r="R676" s="373"/>
      <c r="S676" s="437"/>
      <c r="T676" s="438"/>
      <c r="U676" s="384"/>
      <c r="V676" s="470"/>
      <c r="W676" s="381"/>
      <c r="X676" s="382"/>
      <c r="Y676" s="382"/>
      <c r="Z676" s="382"/>
      <c r="AA676" s="382"/>
      <c r="AB676" s="382"/>
      <c r="AC676" s="376"/>
      <c r="AD676" s="377"/>
      <c r="AE676" s="385"/>
      <c r="AF676" s="385"/>
      <c r="AG676" s="385"/>
      <c r="AH676" s="385"/>
      <c r="AI676" s="379"/>
      <c r="AJ676" s="386"/>
      <c r="AK676" s="372"/>
      <c r="AL676" s="372"/>
      <c r="AM676" s="372"/>
      <c r="AN676" s="372"/>
      <c r="AO676" s="372"/>
      <c r="AP676" s="372"/>
      <c r="AQ676" s="373"/>
      <c r="AR676" s="387"/>
      <c r="AS676" s="383"/>
      <c r="AT676" s="435"/>
      <c r="AU676" s="385"/>
      <c r="AV676" s="385"/>
      <c r="AW676" s="385"/>
      <c r="AX676" s="385"/>
      <c r="AY676" s="378"/>
      <c r="AZ676" s="436"/>
      <c r="BA676" s="372"/>
      <c r="BB676" s="372"/>
      <c r="BC676" s="372"/>
      <c r="BD676" s="372"/>
      <c r="BE676" s="437"/>
      <c r="BF676" s="381"/>
      <c r="BG676" s="376"/>
      <c r="BH676" s="377"/>
      <c r="BI676" s="385"/>
      <c r="BJ676" s="385"/>
      <c r="BK676" s="385"/>
      <c r="BL676" s="385"/>
      <c r="BM676" s="385"/>
      <c r="BN676" s="385"/>
      <c r="BO676" s="379"/>
      <c r="BP676" s="439"/>
      <c r="BQ676" s="438"/>
      <c r="BR676" s="440"/>
      <c r="BS676" s="385"/>
      <c r="BT676" s="379"/>
      <c r="BX676" s="458"/>
    </row>
    <row r="677" spans="1:76" s="132" customFormat="1" ht="15" x14ac:dyDescent="0.3">
      <c r="A677" s="148"/>
      <c r="B677" s="149"/>
      <c r="C677" s="291" t="str">
        <f t="shared" si="10"/>
        <v/>
      </c>
      <c r="D677" s="295"/>
      <c r="E677" s="264"/>
      <c r="F677" s="264"/>
      <c r="G677" s="431"/>
      <c r="H677" s="432"/>
      <c r="I677" s="382"/>
      <c r="J677" s="382"/>
      <c r="K677" s="382"/>
      <c r="L677" s="376"/>
      <c r="M677" s="433"/>
      <c r="N677" s="434"/>
      <c r="O677" s="435"/>
      <c r="P677" s="378"/>
      <c r="Q677" s="436"/>
      <c r="R677" s="373"/>
      <c r="S677" s="437"/>
      <c r="T677" s="438"/>
      <c r="U677" s="384"/>
      <c r="V677" s="470"/>
      <c r="W677" s="381"/>
      <c r="X677" s="382"/>
      <c r="Y677" s="382"/>
      <c r="Z677" s="382"/>
      <c r="AA677" s="382"/>
      <c r="AB677" s="382"/>
      <c r="AC677" s="376"/>
      <c r="AD677" s="377"/>
      <c r="AE677" s="385"/>
      <c r="AF677" s="385"/>
      <c r="AG677" s="385"/>
      <c r="AH677" s="385"/>
      <c r="AI677" s="379"/>
      <c r="AJ677" s="386"/>
      <c r="AK677" s="372"/>
      <c r="AL677" s="372"/>
      <c r="AM677" s="372"/>
      <c r="AN677" s="372"/>
      <c r="AO677" s="372"/>
      <c r="AP677" s="372"/>
      <c r="AQ677" s="373"/>
      <c r="AR677" s="387"/>
      <c r="AS677" s="383"/>
      <c r="AT677" s="435"/>
      <c r="AU677" s="385"/>
      <c r="AV677" s="385"/>
      <c r="AW677" s="385"/>
      <c r="AX677" s="385"/>
      <c r="AY677" s="378"/>
      <c r="AZ677" s="436"/>
      <c r="BA677" s="372"/>
      <c r="BB677" s="372"/>
      <c r="BC677" s="372"/>
      <c r="BD677" s="372"/>
      <c r="BE677" s="437"/>
      <c r="BF677" s="381"/>
      <c r="BG677" s="376"/>
      <c r="BH677" s="377"/>
      <c r="BI677" s="385"/>
      <c r="BJ677" s="385"/>
      <c r="BK677" s="385"/>
      <c r="BL677" s="385"/>
      <c r="BM677" s="385"/>
      <c r="BN677" s="385"/>
      <c r="BO677" s="379"/>
      <c r="BP677" s="439"/>
      <c r="BQ677" s="438"/>
      <c r="BR677" s="440"/>
      <c r="BS677" s="385"/>
      <c r="BT677" s="379"/>
      <c r="BX677" s="458"/>
    </row>
    <row r="678" spans="1:76" s="132" customFormat="1" ht="15" x14ac:dyDescent="0.3">
      <c r="A678" s="148"/>
      <c r="B678" s="149"/>
      <c r="C678" s="291" t="str">
        <f t="shared" si="10"/>
        <v/>
      </c>
      <c r="D678" s="295"/>
      <c r="E678" s="264"/>
      <c r="F678" s="264"/>
      <c r="G678" s="431"/>
      <c r="H678" s="432"/>
      <c r="I678" s="382"/>
      <c r="J678" s="382"/>
      <c r="K678" s="382"/>
      <c r="L678" s="376"/>
      <c r="M678" s="433"/>
      <c r="N678" s="434"/>
      <c r="O678" s="435"/>
      <c r="P678" s="378"/>
      <c r="Q678" s="436"/>
      <c r="R678" s="373"/>
      <c r="S678" s="437"/>
      <c r="T678" s="438"/>
      <c r="U678" s="384"/>
      <c r="V678" s="470"/>
      <c r="W678" s="381"/>
      <c r="X678" s="382"/>
      <c r="Y678" s="382"/>
      <c r="Z678" s="382"/>
      <c r="AA678" s="382"/>
      <c r="AB678" s="382"/>
      <c r="AC678" s="376"/>
      <c r="AD678" s="377"/>
      <c r="AE678" s="385"/>
      <c r="AF678" s="385"/>
      <c r="AG678" s="385"/>
      <c r="AH678" s="385"/>
      <c r="AI678" s="379"/>
      <c r="AJ678" s="386"/>
      <c r="AK678" s="372"/>
      <c r="AL678" s="372"/>
      <c r="AM678" s="372"/>
      <c r="AN678" s="372"/>
      <c r="AO678" s="372"/>
      <c r="AP678" s="372"/>
      <c r="AQ678" s="373"/>
      <c r="AR678" s="387"/>
      <c r="AS678" s="383"/>
      <c r="AT678" s="435"/>
      <c r="AU678" s="385"/>
      <c r="AV678" s="385"/>
      <c r="AW678" s="385"/>
      <c r="AX678" s="385"/>
      <c r="AY678" s="378"/>
      <c r="AZ678" s="436"/>
      <c r="BA678" s="372"/>
      <c r="BB678" s="372"/>
      <c r="BC678" s="372"/>
      <c r="BD678" s="372"/>
      <c r="BE678" s="437"/>
      <c r="BF678" s="381"/>
      <c r="BG678" s="376"/>
      <c r="BH678" s="377"/>
      <c r="BI678" s="385"/>
      <c r="BJ678" s="385"/>
      <c r="BK678" s="385"/>
      <c r="BL678" s="385"/>
      <c r="BM678" s="385"/>
      <c r="BN678" s="385"/>
      <c r="BO678" s="379"/>
      <c r="BP678" s="439"/>
      <c r="BQ678" s="438"/>
      <c r="BR678" s="440"/>
      <c r="BS678" s="385"/>
      <c r="BT678" s="379"/>
      <c r="BX678" s="458"/>
    </row>
    <row r="679" spans="1:76" s="132" customFormat="1" ht="15" x14ac:dyDescent="0.3">
      <c r="A679" s="148"/>
      <c r="B679" s="149"/>
      <c r="C679" s="291" t="str">
        <f t="shared" si="10"/>
        <v/>
      </c>
      <c r="D679" s="295"/>
      <c r="E679" s="264"/>
      <c r="F679" s="264"/>
      <c r="G679" s="431"/>
      <c r="H679" s="432"/>
      <c r="I679" s="382"/>
      <c r="J679" s="382"/>
      <c r="K679" s="382"/>
      <c r="L679" s="376"/>
      <c r="M679" s="433"/>
      <c r="N679" s="434"/>
      <c r="O679" s="435"/>
      <c r="P679" s="378"/>
      <c r="Q679" s="436"/>
      <c r="R679" s="373"/>
      <c r="S679" s="437"/>
      <c r="T679" s="438"/>
      <c r="U679" s="384"/>
      <c r="V679" s="470"/>
      <c r="W679" s="381"/>
      <c r="X679" s="382"/>
      <c r="Y679" s="382"/>
      <c r="Z679" s="382"/>
      <c r="AA679" s="382"/>
      <c r="AB679" s="382"/>
      <c r="AC679" s="376"/>
      <c r="AD679" s="377"/>
      <c r="AE679" s="385"/>
      <c r="AF679" s="385"/>
      <c r="AG679" s="385"/>
      <c r="AH679" s="385"/>
      <c r="AI679" s="379"/>
      <c r="AJ679" s="386"/>
      <c r="AK679" s="372"/>
      <c r="AL679" s="372"/>
      <c r="AM679" s="372"/>
      <c r="AN679" s="372"/>
      <c r="AO679" s="372"/>
      <c r="AP679" s="372"/>
      <c r="AQ679" s="373"/>
      <c r="AR679" s="387"/>
      <c r="AS679" s="383"/>
      <c r="AT679" s="435"/>
      <c r="AU679" s="385"/>
      <c r="AV679" s="385"/>
      <c r="AW679" s="385"/>
      <c r="AX679" s="385"/>
      <c r="AY679" s="378"/>
      <c r="AZ679" s="436"/>
      <c r="BA679" s="372"/>
      <c r="BB679" s="372"/>
      <c r="BC679" s="372"/>
      <c r="BD679" s="372"/>
      <c r="BE679" s="437"/>
      <c r="BF679" s="381"/>
      <c r="BG679" s="376"/>
      <c r="BH679" s="377"/>
      <c r="BI679" s="385"/>
      <c r="BJ679" s="385"/>
      <c r="BK679" s="385"/>
      <c r="BL679" s="385"/>
      <c r="BM679" s="385"/>
      <c r="BN679" s="385"/>
      <c r="BO679" s="379"/>
      <c r="BP679" s="439"/>
      <c r="BQ679" s="438"/>
      <c r="BR679" s="440"/>
      <c r="BS679" s="385"/>
      <c r="BT679" s="379"/>
      <c r="BX679" s="458"/>
    </row>
    <row r="680" spans="1:76" s="132" customFormat="1" ht="15" x14ac:dyDescent="0.3">
      <c r="A680" s="148"/>
      <c r="B680" s="149"/>
      <c r="C680" s="291" t="str">
        <f t="shared" si="10"/>
        <v/>
      </c>
      <c r="D680" s="295"/>
      <c r="E680" s="264"/>
      <c r="F680" s="264"/>
      <c r="G680" s="431"/>
      <c r="H680" s="432"/>
      <c r="I680" s="382"/>
      <c r="J680" s="382"/>
      <c r="K680" s="382"/>
      <c r="L680" s="376"/>
      <c r="M680" s="433"/>
      <c r="N680" s="434"/>
      <c r="O680" s="435"/>
      <c r="P680" s="378"/>
      <c r="Q680" s="436"/>
      <c r="R680" s="373"/>
      <c r="S680" s="437"/>
      <c r="T680" s="438"/>
      <c r="U680" s="384"/>
      <c r="V680" s="470"/>
      <c r="W680" s="381"/>
      <c r="X680" s="382"/>
      <c r="Y680" s="382"/>
      <c r="Z680" s="382"/>
      <c r="AA680" s="382"/>
      <c r="AB680" s="382"/>
      <c r="AC680" s="376"/>
      <c r="AD680" s="377"/>
      <c r="AE680" s="385"/>
      <c r="AF680" s="385"/>
      <c r="AG680" s="385"/>
      <c r="AH680" s="385"/>
      <c r="AI680" s="379"/>
      <c r="AJ680" s="386"/>
      <c r="AK680" s="372"/>
      <c r="AL680" s="372"/>
      <c r="AM680" s="372"/>
      <c r="AN680" s="372"/>
      <c r="AO680" s="372"/>
      <c r="AP680" s="372"/>
      <c r="AQ680" s="373"/>
      <c r="AR680" s="387"/>
      <c r="AS680" s="383"/>
      <c r="AT680" s="435"/>
      <c r="AU680" s="385"/>
      <c r="AV680" s="385"/>
      <c r="AW680" s="385"/>
      <c r="AX680" s="385"/>
      <c r="AY680" s="378"/>
      <c r="AZ680" s="436"/>
      <c r="BA680" s="372"/>
      <c r="BB680" s="372"/>
      <c r="BC680" s="372"/>
      <c r="BD680" s="372"/>
      <c r="BE680" s="437"/>
      <c r="BF680" s="381"/>
      <c r="BG680" s="376"/>
      <c r="BH680" s="377"/>
      <c r="BI680" s="385"/>
      <c r="BJ680" s="385"/>
      <c r="BK680" s="385"/>
      <c r="BL680" s="385"/>
      <c r="BM680" s="385"/>
      <c r="BN680" s="385"/>
      <c r="BO680" s="379"/>
      <c r="BP680" s="439"/>
      <c r="BQ680" s="438"/>
      <c r="BR680" s="440"/>
      <c r="BS680" s="385"/>
      <c r="BT680" s="379"/>
      <c r="BX680" s="458"/>
    </row>
    <row r="681" spans="1:76" s="132" customFormat="1" ht="15" x14ac:dyDescent="0.3">
      <c r="A681" s="148"/>
      <c r="B681" s="149"/>
      <c r="C681" s="291" t="str">
        <f t="shared" si="10"/>
        <v/>
      </c>
      <c r="D681" s="295"/>
      <c r="E681" s="264"/>
      <c r="F681" s="264"/>
      <c r="G681" s="431"/>
      <c r="H681" s="432"/>
      <c r="I681" s="382"/>
      <c r="J681" s="382"/>
      <c r="K681" s="382"/>
      <c r="L681" s="376"/>
      <c r="M681" s="433"/>
      <c r="N681" s="434"/>
      <c r="O681" s="435"/>
      <c r="P681" s="378"/>
      <c r="Q681" s="436"/>
      <c r="R681" s="373"/>
      <c r="S681" s="437"/>
      <c r="T681" s="438"/>
      <c r="U681" s="384"/>
      <c r="V681" s="470"/>
      <c r="W681" s="381"/>
      <c r="X681" s="382"/>
      <c r="Y681" s="382"/>
      <c r="Z681" s="382"/>
      <c r="AA681" s="382"/>
      <c r="AB681" s="382"/>
      <c r="AC681" s="376"/>
      <c r="AD681" s="377"/>
      <c r="AE681" s="385"/>
      <c r="AF681" s="385"/>
      <c r="AG681" s="385"/>
      <c r="AH681" s="385"/>
      <c r="AI681" s="379"/>
      <c r="AJ681" s="386"/>
      <c r="AK681" s="372"/>
      <c r="AL681" s="372"/>
      <c r="AM681" s="372"/>
      <c r="AN681" s="372"/>
      <c r="AO681" s="372"/>
      <c r="AP681" s="372"/>
      <c r="AQ681" s="373"/>
      <c r="AR681" s="387"/>
      <c r="AS681" s="383"/>
      <c r="AT681" s="435"/>
      <c r="AU681" s="385"/>
      <c r="AV681" s="385"/>
      <c r="AW681" s="385"/>
      <c r="AX681" s="385"/>
      <c r="AY681" s="378"/>
      <c r="AZ681" s="436"/>
      <c r="BA681" s="372"/>
      <c r="BB681" s="372"/>
      <c r="BC681" s="372"/>
      <c r="BD681" s="372"/>
      <c r="BE681" s="437"/>
      <c r="BF681" s="381"/>
      <c r="BG681" s="376"/>
      <c r="BH681" s="377"/>
      <c r="BI681" s="385"/>
      <c r="BJ681" s="385"/>
      <c r="BK681" s="385"/>
      <c r="BL681" s="385"/>
      <c r="BM681" s="385"/>
      <c r="BN681" s="385"/>
      <c r="BO681" s="379"/>
      <c r="BP681" s="439"/>
      <c r="BQ681" s="438"/>
      <c r="BR681" s="440"/>
      <c r="BS681" s="385"/>
      <c r="BT681" s="379"/>
      <c r="BX681" s="458"/>
    </row>
    <row r="682" spans="1:76" s="132" customFormat="1" ht="15" x14ac:dyDescent="0.3">
      <c r="A682" s="148"/>
      <c r="B682" s="149"/>
      <c r="C682" s="291" t="str">
        <f t="shared" si="10"/>
        <v/>
      </c>
      <c r="D682" s="295"/>
      <c r="E682" s="264"/>
      <c r="F682" s="264"/>
      <c r="G682" s="431"/>
      <c r="H682" s="432"/>
      <c r="I682" s="382"/>
      <c r="J682" s="382"/>
      <c r="K682" s="382"/>
      <c r="L682" s="376"/>
      <c r="M682" s="433"/>
      <c r="N682" s="434"/>
      <c r="O682" s="435"/>
      <c r="P682" s="378"/>
      <c r="Q682" s="436"/>
      <c r="R682" s="373"/>
      <c r="S682" s="437"/>
      <c r="T682" s="438"/>
      <c r="U682" s="384"/>
      <c r="V682" s="470"/>
      <c r="W682" s="381"/>
      <c r="X682" s="382"/>
      <c r="Y682" s="382"/>
      <c r="Z682" s="382"/>
      <c r="AA682" s="382"/>
      <c r="AB682" s="382"/>
      <c r="AC682" s="376"/>
      <c r="AD682" s="377"/>
      <c r="AE682" s="385"/>
      <c r="AF682" s="385"/>
      <c r="AG682" s="385"/>
      <c r="AH682" s="385"/>
      <c r="AI682" s="379"/>
      <c r="AJ682" s="386"/>
      <c r="AK682" s="372"/>
      <c r="AL682" s="372"/>
      <c r="AM682" s="372"/>
      <c r="AN682" s="372"/>
      <c r="AO682" s="372"/>
      <c r="AP682" s="372"/>
      <c r="AQ682" s="373"/>
      <c r="AR682" s="387"/>
      <c r="AS682" s="383"/>
      <c r="AT682" s="435"/>
      <c r="AU682" s="385"/>
      <c r="AV682" s="385"/>
      <c r="AW682" s="385"/>
      <c r="AX682" s="385"/>
      <c r="AY682" s="378"/>
      <c r="AZ682" s="436"/>
      <c r="BA682" s="372"/>
      <c r="BB682" s="372"/>
      <c r="BC682" s="372"/>
      <c r="BD682" s="372"/>
      <c r="BE682" s="437"/>
      <c r="BF682" s="381"/>
      <c r="BG682" s="376"/>
      <c r="BH682" s="377"/>
      <c r="BI682" s="385"/>
      <c r="BJ682" s="385"/>
      <c r="BK682" s="385"/>
      <c r="BL682" s="385"/>
      <c r="BM682" s="385"/>
      <c r="BN682" s="385"/>
      <c r="BO682" s="379"/>
      <c r="BP682" s="439"/>
      <c r="BQ682" s="438"/>
      <c r="BR682" s="440"/>
      <c r="BS682" s="385"/>
      <c r="BT682" s="379"/>
      <c r="BX682" s="458"/>
    </row>
    <row r="683" spans="1:76" s="132" customFormat="1" ht="15" x14ac:dyDescent="0.3">
      <c r="A683" s="148"/>
      <c r="B683" s="149"/>
      <c r="C683" s="291" t="str">
        <f t="shared" si="10"/>
        <v/>
      </c>
      <c r="D683" s="295"/>
      <c r="E683" s="264"/>
      <c r="F683" s="264"/>
      <c r="G683" s="431"/>
      <c r="H683" s="432"/>
      <c r="I683" s="382"/>
      <c r="J683" s="382"/>
      <c r="K683" s="382"/>
      <c r="L683" s="376"/>
      <c r="M683" s="433"/>
      <c r="N683" s="434"/>
      <c r="O683" s="435"/>
      <c r="P683" s="378"/>
      <c r="Q683" s="436"/>
      <c r="R683" s="373"/>
      <c r="S683" s="437"/>
      <c r="T683" s="438"/>
      <c r="U683" s="384"/>
      <c r="V683" s="470"/>
      <c r="W683" s="381"/>
      <c r="X683" s="382"/>
      <c r="Y683" s="382"/>
      <c r="Z683" s="382"/>
      <c r="AA683" s="382"/>
      <c r="AB683" s="382"/>
      <c r="AC683" s="376"/>
      <c r="AD683" s="377"/>
      <c r="AE683" s="385"/>
      <c r="AF683" s="385"/>
      <c r="AG683" s="385"/>
      <c r="AH683" s="385"/>
      <c r="AI683" s="379"/>
      <c r="AJ683" s="386"/>
      <c r="AK683" s="372"/>
      <c r="AL683" s="372"/>
      <c r="AM683" s="372"/>
      <c r="AN683" s="372"/>
      <c r="AO683" s="372"/>
      <c r="AP683" s="372"/>
      <c r="AQ683" s="373"/>
      <c r="AR683" s="387"/>
      <c r="AS683" s="383"/>
      <c r="AT683" s="435"/>
      <c r="AU683" s="385"/>
      <c r="AV683" s="385"/>
      <c r="AW683" s="385"/>
      <c r="AX683" s="385"/>
      <c r="AY683" s="378"/>
      <c r="AZ683" s="436"/>
      <c r="BA683" s="372"/>
      <c r="BB683" s="372"/>
      <c r="BC683" s="372"/>
      <c r="BD683" s="372"/>
      <c r="BE683" s="437"/>
      <c r="BF683" s="381"/>
      <c r="BG683" s="376"/>
      <c r="BH683" s="377"/>
      <c r="BI683" s="385"/>
      <c r="BJ683" s="385"/>
      <c r="BK683" s="385"/>
      <c r="BL683" s="385"/>
      <c r="BM683" s="385"/>
      <c r="BN683" s="385"/>
      <c r="BO683" s="379"/>
      <c r="BP683" s="439"/>
      <c r="BQ683" s="438"/>
      <c r="BR683" s="440"/>
      <c r="BS683" s="385"/>
      <c r="BT683" s="379"/>
      <c r="BX683" s="458"/>
    </row>
    <row r="684" spans="1:76" s="132" customFormat="1" ht="15" x14ac:dyDescent="0.3">
      <c r="A684" s="148"/>
      <c r="B684" s="149"/>
      <c r="C684" s="291" t="str">
        <f t="shared" si="10"/>
        <v/>
      </c>
      <c r="D684" s="295"/>
      <c r="E684" s="264"/>
      <c r="F684" s="264"/>
      <c r="G684" s="431"/>
      <c r="H684" s="432"/>
      <c r="I684" s="382"/>
      <c r="J684" s="382"/>
      <c r="K684" s="382"/>
      <c r="L684" s="376"/>
      <c r="M684" s="433"/>
      <c r="N684" s="434"/>
      <c r="O684" s="435"/>
      <c r="P684" s="378"/>
      <c r="Q684" s="436"/>
      <c r="R684" s="373"/>
      <c r="S684" s="437"/>
      <c r="T684" s="438"/>
      <c r="U684" s="384"/>
      <c r="V684" s="470"/>
      <c r="W684" s="381"/>
      <c r="X684" s="382"/>
      <c r="Y684" s="382"/>
      <c r="Z684" s="382"/>
      <c r="AA684" s="382"/>
      <c r="AB684" s="382"/>
      <c r="AC684" s="376"/>
      <c r="AD684" s="377"/>
      <c r="AE684" s="385"/>
      <c r="AF684" s="385"/>
      <c r="AG684" s="385"/>
      <c r="AH684" s="385"/>
      <c r="AI684" s="379"/>
      <c r="AJ684" s="386"/>
      <c r="AK684" s="372"/>
      <c r="AL684" s="372"/>
      <c r="AM684" s="372"/>
      <c r="AN684" s="372"/>
      <c r="AO684" s="372"/>
      <c r="AP684" s="372"/>
      <c r="AQ684" s="373"/>
      <c r="AR684" s="387"/>
      <c r="AS684" s="383"/>
      <c r="AT684" s="435"/>
      <c r="AU684" s="385"/>
      <c r="AV684" s="385"/>
      <c r="AW684" s="385"/>
      <c r="AX684" s="385"/>
      <c r="AY684" s="378"/>
      <c r="AZ684" s="436"/>
      <c r="BA684" s="372"/>
      <c r="BB684" s="372"/>
      <c r="BC684" s="372"/>
      <c r="BD684" s="372"/>
      <c r="BE684" s="437"/>
      <c r="BF684" s="381"/>
      <c r="BG684" s="376"/>
      <c r="BH684" s="377"/>
      <c r="BI684" s="385"/>
      <c r="BJ684" s="385"/>
      <c r="BK684" s="385"/>
      <c r="BL684" s="385"/>
      <c r="BM684" s="385"/>
      <c r="BN684" s="385"/>
      <c r="BO684" s="379"/>
      <c r="BP684" s="439"/>
      <c r="BQ684" s="438"/>
      <c r="BR684" s="440"/>
      <c r="BS684" s="385"/>
      <c r="BT684" s="379"/>
      <c r="BX684" s="458"/>
    </row>
    <row r="685" spans="1:76" s="132" customFormat="1" ht="15" x14ac:dyDescent="0.3">
      <c r="A685" s="148"/>
      <c r="B685" s="149"/>
      <c r="C685" s="291" t="str">
        <f t="shared" si="10"/>
        <v/>
      </c>
      <c r="D685" s="295"/>
      <c r="E685" s="264"/>
      <c r="F685" s="264"/>
      <c r="G685" s="431"/>
      <c r="H685" s="432"/>
      <c r="I685" s="382"/>
      <c r="J685" s="382"/>
      <c r="K685" s="382"/>
      <c r="L685" s="376"/>
      <c r="M685" s="433"/>
      <c r="N685" s="434"/>
      <c r="O685" s="435"/>
      <c r="P685" s="378"/>
      <c r="Q685" s="436"/>
      <c r="R685" s="373"/>
      <c r="S685" s="437"/>
      <c r="T685" s="438"/>
      <c r="U685" s="384"/>
      <c r="V685" s="470"/>
      <c r="W685" s="381"/>
      <c r="X685" s="382"/>
      <c r="Y685" s="382"/>
      <c r="Z685" s="382"/>
      <c r="AA685" s="382"/>
      <c r="AB685" s="382"/>
      <c r="AC685" s="376"/>
      <c r="AD685" s="377"/>
      <c r="AE685" s="385"/>
      <c r="AF685" s="385"/>
      <c r="AG685" s="385"/>
      <c r="AH685" s="385"/>
      <c r="AI685" s="379"/>
      <c r="AJ685" s="386"/>
      <c r="AK685" s="372"/>
      <c r="AL685" s="372"/>
      <c r="AM685" s="372"/>
      <c r="AN685" s="372"/>
      <c r="AO685" s="372"/>
      <c r="AP685" s="372"/>
      <c r="AQ685" s="373"/>
      <c r="AR685" s="387"/>
      <c r="AS685" s="383"/>
      <c r="AT685" s="435"/>
      <c r="AU685" s="385"/>
      <c r="AV685" s="385"/>
      <c r="AW685" s="385"/>
      <c r="AX685" s="385"/>
      <c r="AY685" s="378"/>
      <c r="AZ685" s="436"/>
      <c r="BA685" s="372"/>
      <c r="BB685" s="372"/>
      <c r="BC685" s="372"/>
      <c r="BD685" s="372"/>
      <c r="BE685" s="437"/>
      <c r="BF685" s="381"/>
      <c r="BG685" s="376"/>
      <c r="BH685" s="377"/>
      <c r="BI685" s="385"/>
      <c r="BJ685" s="385"/>
      <c r="BK685" s="385"/>
      <c r="BL685" s="385"/>
      <c r="BM685" s="385"/>
      <c r="BN685" s="385"/>
      <c r="BO685" s="379"/>
      <c r="BP685" s="439"/>
      <c r="BQ685" s="438"/>
      <c r="BR685" s="440"/>
      <c r="BS685" s="385"/>
      <c r="BT685" s="379"/>
      <c r="BX685" s="458"/>
    </row>
    <row r="686" spans="1:76" s="132" customFormat="1" ht="15" x14ac:dyDescent="0.3">
      <c r="A686" s="148"/>
      <c r="B686" s="149"/>
      <c r="C686" s="291" t="str">
        <f t="shared" si="10"/>
        <v/>
      </c>
      <c r="D686" s="295"/>
      <c r="E686" s="264"/>
      <c r="F686" s="264"/>
      <c r="G686" s="431"/>
      <c r="H686" s="432"/>
      <c r="I686" s="382"/>
      <c r="J686" s="382"/>
      <c r="K686" s="382"/>
      <c r="L686" s="376"/>
      <c r="M686" s="433"/>
      <c r="N686" s="434"/>
      <c r="O686" s="435"/>
      <c r="P686" s="378"/>
      <c r="Q686" s="436"/>
      <c r="R686" s="373"/>
      <c r="S686" s="437"/>
      <c r="T686" s="438"/>
      <c r="U686" s="384"/>
      <c r="V686" s="470"/>
      <c r="W686" s="381"/>
      <c r="X686" s="382"/>
      <c r="Y686" s="382"/>
      <c r="Z686" s="382"/>
      <c r="AA686" s="382"/>
      <c r="AB686" s="382"/>
      <c r="AC686" s="376"/>
      <c r="AD686" s="377"/>
      <c r="AE686" s="385"/>
      <c r="AF686" s="385"/>
      <c r="AG686" s="385"/>
      <c r="AH686" s="385"/>
      <c r="AI686" s="379"/>
      <c r="AJ686" s="386"/>
      <c r="AK686" s="372"/>
      <c r="AL686" s="372"/>
      <c r="AM686" s="372"/>
      <c r="AN686" s="372"/>
      <c r="AO686" s="372"/>
      <c r="AP686" s="372"/>
      <c r="AQ686" s="373"/>
      <c r="AR686" s="387"/>
      <c r="AS686" s="383"/>
      <c r="AT686" s="435"/>
      <c r="AU686" s="385"/>
      <c r="AV686" s="385"/>
      <c r="AW686" s="385"/>
      <c r="AX686" s="385"/>
      <c r="AY686" s="378"/>
      <c r="AZ686" s="436"/>
      <c r="BA686" s="372"/>
      <c r="BB686" s="372"/>
      <c r="BC686" s="372"/>
      <c r="BD686" s="372"/>
      <c r="BE686" s="437"/>
      <c r="BF686" s="381"/>
      <c r="BG686" s="376"/>
      <c r="BH686" s="377"/>
      <c r="BI686" s="385"/>
      <c r="BJ686" s="385"/>
      <c r="BK686" s="385"/>
      <c r="BL686" s="385"/>
      <c r="BM686" s="385"/>
      <c r="BN686" s="385"/>
      <c r="BO686" s="379"/>
      <c r="BP686" s="439"/>
      <c r="BQ686" s="438"/>
      <c r="BR686" s="440"/>
      <c r="BS686" s="385"/>
      <c r="BT686" s="379"/>
      <c r="BX686" s="458"/>
    </row>
    <row r="687" spans="1:76" s="132" customFormat="1" ht="15" x14ac:dyDescent="0.3">
      <c r="A687" s="148"/>
      <c r="B687" s="149"/>
      <c r="C687" s="291" t="str">
        <f t="shared" si="10"/>
        <v/>
      </c>
      <c r="D687" s="295"/>
      <c r="E687" s="264"/>
      <c r="F687" s="264"/>
      <c r="G687" s="431"/>
      <c r="H687" s="432"/>
      <c r="I687" s="382"/>
      <c r="J687" s="382"/>
      <c r="K687" s="382"/>
      <c r="L687" s="376"/>
      <c r="M687" s="433"/>
      <c r="N687" s="434"/>
      <c r="O687" s="435"/>
      <c r="P687" s="378"/>
      <c r="Q687" s="436"/>
      <c r="R687" s="373"/>
      <c r="S687" s="437"/>
      <c r="T687" s="438"/>
      <c r="U687" s="384"/>
      <c r="V687" s="470"/>
      <c r="W687" s="381"/>
      <c r="X687" s="382"/>
      <c r="Y687" s="382"/>
      <c r="Z687" s="382"/>
      <c r="AA687" s="382"/>
      <c r="AB687" s="382"/>
      <c r="AC687" s="376"/>
      <c r="AD687" s="377"/>
      <c r="AE687" s="385"/>
      <c r="AF687" s="385"/>
      <c r="AG687" s="385"/>
      <c r="AH687" s="385"/>
      <c r="AI687" s="379"/>
      <c r="AJ687" s="386"/>
      <c r="AK687" s="372"/>
      <c r="AL687" s="372"/>
      <c r="AM687" s="372"/>
      <c r="AN687" s="372"/>
      <c r="AO687" s="372"/>
      <c r="AP687" s="372"/>
      <c r="AQ687" s="373"/>
      <c r="AR687" s="387"/>
      <c r="AS687" s="383"/>
      <c r="AT687" s="435"/>
      <c r="AU687" s="385"/>
      <c r="AV687" s="385"/>
      <c r="AW687" s="385"/>
      <c r="AX687" s="385"/>
      <c r="AY687" s="378"/>
      <c r="AZ687" s="436"/>
      <c r="BA687" s="372"/>
      <c r="BB687" s="372"/>
      <c r="BC687" s="372"/>
      <c r="BD687" s="372"/>
      <c r="BE687" s="437"/>
      <c r="BF687" s="381"/>
      <c r="BG687" s="376"/>
      <c r="BH687" s="377"/>
      <c r="BI687" s="385"/>
      <c r="BJ687" s="385"/>
      <c r="BK687" s="385"/>
      <c r="BL687" s="385"/>
      <c r="BM687" s="385"/>
      <c r="BN687" s="385"/>
      <c r="BO687" s="379"/>
      <c r="BP687" s="439"/>
      <c r="BQ687" s="438"/>
      <c r="BR687" s="440"/>
      <c r="BS687" s="385"/>
      <c r="BT687" s="379"/>
      <c r="BX687" s="458"/>
    </row>
    <row r="688" spans="1:76" s="132" customFormat="1" ht="15" x14ac:dyDescent="0.3">
      <c r="A688" s="148"/>
      <c r="B688" s="149"/>
      <c r="C688" s="291" t="str">
        <f t="shared" si="10"/>
        <v/>
      </c>
      <c r="D688" s="295"/>
      <c r="E688" s="264"/>
      <c r="F688" s="264"/>
      <c r="G688" s="431"/>
      <c r="H688" s="432"/>
      <c r="I688" s="382"/>
      <c r="J688" s="382"/>
      <c r="K688" s="382"/>
      <c r="L688" s="376"/>
      <c r="M688" s="433"/>
      <c r="N688" s="434"/>
      <c r="O688" s="435"/>
      <c r="P688" s="378"/>
      <c r="Q688" s="436"/>
      <c r="R688" s="373"/>
      <c r="S688" s="437"/>
      <c r="T688" s="438"/>
      <c r="U688" s="384"/>
      <c r="V688" s="470"/>
      <c r="W688" s="381"/>
      <c r="X688" s="382"/>
      <c r="Y688" s="382"/>
      <c r="Z688" s="382"/>
      <c r="AA688" s="382"/>
      <c r="AB688" s="382"/>
      <c r="AC688" s="376"/>
      <c r="AD688" s="377"/>
      <c r="AE688" s="385"/>
      <c r="AF688" s="385"/>
      <c r="AG688" s="385"/>
      <c r="AH688" s="385"/>
      <c r="AI688" s="379"/>
      <c r="AJ688" s="386"/>
      <c r="AK688" s="372"/>
      <c r="AL688" s="372"/>
      <c r="AM688" s="372"/>
      <c r="AN688" s="372"/>
      <c r="AO688" s="372"/>
      <c r="AP688" s="372"/>
      <c r="AQ688" s="373"/>
      <c r="AR688" s="387"/>
      <c r="AS688" s="383"/>
      <c r="AT688" s="435"/>
      <c r="AU688" s="385"/>
      <c r="AV688" s="385"/>
      <c r="AW688" s="385"/>
      <c r="AX688" s="385"/>
      <c r="AY688" s="378"/>
      <c r="AZ688" s="436"/>
      <c r="BA688" s="372"/>
      <c r="BB688" s="372"/>
      <c r="BC688" s="372"/>
      <c r="BD688" s="372"/>
      <c r="BE688" s="437"/>
      <c r="BF688" s="381"/>
      <c r="BG688" s="376"/>
      <c r="BH688" s="377"/>
      <c r="BI688" s="385"/>
      <c r="BJ688" s="385"/>
      <c r="BK688" s="385"/>
      <c r="BL688" s="385"/>
      <c r="BM688" s="385"/>
      <c r="BN688" s="385"/>
      <c r="BO688" s="379"/>
      <c r="BP688" s="439"/>
      <c r="BQ688" s="438"/>
      <c r="BR688" s="440"/>
      <c r="BS688" s="385"/>
      <c r="BT688" s="379"/>
      <c r="BX688" s="458"/>
    </row>
    <row r="689" spans="1:76" s="132" customFormat="1" ht="15" x14ac:dyDescent="0.3">
      <c r="A689" s="148"/>
      <c r="B689" s="149"/>
      <c r="C689" s="291" t="str">
        <f t="shared" si="10"/>
        <v/>
      </c>
      <c r="D689" s="295"/>
      <c r="E689" s="264"/>
      <c r="F689" s="264"/>
      <c r="G689" s="431"/>
      <c r="H689" s="432"/>
      <c r="I689" s="382"/>
      <c r="J689" s="382"/>
      <c r="K689" s="382"/>
      <c r="L689" s="376"/>
      <c r="M689" s="433"/>
      <c r="N689" s="434"/>
      <c r="O689" s="435"/>
      <c r="P689" s="378"/>
      <c r="Q689" s="436"/>
      <c r="R689" s="373"/>
      <c r="S689" s="437"/>
      <c r="T689" s="438"/>
      <c r="U689" s="384"/>
      <c r="V689" s="470"/>
      <c r="W689" s="381"/>
      <c r="X689" s="382"/>
      <c r="Y689" s="382"/>
      <c r="Z689" s="382"/>
      <c r="AA689" s="382"/>
      <c r="AB689" s="382"/>
      <c r="AC689" s="376"/>
      <c r="AD689" s="377"/>
      <c r="AE689" s="385"/>
      <c r="AF689" s="385"/>
      <c r="AG689" s="385"/>
      <c r="AH689" s="385"/>
      <c r="AI689" s="379"/>
      <c r="AJ689" s="386"/>
      <c r="AK689" s="372"/>
      <c r="AL689" s="372"/>
      <c r="AM689" s="372"/>
      <c r="AN689" s="372"/>
      <c r="AO689" s="372"/>
      <c r="AP689" s="372"/>
      <c r="AQ689" s="373"/>
      <c r="AR689" s="387"/>
      <c r="AS689" s="383"/>
      <c r="AT689" s="435"/>
      <c r="AU689" s="385"/>
      <c r="AV689" s="385"/>
      <c r="AW689" s="385"/>
      <c r="AX689" s="385"/>
      <c r="AY689" s="378"/>
      <c r="AZ689" s="436"/>
      <c r="BA689" s="372"/>
      <c r="BB689" s="372"/>
      <c r="BC689" s="372"/>
      <c r="BD689" s="372"/>
      <c r="BE689" s="437"/>
      <c r="BF689" s="381"/>
      <c r="BG689" s="376"/>
      <c r="BH689" s="377"/>
      <c r="BI689" s="385"/>
      <c r="BJ689" s="385"/>
      <c r="BK689" s="385"/>
      <c r="BL689" s="385"/>
      <c r="BM689" s="385"/>
      <c r="BN689" s="385"/>
      <c r="BO689" s="379"/>
      <c r="BP689" s="439"/>
      <c r="BQ689" s="438"/>
      <c r="BR689" s="440"/>
      <c r="BS689" s="385"/>
      <c r="BT689" s="379"/>
      <c r="BX689" s="458"/>
    </row>
    <row r="690" spans="1:76" s="132" customFormat="1" ht="15" x14ac:dyDescent="0.3">
      <c r="A690" s="148"/>
      <c r="B690" s="149"/>
      <c r="C690" s="291" t="str">
        <f t="shared" si="10"/>
        <v/>
      </c>
      <c r="D690" s="295"/>
      <c r="E690" s="264"/>
      <c r="F690" s="264"/>
      <c r="G690" s="431"/>
      <c r="H690" s="432"/>
      <c r="I690" s="382"/>
      <c r="J690" s="382"/>
      <c r="K690" s="382"/>
      <c r="L690" s="376"/>
      <c r="M690" s="433"/>
      <c r="N690" s="434"/>
      <c r="O690" s="435"/>
      <c r="P690" s="378"/>
      <c r="Q690" s="436"/>
      <c r="R690" s="373"/>
      <c r="S690" s="437"/>
      <c r="T690" s="438"/>
      <c r="U690" s="384"/>
      <c r="V690" s="470"/>
      <c r="W690" s="381"/>
      <c r="X690" s="382"/>
      <c r="Y690" s="382"/>
      <c r="Z690" s="382"/>
      <c r="AA690" s="382"/>
      <c r="AB690" s="382"/>
      <c r="AC690" s="376"/>
      <c r="AD690" s="377"/>
      <c r="AE690" s="385"/>
      <c r="AF690" s="385"/>
      <c r="AG690" s="385"/>
      <c r="AH690" s="385"/>
      <c r="AI690" s="379"/>
      <c r="AJ690" s="386"/>
      <c r="AK690" s="372"/>
      <c r="AL690" s="372"/>
      <c r="AM690" s="372"/>
      <c r="AN690" s="372"/>
      <c r="AO690" s="372"/>
      <c r="AP690" s="372"/>
      <c r="AQ690" s="373"/>
      <c r="AR690" s="387"/>
      <c r="AS690" s="383"/>
      <c r="AT690" s="435"/>
      <c r="AU690" s="385"/>
      <c r="AV690" s="385"/>
      <c r="AW690" s="385"/>
      <c r="AX690" s="385"/>
      <c r="AY690" s="378"/>
      <c r="AZ690" s="436"/>
      <c r="BA690" s="372"/>
      <c r="BB690" s="372"/>
      <c r="BC690" s="372"/>
      <c r="BD690" s="372"/>
      <c r="BE690" s="437"/>
      <c r="BF690" s="381"/>
      <c r="BG690" s="376"/>
      <c r="BH690" s="377"/>
      <c r="BI690" s="385"/>
      <c r="BJ690" s="385"/>
      <c r="BK690" s="385"/>
      <c r="BL690" s="385"/>
      <c r="BM690" s="385"/>
      <c r="BN690" s="385"/>
      <c r="BO690" s="379"/>
      <c r="BP690" s="439"/>
      <c r="BQ690" s="438"/>
      <c r="BR690" s="440"/>
      <c r="BS690" s="385"/>
      <c r="BT690" s="379"/>
      <c r="BX690" s="458"/>
    </row>
    <row r="691" spans="1:76" s="132" customFormat="1" ht="15" x14ac:dyDescent="0.3">
      <c r="A691" s="148"/>
      <c r="B691" s="149"/>
      <c r="C691" s="291" t="str">
        <f t="shared" si="10"/>
        <v/>
      </c>
      <c r="D691" s="295"/>
      <c r="E691" s="264"/>
      <c r="F691" s="264"/>
      <c r="G691" s="431"/>
      <c r="H691" s="432"/>
      <c r="I691" s="382"/>
      <c r="J691" s="382"/>
      <c r="K691" s="382"/>
      <c r="L691" s="376"/>
      <c r="M691" s="433"/>
      <c r="N691" s="434"/>
      <c r="O691" s="435"/>
      <c r="P691" s="378"/>
      <c r="Q691" s="436"/>
      <c r="R691" s="373"/>
      <c r="S691" s="437"/>
      <c r="T691" s="438"/>
      <c r="U691" s="384"/>
      <c r="V691" s="470"/>
      <c r="W691" s="381"/>
      <c r="X691" s="382"/>
      <c r="Y691" s="382"/>
      <c r="Z691" s="382"/>
      <c r="AA691" s="382"/>
      <c r="AB691" s="382"/>
      <c r="AC691" s="376"/>
      <c r="AD691" s="377"/>
      <c r="AE691" s="385"/>
      <c r="AF691" s="385"/>
      <c r="AG691" s="385"/>
      <c r="AH691" s="385"/>
      <c r="AI691" s="379"/>
      <c r="AJ691" s="386"/>
      <c r="AK691" s="372"/>
      <c r="AL691" s="372"/>
      <c r="AM691" s="372"/>
      <c r="AN691" s="372"/>
      <c r="AO691" s="372"/>
      <c r="AP691" s="372"/>
      <c r="AQ691" s="373"/>
      <c r="AR691" s="387"/>
      <c r="AS691" s="383"/>
      <c r="AT691" s="435"/>
      <c r="AU691" s="385"/>
      <c r="AV691" s="385"/>
      <c r="AW691" s="385"/>
      <c r="AX691" s="385"/>
      <c r="AY691" s="378"/>
      <c r="AZ691" s="436"/>
      <c r="BA691" s="372"/>
      <c r="BB691" s="372"/>
      <c r="BC691" s="372"/>
      <c r="BD691" s="372"/>
      <c r="BE691" s="437"/>
      <c r="BF691" s="381"/>
      <c r="BG691" s="376"/>
      <c r="BH691" s="377"/>
      <c r="BI691" s="385"/>
      <c r="BJ691" s="385"/>
      <c r="BK691" s="385"/>
      <c r="BL691" s="385"/>
      <c r="BM691" s="385"/>
      <c r="BN691" s="385"/>
      <c r="BO691" s="379"/>
      <c r="BP691" s="439"/>
      <c r="BQ691" s="438"/>
      <c r="BR691" s="440"/>
      <c r="BS691" s="385"/>
      <c r="BT691" s="379"/>
      <c r="BX691" s="458"/>
    </row>
    <row r="692" spans="1:76" s="132" customFormat="1" ht="15" x14ac:dyDescent="0.3">
      <c r="A692" s="148"/>
      <c r="B692" s="149"/>
      <c r="C692" s="291" t="str">
        <f t="shared" si="10"/>
        <v/>
      </c>
      <c r="D692" s="295"/>
      <c r="E692" s="264"/>
      <c r="F692" s="264"/>
      <c r="G692" s="431"/>
      <c r="H692" s="432"/>
      <c r="I692" s="382"/>
      <c r="J692" s="382"/>
      <c r="K692" s="382"/>
      <c r="L692" s="376"/>
      <c r="M692" s="433"/>
      <c r="N692" s="434"/>
      <c r="O692" s="435"/>
      <c r="P692" s="378"/>
      <c r="Q692" s="436"/>
      <c r="R692" s="373"/>
      <c r="S692" s="437"/>
      <c r="T692" s="438"/>
      <c r="U692" s="384"/>
      <c r="V692" s="470"/>
      <c r="W692" s="381"/>
      <c r="X692" s="382"/>
      <c r="Y692" s="382"/>
      <c r="Z692" s="382"/>
      <c r="AA692" s="382"/>
      <c r="AB692" s="382"/>
      <c r="AC692" s="376"/>
      <c r="AD692" s="377"/>
      <c r="AE692" s="385"/>
      <c r="AF692" s="385"/>
      <c r="AG692" s="385"/>
      <c r="AH692" s="385"/>
      <c r="AI692" s="379"/>
      <c r="AJ692" s="386"/>
      <c r="AK692" s="372"/>
      <c r="AL692" s="372"/>
      <c r="AM692" s="372"/>
      <c r="AN692" s="372"/>
      <c r="AO692" s="372"/>
      <c r="AP692" s="372"/>
      <c r="AQ692" s="373"/>
      <c r="AR692" s="387"/>
      <c r="AS692" s="383"/>
      <c r="AT692" s="435"/>
      <c r="AU692" s="385"/>
      <c r="AV692" s="385"/>
      <c r="AW692" s="385"/>
      <c r="AX692" s="385"/>
      <c r="AY692" s="378"/>
      <c r="AZ692" s="436"/>
      <c r="BA692" s="372"/>
      <c r="BB692" s="372"/>
      <c r="BC692" s="372"/>
      <c r="BD692" s="372"/>
      <c r="BE692" s="437"/>
      <c r="BF692" s="381"/>
      <c r="BG692" s="376"/>
      <c r="BH692" s="377"/>
      <c r="BI692" s="385"/>
      <c r="BJ692" s="385"/>
      <c r="BK692" s="385"/>
      <c r="BL692" s="385"/>
      <c r="BM692" s="385"/>
      <c r="BN692" s="385"/>
      <c r="BO692" s="379"/>
      <c r="BP692" s="439"/>
      <c r="BQ692" s="438"/>
      <c r="BR692" s="440"/>
      <c r="BS692" s="385"/>
      <c r="BT692" s="379"/>
      <c r="BX692" s="458"/>
    </row>
    <row r="693" spans="1:76" s="132" customFormat="1" ht="15" x14ac:dyDescent="0.3">
      <c r="A693" s="148"/>
      <c r="B693" s="149"/>
      <c r="C693" s="291" t="str">
        <f t="shared" si="10"/>
        <v/>
      </c>
      <c r="D693" s="295"/>
      <c r="E693" s="264"/>
      <c r="F693" s="264"/>
      <c r="G693" s="431"/>
      <c r="H693" s="432"/>
      <c r="I693" s="382"/>
      <c r="J693" s="382"/>
      <c r="K693" s="382"/>
      <c r="L693" s="376"/>
      <c r="M693" s="433"/>
      <c r="N693" s="434"/>
      <c r="O693" s="435"/>
      <c r="P693" s="378"/>
      <c r="Q693" s="436"/>
      <c r="R693" s="373"/>
      <c r="S693" s="437"/>
      <c r="T693" s="438"/>
      <c r="U693" s="384"/>
      <c r="V693" s="470"/>
      <c r="W693" s="381"/>
      <c r="X693" s="382"/>
      <c r="Y693" s="382"/>
      <c r="Z693" s="382"/>
      <c r="AA693" s="382"/>
      <c r="AB693" s="382"/>
      <c r="AC693" s="376"/>
      <c r="AD693" s="377"/>
      <c r="AE693" s="385"/>
      <c r="AF693" s="385"/>
      <c r="AG693" s="385"/>
      <c r="AH693" s="385"/>
      <c r="AI693" s="379"/>
      <c r="AJ693" s="386"/>
      <c r="AK693" s="372"/>
      <c r="AL693" s="372"/>
      <c r="AM693" s="372"/>
      <c r="AN693" s="372"/>
      <c r="AO693" s="372"/>
      <c r="AP693" s="372"/>
      <c r="AQ693" s="373"/>
      <c r="AR693" s="387"/>
      <c r="AS693" s="383"/>
      <c r="AT693" s="435"/>
      <c r="AU693" s="385"/>
      <c r="AV693" s="385"/>
      <c r="AW693" s="385"/>
      <c r="AX693" s="385"/>
      <c r="AY693" s="378"/>
      <c r="AZ693" s="436"/>
      <c r="BA693" s="372"/>
      <c r="BB693" s="372"/>
      <c r="BC693" s="372"/>
      <c r="BD693" s="372"/>
      <c r="BE693" s="437"/>
      <c r="BF693" s="381"/>
      <c r="BG693" s="376"/>
      <c r="BH693" s="377"/>
      <c r="BI693" s="385"/>
      <c r="BJ693" s="385"/>
      <c r="BK693" s="385"/>
      <c r="BL693" s="385"/>
      <c r="BM693" s="385"/>
      <c r="BN693" s="385"/>
      <c r="BO693" s="379"/>
      <c r="BP693" s="439"/>
      <c r="BQ693" s="438"/>
      <c r="BR693" s="440"/>
      <c r="BS693" s="385"/>
      <c r="BT693" s="379"/>
      <c r="BX693" s="458"/>
    </row>
    <row r="694" spans="1:76" s="132" customFormat="1" ht="15" x14ac:dyDescent="0.3">
      <c r="A694" s="148"/>
      <c r="B694" s="149"/>
      <c r="C694" s="291" t="str">
        <f t="shared" si="10"/>
        <v/>
      </c>
      <c r="D694" s="295"/>
      <c r="E694" s="264"/>
      <c r="F694" s="264"/>
      <c r="G694" s="431"/>
      <c r="H694" s="432"/>
      <c r="I694" s="382"/>
      <c r="J694" s="382"/>
      <c r="K694" s="382"/>
      <c r="L694" s="376"/>
      <c r="M694" s="433"/>
      <c r="N694" s="434"/>
      <c r="O694" s="435"/>
      <c r="P694" s="378"/>
      <c r="Q694" s="436"/>
      <c r="R694" s="373"/>
      <c r="S694" s="437"/>
      <c r="T694" s="438"/>
      <c r="U694" s="384"/>
      <c r="V694" s="470"/>
      <c r="W694" s="381"/>
      <c r="X694" s="382"/>
      <c r="Y694" s="382"/>
      <c r="Z694" s="382"/>
      <c r="AA694" s="382"/>
      <c r="AB694" s="382"/>
      <c r="AC694" s="376"/>
      <c r="AD694" s="377"/>
      <c r="AE694" s="385"/>
      <c r="AF694" s="385"/>
      <c r="AG694" s="385"/>
      <c r="AH694" s="385"/>
      <c r="AI694" s="379"/>
      <c r="AJ694" s="386"/>
      <c r="AK694" s="372"/>
      <c r="AL694" s="372"/>
      <c r="AM694" s="372"/>
      <c r="AN694" s="372"/>
      <c r="AO694" s="372"/>
      <c r="AP694" s="372"/>
      <c r="AQ694" s="373"/>
      <c r="AR694" s="387"/>
      <c r="AS694" s="383"/>
      <c r="AT694" s="435"/>
      <c r="AU694" s="385"/>
      <c r="AV694" s="385"/>
      <c r="AW694" s="385"/>
      <c r="AX694" s="385"/>
      <c r="AY694" s="378"/>
      <c r="AZ694" s="436"/>
      <c r="BA694" s="372"/>
      <c r="BB694" s="372"/>
      <c r="BC694" s="372"/>
      <c r="BD694" s="372"/>
      <c r="BE694" s="437"/>
      <c r="BF694" s="381"/>
      <c r="BG694" s="376"/>
      <c r="BH694" s="377"/>
      <c r="BI694" s="385"/>
      <c r="BJ694" s="385"/>
      <c r="BK694" s="385"/>
      <c r="BL694" s="385"/>
      <c r="BM694" s="385"/>
      <c r="BN694" s="385"/>
      <c r="BO694" s="379"/>
      <c r="BP694" s="439"/>
      <c r="BQ694" s="438"/>
      <c r="BR694" s="440"/>
      <c r="BS694" s="385"/>
      <c r="BT694" s="379"/>
      <c r="BX694" s="458"/>
    </row>
    <row r="695" spans="1:76" s="132" customFormat="1" ht="15" x14ac:dyDescent="0.3">
      <c r="A695" s="148"/>
      <c r="B695" s="149"/>
      <c r="C695" s="291" t="str">
        <f t="shared" si="10"/>
        <v/>
      </c>
      <c r="D695" s="295"/>
      <c r="E695" s="264"/>
      <c r="F695" s="264"/>
      <c r="G695" s="431"/>
      <c r="H695" s="432"/>
      <c r="I695" s="382"/>
      <c r="J695" s="382"/>
      <c r="K695" s="382"/>
      <c r="L695" s="376"/>
      <c r="M695" s="433"/>
      <c r="N695" s="434"/>
      <c r="O695" s="435"/>
      <c r="P695" s="378"/>
      <c r="Q695" s="436"/>
      <c r="R695" s="373"/>
      <c r="S695" s="437"/>
      <c r="T695" s="438"/>
      <c r="U695" s="384"/>
      <c r="V695" s="470"/>
      <c r="W695" s="381"/>
      <c r="X695" s="382"/>
      <c r="Y695" s="382"/>
      <c r="Z695" s="382"/>
      <c r="AA695" s="382"/>
      <c r="AB695" s="382"/>
      <c r="AC695" s="376"/>
      <c r="AD695" s="377"/>
      <c r="AE695" s="385"/>
      <c r="AF695" s="385"/>
      <c r="AG695" s="385"/>
      <c r="AH695" s="385"/>
      <c r="AI695" s="379"/>
      <c r="AJ695" s="386"/>
      <c r="AK695" s="372"/>
      <c r="AL695" s="372"/>
      <c r="AM695" s="372"/>
      <c r="AN695" s="372"/>
      <c r="AO695" s="372"/>
      <c r="AP695" s="372"/>
      <c r="AQ695" s="373"/>
      <c r="AR695" s="387"/>
      <c r="AS695" s="383"/>
      <c r="AT695" s="435"/>
      <c r="AU695" s="385"/>
      <c r="AV695" s="385"/>
      <c r="AW695" s="385"/>
      <c r="AX695" s="385"/>
      <c r="AY695" s="378"/>
      <c r="AZ695" s="436"/>
      <c r="BA695" s="372"/>
      <c r="BB695" s="372"/>
      <c r="BC695" s="372"/>
      <c r="BD695" s="372"/>
      <c r="BE695" s="437"/>
      <c r="BF695" s="381"/>
      <c r="BG695" s="376"/>
      <c r="BH695" s="377"/>
      <c r="BI695" s="385"/>
      <c r="BJ695" s="385"/>
      <c r="BK695" s="385"/>
      <c r="BL695" s="385"/>
      <c r="BM695" s="385"/>
      <c r="BN695" s="385"/>
      <c r="BO695" s="379"/>
      <c r="BP695" s="439"/>
      <c r="BQ695" s="438"/>
      <c r="BR695" s="440"/>
      <c r="BS695" s="385"/>
      <c r="BT695" s="379"/>
      <c r="BX695" s="458"/>
    </row>
    <row r="696" spans="1:76" s="132" customFormat="1" ht="15" x14ac:dyDescent="0.3">
      <c r="A696" s="148"/>
      <c r="B696" s="149"/>
      <c r="C696" s="291" t="str">
        <f t="shared" si="10"/>
        <v/>
      </c>
      <c r="D696" s="295"/>
      <c r="E696" s="264"/>
      <c r="F696" s="264"/>
      <c r="G696" s="431"/>
      <c r="H696" s="432"/>
      <c r="I696" s="382"/>
      <c r="J696" s="382"/>
      <c r="K696" s="382"/>
      <c r="L696" s="376"/>
      <c r="M696" s="433"/>
      <c r="N696" s="434"/>
      <c r="O696" s="435"/>
      <c r="P696" s="378"/>
      <c r="Q696" s="436"/>
      <c r="R696" s="373"/>
      <c r="S696" s="437"/>
      <c r="T696" s="438"/>
      <c r="U696" s="384"/>
      <c r="V696" s="470"/>
      <c r="W696" s="381"/>
      <c r="X696" s="382"/>
      <c r="Y696" s="382"/>
      <c r="Z696" s="382"/>
      <c r="AA696" s="382"/>
      <c r="AB696" s="382"/>
      <c r="AC696" s="376"/>
      <c r="AD696" s="377"/>
      <c r="AE696" s="385"/>
      <c r="AF696" s="385"/>
      <c r="AG696" s="385"/>
      <c r="AH696" s="385"/>
      <c r="AI696" s="379"/>
      <c r="AJ696" s="386"/>
      <c r="AK696" s="372"/>
      <c r="AL696" s="372"/>
      <c r="AM696" s="372"/>
      <c r="AN696" s="372"/>
      <c r="AO696" s="372"/>
      <c r="AP696" s="372"/>
      <c r="AQ696" s="373"/>
      <c r="AR696" s="387"/>
      <c r="AS696" s="383"/>
      <c r="AT696" s="435"/>
      <c r="AU696" s="385"/>
      <c r="AV696" s="385"/>
      <c r="AW696" s="385"/>
      <c r="AX696" s="385"/>
      <c r="AY696" s="378"/>
      <c r="AZ696" s="436"/>
      <c r="BA696" s="372"/>
      <c r="BB696" s="372"/>
      <c r="BC696" s="372"/>
      <c r="BD696" s="372"/>
      <c r="BE696" s="437"/>
      <c r="BF696" s="381"/>
      <c r="BG696" s="376"/>
      <c r="BH696" s="377"/>
      <c r="BI696" s="385"/>
      <c r="BJ696" s="385"/>
      <c r="BK696" s="385"/>
      <c r="BL696" s="385"/>
      <c r="BM696" s="385"/>
      <c r="BN696" s="385"/>
      <c r="BO696" s="379"/>
      <c r="BP696" s="439"/>
      <c r="BQ696" s="438"/>
      <c r="BR696" s="440"/>
      <c r="BS696" s="385"/>
      <c r="BT696" s="379"/>
      <c r="BX696" s="458"/>
    </row>
    <row r="697" spans="1:76" s="132" customFormat="1" ht="15" x14ac:dyDescent="0.3">
      <c r="A697" s="148"/>
      <c r="B697" s="149"/>
      <c r="C697" s="291" t="str">
        <f t="shared" si="10"/>
        <v/>
      </c>
      <c r="D697" s="295"/>
      <c r="E697" s="264"/>
      <c r="F697" s="264"/>
      <c r="G697" s="431"/>
      <c r="H697" s="432"/>
      <c r="I697" s="382"/>
      <c r="J697" s="382"/>
      <c r="K697" s="382"/>
      <c r="L697" s="376"/>
      <c r="M697" s="433"/>
      <c r="N697" s="434"/>
      <c r="O697" s="435"/>
      <c r="P697" s="378"/>
      <c r="Q697" s="436"/>
      <c r="R697" s="373"/>
      <c r="S697" s="437"/>
      <c r="T697" s="438"/>
      <c r="U697" s="384"/>
      <c r="V697" s="470"/>
      <c r="W697" s="381"/>
      <c r="X697" s="382"/>
      <c r="Y697" s="382"/>
      <c r="Z697" s="382"/>
      <c r="AA697" s="382"/>
      <c r="AB697" s="382"/>
      <c r="AC697" s="376"/>
      <c r="AD697" s="377"/>
      <c r="AE697" s="385"/>
      <c r="AF697" s="385"/>
      <c r="AG697" s="385"/>
      <c r="AH697" s="385"/>
      <c r="AI697" s="379"/>
      <c r="AJ697" s="386"/>
      <c r="AK697" s="372"/>
      <c r="AL697" s="372"/>
      <c r="AM697" s="372"/>
      <c r="AN697" s="372"/>
      <c r="AO697" s="372"/>
      <c r="AP697" s="372"/>
      <c r="AQ697" s="373"/>
      <c r="AR697" s="387"/>
      <c r="AS697" s="383"/>
      <c r="AT697" s="435"/>
      <c r="AU697" s="385"/>
      <c r="AV697" s="385"/>
      <c r="AW697" s="385"/>
      <c r="AX697" s="385"/>
      <c r="AY697" s="378"/>
      <c r="AZ697" s="436"/>
      <c r="BA697" s="372"/>
      <c r="BB697" s="372"/>
      <c r="BC697" s="372"/>
      <c r="BD697" s="372"/>
      <c r="BE697" s="437"/>
      <c r="BF697" s="381"/>
      <c r="BG697" s="376"/>
      <c r="BH697" s="377"/>
      <c r="BI697" s="385"/>
      <c r="BJ697" s="385"/>
      <c r="BK697" s="385"/>
      <c r="BL697" s="385"/>
      <c r="BM697" s="385"/>
      <c r="BN697" s="385"/>
      <c r="BO697" s="379"/>
      <c r="BP697" s="439"/>
      <c r="BQ697" s="438"/>
      <c r="BR697" s="440"/>
      <c r="BS697" s="385"/>
      <c r="BT697" s="379"/>
      <c r="BX697" s="458"/>
    </row>
    <row r="698" spans="1:76" s="132" customFormat="1" ht="15" x14ac:dyDescent="0.3">
      <c r="A698" s="148"/>
      <c r="B698" s="149"/>
      <c r="C698" s="291" t="str">
        <f t="shared" si="10"/>
        <v/>
      </c>
      <c r="D698" s="295"/>
      <c r="E698" s="264"/>
      <c r="F698" s="264"/>
      <c r="G698" s="431"/>
      <c r="H698" s="432"/>
      <c r="I698" s="382"/>
      <c r="J698" s="382"/>
      <c r="K698" s="382"/>
      <c r="L698" s="376"/>
      <c r="M698" s="433"/>
      <c r="N698" s="434"/>
      <c r="O698" s="435"/>
      <c r="P698" s="378"/>
      <c r="Q698" s="436"/>
      <c r="R698" s="373"/>
      <c r="S698" s="437"/>
      <c r="T698" s="438"/>
      <c r="U698" s="384"/>
      <c r="V698" s="470"/>
      <c r="W698" s="381"/>
      <c r="X698" s="382"/>
      <c r="Y698" s="382"/>
      <c r="Z698" s="382"/>
      <c r="AA698" s="382"/>
      <c r="AB698" s="382"/>
      <c r="AC698" s="376"/>
      <c r="AD698" s="377"/>
      <c r="AE698" s="385"/>
      <c r="AF698" s="385"/>
      <c r="AG698" s="385"/>
      <c r="AH698" s="385"/>
      <c r="AI698" s="379"/>
      <c r="AJ698" s="386"/>
      <c r="AK698" s="372"/>
      <c r="AL698" s="372"/>
      <c r="AM698" s="372"/>
      <c r="AN698" s="372"/>
      <c r="AO698" s="372"/>
      <c r="AP698" s="372"/>
      <c r="AQ698" s="373"/>
      <c r="AR698" s="387"/>
      <c r="AS698" s="383"/>
      <c r="AT698" s="435"/>
      <c r="AU698" s="385"/>
      <c r="AV698" s="385"/>
      <c r="AW698" s="385"/>
      <c r="AX698" s="385"/>
      <c r="AY698" s="378"/>
      <c r="AZ698" s="436"/>
      <c r="BA698" s="372"/>
      <c r="BB698" s="372"/>
      <c r="BC698" s="372"/>
      <c r="BD698" s="372"/>
      <c r="BE698" s="437"/>
      <c r="BF698" s="381"/>
      <c r="BG698" s="376"/>
      <c r="BH698" s="377"/>
      <c r="BI698" s="385"/>
      <c r="BJ698" s="385"/>
      <c r="BK698" s="385"/>
      <c r="BL698" s="385"/>
      <c r="BM698" s="385"/>
      <c r="BN698" s="385"/>
      <c r="BO698" s="379"/>
      <c r="BP698" s="439"/>
      <c r="BQ698" s="438"/>
      <c r="BR698" s="440"/>
      <c r="BS698" s="385"/>
      <c r="BT698" s="379"/>
      <c r="BX698" s="458"/>
    </row>
    <row r="699" spans="1:76" s="132" customFormat="1" ht="15" x14ac:dyDescent="0.3">
      <c r="A699" s="148"/>
      <c r="B699" s="149"/>
      <c r="C699" s="291" t="str">
        <f t="shared" si="10"/>
        <v/>
      </c>
      <c r="D699" s="295"/>
      <c r="E699" s="264"/>
      <c r="F699" s="264"/>
      <c r="G699" s="431"/>
      <c r="H699" s="432"/>
      <c r="I699" s="382"/>
      <c r="J699" s="382"/>
      <c r="K699" s="382"/>
      <c r="L699" s="376"/>
      <c r="M699" s="433"/>
      <c r="N699" s="434"/>
      <c r="O699" s="435"/>
      <c r="P699" s="378"/>
      <c r="Q699" s="436"/>
      <c r="R699" s="373"/>
      <c r="S699" s="437"/>
      <c r="T699" s="438"/>
      <c r="U699" s="384"/>
      <c r="V699" s="470"/>
      <c r="W699" s="381"/>
      <c r="X699" s="382"/>
      <c r="Y699" s="382"/>
      <c r="Z699" s="382"/>
      <c r="AA699" s="382"/>
      <c r="AB699" s="382"/>
      <c r="AC699" s="376"/>
      <c r="AD699" s="377"/>
      <c r="AE699" s="385"/>
      <c r="AF699" s="385"/>
      <c r="AG699" s="385"/>
      <c r="AH699" s="385"/>
      <c r="AI699" s="379"/>
      <c r="AJ699" s="386"/>
      <c r="AK699" s="372"/>
      <c r="AL699" s="372"/>
      <c r="AM699" s="372"/>
      <c r="AN699" s="372"/>
      <c r="AO699" s="372"/>
      <c r="AP699" s="372"/>
      <c r="AQ699" s="373"/>
      <c r="AR699" s="387"/>
      <c r="AS699" s="383"/>
      <c r="AT699" s="435"/>
      <c r="AU699" s="385"/>
      <c r="AV699" s="385"/>
      <c r="AW699" s="385"/>
      <c r="AX699" s="385"/>
      <c r="AY699" s="378"/>
      <c r="AZ699" s="436"/>
      <c r="BA699" s="372"/>
      <c r="BB699" s="372"/>
      <c r="BC699" s="372"/>
      <c r="BD699" s="372"/>
      <c r="BE699" s="437"/>
      <c r="BF699" s="381"/>
      <c r="BG699" s="376"/>
      <c r="BH699" s="377"/>
      <c r="BI699" s="385"/>
      <c r="BJ699" s="385"/>
      <c r="BK699" s="385"/>
      <c r="BL699" s="385"/>
      <c r="BM699" s="385"/>
      <c r="BN699" s="385"/>
      <c r="BO699" s="379"/>
      <c r="BP699" s="439"/>
      <c r="BQ699" s="438"/>
      <c r="BR699" s="440"/>
      <c r="BS699" s="385"/>
      <c r="BT699" s="379"/>
      <c r="BX699" s="458"/>
    </row>
    <row r="700" spans="1:76" s="132" customFormat="1" ht="15" x14ac:dyDescent="0.3">
      <c r="A700" s="148"/>
      <c r="B700" s="149"/>
      <c r="C700" s="291" t="str">
        <f t="shared" si="10"/>
        <v/>
      </c>
      <c r="D700" s="295"/>
      <c r="E700" s="264"/>
      <c r="F700" s="264"/>
      <c r="G700" s="431"/>
      <c r="H700" s="432"/>
      <c r="I700" s="382"/>
      <c r="J700" s="382"/>
      <c r="K700" s="382"/>
      <c r="L700" s="376"/>
      <c r="M700" s="433"/>
      <c r="N700" s="434"/>
      <c r="O700" s="435"/>
      <c r="P700" s="378"/>
      <c r="Q700" s="436"/>
      <c r="R700" s="373"/>
      <c r="S700" s="437"/>
      <c r="T700" s="438"/>
      <c r="U700" s="384"/>
      <c r="V700" s="470"/>
      <c r="W700" s="381"/>
      <c r="X700" s="382"/>
      <c r="Y700" s="382"/>
      <c r="Z700" s="382"/>
      <c r="AA700" s="382"/>
      <c r="AB700" s="382"/>
      <c r="AC700" s="376"/>
      <c r="AD700" s="377"/>
      <c r="AE700" s="385"/>
      <c r="AF700" s="385"/>
      <c r="AG700" s="385"/>
      <c r="AH700" s="385"/>
      <c r="AI700" s="379"/>
      <c r="AJ700" s="386"/>
      <c r="AK700" s="372"/>
      <c r="AL700" s="372"/>
      <c r="AM700" s="372"/>
      <c r="AN700" s="372"/>
      <c r="AO700" s="372"/>
      <c r="AP700" s="372"/>
      <c r="AQ700" s="373"/>
      <c r="AR700" s="387"/>
      <c r="AS700" s="383"/>
      <c r="AT700" s="435"/>
      <c r="AU700" s="385"/>
      <c r="AV700" s="385"/>
      <c r="AW700" s="385"/>
      <c r="AX700" s="385"/>
      <c r="AY700" s="378"/>
      <c r="AZ700" s="436"/>
      <c r="BA700" s="372"/>
      <c r="BB700" s="372"/>
      <c r="BC700" s="372"/>
      <c r="BD700" s="372"/>
      <c r="BE700" s="437"/>
      <c r="BF700" s="381"/>
      <c r="BG700" s="376"/>
      <c r="BH700" s="377"/>
      <c r="BI700" s="385"/>
      <c r="BJ700" s="385"/>
      <c r="BK700" s="385"/>
      <c r="BL700" s="385"/>
      <c r="BM700" s="385"/>
      <c r="BN700" s="385"/>
      <c r="BO700" s="379"/>
      <c r="BP700" s="439"/>
      <c r="BQ700" s="438"/>
      <c r="BR700" s="440"/>
      <c r="BS700" s="385"/>
      <c r="BT700" s="379"/>
      <c r="BX700" s="458"/>
    </row>
    <row r="701" spans="1:76" s="132" customFormat="1" ht="15" x14ac:dyDescent="0.3">
      <c r="A701" s="148"/>
      <c r="B701" s="149"/>
      <c r="C701" s="291" t="str">
        <f t="shared" si="10"/>
        <v/>
      </c>
      <c r="D701" s="295"/>
      <c r="E701" s="264"/>
      <c r="F701" s="264"/>
      <c r="G701" s="431"/>
      <c r="H701" s="432"/>
      <c r="I701" s="382"/>
      <c r="J701" s="382"/>
      <c r="K701" s="382"/>
      <c r="L701" s="376"/>
      <c r="M701" s="433"/>
      <c r="N701" s="434"/>
      <c r="O701" s="435"/>
      <c r="P701" s="378"/>
      <c r="Q701" s="436"/>
      <c r="R701" s="373"/>
      <c r="S701" s="437"/>
      <c r="T701" s="438"/>
      <c r="U701" s="384"/>
      <c r="V701" s="470"/>
      <c r="W701" s="381"/>
      <c r="X701" s="382"/>
      <c r="Y701" s="382"/>
      <c r="Z701" s="382"/>
      <c r="AA701" s="382"/>
      <c r="AB701" s="382"/>
      <c r="AC701" s="376"/>
      <c r="AD701" s="377"/>
      <c r="AE701" s="385"/>
      <c r="AF701" s="385"/>
      <c r="AG701" s="385"/>
      <c r="AH701" s="385"/>
      <c r="AI701" s="379"/>
      <c r="AJ701" s="386"/>
      <c r="AK701" s="372"/>
      <c r="AL701" s="372"/>
      <c r="AM701" s="372"/>
      <c r="AN701" s="372"/>
      <c r="AO701" s="372"/>
      <c r="AP701" s="372"/>
      <c r="AQ701" s="373"/>
      <c r="AR701" s="387"/>
      <c r="AS701" s="383"/>
      <c r="AT701" s="435"/>
      <c r="AU701" s="385"/>
      <c r="AV701" s="385"/>
      <c r="AW701" s="385"/>
      <c r="AX701" s="385"/>
      <c r="AY701" s="378"/>
      <c r="AZ701" s="436"/>
      <c r="BA701" s="372"/>
      <c r="BB701" s="372"/>
      <c r="BC701" s="372"/>
      <c r="BD701" s="372"/>
      <c r="BE701" s="437"/>
      <c r="BF701" s="381"/>
      <c r="BG701" s="376"/>
      <c r="BH701" s="377"/>
      <c r="BI701" s="385"/>
      <c r="BJ701" s="385"/>
      <c r="BK701" s="385"/>
      <c r="BL701" s="385"/>
      <c r="BM701" s="385"/>
      <c r="BN701" s="385"/>
      <c r="BO701" s="379"/>
      <c r="BP701" s="439"/>
      <c r="BQ701" s="438"/>
      <c r="BR701" s="440"/>
      <c r="BS701" s="385"/>
      <c r="BT701" s="379"/>
      <c r="BX701" s="458"/>
    </row>
    <row r="702" spans="1:76" s="132" customFormat="1" ht="15" x14ac:dyDescent="0.3">
      <c r="A702" s="148"/>
      <c r="B702" s="149"/>
      <c r="C702" s="291" t="str">
        <f t="shared" si="10"/>
        <v/>
      </c>
      <c r="D702" s="295"/>
      <c r="E702" s="264"/>
      <c r="F702" s="264"/>
      <c r="G702" s="431"/>
      <c r="H702" s="432"/>
      <c r="I702" s="382"/>
      <c r="J702" s="382"/>
      <c r="K702" s="382"/>
      <c r="L702" s="376"/>
      <c r="M702" s="433"/>
      <c r="N702" s="434"/>
      <c r="O702" s="435"/>
      <c r="P702" s="378"/>
      <c r="Q702" s="436"/>
      <c r="R702" s="373"/>
      <c r="S702" s="437"/>
      <c r="T702" s="438"/>
      <c r="U702" s="384"/>
      <c r="V702" s="470"/>
      <c r="W702" s="381"/>
      <c r="X702" s="382"/>
      <c r="Y702" s="382"/>
      <c r="Z702" s="382"/>
      <c r="AA702" s="382"/>
      <c r="AB702" s="382"/>
      <c r="AC702" s="376"/>
      <c r="AD702" s="377"/>
      <c r="AE702" s="385"/>
      <c r="AF702" s="385"/>
      <c r="AG702" s="385"/>
      <c r="AH702" s="385"/>
      <c r="AI702" s="379"/>
      <c r="AJ702" s="386"/>
      <c r="AK702" s="372"/>
      <c r="AL702" s="372"/>
      <c r="AM702" s="372"/>
      <c r="AN702" s="372"/>
      <c r="AO702" s="372"/>
      <c r="AP702" s="372"/>
      <c r="AQ702" s="373"/>
      <c r="AR702" s="387"/>
      <c r="AS702" s="383"/>
      <c r="AT702" s="435"/>
      <c r="AU702" s="385"/>
      <c r="AV702" s="385"/>
      <c r="AW702" s="385"/>
      <c r="AX702" s="385"/>
      <c r="AY702" s="378"/>
      <c r="AZ702" s="436"/>
      <c r="BA702" s="372"/>
      <c r="BB702" s="372"/>
      <c r="BC702" s="372"/>
      <c r="BD702" s="372"/>
      <c r="BE702" s="437"/>
      <c r="BF702" s="381"/>
      <c r="BG702" s="376"/>
      <c r="BH702" s="377"/>
      <c r="BI702" s="385"/>
      <c r="BJ702" s="385"/>
      <c r="BK702" s="385"/>
      <c r="BL702" s="385"/>
      <c r="BM702" s="385"/>
      <c r="BN702" s="385"/>
      <c r="BO702" s="379"/>
      <c r="BP702" s="439"/>
      <c r="BQ702" s="438"/>
      <c r="BR702" s="440"/>
      <c r="BS702" s="385"/>
      <c r="BT702" s="379"/>
      <c r="BX702" s="458"/>
    </row>
    <row r="703" spans="1:76" s="132" customFormat="1" ht="15" x14ac:dyDescent="0.3">
      <c r="A703" s="148"/>
      <c r="B703" s="149"/>
      <c r="C703" s="291" t="str">
        <f t="shared" si="10"/>
        <v/>
      </c>
      <c r="D703" s="295"/>
      <c r="E703" s="264"/>
      <c r="F703" s="264"/>
      <c r="G703" s="431"/>
      <c r="H703" s="432"/>
      <c r="I703" s="382"/>
      <c r="J703" s="382"/>
      <c r="K703" s="382"/>
      <c r="L703" s="376"/>
      <c r="M703" s="433"/>
      <c r="N703" s="434"/>
      <c r="O703" s="435"/>
      <c r="P703" s="378"/>
      <c r="Q703" s="436"/>
      <c r="R703" s="373"/>
      <c r="S703" s="437"/>
      <c r="T703" s="438"/>
      <c r="U703" s="384"/>
      <c r="V703" s="470"/>
      <c r="W703" s="381"/>
      <c r="X703" s="382"/>
      <c r="Y703" s="382"/>
      <c r="Z703" s="382"/>
      <c r="AA703" s="382"/>
      <c r="AB703" s="382"/>
      <c r="AC703" s="376"/>
      <c r="AD703" s="377"/>
      <c r="AE703" s="385"/>
      <c r="AF703" s="385"/>
      <c r="AG703" s="385"/>
      <c r="AH703" s="385"/>
      <c r="AI703" s="379"/>
      <c r="AJ703" s="386"/>
      <c r="AK703" s="372"/>
      <c r="AL703" s="372"/>
      <c r="AM703" s="372"/>
      <c r="AN703" s="372"/>
      <c r="AO703" s="372"/>
      <c r="AP703" s="372"/>
      <c r="AQ703" s="373"/>
      <c r="AR703" s="387"/>
      <c r="AS703" s="383"/>
      <c r="AT703" s="435"/>
      <c r="AU703" s="385"/>
      <c r="AV703" s="385"/>
      <c r="AW703" s="385"/>
      <c r="AX703" s="385"/>
      <c r="AY703" s="378"/>
      <c r="AZ703" s="436"/>
      <c r="BA703" s="372"/>
      <c r="BB703" s="372"/>
      <c r="BC703" s="372"/>
      <c r="BD703" s="372"/>
      <c r="BE703" s="437"/>
      <c r="BF703" s="381"/>
      <c r="BG703" s="376"/>
      <c r="BH703" s="377"/>
      <c r="BI703" s="385"/>
      <c r="BJ703" s="385"/>
      <c r="BK703" s="385"/>
      <c r="BL703" s="385"/>
      <c r="BM703" s="385"/>
      <c r="BN703" s="385"/>
      <c r="BO703" s="379"/>
      <c r="BP703" s="439"/>
      <c r="BQ703" s="438"/>
      <c r="BR703" s="440"/>
      <c r="BS703" s="385"/>
      <c r="BT703" s="379"/>
      <c r="BX703" s="458"/>
    </row>
    <row r="704" spans="1:76" s="132" customFormat="1" ht="15" x14ac:dyDescent="0.3">
      <c r="A704" s="148"/>
      <c r="B704" s="149"/>
      <c r="C704" s="291" t="str">
        <f t="shared" si="10"/>
        <v/>
      </c>
      <c r="D704" s="295"/>
      <c r="E704" s="264"/>
      <c r="F704" s="264"/>
      <c r="G704" s="431"/>
      <c r="H704" s="432"/>
      <c r="I704" s="382"/>
      <c r="J704" s="382"/>
      <c r="K704" s="382"/>
      <c r="L704" s="376"/>
      <c r="M704" s="433"/>
      <c r="N704" s="434"/>
      <c r="O704" s="435"/>
      <c r="P704" s="378"/>
      <c r="Q704" s="436"/>
      <c r="R704" s="373"/>
      <c r="S704" s="437"/>
      <c r="T704" s="438"/>
      <c r="U704" s="384"/>
      <c r="V704" s="470"/>
      <c r="W704" s="381"/>
      <c r="X704" s="382"/>
      <c r="Y704" s="382"/>
      <c r="Z704" s="382"/>
      <c r="AA704" s="382"/>
      <c r="AB704" s="382"/>
      <c r="AC704" s="376"/>
      <c r="AD704" s="377"/>
      <c r="AE704" s="385"/>
      <c r="AF704" s="385"/>
      <c r="AG704" s="385"/>
      <c r="AH704" s="385"/>
      <c r="AI704" s="379"/>
      <c r="AJ704" s="386"/>
      <c r="AK704" s="372"/>
      <c r="AL704" s="372"/>
      <c r="AM704" s="372"/>
      <c r="AN704" s="372"/>
      <c r="AO704" s="372"/>
      <c r="AP704" s="372"/>
      <c r="AQ704" s="373"/>
      <c r="AR704" s="387"/>
      <c r="AS704" s="383"/>
      <c r="AT704" s="435"/>
      <c r="AU704" s="385"/>
      <c r="AV704" s="385"/>
      <c r="AW704" s="385"/>
      <c r="AX704" s="385"/>
      <c r="AY704" s="378"/>
      <c r="AZ704" s="436"/>
      <c r="BA704" s="372"/>
      <c r="BB704" s="372"/>
      <c r="BC704" s="372"/>
      <c r="BD704" s="372"/>
      <c r="BE704" s="437"/>
      <c r="BF704" s="381"/>
      <c r="BG704" s="376"/>
      <c r="BH704" s="377"/>
      <c r="BI704" s="385"/>
      <c r="BJ704" s="385"/>
      <c r="BK704" s="385"/>
      <c r="BL704" s="385"/>
      <c r="BM704" s="385"/>
      <c r="BN704" s="385"/>
      <c r="BO704" s="379"/>
      <c r="BP704" s="439"/>
      <c r="BQ704" s="438"/>
      <c r="BR704" s="440"/>
      <c r="BS704" s="385"/>
      <c r="BT704" s="379"/>
      <c r="BX704" s="458"/>
    </row>
    <row r="705" spans="1:76" s="132" customFormat="1" ht="15" x14ac:dyDescent="0.3">
      <c r="A705" s="148"/>
      <c r="B705" s="149"/>
      <c r="C705" s="291" t="str">
        <f t="shared" si="10"/>
        <v/>
      </c>
      <c r="D705" s="295"/>
      <c r="E705" s="264"/>
      <c r="F705" s="264"/>
      <c r="G705" s="431"/>
      <c r="H705" s="432"/>
      <c r="I705" s="382"/>
      <c r="J705" s="382"/>
      <c r="K705" s="382"/>
      <c r="L705" s="376"/>
      <c r="M705" s="433"/>
      <c r="N705" s="434"/>
      <c r="O705" s="435"/>
      <c r="P705" s="378"/>
      <c r="Q705" s="436"/>
      <c r="R705" s="373"/>
      <c r="S705" s="437"/>
      <c r="T705" s="438"/>
      <c r="U705" s="384"/>
      <c r="V705" s="470"/>
      <c r="W705" s="381"/>
      <c r="X705" s="382"/>
      <c r="Y705" s="382"/>
      <c r="Z705" s="382"/>
      <c r="AA705" s="382"/>
      <c r="AB705" s="382"/>
      <c r="AC705" s="376"/>
      <c r="AD705" s="377"/>
      <c r="AE705" s="385"/>
      <c r="AF705" s="385"/>
      <c r="AG705" s="385"/>
      <c r="AH705" s="385"/>
      <c r="AI705" s="379"/>
      <c r="AJ705" s="386"/>
      <c r="AK705" s="372"/>
      <c r="AL705" s="372"/>
      <c r="AM705" s="372"/>
      <c r="AN705" s="372"/>
      <c r="AO705" s="372"/>
      <c r="AP705" s="372"/>
      <c r="AQ705" s="373"/>
      <c r="AR705" s="387"/>
      <c r="AS705" s="383"/>
      <c r="AT705" s="435"/>
      <c r="AU705" s="385"/>
      <c r="AV705" s="385"/>
      <c r="AW705" s="385"/>
      <c r="AX705" s="385"/>
      <c r="AY705" s="378"/>
      <c r="AZ705" s="436"/>
      <c r="BA705" s="372"/>
      <c r="BB705" s="372"/>
      <c r="BC705" s="372"/>
      <c r="BD705" s="372"/>
      <c r="BE705" s="437"/>
      <c r="BF705" s="381"/>
      <c r="BG705" s="376"/>
      <c r="BH705" s="377"/>
      <c r="BI705" s="385"/>
      <c r="BJ705" s="385"/>
      <c r="BK705" s="385"/>
      <c r="BL705" s="385"/>
      <c r="BM705" s="385"/>
      <c r="BN705" s="385"/>
      <c r="BO705" s="379"/>
      <c r="BP705" s="439"/>
      <c r="BQ705" s="438"/>
      <c r="BR705" s="440"/>
      <c r="BS705" s="385"/>
      <c r="BT705" s="379"/>
      <c r="BX705" s="458"/>
    </row>
    <row r="706" spans="1:76" s="132" customFormat="1" ht="15" x14ac:dyDescent="0.3">
      <c r="A706" s="148"/>
      <c r="B706" s="149"/>
      <c r="C706" s="291" t="str">
        <f t="shared" si="10"/>
        <v/>
      </c>
      <c r="D706" s="295"/>
      <c r="E706" s="264"/>
      <c r="F706" s="264"/>
      <c r="G706" s="431"/>
      <c r="H706" s="432"/>
      <c r="I706" s="382"/>
      <c r="J706" s="382"/>
      <c r="K706" s="382"/>
      <c r="L706" s="376"/>
      <c r="M706" s="433"/>
      <c r="N706" s="434"/>
      <c r="O706" s="435"/>
      <c r="P706" s="378"/>
      <c r="Q706" s="436"/>
      <c r="R706" s="373"/>
      <c r="S706" s="437"/>
      <c r="T706" s="438"/>
      <c r="U706" s="384"/>
      <c r="V706" s="470"/>
      <c r="W706" s="381"/>
      <c r="X706" s="382"/>
      <c r="Y706" s="382"/>
      <c r="Z706" s="382"/>
      <c r="AA706" s="382"/>
      <c r="AB706" s="382"/>
      <c r="AC706" s="376"/>
      <c r="AD706" s="377"/>
      <c r="AE706" s="385"/>
      <c r="AF706" s="385"/>
      <c r="AG706" s="385"/>
      <c r="AH706" s="385"/>
      <c r="AI706" s="379"/>
      <c r="AJ706" s="386"/>
      <c r="AK706" s="372"/>
      <c r="AL706" s="372"/>
      <c r="AM706" s="372"/>
      <c r="AN706" s="372"/>
      <c r="AO706" s="372"/>
      <c r="AP706" s="372"/>
      <c r="AQ706" s="373"/>
      <c r="AR706" s="387"/>
      <c r="AS706" s="383"/>
      <c r="AT706" s="435"/>
      <c r="AU706" s="385"/>
      <c r="AV706" s="385"/>
      <c r="AW706" s="385"/>
      <c r="AX706" s="385"/>
      <c r="AY706" s="378"/>
      <c r="AZ706" s="436"/>
      <c r="BA706" s="372"/>
      <c r="BB706" s="372"/>
      <c r="BC706" s="372"/>
      <c r="BD706" s="372"/>
      <c r="BE706" s="437"/>
      <c r="BF706" s="381"/>
      <c r="BG706" s="376"/>
      <c r="BH706" s="377"/>
      <c r="BI706" s="385"/>
      <c r="BJ706" s="385"/>
      <c r="BK706" s="385"/>
      <c r="BL706" s="385"/>
      <c r="BM706" s="385"/>
      <c r="BN706" s="385"/>
      <c r="BO706" s="379"/>
      <c r="BP706" s="439"/>
      <c r="BQ706" s="438"/>
      <c r="BR706" s="440"/>
      <c r="BS706" s="385"/>
      <c r="BT706" s="379"/>
      <c r="BX706" s="458"/>
    </row>
    <row r="707" spans="1:76" s="132" customFormat="1" ht="15" x14ac:dyDescent="0.3">
      <c r="A707" s="148"/>
      <c r="B707" s="149"/>
      <c r="C707" s="291" t="str">
        <f t="shared" si="10"/>
        <v/>
      </c>
      <c r="D707" s="295"/>
      <c r="E707" s="264"/>
      <c r="F707" s="264"/>
      <c r="G707" s="431"/>
      <c r="H707" s="432"/>
      <c r="I707" s="382"/>
      <c r="J707" s="382"/>
      <c r="K707" s="382"/>
      <c r="L707" s="376"/>
      <c r="M707" s="433"/>
      <c r="N707" s="434"/>
      <c r="O707" s="435"/>
      <c r="P707" s="378"/>
      <c r="Q707" s="436"/>
      <c r="R707" s="373"/>
      <c r="S707" s="437"/>
      <c r="T707" s="438"/>
      <c r="U707" s="384"/>
      <c r="V707" s="470"/>
      <c r="W707" s="381"/>
      <c r="X707" s="382"/>
      <c r="Y707" s="382"/>
      <c r="Z707" s="382"/>
      <c r="AA707" s="382"/>
      <c r="AB707" s="382"/>
      <c r="AC707" s="376"/>
      <c r="AD707" s="377"/>
      <c r="AE707" s="385"/>
      <c r="AF707" s="385"/>
      <c r="AG707" s="385"/>
      <c r="AH707" s="385"/>
      <c r="AI707" s="379"/>
      <c r="AJ707" s="386"/>
      <c r="AK707" s="372"/>
      <c r="AL707" s="372"/>
      <c r="AM707" s="372"/>
      <c r="AN707" s="372"/>
      <c r="AO707" s="372"/>
      <c r="AP707" s="372"/>
      <c r="AQ707" s="373"/>
      <c r="AR707" s="387"/>
      <c r="AS707" s="383"/>
      <c r="AT707" s="435"/>
      <c r="AU707" s="385"/>
      <c r="AV707" s="385"/>
      <c r="AW707" s="385"/>
      <c r="AX707" s="385"/>
      <c r="AY707" s="378"/>
      <c r="AZ707" s="436"/>
      <c r="BA707" s="372"/>
      <c r="BB707" s="372"/>
      <c r="BC707" s="372"/>
      <c r="BD707" s="372"/>
      <c r="BE707" s="437"/>
      <c r="BF707" s="381"/>
      <c r="BG707" s="376"/>
      <c r="BH707" s="377"/>
      <c r="BI707" s="385"/>
      <c r="BJ707" s="385"/>
      <c r="BK707" s="385"/>
      <c r="BL707" s="385"/>
      <c r="BM707" s="385"/>
      <c r="BN707" s="385"/>
      <c r="BO707" s="379"/>
      <c r="BP707" s="439"/>
      <c r="BQ707" s="438"/>
      <c r="BR707" s="440"/>
      <c r="BS707" s="385"/>
      <c r="BT707" s="379"/>
      <c r="BX707" s="458"/>
    </row>
    <row r="708" spans="1:76" s="132" customFormat="1" ht="15" x14ac:dyDescent="0.3">
      <c r="A708" s="148"/>
      <c r="B708" s="149"/>
      <c r="C708" s="291" t="str">
        <f t="shared" si="10"/>
        <v/>
      </c>
      <c r="D708" s="295"/>
      <c r="E708" s="264"/>
      <c r="F708" s="264"/>
      <c r="G708" s="431"/>
      <c r="H708" s="432"/>
      <c r="I708" s="382"/>
      <c r="J708" s="382"/>
      <c r="K708" s="382"/>
      <c r="L708" s="376"/>
      <c r="M708" s="433"/>
      <c r="N708" s="434"/>
      <c r="O708" s="435"/>
      <c r="P708" s="378"/>
      <c r="Q708" s="436"/>
      <c r="R708" s="373"/>
      <c r="S708" s="437"/>
      <c r="T708" s="438"/>
      <c r="U708" s="384"/>
      <c r="V708" s="470"/>
      <c r="W708" s="381"/>
      <c r="X708" s="382"/>
      <c r="Y708" s="382"/>
      <c r="Z708" s="382"/>
      <c r="AA708" s="382"/>
      <c r="AB708" s="382"/>
      <c r="AC708" s="376"/>
      <c r="AD708" s="377"/>
      <c r="AE708" s="385"/>
      <c r="AF708" s="385"/>
      <c r="AG708" s="385"/>
      <c r="AH708" s="385"/>
      <c r="AI708" s="379"/>
      <c r="AJ708" s="386"/>
      <c r="AK708" s="372"/>
      <c r="AL708" s="372"/>
      <c r="AM708" s="372"/>
      <c r="AN708" s="372"/>
      <c r="AO708" s="372"/>
      <c r="AP708" s="372"/>
      <c r="AQ708" s="373"/>
      <c r="AR708" s="387"/>
      <c r="AS708" s="383"/>
      <c r="AT708" s="435"/>
      <c r="AU708" s="385"/>
      <c r="AV708" s="385"/>
      <c r="AW708" s="385"/>
      <c r="AX708" s="385"/>
      <c r="AY708" s="378"/>
      <c r="AZ708" s="436"/>
      <c r="BA708" s="372"/>
      <c r="BB708" s="372"/>
      <c r="BC708" s="372"/>
      <c r="BD708" s="372"/>
      <c r="BE708" s="437"/>
      <c r="BF708" s="381"/>
      <c r="BG708" s="376"/>
      <c r="BH708" s="377"/>
      <c r="BI708" s="385"/>
      <c r="BJ708" s="385"/>
      <c r="BK708" s="385"/>
      <c r="BL708" s="385"/>
      <c r="BM708" s="385"/>
      <c r="BN708" s="385"/>
      <c r="BO708" s="379"/>
      <c r="BP708" s="439"/>
      <c r="BQ708" s="438"/>
      <c r="BR708" s="440"/>
      <c r="BS708" s="385"/>
      <c r="BT708" s="379"/>
      <c r="BX708" s="458"/>
    </row>
    <row r="709" spans="1:76" s="132" customFormat="1" ht="15" x14ac:dyDescent="0.3">
      <c r="A709" s="148"/>
      <c r="B709" s="149"/>
      <c r="C709" s="291" t="str">
        <f t="shared" ref="C709:C772" si="11">IF(D709="","",C708+1)</f>
        <v/>
      </c>
      <c r="D709" s="295"/>
      <c r="E709" s="264"/>
      <c r="F709" s="264"/>
      <c r="G709" s="431"/>
      <c r="H709" s="432"/>
      <c r="I709" s="382"/>
      <c r="J709" s="382"/>
      <c r="K709" s="382"/>
      <c r="L709" s="376"/>
      <c r="M709" s="433"/>
      <c r="N709" s="434"/>
      <c r="O709" s="435"/>
      <c r="P709" s="378"/>
      <c r="Q709" s="436"/>
      <c r="R709" s="373"/>
      <c r="S709" s="437"/>
      <c r="T709" s="438"/>
      <c r="U709" s="384"/>
      <c r="V709" s="470"/>
      <c r="W709" s="381"/>
      <c r="X709" s="382"/>
      <c r="Y709" s="382"/>
      <c r="Z709" s="382"/>
      <c r="AA709" s="382"/>
      <c r="AB709" s="382"/>
      <c r="AC709" s="376"/>
      <c r="AD709" s="377"/>
      <c r="AE709" s="385"/>
      <c r="AF709" s="385"/>
      <c r="AG709" s="385"/>
      <c r="AH709" s="385"/>
      <c r="AI709" s="379"/>
      <c r="AJ709" s="386"/>
      <c r="AK709" s="372"/>
      <c r="AL709" s="372"/>
      <c r="AM709" s="372"/>
      <c r="AN709" s="372"/>
      <c r="AO709" s="372"/>
      <c r="AP709" s="372"/>
      <c r="AQ709" s="373"/>
      <c r="AR709" s="387"/>
      <c r="AS709" s="383"/>
      <c r="AT709" s="435"/>
      <c r="AU709" s="385"/>
      <c r="AV709" s="385"/>
      <c r="AW709" s="385"/>
      <c r="AX709" s="385"/>
      <c r="AY709" s="378"/>
      <c r="AZ709" s="436"/>
      <c r="BA709" s="372"/>
      <c r="BB709" s="372"/>
      <c r="BC709" s="372"/>
      <c r="BD709" s="372"/>
      <c r="BE709" s="437"/>
      <c r="BF709" s="381"/>
      <c r="BG709" s="376"/>
      <c r="BH709" s="377"/>
      <c r="BI709" s="385"/>
      <c r="BJ709" s="385"/>
      <c r="BK709" s="385"/>
      <c r="BL709" s="385"/>
      <c r="BM709" s="385"/>
      <c r="BN709" s="385"/>
      <c r="BO709" s="379"/>
      <c r="BP709" s="439"/>
      <c r="BQ709" s="438"/>
      <c r="BR709" s="440"/>
      <c r="BS709" s="385"/>
      <c r="BT709" s="379"/>
      <c r="BX709" s="458"/>
    </row>
    <row r="710" spans="1:76" s="132" customFormat="1" ht="15" x14ac:dyDescent="0.3">
      <c r="A710" s="148"/>
      <c r="B710" s="149"/>
      <c r="C710" s="291" t="str">
        <f t="shared" si="11"/>
        <v/>
      </c>
      <c r="D710" s="295"/>
      <c r="E710" s="264"/>
      <c r="F710" s="264"/>
      <c r="G710" s="431"/>
      <c r="H710" s="432"/>
      <c r="I710" s="382"/>
      <c r="J710" s="382"/>
      <c r="K710" s="382"/>
      <c r="L710" s="376"/>
      <c r="M710" s="433"/>
      <c r="N710" s="434"/>
      <c r="O710" s="435"/>
      <c r="P710" s="378"/>
      <c r="Q710" s="436"/>
      <c r="R710" s="373"/>
      <c r="S710" s="437"/>
      <c r="T710" s="438"/>
      <c r="U710" s="384"/>
      <c r="V710" s="470"/>
      <c r="W710" s="381"/>
      <c r="X710" s="382"/>
      <c r="Y710" s="382"/>
      <c r="Z710" s="382"/>
      <c r="AA710" s="382"/>
      <c r="AB710" s="382"/>
      <c r="AC710" s="376"/>
      <c r="AD710" s="377"/>
      <c r="AE710" s="385"/>
      <c r="AF710" s="385"/>
      <c r="AG710" s="385"/>
      <c r="AH710" s="385"/>
      <c r="AI710" s="379"/>
      <c r="AJ710" s="386"/>
      <c r="AK710" s="372"/>
      <c r="AL710" s="372"/>
      <c r="AM710" s="372"/>
      <c r="AN710" s="372"/>
      <c r="AO710" s="372"/>
      <c r="AP710" s="372"/>
      <c r="AQ710" s="373"/>
      <c r="AR710" s="387"/>
      <c r="AS710" s="383"/>
      <c r="AT710" s="435"/>
      <c r="AU710" s="385"/>
      <c r="AV710" s="385"/>
      <c r="AW710" s="385"/>
      <c r="AX710" s="385"/>
      <c r="AY710" s="378"/>
      <c r="AZ710" s="436"/>
      <c r="BA710" s="372"/>
      <c r="BB710" s="372"/>
      <c r="BC710" s="372"/>
      <c r="BD710" s="372"/>
      <c r="BE710" s="437"/>
      <c r="BF710" s="381"/>
      <c r="BG710" s="376"/>
      <c r="BH710" s="377"/>
      <c r="BI710" s="385"/>
      <c r="BJ710" s="385"/>
      <c r="BK710" s="385"/>
      <c r="BL710" s="385"/>
      <c r="BM710" s="385"/>
      <c r="BN710" s="385"/>
      <c r="BO710" s="379"/>
      <c r="BP710" s="439"/>
      <c r="BQ710" s="438"/>
      <c r="BR710" s="440"/>
      <c r="BS710" s="385"/>
      <c r="BT710" s="379"/>
      <c r="BX710" s="458"/>
    </row>
    <row r="711" spans="1:76" s="132" customFormat="1" ht="15" x14ac:dyDescent="0.3">
      <c r="A711" s="148"/>
      <c r="B711" s="149"/>
      <c r="C711" s="291" t="str">
        <f t="shared" si="11"/>
        <v/>
      </c>
      <c r="D711" s="295"/>
      <c r="E711" s="264"/>
      <c r="F711" s="264"/>
      <c r="G711" s="431"/>
      <c r="H711" s="432"/>
      <c r="I711" s="382"/>
      <c r="J711" s="382"/>
      <c r="K711" s="382"/>
      <c r="L711" s="376"/>
      <c r="M711" s="433"/>
      <c r="N711" s="434"/>
      <c r="O711" s="435"/>
      <c r="P711" s="378"/>
      <c r="Q711" s="436"/>
      <c r="R711" s="373"/>
      <c r="S711" s="437"/>
      <c r="T711" s="438"/>
      <c r="U711" s="384"/>
      <c r="V711" s="470"/>
      <c r="W711" s="381"/>
      <c r="X711" s="382"/>
      <c r="Y711" s="382"/>
      <c r="Z711" s="382"/>
      <c r="AA711" s="382"/>
      <c r="AB711" s="382"/>
      <c r="AC711" s="376"/>
      <c r="AD711" s="377"/>
      <c r="AE711" s="385"/>
      <c r="AF711" s="385"/>
      <c r="AG711" s="385"/>
      <c r="AH711" s="385"/>
      <c r="AI711" s="379"/>
      <c r="AJ711" s="386"/>
      <c r="AK711" s="372"/>
      <c r="AL711" s="372"/>
      <c r="AM711" s="372"/>
      <c r="AN711" s="372"/>
      <c r="AO711" s="372"/>
      <c r="AP711" s="372"/>
      <c r="AQ711" s="373"/>
      <c r="AR711" s="387"/>
      <c r="AS711" s="383"/>
      <c r="AT711" s="435"/>
      <c r="AU711" s="385"/>
      <c r="AV711" s="385"/>
      <c r="AW711" s="385"/>
      <c r="AX711" s="385"/>
      <c r="AY711" s="378"/>
      <c r="AZ711" s="436"/>
      <c r="BA711" s="372"/>
      <c r="BB711" s="372"/>
      <c r="BC711" s="372"/>
      <c r="BD711" s="372"/>
      <c r="BE711" s="437"/>
      <c r="BF711" s="381"/>
      <c r="BG711" s="376"/>
      <c r="BH711" s="377"/>
      <c r="BI711" s="385"/>
      <c r="BJ711" s="385"/>
      <c r="BK711" s="385"/>
      <c r="BL711" s="385"/>
      <c r="BM711" s="385"/>
      <c r="BN711" s="385"/>
      <c r="BO711" s="379"/>
      <c r="BP711" s="439"/>
      <c r="BQ711" s="438"/>
      <c r="BR711" s="440"/>
      <c r="BS711" s="385"/>
      <c r="BT711" s="379"/>
      <c r="BX711" s="458"/>
    </row>
    <row r="712" spans="1:76" s="132" customFormat="1" ht="15" x14ac:dyDescent="0.3">
      <c r="A712" s="148"/>
      <c r="B712" s="149"/>
      <c r="C712" s="291" t="str">
        <f t="shared" si="11"/>
        <v/>
      </c>
      <c r="D712" s="295"/>
      <c r="E712" s="264"/>
      <c r="F712" s="264"/>
      <c r="G712" s="431"/>
      <c r="H712" s="432"/>
      <c r="I712" s="382"/>
      <c r="J712" s="382"/>
      <c r="K712" s="382"/>
      <c r="L712" s="376"/>
      <c r="M712" s="433"/>
      <c r="N712" s="434"/>
      <c r="O712" s="435"/>
      <c r="P712" s="378"/>
      <c r="Q712" s="436"/>
      <c r="R712" s="373"/>
      <c r="S712" s="437"/>
      <c r="T712" s="438"/>
      <c r="U712" s="384"/>
      <c r="V712" s="470"/>
      <c r="W712" s="381"/>
      <c r="X712" s="382"/>
      <c r="Y712" s="382"/>
      <c r="Z712" s="382"/>
      <c r="AA712" s="382"/>
      <c r="AB712" s="382"/>
      <c r="AC712" s="376"/>
      <c r="AD712" s="377"/>
      <c r="AE712" s="385"/>
      <c r="AF712" s="385"/>
      <c r="AG712" s="385"/>
      <c r="AH712" s="385"/>
      <c r="AI712" s="379"/>
      <c r="AJ712" s="386"/>
      <c r="AK712" s="372"/>
      <c r="AL712" s="372"/>
      <c r="AM712" s="372"/>
      <c r="AN712" s="372"/>
      <c r="AO712" s="372"/>
      <c r="AP712" s="372"/>
      <c r="AQ712" s="373"/>
      <c r="AR712" s="387"/>
      <c r="AS712" s="383"/>
      <c r="AT712" s="435"/>
      <c r="AU712" s="385"/>
      <c r="AV712" s="385"/>
      <c r="AW712" s="385"/>
      <c r="AX712" s="385"/>
      <c r="AY712" s="378"/>
      <c r="AZ712" s="436"/>
      <c r="BA712" s="372"/>
      <c r="BB712" s="372"/>
      <c r="BC712" s="372"/>
      <c r="BD712" s="372"/>
      <c r="BE712" s="437"/>
      <c r="BF712" s="381"/>
      <c r="BG712" s="376"/>
      <c r="BH712" s="377"/>
      <c r="BI712" s="385"/>
      <c r="BJ712" s="385"/>
      <c r="BK712" s="385"/>
      <c r="BL712" s="385"/>
      <c r="BM712" s="385"/>
      <c r="BN712" s="385"/>
      <c r="BO712" s="379"/>
      <c r="BP712" s="439"/>
      <c r="BQ712" s="438"/>
      <c r="BR712" s="440"/>
      <c r="BS712" s="385"/>
      <c r="BT712" s="379"/>
      <c r="BX712" s="458"/>
    </row>
    <row r="713" spans="1:76" s="132" customFormat="1" ht="15" x14ac:dyDescent="0.3">
      <c r="A713" s="148"/>
      <c r="B713" s="149"/>
      <c r="C713" s="291" t="str">
        <f t="shared" si="11"/>
        <v/>
      </c>
      <c r="D713" s="295"/>
      <c r="E713" s="264"/>
      <c r="F713" s="264"/>
      <c r="G713" s="431"/>
      <c r="H713" s="432"/>
      <c r="I713" s="382"/>
      <c r="J713" s="382"/>
      <c r="K713" s="382"/>
      <c r="L713" s="376"/>
      <c r="M713" s="433"/>
      <c r="N713" s="434"/>
      <c r="O713" s="435"/>
      <c r="P713" s="378"/>
      <c r="Q713" s="436"/>
      <c r="R713" s="373"/>
      <c r="S713" s="437"/>
      <c r="T713" s="438"/>
      <c r="U713" s="384"/>
      <c r="V713" s="470"/>
      <c r="W713" s="381"/>
      <c r="X713" s="382"/>
      <c r="Y713" s="382"/>
      <c r="Z713" s="382"/>
      <c r="AA713" s="382"/>
      <c r="AB713" s="382"/>
      <c r="AC713" s="376"/>
      <c r="AD713" s="377"/>
      <c r="AE713" s="385"/>
      <c r="AF713" s="385"/>
      <c r="AG713" s="385"/>
      <c r="AH713" s="385"/>
      <c r="AI713" s="379"/>
      <c r="AJ713" s="386"/>
      <c r="AK713" s="372"/>
      <c r="AL713" s="372"/>
      <c r="AM713" s="372"/>
      <c r="AN713" s="372"/>
      <c r="AO713" s="372"/>
      <c r="AP713" s="372"/>
      <c r="AQ713" s="373"/>
      <c r="AR713" s="387"/>
      <c r="AS713" s="383"/>
      <c r="AT713" s="435"/>
      <c r="AU713" s="385"/>
      <c r="AV713" s="385"/>
      <c r="AW713" s="385"/>
      <c r="AX713" s="385"/>
      <c r="AY713" s="378"/>
      <c r="AZ713" s="436"/>
      <c r="BA713" s="372"/>
      <c r="BB713" s="372"/>
      <c r="BC713" s="372"/>
      <c r="BD713" s="372"/>
      <c r="BE713" s="437"/>
      <c r="BF713" s="381"/>
      <c r="BG713" s="376"/>
      <c r="BH713" s="377"/>
      <c r="BI713" s="385"/>
      <c r="BJ713" s="385"/>
      <c r="BK713" s="385"/>
      <c r="BL713" s="385"/>
      <c r="BM713" s="385"/>
      <c r="BN713" s="385"/>
      <c r="BO713" s="379"/>
      <c r="BP713" s="439"/>
      <c r="BQ713" s="438"/>
      <c r="BR713" s="440"/>
      <c r="BS713" s="385"/>
      <c r="BT713" s="379"/>
      <c r="BX713" s="458"/>
    </row>
    <row r="714" spans="1:76" s="132" customFormat="1" ht="15" x14ac:dyDescent="0.3">
      <c r="A714" s="148"/>
      <c r="B714" s="149"/>
      <c r="C714" s="291" t="str">
        <f t="shared" si="11"/>
        <v/>
      </c>
      <c r="D714" s="295"/>
      <c r="E714" s="264"/>
      <c r="F714" s="264"/>
      <c r="G714" s="431"/>
      <c r="H714" s="432"/>
      <c r="I714" s="382"/>
      <c r="J714" s="382"/>
      <c r="K714" s="382"/>
      <c r="L714" s="376"/>
      <c r="M714" s="433"/>
      <c r="N714" s="434"/>
      <c r="O714" s="435"/>
      <c r="P714" s="378"/>
      <c r="Q714" s="436"/>
      <c r="R714" s="373"/>
      <c r="S714" s="437"/>
      <c r="T714" s="438"/>
      <c r="U714" s="384"/>
      <c r="V714" s="470"/>
      <c r="W714" s="381"/>
      <c r="X714" s="382"/>
      <c r="Y714" s="382"/>
      <c r="Z714" s="382"/>
      <c r="AA714" s="382"/>
      <c r="AB714" s="382"/>
      <c r="AC714" s="376"/>
      <c r="AD714" s="377"/>
      <c r="AE714" s="385"/>
      <c r="AF714" s="385"/>
      <c r="AG714" s="385"/>
      <c r="AH714" s="385"/>
      <c r="AI714" s="379"/>
      <c r="AJ714" s="386"/>
      <c r="AK714" s="372"/>
      <c r="AL714" s="372"/>
      <c r="AM714" s="372"/>
      <c r="AN714" s="372"/>
      <c r="AO714" s="372"/>
      <c r="AP714" s="372"/>
      <c r="AQ714" s="373"/>
      <c r="AR714" s="387"/>
      <c r="AS714" s="383"/>
      <c r="AT714" s="435"/>
      <c r="AU714" s="385"/>
      <c r="AV714" s="385"/>
      <c r="AW714" s="385"/>
      <c r="AX714" s="385"/>
      <c r="AY714" s="378"/>
      <c r="AZ714" s="436"/>
      <c r="BA714" s="372"/>
      <c r="BB714" s="372"/>
      <c r="BC714" s="372"/>
      <c r="BD714" s="372"/>
      <c r="BE714" s="437"/>
      <c r="BF714" s="381"/>
      <c r="BG714" s="376"/>
      <c r="BH714" s="377"/>
      <c r="BI714" s="385"/>
      <c r="BJ714" s="385"/>
      <c r="BK714" s="385"/>
      <c r="BL714" s="385"/>
      <c r="BM714" s="385"/>
      <c r="BN714" s="385"/>
      <c r="BO714" s="379"/>
      <c r="BP714" s="439"/>
      <c r="BQ714" s="438"/>
      <c r="BR714" s="440"/>
      <c r="BS714" s="385"/>
      <c r="BT714" s="379"/>
      <c r="BX714" s="458"/>
    </row>
    <row r="715" spans="1:76" s="132" customFormat="1" ht="15" x14ac:dyDescent="0.3">
      <c r="A715" s="148"/>
      <c r="B715" s="149"/>
      <c r="C715" s="291" t="str">
        <f t="shared" si="11"/>
        <v/>
      </c>
      <c r="D715" s="295"/>
      <c r="E715" s="264"/>
      <c r="F715" s="264"/>
      <c r="G715" s="431"/>
      <c r="H715" s="432"/>
      <c r="I715" s="382"/>
      <c r="J715" s="382"/>
      <c r="K715" s="382"/>
      <c r="L715" s="376"/>
      <c r="M715" s="433"/>
      <c r="N715" s="434"/>
      <c r="O715" s="435"/>
      <c r="P715" s="378"/>
      <c r="Q715" s="436"/>
      <c r="R715" s="373"/>
      <c r="S715" s="437"/>
      <c r="T715" s="438"/>
      <c r="U715" s="384"/>
      <c r="V715" s="470"/>
      <c r="W715" s="381"/>
      <c r="X715" s="382"/>
      <c r="Y715" s="382"/>
      <c r="Z715" s="382"/>
      <c r="AA715" s="382"/>
      <c r="AB715" s="382"/>
      <c r="AC715" s="376"/>
      <c r="AD715" s="377"/>
      <c r="AE715" s="385"/>
      <c r="AF715" s="385"/>
      <c r="AG715" s="385"/>
      <c r="AH715" s="385"/>
      <c r="AI715" s="379"/>
      <c r="AJ715" s="386"/>
      <c r="AK715" s="372"/>
      <c r="AL715" s="372"/>
      <c r="AM715" s="372"/>
      <c r="AN715" s="372"/>
      <c r="AO715" s="372"/>
      <c r="AP715" s="372"/>
      <c r="AQ715" s="373"/>
      <c r="AR715" s="387"/>
      <c r="AS715" s="383"/>
      <c r="AT715" s="435"/>
      <c r="AU715" s="385"/>
      <c r="AV715" s="385"/>
      <c r="AW715" s="385"/>
      <c r="AX715" s="385"/>
      <c r="AY715" s="378"/>
      <c r="AZ715" s="436"/>
      <c r="BA715" s="372"/>
      <c r="BB715" s="372"/>
      <c r="BC715" s="372"/>
      <c r="BD715" s="372"/>
      <c r="BE715" s="437"/>
      <c r="BF715" s="381"/>
      <c r="BG715" s="376"/>
      <c r="BH715" s="377"/>
      <c r="BI715" s="385"/>
      <c r="BJ715" s="385"/>
      <c r="BK715" s="385"/>
      <c r="BL715" s="385"/>
      <c r="BM715" s="385"/>
      <c r="BN715" s="385"/>
      <c r="BO715" s="379"/>
      <c r="BP715" s="439"/>
      <c r="BQ715" s="438"/>
      <c r="BR715" s="440"/>
      <c r="BS715" s="385"/>
      <c r="BT715" s="379"/>
      <c r="BX715" s="458"/>
    </row>
    <row r="716" spans="1:76" s="132" customFormat="1" ht="15" x14ac:dyDescent="0.3">
      <c r="A716" s="148"/>
      <c r="B716" s="149"/>
      <c r="C716" s="291" t="str">
        <f t="shared" si="11"/>
        <v/>
      </c>
      <c r="D716" s="295"/>
      <c r="E716" s="264"/>
      <c r="F716" s="264"/>
      <c r="G716" s="431"/>
      <c r="H716" s="432"/>
      <c r="I716" s="382"/>
      <c r="J716" s="382"/>
      <c r="K716" s="382"/>
      <c r="L716" s="376"/>
      <c r="M716" s="433"/>
      <c r="N716" s="434"/>
      <c r="O716" s="435"/>
      <c r="P716" s="378"/>
      <c r="Q716" s="436"/>
      <c r="R716" s="373"/>
      <c r="S716" s="437"/>
      <c r="T716" s="438"/>
      <c r="U716" s="384"/>
      <c r="V716" s="470"/>
      <c r="W716" s="381"/>
      <c r="X716" s="382"/>
      <c r="Y716" s="382"/>
      <c r="Z716" s="382"/>
      <c r="AA716" s="382"/>
      <c r="AB716" s="382"/>
      <c r="AC716" s="376"/>
      <c r="AD716" s="377"/>
      <c r="AE716" s="385"/>
      <c r="AF716" s="385"/>
      <c r="AG716" s="385"/>
      <c r="AH716" s="385"/>
      <c r="AI716" s="379"/>
      <c r="AJ716" s="386"/>
      <c r="AK716" s="372"/>
      <c r="AL716" s="372"/>
      <c r="AM716" s="372"/>
      <c r="AN716" s="372"/>
      <c r="AO716" s="372"/>
      <c r="AP716" s="372"/>
      <c r="AQ716" s="373"/>
      <c r="AR716" s="387"/>
      <c r="AS716" s="383"/>
      <c r="AT716" s="435"/>
      <c r="AU716" s="385"/>
      <c r="AV716" s="385"/>
      <c r="AW716" s="385"/>
      <c r="AX716" s="385"/>
      <c r="AY716" s="378"/>
      <c r="AZ716" s="436"/>
      <c r="BA716" s="372"/>
      <c r="BB716" s="372"/>
      <c r="BC716" s="372"/>
      <c r="BD716" s="372"/>
      <c r="BE716" s="437"/>
      <c r="BF716" s="381"/>
      <c r="BG716" s="376"/>
      <c r="BH716" s="377"/>
      <c r="BI716" s="385"/>
      <c r="BJ716" s="385"/>
      <c r="BK716" s="385"/>
      <c r="BL716" s="385"/>
      <c r="BM716" s="385"/>
      <c r="BN716" s="385"/>
      <c r="BO716" s="379"/>
      <c r="BP716" s="439"/>
      <c r="BQ716" s="438"/>
      <c r="BR716" s="440"/>
      <c r="BS716" s="385"/>
      <c r="BT716" s="379"/>
      <c r="BX716" s="458"/>
    </row>
    <row r="717" spans="1:76" s="132" customFormat="1" ht="15" x14ac:dyDescent="0.3">
      <c r="A717" s="148"/>
      <c r="B717" s="149"/>
      <c r="C717" s="291" t="str">
        <f t="shared" si="11"/>
        <v/>
      </c>
      <c r="D717" s="295"/>
      <c r="E717" s="264"/>
      <c r="F717" s="264"/>
      <c r="G717" s="431"/>
      <c r="H717" s="432"/>
      <c r="I717" s="382"/>
      <c r="J717" s="382"/>
      <c r="K717" s="382"/>
      <c r="L717" s="376"/>
      <c r="M717" s="433"/>
      <c r="N717" s="434"/>
      <c r="O717" s="435"/>
      <c r="P717" s="378"/>
      <c r="Q717" s="436"/>
      <c r="R717" s="373"/>
      <c r="S717" s="437"/>
      <c r="T717" s="438"/>
      <c r="U717" s="384"/>
      <c r="V717" s="470"/>
      <c r="W717" s="381"/>
      <c r="X717" s="382"/>
      <c r="Y717" s="382"/>
      <c r="Z717" s="382"/>
      <c r="AA717" s="382"/>
      <c r="AB717" s="382"/>
      <c r="AC717" s="376"/>
      <c r="AD717" s="377"/>
      <c r="AE717" s="385"/>
      <c r="AF717" s="385"/>
      <c r="AG717" s="385"/>
      <c r="AH717" s="385"/>
      <c r="AI717" s="379"/>
      <c r="AJ717" s="386"/>
      <c r="AK717" s="372"/>
      <c r="AL717" s="372"/>
      <c r="AM717" s="372"/>
      <c r="AN717" s="372"/>
      <c r="AO717" s="372"/>
      <c r="AP717" s="372"/>
      <c r="AQ717" s="373"/>
      <c r="AR717" s="387"/>
      <c r="AS717" s="383"/>
      <c r="AT717" s="435"/>
      <c r="AU717" s="385"/>
      <c r="AV717" s="385"/>
      <c r="AW717" s="385"/>
      <c r="AX717" s="385"/>
      <c r="AY717" s="378"/>
      <c r="AZ717" s="436"/>
      <c r="BA717" s="372"/>
      <c r="BB717" s="372"/>
      <c r="BC717" s="372"/>
      <c r="BD717" s="372"/>
      <c r="BE717" s="437"/>
      <c r="BF717" s="381"/>
      <c r="BG717" s="376"/>
      <c r="BH717" s="377"/>
      <c r="BI717" s="385"/>
      <c r="BJ717" s="385"/>
      <c r="BK717" s="385"/>
      <c r="BL717" s="385"/>
      <c r="BM717" s="385"/>
      <c r="BN717" s="385"/>
      <c r="BO717" s="379"/>
      <c r="BP717" s="439"/>
      <c r="BQ717" s="438"/>
      <c r="BR717" s="440"/>
      <c r="BS717" s="385"/>
      <c r="BT717" s="379"/>
      <c r="BX717" s="458"/>
    </row>
    <row r="718" spans="1:76" s="132" customFormat="1" ht="15" x14ac:dyDescent="0.3">
      <c r="A718" s="148"/>
      <c r="B718" s="149"/>
      <c r="C718" s="291" t="str">
        <f t="shared" si="11"/>
        <v/>
      </c>
      <c r="D718" s="295"/>
      <c r="E718" s="264"/>
      <c r="F718" s="264"/>
      <c r="G718" s="431"/>
      <c r="H718" s="432"/>
      <c r="I718" s="382"/>
      <c r="J718" s="382"/>
      <c r="K718" s="382"/>
      <c r="L718" s="376"/>
      <c r="M718" s="433"/>
      <c r="N718" s="434"/>
      <c r="O718" s="435"/>
      <c r="P718" s="378"/>
      <c r="Q718" s="436"/>
      <c r="R718" s="373"/>
      <c r="S718" s="437"/>
      <c r="T718" s="438"/>
      <c r="U718" s="384"/>
      <c r="V718" s="470"/>
      <c r="W718" s="381"/>
      <c r="X718" s="382"/>
      <c r="Y718" s="382"/>
      <c r="Z718" s="382"/>
      <c r="AA718" s="382"/>
      <c r="AB718" s="382"/>
      <c r="AC718" s="376"/>
      <c r="AD718" s="377"/>
      <c r="AE718" s="385"/>
      <c r="AF718" s="385"/>
      <c r="AG718" s="385"/>
      <c r="AH718" s="385"/>
      <c r="AI718" s="379"/>
      <c r="AJ718" s="386"/>
      <c r="AK718" s="372"/>
      <c r="AL718" s="372"/>
      <c r="AM718" s="372"/>
      <c r="AN718" s="372"/>
      <c r="AO718" s="372"/>
      <c r="AP718" s="372"/>
      <c r="AQ718" s="373"/>
      <c r="AR718" s="387"/>
      <c r="AS718" s="383"/>
      <c r="AT718" s="435"/>
      <c r="AU718" s="385"/>
      <c r="AV718" s="385"/>
      <c r="AW718" s="385"/>
      <c r="AX718" s="385"/>
      <c r="AY718" s="378"/>
      <c r="AZ718" s="436"/>
      <c r="BA718" s="372"/>
      <c r="BB718" s="372"/>
      <c r="BC718" s="372"/>
      <c r="BD718" s="372"/>
      <c r="BE718" s="437"/>
      <c r="BF718" s="381"/>
      <c r="BG718" s="376"/>
      <c r="BH718" s="377"/>
      <c r="BI718" s="385"/>
      <c r="BJ718" s="385"/>
      <c r="BK718" s="385"/>
      <c r="BL718" s="385"/>
      <c r="BM718" s="385"/>
      <c r="BN718" s="385"/>
      <c r="BO718" s="379"/>
      <c r="BP718" s="439"/>
      <c r="BQ718" s="438"/>
      <c r="BR718" s="440"/>
      <c r="BS718" s="385"/>
      <c r="BT718" s="379"/>
      <c r="BX718" s="458"/>
    </row>
    <row r="719" spans="1:76" s="132" customFormat="1" ht="15" x14ac:dyDescent="0.3">
      <c r="A719" s="148"/>
      <c r="B719" s="149"/>
      <c r="C719" s="291" t="str">
        <f t="shared" si="11"/>
        <v/>
      </c>
      <c r="D719" s="295"/>
      <c r="E719" s="264"/>
      <c r="F719" s="264"/>
      <c r="G719" s="431"/>
      <c r="H719" s="432"/>
      <c r="I719" s="382"/>
      <c r="J719" s="382"/>
      <c r="K719" s="382"/>
      <c r="L719" s="376"/>
      <c r="M719" s="433"/>
      <c r="N719" s="434"/>
      <c r="O719" s="435"/>
      <c r="P719" s="378"/>
      <c r="Q719" s="436"/>
      <c r="R719" s="373"/>
      <c r="S719" s="437"/>
      <c r="T719" s="438"/>
      <c r="U719" s="384"/>
      <c r="V719" s="470"/>
      <c r="W719" s="381"/>
      <c r="X719" s="382"/>
      <c r="Y719" s="382"/>
      <c r="Z719" s="382"/>
      <c r="AA719" s="382"/>
      <c r="AB719" s="382"/>
      <c r="AC719" s="376"/>
      <c r="AD719" s="377"/>
      <c r="AE719" s="385"/>
      <c r="AF719" s="385"/>
      <c r="AG719" s="385"/>
      <c r="AH719" s="385"/>
      <c r="AI719" s="379"/>
      <c r="AJ719" s="386"/>
      <c r="AK719" s="372"/>
      <c r="AL719" s="372"/>
      <c r="AM719" s="372"/>
      <c r="AN719" s="372"/>
      <c r="AO719" s="372"/>
      <c r="AP719" s="372"/>
      <c r="AQ719" s="373"/>
      <c r="AR719" s="387"/>
      <c r="AS719" s="383"/>
      <c r="AT719" s="435"/>
      <c r="AU719" s="385"/>
      <c r="AV719" s="385"/>
      <c r="AW719" s="385"/>
      <c r="AX719" s="385"/>
      <c r="AY719" s="378"/>
      <c r="AZ719" s="436"/>
      <c r="BA719" s="372"/>
      <c r="BB719" s="372"/>
      <c r="BC719" s="372"/>
      <c r="BD719" s="372"/>
      <c r="BE719" s="437"/>
      <c r="BF719" s="381"/>
      <c r="BG719" s="376"/>
      <c r="BH719" s="377"/>
      <c r="BI719" s="385"/>
      <c r="BJ719" s="385"/>
      <c r="BK719" s="385"/>
      <c r="BL719" s="385"/>
      <c r="BM719" s="385"/>
      <c r="BN719" s="385"/>
      <c r="BO719" s="379"/>
      <c r="BP719" s="439"/>
      <c r="BQ719" s="438"/>
      <c r="BR719" s="440"/>
      <c r="BS719" s="385"/>
      <c r="BT719" s="379"/>
      <c r="BX719" s="458"/>
    </row>
    <row r="720" spans="1:76" s="132" customFormat="1" ht="15" x14ac:dyDescent="0.3">
      <c r="A720" s="148"/>
      <c r="B720" s="149"/>
      <c r="C720" s="291" t="str">
        <f t="shared" si="11"/>
        <v/>
      </c>
      <c r="D720" s="295"/>
      <c r="E720" s="264"/>
      <c r="F720" s="264"/>
      <c r="G720" s="431"/>
      <c r="H720" s="432"/>
      <c r="I720" s="382"/>
      <c r="J720" s="382"/>
      <c r="K720" s="382"/>
      <c r="L720" s="376"/>
      <c r="M720" s="433"/>
      <c r="N720" s="434"/>
      <c r="O720" s="435"/>
      <c r="P720" s="378"/>
      <c r="Q720" s="436"/>
      <c r="R720" s="373"/>
      <c r="S720" s="437"/>
      <c r="T720" s="438"/>
      <c r="U720" s="384"/>
      <c r="V720" s="470"/>
      <c r="W720" s="381"/>
      <c r="X720" s="382"/>
      <c r="Y720" s="382"/>
      <c r="Z720" s="382"/>
      <c r="AA720" s="382"/>
      <c r="AB720" s="382"/>
      <c r="AC720" s="376"/>
      <c r="AD720" s="377"/>
      <c r="AE720" s="385"/>
      <c r="AF720" s="385"/>
      <c r="AG720" s="385"/>
      <c r="AH720" s="385"/>
      <c r="AI720" s="379"/>
      <c r="AJ720" s="386"/>
      <c r="AK720" s="372"/>
      <c r="AL720" s="372"/>
      <c r="AM720" s="372"/>
      <c r="AN720" s="372"/>
      <c r="AO720" s="372"/>
      <c r="AP720" s="372"/>
      <c r="AQ720" s="373"/>
      <c r="AR720" s="387"/>
      <c r="AS720" s="383"/>
      <c r="AT720" s="435"/>
      <c r="AU720" s="385"/>
      <c r="AV720" s="385"/>
      <c r="AW720" s="385"/>
      <c r="AX720" s="385"/>
      <c r="AY720" s="378"/>
      <c r="AZ720" s="436"/>
      <c r="BA720" s="372"/>
      <c r="BB720" s="372"/>
      <c r="BC720" s="372"/>
      <c r="BD720" s="372"/>
      <c r="BE720" s="437"/>
      <c r="BF720" s="381"/>
      <c r="BG720" s="376"/>
      <c r="BH720" s="377"/>
      <c r="BI720" s="385"/>
      <c r="BJ720" s="385"/>
      <c r="BK720" s="385"/>
      <c r="BL720" s="385"/>
      <c r="BM720" s="385"/>
      <c r="BN720" s="385"/>
      <c r="BO720" s="379"/>
      <c r="BP720" s="439"/>
      <c r="BQ720" s="438"/>
      <c r="BR720" s="440"/>
      <c r="BS720" s="385"/>
      <c r="BT720" s="379"/>
      <c r="BX720" s="458"/>
    </row>
    <row r="721" spans="1:76" s="132" customFormat="1" ht="15" x14ac:dyDescent="0.3">
      <c r="A721" s="148"/>
      <c r="B721" s="149"/>
      <c r="C721" s="291" t="str">
        <f t="shared" si="11"/>
        <v/>
      </c>
      <c r="D721" s="295"/>
      <c r="E721" s="264"/>
      <c r="F721" s="264"/>
      <c r="G721" s="431"/>
      <c r="H721" s="432"/>
      <c r="I721" s="382"/>
      <c r="J721" s="382"/>
      <c r="K721" s="382"/>
      <c r="L721" s="376"/>
      <c r="M721" s="433"/>
      <c r="N721" s="434"/>
      <c r="O721" s="435"/>
      <c r="P721" s="378"/>
      <c r="Q721" s="436"/>
      <c r="R721" s="373"/>
      <c r="S721" s="437"/>
      <c r="T721" s="438"/>
      <c r="U721" s="384"/>
      <c r="V721" s="470"/>
      <c r="W721" s="381"/>
      <c r="X721" s="382"/>
      <c r="Y721" s="382"/>
      <c r="Z721" s="382"/>
      <c r="AA721" s="382"/>
      <c r="AB721" s="382"/>
      <c r="AC721" s="376"/>
      <c r="AD721" s="377"/>
      <c r="AE721" s="385"/>
      <c r="AF721" s="385"/>
      <c r="AG721" s="385"/>
      <c r="AH721" s="385"/>
      <c r="AI721" s="379"/>
      <c r="AJ721" s="386"/>
      <c r="AK721" s="372"/>
      <c r="AL721" s="372"/>
      <c r="AM721" s="372"/>
      <c r="AN721" s="372"/>
      <c r="AO721" s="372"/>
      <c r="AP721" s="372"/>
      <c r="AQ721" s="373"/>
      <c r="AR721" s="387"/>
      <c r="AS721" s="383"/>
      <c r="AT721" s="435"/>
      <c r="AU721" s="385"/>
      <c r="AV721" s="385"/>
      <c r="AW721" s="385"/>
      <c r="AX721" s="385"/>
      <c r="AY721" s="378"/>
      <c r="AZ721" s="436"/>
      <c r="BA721" s="372"/>
      <c r="BB721" s="372"/>
      <c r="BC721" s="372"/>
      <c r="BD721" s="372"/>
      <c r="BE721" s="437"/>
      <c r="BF721" s="381"/>
      <c r="BG721" s="376"/>
      <c r="BH721" s="377"/>
      <c r="BI721" s="385"/>
      <c r="BJ721" s="385"/>
      <c r="BK721" s="385"/>
      <c r="BL721" s="385"/>
      <c r="BM721" s="385"/>
      <c r="BN721" s="385"/>
      <c r="BO721" s="379"/>
      <c r="BP721" s="439"/>
      <c r="BQ721" s="438"/>
      <c r="BR721" s="440"/>
      <c r="BS721" s="385"/>
      <c r="BT721" s="379"/>
      <c r="BX721" s="458"/>
    </row>
    <row r="722" spans="1:76" s="132" customFormat="1" ht="15" x14ac:dyDescent="0.3">
      <c r="A722" s="148"/>
      <c r="B722" s="149"/>
      <c r="C722" s="291" t="str">
        <f t="shared" si="11"/>
        <v/>
      </c>
      <c r="D722" s="295"/>
      <c r="E722" s="264"/>
      <c r="F722" s="264"/>
      <c r="G722" s="431"/>
      <c r="H722" s="432"/>
      <c r="I722" s="382"/>
      <c r="J722" s="382"/>
      <c r="K722" s="382"/>
      <c r="L722" s="376"/>
      <c r="M722" s="433"/>
      <c r="N722" s="434"/>
      <c r="O722" s="435"/>
      <c r="P722" s="378"/>
      <c r="Q722" s="436"/>
      <c r="R722" s="373"/>
      <c r="S722" s="437"/>
      <c r="T722" s="438"/>
      <c r="U722" s="384"/>
      <c r="V722" s="470"/>
      <c r="W722" s="381"/>
      <c r="X722" s="382"/>
      <c r="Y722" s="382"/>
      <c r="Z722" s="382"/>
      <c r="AA722" s="382"/>
      <c r="AB722" s="382"/>
      <c r="AC722" s="376"/>
      <c r="AD722" s="377"/>
      <c r="AE722" s="385"/>
      <c r="AF722" s="385"/>
      <c r="AG722" s="385"/>
      <c r="AH722" s="385"/>
      <c r="AI722" s="379"/>
      <c r="AJ722" s="386"/>
      <c r="AK722" s="372"/>
      <c r="AL722" s="372"/>
      <c r="AM722" s="372"/>
      <c r="AN722" s="372"/>
      <c r="AO722" s="372"/>
      <c r="AP722" s="372"/>
      <c r="AQ722" s="373"/>
      <c r="AR722" s="387"/>
      <c r="AS722" s="383"/>
      <c r="AT722" s="435"/>
      <c r="AU722" s="385"/>
      <c r="AV722" s="385"/>
      <c r="AW722" s="385"/>
      <c r="AX722" s="385"/>
      <c r="AY722" s="378"/>
      <c r="AZ722" s="436"/>
      <c r="BA722" s="372"/>
      <c r="BB722" s="372"/>
      <c r="BC722" s="372"/>
      <c r="BD722" s="372"/>
      <c r="BE722" s="437"/>
      <c r="BF722" s="381"/>
      <c r="BG722" s="376"/>
      <c r="BH722" s="377"/>
      <c r="BI722" s="385"/>
      <c r="BJ722" s="385"/>
      <c r="BK722" s="385"/>
      <c r="BL722" s="385"/>
      <c r="BM722" s="385"/>
      <c r="BN722" s="385"/>
      <c r="BO722" s="379"/>
      <c r="BP722" s="439"/>
      <c r="BQ722" s="438"/>
      <c r="BR722" s="440"/>
      <c r="BS722" s="385"/>
      <c r="BT722" s="379"/>
      <c r="BX722" s="458"/>
    </row>
    <row r="723" spans="1:76" s="132" customFormat="1" ht="15" x14ac:dyDescent="0.3">
      <c r="A723" s="148"/>
      <c r="B723" s="149"/>
      <c r="C723" s="291" t="str">
        <f t="shared" si="11"/>
        <v/>
      </c>
      <c r="D723" s="295"/>
      <c r="E723" s="264"/>
      <c r="F723" s="264"/>
      <c r="G723" s="431"/>
      <c r="H723" s="432"/>
      <c r="I723" s="382"/>
      <c r="J723" s="382"/>
      <c r="K723" s="382"/>
      <c r="L723" s="376"/>
      <c r="M723" s="433"/>
      <c r="N723" s="434"/>
      <c r="O723" s="435"/>
      <c r="P723" s="378"/>
      <c r="Q723" s="436"/>
      <c r="R723" s="373"/>
      <c r="S723" s="437"/>
      <c r="T723" s="438"/>
      <c r="U723" s="384"/>
      <c r="V723" s="470"/>
      <c r="W723" s="381"/>
      <c r="X723" s="382"/>
      <c r="Y723" s="382"/>
      <c r="Z723" s="382"/>
      <c r="AA723" s="382"/>
      <c r="AB723" s="382"/>
      <c r="AC723" s="376"/>
      <c r="AD723" s="377"/>
      <c r="AE723" s="385"/>
      <c r="AF723" s="385"/>
      <c r="AG723" s="385"/>
      <c r="AH723" s="385"/>
      <c r="AI723" s="379"/>
      <c r="AJ723" s="386"/>
      <c r="AK723" s="372"/>
      <c r="AL723" s="372"/>
      <c r="AM723" s="372"/>
      <c r="AN723" s="372"/>
      <c r="AO723" s="372"/>
      <c r="AP723" s="372"/>
      <c r="AQ723" s="373"/>
      <c r="AR723" s="387"/>
      <c r="AS723" s="383"/>
      <c r="AT723" s="435"/>
      <c r="AU723" s="385"/>
      <c r="AV723" s="385"/>
      <c r="AW723" s="385"/>
      <c r="AX723" s="385"/>
      <c r="AY723" s="378"/>
      <c r="AZ723" s="436"/>
      <c r="BA723" s="372"/>
      <c r="BB723" s="372"/>
      <c r="BC723" s="372"/>
      <c r="BD723" s="372"/>
      <c r="BE723" s="437"/>
      <c r="BF723" s="381"/>
      <c r="BG723" s="376"/>
      <c r="BH723" s="377"/>
      <c r="BI723" s="385"/>
      <c r="BJ723" s="385"/>
      <c r="BK723" s="385"/>
      <c r="BL723" s="385"/>
      <c r="BM723" s="385"/>
      <c r="BN723" s="385"/>
      <c r="BO723" s="379"/>
      <c r="BP723" s="439"/>
      <c r="BQ723" s="438"/>
      <c r="BR723" s="440"/>
      <c r="BS723" s="385"/>
      <c r="BT723" s="379"/>
      <c r="BX723" s="458"/>
    </row>
    <row r="724" spans="1:76" s="132" customFormat="1" ht="15" x14ac:dyDescent="0.3">
      <c r="A724" s="148"/>
      <c r="B724" s="149"/>
      <c r="C724" s="291" t="str">
        <f t="shared" si="11"/>
        <v/>
      </c>
      <c r="D724" s="295"/>
      <c r="E724" s="264"/>
      <c r="F724" s="264"/>
      <c r="G724" s="431"/>
      <c r="H724" s="432"/>
      <c r="I724" s="382"/>
      <c r="J724" s="382"/>
      <c r="K724" s="382"/>
      <c r="L724" s="376"/>
      <c r="M724" s="433"/>
      <c r="N724" s="434"/>
      <c r="O724" s="435"/>
      <c r="P724" s="378"/>
      <c r="Q724" s="436"/>
      <c r="R724" s="373"/>
      <c r="S724" s="437"/>
      <c r="T724" s="438"/>
      <c r="U724" s="384"/>
      <c r="V724" s="470"/>
      <c r="W724" s="381"/>
      <c r="X724" s="382"/>
      <c r="Y724" s="382"/>
      <c r="Z724" s="382"/>
      <c r="AA724" s="382"/>
      <c r="AB724" s="382"/>
      <c r="AC724" s="376"/>
      <c r="AD724" s="377"/>
      <c r="AE724" s="385"/>
      <c r="AF724" s="385"/>
      <c r="AG724" s="385"/>
      <c r="AH724" s="385"/>
      <c r="AI724" s="379"/>
      <c r="AJ724" s="386"/>
      <c r="AK724" s="372"/>
      <c r="AL724" s="372"/>
      <c r="AM724" s="372"/>
      <c r="AN724" s="372"/>
      <c r="AO724" s="372"/>
      <c r="AP724" s="372"/>
      <c r="AQ724" s="373"/>
      <c r="AR724" s="387"/>
      <c r="AS724" s="383"/>
      <c r="AT724" s="435"/>
      <c r="AU724" s="385"/>
      <c r="AV724" s="385"/>
      <c r="AW724" s="385"/>
      <c r="AX724" s="385"/>
      <c r="AY724" s="378"/>
      <c r="AZ724" s="436"/>
      <c r="BA724" s="372"/>
      <c r="BB724" s="372"/>
      <c r="BC724" s="372"/>
      <c r="BD724" s="372"/>
      <c r="BE724" s="437"/>
      <c r="BF724" s="381"/>
      <c r="BG724" s="376"/>
      <c r="BH724" s="377"/>
      <c r="BI724" s="385"/>
      <c r="BJ724" s="385"/>
      <c r="BK724" s="385"/>
      <c r="BL724" s="385"/>
      <c r="BM724" s="385"/>
      <c r="BN724" s="385"/>
      <c r="BO724" s="379"/>
      <c r="BP724" s="439"/>
      <c r="BQ724" s="438"/>
      <c r="BR724" s="440"/>
      <c r="BS724" s="385"/>
      <c r="BT724" s="379"/>
      <c r="BX724" s="458"/>
    </row>
    <row r="725" spans="1:76" s="132" customFormat="1" ht="15" x14ac:dyDescent="0.3">
      <c r="A725" s="148"/>
      <c r="B725" s="149"/>
      <c r="C725" s="291" t="str">
        <f t="shared" si="11"/>
        <v/>
      </c>
      <c r="D725" s="295"/>
      <c r="E725" s="264"/>
      <c r="F725" s="264"/>
      <c r="G725" s="431"/>
      <c r="H725" s="432"/>
      <c r="I725" s="382"/>
      <c r="J725" s="382"/>
      <c r="K725" s="382"/>
      <c r="L725" s="376"/>
      <c r="M725" s="433"/>
      <c r="N725" s="434"/>
      <c r="O725" s="435"/>
      <c r="P725" s="378"/>
      <c r="Q725" s="436"/>
      <c r="R725" s="373"/>
      <c r="S725" s="437"/>
      <c r="T725" s="438"/>
      <c r="U725" s="384"/>
      <c r="V725" s="470"/>
      <c r="W725" s="381"/>
      <c r="X725" s="382"/>
      <c r="Y725" s="382"/>
      <c r="Z725" s="382"/>
      <c r="AA725" s="382"/>
      <c r="AB725" s="382"/>
      <c r="AC725" s="376"/>
      <c r="AD725" s="377"/>
      <c r="AE725" s="385"/>
      <c r="AF725" s="385"/>
      <c r="AG725" s="385"/>
      <c r="AH725" s="385"/>
      <c r="AI725" s="379"/>
      <c r="AJ725" s="386"/>
      <c r="AK725" s="372"/>
      <c r="AL725" s="372"/>
      <c r="AM725" s="372"/>
      <c r="AN725" s="372"/>
      <c r="AO725" s="372"/>
      <c r="AP725" s="372"/>
      <c r="AQ725" s="373"/>
      <c r="AR725" s="387"/>
      <c r="AS725" s="383"/>
      <c r="AT725" s="435"/>
      <c r="AU725" s="385"/>
      <c r="AV725" s="385"/>
      <c r="AW725" s="385"/>
      <c r="AX725" s="385"/>
      <c r="AY725" s="378"/>
      <c r="AZ725" s="436"/>
      <c r="BA725" s="372"/>
      <c r="BB725" s="372"/>
      <c r="BC725" s="372"/>
      <c r="BD725" s="372"/>
      <c r="BE725" s="437"/>
      <c r="BF725" s="381"/>
      <c r="BG725" s="376"/>
      <c r="BH725" s="377"/>
      <c r="BI725" s="385"/>
      <c r="BJ725" s="385"/>
      <c r="BK725" s="385"/>
      <c r="BL725" s="385"/>
      <c r="BM725" s="385"/>
      <c r="BN725" s="385"/>
      <c r="BO725" s="379"/>
      <c r="BP725" s="439"/>
      <c r="BQ725" s="438"/>
      <c r="BR725" s="440"/>
      <c r="BS725" s="385"/>
      <c r="BT725" s="379"/>
      <c r="BX725" s="458"/>
    </row>
    <row r="726" spans="1:76" s="132" customFormat="1" ht="15" x14ac:dyDescent="0.3">
      <c r="A726" s="148"/>
      <c r="B726" s="149"/>
      <c r="C726" s="291" t="str">
        <f t="shared" si="11"/>
        <v/>
      </c>
      <c r="D726" s="295"/>
      <c r="E726" s="264"/>
      <c r="F726" s="264"/>
      <c r="G726" s="431"/>
      <c r="H726" s="432"/>
      <c r="I726" s="382"/>
      <c r="J726" s="382"/>
      <c r="K726" s="382"/>
      <c r="L726" s="376"/>
      <c r="M726" s="433"/>
      <c r="N726" s="434"/>
      <c r="O726" s="435"/>
      <c r="P726" s="378"/>
      <c r="Q726" s="436"/>
      <c r="R726" s="373"/>
      <c r="S726" s="437"/>
      <c r="T726" s="438"/>
      <c r="U726" s="384"/>
      <c r="V726" s="470"/>
      <c r="W726" s="381"/>
      <c r="X726" s="382"/>
      <c r="Y726" s="382"/>
      <c r="Z726" s="382"/>
      <c r="AA726" s="382"/>
      <c r="AB726" s="382"/>
      <c r="AC726" s="376"/>
      <c r="AD726" s="377"/>
      <c r="AE726" s="385"/>
      <c r="AF726" s="385"/>
      <c r="AG726" s="385"/>
      <c r="AH726" s="385"/>
      <c r="AI726" s="379"/>
      <c r="AJ726" s="386"/>
      <c r="AK726" s="372"/>
      <c r="AL726" s="372"/>
      <c r="AM726" s="372"/>
      <c r="AN726" s="372"/>
      <c r="AO726" s="372"/>
      <c r="AP726" s="372"/>
      <c r="AQ726" s="373"/>
      <c r="AR726" s="387"/>
      <c r="AS726" s="383"/>
      <c r="AT726" s="435"/>
      <c r="AU726" s="385"/>
      <c r="AV726" s="385"/>
      <c r="AW726" s="385"/>
      <c r="AX726" s="385"/>
      <c r="AY726" s="378"/>
      <c r="AZ726" s="436"/>
      <c r="BA726" s="372"/>
      <c r="BB726" s="372"/>
      <c r="BC726" s="372"/>
      <c r="BD726" s="372"/>
      <c r="BE726" s="437"/>
      <c r="BF726" s="381"/>
      <c r="BG726" s="376"/>
      <c r="BH726" s="377"/>
      <c r="BI726" s="385"/>
      <c r="BJ726" s="385"/>
      <c r="BK726" s="385"/>
      <c r="BL726" s="385"/>
      <c r="BM726" s="385"/>
      <c r="BN726" s="385"/>
      <c r="BO726" s="379"/>
      <c r="BP726" s="439"/>
      <c r="BQ726" s="438"/>
      <c r="BR726" s="440"/>
      <c r="BS726" s="385"/>
      <c r="BT726" s="379"/>
      <c r="BX726" s="458"/>
    </row>
    <row r="727" spans="1:76" s="132" customFormat="1" ht="15" x14ac:dyDescent="0.3">
      <c r="A727" s="148"/>
      <c r="B727" s="149"/>
      <c r="C727" s="291" t="str">
        <f t="shared" si="11"/>
        <v/>
      </c>
      <c r="D727" s="295"/>
      <c r="E727" s="264"/>
      <c r="F727" s="264"/>
      <c r="G727" s="431"/>
      <c r="H727" s="432"/>
      <c r="I727" s="382"/>
      <c r="J727" s="382"/>
      <c r="K727" s="382"/>
      <c r="L727" s="376"/>
      <c r="M727" s="433"/>
      <c r="N727" s="434"/>
      <c r="O727" s="435"/>
      <c r="P727" s="378"/>
      <c r="Q727" s="436"/>
      <c r="R727" s="373"/>
      <c r="S727" s="437"/>
      <c r="T727" s="438"/>
      <c r="U727" s="384"/>
      <c r="V727" s="470"/>
      <c r="W727" s="381"/>
      <c r="X727" s="382"/>
      <c r="Y727" s="382"/>
      <c r="Z727" s="382"/>
      <c r="AA727" s="382"/>
      <c r="AB727" s="382"/>
      <c r="AC727" s="376"/>
      <c r="AD727" s="377"/>
      <c r="AE727" s="385"/>
      <c r="AF727" s="385"/>
      <c r="AG727" s="385"/>
      <c r="AH727" s="385"/>
      <c r="AI727" s="379"/>
      <c r="AJ727" s="386"/>
      <c r="AK727" s="372"/>
      <c r="AL727" s="372"/>
      <c r="AM727" s="372"/>
      <c r="AN727" s="372"/>
      <c r="AO727" s="372"/>
      <c r="AP727" s="372"/>
      <c r="AQ727" s="373"/>
      <c r="AR727" s="387"/>
      <c r="AS727" s="383"/>
      <c r="AT727" s="435"/>
      <c r="AU727" s="385"/>
      <c r="AV727" s="385"/>
      <c r="AW727" s="385"/>
      <c r="AX727" s="385"/>
      <c r="AY727" s="378"/>
      <c r="AZ727" s="436"/>
      <c r="BA727" s="372"/>
      <c r="BB727" s="372"/>
      <c r="BC727" s="372"/>
      <c r="BD727" s="372"/>
      <c r="BE727" s="437"/>
      <c r="BF727" s="381"/>
      <c r="BG727" s="376"/>
      <c r="BH727" s="377"/>
      <c r="BI727" s="385"/>
      <c r="BJ727" s="385"/>
      <c r="BK727" s="385"/>
      <c r="BL727" s="385"/>
      <c r="BM727" s="385"/>
      <c r="BN727" s="385"/>
      <c r="BO727" s="379"/>
      <c r="BP727" s="439"/>
      <c r="BQ727" s="438"/>
      <c r="BR727" s="440"/>
      <c r="BS727" s="385"/>
      <c r="BT727" s="379"/>
      <c r="BX727" s="458"/>
    </row>
    <row r="728" spans="1:76" s="132" customFormat="1" ht="15" x14ac:dyDescent="0.3">
      <c r="A728" s="148"/>
      <c r="B728" s="149"/>
      <c r="C728" s="291" t="str">
        <f t="shared" si="11"/>
        <v/>
      </c>
      <c r="D728" s="295"/>
      <c r="E728" s="264"/>
      <c r="F728" s="264"/>
      <c r="G728" s="431"/>
      <c r="H728" s="432"/>
      <c r="I728" s="382"/>
      <c r="J728" s="382"/>
      <c r="K728" s="382"/>
      <c r="L728" s="376"/>
      <c r="M728" s="433"/>
      <c r="N728" s="434"/>
      <c r="O728" s="435"/>
      <c r="P728" s="378"/>
      <c r="Q728" s="436"/>
      <c r="R728" s="373"/>
      <c r="S728" s="437"/>
      <c r="T728" s="438"/>
      <c r="U728" s="384"/>
      <c r="V728" s="470"/>
      <c r="W728" s="381"/>
      <c r="X728" s="382"/>
      <c r="Y728" s="382"/>
      <c r="Z728" s="382"/>
      <c r="AA728" s="382"/>
      <c r="AB728" s="382"/>
      <c r="AC728" s="376"/>
      <c r="AD728" s="377"/>
      <c r="AE728" s="385"/>
      <c r="AF728" s="385"/>
      <c r="AG728" s="385"/>
      <c r="AH728" s="385"/>
      <c r="AI728" s="379"/>
      <c r="AJ728" s="386"/>
      <c r="AK728" s="372"/>
      <c r="AL728" s="372"/>
      <c r="AM728" s="372"/>
      <c r="AN728" s="372"/>
      <c r="AO728" s="372"/>
      <c r="AP728" s="372"/>
      <c r="AQ728" s="373"/>
      <c r="AR728" s="387"/>
      <c r="AS728" s="383"/>
      <c r="AT728" s="435"/>
      <c r="AU728" s="385"/>
      <c r="AV728" s="385"/>
      <c r="AW728" s="385"/>
      <c r="AX728" s="385"/>
      <c r="AY728" s="378"/>
      <c r="AZ728" s="436"/>
      <c r="BA728" s="372"/>
      <c r="BB728" s="372"/>
      <c r="BC728" s="372"/>
      <c r="BD728" s="372"/>
      <c r="BE728" s="437"/>
      <c r="BF728" s="381"/>
      <c r="BG728" s="376"/>
      <c r="BH728" s="377"/>
      <c r="BI728" s="385"/>
      <c r="BJ728" s="385"/>
      <c r="BK728" s="385"/>
      <c r="BL728" s="385"/>
      <c r="BM728" s="385"/>
      <c r="BN728" s="385"/>
      <c r="BO728" s="379"/>
      <c r="BP728" s="439"/>
      <c r="BQ728" s="438"/>
      <c r="BR728" s="440"/>
      <c r="BS728" s="385"/>
      <c r="BT728" s="379"/>
      <c r="BX728" s="458"/>
    </row>
    <row r="729" spans="1:76" s="132" customFormat="1" ht="15" x14ac:dyDescent="0.3">
      <c r="A729" s="148"/>
      <c r="B729" s="149"/>
      <c r="C729" s="291" t="str">
        <f t="shared" si="11"/>
        <v/>
      </c>
      <c r="D729" s="295"/>
      <c r="E729" s="264"/>
      <c r="F729" s="264"/>
      <c r="G729" s="431"/>
      <c r="H729" s="432"/>
      <c r="I729" s="382"/>
      <c r="J729" s="382"/>
      <c r="K729" s="382"/>
      <c r="L729" s="376"/>
      <c r="M729" s="433"/>
      <c r="N729" s="434"/>
      <c r="O729" s="435"/>
      <c r="P729" s="378"/>
      <c r="Q729" s="436"/>
      <c r="R729" s="373"/>
      <c r="S729" s="437"/>
      <c r="T729" s="438"/>
      <c r="U729" s="384"/>
      <c r="V729" s="470"/>
      <c r="W729" s="381"/>
      <c r="X729" s="382"/>
      <c r="Y729" s="382"/>
      <c r="Z729" s="382"/>
      <c r="AA729" s="382"/>
      <c r="AB729" s="382"/>
      <c r="AC729" s="376"/>
      <c r="AD729" s="377"/>
      <c r="AE729" s="385"/>
      <c r="AF729" s="385"/>
      <c r="AG729" s="385"/>
      <c r="AH729" s="385"/>
      <c r="AI729" s="379"/>
      <c r="AJ729" s="386"/>
      <c r="AK729" s="372"/>
      <c r="AL729" s="372"/>
      <c r="AM729" s="372"/>
      <c r="AN729" s="372"/>
      <c r="AO729" s="372"/>
      <c r="AP729" s="372"/>
      <c r="AQ729" s="373"/>
      <c r="AR729" s="387"/>
      <c r="AS729" s="383"/>
      <c r="AT729" s="435"/>
      <c r="AU729" s="385"/>
      <c r="AV729" s="385"/>
      <c r="AW729" s="385"/>
      <c r="AX729" s="385"/>
      <c r="AY729" s="378"/>
      <c r="AZ729" s="436"/>
      <c r="BA729" s="372"/>
      <c r="BB729" s="372"/>
      <c r="BC729" s="372"/>
      <c r="BD729" s="372"/>
      <c r="BE729" s="437"/>
      <c r="BF729" s="381"/>
      <c r="BG729" s="376"/>
      <c r="BH729" s="377"/>
      <c r="BI729" s="385"/>
      <c r="BJ729" s="385"/>
      <c r="BK729" s="385"/>
      <c r="BL729" s="385"/>
      <c r="BM729" s="385"/>
      <c r="BN729" s="385"/>
      <c r="BO729" s="379"/>
      <c r="BP729" s="439"/>
      <c r="BQ729" s="438"/>
      <c r="BR729" s="440"/>
      <c r="BS729" s="385"/>
      <c r="BT729" s="379"/>
      <c r="BX729" s="458"/>
    </row>
    <row r="730" spans="1:76" s="132" customFormat="1" ht="15" x14ac:dyDescent="0.3">
      <c r="A730" s="148"/>
      <c r="B730" s="149"/>
      <c r="C730" s="291" t="str">
        <f t="shared" si="11"/>
        <v/>
      </c>
      <c r="D730" s="295"/>
      <c r="E730" s="264"/>
      <c r="F730" s="264"/>
      <c r="G730" s="431"/>
      <c r="H730" s="432"/>
      <c r="I730" s="382"/>
      <c r="J730" s="382"/>
      <c r="K730" s="382"/>
      <c r="L730" s="376"/>
      <c r="M730" s="433"/>
      <c r="N730" s="434"/>
      <c r="O730" s="435"/>
      <c r="P730" s="378"/>
      <c r="Q730" s="436"/>
      <c r="R730" s="373"/>
      <c r="S730" s="437"/>
      <c r="T730" s="438"/>
      <c r="U730" s="384"/>
      <c r="V730" s="470"/>
      <c r="W730" s="381"/>
      <c r="X730" s="382"/>
      <c r="Y730" s="382"/>
      <c r="Z730" s="382"/>
      <c r="AA730" s="382"/>
      <c r="AB730" s="382"/>
      <c r="AC730" s="376"/>
      <c r="AD730" s="377"/>
      <c r="AE730" s="385"/>
      <c r="AF730" s="385"/>
      <c r="AG730" s="385"/>
      <c r="AH730" s="385"/>
      <c r="AI730" s="379"/>
      <c r="AJ730" s="386"/>
      <c r="AK730" s="372"/>
      <c r="AL730" s="372"/>
      <c r="AM730" s="372"/>
      <c r="AN730" s="372"/>
      <c r="AO730" s="372"/>
      <c r="AP730" s="372"/>
      <c r="AQ730" s="373"/>
      <c r="AR730" s="387"/>
      <c r="AS730" s="383"/>
      <c r="AT730" s="435"/>
      <c r="AU730" s="385"/>
      <c r="AV730" s="385"/>
      <c r="AW730" s="385"/>
      <c r="AX730" s="385"/>
      <c r="AY730" s="378"/>
      <c r="AZ730" s="436"/>
      <c r="BA730" s="372"/>
      <c r="BB730" s="372"/>
      <c r="BC730" s="372"/>
      <c r="BD730" s="372"/>
      <c r="BE730" s="437"/>
      <c r="BF730" s="381"/>
      <c r="BG730" s="376"/>
      <c r="BH730" s="377"/>
      <c r="BI730" s="385"/>
      <c r="BJ730" s="385"/>
      <c r="BK730" s="385"/>
      <c r="BL730" s="385"/>
      <c r="BM730" s="385"/>
      <c r="BN730" s="385"/>
      <c r="BO730" s="379"/>
      <c r="BP730" s="439"/>
      <c r="BQ730" s="438"/>
      <c r="BR730" s="440"/>
      <c r="BS730" s="385"/>
      <c r="BT730" s="379"/>
      <c r="BX730" s="458"/>
    </row>
    <row r="731" spans="1:76" s="132" customFormat="1" ht="15" x14ac:dyDescent="0.3">
      <c r="A731" s="148"/>
      <c r="B731" s="149"/>
      <c r="C731" s="291" t="str">
        <f t="shared" si="11"/>
        <v/>
      </c>
      <c r="D731" s="295"/>
      <c r="E731" s="264"/>
      <c r="F731" s="264"/>
      <c r="G731" s="431"/>
      <c r="H731" s="432"/>
      <c r="I731" s="382"/>
      <c r="J731" s="382"/>
      <c r="K731" s="382"/>
      <c r="L731" s="376"/>
      <c r="M731" s="433"/>
      <c r="N731" s="434"/>
      <c r="O731" s="435"/>
      <c r="P731" s="378"/>
      <c r="Q731" s="436"/>
      <c r="R731" s="373"/>
      <c r="S731" s="437"/>
      <c r="T731" s="438"/>
      <c r="U731" s="384"/>
      <c r="V731" s="470"/>
      <c r="W731" s="381"/>
      <c r="X731" s="382"/>
      <c r="Y731" s="382"/>
      <c r="Z731" s="382"/>
      <c r="AA731" s="382"/>
      <c r="AB731" s="382"/>
      <c r="AC731" s="376"/>
      <c r="AD731" s="377"/>
      <c r="AE731" s="385"/>
      <c r="AF731" s="385"/>
      <c r="AG731" s="385"/>
      <c r="AH731" s="385"/>
      <c r="AI731" s="379"/>
      <c r="AJ731" s="386"/>
      <c r="AK731" s="372"/>
      <c r="AL731" s="372"/>
      <c r="AM731" s="372"/>
      <c r="AN731" s="372"/>
      <c r="AO731" s="372"/>
      <c r="AP731" s="372"/>
      <c r="AQ731" s="373"/>
      <c r="AR731" s="387"/>
      <c r="AS731" s="383"/>
      <c r="AT731" s="435"/>
      <c r="AU731" s="385"/>
      <c r="AV731" s="385"/>
      <c r="AW731" s="385"/>
      <c r="AX731" s="385"/>
      <c r="AY731" s="378"/>
      <c r="AZ731" s="436"/>
      <c r="BA731" s="372"/>
      <c r="BB731" s="372"/>
      <c r="BC731" s="372"/>
      <c r="BD731" s="372"/>
      <c r="BE731" s="437"/>
      <c r="BF731" s="381"/>
      <c r="BG731" s="376"/>
      <c r="BH731" s="377"/>
      <c r="BI731" s="385"/>
      <c r="BJ731" s="385"/>
      <c r="BK731" s="385"/>
      <c r="BL731" s="385"/>
      <c r="BM731" s="385"/>
      <c r="BN731" s="385"/>
      <c r="BO731" s="379"/>
      <c r="BP731" s="439"/>
      <c r="BQ731" s="438"/>
      <c r="BR731" s="440"/>
      <c r="BS731" s="385"/>
      <c r="BT731" s="379"/>
      <c r="BX731" s="458"/>
    </row>
    <row r="732" spans="1:76" s="132" customFormat="1" ht="15" x14ac:dyDescent="0.3">
      <c r="A732" s="148"/>
      <c r="B732" s="149"/>
      <c r="C732" s="291" t="str">
        <f t="shared" si="11"/>
        <v/>
      </c>
      <c r="D732" s="295"/>
      <c r="E732" s="264"/>
      <c r="F732" s="264"/>
      <c r="G732" s="431"/>
      <c r="H732" s="432"/>
      <c r="I732" s="382"/>
      <c r="J732" s="382"/>
      <c r="K732" s="382"/>
      <c r="L732" s="376"/>
      <c r="M732" s="433"/>
      <c r="N732" s="434"/>
      <c r="O732" s="435"/>
      <c r="P732" s="378"/>
      <c r="Q732" s="436"/>
      <c r="R732" s="373"/>
      <c r="S732" s="437"/>
      <c r="T732" s="438"/>
      <c r="U732" s="384"/>
      <c r="V732" s="470"/>
      <c r="W732" s="381"/>
      <c r="X732" s="382"/>
      <c r="Y732" s="382"/>
      <c r="Z732" s="382"/>
      <c r="AA732" s="382"/>
      <c r="AB732" s="382"/>
      <c r="AC732" s="376"/>
      <c r="AD732" s="377"/>
      <c r="AE732" s="385"/>
      <c r="AF732" s="385"/>
      <c r="AG732" s="385"/>
      <c r="AH732" s="385"/>
      <c r="AI732" s="379"/>
      <c r="AJ732" s="386"/>
      <c r="AK732" s="372"/>
      <c r="AL732" s="372"/>
      <c r="AM732" s="372"/>
      <c r="AN732" s="372"/>
      <c r="AO732" s="372"/>
      <c r="AP732" s="372"/>
      <c r="AQ732" s="373"/>
      <c r="AR732" s="387"/>
      <c r="AS732" s="383"/>
      <c r="AT732" s="435"/>
      <c r="AU732" s="385"/>
      <c r="AV732" s="385"/>
      <c r="AW732" s="385"/>
      <c r="AX732" s="385"/>
      <c r="AY732" s="378"/>
      <c r="AZ732" s="436"/>
      <c r="BA732" s="372"/>
      <c r="BB732" s="372"/>
      <c r="BC732" s="372"/>
      <c r="BD732" s="372"/>
      <c r="BE732" s="437"/>
      <c r="BF732" s="381"/>
      <c r="BG732" s="376"/>
      <c r="BH732" s="377"/>
      <c r="BI732" s="385"/>
      <c r="BJ732" s="385"/>
      <c r="BK732" s="385"/>
      <c r="BL732" s="385"/>
      <c r="BM732" s="385"/>
      <c r="BN732" s="385"/>
      <c r="BO732" s="379"/>
      <c r="BP732" s="439"/>
      <c r="BQ732" s="438"/>
      <c r="BR732" s="440"/>
      <c r="BS732" s="385"/>
      <c r="BT732" s="379"/>
      <c r="BX732" s="458"/>
    </row>
    <row r="733" spans="1:76" s="132" customFormat="1" ht="15" x14ac:dyDescent="0.3">
      <c r="A733" s="148"/>
      <c r="B733" s="149"/>
      <c r="C733" s="291" t="str">
        <f t="shared" si="11"/>
        <v/>
      </c>
      <c r="D733" s="295"/>
      <c r="E733" s="264"/>
      <c r="F733" s="264"/>
      <c r="G733" s="431"/>
      <c r="H733" s="432"/>
      <c r="I733" s="382"/>
      <c r="J733" s="382"/>
      <c r="K733" s="382"/>
      <c r="L733" s="376"/>
      <c r="M733" s="433"/>
      <c r="N733" s="434"/>
      <c r="O733" s="435"/>
      <c r="P733" s="378"/>
      <c r="Q733" s="436"/>
      <c r="R733" s="373"/>
      <c r="S733" s="437"/>
      <c r="T733" s="438"/>
      <c r="U733" s="384"/>
      <c r="V733" s="470"/>
      <c r="W733" s="381"/>
      <c r="X733" s="382"/>
      <c r="Y733" s="382"/>
      <c r="Z733" s="382"/>
      <c r="AA733" s="382"/>
      <c r="AB733" s="382"/>
      <c r="AC733" s="376"/>
      <c r="AD733" s="377"/>
      <c r="AE733" s="385"/>
      <c r="AF733" s="385"/>
      <c r="AG733" s="385"/>
      <c r="AH733" s="385"/>
      <c r="AI733" s="379"/>
      <c r="AJ733" s="386"/>
      <c r="AK733" s="372"/>
      <c r="AL733" s="372"/>
      <c r="AM733" s="372"/>
      <c r="AN733" s="372"/>
      <c r="AO733" s="372"/>
      <c r="AP733" s="372"/>
      <c r="AQ733" s="373"/>
      <c r="AR733" s="387"/>
      <c r="AS733" s="383"/>
      <c r="AT733" s="435"/>
      <c r="AU733" s="385"/>
      <c r="AV733" s="385"/>
      <c r="AW733" s="385"/>
      <c r="AX733" s="385"/>
      <c r="AY733" s="378"/>
      <c r="AZ733" s="436"/>
      <c r="BA733" s="372"/>
      <c r="BB733" s="372"/>
      <c r="BC733" s="372"/>
      <c r="BD733" s="372"/>
      <c r="BE733" s="437"/>
      <c r="BF733" s="381"/>
      <c r="BG733" s="376"/>
      <c r="BH733" s="377"/>
      <c r="BI733" s="385"/>
      <c r="BJ733" s="385"/>
      <c r="BK733" s="385"/>
      <c r="BL733" s="385"/>
      <c r="BM733" s="385"/>
      <c r="BN733" s="385"/>
      <c r="BO733" s="379"/>
      <c r="BP733" s="439"/>
      <c r="BQ733" s="438"/>
      <c r="BR733" s="440"/>
      <c r="BS733" s="385"/>
      <c r="BT733" s="379"/>
      <c r="BX733" s="458"/>
    </row>
    <row r="734" spans="1:76" s="132" customFormat="1" ht="15" x14ac:dyDescent="0.3">
      <c r="A734" s="148"/>
      <c r="B734" s="149"/>
      <c r="C734" s="291" t="str">
        <f t="shared" si="11"/>
        <v/>
      </c>
      <c r="D734" s="295"/>
      <c r="E734" s="264"/>
      <c r="F734" s="264"/>
      <c r="G734" s="431"/>
      <c r="H734" s="432"/>
      <c r="I734" s="382"/>
      <c r="J734" s="382"/>
      <c r="K734" s="382"/>
      <c r="L734" s="376"/>
      <c r="M734" s="433"/>
      <c r="N734" s="434"/>
      <c r="O734" s="435"/>
      <c r="P734" s="378"/>
      <c r="Q734" s="436"/>
      <c r="R734" s="373"/>
      <c r="S734" s="437"/>
      <c r="T734" s="438"/>
      <c r="U734" s="384"/>
      <c r="V734" s="470"/>
      <c r="W734" s="381"/>
      <c r="X734" s="382"/>
      <c r="Y734" s="382"/>
      <c r="Z734" s="382"/>
      <c r="AA734" s="382"/>
      <c r="AB734" s="382"/>
      <c r="AC734" s="376"/>
      <c r="AD734" s="377"/>
      <c r="AE734" s="385"/>
      <c r="AF734" s="385"/>
      <c r="AG734" s="385"/>
      <c r="AH734" s="385"/>
      <c r="AI734" s="379"/>
      <c r="AJ734" s="386"/>
      <c r="AK734" s="372"/>
      <c r="AL734" s="372"/>
      <c r="AM734" s="372"/>
      <c r="AN734" s="372"/>
      <c r="AO734" s="372"/>
      <c r="AP734" s="372"/>
      <c r="AQ734" s="373"/>
      <c r="AR734" s="387"/>
      <c r="AS734" s="383"/>
      <c r="AT734" s="435"/>
      <c r="AU734" s="385"/>
      <c r="AV734" s="385"/>
      <c r="AW734" s="385"/>
      <c r="AX734" s="385"/>
      <c r="AY734" s="378"/>
      <c r="AZ734" s="436"/>
      <c r="BA734" s="372"/>
      <c r="BB734" s="372"/>
      <c r="BC734" s="372"/>
      <c r="BD734" s="372"/>
      <c r="BE734" s="437"/>
      <c r="BF734" s="381"/>
      <c r="BG734" s="376"/>
      <c r="BH734" s="377"/>
      <c r="BI734" s="385"/>
      <c r="BJ734" s="385"/>
      <c r="BK734" s="385"/>
      <c r="BL734" s="385"/>
      <c r="BM734" s="385"/>
      <c r="BN734" s="385"/>
      <c r="BO734" s="379"/>
      <c r="BP734" s="439"/>
      <c r="BQ734" s="438"/>
      <c r="BR734" s="440"/>
      <c r="BS734" s="385"/>
      <c r="BT734" s="379"/>
      <c r="BX734" s="458"/>
    </row>
    <row r="735" spans="1:76" s="132" customFormat="1" ht="15" x14ac:dyDescent="0.3">
      <c r="A735" s="148"/>
      <c r="B735" s="149"/>
      <c r="C735" s="291" t="str">
        <f t="shared" si="11"/>
        <v/>
      </c>
      <c r="D735" s="295"/>
      <c r="E735" s="264"/>
      <c r="F735" s="264"/>
      <c r="G735" s="431"/>
      <c r="H735" s="432"/>
      <c r="I735" s="382"/>
      <c r="J735" s="382"/>
      <c r="K735" s="382"/>
      <c r="L735" s="376"/>
      <c r="M735" s="433"/>
      <c r="N735" s="434"/>
      <c r="O735" s="435"/>
      <c r="P735" s="378"/>
      <c r="Q735" s="436"/>
      <c r="R735" s="373"/>
      <c r="S735" s="437"/>
      <c r="T735" s="438"/>
      <c r="U735" s="384"/>
      <c r="V735" s="470"/>
      <c r="W735" s="381"/>
      <c r="X735" s="382"/>
      <c r="Y735" s="382"/>
      <c r="Z735" s="382"/>
      <c r="AA735" s="382"/>
      <c r="AB735" s="382"/>
      <c r="AC735" s="376"/>
      <c r="AD735" s="377"/>
      <c r="AE735" s="385"/>
      <c r="AF735" s="385"/>
      <c r="AG735" s="385"/>
      <c r="AH735" s="385"/>
      <c r="AI735" s="379"/>
      <c r="AJ735" s="386"/>
      <c r="AK735" s="372"/>
      <c r="AL735" s="372"/>
      <c r="AM735" s="372"/>
      <c r="AN735" s="372"/>
      <c r="AO735" s="372"/>
      <c r="AP735" s="372"/>
      <c r="AQ735" s="373"/>
      <c r="AR735" s="387"/>
      <c r="AS735" s="383"/>
      <c r="AT735" s="435"/>
      <c r="AU735" s="385"/>
      <c r="AV735" s="385"/>
      <c r="AW735" s="385"/>
      <c r="AX735" s="385"/>
      <c r="AY735" s="378"/>
      <c r="AZ735" s="436"/>
      <c r="BA735" s="372"/>
      <c r="BB735" s="372"/>
      <c r="BC735" s="372"/>
      <c r="BD735" s="372"/>
      <c r="BE735" s="437"/>
      <c r="BF735" s="381"/>
      <c r="BG735" s="376"/>
      <c r="BH735" s="377"/>
      <c r="BI735" s="385"/>
      <c r="BJ735" s="385"/>
      <c r="BK735" s="385"/>
      <c r="BL735" s="385"/>
      <c r="BM735" s="385"/>
      <c r="BN735" s="385"/>
      <c r="BO735" s="379"/>
      <c r="BP735" s="439"/>
      <c r="BQ735" s="438"/>
      <c r="BR735" s="440"/>
      <c r="BS735" s="385"/>
      <c r="BT735" s="379"/>
      <c r="BX735" s="458"/>
    </row>
    <row r="736" spans="1:76" s="132" customFormat="1" ht="15" x14ac:dyDescent="0.3">
      <c r="A736" s="148"/>
      <c r="B736" s="149"/>
      <c r="C736" s="291" t="str">
        <f t="shared" si="11"/>
        <v/>
      </c>
      <c r="D736" s="295"/>
      <c r="E736" s="264"/>
      <c r="F736" s="264"/>
      <c r="G736" s="431"/>
      <c r="H736" s="432"/>
      <c r="I736" s="382"/>
      <c r="J736" s="382"/>
      <c r="K736" s="382"/>
      <c r="L736" s="376"/>
      <c r="M736" s="433"/>
      <c r="N736" s="434"/>
      <c r="O736" s="435"/>
      <c r="P736" s="378"/>
      <c r="Q736" s="436"/>
      <c r="R736" s="373"/>
      <c r="S736" s="437"/>
      <c r="T736" s="438"/>
      <c r="U736" s="384"/>
      <c r="V736" s="470"/>
      <c r="W736" s="381"/>
      <c r="X736" s="382"/>
      <c r="Y736" s="382"/>
      <c r="Z736" s="382"/>
      <c r="AA736" s="382"/>
      <c r="AB736" s="382"/>
      <c r="AC736" s="376"/>
      <c r="AD736" s="377"/>
      <c r="AE736" s="385"/>
      <c r="AF736" s="385"/>
      <c r="AG736" s="385"/>
      <c r="AH736" s="385"/>
      <c r="AI736" s="379"/>
      <c r="AJ736" s="386"/>
      <c r="AK736" s="372"/>
      <c r="AL736" s="372"/>
      <c r="AM736" s="372"/>
      <c r="AN736" s="372"/>
      <c r="AO736" s="372"/>
      <c r="AP736" s="372"/>
      <c r="AQ736" s="373"/>
      <c r="AR736" s="387"/>
      <c r="AS736" s="383"/>
      <c r="AT736" s="435"/>
      <c r="AU736" s="385"/>
      <c r="AV736" s="385"/>
      <c r="AW736" s="385"/>
      <c r="AX736" s="385"/>
      <c r="AY736" s="378"/>
      <c r="AZ736" s="436"/>
      <c r="BA736" s="372"/>
      <c r="BB736" s="372"/>
      <c r="BC736" s="372"/>
      <c r="BD736" s="372"/>
      <c r="BE736" s="437"/>
      <c r="BF736" s="381"/>
      <c r="BG736" s="376"/>
      <c r="BH736" s="377"/>
      <c r="BI736" s="385"/>
      <c r="BJ736" s="385"/>
      <c r="BK736" s="385"/>
      <c r="BL736" s="385"/>
      <c r="BM736" s="385"/>
      <c r="BN736" s="385"/>
      <c r="BO736" s="379"/>
      <c r="BP736" s="439"/>
      <c r="BQ736" s="438"/>
      <c r="BR736" s="440"/>
      <c r="BS736" s="385"/>
      <c r="BT736" s="379"/>
      <c r="BX736" s="458"/>
    </row>
    <row r="737" spans="1:76" s="132" customFormat="1" ht="15" x14ac:dyDescent="0.3">
      <c r="A737" s="148"/>
      <c r="B737" s="149"/>
      <c r="C737" s="291" t="str">
        <f t="shared" si="11"/>
        <v/>
      </c>
      <c r="D737" s="295"/>
      <c r="E737" s="264"/>
      <c r="F737" s="264"/>
      <c r="G737" s="431"/>
      <c r="H737" s="432"/>
      <c r="I737" s="382"/>
      <c r="J737" s="382"/>
      <c r="K737" s="382"/>
      <c r="L737" s="376"/>
      <c r="M737" s="433"/>
      <c r="N737" s="434"/>
      <c r="O737" s="435"/>
      <c r="P737" s="378"/>
      <c r="Q737" s="436"/>
      <c r="R737" s="373"/>
      <c r="S737" s="437"/>
      <c r="T737" s="438"/>
      <c r="U737" s="384"/>
      <c r="V737" s="470"/>
      <c r="W737" s="381"/>
      <c r="X737" s="382"/>
      <c r="Y737" s="382"/>
      <c r="Z737" s="382"/>
      <c r="AA737" s="382"/>
      <c r="AB737" s="382"/>
      <c r="AC737" s="376"/>
      <c r="AD737" s="377"/>
      <c r="AE737" s="385"/>
      <c r="AF737" s="385"/>
      <c r="AG737" s="385"/>
      <c r="AH737" s="385"/>
      <c r="AI737" s="379"/>
      <c r="AJ737" s="386"/>
      <c r="AK737" s="372"/>
      <c r="AL737" s="372"/>
      <c r="AM737" s="372"/>
      <c r="AN737" s="372"/>
      <c r="AO737" s="372"/>
      <c r="AP737" s="372"/>
      <c r="AQ737" s="373"/>
      <c r="AR737" s="387"/>
      <c r="AS737" s="383"/>
      <c r="AT737" s="435"/>
      <c r="AU737" s="385"/>
      <c r="AV737" s="385"/>
      <c r="AW737" s="385"/>
      <c r="AX737" s="385"/>
      <c r="AY737" s="378"/>
      <c r="AZ737" s="436"/>
      <c r="BA737" s="372"/>
      <c r="BB737" s="372"/>
      <c r="BC737" s="372"/>
      <c r="BD737" s="372"/>
      <c r="BE737" s="437"/>
      <c r="BF737" s="381"/>
      <c r="BG737" s="376"/>
      <c r="BH737" s="377"/>
      <c r="BI737" s="385"/>
      <c r="BJ737" s="385"/>
      <c r="BK737" s="385"/>
      <c r="BL737" s="385"/>
      <c r="BM737" s="385"/>
      <c r="BN737" s="385"/>
      <c r="BO737" s="379"/>
      <c r="BP737" s="439"/>
      <c r="BQ737" s="438"/>
      <c r="BR737" s="440"/>
      <c r="BS737" s="385"/>
      <c r="BT737" s="379"/>
      <c r="BX737" s="458"/>
    </row>
    <row r="738" spans="1:76" s="132" customFormat="1" ht="15" x14ac:dyDescent="0.3">
      <c r="A738" s="148"/>
      <c r="B738" s="149"/>
      <c r="C738" s="291" t="str">
        <f t="shared" si="11"/>
        <v/>
      </c>
      <c r="D738" s="295"/>
      <c r="E738" s="264"/>
      <c r="F738" s="264"/>
      <c r="G738" s="431"/>
      <c r="H738" s="432"/>
      <c r="I738" s="382"/>
      <c r="J738" s="382"/>
      <c r="K738" s="382"/>
      <c r="L738" s="376"/>
      <c r="M738" s="433"/>
      <c r="N738" s="434"/>
      <c r="O738" s="435"/>
      <c r="P738" s="378"/>
      <c r="Q738" s="436"/>
      <c r="R738" s="373"/>
      <c r="S738" s="437"/>
      <c r="T738" s="438"/>
      <c r="U738" s="384"/>
      <c r="V738" s="470"/>
      <c r="W738" s="381"/>
      <c r="X738" s="382"/>
      <c r="Y738" s="382"/>
      <c r="Z738" s="382"/>
      <c r="AA738" s="382"/>
      <c r="AB738" s="382"/>
      <c r="AC738" s="376"/>
      <c r="AD738" s="377"/>
      <c r="AE738" s="385"/>
      <c r="AF738" s="385"/>
      <c r="AG738" s="385"/>
      <c r="AH738" s="385"/>
      <c r="AI738" s="379"/>
      <c r="AJ738" s="386"/>
      <c r="AK738" s="372"/>
      <c r="AL738" s="372"/>
      <c r="AM738" s="372"/>
      <c r="AN738" s="372"/>
      <c r="AO738" s="372"/>
      <c r="AP738" s="372"/>
      <c r="AQ738" s="373"/>
      <c r="AR738" s="387"/>
      <c r="AS738" s="383"/>
      <c r="AT738" s="435"/>
      <c r="AU738" s="385"/>
      <c r="AV738" s="385"/>
      <c r="AW738" s="385"/>
      <c r="AX738" s="385"/>
      <c r="AY738" s="378"/>
      <c r="AZ738" s="436"/>
      <c r="BA738" s="372"/>
      <c r="BB738" s="372"/>
      <c r="BC738" s="372"/>
      <c r="BD738" s="372"/>
      <c r="BE738" s="437"/>
      <c r="BF738" s="381"/>
      <c r="BG738" s="376"/>
      <c r="BH738" s="377"/>
      <c r="BI738" s="385"/>
      <c r="BJ738" s="385"/>
      <c r="BK738" s="385"/>
      <c r="BL738" s="385"/>
      <c r="BM738" s="385"/>
      <c r="BN738" s="385"/>
      <c r="BO738" s="379"/>
      <c r="BP738" s="439"/>
      <c r="BQ738" s="438"/>
      <c r="BR738" s="440"/>
      <c r="BS738" s="385"/>
      <c r="BT738" s="379"/>
      <c r="BX738" s="458"/>
    </row>
    <row r="739" spans="1:76" s="132" customFormat="1" ht="15" x14ac:dyDescent="0.3">
      <c r="A739" s="148"/>
      <c r="B739" s="149"/>
      <c r="C739" s="291" t="str">
        <f t="shared" si="11"/>
        <v/>
      </c>
      <c r="D739" s="295"/>
      <c r="E739" s="264"/>
      <c r="F739" s="264"/>
      <c r="G739" s="431"/>
      <c r="H739" s="432"/>
      <c r="I739" s="382"/>
      <c r="J739" s="382"/>
      <c r="K739" s="382"/>
      <c r="L739" s="376"/>
      <c r="M739" s="433"/>
      <c r="N739" s="434"/>
      <c r="O739" s="435"/>
      <c r="P739" s="378"/>
      <c r="Q739" s="436"/>
      <c r="R739" s="373"/>
      <c r="S739" s="437"/>
      <c r="T739" s="438"/>
      <c r="U739" s="384"/>
      <c r="V739" s="470"/>
      <c r="W739" s="381"/>
      <c r="X739" s="382"/>
      <c r="Y739" s="382"/>
      <c r="Z739" s="382"/>
      <c r="AA739" s="382"/>
      <c r="AB739" s="382"/>
      <c r="AC739" s="376"/>
      <c r="AD739" s="377"/>
      <c r="AE739" s="385"/>
      <c r="AF739" s="385"/>
      <c r="AG739" s="385"/>
      <c r="AH739" s="385"/>
      <c r="AI739" s="379"/>
      <c r="AJ739" s="386"/>
      <c r="AK739" s="372"/>
      <c r="AL739" s="372"/>
      <c r="AM739" s="372"/>
      <c r="AN739" s="372"/>
      <c r="AO739" s="372"/>
      <c r="AP739" s="372"/>
      <c r="AQ739" s="373"/>
      <c r="AR739" s="387"/>
      <c r="AS739" s="383"/>
      <c r="AT739" s="435"/>
      <c r="AU739" s="385"/>
      <c r="AV739" s="385"/>
      <c r="AW739" s="385"/>
      <c r="AX739" s="385"/>
      <c r="AY739" s="378"/>
      <c r="AZ739" s="436"/>
      <c r="BA739" s="372"/>
      <c r="BB739" s="372"/>
      <c r="BC739" s="372"/>
      <c r="BD739" s="372"/>
      <c r="BE739" s="437"/>
      <c r="BF739" s="381"/>
      <c r="BG739" s="376"/>
      <c r="BH739" s="377"/>
      <c r="BI739" s="385"/>
      <c r="BJ739" s="385"/>
      <c r="BK739" s="385"/>
      <c r="BL739" s="385"/>
      <c r="BM739" s="385"/>
      <c r="BN739" s="385"/>
      <c r="BO739" s="379"/>
      <c r="BP739" s="439"/>
      <c r="BQ739" s="438"/>
      <c r="BR739" s="440"/>
      <c r="BS739" s="385"/>
      <c r="BT739" s="379"/>
      <c r="BX739" s="458"/>
    </row>
    <row r="740" spans="1:76" s="132" customFormat="1" ht="15" x14ac:dyDescent="0.3">
      <c r="A740" s="148"/>
      <c r="B740" s="149"/>
      <c r="C740" s="291" t="str">
        <f t="shared" si="11"/>
        <v/>
      </c>
      <c r="D740" s="295"/>
      <c r="E740" s="264"/>
      <c r="F740" s="264"/>
      <c r="G740" s="431"/>
      <c r="H740" s="432"/>
      <c r="I740" s="382"/>
      <c r="J740" s="382"/>
      <c r="K740" s="382"/>
      <c r="L740" s="376"/>
      <c r="M740" s="433"/>
      <c r="N740" s="434"/>
      <c r="O740" s="435"/>
      <c r="P740" s="378"/>
      <c r="Q740" s="436"/>
      <c r="R740" s="373"/>
      <c r="S740" s="437"/>
      <c r="T740" s="438"/>
      <c r="U740" s="384"/>
      <c r="V740" s="470"/>
      <c r="W740" s="381"/>
      <c r="X740" s="382"/>
      <c r="Y740" s="382"/>
      <c r="Z740" s="382"/>
      <c r="AA740" s="382"/>
      <c r="AB740" s="382"/>
      <c r="AC740" s="376"/>
      <c r="AD740" s="377"/>
      <c r="AE740" s="385"/>
      <c r="AF740" s="385"/>
      <c r="AG740" s="385"/>
      <c r="AH740" s="385"/>
      <c r="AI740" s="379"/>
      <c r="AJ740" s="386"/>
      <c r="AK740" s="372"/>
      <c r="AL740" s="372"/>
      <c r="AM740" s="372"/>
      <c r="AN740" s="372"/>
      <c r="AO740" s="372"/>
      <c r="AP740" s="372"/>
      <c r="AQ740" s="373"/>
      <c r="AR740" s="387"/>
      <c r="AS740" s="383"/>
      <c r="AT740" s="435"/>
      <c r="AU740" s="385"/>
      <c r="AV740" s="385"/>
      <c r="AW740" s="385"/>
      <c r="AX740" s="385"/>
      <c r="AY740" s="378"/>
      <c r="AZ740" s="436"/>
      <c r="BA740" s="372"/>
      <c r="BB740" s="372"/>
      <c r="BC740" s="372"/>
      <c r="BD740" s="372"/>
      <c r="BE740" s="437"/>
      <c r="BF740" s="381"/>
      <c r="BG740" s="376"/>
      <c r="BH740" s="377"/>
      <c r="BI740" s="385"/>
      <c r="BJ740" s="385"/>
      <c r="BK740" s="385"/>
      <c r="BL740" s="385"/>
      <c r="BM740" s="385"/>
      <c r="BN740" s="385"/>
      <c r="BO740" s="379"/>
      <c r="BP740" s="439"/>
      <c r="BQ740" s="438"/>
      <c r="BR740" s="440"/>
      <c r="BS740" s="385"/>
      <c r="BT740" s="379"/>
      <c r="BX740" s="458"/>
    </row>
    <row r="741" spans="1:76" s="132" customFormat="1" ht="15" x14ac:dyDescent="0.3">
      <c r="A741" s="148"/>
      <c r="B741" s="149"/>
      <c r="C741" s="291" t="str">
        <f t="shared" si="11"/>
        <v/>
      </c>
      <c r="D741" s="295"/>
      <c r="E741" s="264"/>
      <c r="F741" s="264"/>
      <c r="G741" s="431"/>
      <c r="H741" s="432"/>
      <c r="I741" s="382"/>
      <c r="J741" s="382"/>
      <c r="K741" s="382"/>
      <c r="L741" s="376"/>
      <c r="M741" s="433"/>
      <c r="N741" s="434"/>
      <c r="O741" s="435"/>
      <c r="P741" s="378"/>
      <c r="Q741" s="436"/>
      <c r="R741" s="373"/>
      <c r="S741" s="437"/>
      <c r="T741" s="438"/>
      <c r="U741" s="384"/>
      <c r="V741" s="470"/>
      <c r="W741" s="381"/>
      <c r="X741" s="382"/>
      <c r="Y741" s="382"/>
      <c r="Z741" s="382"/>
      <c r="AA741" s="382"/>
      <c r="AB741" s="382"/>
      <c r="AC741" s="376"/>
      <c r="AD741" s="377"/>
      <c r="AE741" s="385"/>
      <c r="AF741" s="385"/>
      <c r="AG741" s="385"/>
      <c r="AH741" s="385"/>
      <c r="AI741" s="379"/>
      <c r="AJ741" s="386"/>
      <c r="AK741" s="372"/>
      <c r="AL741" s="372"/>
      <c r="AM741" s="372"/>
      <c r="AN741" s="372"/>
      <c r="AO741" s="372"/>
      <c r="AP741" s="372"/>
      <c r="AQ741" s="373"/>
      <c r="AR741" s="387"/>
      <c r="AS741" s="383"/>
      <c r="AT741" s="435"/>
      <c r="AU741" s="385"/>
      <c r="AV741" s="385"/>
      <c r="AW741" s="385"/>
      <c r="AX741" s="385"/>
      <c r="AY741" s="378"/>
      <c r="AZ741" s="436"/>
      <c r="BA741" s="372"/>
      <c r="BB741" s="372"/>
      <c r="BC741" s="372"/>
      <c r="BD741" s="372"/>
      <c r="BE741" s="437"/>
      <c r="BF741" s="381"/>
      <c r="BG741" s="376"/>
      <c r="BH741" s="377"/>
      <c r="BI741" s="385"/>
      <c r="BJ741" s="385"/>
      <c r="BK741" s="385"/>
      <c r="BL741" s="385"/>
      <c r="BM741" s="385"/>
      <c r="BN741" s="385"/>
      <c r="BO741" s="379"/>
      <c r="BP741" s="439"/>
      <c r="BQ741" s="438"/>
      <c r="BR741" s="440"/>
      <c r="BS741" s="385"/>
      <c r="BT741" s="379"/>
      <c r="BX741" s="458"/>
    </row>
    <row r="742" spans="1:76" s="132" customFormat="1" ht="15" x14ac:dyDescent="0.3">
      <c r="A742" s="148"/>
      <c r="B742" s="149"/>
      <c r="C742" s="291" t="str">
        <f t="shared" si="11"/>
        <v/>
      </c>
      <c r="D742" s="295"/>
      <c r="E742" s="264"/>
      <c r="F742" s="264"/>
      <c r="G742" s="431"/>
      <c r="H742" s="432"/>
      <c r="I742" s="382"/>
      <c r="J742" s="382"/>
      <c r="K742" s="382"/>
      <c r="L742" s="376"/>
      <c r="M742" s="433"/>
      <c r="N742" s="434"/>
      <c r="O742" s="435"/>
      <c r="P742" s="378"/>
      <c r="Q742" s="436"/>
      <c r="R742" s="373"/>
      <c r="S742" s="437"/>
      <c r="T742" s="438"/>
      <c r="U742" s="384"/>
      <c r="V742" s="470"/>
      <c r="W742" s="381"/>
      <c r="X742" s="382"/>
      <c r="Y742" s="382"/>
      <c r="Z742" s="382"/>
      <c r="AA742" s="382"/>
      <c r="AB742" s="382"/>
      <c r="AC742" s="376"/>
      <c r="AD742" s="377"/>
      <c r="AE742" s="385"/>
      <c r="AF742" s="385"/>
      <c r="AG742" s="385"/>
      <c r="AH742" s="385"/>
      <c r="AI742" s="379"/>
      <c r="AJ742" s="386"/>
      <c r="AK742" s="372"/>
      <c r="AL742" s="372"/>
      <c r="AM742" s="372"/>
      <c r="AN742" s="372"/>
      <c r="AO742" s="372"/>
      <c r="AP742" s="372"/>
      <c r="AQ742" s="373"/>
      <c r="AR742" s="387"/>
      <c r="AS742" s="383"/>
      <c r="AT742" s="435"/>
      <c r="AU742" s="385"/>
      <c r="AV742" s="385"/>
      <c r="AW742" s="385"/>
      <c r="AX742" s="385"/>
      <c r="AY742" s="378"/>
      <c r="AZ742" s="436"/>
      <c r="BA742" s="372"/>
      <c r="BB742" s="372"/>
      <c r="BC742" s="372"/>
      <c r="BD742" s="372"/>
      <c r="BE742" s="437"/>
      <c r="BF742" s="381"/>
      <c r="BG742" s="376"/>
      <c r="BH742" s="377"/>
      <c r="BI742" s="385"/>
      <c r="BJ742" s="385"/>
      <c r="BK742" s="385"/>
      <c r="BL742" s="385"/>
      <c r="BM742" s="385"/>
      <c r="BN742" s="385"/>
      <c r="BO742" s="379"/>
      <c r="BP742" s="439"/>
      <c r="BQ742" s="438"/>
      <c r="BR742" s="440"/>
      <c r="BS742" s="385"/>
      <c r="BT742" s="379"/>
      <c r="BX742" s="458"/>
    </row>
    <row r="743" spans="1:76" s="132" customFormat="1" ht="15" x14ac:dyDescent="0.3">
      <c r="A743" s="148"/>
      <c r="B743" s="149"/>
      <c r="C743" s="291" t="str">
        <f t="shared" si="11"/>
        <v/>
      </c>
      <c r="D743" s="295"/>
      <c r="E743" s="264"/>
      <c r="F743" s="264"/>
      <c r="G743" s="431"/>
      <c r="H743" s="432"/>
      <c r="I743" s="382"/>
      <c r="J743" s="382"/>
      <c r="K743" s="382"/>
      <c r="L743" s="376"/>
      <c r="M743" s="433"/>
      <c r="N743" s="434"/>
      <c r="O743" s="435"/>
      <c r="P743" s="378"/>
      <c r="Q743" s="436"/>
      <c r="R743" s="373"/>
      <c r="S743" s="437"/>
      <c r="T743" s="438"/>
      <c r="U743" s="384"/>
      <c r="V743" s="470"/>
      <c r="W743" s="381"/>
      <c r="X743" s="382"/>
      <c r="Y743" s="382"/>
      <c r="Z743" s="382"/>
      <c r="AA743" s="382"/>
      <c r="AB743" s="382"/>
      <c r="AC743" s="376"/>
      <c r="AD743" s="377"/>
      <c r="AE743" s="385"/>
      <c r="AF743" s="385"/>
      <c r="AG743" s="385"/>
      <c r="AH743" s="385"/>
      <c r="AI743" s="379"/>
      <c r="AJ743" s="386"/>
      <c r="AK743" s="372"/>
      <c r="AL743" s="372"/>
      <c r="AM743" s="372"/>
      <c r="AN743" s="372"/>
      <c r="AO743" s="372"/>
      <c r="AP743" s="372"/>
      <c r="AQ743" s="373"/>
      <c r="AR743" s="387"/>
      <c r="AS743" s="383"/>
      <c r="AT743" s="435"/>
      <c r="AU743" s="385"/>
      <c r="AV743" s="385"/>
      <c r="AW743" s="385"/>
      <c r="AX743" s="385"/>
      <c r="AY743" s="378"/>
      <c r="AZ743" s="436"/>
      <c r="BA743" s="372"/>
      <c r="BB743" s="372"/>
      <c r="BC743" s="372"/>
      <c r="BD743" s="372"/>
      <c r="BE743" s="437"/>
      <c r="BF743" s="381"/>
      <c r="BG743" s="376"/>
      <c r="BH743" s="377"/>
      <c r="BI743" s="385"/>
      <c r="BJ743" s="385"/>
      <c r="BK743" s="385"/>
      <c r="BL743" s="385"/>
      <c r="BM743" s="385"/>
      <c r="BN743" s="385"/>
      <c r="BO743" s="379"/>
      <c r="BP743" s="439"/>
      <c r="BQ743" s="438"/>
      <c r="BR743" s="440"/>
      <c r="BS743" s="385"/>
      <c r="BT743" s="379"/>
      <c r="BX743" s="458"/>
    </row>
    <row r="744" spans="1:76" s="132" customFormat="1" ht="15" x14ac:dyDescent="0.3">
      <c r="A744" s="148"/>
      <c r="B744" s="149"/>
      <c r="C744" s="291" t="str">
        <f t="shared" si="11"/>
        <v/>
      </c>
      <c r="D744" s="295"/>
      <c r="E744" s="264"/>
      <c r="F744" s="264"/>
      <c r="G744" s="431"/>
      <c r="H744" s="432"/>
      <c r="I744" s="382"/>
      <c r="J744" s="382"/>
      <c r="K744" s="382"/>
      <c r="L744" s="376"/>
      <c r="M744" s="433"/>
      <c r="N744" s="434"/>
      <c r="O744" s="435"/>
      <c r="P744" s="378"/>
      <c r="Q744" s="436"/>
      <c r="R744" s="373"/>
      <c r="S744" s="437"/>
      <c r="T744" s="438"/>
      <c r="U744" s="384"/>
      <c r="V744" s="470"/>
      <c r="W744" s="381"/>
      <c r="X744" s="382"/>
      <c r="Y744" s="382"/>
      <c r="Z744" s="382"/>
      <c r="AA744" s="382"/>
      <c r="AB744" s="382"/>
      <c r="AC744" s="376"/>
      <c r="AD744" s="377"/>
      <c r="AE744" s="385"/>
      <c r="AF744" s="385"/>
      <c r="AG744" s="385"/>
      <c r="AH744" s="385"/>
      <c r="AI744" s="379"/>
      <c r="AJ744" s="386"/>
      <c r="AK744" s="372"/>
      <c r="AL744" s="372"/>
      <c r="AM744" s="372"/>
      <c r="AN744" s="372"/>
      <c r="AO744" s="372"/>
      <c r="AP744" s="372"/>
      <c r="AQ744" s="373"/>
      <c r="AR744" s="387"/>
      <c r="AS744" s="383"/>
      <c r="AT744" s="435"/>
      <c r="AU744" s="385"/>
      <c r="AV744" s="385"/>
      <c r="AW744" s="385"/>
      <c r="AX744" s="385"/>
      <c r="AY744" s="378"/>
      <c r="AZ744" s="436"/>
      <c r="BA744" s="372"/>
      <c r="BB744" s="372"/>
      <c r="BC744" s="372"/>
      <c r="BD744" s="372"/>
      <c r="BE744" s="437"/>
      <c r="BF744" s="381"/>
      <c r="BG744" s="376"/>
      <c r="BH744" s="377"/>
      <c r="BI744" s="385"/>
      <c r="BJ744" s="385"/>
      <c r="BK744" s="385"/>
      <c r="BL744" s="385"/>
      <c r="BM744" s="385"/>
      <c r="BN744" s="385"/>
      <c r="BO744" s="379"/>
      <c r="BP744" s="439"/>
      <c r="BQ744" s="438"/>
      <c r="BR744" s="440"/>
      <c r="BS744" s="385"/>
      <c r="BT744" s="379"/>
      <c r="BX744" s="458"/>
    </row>
    <row r="745" spans="1:76" s="132" customFormat="1" ht="15" x14ac:dyDescent="0.3">
      <c r="A745" s="148"/>
      <c r="B745" s="149"/>
      <c r="C745" s="291" t="str">
        <f t="shared" si="11"/>
        <v/>
      </c>
      <c r="D745" s="295"/>
      <c r="E745" s="264"/>
      <c r="F745" s="264"/>
      <c r="G745" s="431"/>
      <c r="H745" s="432"/>
      <c r="I745" s="382"/>
      <c r="J745" s="382"/>
      <c r="K745" s="382"/>
      <c r="L745" s="376"/>
      <c r="M745" s="433"/>
      <c r="N745" s="434"/>
      <c r="O745" s="435"/>
      <c r="P745" s="378"/>
      <c r="Q745" s="436"/>
      <c r="R745" s="373"/>
      <c r="S745" s="437"/>
      <c r="T745" s="438"/>
      <c r="U745" s="384"/>
      <c r="V745" s="470"/>
      <c r="W745" s="381"/>
      <c r="X745" s="382"/>
      <c r="Y745" s="382"/>
      <c r="Z745" s="382"/>
      <c r="AA745" s="382"/>
      <c r="AB745" s="382"/>
      <c r="AC745" s="376"/>
      <c r="AD745" s="377"/>
      <c r="AE745" s="385"/>
      <c r="AF745" s="385"/>
      <c r="AG745" s="385"/>
      <c r="AH745" s="385"/>
      <c r="AI745" s="379"/>
      <c r="AJ745" s="386"/>
      <c r="AK745" s="372"/>
      <c r="AL745" s="372"/>
      <c r="AM745" s="372"/>
      <c r="AN745" s="372"/>
      <c r="AO745" s="372"/>
      <c r="AP745" s="372"/>
      <c r="AQ745" s="373"/>
      <c r="AR745" s="387"/>
      <c r="AS745" s="383"/>
      <c r="AT745" s="435"/>
      <c r="AU745" s="385"/>
      <c r="AV745" s="385"/>
      <c r="AW745" s="385"/>
      <c r="AX745" s="385"/>
      <c r="AY745" s="378"/>
      <c r="AZ745" s="436"/>
      <c r="BA745" s="372"/>
      <c r="BB745" s="372"/>
      <c r="BC745" s="372"/>
      <c r="BD745" s="372"/>
      <c r="BE745" s="437"/>
      <c r="BF745" s="381"/>
      <c r="BG745" s="376"/>
      <c r="BH745" s="377"/>
      <c r="BI745" s="385"/>
      <c r="BJ745" s="385"/>
      <c r="BK745" s="385"/>
      <c r="BL745" s="385"/>
      <c r="BM745" s="385"/>
      <c r="BN745" s="385"/>
      <c r="BO745" s="379"/>
      <c r="BP745" s="439"/>
      <c r="BQ745" s="438"/>
      <c r="BR745" s="440"/>
      <c r="BS745" s="385"/>
      <c r="BT745" s="379"/>
      <c r="BX745" s="458"/>
    </row>
    <row r="746" spans="1:76" s="132" customFormat="1" ht="15" x14ac:dyDescent="0.3">
      <c r="A746" s="148"/>
      <c r="B746" s="149"/>
      <c r="C746" s="291" t="str">
        <f t="shared" si="11"/>
        <v/>
      </c>
      <c r="D746" s="295"/>
      <c r="E746" s="264"/>
      <c r="F746" s="264"/>
      <c r="G746" s="431"/>
      <c r="H746" s="432"/>
      <c r="I746" s="382"/>
      <c r="J746" s="382"/>
      <c r="K746" s="382"/>
      <c r="L746" s="376"/>
      <c r="M746" s="433"/>
      <c r="N746" s="434"/>
      <c r="O746" s="435"/>
      <c r="P746" s="378"/>
      <c r="Q746" s="436"/>
      <c r="R746" s="373"/>
      <c r="S746" s="437"/>
      <c r="T746" s="438"/>
      <c r="U746" s="384"/>
      <c r="V746" s="470"/>
      <c r="W746" s="381"/>
      <c r="X746" s="382"/>
      <c r="Y746" s="382"/>
      <c r="Z746" s="382"/>
      <c r="AA746" s="382"/>
      <c r="AB746" s="382"/>
      <c r="AC746" s="376"/>
      <c r="AD746" s="377"/>
      <c r="AE746" s="385"/>
      <c r="AF746" s="385"/>
      <c r="AG746" s="385"/>
      <c r="AH746" s="385"/>
      <c r="AI746" s="379"/>
      <c r="AJ746" s="386"/>
      <c r="AK746" s="372"/>
      <c r="AL746" s="372"/>
      <c r="AM746" s="372"/>
      <c r="AN746" s="372"/>
      <c r="AO746" s="372"/>
      <c r="AP746" s="372"/>
      <c r="AQ746" s="373"/>
      <c r="AR746" s="387"/>
      <c r="AS746" s="383"/>
      <c r="AT746" s="435"/>
      <c r="AU746" s="385"/>
      <c r="AV746" s="385"/>
      <c r="AW746" s="385"/>
      <c r="AX746" s="385"/>
      <c r="AY746" s="378"/>
      <c r="AZ746" s="436"/>
      <c r="BA746" s="372"/>
      <c r="BB746" s="372"/>
      <c r="BC746" s="372"/>
      <c r="BD746" s="372"/>
      <c r="BE746" s="437"/>
      <c r="BF746" s="381"/>
      <c r="BG746" s="376"/>
      <c r="BH746" s="377"/>
      <c r="BI746" s="385"/>
      <c r="BJ746" s="385"/>
      <c r="BK746" s="385"/>
      <c r="BL746" s="385"/>
      <c r="BM746" s="385"/>
      <c r="BN746" s="385"/>
      <c r="BO746" s="379"/>
      <c r="BP746" s="439"/>
      <c r="BQ746" s="438"/>
      <c r="BR746" s="440"/>
      <c r="BS746" s="385"/>
      <c r="BT746" s="379"/>
      <c r="BX746" s="458"/>
    </row>
    <row r="747" spans="1:76" s="132" customFormat="1" ht="15" x14ac:dyDescent="0.3">
      <c r="A747" s="148"/>
      <c r="B747" s="149"/>
      <c r="C747" s="291" t="str">
        <f t="shared" si="11"/>
        <v/>
      </c>
      <c r="D747" s="295"/>
      <c r="E747" s="264"/>
      <c r="F747" s="264"/>
      <c r="G747" s="431"/>
      <c r="H747" s="432"/>
      <c r="I747" s="382"/>
      <c r="J747" s="382"/>
      <c r="K747" s="382"/>
      <c r="L747" s="376"/>
      <c r="M747" s="433"/>
      <c r="N747" s="434"/>
      <c r="O747" s="435"/>
      <c r="P747" s="378"/>
      <c r="Q747" s="436"/>
      <c r="R747" s="373"/>
      <c r="S747" s="437"/>
      <c r="T747" s="438"/>
      <c r="U747" s="384"/>
      <c r="V747" s="470"/>
      <c r="W747" s="381"/>
      <c r="X747" s="382"/>
      <c r="Y747" s="382"/>
      <c r="Z747" s="382"/>
      <c r="AA747" s="382"/>
      <c r="AB747" s="382"/>
      <c r="AC747" s="376"/>
      <c r="AD747" s="377"/>
      <c r="AE747" s="385"/>
      <c r="AF747" s="385"/>
      <c r="AG747" s="385"/>
      <c r="AH747" s="385"/>
      <c r="AI747" s="379"/>
      <c r="AJ747" s="386"/>
      <c r="AK747" s="372"/>
      <c r="AL747" s="372"/>
      <c r="AM747" s="372"/>
      <c r="AN747" s="372"/>
      <c r="AO747" s="372"/>
      <c r="AP747" s="372"/>
      <c r="AQ747" s="373"/>
      <c r="AR747" s="387"/>
      <c r="AS747" s="383"/>
      <c r="AT747" s="435"/>
      <c r="AU747" s="385"/>
      <c r="AV747" s="385"/>
      <c r="AW747" s="385"/>
      <c r="AX747" s="385"/>
      <c r="AY747" s="378"/>
      <c r="AZ747" s="436"/>
      <c r="BA747" s="372"/>
      <c r="BB747" s="372"/>
      <c r="BC747" s="372"/>
      <c r="BD747" s="372"/>
      <c r="BE747" s="437"/>
      <c r="BF747" s="381"/>
      <c r="BG747" s="376"/>
      <c r="BH747" s="377"/>
      <c r="BI747" s="385"/>
      <c r="BJ747" s="385"/>
      <c r="BK747" s="385"/>
      <c r="BL747" s="385"/>
      <c r="BM747" s="385"/>
      <c r="BN747" s="385"/>
      <c r="BO747" s="379"/>
      <c r="BP747" s="439"/>
      <c r="BQ747" s="438"/>
      <c r="BR747" s="440"/>
      <c r="BS747" s="385"/>
      <c r="BT747" s="379"/>
      <c r="BX747" s="458"/>
    </row>
    <row r="748" spans="1:76" s="132" customFormat="1" ht="15" x14ac:dyDescent="0.3">
      <c r="A748" s="148"/>
      <c r="B748" s="149"/>
      <c r="C748" s="291" t="str">
        <f t="shared" si="11"/>
        <v/>
      </c>
      <c r="D748" s="295"/>
      <c r="E748" s="264"/>
      <c r="F748" s="264"/>
      <c r="G748" s="431"/>
      <c r="H748" s="432"/>
      <c r="I748" s="382"/>
      <c r="J748" s="382"/>
      <c r="K748" s="382"/>
      <c r="L748" s="376"/>
      <c r="M748" s="433"/>
      <c r="N748" s="434"/>
      <c r="O748" s="435"/>
      <c r="P748" s="378"/>
      <c r="Q748" s="436"/>
      <c r="R748" s="373"/>
      <c r="S748" s="437"/>
      <c r="T748" s="438"/>
      <c r="U748" s="384"/>
      <c r="V748" s="470"/>
      <c r="W748" s="381"/>
      <c r="X748" s="382"/>
      <c r="Y748" s="382"/>
      <c r="Z748" s="382"/>
      <c r="AA748" s="382"/>
      <c r="AB748" s="382"/>
      <c r="AC748" s="376"/>
      <c r="AD748" s="377"/>
      <c r="AE748" s="385"/>
      <c r="AF748" s="385"/>
      <c r="AG748" s="385"/>
      <c r="AH748" s="385"/>
      <c r="AI748" s="379"/>
      <c r="AJ748" s="386"/>
      <c r="AK748" s="372"/>
      <c r="AL748" s="372"/>
      <c r="AM748" s="372"/>
      <c r="AN748" s="372"/>
      <c r="AO748" s="372"/>
      <c r="AP748" s="372"/>
      <c r="AQ748" s="373"/>
      <c r="AR748" s="387"/>
      <c r="AS748" s="383"/>
      <c r="AT748" s="435"/>
      <c r="AU748" s="385"/>
      <c r="AV748" s="385"/>
      <c r="AW748" s="385"/>
      <c r="AX748" s="385"/>
      <c r="AY748" s="378"/>
      <c r="AZ748" s="436"/>
      <c r="BA748" s="372"/>
      <c r="BB748" s="372"/>
      <c r="BC748" s="372"/>
      <c r="BD748" s="372"/>
      <c r="BE748" s="437"/>
      <c r="BF748" s="381"/>
      <c r="BG748" s="376"/>
      <c r="BH748" s="377"/>
      <c r="BI748" s="385"/>
      <c r="BJ748" s="385"/>
      <c r="BK748" s="385"/>
      <c r="BL748" s="385"/>
      <c r="BM748" s="385"/>
      <c r="BN748" s="385"/>
      <c r="BO748" s="379"/>
      <c r="BP748" s="439"/>
      <c r="BQ748" s="438"/>
      <c r="BR748" s="440"/>
      <c r="BS748" s="385"/>
      <c r="BT748" s="379"/>
      <c r="BX748" s="458"/>
    </row>
    <row r="749" spans="1:76" s="132" customFormat="1" ht="15" x14ac:dyDescent="0.3">
      <c r="A749" s="148"/>
      <c r="B749" s="149"/>
      <c r="C749" s="291" t="str">
        <f t="shared" si="11"/>
        <v/>
      </c>
      <c r="D749" s="295"/>
      <c r="E749" s="264"/>
      <c r="F749" s="264"/>
      <c r="G749" s="431"/>
      <c r="H749" s="432"/>
      <c r="I749" s="382"/>
      <c r="J749" s="382"/>
      <c r="K749" s="382"/>
      <c r="L749" s="376"/>
      <c r="M749" s="433"/>
      <c r="N749" s="434"/>
      <c r="O749" s="435"/>
      <c r="P749" s="378"/>
      <c r="Q749" s="436"/>
      <c r="R749" s="373"/>
      <c r="S749" s="437"/>
      <c r="T749" s="438"/>
      <c r="U749" s="384"/>
      <c r="V749" s="470"/>
      <c r="W749" s="381"/>
      <c r="X749" s="382"/>
      <c r="Y749" s="382"/>
      <c r="Z749" s="382"/>
      <c r="AA749" s="382"/>
      <c r="AB749" s="382"/>
      <c r="AC749" s="376"/>
      <c r="AD749" s="377"/>
      <c r="AE749" s="385"/>
      <c r="AF749" s="385"/>
      <c r="AG749" s="385"/>
      <c r="AH749" s="385"/>
      <c r="AI749" s="379"/>
      <c r="AJ749" s="386"/>
      <c r="AK749" s="372"/>
      <c r="AL749" s="372"/>
      <c r="AM749" s="372"/>
      <c r="AN749" s="372"/>
      <c r="AO749" s="372"/>
      <c r="AP749" s="372"/>
      <c r="AQ749" s="373"/>
      <c r="AR749" s="387"/>
      <c r="AS749" s="383"/>
      <c r="AT749" s="435"/>
      <c r="AU749" s="385"/>
      <c r="AV749" s="385"/>
      <c r="AW749" s="385"/>
      <c r="AX749" s="385"/>
      <c r="AY749" s="378"/>
      <c r="AZ749" s="436"/>
      <c r="BA749" s="372"/>
      <c r="BB749" s="372"/>
      <c r="BC749" s="372"/>
      <c r="BD749" s="372"/>
      <c r="BE749" s="437"/>
      <c r="BF749" s="381"/>
      <c r="BG749" s="376"/>
      <c r="BH749" s="377"/>
      <c r="BI749" s="385"/>
      <c r="BJ749" s="385"/>
      <c r="BK749" s="385"/>
      <c r="BL749" s="385"/>
      <c r="BM749" s="385"/>
      <c r="BN749" s="385"/>
      <c r="BO749" s="379"/>
      <c r="BP749" s="439"/>
      <c r="BQ749" s="438"/>
      <c r="BR749" s="440"/>
      <c r="BS749" s="385"/>
      <c r="BT749" s="379"/>
      <c r="BX749" s="458"/>
    </row>
    <row r="750" spans="1:76" s="132" customFormat="1" ht="15" x14ac:dyDescent="0.3">
      <c r="A750" s="148"/>
      <c r="B750" s="149"/>
      <c r="C750" s="291" t="str">
        <f t="shared" si="11"/>
        <v/>
      </c>
      <c r="D750" s="295"/>
      <c r="E750" s="264"/>
      <c r="F750" s="264"/>
      <c r="G750" s="431"/>
      <c r="H750" s="432"/>
      <c r="I750" s="382"/>
      <c r="J750" s="382"/>
      <c r="K750" s="382"/>
      <c r="L750" s="376"/>
      <c r="M750" s="433"/>
      <c r="N750" s="434"/>
      <c r="O750" s="435"/>
      <c r="P750" s="378"/>
      <c r="Q750" s="436"/>
      <c r="R750" s="373"/>
      <c r="S750" s="437"/>
      <c r="T750" s="438"/>
      <c r="U750" s="384"/>
      <c r="V750" s="470"/>
      <c r="W750" s="381"/>
      <c r="X750" s="382"/>
      <c r="Y750" s="382"/>
      <c r="Z750" s="382"/>
      <c r="AA750" s="382"/>
      <c r="AB750" s="382"/>
      <c r="AC750" s="376"/>
      <c r="AD750" s="377"/>
      <c r="AE750" s="385"/>
      <c r="AF750" s="385"/>
      <c r="AG750" s="385"/>
      <c r="AH750" s="385"/>
      <c r="AI750" s="379"/>
      <c r="AJ750" s="386"/>
      <c r="AK750" s="372"/>
      <c r="AL750" s="372"/>
      <c r="AM750" s="372"/>
      <c r="AN750" s="372"/>
      <c r="AO750" s="372"/>
      <c r="AP750" s="372"/>
      <c r="AQ750" s="373"/>
      <c r="AR750" s="387"/>
      <c r="AS750" s="383"/>
      <c r="AT750" s="435"/>
      <c r="AU750" s="385"/>
      <c r="AV750" s="385"/>
      <c r="AW750" s="385"/>
      <c r="AX750" s="385"/>
      <c r="AY750" s="378"/>
      <c r="AZ750" s="436"/>
      <c r="BA750" s="372"/>
      <c r="BB750" s="372"/>
      <c r="BC750" s="372"/>
      <c r="BD750" s="372"/>
      <c r="BE750" s="437"/>
      <c r="BF750" s="381"/>
      <c r="BG750" s="376"/>
      <c r="BH750" s="377"/>
      <c r="BI750" s="385"/>
      <c r="BJ750" s="385"/>
      <c r="BK750" s="385"/>
      <c r="BL750" s="385"/>
      <c r="BM750" s="385"/>
      <c r="BN750" s="385"/>
      <c r="BO750" s="379"/>
      <c r="BP750" s="439"/>
      <c r="BQ750" s="438"/>
      <c r="BR750" s="440"/>
      <c r="BS750" s="385"/>
      <c r="BT750" s="379"/>
      <c r="BX750" s="458"/>
    </row>
    <row r="751" spans="1:76" s="132" customFormat="1" ht="15" x14ac:dyDescent="0.3">
      <c r="A751" s="148"/>
      <c r="B751" s="149"/>
      <c r="C751" s="291" t="str">
        <f t="shared" si="11"/>
        <v/>
      </c>
      <c r="D751" s="295"/>
      <c r="E751" s="264"/>
      <c r="F751" s="264"/>
      <c r="G751" s="431"/>
      <c r="H751" s="432"/>
      <c r="I751" s="382"/>
      <c r="J751" s="382"/>
      <c r="K751" s="382"/>
      <c r="L751" s="376"/>
      <c r="M751" s="433"/>
      <c r="N751" s="434"/>
      <c r="O751" s="435"/>
      <c r="P751" s="378"/>
      <c r="Q751" s="436"/>
      <c r="R751" s="373"/>
      <c r="S751" s="437"/>
      <c r="T751" s="438"/>
      <c r="U751" s="384"/>
      <c r="V751" s="470"/>
      <c r="W751" s="381"/>
      <c r="X751" s="382"/>
      <c r="Y751" s="382"/>
      <c r="Z751" s="382"/>
      <c r="AA751" s="382"/>
      <c r="AB751" s="382"/>
      <c r="AC751" s="376"/>
      <c r="AD751" s="377"/>
      <c r="AE751" s="385"/>
      <c r="AF751" s="385"/>
      <c r="AG751" s="385"/>
      <c r="AH751" s="385"/>
      <c r="AI751" s="379"/>
      <c r="AJ751" s="386"/>
      <c r="AK751" s="372"/>
      <c r="AL751" s="372"/>
      <c r="AM751" s="372"/>
      <c r="AN751" s="372"/>
      <c r="AO751" s="372"/>
      <c r="AP751" s="372"/>
      <c r="AQ751" s="373"/>
      <c r="AR751" s="387"/>
      <c r="AS751" s="383"/>
      <c r="AT751" s="435"/>
      <c r="AU751" s="385"/>
      <c r="AV751" s="385"/>
      <c r="AW751" s="385"/>
      <c r="AX751" s="385"/>
      <c r="AY751" s="378"/>
      <c r="AZ751" s="436"/>
      <c r="BA751" s="372"/>
      <c r="BB751" s="372"/>
      <c r="BC751" s="372"/>
      <c r="BD751" s="372"/>
      <c r="BE751" s="437"/>
      <c r="BF751" s="381"/>
      <c r="BG751" s="376"/>
      <c r="BH751" s="377"/>
      <c r="BI751" s="385"/>
      <c r="BJ751" s="385"/>
      <c r="BK751" s="385"/>
      <c r="BL751" s="385"/>
      <c r="BM751" s="385"/>
      <c r="BN751" s="385"/>
      <c r="BO751" s="379"/>
      <c r="BP751" s="439"/>
      <c r="BQ751" s="438"/>
      <c r="BR751" s="440"/>
      <c r="BS751" s="385"/>
      <c r="BT751" s="379"/>
      <c r="BX751" s="458"/>
    </row>
    <row r="752" spans="1:76" s="132" customFormat="1" ht="15" x14ac:dyDescent="0.3">
      <c r="A752" s="148"/>
      <c r="B752" s="149"/>
      <c r="C752" s="291" t="str">
        <f t="shared" si="11"/>
        <v/>
      </c>
      <c r="D752" s="295"/>
      <c r="E752" s="264"/>
      <c r="F752" s="264"/>
      <c r="G752" s="431"/>
      <c r="H752" s="432"/>
      <c r="I752" s="382"/>
      <c r="J752" s="382"/>
      <c r="K752" s="382"/>
      <c r="L752" s="376"/>
      <c r="M752" s="433"/>
      <c r="N752" s="434"/>
      <c r="O752" s="435"/>
      <c r="P752" s="378"/>
      <c r="Q752" s="436"/>
      <c r="R752" s="373"/>
      <c r="S752" s="437"/>
      <c r="T752" s="438"/>
      <c r="U752" s="384"/>
      <c r="V752" s="470"/>
      <c r="W752" s="381"/>
      <c r="X752" s="382"/>
      <c r="Y752" s="382"/>
      <c r="Z752" s="382"/>
      <c r="AA752" s="382"/>
      <c r="AB752" s="382"/>
      <c r="AC752" s="376"/>
      <c r="AD752" s="377"/>
      <c r="AE752" s="385"/>
      <c r="AF752" s="385"/>
      <c r="AG752" s="385"/>
      <c r="AH752" s="385"/>
      <c r="AI752" s="379"/>
      <c r="AJ752" s="386"/>
      <c r="AK752" s="372"/>
      <c r="AL752" s="372"/>
      <c r="AM752" s="372"/>
      <c r="AN752" s="372"/>
      <c r="AO752" s="372"/>
      <c r="AP752" s="372"/>
      <c r="AQ752" s="373"/>
      <c r="AR752" s="387"/>
      <c r="AS752" s="383"/>
      <c r="AT752" s="435"/>
      <c r="AU752" s="385"/>
      <c r="AV752" s="385"/>
      <c r="AW752" s="385"/>
      <c r="AX752" s="385"/>
      <c r="AY752" s="378"/>
      <c r="AZ752" s="436"/>
      <c r="BA752" s="372"/>
      <c r="BB752" s="372"/>
      <c r="BC752" s="372"/>
      <c r="BD752" s="372"/>
      <c r="BE752" s="437"/>
      <c r="BF752" s="381"/>
      <c r="BG752" s="376"/>
      <c r="BH752" s="377"/>
      <c r="BI752" s="385"/>
      <c r="BJ752" s="385"/>
      <c r="BK752" s="385"/>
      <c r="BL752" s="385"/>
      <c r="BM752" s="385"/>
      <c r="BN752" s="385"/>
      <c r="BO752" s="379"/>
      <c r="BP752" s="439"/>
      <c r="BQ752" s="438"/>
      <c r="BR752" s="440"/>
      <c r="BS752" s="385"/>
      <c r="BT752" s="379"/>
      <c r="BX752" s="458"/>
    </row>
    <row r="753" spans="1:76" s="132" customFormat="1" ht="15" x14ac:dyDescent="0.3">
      <c r="A753" s="148"/>
      <c r="B753" s="149"/>
      <c r="C753" s="291" t="str">
        <f t="shared" si="11"/>
        <v/>
      </c>
      <c r="D753" s="295"/>
      <c r="E753" s="264"/>
      <c r="F753" s="264"/>
      <c r="G753" s="431"/>
      <c r="H753" s="432"/>
      <c r="I753" s="382"/>
      <c r="J753" s="382"/>
      <c r="K753" s="382"/>
      <c r="L753" s="376"/>
      <c r="M753" s="433"/>
      <c r="N753" s="434"/>
      <c r="O753" s="435"/>
      <c r="P753" s="378"/>
      <c r="Q753" s="436"/>
      <c r="R753" s="373"/>
      <c r="S753" s="437"/>
      <c r="T753" s="438"/>
      <c r="U753" s="384"/>
      <c r="V753" s="470"/>
      <c r="W753" s="381"/>
      <c r="X753" s="382"/>
      <c r="Y753" s="382"/>
      <c r="Z753" s="382"/>
      <c r="AA753" s="382"/>
      <c r="AB753" s="382"/>
      <c r="AC753" s="376"/>
      <c r="AD753" s="377"/>
      <c r="AE753" s="385"/>
      <c r="AF753" s="385"/>
      <c r="AG753" s="385"/>
      <c r="AH753" s="385"/>
      <c r="AI753" s="379"/>
      <c r="AJ753" s="386"/>
      <c r="AK753" s="372"/>
      <c r="AL753" s="372"/>
      <c r="AM753" s="372"/>
      <c r="AN753" s="372"/>
      <c r="AO753" s="372"/>
      <c r="AP753" s="372"/>
      <c r="AQ753" s="373"/>
      <c r="AR753" s="387"/>
      <c r="AS753" s="383"/>
      <c r="AT753" s="435"/>
      <c r="AU753" s="385"/>
      <c r="AV753" s="385"/>
      <c r="AW753" s="385"/>
      <c r="AX753" s="385"/>
      <c r="AY753" s="378"/>
      <c r="AZ753" s="436"/>
      <c r="BA753" s="372"/>
      <c r="BB753" s="372"/>
      <c r="BC753" s="372"/>
      <c r="BD753" s="372"/>
      <c r="BE753" s="437"/>
      <c r="BF753" s="381"/>
      <c r="BG753" s="376"/>
      <c r="BH753" s="377"/>
      <c r="BI753" s="385"/>
      <c r="BJ753" s="385"/>
      <c r="BK753" s="385"/>
      <c r="BL753" s="385"/>
      <c r="BM753" s="385"/>
      <c r="BN753" s="385"/>
      <c r="BO753" s="379"/>
      <c r="BP753" s="439"/>
      <c r="BQ753" s="438"/>
      <c r="BR753" s="440"/>
      <c r="BS753" s="385"/>
      <c r="BT753" s="379"/>
      <c r="BX753" s="458"/>
    </row>
    <row r="754" spans="1:76" s="132" customFormat="1" ht="15" x14ac:dyDescent="0.3">
      <c r="A754" s="148"/>
      <c r="B754" s="149"/>
      <c r="C754" s="291" t="str">
        <f t="shared" si="11"/>
        <v/>
      </c>
      <c r="D754" s="295"/>
      <c r="E754" s="264"/>
      <c r="F754" s="264"/>
      <c r="G754" s="431"/>
      <c r="H754" s="432"/>
      <c r="I754" s="382"/>
      <c r="J754" s="382"/>
      <c r="K754" s="382"/>
      <c r="L754" s="376"/>
      <c r="M754" s="433"/>
      <c r="N754" s="434"/>
      <c r="O754" s="435"/>
      <c r="P754" s="378"/>
      <c r="Q754" s="436"/>
      <c r="R754" s="373"/>
      <c r="S754" s="437"/>
      <c r="T754" s="438"/>
      <c r="U754" s="384"/>
      <c r="V754" s="470"/>
      <c r="W754" s="381"/>
      <c r="X754" s="382"/>
      <c r="Y754" s="382"/>
      <c r="Z754" s="382"/>
      <c r="AA754" s="382"/>
      <c r="AB754" s="382"/>
      <c r="AC754" s="376"/>
      <c r="AD754" s="377"/>
      <c r="AE754" s="385"/>
      <c r="AF754" s="385"/>
      <c r="AG754" s="385"/>
      <c r="AH754" s="385"/>
      <c r="AI754" s="379"/>
      <c r="AJ754" s="386"/>
      <c r="AK754" s="372"/>
      <c r="AL754" s="372"/>
      <c r="AM754" s="372"/>
      <c r="AN754" s="372"/>
      <c r="AO754" s="372"/>
      <c r="AP754" s="372"/>
      <c r="AQ754" s="373"/>
      <c r="AR754" s="387"/>
      <c r="AS754" s="383"/>
      <c r="AT754" s="435"/>
      <c r="AU754" s="385"/>
      <c r="AV754" s="385"/>
      <c r="AW754" s="385"/>
      <c r="AX754" s="385"/>
      <c r="AY754" s="378"/>
      <c r="AZ754" s="436"/>
      <c r="BA754" s="372"/>
      <c r="BB754" s="372"/>
      <c r="BC754" s="372"/>
      <c r="BD754" s="372"/>
      <c r="BE754" s="437"/>
      <c r="BF754" s="381"/>
      <c r="BG754" s="376"/>
      <c r="BH754" s="377"/>
      <c r="BI754" s="385"/>
      <c r="BJ754" s="385"/>
      <c r="BK754" s="385"/>
      <c r="BL754" s="385"/>
      <c r="BM754" s="385"/>
      <c r="BN754" s="385"/>
      <c r="BO754" s="379"/>
      <c r="BP754" s="439"/>
      <c r="BQ754" s="438"/>
      <c r="BR754" s="440"/>
      <c r="BS754" s="385"/>
      <c r="BT754" s="379"/>
      <c r="BX754" s="458"/>
    </row>
    <row r="755" spans="1:76" s="132" customFormat="1" ht="15" x14ac:dyDescent="0.3">
      <c r="A755" s="148"/>
      <c r="B755" s="149"/>
      <c r="C755" s="291" t="str">
        <f t="shared" si="11"/>
        <v/>
      </c>
      <c r="D755" s="295"/>
      <c r="E755" s="264"/>
      <c r="F755" s="264"/>
      <c r="G755" s="431"/>
      <c r="H755" s="432"/>
      <c r="I755" s="382"/>
      <c r="J755" s="382"/>
      <c r="K755" s="382"/>
      <c r="L755" s="376"/>
      <c r="M755" s="433"/>
      <c r="N755" s="434"/>
      <c r="O755" s="435"/>
      <c r="P755" s="378"/>
      <c r="Q755" s="436"/>
      <c r="R755" s="373"/>
      <c r="S755" s="437"/>
      <c r="T755" s="438"/>
      <c r="U755" s="384"/>
      <c r="V755" s="470"/>
      <c r="W755" s="381"/>
      <c r="X755" s="382"/>
      <c r="Y755" s="382"/>
      <c r="Z755" s="382"/>
      <c r="AA755" s="382"/>
      <c r="AB755" s="382"/>
      <c r="AC755" s="376"/>
      <c r="AD755" s="377"/>
      <c r="AE755" s="385"/>
      <c r="AF755" s="385"/>
      <c r="AG755" s="385"/>
      <c r="AH755" s="385"/>
      <c r="AI755" s="379"/>
      <c r="AJ755" s="386"/>
      <c r="AK755" s="372"/>
      <c r="AL755" s="372"/>
      <c r="AM755" s="372"/>
      <c r="AN755" s="372"/>
      <c r="AO755" s="372"/>
      <c r="AP755" s="372"/>
      <c r="AQ755" s="373"/>
      <c r="AR755" s="387"/>
      <c r="AS755" s="383"/>
      <c r="AT755" s="435"/>
      <c r="AU755" s="385"/>
      <c r="AV755" s="385"/>
      <c r="AW755" s="385"/>
      <c r="AX755" s="385"/>
      <c r="AY755" s="378"/>
      <c r="AZ755" s="436"/>
      <c r="BA755" s="372"/>
      <c r="BB755" s="372"/>
      <c r="BC755" s="372"/>
      <c r="BD755" s="372"/>
      <c r="BE755" s="437"/>
      <c r="BF755" s="381"/>
      <c r="BG755" s="376"/>
      <c r="BH755" s="377"/>
      <c r="BI755" s="385"/>
      <c r="BJ755" s="385"/>
      <c r="BK755" s="385"/>
      <c r="BL755" s="385"/>
      <c r="BM755" s="385"/>
      <c r="BN755" s="385"/>
      <c r="BO755" s="379"/>
      <c r="BP755" s="439"/>
      <c r="BQ755" s="438"/>
      <c r="BR755" s="440"/>
      <c r="BS755" s="385"/>
      <c r="BT755" s="379"/>
      <c r="BX755" s="458"/>
    </row>
    <row r="756" spans="1:76" s="132" customFormat="1" ht="15" x14ac:dyDescent="0.3">
      <c r="A756" s="148"/>
      <c r="B756" s="149"/>
      <c r="C756" s="291" t="str">
        <f t="shared" si="11"/>
        <v/>
      </c>
      <c r="D756" s="295"/>
      <c r="E756" s="264"/>
      <c r="F756" s="264"/>
      <c r="G756" s="431"/>
      <c r="H756" s="432"/>
      <c r="I756" s="382"/>
      <c r="J756" s="382"/>
      <c r="K756" s="382"/>
      <c r="L756" s="376"/>
      <c r="M756" s="433"/>
      <c r="N756" s="434"/>
      <c r="O756" s="435"/>
      <c r="P756" s="378"/>
      <c r="Q756" s="436"/>
      <c r="R756" s="373"/>
      <c r="S756" s="437"/>
      <c r="T756" s="438"/>
      <c r="U756" s="384"/>
      <c r="V756" s="470"/>
      <c r="W756" s="381"/>
      <c r="X756" s="382"/>
      <c r="Y756" s="382"/>
      <c r="Z756" s="382"/>
      <c r="AA756" s="382"/>
      <c r="AB756" s="382"/>
      <c r="AC756" s="376"/>
      <c r="AD756" s="377"/>
      <c r="AE756" s="385"/>
      <c r="AF756" s="385"/>
      <c r="AG756" s="385"/>
      <c r="AH756" s="385"/>
      <c r="AI756" s="379"/>
      <c r="AJ756" s="386"/>
      <c r="AK756" s="372"/>
      <c r="AL756" s="372"/>
      <c r="AM756" s="372"/>
      <c r="AN756" s="372"/>
      <c r="AO756" s="372"/>
      <c r="AP756" s="372"/>
      <c r="AQ756" s="373"/>
      <c r="AR756" s="387"/>
      <c r="AS756" s="383"/>
      <c r="AT756" s="435"/>
      <c r="AU756" s="385"/>
      <c r="AV756" s="385"/>
      <c r="AW756" s="385"/>
      <c r="AX756" s="385"/>
      <c r="AY756" s="378"/>
      <c r="AZ756" s="436"/>
      <c r="BA756" s="372"/>
      <c r="BB756" s="372"/>
      <c r="BC756" s="372"/>
      <c r="BD756" s="372"/>
      <c r="BE756" s="437"/>
      <c r="BF756" s="381"/>
      <c r="BG756" s="376"/>
      <c r="BH756" s="377"/>
      <c r="BI756" s="385"/>
      <c r="BJ756" s="385"/>
      <c r="BK756" s="385"/>
      <c r="BL756" s="385"/>
      <c r="BM756" s="385"/>
      <c r="BN756" s="385"/>
      <c r="BO756" s="379"/>
      <c r="BP756" s="439"/>
      <c r="BQ756" s="438"/>
      <c r="BR756" s="440"/>
      <c r="BS756" s="385"/>
      <c r="BT756" s="379"/>
      <c r="BX756" s="458"/>
    </row>
    <row r="757" spans="1:76" s="132" customFormat="1" ht="15" x14ac:dyDescent="0.3">
      <c r="A757" s="148"/>
      <c r="B757" s="149"/>
      <c r="C757" s="291" t="str">
        <f t="shared" si="11"/>
        <v/>
      </c>
      <c r="D757" s="295"/>
      <c r="E757" s="264"/>
      <c r="F757" s="264"/>
      <c r="G757" s="431"/>
      <c r="H757" s="432"/>
      <c r="I757" s="382"/>
      <c r="J757" s="382"/>
      <c r="K757" s="382"/>
      <c r="L757" s="376"/>
      <c r="M757" s="433"/>
      <c r="N757" s="434"/>
      <c r="O757" s="435"/>
      <c r="P757" s="378"/>
      <c r="Q757" s="436"/>
      <c r="R757" s="373"/>
      <c r="S757" s="437"/>
      <c r="T757" s="438"/>
      <c r="U757" s="384"/>
      <c r="V757" s="470"/>
      <c r="W757" s="381"/>
      <c r="X757" s="382"/>
      <c r="Y757" s="382"/>
      <c r="Z757" s="382"/>
      <c r="AA757" s="382"/>
      <c r="AB757" s="382"/>
      <c r="AC757" s="376"/>
      <c r="AD757" s="377"/>
      <c r="AE757" s="385"/>
      <c r="AF757" s="385"/>
      <c r="AG757" s="385"/>
      <c r="AH757" s="385"/>
      <c r="AI757" s="379"/>
      <c r="AJ757" s="386"/>
      <c r="AK757" s="372"/>
      <c r="AL757" s="372"/>
      <c r="AM757" s="372"/>
      <c r="AN757" s="372"/>
      <c r="AO757" s="372"/>
      <c r="AP757" s="372"/>
      <c r="AQ757" s="373"/>
      <c r="AR757" s="387"/>
      <c r="AS757" s="383"/>
      <c r="AT757" s="435"/>
      <c r="AU757" s="385"/>
      <c r="AV757" s="385"/>
      <c r="AW757" s="385"/>
      <c r="AX757" s="385"/>
      <c r="AY757" s="378"/>
      <c r="AZ757" s="436"/>
      <c r="BA757" s="372"/>
      <c r="BB757" s="372"/>
      <c r="BC757" s="372"/>
      <c r="BD757" s="372"/>
      <c r="BE757" s="437"/>
      <c r="BF757" s="381"/>
      <c r="BG757" s="376"/>
      <c r="BH757" s="377"/>
      <c r="BI757" s="385"/>
      <c r="BJ757" s="385"/>
      <c r="BK757" s="385"/>
      <c r="BL757" s="385"/>
      <c r="BM757" s="385"/>
      <c r="BN757" s="385"/>
      <c r="BO757" s="379"/>
      <c r="BP757" s="439"/>
      <c r="BQ757" s="438"/>
      <c r="BR757" s="440"/>
      <c r="BS757" s="385"/>
      <c r="BT757" s="379"/>
      <c r="BX757" s="458"/>
    </row>
    <row r="758" spans="1:76" s="132" customFormat="1" ht="15" x14ac:dyDescent="0.3">
      <c r="A758" s="148"/>
      <c r="B758" s="149"/>
      <c r="C758" s="291" t="str">
        <f t="shared" si="11"/>
        <v/>
      </c>
      <c r="D758" s="295"/>
      <c r="E758" s="264"/>
      <c r="F758" s="264"/>
      <c r="G758" s="431"/>
      <c r="H758" s="432"/>
      <c r="I758" s="382"/>
      <c r="J758" s="382"/>
      <c r="K758" s="382"/>
      <c r="L758" s="376"/>
      <c r="M758" s="433"/>
      <c r="N758" s="434"/>
      <c r="O758" s="435"/>
      <c r="P758" s="378"/>
      <c r="Q758" s="436"/>
      <c r="R758" s="373"/>
      <c r="S758" s="437"/>
      <c r="T758" s="438"/>
      <c r="U758" s="384"/>
      <c r="V758" s="470"/>
      <c r="W758" s="381"/>
      <c r="X758" s="382"/>
      <c r="Y758" s="382"/>
      <c r="Z758" s="382"/>
      <c r="AA758" s="382"/>
      <c r="AB758" s="382"/>
      <c r="AC758" s="376"/>
      <c r="AD758" s="377"/>
      <c r="AE758" s="385"/>
      <c r="AF758" s="385"/>
      <c r="AG758" s="385"/>
      <c r="AH758" s="385"/>
      <c r="AI758" s="379"/>
      <c r="AJ758" s="386"/>
      <c r="AK758" s="372"/>
      <c r="AL758" s="372"/>
      <c r="AM758" s="372"/>
      <c r="AN758" s="372"/>
      <c r="AO758" s="372"/>
      <c r="AP758" s="372"/>
      <c r="AQ758" s="373"/>
      <c r="AR758" s="387"/>
      <c r="AS758" s="383"/>
      <c r="AT758" s="435"/>
      <c r="AU758" s="385"/>
      <c r="AV758" s="385"/>
      <c r="AW758" s="385"/>
      <c r="AX758" s="385"/>
      <c r="AY758" s="378"/>
      <c r="AZ758" s="436"/>
      <c r="BA758" s="372"/>
      <c r="BB758" s="372"/>
      <c r="BC758" s="372"/>
      <c r="BD758" s="372"/>
      <c r="BE758" s="437"/>
      <c r="BF758" s="381"/>
      <c r="BG758" s="376"/>
      <c r="BH758" s="377"/>
      <c r="BI758" s="385"/>
      <c r="BJ758" s="385"/>
      <c r="BK758" s="385"/>
      <c r="BL758" s="385"/>
      <c r="BM758" s="385"/>
      <c r="BN758" s="385"/>
      <c r="BO758" s="379"/>
      <c r="BP758" s="439"/>
      <c r="BQ758" s="438"/>
      <c r="BR758" s="440"/>
      <c r="BS758" s="385"/>
      <c r="BT758" s="379"/>
      <c r="BX758" s="458"/>
    </row>
    <row r="759" spans="1:76" s="132" customFormat="1" ht="15" x14ac:dyDescent="0.3">
      <c r="A759" s="148"/>
      <c r="B759" s="149"/>
      <c r="C759" s="291" t="str">
        <f t="shared" si="11"/>
        <v/>
      </c>
      <c r="D759" s="295"/>
      <c r="E759" s="264"/>
      <c r="F759" s="264"/>
      <c r="G759" s="431"/>
      <c r="H759" s="432"/>
      <c r="I759" s="382"/>
      <c r="J759" s="382"/>
      <c r="K759" s="382"/>
      <c r="L759" s="376"/>
      <c r="M759" s="433"/>
      <c r="N759" s="434"/>
      <c r="O759" s="435"/>
      <c r="P759" s="378"/>
      <c r="Q759" s="436"/>
      <c r="R759" s="373"/>
      <c r="S759" s="437"/>
      <c r="T759" s="438"/>
      <c r="U759" s="384"/>
      <c r="V759" s="470"/>
      <c r="W759" s="381"/>
      <c r="X759" s="382"/>
      <c r="Y759" s="382"/>
      <c r="Z759" s="382"/>
      <c r="AA759" s="382"/>
      <c r="AB759" s="382"/>
      <c r="AC759" s="376"/>
      <c r="AD759" s="377"/>
      <c r="AE759" s="385"/>
      <c r="AF759" s="385"/>
      <c r="AG759" s="385"/>
      <c r="AH759" s="385"/>
      <c r="AI759" s="379"/>
      <c r="AJ759" s="386"/>
      <c r="AK759" s="372"/>
      <c r="AL759" s="372"/>
      <c r="AM759" s="372"/>
      <c r="AN759" s="372"/>
      <c r="AO759" s="372"/>
      <c r="AP759" s="372"/>
      <c r="AQ759" s="373"/>
      <c r="AR759" s="387"/>
      <c r="AS759" s="383"/>
      <c r="AT759" s="435"/>
      <c r="AU759" s="385"/>
      <c r="AV759" s="385"/>
      <c r="AW759" s="385"/>
      <c r="AX759" s="385"/>
      <c r="AY759" s="378"/>
      <c r="AZ759" s="436"/>
      <c r="BA759" s="372"/>
      <c r="BB759" s="372"/>
      <c r="BC759" s="372"/>
      <c r="BD759" s="372"/>
      <c r="BE759" s="437"/>
      <c r="BF759" s="381"/>
      <c r="BG759" s="376"/>
      <c r="BH759" s="377"/>
      <c r="BI759" s="385"/>
      <c r="BJ759" s="385"/>
      <c r="BK759" s="385"/>
      <c r="BL759" s="385"/>
      <c r="BM759" s="385"/>
      <c r="BN759" s="385"/>
      <c r="BO759" s="379"/>
      <c r="BP759" s="439"/>
      <c r="BQ759" s="438"/>
      <c r="BR759" s="440"/>
      <c r="BS759" s="385"/>
      <c r="BT759" s="379"/>
      <c r="BX759" s="458"/>
    </row>
    <row r="760" spans="1:76" s="132" customFormat="1" ht="15" x14ac:dyDescent="0.3">
      <c r="A760" s="148"/>
      <c r="B760" s="149"/>
      <c r="C760" s="291" t="str">
        <f t="shared" si="11"/>
        <v/>
      </c>
      <c r="D760" s="295"/>
      <c r="E760" s="264"/>
      <c r="F760" s="264"/>
      <c r="G760" s="431"/>
      <c r="H760" s="432"/>
      <c r="I760" s="382"/>
      <c r="J760" s="382"/>
      <c r="K760" s="382"/>
      <c r="L760" s="376"/>
      <c r="M760" s="433"/>
      <c r="N760" s="434"/>
      <c r="O760" s="435"/>
      <c r="P760" s="378"/>
      <c r="Q760" s="436"/>
      <c r="R760" s="373"/>
      <c r="S760" s="437"/>
      <c r="T760" s="438"/>
      <c r="U760" s="384"/>
      <c r="V760" s="470"/>
      <c r="W760" s="381"/>
      <c r="X760" s="382"/>
      <c r="Y760" s="382"/>
      <c r="Z760" s="382"/>
      <c r="AA760" s="382"/>
      <c r="AB760" s="382"/>
      <c r="AC760" s="376"/>
      <c r="AD760" s="377"/>
      <c r="AE760" s="385"/>
      <c r="AF760" s="385"/>
      <c r="AG760" s="385"/>
      <c r="AH760" s="385"/>
      <c r="AI760" s="379"/>
      <c r="AJ760" s="386"/>
      <c r="AK760" s="372"/>
      <c r="AL760" s="372"/>
      <c r="AM760" s="372"/>
      <c r="AN760" s="372"/>
      <c r="AO760" s="372"/>
      <c r="AP760" s="372"/>
      <c r="AQ760" s="373"/>
      <c r="AR760" s="387"/>
      <c r="AS760" s="383"/>
      <c r="AT760" s="435"/>
      <c r="AU760" s="385"/>
      <c r="AV760" s="385"/>
      <c r="AW760" s="385"/>
      <c r="AX760" s="385"/>
      <c r="AY760" s="378"/>
      <c r="AZ760" s="436"/>
      <c r="BA760" s="372"/>
      <c r="BB760" s="372"/>
      <c r="BC760" s="372"/>
      <c r="BD760" s="372"/>
      <c r="BE760" s="437"/>
      <c r="BF760" s="381"/>
      <c r="BG760" s="376"/>
      <c r="BH760" s="377"/>
      <c r="BI760" s="385"/>
      <c r="BJ760" s="385"/>
      <c r="BK760" s="385"/>
      <c r="BL760" s="385"/>
      <c r="BM760" s="385"/>
      <c r="BN760" s="385"/>
      <c r="BO760" s="379"/>
      <c r="BP760" s="439"/>
      <c r="BQ760" s="438"/>
      <c r="BR760" s="440"/>
      <c r="BS760" s="385"/>
      <c r="BT760" s="379"/>
      <c r="BX760" s="458"/>
    </row>
    <row r="761" spans="1:76" s="132" customFormat="1" ht="15" x14ac:dyDescent="0.3">
      <c r="A761" s="148"/>
      <c r="B761" s="149"/>
      <c r="C761" s="291" t="str">
        <f t="shared" si="11"/>
        <v/>
      </c>
      <c r="D761" s="295"/>
      <c r="E761" s="264"/>
      <c r="F761" s="264"/>
      <c r="G761" s="431"/>
      <c r="H761" s="432"/>
      <c r="I761" s="382"/>
      <c r="J761" s="382"/>
      <c r="K761" s="382"/>
      <c r="L761" s="376"/>
      <c r="M761" s="433"/>
      <c r="N761" s="434"/>
      <c r="O761" s="435"/>
      <c r="P761" s="378"/>
      <c r="Q761" s="436"/>
      <c r="R761" s="373"/>
      <c r="S761" s="437"/>
      <c r="T761" s="438"/>
      <c r="U761" s="384"/>
      <c r="V761" s="470"/>
      <c r="W761" s="381"/>
      <c r="X761" s="382"/>
      <c r="Y761" s="382"/>
      <c r="Z761" s="382"/>
      <c r="AA761" s="382"/>
      <c r="AB761" s="382"/>
      <c r="AC761" s="376"/>
      <c r="AD761" s="377"/>
      <c r="AE761" s="385"/>
      <c r="AF761" s="385"/>
      <c r="AG761" s="385"/>
      <c r="AH761" s="385"/>
      <c r="AI761" s="379"/>
      <c r="AJ761" s="386"/>
      <c r="AK761" s="372"/>
      <c r="AL761" s="372"/>
      <c r="AM761" s="372"/>
      <c r="AN761" s="372"/>
      <c r="AO761" s="372"/>
      <c r="AP761" s="372"/>
      <c r="AQ761" s="373"/>
      <c r="AR761" s="387"/>
      <c r="AS761" s="383"/>
      <c r="AT761" s="435"/>
      <c r="AU761" s="385"/>
      <c r="AV761" s="385"/>
      <c r="AW761" s="385"/>
      <c r="AX761" s="385"/>
      <c r="AY761" s="378"/>
      <c r="AZ761" s="436"/>
      <c r="BA761" s="372"/>
      <c r="BB761" s="372"/>
      <c r="BC761" s="372"/>
      <c r="BD761" s="372"/>
      <c r="BE761" s="437"/>
      <c r="BF761" s="381"/>
      <c r="BG761" s="376"/>
      <c r="BH761" s="377"/>
      <c r="BI761" s="385"/>
      <c r="BJ761" s="385"/>
      <c r="BK761" s="385"/>
      <c r="BL761" s="385"/>
      <c r="BM761" s="385"/>
      <c r="BN761" s="385"/>
      <c r="BO761" s="379"/>
      <c r="BP761" s="439"/>
      <c r="BQ761" s="438"/>
      <c r="BR761" s="440"/>
      <c r="BS761" s="385"/>
      <c r="BT761" s="379"/>
      <c r="BX761" s="458"/>
    </row>
    <row r="762" spans="1:76" s="132" customFormat="1" ht="15" x14ac:dyDescent="0.3">
      <c r="A762" s="148"/>
      <c r="B762" s="149"/>
      <c r="C762" s="291" t="str">
        <f t="shared" si="11"/>
        <v/>
      </c>
      <c r="D762" s="295"/>
      <c r="E762" s="264"/>
      <c r="F762" s="264"/>
      <c r="G762" s="431"/>
      <c r="H762" s="432"/>
      <c r="I762" s="382"/>
      <c r="J762" s="382"/>
      <c r="K762" s="382"/>
      <c r="L762" s="376"/>
      <c r="M762" s="433"/>
      <c r="N762" s="434"/>
      <c r="O762" s="435"/>
      <c r="P762" s="378"/>
      <c r="Q762" s="436"/>
      <c r="R762" s="373"/>
      <c r="S762" s="437"/>
      <c r="T762" s="438"/>
      <c r="U762" s="384"/>
      <c r="V762" s="470"/>
      <c r="W762" s="381"/>
      <c r="X762" s="382"/>
      <c r="Y762" s="382"/>
      <c r="Z762" s="382"/>
      <c r="AA762" s="382"/>
      <c r="AB762" s="382"/>
      <c r="AC762" s="376"/>
      <c r="AD762" s="377"/>
      <c r="AE762" s="385"/>
      <c r="AF762" s="385"/>
      <c r="AG762" s="385"/>
      <c r="AH762" s="385"/>
      <c r="AI762" s="379"/>
      <c r="AJ762" s="386"/>
      <c r="AK762" s="372"/>
      <c r="AL762" s="372"/>
      <c r="AM762" s="372"/>
      <c r="AN762" s="372"/>
      <c r="AO762" s="372"/>
      <c r="AP762" s="372"/>
      <c r="AQ762" s="373"/>
      <c r="AR762" s="387"/>
      <c r="AS762" s="383"/>
      <c r="AT762" s="435"/>
      <c r="AU762" s="385"/>
      <c r="AV762" s="385"/>
      <c r="AW762" s="385"/>
      <c r="AX762" s="385"/>
      <c r="AY762" s="378"/>
      <c r="AZ762" s="436"/>
      <c r="BA762" s="372"/>
      <c r="BB762" s="372"/>
      <c r="BC762" s="372"/>
      <c r="BD762" s="372"/>
      <c r="BE762" s="437"/>
      <c r="BF762" s="381"/>
      <c r="BG762" s="376"/>
      <c r="BH762" s="377"/>
      <c r="BI762" s="385"/>
      <c r="BJ762" s="385"/>
      <c r="BK762" s="385"/>
      <c r="BL762" s="385"/>
      <c r="BM762" s="385"/>
      <c r="BN762" s="385"/>
      <c r="BO762" s="379"/>
      <c r="BP762" s="439"/>
      <c r="BQ762" s="438"/>
      <c r="BR762" s="440"/>
      <c r="BS762" s="385"/>
      <c r="BT762" s="379"/>
      <c r="BX762" s="458"/>
    </row>
    <row r="763" spans="1:76" s="132" customFormat="1" ht="15" x14ac:dyDescent="0.3">
      <c r="A763" s="148"/>
      <c r="B763" s="149"/>
      <c r="C763" s="291" t="str">
        <f t="shared" si="11"/>
        <v/>
      </c>
      <c r="D763" s="295"/>
      <c r="E763" s="264"/>
      <c r="F763" s="264"/>
      <c r="G763" s="431"/>
      <c r="H763" s="432"/>
      <c r="I763" s="382"/>
      <c r="J763" s="382"/>
      <c r="K763" s="382"/>
      <c r="L763" s="376"/>
      <c r="M763" s="433"/>
      <c r="N763" s="434"/>
      <c r="O763" s="435"/>
      <c r="P763" s="378"/>
      <c r="Q763" s="436"/>
      <c r="R763" s="373"/>
      <c r="S763" s="437"/>
      <c r="T763" s="438"/>
      <c r="U763" s="384"/>
      <c r="V763" s="470"/>
      <c r="W763" s="381"/>
      <c r="X763" s="382"/>
      <c r="Y763" s="382"/>
      <c r="Z763" s="382"/>
      <c r="AA763" s="382"/>
      <c r="AB763" s="382"/>
      <c r="AC763" s="376"/>
      <c r="AD763" s="377"/>
      <c r="AE763" s="385"/>
      <c r="AF763" s="385"/>
      <c r="AG763" s="385"/>
      <c r="AH763" s="385"/>
      <c r="AI763" s="379"/>
      <c r="AJ763" s="386"/>
      <c r="AK763" s="372"/>
      <c r="AL763" s="372"/>
      <c r="AM763" s="372"/>
      <c r="AN763" s="372"/>
      <c r="AO763" s="372"/>
      <c r="AP763" s="372"/>
      <c r="AQ763" s="373"/>
      <c r="AR763" s="387"/>
      <c r="AS763" s="383"/>
      <c r="AT763" s="435"/>
      <c r="AU763" s="385"/>
      <c r="AV763" s="385"/>
      <c r="AW763" s="385"/>
      <c r="AX763" s="385"/>
      <c r="AY763" s="378"/>
      <c r="AZ763" s="436"/>
      <c r="BA763" s="372"/>
      <c r="BB763" s="372"/>
      <c r="BC763" s="372"/>
      <c r="BD763" s="372"/>
      <c r="BE763" s="437"/>
      <c r="BF763" s="381"/>
      <c r="BG763" s="376"/>
      <c r="BH763" s="377"/>
      <c r="BI763" s="385"/>
      <c r="BJ763" s="385"/>
      <c r="BK763" s="385"/>
      <c r="BL763" s="385"/>
      <c r="BM763" s="385"/>
      <c r="BN763" s="385"/>
      <c r="BO763" s="379"/>
      <c r="BP763" s="439"/>
      <c r="BQ763" s="438"/>
      <c r="BR763" s="440"/>
      <c r="BS763" s="385"/>
      <c r="BT763" s="379"/>
      <c r="BX763" s="458"/>
    </row>
    <row r="764" spans="1:76" s="132" customFormat="1" ht="15" x14ac:dyDescent="0.3">
      <c r="A764" s="148"/>
      <c r="B764" s="149"/>
      <c r="C764" s="291" t="str">
        <f t="shared" si="11"/>
        <v/>
      </c>
      <c r="D764" s="295"/>
      <c r="E764" s="264"/>
      <c r="F764" s="264"/>
      <c r="G764" s="431"/>
      <c r="H764" s="432"/>
      <c r="I764" s="382"/>
      <c r="J764" s="382"/>
      <c r="K764" s="382"/>
      <c r="L764" s="376"/>
      <c r="M764" s="433"/>
      <c r="N764" s="434"/>
      <c r="O764" s="435"/>
      <c r="P764" s="378"/>
      <c r="Q764" s="436"/>
      <c r="R764" s="373"/>
      <c r="S764" s="437"/>
      <c r="T764" s="438"/>
      <c r="U764" s="384"/>
      <c r="V764" s="470"/>
      <c r="W764" s="381"/>
      <c r="X764" s="382"/>
      <c r="Y764" s="382"/>
      <c r="Z764" s="382"/>
      <c r="AA764" s="382"/>
      <c r="AB764" s="382"/>
      <c r="AC764" s="376"/>
      <c r="AD764" s="377"/>
      <c r="AE764" s="385"/>
      <c r="AF764" s="385"/>
      <c r="AG764" s="385"/>
      <c r="AH764" s="385"/>
      <c r="AI764" s="379"/>
      <c r="AJ764" s="386"/>
      <c r="AK764" s="372"/>
      <c r="AL764" s="372"/>
      <c r="AM764" s="372"/>
      <c r="AN764" s="372"/>
      <c r="AO764" s="372"/>
      <c r="AP764" s="372"/>
      <c r="AQ764" s="373"/>
      <c r="AR764" s="387"/>
      <c r="AS764" s="383"/>
      <c r="AT764" s="435"/>
      <c r="AU764" s="385"/>
      <c r="AV764" s="385"/>
      <c r="AW764" s="385"/>
      <c r="AX764" s="385"/>
      <c r="AY764" s="378"/>
      <c r="AZ764" s="436"/>
      <c r="BA764" s="372"/>
      <c r="BB764" s="372"/>
      <c r="BC764" s="372"/>
      <c r="BD764" s="372"/>
      <c r="BE764" s="437"/>
      <c r="BF764" s="381"/>
      <c r="BG764" s="376"/>
      <c r="BH764" s="377"/>
      <c r="BI764" s="385"/>
      <c r="BJ764" s="385"/>
      <c r="BK764" s="385"/>
      <c r="BL764" s="385"/>
      <c r="BM764" s="385"/>
      <c r="BN764" s="385"/>
      <c r="BO764" s="379"/>
      <c r="BP764" s="439"/>
      <c r="BQ764" s="438"/>
      <c r="BR764" s="440"/>
      <c r="BS764" s="385"/>
      <c r="BT764" s="379"/>
      <c r="BX764" s="458"/>
    </row>
    <row r="765" spans="1:76" s="132" customFormat="1" ht="15" x14ac:dyDescent="0.3">
      <c r="A765" s="148"/>
      <c r="B765" s="149"/>
      <c r="C765" s="291" t="str">
        <f t="shared" si="11"/>
        <v/>
      </c>
      <c r="D765" s="295"/>
      <c r="E765" s="264"/>
      <c r="F765" s="264"/>
      <c r="G765" s="431"/>
      <c r="H765" s="432"/>
      <c r="I765" s="382"/>
      <c r="J765" s="382"/>
      <c r="K765" s="382"/>
      <c r="L765" s="376"/>
      <c r="M765" s="433"/>
      <c r="N765" s="434"/>
      <c r="O765" s="435"/>
      <c r="P765" s="378"/>
      <c r="Q765" s="436"/>
      <c r="R765" s="373"/>
      <c r="S765" s="437"/>
      <c r="T765" s="438"/>
      <c r="U765" s="384"/>
      <c r="V765" s="470"/>
      <c r="W765" s="381"/>
      <c r="X765" s="382"/>
      <c r="Y765" s="382"/>
      <c r="Z765" s="382"/>
      <c r="AA765" s="382"/>
      <c r="AB765" s="382"/>
      <c r="AC765" s="376"/>
      <c r="AD765" s="377"/>
      <c r="AE765" s="385"/>
      <c r="AF765" s="385"/>
      <c r="AG765" s="385"/>
      <c r="AH765" s="385"/>
      <c r="AI765" s="379"/>
      <c r="AJ765" s="386"/>
      <c r="AK765" s="372"/>
      <c r="AL765" s="372"/>
      <c r="AM765" s="372"/>
      <c r="AN765" s="372"/>
      <c r="AO765" s="372"/>
      <c r="AP765" s="372"/>
      <c r="AQ765" s="373"/>
      <c r="AR765" s="387"/>
      <c r="AS765" s="383"/>
      <c r="AT765" s="435"/>
      <c r="AU765" s="385"/>
      <c r="AV765" s="385"/>
      <c r="AW765" s="385"/>
      <c r="AX765" s="385"/>
      <c r="AY765" s="378"/>
      <c r="AZ765" s="436"/>
      <c r="BA765" s="372"/>
      <c r="BB765" s="372"/>
      <c r="BC765" s="372"/>
      <c r="BD765" s="372"/>
      <c r="BE765" s="437"/>
      <c r="BF765" s="381"/>
      <c r="BG765" s="376"/>
      <c r="BH765" s="377"/>
      <c r="BI765" s="385"/>
      <c r="BJ765" s="385"/>
      <c r="BK765" s="385"/>
      <c r="BL765" s="385"/>
      <c r="BM765" s="385"/>
      <c r="BN765" s="385"/>
      <c r="BO765" s="379"/>
      <c r="BP765" s="439"/>
      <c r="BQ765" s="438"/>
      <c r="BR765" s="440"/>
      <c r="BS765" s="385"/>
      <c r="BT765" s="379"/>
      <c r="BX765" s="458"/>
    </row>
    <row r="766" spans="1:76" s="132" customFormat="1" ht="15" x14ac:dyDescent="0.3">
      <c r="A766" s="148"/>
      <c r="B766" s="149"/>
      <c r="C766" s="291" t="str">
        <f t="shared" si="11"/>
        <v/>
      </c>
      <c r="D766" s="295"/>
      <c r="E766" s="264"/>
      <c r="F766" s="264"/>
      <c r="G766" s="431"/>
      <c r="H766" s="432"/>
      <c r="I766" s="382"/>
      <c r="J766" s="382"/>
      <c r="K766" s="382"/>
      <c r="L766" s="376"/>
      <c r="M766" s="433"/>
      <c r="N766" s="434"/>
      <c r="O766" s="435"/>
      <c r="P766" s="378"/>
      <c r="Q766" s="436"/>
      <c r="R766" s="373"/>
      <c r="S766" s="437"/>
      <c r="T766" s="438"/>
      <c r="U766" s="384"/>
      <c r="V766" s="470"/>
      <c r="W766" s="381"/>
      <c r="X766" s="382"/>
      <c r="Y766" s="382"/>
      <c r="Z766" s="382"/>
      <c r="AA766" s="382"/>
      <c r="AB766" s="382"/>
      <c r="AC766" s="376"/>
      <c r="AD766" s="377"/>
      <c r="AE766" s="385"/>
      <c r="AF766" s="385"/>
      <c r="AG766" s="385"/>
      <c r="AH766" s="385"/>
      <c r="AI766" s="379"/>
      <c r="AJ766" s="386"/>
      <c r="AK766" s="372"/>
      <c r="AL766" s="372"/>
      <c r="AM766" s="372"/>
      <c r="AN766" s="372"/>
      <c r="AO766" s="372"/>
      <c r="AP766" s="372"/>
      <c r="AQ766" s="373"/>
      <c r="AR766" s="387"/>
      <c r="AS766" s="383"/>
      <c r="AT766" s="435"/>
      <c r="AU766" s="385"/>
      <c r="AV766" s="385"/>
      <c r="AW766" s="385"/>
      <c r="AX766" s="385"/>
      <c r="AY766" s="378"/>
      <c r="AZ766" s="436"/>
      <c r="BA766" s="372"/>
      <c r="BB766" s="372"/>
      <c r="BC766" s="372"/>
      <c r="BD766" s="372"/>
      <c r="BE766" s="437"/>
      <c r="BF766" s="381"/>
      <c r="BG766" s="376"/>
      <c r="BH766" s="377"/>
      <c r="BI766" s="385"/>
      <c r="BJ766" s="385"/>
      <c r="BK766" s="385"/>
      <c r="BL766" s="385"/>
      <c r="BM766" s="385"/>
      <c r="BN766" s="385"/>
      <c r="BO766" s="379"/>
      <c r="BP766" s="439"/>
      <c r="BQ766" s="438"/>
      <c r="BR766" s="440"/>
      <c r="BS766" s="385"/>
      <c r="BT766" s="379"/>
      <c r="BX766" s="458"/>
    </row>
    <row r="767" spans="1:76" s="132" customFormat="1" ht="15" x14ac:dyDescent="0.3">
      <c r="A767" s="148"/>
      <c r="B767" s="149"/>
      <c r="C767" s="291" t="str">
        <f t="shared" si="11"/>
        <v/>
      </c>
      <c r="D767" s="295"/>
      <c r="E767" s="264"/>
      <c r="F767" s="264"/>
      <c r="G767" s="431"/>
      <c r="H767" s="432"/>
      <c r="I767" s="382"/>
      <c r="J767" s="382"/>
      <c r="K767" s="382"/>
      <c r="L767" s="376"/>
      <c r="M767" s="433"/>
      <c r="N767" s="434"/>
      <c r="O767" s="435"/>
      <c r="P767" s="378"/>
      <c r="Q767" s="436"/>
      <c r="R767" s="373"/>
      <c r="S767" s="437"/>
      <c r="T767" s="438"/>
      <c r="U767" s="384"/>
      <c r="V767" s="470"/>
      <c r="W767" s="381"/>
      <c r="X767" s="382"/>
      <c r="Y767" s="382"/>
      <c r="Z767" s="382"/>
      <c r="AA767" s="382"/>
      <c r="AB767" s="382"/>
      <c r="AC767" s="376"/>
      <c r="AD767" s="377"/>
      <c r="AE767" s="385"/>
      <c r="AF767" s="385"/>
      <c r="AG767" s="385"/>
      <c r="AH767" s="385"/>
      <c r="AI767" s="379"/>
      <c r="AJ767" s="386"/>
      <c r="AK767" s="372"/>
      <c r="AL767" s="372"/>
      <c r="AM767" s="372"/>
      <c r="AN767" s="372"/>
      <c r="AO767" s="372"/>
      <c r="AP767" s="372"/>
      <c r="AQ767" s="373"/>
      <c r="AR767" s="387"/>
      <c r="AS767" s="383"/>
      <c r="AT767" s="435"/>
      <c r="AU767" s="385"/>
      <c r="AV767" s="385"/>
      <c r="AW767" s="385"/>
      <c r="AX767" s="385"/>
      <c r="AY767" s="378"/>
      <c r="AZ767" s="436"/>
      <c r="BA767" s="372"/>
      <c r="BB767" s="372"/>
      <c r="BC767" s="372"/>
      <c r="BD767" s="372"/>
      <c r="BE767" s="437"/>
      <c r="BF767" s="381"/>
      <c r="BG767" s="376"/>
      <c r="BH767" s="377"/>
      <c r="BI767" s="385"/>
      <c r="BJ767" s="385"/>
      <c r="BK767" s="385"/>
      <c r="BL767" s="385"/>
      <c r="BM767" s="385"/>
      <c r="BN767" s="385"/>
      <c r="BO767" s="379"/>
      <c r="BP767" s="439"/>
      <c r="BQ767" s="438"/>
      <c r="BR767" s="440"/>
      <c r="BS767" s="385"/>
      <c r="BT767" s="379"/>
      <c r="BX767" s="458"/>
    </row>
    <row r="768" spans="1:76" s="132" customFormat="1" ht="15" x14ac:dyDescent="0.3">
      <c r="A768" s="148"/>
      <c r="B768" s="149"/>
      <c r="C768" s="291" t="str">
        <f t="shared" si="11"/>
        <v/>
      </c>
      <c r="D768" s="295"/>
      <c r="E768" s="264"/>
      <c r="F768" s="264"/>
      <c r="G768" s="431"/>
      <c r="H768" s="432"/>
      <c r="I768" s="382"/>
      <c r="J768" s="382"/>
      <c r="K768" s="382"/>
      <c r="L768" s="376"/>
      <c r="M768" s="433"/>
      <c r="N768" s="434"/>
      <c r="O768" s="435"/>
      <c r="P768" s="378"/>
      <c r="Q768" s="436"/>
      <c r="R768" s="373"/>
      <c r="S768" s="437"/>
      <c r="T768" s="438"/>
      <c r="U768" s="384"/>
      <c r="V768" s="470"/>
      <c r="W768" s="381"/>
      <c r="X768" s="382"/>
      <c r="Y768" s="382"/>
      <c r="Z768" s="382"/>
      <c r="AA768" s="382"/>
      <c r="AB768" s="382"/>
      <c r="AC768" s="376"/>
      <c r="AD768" s="377"/>
      <c r="AE768" s="385"/>
      <c r="AF768" s="385"/>
      <c r="AG768" s="385"/>
      <c r="AH768" s="385"/>
      <c r="AI768" s="379"/>
      <c r="AJ768" s="386"/>
      <c r="AK768" s="372"/>
      <c r="AL768" s="372"/>
      <c r="AM768" s="372"/>
      <c r="AN768" s="372"/>
      <c r="AO768" s="372"/>
      <c r="AP768" s="372"/>
      <c r="AQ768" s="373"/>
      <c r="AR768" s="387"/>
      <c r="AS768" s="383"/>
      <c r="AT768" s="435"/>
      <c r="AU768" s="385"/>
      <c r="AV768" s="385"/>
      <c r="AW768" s="385"/>
      <c r="AX768" s="385"/>
      <c r="AY768" s="378"/>
      <c r="AZ768" s="436"/>
      <c r="BA768" s="372"/>
      <c r="BB768" s="372"/>
      <c r="BC768" s="372"/>
      <c r="BD768" s="372"/>
      <c r="BE768" s="437"/>
      <c r="BF768" s="381"/>
      <c r="BG768" s="376"/>
      <c r="BH768" s="377"/>
      <c r="BI768" s="385"/>
      <c r="BJ768" s="385"/>
      <c r="BK768" s="385"/>
      <c r="BL768" s="385"/>
      <c r="BM768" s="385"/>
      <c r="BN768" s="385"/>
      <c r="BO768" s="379"/>
      <c r="BP768" s="439"/>
      <c r="BQ768" s="438"/>
      <c r="BR768" s="440"/>
      <c r="BS768" s="385"/>
      <c r="BT768" s="379"/>
      <c r="BX768" s="458"/>
    </row>
    <row r="769" spans="1:76" s="132" customFormat="1" ht="15" x14ac:dyDescent="0.3">
      <c r="A769" s="148"/>
      <c r="B769" s="149"/>
      <c r="C769" s="291" t="str">
        <f t="shared" si="11"/>
        <v/>
      </c>
      <c r="D769" s="295"/>
      <c r="E769" s="264"/>
      <c r="F769" s="264"/>
      <c r="G769" s="431"/>
      <c r="H769" s="432"/>
      <c r="I769" s="382"/>
      <c r="J769" s="382"/>
      <c r="K769" s="382"/>
      <c r="L769" s="376"/>
      <c r="M769" s="433"/>
      <c r="N769" s="434"/>
      <c r="O769" s="435"/>
      <c r="P769" s="378"/>
      <c r="Q769" s="436"/>
      <c r="R769" s="373"/>
      <c r="S769" s="437"/>
      <c r="T769" s="438"/>
      <c r="U769" s="384"/>
      <c r="V769" s="470"/>
      <c r="W769" s="381"/>
      <c r="X769" s="382"/>
      <c r="Y769" s="382"/>
      <c r="Z769" s="382"/>
      <c r="AA769" s="382"/>
      <c r="AB769" s="382"/>
      <c r="AC769" s="376"/>
      <c r="AD769" s="377"/>
      <c r="AE769" s="385"/>
      <c r="AF769" s="385"/>
      <c r="AG769" s="385"/>
      <c r="AH769" s="385"/>
      <c r="AI769" s="379"/>
      <c r="AJ769" s="386"/>
      <c r="AK769" s="372"/>
      <c r="AL769" s="372"/>
      <c r="AM769" s="372"/>
      <c r="AN769" s="372"/>
      <c r="AO769" s="372"/>
      <c r="AP769" s="372"/>
      <c r="AQ769" s="373"/>
      <c r="AR769" s="387"/>
      <c r="AS769" s="383"/>
      <c r="AT769" s="435"/>
      <c r="AU769" s="385"/>
      <c r="AV769" s="385"/>
      <c r="AW769" s="385"/>
      <c r="AX769" s="385"/>
      <c r="AY769" s="378"/>
      <c r="AZ769" s="436"/>
      <c r="BA769" s="372"/>
      <c r="BB769" s="372"/>
      <c r="BC769" s="372"/>
      <c r="BD769" s="372"/>
      <c r="BE769" s="437"/>
      <c r="BF769" s="381"/>
      <c r="BG769" s="376"/>
      <c r="BH769" s="377"/>
      <c r="BI769" s="385"/>
      <c r="BJ769" s="385"/>
      <c r="BK769" s="385"/>
      <c r="BL769" s="385"/>
      <c r="BM769" s="385"/>
      <c r="BN769" s="385"/>
      <c r="BO769" s="379"/>
      <c r="BP769" s="439"/>
      <c r="BQ769" s="438"/>
      <c r="BR769" s="440"/>
      <c r="BS769" s="385"/>
      <c r="BT769" s="379"/>
      <c r="BX769" s="458"/>
    </row>
    <row r="770" spans="1:76" s="132" customFormat="1" ht="15" x14ac:dyDescent="0.3">
      <c r="A770" s="148"/>
      <c r="B770" s="149"/>
      <c r="C770" s="291" t="str">
        <f t="shared" si="11"/>
        <v/>
      </c>
      <c r="D770" s="295"/>
      <c r="E770" s="264"/>
      <c r="F770" s="264"/>
      <c r="G770" s="431"/>
      <c r="H770" s="432"/>
      <c r="I770" s="382"/>
      <c r="J770" s="382"/>
      <c r="K770" s="382"/>
      <c r="L770" s="376"/>
      <c r="M770" s="433"/>
      <c r="N770" s="434"/>
      <c r="O770" s="435"/>
      <c r="P770" s="378"/>
      <c r="Q770" s="436"/>
      <c r="R770" s="373"/>
      <c r="S770" s="437"/>
      <c r="T770" s="438"/>
      <c r="U770" s="384"/>
      <c r="V770" s="470"/>
      <c r="W770" s="381"/>
      <c r="X770" s="382"/>
      <c r="Y770" s="382"/>
      <c r="Z770" s="382"/>
      <c r="AA770" s="382"/>
      <c r="AB770" s="382"/>
      <c r="AC770" s="376"/>
      <c r="AD770" s="377"/>
      <c r="AE770" s="385"/>
      <c r="AF770" s="385"/>
      <c r="AG770" s="385"/>
      <c r="AH770" s="385"/>
      <c r="AI770" s="379"/>
      <c r="AJ770" s="386"/>
      <c r="AK770" s="372"/>
      <c r="AL770" s="372"/>
      <c r="AM770" s="372"/>
      <c r="AN770" s="372"/>
      <c r="AO770" s="372"/>
      <c r="AP770" s="372"/>
      <c r="AQ770" s="373"/>
      <c r="AR770" s="387"/>
      <c r="AS770" s="383"/>
      <c r="AT770" s="435"/>
      <c r="AU770" s="385"/>
      <c r="AV770" s="385"/>
      <c r="AW770" s="385"/>
      <c r="AX770" s="385"/>
      <c r="AY770" s="378"/>
      <c r="AZ770" s="436"/>
      <c r="BA770" s="372"/>
      <c r="BB770" s="372"/>
      <c r="BC770" s="372"/>
      <c r="BD770" s="372"/>
      <c r="BE770" s="437"/>
      <c r="BF770" s="381"/>
      <c r="BG770" s="376"/>
      <c r="BH770" s="377"/>
      <c r="BI770" s="385"/>
      <c r="BJ770" s="385"/>
      <c r="BK770" s="385"/>
      <c r="BL770" s="385"/>
      <c r="BM770" s="385"/>
      <c r="BN770" s="385"/>
      <c r="BO770" s="379"/>
      <c r="BP770" s="439"/>
      <c r="BQ770" s="438"/>
      <c r="BR770" s="440"/>
      <c r="BS770" s="385"/>
      <c r="BT770" s="379"/>
      <c r="BX770" s="458"/>
    </row>
    <row r="771" spans="1:76" s="132" customFormat="1" ht="15" x14ac:dyDescent="0.3">
      <c r="A771" s="148"/>
      <c r="B771" s="149"/>
      <c r="C771" s="291" t="str">
        <f t="shared" si="11"/>
        <v/>
      </c>
      <c r="D771" s="295"/>
      <c r="E771" s="264"/>
      <c r="F771" s="264"/>
      <c r="G771" s="431"/>
      <c r="H771" s="432"/>
      <c r="I771" s="382"/>
      <c r="J771" s="382"/>
      <c r="K771" s="382"/>
      <c r="L771" s="376"/>
      <c r="M771" s="433"/>
      <c r="N771" s="434"/>
      <c r="O771" s="435"/>
      <c r="P771" s="378"/>
      <c r="Q771" s="436"/>
      <c r="R771" s="373"/>
      <c r="S771" s="437"/>
      <c r="T771" s="438"/>
      <c r="U771" s="384"/>
      <c r="V771" s="470"/>
      <c r="W771" s="381"/>
      <c r="X771" s="382"/>
      <c r="Y771" s="382"/>
      <c r="Z771" s="382"/>
      <c r="AA771" s="382"/>
      <c r="AB771" s="382"/>
      <c r="AC771" s="376"/>
      <c r="AD771" s="377"/>
      <c r="AE771" s="385"/>
      <c r="AF771" s="385"/>
      <c r="AG771" s="385"/>
      <c r="AH771" s="385"/>
      <c r="AI771" s="379"/>
      <c r="AJ771" s="386"/>
      <c r="AK771" s="372"/>
      <c r="AL771" s="372"/>
      <c r="AM771" s="372"/>
      <c r="AN771" s="372"/>
      <c r="AO771" s="372"/>
      <c r="AP771" s="372"/>
      <c r="AQ771" s="373"/>
      <c r="AR771" s="387"/>
      <c r="AS771" s="383"/>
      <c r="AT771" s="435"/>
      <c r="AU771" s="385"/>
      <c r="AV771" s="385"/>
      <c r="AW771" s="385"/>
      <c r="AX771" s="385"/>
      <c r="AY771" s="378"/>
      <c r="AZ771" s="436"/>
      <c r="BA771" s="372"/>
      <c r="BB771" s="372"/>
      <c r="BC771" s="372"/>
      <c r="BD771" s="372"/>
      <c r="BE771" s="437"/>
      <c r="BF771" s="381"/>
      <c r="BG771" s="376"/>
      <c r="BH771" s="377"/>
      <c r="BI771" s="385"/>
      <c r="BJ771" s="385"/>
      <c r="BK771" s="385"/>
      <c r="BL771" s="385"/>
      <c r="BM771" s="385"/>
      <c r="BN771" s="385"/>
      <c r="BO771" s="379"/>
      <c r="BP771" s="439"/>
      <c r="BQ771" s="438"/>
      <c r="BR771" s="440"/>
      <c r="BS771" s="385"/>
      <c r="BT771" s="379"/>
      <c r="BX771" s="458"/>
    </row>
    <row r="772" spans="1:76" s="132" customFormat="1" ht="15" x14ac:dyDescent="0.3">
      <c r="A772" s="148"/>
      <c r="B772" s="149"/>
      <c r="C772" s="291" t="str">
        <f t="shared" si="11"/>
        <v/>
      </c>
      <c r="D772" s="295"/>
      <c r="E772" s="264"/>
      <c r="F772" s="264"/>
      <c r="G772" s="431"/>
      <c r="H772" s="432"/>
      <c r="I772" s="382"/>
      <c r="J772" s="382"/>
      <c r="K772" s="382"/>
      <c r="L772" s="376"/>
      <c r="M772" s="433"/>
      <c r="N772" s="434"/>
      <c r="O772" s="435"/>
      <c r="P772" s="378"/>
      <c r="Q772" s="436"/>
      <c r="R772" s="373"/>
      <c r="S772" s="437"/>
      <c r="T772" s="438"/>
      <c r="U772" s="384"/>
      <c r="V772" s="470"/>
      <c r="W772" s="381"/>
      <c r="X772" s="382"/>
      <c r="Y772" s="382"/>
      <c r="Z772" s="382"/>
      <c r="AA772" s="382"/>
      <c r="AB772" s="382"/>
      <c r="AC772" s="376"/>
      <c r="AD772" s="377"/>
      <c r="AE772" s="385"/>
      <c r="AF772" s="385"/>
      <c r="AG772" s="385"/>
      <c r="AH772" s="385"/>
      <c r="AI772" s="379"/>
      <c r="AJ772" s="386"/>
      <c r="AK772" s="372"/>
      <c r="AL772" s="372"/>
      <c r="AM772" s="372"/>
      <c r="AN772" s="372"/>
      <c r="AO772" s="372"/>
      <c r="AP772" s="372"/>
      <c r="AQ772" s="373"/>
      <c r="AR772" s="387"/>
      <c r="AS772" s="383"/>
      <c r="AT772" s="435"/>
      <c r="AU772" s="385"/>
      <c r="AV772" s="385"/>
      <c r="AW772" s="385"/>
      <c r="AX772" s="385"/>
      <c r="AY772" s="378"/>
      <c r="AZ772" s="436"/>
      <c r="BA772" s="372"/>
      <c r="BB772" s="372"/>
      <c r="BC772" s="372"/>
      <c r="BD772" s="372"/>
      <c r="BE772" s="437"/>
      <c r="BF772" s="381"/>
      <c r="BG772" s="376"/>
      <c r="BH772" s="377"/>
      <c r="BI772" s="385"/>
      <c r="BJ772" s="385"/>
      <c r="BK772" s="385"/>
      <c r="BL772" s="385"/>
      <c r="BM772" s="385"/>
      <c r="BN772" s="385"/>
      <c r="BO772" s="379"/>
      <c r="BP772" s="439"/>
      <c r="BQ772" s="438"/>
      <c r="BR772" s="440"/>
      <c r="BS772" s="385"/>
      <c r="BT772" s="379"/>
      <c r="BX772" s="458"/>
    </row>
    <row r="773" spans="1:76" s="132" customFormat="1" ht="15" x14ac:dyDescent="0.3">
      <c r="A773" s="148"/>
      <c r="B773" s="149"/>
      <c r="C773" s="291" t="str">
        <f t="shared" ref="C773:C836" si="12">IF(D773="","",C772+1)</f>
        <v/>
      </c>
      <c r="D773" s="295"/>
      <c r="E773" s="264"/>
      <c r="F773" s="264"/>
      <c r="G773" s="431"/>
      <c r="H773" s="432"/>
      <c r="I773" s="382"/>
      <c r="J773" s="382"/>
      <c r="K773" s="382"/>
      <c r="L773" s="376"/>
      <c r="M773" s="433"/>
      <c r="N773" s="434"/>
      <c r="O773" s="435"/>
      <c r="P773" s="378"/>
      <c r="Q773" s="436"/>
      <c r="R773" s="373"/>
      <c r="S773" s="437"/>
      <c r="T773" s="438"/>
      <c r="U773" s="384"/>
      <c r="V773" s="470"/>
      <c r="W773" s="381"/>
      <c r="X773" s="382"/>
      <c r="Y773" s="382"/>
      <c r="Z773" s="382"/>
      <c r="AA773" s="382"/>
      <c r="AB773" s="382"/>
      <c r="AC773" s="376"/>
      <c r="AD773" s="377"/>
      <c r="AE773" s="385"/>
      <c r="AF773" s="385"/>
      <c r="AG773" s="385"/>
      <c r="AH773" s="385"/>
      <c r="AI773" s="379"/>
      <c r="AJ773" s="386"/>
      <c r="AK773" s="372"/>
      <c r="AL773" s="372"/>
      <c r="AM773" s="372"/>
      <c r="AN773" s="372"/>
      <c r="AO773" s="372"/>
      <c r="AP773" s="372"/>
      <c r="AQ773" s="373"/>
      <c r="AR773" s="387"/>
      <c r="AS773" s="383"/>
      <c r="AT773" s="435"/>
      <c r="AU773" s="385"/>
      <c r="AV773" s="385"/>
      <c r="AW773" s="385"/>
      <c r="AX773" s="385"/>
      <c r="AY773" s="378"/>
      <c r="AZ773" s="436"/>
      <c r="BA773" s="372"/>
      <c r="BB773" s="372"/>
      <c r="BC773" s="372"/>
      <c r="BD773" s="372"/>
      <c r="BE773" s="437"/>
      <c r="BF773" s="381"/>
      <c r="BG773" s="376"/>
      <c r="BH773" s="377"/>
      <c r="BI773" s="385"/>
      <c r="BJ773" s="385"/>
      <c r="BK773" s="385"/>
      <c r="BL773" s="385"/>
      <c r="BM773" s="385"/>
      <c r="BN773" s="385"/>
      <c r="BO773" s="379"/>
      <c r="BP773" s="439"/>
      <c r="BQ773" s="438"/>
      <c r="BR773" s="440"/>
      <c r="BS773" s="385"/>
      <c r="BT773" s="379"/>
      <c r="BX773" s="458"/>
    </row>
    <row r="774" spans="1:76" s="132" customFormat="1" ht="15" x14ac:dyDescent="0.3">
      <c r="A774" s="148"/>
      <c r="B774" s="149"/>
      <c r="C774" s="291" t="str">
        <f t="shared" si="12"/>
        <v/>
      </c>
      <c r="D774" s="295"/>
      <c r="E774" s="264"/>
      <c r="F774" s="264"/>
      <c r="G774" s="431"/>
      <c r="H774" s="432"/>
      <c r="I774" s="382"/>
      <c r="J774" s="382"/>
      <c r="K774" s="382"/>
      <c r="L774" s="376"/>
      <c r="M774" s="433"/>
      <c r="N774" s="434"/>
      <c r="O774" s="435"/>
      <c r="P774" s="378"/>
      <c r="Q774" s="436"/>
      <c r="R774" s="373"/>
      <c r="S774" s="437"/>
      <c r="T774" s="438"/>
      <c r="U774" s="384"/>
      <c r="V774" s="470"/>
      <c r="W774" s="381"/>
      <c r="X774" s="382"/>
      <c r="Y774" s="382"/>
      <c r="Z774" s="382"/>
      <c r="AA774" s="382"/>
      <c r="AB774" s="382"/>
      <c r="AC774" s="376"/>
      <c r="AD774" s="377"/>
      <c r="AE774" s="385"/>
      <c r="AF774" s="385"/>
      <c r="AG774" s="385"/>
      <c r="AH774" s="385"/>
      <c r="AI774" s="379"/>
      <c r="AJ774" s="386"/>
      <c r="AK774" s="372"/>
      <c r="AL774" s="372"/>
      <c r="AM774" s="372"/>
      <c r="AN774" s="372"/>
      <c r="AO774" s="372"/>
      <c r="AP774" s="372"/>
      <c r="AQ774" s="373"/>
      <c r="AR774" s="387"/>
      <c r="AS774" s="383"/>
      <c r="AT774" s="435"/>
      <c r="AU774" s="385"/>
      <c r="AV774" s="385"/>
      <c r="AW774" s="385"/>
      <c r="AX774" s="385"/>
      <c r="AY774" s="378"/>
      <c r="AZ774" s="436"/>
      <c r="BA774" s="372"/>
      <c r="BB774" s="372"/>
      <c r="BC774" s="372"/>
      <c r="BD774" s="372"/>
      <c r="BE774" s="437"/>
      <c r="BF774" s="381"/>
      <c r="BG774" s="376"/>
      <c r="BH774" s="377"/>
      <c r="BI774" s="385"/>
      <c r="BJ774" s="385"/>
      <c r="BK774" s="385"/>
      <c r="BL774" s="385"/>
      <c r="BM774" s="385"/>
      <c r="BN774" s="385"/>
      <c r="BO774" s="379"/>
      <c r="BP774" s="439"/>
      <c r="BQ774" s="438"/>
      <c r="BR774" s="440"/>
      <c r="BS774" s="385"/>
      <c r="BT774" s="379"/>
      <c r="BX774" s="458"/>
    </row>
    <row r="775" spans="1:76" s="132" customFormat="1" ht="15" x14ac:dyDescent="0.3">
      <c r="A775" s="148"/>
      <c r="B775" s="149"/>
      <c r="C775" s="291" t="str">
        <f t="shared" si="12"/>
        <v/>
      </c>
      <c r="D775" s="295"/>
      <c r="E775" s="264"/>
      <c r="F775" s="264"/>
      <c r="G775" s="431"/>
      <c r="H775" s="432"/>
      <c r="I775" s="382"/>
      <c r="J775" s="382"/>
      <c r="K775" s="382"/>
      <c r="L775" s="376"/>
      <c r="M775" s="433"/>
      <c r="N775" s="434"/>
      <c r="O775" s="435"/>
      <c r="P775" s="378"/>
      <c r="Q775" s="436"/>
      <c r="R775" s="373"/>
      <c r="S775" s="437"/>
      <c r="T775" s="438"/>
      <c r="U775" s="384"/>
      <c r="V775" s="470"/>
      <c r="W775" s="381"/>
      <c r="X775" s="382"/>
      <c r="Y775" s="382"/>
      <c r="Z775" s="382"/>
      <c r="AA775" s="382"/>
      <c r="AB775" s="382"/>
      <c r="AC775" s="376"/>
      <c r="AD775" s="377"/>
      <c r="AE775" s="385"/>
      <c r="AF775" s="385"/>
      <c r="AG775" s="385"/>
      <c r="AH775" s="385"/>
      <c r="AI775" s="379"/>
      <c r="AJ775" s="386"/>
      <c r="AK775" s="372"/>
      <c r="AL775" s="372"/>
      <c r="AM775" s="372"/>
      <c r="AN775" s="372"/>
      <c r="AO775" s="372"/>
      <c r="AP775" s="372"/>
      <c r="AQ775" s="373"/>
      <c r="AR775" s="387"/>
      <c r="AS775" s="383"/>
      <c r="AT775" s="435"/>
      <c r="AU775" s="385"/>
      <c r="AV775" s="385"/>
      <c r="AW775" s="385"/>
      <c r="AX775" s="385"/>
      <c r="AY775" s="378"/>
      <c r="AZ775" s="436"/>
      <c r="BA775" s="372"/>
      <c r="BB775" s="372"/>
      <c r="BC775" s="372"/>
      <c r="BD775" s="372"/>
      <c r="BE775" s="437"/>
      <c r="BF775" s="381"/>
      <c r="BG775" s="376"/>
      <c r="BH775" s="377"/>
      <c r="BI775" s="385"/>
      <c r="BJ775" s="385"/>
      <c r="BK775" s="385"/>
      <c r="BL775" s="385"/>
      <c r="BM775" s="385"/>
      <c r="BN775" s="385"/>
      <c r="BO775" s="379"/>
      <c r="BP775" s="439"/>
      <c r="BQ775" s="438"/>
      <c r="BR775" s="440"/>
      <c r="BS775" s="385"/>
      <c r="BT775" s="379"/>
      <c r="BX775" s="458"/>
    </row>
    <row r="776" spans="1:76" s="132" customFormat="1" ht="15" x14ac:dyDescent="0.3">
      <c r="A776" s="148"/>
      <c r="B776" s="149"/>
      <c r="C776" s="291" t="str">
        <f t="shared" si="12"/>
        <v/>
      </c>
      <c r="D776" s="295"/>
      <c r="E776" s="264"/>
      <c r="F776" s="264"/>
      <c r="G776" s="431"/>
      <c r="H776" s="432"/>
      <c r="I776" s="382"/>
      <c r="J776" s="382"/>
      <c r="K776" s="382"/>
      <c r="L776" s="376"/>
      <c r="M776" s="433"/>
      <c r="N776" s="434"/>
      <c r="O776" s="435"/>
      <c r="P776" s="378"/>
      <c r="Q776" s="436"/>
      <c r="R776" s="373"/>
      <c r="S776" s="437"/>
      <c r="T776" s="438"/>
      <c r="U776" s="384"/>
      <c r="V776" s="470"/>
      <c r="W776" s="381"/>
      <c r="X776" s="382"/>
      <c r="Y776" s="382"/>
      <c r="Z776" s="382"/>
      <c r="AA776" s="382"/>
      <c r="AB776" s="382"/>
      <c r="AC776" s="376"/>
      <c r="AD776" s="377"/>
      <c r="AE776" s="385"/>
      <c r="AF776" s="385"/>
      <c r="AG776" s="385"/>
      <c r="AH776" s="385"/>
      <c r="AI776" s="379"/>
      <c r="AJ776" s="386"/>
      <c r="AK776" s="372"/>
      <c r="AL776" s="372"/>
      <c r="AM776" s="372"/>
      <c r="AN776" s="372"/>
      <c r="AO776" s="372"/>
      <c r="AP776" s="372"/>
      <c r="AQ776" s="373"/>
      <c r="AR776" s="387"/>
      <c r="AS776" s="383"/>
      <c r="AT776" s="435"/>
      <c r="AU776" s="385"/>
      <c r="AV776" s="385"/>
      <c r="AW776" s="385"/>
      <c r="AX776" s="385"/>
      <c r="AY776" s="378"/>
      <c r="AZ776" s="436"/>
      <c r="BA776" s="372"/>
      <c r="BB776" s="372"/>
      <c r="BC776" s="372"/>
      <c r="BD776" s="372"/>
      <c r="BE776" s="437"/>
      <c r="BF776" s="381"/>
      <c r="BG776" s="376"/>
      <c r="BH776" s="377"/>
      <c r="BI776" s="385"/>
      <c r="BJ776" s="385"/>
      <c r="BK776" s="385"/>
      <c r="BL776" s="385"/>
      <c r="BM776" s="385"/>
      <c r="BN776" s="385"/>
      <c r="BO776" s="379"/>
      <c r="BP776" s="439"/>
      <c r="BQ776" s="438"/>
      <c r="BR776" s="440"/>
      <c r="BS776" s="385"/>
      <c r="BT776" s="379"/>
      <c r="BX776" s="458"/>
    </row>
    <row r="777" spans="1:76" s="132" customFormat="1" ht="15" x14ac:dyDescent="0.3">
      <c r="A777" s="148"/>
      <c r="B777" s="149"/>
      <c r="C777" s="291" t="str">
        <f t="shared" si="12"/>
        <v/>
      </c>
      <c r="D777" s="295"/>
      <c r="E777" s="264"/>
      <c r="F777" s="264"/>
      <c r="G777" s="431"/>
      <c r="H777" s="432"/>
      <c r="I777" s="382"/>
      <c r="J777" s="382"/>
      <c r="K777" s="382"/>
      <c r="L777" s="376"/>
      <c r="M777" s="433"/>
      <c r="N777" s="434"/>
      <c r="O777" s="435"/>
      <c r="P777" s="378"/>
      <c r="Q777" s="436"/>
      <c r="R777" s="373"/>
      <c r="S777" s="437"/>
      <c r="T777" s="438"/>
      <c r="U777" s="384"/>
      <c r="V777" s="470"/>
      <c r="W777" s="381"/>
      <c r="X777" s="382"/>
      <c r="Y777" s="382"/>
      <c r="Z777" s="382"/>
      <c r="AA777" s="382"/>
      <c r="AB777" s="382"/>
      <c r="AC777" s="376"/>
      <c r="AD777" s="377"/>
      <c r="AE777" s="385"/>
      <c r="AF777" s="385"/>
      <c r="AG777" s="385"/>
      <c r="AH777" s="385"/>
      <c r="AI777" s="379"/>
      <c r="AJ777" s="386"/>
      <c r="AK777" s="372"/>
      <c r="AL777" s="372"/>
      <c r="AM777" s="372"/>
      <c r="AN777" s="372"/>
      <c r="AO777" s="372"/>
      <c r="AP777" s="372"/>
      <c r="AQ777" s="373"/>
      <c r="AR777" s="387"/>
      <c r="AS777" s="383"/>
      <c r="AT777" s="435"/>
      <c r="AU777" s="385"/>
      <c r="AV777" s="385"/>
      <c r="AW777" s="385"/>
      <c r="AX777" s="385"/>
      <c r="AY777" s="378"/>
      <c r="AZ777" s="436"/>
      <c r="BA777" s="372"/>
      <c r="BB777" s="372"/>
      <c r="BC777" s="372"/>
      <c r="BD777" s="372"/>
      <c r="BE777" s="437"/>
      <c r="BF777" s="381"/>
      <c r="BG777" s="376"/>
      <c r="BH777" s="377"/>
      <c r="BI777" s="385"/>
      <c r="BJ777" s="385"/>
      <c r="BK777" s="385"/>
      <c r="BL777" s="385"/>
      <c r="BM777" s="385"/>
      <c r="BN777" s="385"/>
      <c r="BO777" s="379"/>
      <c r="BP777" s="439"/>
      <c r="BQ777" s="438"/>
      <c r="BR777" s="440"/>
      <c r="BS777" s="385"/>
      <c r="BT777" s="379"/>
      <c r="BX777" s="458"/>
    </row>
    <row r="778" spans="1:76" s="132" customFormat="1" ht="15" x14ac:dyDescent="0.3">
      <c r="A778" s="148"/>
      <c r="B778" s="149"/>
      <c r="C778" s="291" t="str">
        <f t="shared" si="12"/>
        <v/>
      </c>
      <c r="D778" s="295"/>
      <c r="E778" s="264"/>
      <c r="F778" s="264"/>
      <c r="G778" s="431"/>
      <c r="H778" s="432"/>
      <c r="I778" s="382"/>
      <c r="J778" s="382"/>
      <c r="K778" s="382"/>
      <c r="L778" s="376"/>
      <c r="M778" s="433"/>
      <c r="N778" s="434"/>
      <c r="O778" s="435"/>
      <c r="P778" s="378"/>
      <c r="Q778" s="436"/>
      <c r="R778" s="373"/>
      <c r="S778" s="437"/>
      <c r="T778" s="438"/>
      <c r="U778" s="384"/>
      <c r="V778" s="470"/>
      <c r="W778" s="381"/>
      <c r="X778" s="382"/>
      <c r="Y778" s="382"/>
      <c r="Z778" s="382"/>
      <c r="AA778" s="382"/>
      <c r="AB778" s="382"/>
      <c r="AC778" s="376"/>
      <c r="AD778" s="377"/>
      <c r="AE778" s="385"/>
      <c r="AF778" s="385"/>
      <c r="AG778" s="385"/>
      <c r="AH778" s="385"/>
      <c r="AI778" s="379"/>
      <c r="AJ778" s="386"/>
      <c r="AK778" s="372"/>
      <c r="AL778" s="372"/>
      <c r="AM778" s="372"/>
      <c r="AN778" s="372"/>
      <c r="AO778" s="372"/>
      <c r="AP778" s="372"/>
      <c r="AQ778" s="373"/>
      <c r="AR778" s="387"/>
      <c r="AS778" s="383"/>
      <c r="AT778" s="435"/>
      <c r="AU778" s="385"/>
      <c r="AV778" s="385"/>
      <c r="AW778" s="385"/>
      <c r="AX778" s="385"/>
      <c r="AY778" s="378"/>
      <c r="AZ778" s="436"/>
      <c r="BA778" s="372"/>
      <c r="BB778" s="372"/>
      <c r="BC778" s="372"/>
      <c r="BD778" s="372"/>
      <c r="BE778" s="437"/>
      <c r="BF778" s="381"/>
      <c r="BG778" s="376"/>
      <c r="BH778" s="377"/>
      <c r="BI778" s="385"/>
      <c r="BJ778" s="385"/>
      <c r="BK778" s="385"/>
      <c r="BL778" s="385"/>
      <c r="BM778" s="385"/>
      <c r="BN778" s="385"/>
      <c r="BO778" s="379"/>
      <c r="BP778" s="439"/>
      <c r="BQ778" s="438"/>
      <c r="BR778" s="440"/>
      <c r="BS778" s="385"/>
      <c r="BT778" s="379"/>
      <c r="BX778" s="458"/>
    </row>
    <row r="779" spans="1:76" s="132" customFormat="1" ht="15" x14ac:dyDescent="0.3">
      <c r="A779" s="148"/>
      <c r="B779" s="149"/>
      <c r="C779" s="291" t="str">
        <f t="shared" si="12"/>
        <v/>
      </c>
      <c r="D779" s="295"/>
      <c r="E779" s="264"/>
      <c r="F779" s="264"/>
      <c r="G779" s="431"/>
      <c r="H779" s="432"/>
      <c r="I779" s="382"/>
      <c r="J779" s="382"/>
      <c r="K779" s="382"/>
      <c r="L779" s="376"/>
      <c r="M779" s="433"/>
      <c r="N779" s="434"/>
      <c r="O779" s="435"/>
      <c r="P779" s="378"/>
      <c r="Q779" s="436"/>
      <c r="R779" s="373"/>
      <c r="S779" s="437"/>
      <c r="T779" s="438"/>
      <c r="U779" s="384"/>
      <c r="V779" s="470"/>
      <c r="W779" s="381"/>
      <c r="X779" s="382"/>
      <c r="Y779" s="382"/>
      <c r="Z779" s="382"/>
      <c r="AA779" s="382"/>
      <c r="AB779" s="382"/>
      <c r="AC779" s="376"/>
      <c r="AD779" s="377"/>
      <c r="AE779" s="385"/>
      <c r="AF779" s="385"/>
      <c r="AG779" s="385"/>
      <c r="AH779" s="385"/>
      <c r="AI779" s="379"/>
      <c r="AJ779" s="386"/>
      <c r="AK779" s="372"/>
      <c r="AL779" s="372"/>
      <c r="AM779" s="372"/>
      <c r="AN779" s="372"/>
      <c r="AO779" s="372"/>
      <c r="AP779" s="372"/>
      <c r="AQ779" s="373"/>
      <c r="AR779" s="387"/>
      <c r="AS779" s="383"/>
      <c r="AT779" s="435"/>
      <c r="AU779" s="385"/>
      <c r="AV779" s="385"/>
      <c r="AW779" s="385"/>
      <c r="AX779" s="385"/>
      <c r="AY779" s="378"/>
      <c r="AZ779" s="436"/>
      <c r="BA779" s="372"/>
      <c r="BB779" s="372"/>
      <c r="BC779" s="372"/>
      <c r="BD779" s="372"/>
      <c r="BE779" s="437"/>
      <c r="BF779" s="381"/>
      <c r="BG779" s="376"/>
      <c r="BH779" s="377"/>
      <c r="BI779" s="385"/>
      <c r="BJ779" s="385"/>
      <c r="BK779" s="385"/>
      <c r="BL779" s="385"/>
      <c r="BM779" s="385"/>
      <c r="BN779" s="385"/>
      <c r="BO779" s="379"/>
      <c r="BP779" s="439"/>
      <c r="BQ779" s="438"/>
      <c r="BR779" s="440"/>
      <c r="BS779" s="385"/>
      <c r="BT779" s="379"/>
      <c r="BX779" s="458"/>
    </row>
    <row r="780" spans="1:76" s="132" customFormat="1" ht="15" x14ac:dyDescent="0.3">
      <c r="A780" s="148"/>
      <c r="B780" s="149"/>
      <c r="C780" s="291" t="str">
        <f t="shared" si="12"/>
        <v/>
      </c>
      <c r="D780" s="295"/>
      <c r="E780" s="264"/>
      <c r="F780" s="264"/>
      <c r="G780" s="431"/>
      <c r="H780" s="432"/>
      <c r="I780" s="382"/>
      <c r="J780" s="382"/>
      <c r="K780" s="382"/>
      <c r="L780" s="376"/>
      <c r="M780" s="433"/>
      <c r="N780" s="434"/>
      <c r="O780" s="435"/>
      <c r="P780" s="378"/>
      <c r="Q780" s="436"/>
      <c r="R780" s="373"/>
      <c r="S780" s="437"/>
      <c r="T780" s="438"/>
      <c r="U780" s="384"/>
      <c r="V780" s="470"/>
      <c r="W780" s="381"/>
      <c r="X780" s="382"/>
      <c r="Y780" s="382"/>
      <c r="Z780" s="382"/>
      <c r="AA780" s="382"/>
      <c r="AB780" s="382"/>
      <c r="AC780" s="376"/>
      <c r="AD780" s="377"/>
      <c r="AE780" s="385"/>
      <c r="AF780" s="385"/>
      <c r="AG780" s="385"/>
      <c r="AH780" s="385"/>
      <c r="AI780" s="379"/>
      <c r="AJ780" s="386"/>
      <c r="AK780" s="372"/>
      <c r="AL780" s="372"/>
      <c r="AM780" s="372"/>
      <c r="AN780" s="372"/>
      <c r="AO780" s="372"/>
      <c r="AP780" s="372"/>
      <c r="AQ780" s="373"/>
      <c r="AR780" s="387"/>
      <c r="AS780" s="383"/>
      <c r="AT780" s="435"/>
      <c r="AU780" s="385"/>
      <c r="AV780" s="385"/>
      <c r="AW780" s="385"/>
      <c r="AX780" s="385"/>
      <c r="AY780" s="378"/>
      <c r="AZ780" s="436"/>
      <c r="BA780" s="372"/>
      <c r="BB780" s="372"/>
      <c r="BC780" s="372"/>
      <c r="BD780" s="372"/>
      <c r="BE780" s="437"/>
      <c r="BF780" s="381"/>
      <c r="BG780" s="376"/>
      <c r="BH780" s="377"/>
      <c r="BI780" s="385"/>
      <c r="BJ780" s="385"/>
      <c r="BK780" s="385"/>
      <c r="BL780" s="385"/>
      <c r="BM780" s="385"/>
      <c r="BN780" s="385"/>
      <c r="BO780" s="379"/>
      <c r="BP780" s="439"/>
      <c r="BQ780" s="438"/>
      <c r="BR780" s="440"/>
      <c r="BS780" s="385"/>
      <c r="BT780" s="379"/>
      <c r="BX780" s="458"/>
    </row>
    <row r="781" spans="1:76" s="132" customFormat="1" ht="15" x14ac:dyDescent="0.3">
      <c r="A781" s="148"/>
      <c r="B781" s="149"/>
      <c r="C781" s="291" t="str">
        <f t="shared" si="12"/>
        <v/>
      </c>
      <c r="D781" s="295"/>
      <c r="E781" s="264"/>
      <c r="F781" s="264"/>
      <c r="G781" s="431"/>
      <c r="H781" s="432"/>
      <c r="I781" s="382"/>
      <c r="J781" s="382"/>
      <c r="K781" s="382"/>
      <c r="L781" s="376"/>
      <c r="M781" s="433"/>
      <c r="N781" s="434"/>
      <c r="O781" s="435"/>
      <c r="P781" s="378"/>
      <c r="Q781" s="436"/>
      <c r="R781" s="373"/>
      <c r="S781" s="437"/>
      <c r="T781" s="438"/>
      <c r="U781" s="384"/>
      <c r="V781" s="470"/>
      <c r="W781" s="381"/>
      <c r="X781" s="382"/>
      <c r="Y781" s="382"/>
      <c r="Z781" s="382"/>
      <c r="AA781" s="382"/>
      <c r="AB781" s="382"/>
      <c r="AC781" s="376"/>
      <c r="AD781" s="377"/>
      <c r="AE781" s="385"/>
      <c r="AF781" s="385"/>
      <c r="AG781" s="385"/>
      <c r="AH781" s="385"/>
      <c r="AI781" s="379"/>
      <c r="AJ781" s="386"/>
      <c r="AK781" s="372"/>
      <c r="AL781" s="372"/>
      <c r="AM781" s="372"/>
      <c r="AN781" s="372"/>
      <c r="AO781" s="372"/>
      <c r="AP781" s="372"/>
      <c r="AQ781" s="373"/>
      <c r="AR781" s="387"/>
      <c r="AS781" s="383"/>
      <c r="AT781" s="435"/>
      <c r="AU781" s="385"/>
      <c r="AV781" s="385"/>
      <c r="AW781" s="385"/>
      <c r="AX781" s="385"/>
      <c r="AY781" s="378"/>
      <c r="AZ781" s="436"/>
      <c r="BA781" s="372"/>
      <c r="BB781" s="372"/>
      <c r="BC781" s="372"/>
      <c r="BD781" s="372"/>
      <c r="BE781" s="437"/>
      <c r="BF781" s="381"/>
      <c r="BG781" s="376"/>
      <c r="BH781" s="377"/>
      <c r="BI781" s="385"/>
      <c r="BJ781" s="385"/>
      <c r="BK781" s="385"/>
      <c r="BL781" s="385"/>
      <c r="BM781" s="385"/>
      <c r="BN781" s="385"/>
      <c r="BO781" s="379"/>
      <c r="BP781" s="439"/>
      <c r="BQ781" s="438"/>
      <c r="BR781" s="440"/>
      <c r="BS781" s="385"/>
      <c r="BT781" s="379"/>
      <c r="BX781" s="458"/>
    </row>
    <row r="782" spans="1:76" s="132" customFormat="1" ht="15" x14ac:dyDescent="0.3">
      <c r="A782" s="148"/>
      <c r="B782" s="149"/>
      <c r="C782" s="291" t="str">
        <f t="shared" si="12"/>
        <v/>
      </c>
      <c r="D782" s="295"/>
      <c r="E782" s="264"/>
      <c r="F782" s="264"/>
      <c r="G782" s="431"/>
      <c r="H782" s="432"/>
      <c r="I782" s="382"/>
      <c r="J782" s="382"/>
      <c r="K782" s="382"/>
      <c r="L782" s="376"/>
      <c r="M782" s="433"/>
      <c r="N782" s="434"/>
      <c r="O782" s="435"/>
      <c r="P782" s="378"/>
      <c r="Q782" s="436"/>
      <c r="R782" s="373"/>
      <c r="S782" s="437"/>
      <c r="T782" s="438"/>
      <c r="U782" s="384"/>
      <c r="V782" s="470"/>
      <c r="W782" s="381"/>
      <c r="X782" s="382"/>
      <c r="Y782" s="382"/>
      <c r="Z782" s="382"/>
      <c r="AA782" s="382"/>
      <c r="AB782" s="382"/>
      <c r="AC782" s="376"/>
      <c r="AD782" s="377"/>
      <c r="AE782" s="385"/>
      <c r="AF782" s="385"/>
      <c r="AG782" s="385"/>
      <c r="AH782" s="385"/>
      <c r="AI782" s="379"/>
      <c r="AJ782" s="386"/>
      <c r="AK782" s="372"/>
      <c r="AL782" s="372"/>
      <c r="AM782" s="372"/>
      <c r="AN782" s="372"/>
      <c r="AO782" s="372"/>
      <c r="AP782" s="372"/>
      <c r="AQ782" s="373"/>
      <c r="AR782" s="387"/>
      <c r="AS782" s="383"/>
      <c r="AT782" s="435"/>
      <c r="AU782" s="385"/>
      <c r="AV782" s="385"/>
      <c r="AW782" s="385"/>
      <c r="AX782" s="385"/>
      <c r="AY782" s="378"/>
      <c r="AZ782" s="436"/>
      <c r="BA782" s="372"/>
      <c r="BB782" s="372"/>
      <c r="BC782" s="372"/>
      <c r="BD782" s="372"/>
      <c r="BE782" s="437"/>
      <c r="BF782" s="381"/>
      <c r="BG782" s="376"/>
      <c r="BH782" s="377"/>
      <c r="BI782" s="385"/>
      <c r="BJ782" s="385"/>
      <c r="BK782" s="385"/>
      <c r="BL782" s="385"/>
      <c r="BM782" s="385"/>
      <c r="BN782" s="385"/>
      <c r="BO782" s="379"/>
      <c r="BP782" s="439"/>
      <c r="BQ782" s="438"/>
      <c r="BR782" s="440"/>
      <c r="BS782" s="385"/>
      <c r="BT782" s="379"/>
      <c r="BX782" s="458"/>
    </row>
    <row r="783" spans="1:76" s="132" customFormat="1" ht="15" x14ac:dyDescent="0.3">
      <c r="A783" s="148"/>
      <c r="B783" s="149"/>
      <c r="C783" s="291" t="str">
        <f t="shared" si="12"/>
        <v/>
      </c>
      <c r="D783" s="295"/>
      <c r="E783" s="264"/>
      <c r="F783" s="264"/>
      <c r="G783" s="431"/>
      <c r="H783" s="432"/>
      <c r="I783" s="382"/>
      <c r="J783" s="382"/>
      <c r="K783" s="382"/>
      <c r="L783" s="376"/>
      <c r="M783" s="433"/>
      <c r="N783" s="434"/>
      <c r="O783" s="435"/>
      <c r="P783" s="378"/>
      <c r="Q783" s="436"/>
      <c r="R783" s="373"/>
      <c r="S783" s="437"/>
      <c r="T783" s="438"/>
      <c r="U783" s="384"/>
      <c r="V783" s="470"/>
      <c r="W783" s="381"/>
      <c r="X783" s="382"/>
      <c r="Y783" s="382"/>
      <c r="Z783" s="382"/>
      <c r="AA783" s="382"/>
      <c r="AB783" s="382"/>
      <c r="AC783" s="376"/>
      <c r="AD783" s="377"/>
      <c r="AE783" s="385"/>
      <c r="AF783" s="385"/>
      <c r="AG783" s="385"/>
      <c r="AH783" s="385"/>
      <c r="AI783" s="379"/>
      <c r="AJ783" s="386"/>
      <c r="AK783" s="372"/>
      <c r="AL783" s="372"/>
      <c r="AM783" s="372"/>
      <c r="AN783" s="372"/>
      <c r="AO783" s="372"/>
      <c r="AP783" s="372"/>
      <c r="AQ783" s="373"/>
      <c r="AR783" s="387"/>
      <c r="AS783" s="383"/>
      <c r="AT783" s="435"/>
      <c r="AU783" s="385"/>
      <c r="AV783" s="385"/>
      <c r="AW783" s="385"/>
      <c r="AX783" s="385"/>
      <c r="AY783" s="378"/>
      <c r="AZ783" s="436"/>
      <c r="BA783" s="372"/>
      <c r="BB783" s="372"/>
      <c r="BC783" s="372"/>
      <c r="BD783" s="372"/>
      <c r="BE783" s="437"/>
      <c r="BF783" s="381"/>
      <c r="BG783" s="376"/>
      <c r="BH783" s="377"/>
      <c r="BI783" s="385"/>
      <c r="BJ783" s="385"/>
      <c r="BK783" s="385"/>
      <c r="BL783" s="385"/>
      <c r="BM783" s="385"/>
      <c r="BN783" s="385"/>
      <c r="BO783" s="379"/>
      <c r="BP783" s="439"/>
      <c r="BQ783" s="438"/>
      <c r="BR783" s="440"/>
      <c r="BS783" s="385"/>
      <c r="BT783" s="379"/>
      <c r="BX783" s="458"/>
    </row>
    <row r="784" spans="1:76" s="132" customFormat="1" ht="15" x14ac:dyDescent="0.3">
      <c r="A784" s="148"/>
      <c r="B784" s="149"/>
      <c r="C784" s="291" t="str">
        <f t="shared" si="12"/>
        <v/>
      </c>
      <c r="D784" s="295"/>
      <c r="E784" s="264"/>
      <c r="F784" s="264"/>
      <c r="G784" s="431"/>
      <c r="H784" s="432"/>
      <c r="I784" s="382"/>
      <c r="J784" s="382"/>
      <c r="K784" s="382"/>
      <c r="L784" s="376"/>
      <c r="M784" s="433"/>
      <c r="N784" s="434"/>
      <c r="O784" s="435"/>
      <c r="P784" s="378"/>
      <c r="Q784" s="436"/>
      <c r="R784" s="373"/>
      <c r="S784" s="437"/>
      <c r="T784" s="438"/>
      <c r="U784" s="384"/>
      <c r="V784" s="470"/>
      <c r="W784" s="381"/>
      <c r="X784" s="382"/>
      <c r="Y784" s="382"/>
      <c r="Z784" s="382"/>
      <c r="AA784" s="382"/>
      <c r="AB784" s="382"/>
      <c r="AC784" s="376"/>
      <c r="AD784" s="377"/>
      <c r="AE784" s="385"/>
      <c r="AF784" s="385"/>
      <c r="AG784" s="385"/>
      <c r="AH784" s="385"/>
      <c r="AI784" s="379"/>
      <c r="AJ784" s="386"/>
      <c r="AK784" s="372"/>
      <c r="AL784" s="372"/>
      <c r="AM784" s="372"/>
      <c r="AN784" s="372"/>
      <c r="AO784" s="372"/>
      <c r="AP784" s="372"/>
      <c r="AQ784" s="373"/>
      <c r="AR784" s="387"/>
      <c r="AS784" s="383"/>
      <c r="AT784" s="435"/>
      <c r="AU784" s="385"/>
      <c r="AV784" s="385"/>
      <c r="AW784" s="385"/>
      <c r="AX784" s="385"/>
      <c r="AY784" s="378"/>
      <c r="AZ784" s="436"/>
      <c r="BA784" s="372"/>
      <c r="BB784" s="372"/>
      <c r="BC784" s="372"/>
      <c r="BD784" s="372"/>
      <c r="BE784" s="437"/>
      <c r="BF784" s="381"/>
      <c r="BG784" s="376"/>
      <c r="BH784" s="377"/>
      <c r="BI784" s="385"/>
      <c r="BJ784" s="385"/>
      <c r="BK784" s="385"/>
      <c r="BL784" s="385"/>
      <c r="BM784" s="385"/>
      <c r="BN784" s="385"/>
      <c r="BO784" s="379"/>
      <c r="BP784" s="439"/>
      <c r="BQ784" s="438"/>
      <c r="BR784" s="440"/>
      <c r="BS784" s="385"/>
      <c r="BT784" s="379"/>
      <c r="BX784" s="458"/>
    </row>
    <row r="785" spans="1:76" s="132" customFormat="1" ht="15" x14ac:dyDescent="0.3">
      <c r="A785" s="148"/>
      <c r="B785" s="149"/>
      <c r="C785" s="291" t="str">
        <f t="shared" si="12"/>
        <v/>
      </c>
      <c r="D785" s="295"/>
      <c r="E785" s="264"/>
      <c r="F785" s="264"/>
      <c r="G785" s="431"/>
      <c r="H785" s="432"/>
      <c r="I785" s="382"/>
      <c r="J785" s="382"/>
      <c r="K785" s="382"/>
      <c r="L785" s="376"/>
      <c r="M785" s="433"/>
      <c r="N785" s="434"/>
      <c r="O785" s="435"/>
      <c r="P785" s="378"/>
      <c r="Q785" s="436"/>
      <c r="R785" s="373"/>
      <c r="S785" s="437"/>
      <c r="T785" s="438"/>
      <c r="U785" s="384"/>
      <c r="V785" s="470"/>
      <c r="W785" s="381"/>
      <c r="X785" s="382"/>
      <c r="Y785" s="382"/>
      <c r="Z785" s="382"/>
      <c r="AA785" s="382"/>
      <c r="AB785" s="382"/>
      <c r="AC785" s="376"/>
      <c r="AD785" s="377"/>
      <c r="AE785" s="385"/>
      <c r="AF785" s="385"/>
      <c r="AG785" s="385"/>
      <c r="AH785" s="385"/>
      <c r="AI785" s="379"/>
      <c r="AJ785" s="386"/>
      <c r="AK785" s="372"/>
      <c r="AL785" s="372"/>
      <c r="AM785" s="372"/>
      <c r="AN785" s="372"/>
      <c r="AO785" s="372"/>
      <c r="AP785" s="372"/>
      <c r="AQ785" s="373"/>
      <c r="AR785" s="387"/>
      <c r="AS785" s="383"/>
      <c r="AT785" s="435"/>
      <c r="AU785" s="385"/>
      <c r="AV785" s="385"/>
      <c r="AW785" s="385"/>
      <c r="AX785" s="385"/>
      <c r="AY785" s="378"/>
      <c r="AZ785" s="436"/>
      <c r="BA785" s="372"/>
      <c r="BB785" s="372"/>
      <c r="BC785" s="372"/>
      <c r="BD785" s="372"/>
      <c r="BE785" s="437"/>
      <c r="BF785" s="381"/>
      <c r="BG785" s="376"/>
      <c r="BH785" s="377"/>
      <c r="BI785" s="385"/>
      <c r="BJ785" s="385"/>
      <c r="BK785" s="385"/>
      <c r="BL785" s="385"/>
      <c r="BM785" s="385"/>
      <c r="BN785" s="385"/>
      <c r="BO785" s="379"/>
      <c r="BP785" s="439"/>
      <c r="BQ785" s="438"/>
      <c r="BR785" s="440"/>
      <c r="BS785" s="385"/>
      <c r="BT785" s="379"/>
      <c r="BX785" s="458"/>
    </row>
    <row r="786" spans="1:76" s="132" customFormat="1" ht="15" x14ac:dyDescent="0.3">
      <c r="A786" s="148"/>
      <c r="B786" s="149"/>
      <c r="C786" s="291" t="str">
        <f t="shared" si="12"/>
        <v/>
      </c>
      <c r="D786" s="295"/>
      <c r="E786" s="264"/>
      <c r="F786" s="264"/>
      <c r="G786" s="431"/>
      <c r="H786" s="432"/>
      <c r="I786" s="382"/>
      <c r="J786" s="382"/>
      <c r="K786" s="382"/>
      <c r="L786" s="376"/>
      <c r="M786" s="433"/>
      <c r="N786" s="434"/>
      <c r="O786" s="435"/>
      <c r="P786" s="378"/>
      <c r="Q786" s="436"/>
      <c r="R786" s="373"/>
      <c r="S786" s="437"/>
      <c r="T786" s="438"/>
      <c r="U786" s="384"/>
      <c r="V786" s="470"/>
      <c r="W786" s="381"/>
      <c r="X786" s="382"/>
      <c r="Y786" s="382"/>
      <c r="Z786" s="382"/>
      <c r="AA786" s="382"/>
      <c r="AB786" s="382"/>
      <c r="AC786" s="376"/>
      <c r="AD786" s="377"/>
      <c r="AE786" s="385"/>
      <c r="AF786" s="385"/>
      <c r="AG786" s="385"/>
      <c r="AH786" s="385"/>
      <c r="AI786" s="379"/>
      <c r="AJ786" s="386"/>
      <c r="AK786" s="372"/>
      <c r="AL786" s="372"/>
      <c r="AM786" s="372"/>
      <c r="AN786" s="372"/>
      <c r="AO786" s="372"/>
      <c r="AP786" s="372"/>
      <c r="AQ786" s="373"/>
      <c r="AR786" s="387"/>
      <c r="AS786" s="383"/>
      <c r="AT786" s="435"/>
      <c r="AU786" s="385"/>
      <c r="AV786" s="385"/>
      <c r="AW786" s="385"/>
      <c r="AX786" s="385"/>
      <c r="AY786" s="378"/>
      <c r="AZ786" s="436"/>
      <c r="BA786" s="372"/>
      <c r="BB786" s="372"/>
      <c r="BC786" s="372"/>
      <c r="BD786" s="372"/>
      <c r="BE786" s="437"/>
      <c r="BF786" s="381"/>
      <c r="BG786" s="376"/>
      <c r="BH786" s="377"/>
      <c r="BI786" s="385"/>
      <c r="BJ786" s="385"/>
      <c r="BK786" s="385"/>
      <c r="BL786" s="385"/>
      <c r="BM786" s="385"/>
      <c r="BN786" s="385"/>
      <c r="BO786" s="379"/>
      <c r="BP786" s="439"/>
      <c r="BQ786" s="438"/>
      <c r="BR786" s="440"/>
      <c r="BS786" s="385"/>
      <c r="BT786" s="379"/>
      <c r="BX786" s="458"/>
    </row>
    <row r="787" spans="1:76" s="132" customFormat="1" ht="15" x14ac:dyDescent="0.3">
      <c r="A787" s="148"/>
      <c r="B787" s="149"/>
      <c r="C787" s="291" t="str">
        <f t="shared" si="12"/>
        <v/>
      </c>
      <c r="D787" s="295"/>
      <c r="E787" s="264"/>
      <c r="F787" s="264"/>
      <c r="G787" s="431"/>
      <c r="H787" s="432"/>
      <c r="I787" s="382"/>
      <c r="J787" s="382"/>
      <c r="K787" s="382"/>
      <c r="L787" s="376"/>
      <c r="M787" s="433"/>
      <c r="N787" s="434"/>
      <c r="O787" s="435"/>
      <c r="P787" s="378"/>
      <c r="Q787" s="436"/>
      <c r="R787" s="373"/>
      <c r="S787" s="437"/>
      <c r="T787" s="438"/>
      <c r="U787" s="384"/>
      <c r="V787" s="470"/>
      <c r="W787" s="381"/>
      <c r="X787" s="382"/>
      <c r="Y787" s="382"/>
      <c r="Z787" s="382"/>
      <c r="AA787" s="382"/>
      <c r="AB787" s="382"/>
      <c r="AC787" s="376"/>
      <c r="AD787" s="377"/>
      <c r="AE787" s="385"/>
      <c r="AF787" s="385"/>
      <c r="AG787" s="385"/>
      <c r="AH787" s="385"/>
      <c r="AI787" s="379"/>
      <c r="AJ787" s="386"/>
      <c r="AK787" s="372"/>
      <c r="AL787" s="372"/>
      <c r="AM787" s="372"/>
      <c r="AN787" s="372"/>
      <c r="AO787" s="372"/>
      <c r="AP787" s="372"/>
      <c r="AQ787" s="373"/>
      <c r="AR787" s="387"/>
      <c r="AS787" s="383"/>
      <c r="AT787" s="435"/>
      <c r="AU787" s="385"/>
      <c r="AV787" s="385"/>
      <c r="AW787" s="385"/>
      <c r="AX787" s="385"/>
      <c r="AY787" s="378"/>
      <c r="AZ787" s="436"/>
      <c r="BA787" s="372"/>
      <c r="BB787" s="372"/>
      <c r="BC787" s="372"/>
      <c r="BD787" s="372"/>
      <c r="BE787" s="437"/>
      <c r="BF787" s="381"/>
      <c r="BG787" s="376"/>
      <c r="BH787" s="377"/>
      <c r="BI787" s="385"/>
      <c r="BJ787" s="385"/>
      <c r="BK787" s="385"/>
      <c r="BL787" s="385"/>
      <c r="BM787" s="385"/>
      <c r="BN787" s="385"/>
      <c r="BO787" s="379"/>
      <c r="BP787" s="439"/>
      <c r="BQ787" s="438"/>
      <c r="BR787" s="440"/>
      <c r="BS787" s="385"/>
      <c r="BT787" s="379"/>
      <c r="BX787" s="458"/>
    </row>
    <row r="788" spans="1:76" s="132" customFormat="1" ht="15" x14ac:dyDescent="0.3">
      <c r="A788" s="148"/>
      <c r="B788" s="149"/>
      <c r="C788" s="291" t="str">
        <f t="shared" si="12"/>
        <v/>
      </c>
      <c r="D788" s="295"/>
      <c r="E788" s="264"/>
      <c r="F788" s="264"/>
      <c r="G788" s="431"/>
      <c r="H788" s="432"/>
      <c r="I788" s="382"/>
      <c r="J788" s="382"/>
      <c r="K788" s="382"/>
      <c r="L788" s="376"/>
      <c r="M788" s="433"/>
      <c r="N788" s="434"/>
      <c r="O788" s="435"/>
      <c r="P788" s="378"/>
      <c r="Q788" s="436"/>
      <c r="R788" s="373"/>
      <c r="S788" s="437"/>
      <c r="T788" s="438"/>
      <c r="U788" s="384"/>
      <c r="V788" s="470"/>
      <c r="W788" s="381"/>
      <c r="X788" s="382"/>
      <c r="Y788" s="382"/>
      <c r="Z788" s="382"/>
      <c r="AA788" s="382"/>
      <c r="AB788" s="382"/>
      <c r="AC788" s="376"/>
      <c r="AD788" s="377"/>
      <c r="AE788" s="385"/>
      <c r="AF788" s="385"/>
      <c r="AG788" s="385"/>
      <c r="AH788" s="385"/>
      <c r="AI788" s="379"/>
      <c r="AJ788" s="386"/>
      <c r="AK788" s="372"/>
      <c r="AL788" s="372"/>
      <c r="AM788" s="372"/>
      <c r="AN788" s="372"/>
      <c r="AO788" s="372"/>
      <c r="AP788" s="372"/>
      <c r="AQ788" s="373"/>
      <c r="AR788" s="387"/>
      <c r="AS788" s="383"/>
      <c r="AT788" s="435"/>
      <c r="AU788" s="385"/>
      <c r="AV788" s="385"/>
      <c r="AW788" s="385"/>
      <c r="AX788" s="385"/>
      <c r="AY788" s="378"/>
      <c r="AZ788" s="436"/>
      <c r="BA788" s="372"/>
      <c r="BB788" s="372"/>
      <c r="BC788" s="372"/>
      <c r="BD788" s="372"/>
      <c r="BE788" s="437"/>
      <c r="BF788" s="381"/>
      <c r="BG788" s="376"/>
      <c r="BH788" s="377"/>
      <c r="BI788" s="385"/>
      <c r="BJ788" s="385"/>
      <c r="BK788" s="385"/>
      <c r="BL788" s="385"/>
      <c r="BM788" s="385"/>
      <c r="BN788" s="385"/>
      <c r="BO788" s="379"/>
      <c r="BP788" s="439"/>
      <c r="BQ788" s="438"/>
      <c r="BR788" s="440"/>
      <c r="BS788" s="385"/>
      <c r="BT788" s="379"/>
      <c r="BX788" s="458"/>
    </row>
    <row r="789" spans="1:76" s="132" customFormat="1" ht="15" x14ac:dyDescent="0.3">
      <c r="A789" s="148"/>
      <c r="B789" s="149"/>
      <c r="C789" s="291" t="str">
        <f t="shared" si="12"/>
        <v/>
      </c>
      <c r="D789" s="295"/>
      <c r="E789" s="264"/>
      <c r="F789" s="264"/>
      <c r="G789" s="431"/>
      <c r="H789" s="432"/>
      <c r="I789" s="382"/>
      <c r="J789" s="382"/>
      <c r="K789" s="382"/>
      <c r="L789" s="376"/>
      <c r="M789" s="433"/>
      <c r="N789" s="434"/>
      <c r="O789" s="435"/>
      <c r="P789" s="378"/>
      <c r="Q789" s="436"/>
      <c r="R789" s="373"/>
      <c r="S789" s="437"/>
      <c r="T789" s="438"/>
      <c r="U789" s="384"/>
      <c r="V789" s="470"/>
      <c r="W789" s="381"/>
      <c r="X789" s="382"/>
      <c r="Y789" s="382"/>
      <c r="Z789" s="382"/>
      <c r="AA789" s="382"/>
      <c r="AB789" s="382"/>
      <c r="AC789" s="376"/>
      <c r="AD789" s="377"/>
      <c r="AE789" s="385"/>
      <c r="AF789" s="385"/>
      <c r="AG789" s="385"/>
      <c r="AH789" s="385"/>
      <c r="AI789" s="379"/>
      <c r="AJ789" s="386"/>
      <c r="AK789" s="372"/>
      <c r="AL789" s="372"/>
      <c r="AM789" s="372"/>
      <c r="AN789" s="372"/>
      <c r="AO789" s="372"/>
      <c r="AP789" s="372"/>
      <c r="AQ789" s="373"/>
      <c r="AR789" s="387"/>
      <c r="AS789" s="383"/>
      <c r="AT789" s="435"/>
      <c r="AU789" s="385"/>
      <c r="AV789" s="385"/>
      <c r="AW789" s="385"/>
      <c r="AX789" s="385"/>
      <c r="AY789" s="378"/>
      <c r="AZ789" s="436"/>
      <c r="BA789" s="372"/>
      <c r="BB789" s="372"/>
      <c r="BC789" s="372"/>
      <c r="BD789" s="372"/>
      <c r="BE789" s="437"/>
      <c r="BF789" s="381"/>
      <c r="BG789" s="376"/>
      <c r="BH789" s="377"/>
      <c r="BI789" s="385"/>
      <c r="BJ789" s="385"/>
      <c r="BK789" s="385"/>
      <c r="BL789" s="385"/>
      <c r="BM789" s="385"/>
      <c r="BN789" s="385"/>
      <c r="BO789" s="379"/>
      <c r="BP789" s="439"/>
      <c r="BQ789" s="438"/>
      <c r="BR789" s="440"/>
      <c r="BS789" s="385"/>
      <c r="BT789" s="379"/>
      <c r="BX789" s="458"/>
    </row>
    <row r="790" spans="1:76" s="132" customFormat="1" ht="15" x14ac:dyDescent="0.3">
      <c r="A790" s="148"/>
      <c r="B790" s="149"/>
      <c r="C790" s="291" t="str">
        <f t="shared" si="12"/>
        <v/>
      </c>
      <c r="D790" s="295"/>
      <c r="E790" s="264"/>
      <c r="F790" s="264"/>
      <c r="G790" s="431"/>
      <c r="H790" s="432"/>
      <c r="I790" s="382"/>
      <c r="J790" s="382"/>
      <c r="K790" s="382"/>
      <c r="L790" s="376"/>
      <c r="M790" s="433"/>
      <c r="N790" s="434"/>
      <c r="O790" s="435"/>
      <c r="P790" s="378"/>
      <c r="Q790" s="436"/>
      <c r="R790" s="373"/>
      <c r="S790" s="437"/>
      <c r="T790" s="438"/>
      <c r="U790" s="384"/>
      <c r="V790" s="470"/>
      <c r="W790" s="381"/>
      <c r="X790" s="382"/>
      <c r="Y790" s="382"/>
      <c r="Z790" s="382"/>
      <c r="AA790" s="382"/>
      <c r="AB790" s="382"/>
      <c r="AC790" s="376"/>
      <c r="AD790" s="377"/>
      <c r="AE790" s="385"/>
      <c r="AF790" s="385"/>
      <c r="AG790" s="385"/>
      <c r="AH790" s="385"/>
      <c r="AI790" s="379"/>
      <c r="AJ790" s="386"/>
      <c r="AK790" s="372"/>
      <c r="AL790" s="372"/>
      <c r="AM790" s="372"/>
      <c r="AN790" s="372"/>
      <c r="AO790" s="372"/>
      <c r="AP790" s="372"/>
      <c r="AQ790" s="373"/>
      <c r="AR790" s="387"/>
      <c r="AS790" s="383"/>
      <c r="AT790" s="435"/>
      <c r="AU790" s="385"/>
      <c r="AV790" s="385"/>
      <c r="AW790" s="385"/>
      <c r="AX790" s="385"/>
      <c r="AY790" s="378"/>
      <c r="AZ790" s="436"/>
      <c r="BA790" s="372"/>
      <c r="BB790" s="372"/>
      <c r="BC790" s="372"/>
      <c r="BD790" s="372"/>
      <c r="BE790" s="437"/>
      <c r="BF790" s="381"/>
      <c r="BG790" s="376"/>
      <c r="BH790" s="377"/>
      <c r="BI790" s="385"/>
      <c r="BJ790" s="385"/>
      <c r="BK790" s="385"/>
      <c r="BL790" s="385"/>
      <c r="BM790" s="385"/>
      <c r="BN790" s="385"/>
      <c r="BO790" s="379"/>
      <c r="BP790" s="439"/>
      <c r="BQ790" s="438"/>
      <c r="BR790" s="440"/>
      <c r="BS790" s="385"/>
      <c r="BT790" s="379"/>
      <c r="BX790" s="458"/>
    </row>
    <row r="791" spans="1:76" s="132" customFormat="1" ht="15" x14ac:dyDescent="0.3">
      <c r="A791" s="148"/>
      <c r="B791" s="149"/>
      <c r="C791" s="291" t="str">
        <f t="shared" si="12"/>
        <v/>
      </c>
      <c r="D791" s="295"/>
      <c r="E791" s="264"/>
      <c r="F791" s="264"/>
      <c r="G791" s="431"/>
      <c r="H791" s="432"/>
      <c r="I791" s="382"/>
      <c r="J791" s="382"/>
      <c r="K791" s="382"/>
      <c r="L791" s="376"/>
      <c r="M791" s="433"/>
      <c r="N791" s="434"/>
      <c r="O791" s="435"/>
      <c r="P791" s="378"/>
      <c r="Q791" s="436"/>
      <c r="R791" s="373"/>
      <c r="S791" s="437"/>
      <c r="T791" s="438"/>
      <c r="U791" s="384"/>
      <c r="V791" s="470"/>
      <c r="W791" s="381"/>
      <c r="X791" s="382"/>
      <c r="Y791" s="382"/>
      <c r="Z791" s="382"/>
      <c r="AA791" s="382"/>
      <c r="AB791" s="382"/>
      <c r="AC791" s="376"/>
      <c r="AD791" s="377"/>
      <c r="AE791" s="385"/>
      <c r="AF791" s="385"/>
      <c r="AG791" s="385"/>
      <c r="AH791" s="385"/>
      <c r="AI791" s="379"/>
      <c r="AJ791" s="386"/>
      <c r="AK791" s="372"/>
      <c r="AL791" s="372"/>
      <c r="AM791" s="372"/>
      <c r="AN791" s="372"/>
      <c r="AO791" s="372"/>
      <c r="AP791" s="372"/>
      <c r="AQ791" s="373"/>
      <c r="AR791" s="387"/>
      <c r="AS791" s="383"/>
      <c r="AT791" s="435"/>
      <c r="AU791" s="385"/>
      <c r="AV791" s="385"/>
      <c r="AW791" s="385"/>
      <c r="AX791" s="385"/>
      <c r="AY791" s="378"/>
      <c r="AZ791" s="436"/>
      <c r="BA791" s="372"/>
      <c r="BB791" s="372"/>
      <c r="BC791" s="372"/>
      <c r="BD791" s="372"/>
      <c r="BE791" s="437"/>
      <c r="BF791" s="381"/>
      <c r="BG791" s="376"/>
      <c r="BH791" s="377"/>
      <c r="BI791" s="385"/>
      <c r="BJ791" s="385"/>
      <c r="BK791" s="385"/>
      <c r="BL791" s="385"/>
      <c r="BM791" s="385"/>
      <c r="BN791" s="385"/>
      <c r="BO791" s="379"/>
      <c r="BP791" s="439"/>
      <c r="BQ791" s="438"/>
      <c r="BR791" s="440"/>
      <c r="BS791" s="385"/>
      <c r="BT791" s="379"/>
      <c r="BX791" s="458"/>
    </row>
    <row r="792" spans="1:76" s="132" customFormat="1" ht="15" x14ac:dyDescent="0.3">
      <c r="A792" s="148"/>
      <c r="B792" s="149"/>
      <c r="C792" s="291" t="str">
        <f t="shared" si="12"/>
        <v/>
      </c>
      <c r="D792" s="295"/>
      <c r="E792" s="264"/>
      <c r="F792" s="264"/>
      <c r="G792" s="431"/>
      <c r="H792" s="432"/>
      <c r="I792" s="382"/>
      <c r="J792" s="382"/>
      <c r="K792" s="382"/>
      <c r="L792" s="376"/>
      <c r="M792" s="433"/>
      <c r="N792" s="434"/>
      <c r="O792" s="435"/>
      <c r="P792" s="378"/>
      <c r="Q792" s="436"/>
      <c r="R792" s="373"/>
      <c r="S792" s="437"/>
      <c r="T792" s="438"/>
      <c r="U792" s="384"/>
      <c r="V792" s="470"/>
      <c r="W792" s="381"/>
      <c r="X792" s="382"/>
      <c r="Y792" s="382"/>
      <c r="Z792" s="382"/>
      <c r="AA792" s="382"/>
      <c r="AB792" s="382"/>
      <c r="AC792" s="376"/>
      <c r="AD792" s="377"/>
      <c r="AE792" s="385"/>
      <c r="AF792" s="385"/>
      <c r="AG792" s="385"/>
      <c r="AH792" s="385"/>
      <c r="AI792" s="379"/>
      <c r="AJ792" s="386"/>
      <c r="AK792" s="372"/>
      <c r="AL792" s="372"/>
      <c r="AM792" s="372"/>
      <c r="AN792" s="372"/>
      <c r="AO792" s="372"/>
      <c r="AP792" s="372"/>
      <c r="AQ792" s="373"/>
      <c r="AR792" s="387"/>
      <c r="AS792" s="383"/>
      <c r="AT792" s="435"/>
      <c r="AU792" s="385"/>
      <c r="AV792" s="385"/>
      <c r="AW792" s="385"/>
      <c r="AX792" s="385"/>
      <c r="AY792" s="378"/>
      <c r="AZ792" s="436"/>
      <c r="BA792" s="372"/>
      <c r="BB792" s="372"/>
      <c r="BC792" s="372"/>
      <c r="BD792" s="372"/>
      <c r="BE792" s="437"/>
      <c r="BF792" s="381"/>
      <c r="BG792" s="376"/>
      <c r="BH792" s="377"/>
      <c r="BI792" s="385"/>
      <c r="BJ792" s="385"/>
      <c r="BK792" s="385"/>
      <c r="BL792" s="385"/>
      <c r="BM792" s="385"/>
      <c r="BN792" s="385"/>
      <c r="BO792" s="379"/>
      <c r="BP792" s="439"/>
      <c r="BQ792" s="438"/>
      <c r="BR792" s="440"/>
      <c r="BS792" s="385"/>
      <c r="BT792" s="379"/>
      <c r="BX792" s="458"/>
    </row>
    <row r="793" spans="1:76" s="132" customFormat="1" ht="15" x14ac:dyDescent="0.3">
      <c r="A793" s="148"/>
      <c r="B793" s="149"/>
      <c r="C793" s="291" t="str">
        <f t="shared" si="12"/>
        <v/>
      </c>
      <c r="D793" s="295"/>
      <c r="E793" s="264"/>
      <c r="F793" s="264"/>
      <c r="G793" s="431"/>
      <c r="H793" s="432"/>
      <c r="I793" s="382"/>
      <c r="J793" s="382"/>
      <c r="K793" s="382"/>
      <c r="L793" s="376"/>
      <c r="M793" s="433"/>
      <c r="N793" s="434"/>
      <c r="O793" s="435"/>
      <c r="P793" s="378"/>
      <c r="Q793" s="436"/>
      <c r="R793" s="373"/>
      <c r="S793" s="437"/>
      <c r="T793" s="438"/>
      <c r="U793" s="384"/>
      <c r="V793" s="470"/>
      <c r="W793" s="381"/>
      <c r="X793" s="382"/>
      <c r="Y793" s="382"/>
      <c r="Z793" s="382"/>
      <c r="AA793" s="382"/>
      <c r="AB793" s="382"/>
      <c r="AC793" s="376"/>
      <c r="AD793" s="377"/>
      <c r="AE793" s="385"/>
      <c r="AF793" s="385"/>
      <c r="AG793" s="385"/>
      <c r="AH793" s="385"/>
      <c r="AI793" s="379"/>
      <c r="AJ793" s="386"/>
      <c r="AK793" s="372"/>
      <c r="AL793" s="372"/>
      <c r="AM793" s="372"/>
      <c r="AN793" s="372"/>
      <c r="AO793" s="372"/>
      <c r="AP793" s="372"/>
      <c r="AQ793" s="373"/>
      <c r="AR793" s="387"/>
      <c r="AS793" s="383"/>
      <c r="AT793" s="435"/>
      <c r="AU793" s="385"/>
      <c r="AV793" s="385"/>
      <c r="AW793" s="385"/>
      <c r="AX793" s="385"/>
      <c r="AY793" s="378"/>
      <c r="AZ793" s="436"/>
      <c r="BA793" s="372"/>
      <c r="BB793" s="372"/>
      <c r="BC793" s="372"/>
      <c r="BD793" s="372"/>
      <c r="BE793" s="437"/>
      <c r="BF793" s="381"/>
      <c r="BG793" s="376"/>
      <c r="BH793" s="377"/>
      <c r="BI793" s="385"/>
      <c r="BJ793" s="385"/>
      <c r="BK793" s="385"/>
      <c r="BL793" s="385"/>
      <c r="BM793" s="385"/>
      <c r="BN793" s="385"/>
      <c r="BO793" s="379"/>
      <c r="BP793" s="439"/>
      <c r="BQ793" s="438"/>
      <c r="BR793" s="440"/>
      <c r="BS793" s="385"/>
      <c r="BT793" s="379"/>
      <c r="BX793" s="458"/>
    </row>
    <row r="794" spans="1:76" s="132" customFormat="1" ht="15" x14ac:dyDescent="0.3">
      <c r="A794" s="148"/>
      <c r="B794" s="149"/>
      <c r="C794" s="291" t="str">
        <f t="shared" si="12"/>
        <v/>
      </c>
      <c r="D794" s="295"/>
      <c r="E794" s="264"/>
      <c r="F794" s="264"/>
      <c r="G794" s="431"/>
      <c r="H794" s="432"/>
      <c r="I794" s="382"/>
      <c r="J794" s="382"/>
      <c r="K794" s="382"/>
      <c r="L794" s="376"/>
      <c r="M794" s="433"/>
      <c r="N794" s="434"/>
      <c r="O794" s="435"/>
      <c r="P794" s="378"/>
      <c r="Q794" s="436"/>
      <c r="R794" s="373"/>
      <c r="S794" s="437"/>
      <c r="T794" s="438"/>
      <c r="U794" s="384"/>
      <c r="V794" s="470"/>
      <c r="W794" s="381"/>
      <c r="X794" s="382"/>
      <c r="Y794" s="382"/>
      <c r="Z794" s="382"/>
      <c r="AA794" s="382"/>
      <c r="AB794" s="382"/>
      <c r="AC794" s="376"/>
      <c r="AD794" s="377"/>
      <c r="AE794" s="385"/>
      <c r="AF794" s="385"/>
      <c r="AG794" s="385"/>
      <c r="AH794" s="385"/>
      <c r="AI794" s="379"/>
      <c r="AJ794" s="386"/>
      <c r="AK794" s="372"/>
      <c r="AL794" s="372"/>
      <c r="AM794" s="372"/>
      <c r="AN794" s="372"/>
      <c r="AO794" s="372"/>
      <c r="AP794" s="372"/>
      <c r="AQ794" s="373"/>
      <c r="AR794" s="387"/>
      <c r="AS794" s="383"/>
      <c r="AT794" s="435"/>
      <c r="AU794" s="385"/>
      <c r="AV794" s="385"/>
      <c r="AW794" s="385"/>
      <c r="AX794" s="385"/>
      <c r="AY794" s="378"/>
      <c r="AZ794" s="436"/>
      <c r="BA794" s="372"/>
      <c r="BB794" s="372"/>
      <c r="BC794" s="372"/>
      <c r="BD794" s="372"/>
      <c r="BE794" s="437"/>
      <c r="BF794" s="381"/>
      <c r="BG794" s="376"/>
      <c r="BH794" s="377"/>
      <c r="BI794" s="385"/>
      <c r="BJ794" s="385"/>
      <c r="BK794" s="385"/>
      <c r="BL794" s="385"/>
      <c r="BM794" s="385"/>
      <c r="BN794" s="385"/>
      <c r="BO794" s="379"/>
      <c r="BP794" s="439"/>
      <c r="BQ794" s="438"/>
      <c r="BR794" s="440"/>
      <c r="BS794" s="385"/>
      <c r="BT794" s="379"/>
      <c r="BX794" s="458"/>
    </row>
    <row r="795" spans="1:76" s="132" customFormat="1" ht="15" x14ac:dyDescent="0.3">
      <c r="A795" s="148"/>
      <c r="B795" s="149"/>
      <c r="C795" s="291" t="str">
        <f t="shared" si="12"/>
        <v/>
      </c>
      <c r="D795" s="295"/>
      <c r="E795" s="264"/>
      <c r="F795" s="264"/>
      <c r="G795" s="431"/>
      <c r="H795" s="432"/>
      <c r="I795" s="382"/>
      <c r="J795" s="382"/>
      <c r="K795" s="382"/>
      <c r="L795" s="376"/>
      <c r="M795" s="433"/>
      <c r="N795" s="434"/>
      <c r="O795" s="435"/>
      <c r="P795" s="378"/>
      <c r="Q795" s="436"/>
      <c r="R795" s="373"/>
      <c r="S795" s="437"/>
      <c r="T795" s="438"/>
      <c r="U795" s="384"/>
      <c r="V795" s="470"/>
      <c r="W795" s="381"/>
      <c r="X795" s="382"/>
      <c r="Y795" s="382"/>
      <c r="Z795" s="382"/>
      <c r="AA795" s="382"/>
      <c r="AB795" s="382"/>
      <c r="AC795" s="376"/>
      <c r="AD795" s="377"/>
      <c r="AE795" s="385"/>
      <c r="AF795" s="385"/>
      <c r="AG795" s="385"/>
      <c r="AH795" s="385"/>
      <c r="AI795" s="379"/>
      <c r="AJ795" s="386"/>
      <c r="AK795" s="372"/>
      <c r="AL795" s="372"/>
      <c r="AM795" s="372"/>
      <c r="AN795" s="372"/>
      <c r="AO795" s="372"/>
      <c r="AP795" s="372"/>
      <c r="AQ795" s="373"/>
      <c r="AR795" s="387"/>
      <c r="AS795" s="383"/>
      <c r="AT795" s="435"/>
      <c r="AU795" s="385"/>
      <c r="AV795" s="385"/>
      <c r="AW795" s="385"/>
      <c r="AX795" s="385"/>
      <c r="AY795" s="378"/>
      <c r="AZ795" s="436"/>
      <c r="BA795" s="372"/>
      <c r="BB795" s="372"/>
      <c r="BC795" s="372"/>
      <c r="BD795" s="372"/>
      <c r="BE795" s="437"/>
      <c r="BF795" s="381"/>
      <c r="BG795" s="376"/>
      <c r="BH795" s="377"/>
      <c r="BI795" s="385"/>
      <c r="BJ795" s="385"/>
      <c r="BK795" s="385"/>
      <c r="BL795" s="385"/>
      <c r="BM795" s="385"/>
      <c r="BN795" s="385"/>
      <c r="BO795" s="379"/>
      <c r="BP795" s="439"/>
      <c r="BQ795" s="438"/>
      <c r="BR795" s="440"/>
      <c r="BS795" s="385"/>
      <c r="BT795" s="379"/>
      <c r="BX795" s="458"/>
    </row>
    <row r="796" spans="1:76" s="132" customFormat="1" ht="15" x14ac:dyDescent="0.3">
      <c r="A796" s="148"/>
      <c r="B796" s="149"/>
      <c r="C796" s="291" t="str">
        <f t="shared" si="12"/>
        <v/>
      </c>
      <c r="D796" s="295"/>
      <c r="E796" s="264"/>
      <c r="F796" s="264"/>
      <c r="G796" s="431"/>
      <c r="H796" s="432"/>
      <c r="I796" s="382"/>
      <c r="J796" s="382"/>
      <c r="K796" s="382"/>
      <c r="L796" s="376"/>
      <c r="M796" s="433"/>
      <c r="N796" s="434"/>
      <c r="O796" s="435"/>
      <c r="P796" s="378"/>
      <c r="Q796" s="436"/>
      <c r="R796" s="373"/>
      <c r="S796" s="437"/>
      <c r="T796" s="438"/>
      <c r="U796" s="384"/>
      <c r="V796" s="470"/>
      <c r="W796" s="381"/>
      <c r="X796" s="382"/>
      <c r="Y796" s="382"/>
      <c r="Z796" s="382"/>
      <c r="AA796" s="382"/>
      <c r="AB796" s="382"/>
      <c r="AC796" s="376"/>
      <c r="AD796" s="377"/>
      <c r="AE796" s="385"/>
      <c r="AF796" s="385"/>
      <c r="AG796" s="385"/>
      <c r="AH796" s="385"/>
      <c r="AI796" s="379"/>
      <c r="AJ796" s="386"/>
      <c r="AK796" s="372"/>
      <c r="AL796" s="372"/>
      <c r="AM796" s="372"/>
      <c r="AN796" s="372"/>
      <c r="AO796" s="372"/>
      <c r="AP796" s="372"/>
      <c r="AQ796" s="373"/>
      <c r="AR796" s="387"/>
      <c r="AS796" s="383"/>
      <c r="AT796" s="435"/>
      <c r="AU796" s="385"/>
      <c r="AV796" s="385"/>
      <c r="AW796" s="385"/>
      <c r="AX796" s="385"/>
      <c r="AY796" s="378"/>
      <c r="AZ796" s="436"/>
      <c r="BA796" s="372"/>
      <c r="BB796" s="372"/>
      <c r="BC796" s="372"/>
      <c r="BD796" s="372"/>
      <c r="BE796" s="437"/>
      <c r="BF796" s="381"/>
      <c r="BG796" s="376"/>
      <c r="BH796" s="377"/>
      <c r="BI796" s="385"/>
      <c r="BJ796" s="385"/>
      <c r="BK796" s="385"/>
      <c r="BL796" s="385"/>
      <c r="BM796" s="385"/>
      <c r="BN796" s="385"/>
      <c r="BO796" s="379"/>
      <c r="BP796" s="439"/>
      <c r="BQ796" s="438"/>
      <c r="BR796" s="440"/>
      <c r="BS796" s="385"/>
      <c r="BT796" s="379"/>
      <c r="BX796" s="458"/>
    </row>
    <row r="797" spans="1:76" s="132" customFormat="1" ht="15" x14ac:dyDescent="0.3">
      <c r="A797" s="148"/>
      <c r="B797" s="149"/>
      <c r="C797" s="291" t="str">
        <f t="shared" si="12"/>
        <v/>
      </c>
      <c r="D797" s="295"/>
      <c r="E797" s="264"/>
      <c r="F797" s="264"/>
      <c r="G797" s="431"/>
      <c r="H797" s="432"/>
      <c r="I797" s="382"/>
      <c r="J797" s="382"/>
      <c r="K797" s="382"/>
      <c r="L797" s="376"/>
      <c r="M797" s="433"/>
      <c r="N797" s="434"/>
      <c r="O797" s="435"/>
      <c r="P797" s="378"/>
      <c r="Q797" s="436"/>
      <c r="R797" s="373"/>
      <c r="S797" s="437"/>
      <c r="T797" s="438"/>
      <c r="U797" s="384"/>
      <c r="V797" s="470"/>
      <c r="W797" s="381"/>
      <c r="X797" s="382"/>
      <c r="Y797" s="382"/>
      <c r="Z797" s="382"/>
      <c r="AA797" s="382"/>
      <c r="AB797" s="382"/>
      <c r="AC797" s="376"/>
      <c r="AD797" s="377"/>
      <c r="AE797" s="385"/>
      <c r="AF797" s="385"/>
      <c r="AG797" s="385"/>
      <c r="AH797" s="385"/>
      <c r="AI797" s="379"/>
      <c r="AJ797" s="386"/>
      <c r="AK797" s="372"/>
      <c r="AL797" s="372"/>
      <c r="AM797" s="372"/>
      <c r="AN797" s="372"/>
      <c r="AO797" s="372"/>
      <c r="AP797" s="372"/>
      <c r="AQ797" s="373"/>
      <c r="AR797" s="387"/>
      <c r="AS797" s="383"/>
      <c r="AT797" s="435"/>
      <c r="AU797" s="385"/>
      <c r="AV797" s="385"/>
      <c r="AW797" s="385"/>
      <c r="AX797" s="385"/>
      <c r="AY797" s="378"/>
      <c r="AZ797" s="436"/>
      <c r="BA797" s="372"/>
      <c r="BB797" s="372"/>
      <c r="BC797" s="372"/>
      <c r="BD797" s="372"/>
      <c r="BE797" s="437"/>
      <c r="BF797" s="381"/>
      <c r="BG797" s="376"/>
      <c r="BH797" s="377"/>
      <c r="BI797" s="385"/>
      <c r="BJ797" s="385"/>
      <c r="BK797" s="385"/>
      <c r="BL797" s="385"/>
      <c r="BM797" s="385"/>
      <c r="BN797" s="385"/>
      <c r="BO797" s="379"/>
      <c r="BP797" s="439"/>
      <c r="BQ797" s="438"/>
      <c r="BR797" s="440"/>
      <c r="BS797" s="385"/>
      <c r="BT797" s="379"/>
      <c r="BX797" s="458"/>
    </row>
    <row r="798" spans="1:76" s="132" customFormat="1" ht="15" x14ac:dyDescent="0.3">
      <c r="A798" s="148"/>
      <c r="B798" s="149"/>
      <c r="C798" s="291" t="str">
        <f t="shared" si="12"/>
        <v/>
      </c>
      <c r="D798" s="295"/>
      <c r="E798" s="264"/>
      <c r="F798" s="264"/>
      <c r="G798" s="431"/>
      <c r="H798" s="432"/>
      <c r="I798" s="382"/>
      <c r="J798" s="382"/>
      <c r="K798" s="382"/>
      <c r="L798" s="376"/>
      <c r="M798" s="433"/>
      <c r="N798" s="434"/>
      <c r="O798" s="435"/>
      <c r="P798" s="378"/>
      <c r="Q798" s="436"/>
      <c r="R798" s="373"/>
      <c r="S798" s="437"/>
      <c r="T798" s="438"/>
      <c r="U798" s="384"/>
      <c r="V798" s="470"/>
      <c r="W798" s="381"/>
      <c r="X798" s="382"/>
      <c r="Y798" s="382"/>
      <c r="Z798" s="382"/>
      <c r="AA798" s="382"/>
      <c r="AB798" s="382"/>
      <c r="AC798" s="376"/>
      <c r="AD798" s="377"/>
      <c r="AE798" s="385"/>
      <c r="AF798" s="385"/>
      <c r="AG798" s="385"/>
      <c r="AH798" s="385"/>
      <c r="AI798" s="379"/>
      <c r="AJ798" s="386"/>
      <c r="AK798" s="372"/>
      <c r="AL798" s="372"/>
      <c r="AM798" s="372"/>
      <c r="AN798" s="372"/>
      <c r="AO798" s="372"/>
      <c r="AP798" s="372"/>
      <c r="AQ798" s="373"/>
      <c r="AR798" s="387"/>
      <c r="AS798" s="383"/>
      <c r="AT798" s="435"/>
      <c r="AU798" s="385"/>
      <c r="AV798" s="385"/>
      <c r="AW798" s="385"/>
      <c r="AX798" s="385"/>
      <c r="AY798" s="378"/>
      <c r="AZ798" s="436"/>
      <c r="BA798" s="372"/>
      <c r="BB798" s="372"/>
      <c r="BC798" s="372"/>
      <c r="BD798" s="372"/>
      <c r="BE798" s="437"/>
      <c r="BF798" s="381"/>
      <c r="BG798" s="376"/>
      <c r="BH798" s="377"/>
      <c r="BI798" s="385"/>
      <c r="BJ798" s="385"/>
      <c r="BK798" s="385"/>
      <c r="BL798" s="385"/>
      <c r="BM798" s="385"/>
      <c r="BN798" s="385"/>
      <c r="BO798" s="379"/>
      <c r="BP798" s="439"/>
      <c r="BQ798" s="438"/>
      <c r="BR798" s="440"/>
      <c r="BS798" s="385"/>
      <c r="BT798" s="379"/>
      <c r="BX798" s="458"/>
    </row>
    <row r="799" spans="1:76" s="132" customFormat="1" ht="15" x14ac:dyDescent="0.3">
      <c r="A799" s="148"/>
      <c r="B799" s="149"/>
      <c r="C799" s="291" t="str">
        <f t="shared" si="12"/>
        <v/>
      </c>
      <c r="D799" s="295"/>
      <c r="E799" s="264"/>
      <c r="F799" s="264"/>
      <c r="G799" s="431"/>
      <c r="H799" s="432"/>
      <c r="I799" s="382"/>
      <c r="J799" s="382"/>
      <c r="K799" s="382"/>
      <c r="L799" s="376"/>
      <c r="M799" s="433"/>
      <c r="N799" s="434"/>
      <c r="O799" s="435"/>
      <c r="P799" s="378"/>
      <c r="Q799" s="436"/>
      <c r="R799" s="373"/>
      <c r="S799" s="437"/>
      <c r="T799" s="438"/>
      <c r="U799" s="384"/>
      <c r="V799" s="470"/>
      <c r="W799" s="381"/>
      <c r="X799" s="382"/>
      <c r="Y799" s="382"/>
      <c r="Z799" s="382"/>
      <c r="AA799" s="382"/>
      <c r="AB799" s="382"/>
      <c r="AC799" s="376"/>
      <c r="AD799" s="377"/>
      <c r="AE799" s="385"/>
      <c r="AF799" s="385"/>
      <c r="AG799" s="385"/>
      <c r="AH799" s="385"/>
      <c r="AI799" s="379"/>
      <c r="AJ799" s="386"/>
      <c r="AK799" s="372"/>
      <c r="AL799" s="372"/>
      <c r="AM799" s="372"/>
      <c r="AN799" s="372"/>
      <c r="AO799" s="372"/>
      <c r="AP799" s="372"/>
      <c r="AQ799" s="373"/>
      <c r="AR799" s="387"/>
      <c r="AS799" s="383"/>
      <c r="AT799" s="435"/>
      <c r="AU799" s="385"/>
      <c r="AV799" s="385"/>
      <c r="AW799" s="385"/>
      <c r="AX799" s="385"/>
      <c r="AY799" s="378"/>
      <c r="AZ799" s="436"/>
      <c r="BA799" s="372"/>
      <c r="BB799" s="372"/>
      <c r="BC799" s="372"/>
      <c r="BD799" s="372"/>
      <c r="BE799" s="437"/>
      <c r="BF799" s="381"/>
      <c r="BG799" s="376"/>
      <c r="BH799" s="377"/>
      <c r="BI799" s="385"/>
      <c r="BJ799" s="385"/>
      <c r="BK799" s="385"/>
      <c r="BL799" s="385"/>
      <c r="BM799" s="385"/>
      <c r="BN799" s="385"/>
      <c r="BO799" s="379"/>
      <c r="BP799" s="439"/>
      <c r="BQ799" s="438"/>
      <c r="BR799" s="440"/>
      <c r="BS799" s="385"/>
      <c r="BT799" s="379"/>
      <c r="BX799" s="458"/>
    </row>
    <row r="800" spans="1:76" s="132" customFormat="1" ht="15" x14ac:dyDescent="0.3">
      <c r="A800" s="148"/>
      <c r="B800" s="149"/>
      <c r="C800" s="291" t="str">
        <f t="shared" si="12"/>
        <v/>
      </c>
      <c r="D800" s="295"/>
      <c r="E800" s="264"/>
      <c r="F800" s="264"/>
      <c r="G800" s="431"/>
      <c r="H800" s="432"/>
      <c r="I800" s="382"/>
      <c r="J800" s="382"/>
      <c r="K800" s="382"/>
      <c r="L800" s="376"/>
      <c r="M800" s="433"/>
      <c r="N800" s="434"/>
      <c r="O800" s="435"/>
      <c r="P800" s="378"/>
      <c r="Q800" s="436"/>
      <c r="R800" s="373"/>
      <c r="S800" s="437"/>
      <c r="T800" s="438"/>
      <c r="U800" s="384"/>
      <c r="V800" s="470"/>
      <c r="W800" s="381"/>
      <c r="X800" s="382"/>
      <c r="Y800" s="382"/>
      <c r="Z800" s="382"/>
      <c r="AA800" s="382"/>
      <c r="AB800" s="382"/>
      <c r="AC800" s="376"/>
      <c r="AD800" s="377"/>
      <c r="AE800" s="385"/>
      <c r="AF800" s="385"/>
      <c r="AG800" s="385"/>
      <c r="AH800" s="385"/>
      <c r="AI800" s="379"/>
      <c r="AJ800" s="386"/>
      <c r="AK800" s="372"/>
      <c r="AL800" s="372"/>
      <c r="AM800" s="372"/>
      <c r="AN800" s="372"/>
      <c r="AO800" s="372"/>
      <c r="AP800" s="372"/>
      <c r="AQ800" s="373"/>
      <c r="AR800" s="387"/>
      <c r="AS800" s="383"/>
      <c r="AT800" s="435"/>
      <c r="AU800" s="385"/>
      <c r="AV800" s="385"/>
      <c r="AW800" s="385"/>
      <c r="AX800" s="385"/>
      <c r="AY800" s="378"/>
      <c r="AZ800" s="436"/>
      <c r="BA800" s="372"/>
      <c r="BB800" s="372"/>
      <c r="BC800" s="372"/>
      <c r="BD800" s="372"/>
      <c r="BE800" s="437"/>
      <c r="BF800" s="381"/>
      <c r="BG800" s="376"/>
      <c r="BH800" s="377"/>
      <c r="BI800" s="385"/>
      <c r="BJ800" s="385"/>
      <c r="BK800" s="385"/>
      <c r="BL800" s="385"/>
      <c r="BM800" s="385"/>
      <c r="BN800" s="385"/>
      <c r="BO800" s="379"/>
      <c r="BP800" s="439"/>
      <c r="BQ800" s="438"/>
      <c r="BR800" s="440"/>
      <c r="BS800" s="385"/>
      <c r="BT800" s="379"/>
      <c r="BX800" s="458"/>
    </row>
    <row r="801" spans="1:76" s="132" customFormat="1" ht="15" x14ac:dyDescent="0.3">
      <c r="A801" s="148"/>
      <c r="B801" s="149"/>
      <c r="C801" s="291" t="str">
        <f t="shared" si="12"/>
        <v/>
      </c>
      <c r="D801" s="295"/>
      <c r="E801" s="264"/>
      <c r="F801" s="264"/>
      <c r="G801" s="431"/>
      <c r="H801" s="432"/>
      <c r="I801" s="382"/>
      <c r="J801" s="382"/>
      <c r="K801" s="382"/>
      <c r="L801" s="376"/>
      <c r="M801" s="433"/>
      <c r="N801" s="434"/>
      <c r="O801" s="435"/>
      <c r="P801" s="378"/>
      <c r="Q801" s="436"/>
      <c r="R801" s="373"/>
      <c r="S801" s="437"/>
      <c r="T801" s="438"/>
      <c r="U801" s="384"/>
      <c r="V801" s="470"/>
      <c r="W801" s="381"/>
      <c r="X801" s="382"/>
      <c r="Y801" s="382"/>
      <c r="Z801" s="382"/>
      <c r="AA801" s="382"/>
      <c r="AB801" s="382"/>
      <c r="AC801" s="376"/>
      <c r="AD801" s="377"/>
      <c r="AE801" s="385"/>
      <c r="AF801" s="385"/>
      <c r="AG801" s="385"/>
      <c r="AH801" s="385"/>
      <c r="AI801" s="379"/>
      <c r="AJ801" s="386"/>
      <c r="AK801" s="372"/>
      <c r="AL801" s="372"/>
      <c r="AM801" s="372"/>
      <c r="AN801" s="372"/>
      <c r="AO801" s="372"/>
      <c r="AP801" s="372"/>
      <c r="AQ801" s="373"/>
      <c r="AR801" s="387"/>
      <c r="AS801" s="383"/>
      <c r="AT801" s="435"/>
      <c r="AU801" s="385"/>
      <c r="AV801" s="385"/>
      <c r="AW801" s="385"/>
      <c r="AX801" s="385"/>
      <c r="AY801" s="378"/>
      <c r="AZ801" s="436"/>
      <c r="BA801" s="372"/>
      <c r="BB801" s="372"/>
      <c r="BC801" s="372"/>
      <c r="BD801" s="372"/>
      <c r="BE801" s="437"/>
      <c r="BF801" s="381"/>
      <c r="BG801" s="376"/>
      <c r="BH801" s="377"/>
      <c r="BI801" s="385"/>
      <c r="BJ801" s="385"/>
      <c r="BK801" s="385"/>
      <c r="BL801" s="385"/>
      <c r="BM801" s="385"/>
      <c r="BN801" s="385"/>
      <c r="BO801" s="379"/>
      <c r="BP801" s="439"/>
      <c r="BQ801" s="438"/>
      <c r="BR801" s="440"/>
      <c r="BS801" s="385"/>
      <c r="BT801" s="379"/>
      <c r="BX801" s="458"/>
    </row>
    <row r="802" spans="1:76" s="132" customFormat="1" ht="15" x14ac:dyDescent="0.3">
      <c r="A802" s="148"/>
      <c r="B802" s="149"/>
      <c r="C802" s="291" t="str">
        <f t="shared" si="12"/>
        <v/>
      </c>
      <c r="D802" s="295"/>
      <c r="E802" s="264"/>
      <c r="F802" s="264"/>
      <c r="G802" s="431"/>
      <c r="H802" s="432"/>
      <c r="I802" s="382"/>
      <c r="J802" s="382"/>
      <c r="K802" s="382"/>
      <c r="L802" s="376"/>
      <c r="M802" s="433"/>
      <c r="N802" s="434"/>
      <c r="O802" s="435"/>
      <c r="P802" s="378"/>
      <c r="Q802" s="436"/>
      <c r="R802" s="373"/>
      <c r="S802" s="437"/>
      <c r="T802" s="438"/>
      <c r="U802" s="384"/>
      <c r="V802" s="470"/>
      <c r="W802" s="381"/>
      <c r="X802" s="382"/>
      <c r="Y802" s="382"/>
      <c r="Z802" s="382"/>
      <c r="AA802" s="382"/>
      <c r="AB802" s="382"/>
      <c r="AC802" s="376"/>
      <c r="AD802" s="377"/>
      <c r="AE802" s="385"/>
      <c r="AF802" s="385"/>
      <c r="AG802" s="385"/>
      <c r="AH802" s="385"/>
      <c r="AI802" s="379"/>
      <c r="AJ802" s="386"/>
      <c r="AK802" s="372"/>
      <c r="AL802" s="372"/>
      <c r="AM802" s="372"/>
      <c r="AN802" s="372"/>
      <c r="AO802" s="372"/>
      <c r="AP802" s="372"/>
      <c r="AQ802" s="373"/>
      <c r="AR802" s="387"/>
      <c r="AS802" s="383"/>
      <c r="AT802" s="435"/>
      <c r="AU802" s="385"/>
      <c r="AV802" s="385"/>
      <c r="AW802" s="385"/>
      <c r="AX802" s="385"/>
      <c r="AY802" s="378"/>
      <c r="AZ802" s="436"/>
      <c r="BA802" s="372"/>
      <c r="BB802" s="372"/>
      <c r="BC802" s="372"/>
      <c r="BD802" s="372"/>
      <c r="BE802" s="437"/>
      <c r="BF802" s="381"/>
      <c r="BG802" s="376"/>
      <c r="BH802" s="377"/>
      <c r="BI802" s="385"/>
      <c r="BJ802" s="385"/>
      <c r="BK802" s="385"/>
      <c r="BL802" s="385"/>
      <c r="BM802" s="385"/>
      <c r="BN802" s="385"/>
      <c r="BO802" s="379"/>
      <c r="BP802" s="439"/>
      <c r="BQ802" s="438"/>
      <c r="BR802" s="440"/>
      <c r="BS802" s="385"/>
      <c r="BT802" s="379"/>
      <c r="BX802" s="458"/>
    </row>
    <row r="803" spans="1:76" s="132" customFormat="1" ht="15" x14ac:dyDescent="0.3">
      <c r="A803" s="148"/>
      <c r="B803" s="149"/>
      <c r="C803" s="291" t="str">
        <f t="shared" si="12"/>
        <v/>
      </c>
      <c r="D803" s="295"/>
      <c r="E803" s="264"/>
      <c r="F803" s="264"/>
      <c r="G803" s="431"/>
      <c r="H803" s="432"/>
      <c r="I803" s="382"/>
      <c r="J803" s="382"/>
      <c r="K803" s="382"/>
      <c r="L803" s="376"/>
      <c r="M803" s="433"/>
      <c r="N803" s="434"/>
      <c r="O803" s="435"/>
      <c r="P803" s="378"/>
      <c r="Q803" s="436"/>
      <c r="R803" s="373"/>
      <c r="S803" s="437"/>
      <c r="T803" s="438"/>
      <c r="U803" s="384"/>
      <c r="V803" s="470"/>
      <c r="W803" s="381"/>
      <c r="X803" s="382"/>
      <c r="Y803" s="382"/>
      <c r="Z803" s="382"/>
      <c r="AA803" s="382"/>
      <c r="AB803" s="382"/>
      <c r="AC803" s="376"/>
      <c r="AD803" s="377"/>
      <c r="AE803" s="385"/>
      <c r="AF803" s="385"/>
      <c r="AG803" s="385"/>
      <c r="AH803" s="385"/>
      <c r="AI803" s="379"/>
      <c r="AJ803" s="386"/>
      <c r="AK803" s="372"/>
      <c r="AL803" s="372"/>
      <c r="AM803" s="372"/>
      <c r="AN803" s="372"/>
      <c r="AO803" s="372"/>
      <c r="AP803" s="372"/>
      <c r="AQ803" s="373"/>
      <c r="AR803" s="387"/>
      <c r="AS803" s="383"/>
      <c r="AT803" s="435"/>
      <c r="AU803" s="385"/>
      <c r="AV803" s="385"/>
      <c r="AW803" s="385"/>
      <c r="AX803" s="385"/>
      <c r="AY803" s="378"/>
      <c r="AZ803" s="436"/>
      <c r="BA803" s="372"/>
      <c r="BB803" s="372"/>
      <c r="BC803" s="372"/>
      <c r="BD803" s="372"/>
      <c r="BE803" s="437"/>
      <c r="BF803" s="381"/>
      <c r="BG803" s="376"/>
      <c r="BH803" s="377"/>
      <c r="BI803" s="385"/>
      <c r="BJ803" s="385"/>
      <c r="BK803" s="385"/>
      <c r="BL803" s="385"/>
      <c r="BM803" s="385"/>
      <c r="BN803" s="385"/>
      <c r="BO803" s="379"/>
      <c r="BP803" s="439"/>
      <c r="BQ803" s="438"/>
      <c r="BR803" s="440"/>
      <c r="BS803" s="385"/>
      <c r="BT803" s="379"/>
      <c r="BX803" s="458"/>
    </row>
    <row r="804" spans="1:76" s="132" customFormat="1" ht="15" x14ac:dyDescent="0.3">
      <c r="A804" s="148"/>
      <c r="B804" s="149"/>
      <c r="C804" s="291" t="str">
        <f t="shared" si="12"/>
        <v/>
      </c>
      <c r="D804" s="295"/>
      <c r="E804" s="264"/>
      <c r="F804" s="264"/>
      <c r="G804" s="431"/>
      <c r="H804" s="432"/>
      <c r="I804" s="382"/>
      <c r="J804" s="382"/>
      <c r="K804" s="382"/>
      <c r="L804" s="376"/>
      <c r="M804" s="433"/>
      <c r="N804" s="434"/>
      <c r="O804" s="435"/>
      <c r="P804" s="378"/>
      <c r="Q804" s="436"/>
      <c r="R804" s="373"/>
      <c r="S804" s="437"/>
      <c r="T804" s="438"/>
      <c r="U804" s="384"/>
      <c r="V804" s="470"/>
      <c r="W804" s="381"/>
      <c r="X804" s="382"/>
      <c r="Y804" s="382"/>
      <c r="Z804" s="382"/>
      <c r="AA804" s="382"/>
      <c r="AB804" s="382"/>
      <c r="AC804" s="376"/>
      <c r="AD804" s="377"/>
      <c r="AE804" s="385"/>
      <c r="AF804" s="385"/>
      <c r="AG804" s="385"/>
      <c r="AH804" s="385"/>
      <c r="AI804" s="379"/>
      <c r="AJ804" s="386"/>
      <c r="AK804" s="372"/>
      <c r="AL804" s="372"/>
      <c r="AM804" s="372"/>
      <c r="AN804" s="372"/>
      <c r="AO804" s="372"/>
      <c r="AP804" s="372"/>
      <c r="AQ804" s="373"/>
      <c r="AR804" s="387"/>
      <c r="AS804" s="383"/>
      <c r="AT804" s="435"/>
      <c r="AU804" s="385"/>
      <c r="AV804" s="385"/>
      <c r="AW804" s="385"/>
      <c r="AX804" s="385"/>
      <c r="AY804" s="378"/>
      <c r="AZ804" s="436"/>
      <c r="BA804" s="372"/>
      <c r="BB804" s="372"/>
      <c r="BC804" s="372"/>
      <c r="BD804" s="372"/>
      <c r="BE804" s="437"/>
      <c r="BF804" s="381"/>
      <c r="BG804" s="376"/>
      <c r="BH804" s="377"/>
      <c r="BI804" s="385"/>
      <c r="BJ804" s="385"/>
      <c r="BK804" s="385"/>
      <c r="BL804" s="385"/>
      <c r="BM804" s="385"/>
      <c r="BN804" s="385"/>
      <c r="BO804" s="379"/>
      <c r="BP804" s="439"/>
      <c r="BQ804" s="438"/>
      <c r="BR804" s="440"/>
      <c r="BS804" s="385"/>
      <c r="BT804" s="379"/>
      <c r="BX804" s="458"/>
    </row>
    <row r="805" spans="1:76" s="132" customFormat="1" ht="15" x14ac:dyDescent="0.3">
      <c r="A805" s="148"/>
      <c r="B805" s="149"/>
      <c r="C805" s="291" t="str">
        <f t="shared" si="12"/>
        <v/>
      </c>
      <c r="D805" s="295"/>
      <c r="E805" s="264"/>
      <c r="F805" s="264"/>
      <c r="G805" s="431"/>
      <c r="H805" s="432"/>
      <c r="I805" s="382"/>
      <c r="J805" s="382"/>
      <c r="K805" s="382"/>
      <c r="L805" s="376"/>
      <c r="M805" s="433"/>
      <c r="N805" s="434"/>
      <c r="O805" s="435"/>
      <c r="P805" s="378"/>
      <c r="Q805" s="436"/>
      <c r="R805" s="373"/>
      <c r="S805" s="437"/>
      <c r="T805" s="438"/>
      <c r="U805" s="384"/>
      <c r="V805" s="470"/>
      <c r="W805" s="381"/>
      <c r="X805" s="382"/>
      <c r="Y805" s="382"/>
      <c r="Z805" s="382"/>
      <c r="AA805" s="382"/>
      <c r="AB805" s="382"/>
      <c r="AC805" s="376"/>
      <c r="AD805" s="377"/>
      <c r="AE805" s="385"/>
      <c r="AF805" s="385"/>
      <c r="AG805" s="385"/>
      <c r="AH805" s="385"/>
      <c r="AI805" s="379"/>
      <c r="AJ805" s="386"/>
      <c r="AK805" s="372"/>
      <c r="AL805" s="372"/>
      <c r="AM805" s="372"/>
      <c r="AN805" s="372"/>
      <c r="AO805" s="372"/>
      <c r="AP805" s="372"/>
      <c r="AQ805" s="373"/>
      <c r="AR805" s="387"/>
      <c r="AS805" s="383"/>
      <c r="AT805" s="435"/>
      <c r="AU805" s="385"/>
      <c r="AV805" s="385"/>
      <c r="AW805" s="385"/>
      <c r="AX805" s="385"/>
      <c r="AY805" s="378"/>
      <c r="AZ805" s="436"/>
      <c r="BA805" s="372"/>
      <c r="BB805" s="372"/>
      <c r="BC805" s="372"/>
      <c r="BD805" s="372"/>
      <c r="BE805" s="437"/>
      <c r="BF805" s="381"/>
      <c r="BG805" s="376"/>
      <c r="BH805" s="377"/>
      <c r="BI805" s="385"/>
      <c r="BJ805" s="385"/>
      <c r="BK805" s="385"/>
      <c r="BL805" s="385"/>
      <c r="BM805" s="385"/>
      <c r="BN805" s="385"/>
      <c r="BO805" s="379"/>
      <c r="BP805" s="439"/>
      <c r="BQ805" s="438"/>
      <c r="BR805" s="440"/>
      <c r="BS805" s="385"/>
      <c r="BT805" s="379"/>
      <c r="BX805" s="458"/>
    </row>
    <row r="806" spans="1:76" s="132" customFormat="1" ht="15" x14ac:dyDescent="0.3">
      <c r="A806" s="148"/>
      <c r="B806" s="149"/>
      <c r="C806" s="291" t="str">
        <f t="shared" si="12"/>
        <v/>
      </c>
      <c r="D806" s="295"/>
      <c r="E806" s="264"/>
      <c r="F806" s="264"/>
      <c r="G806" s="431"/>
      <c r="H806" s="432"/>
      <c r="I806" s="382"/>
      <c r="J806" s="382"/>
      <c r="K806" s="382"/>
      <c r="L806" s="376"/>
      <c r="M806" s="433"/>
      <c r="N806" s="434"/>
      <c r="O806" s="435"/>
      <c r="P806" s="378"/>
      <c r="Q806" s="436"/>
      <c r="R806" s="373"/>
      <c r="S806" s="437"/>
      <c r="T806" s="438"/>
      <c r="U806" s="384"/>
      <c r="V806" s="470"/>
      <c r="W806" s="381"/>
      <c r="X806" s="382"/>
      <c r="Y806" s="382"/>
      <c r="Z806" s="382"/>
      <c r="AA806" s="382"/>
      <c r="AB806" s="382"/>
      <c r="AC806" s="376"/>
      <c r="AD806" s="377"/>
      <c r="AE806" s="385"/>
      <c r="AF806" s="385"/>
      <c r="AG806" s="385"/>
      <c r="AH806" s="385"/>
      <c r="AI806" s="379"/>
      <c r="AJ806" s="386"/>
      <c r="AK806" s="372"/>
      <c r="AL806" s="372"/>
      <c r="AM806" s="372"/>
      <c r="AN806" s="372"/>
      <c r="AO806" s="372"/>
      <c r="AP806" s="372"/>
      <c r="AQ806" s="373"/>
      <c r="AR806" s="387"/>
      <c r="AS806" s="383"/>
      <c r="AT806" s="435"/>
      <c r="AU806" s="385"/>
      <c r="AV806" s="385"/>
      <c r="AW806" s="385"/>
      <c r="AX806" s="385"/>
      <c r="AY806" s="378"/>
      <c r="AZ806" s="436"/>
      <c r="BA806" s="372"/>
      <c r="BB806" s="372"/>
      <c r="BC806" s="372"/>
      <c r="BD806" s="372"/>
      <c r="BE806" s="437"/>
      <c r="BF806" s="381"/>
      <c r="BG806" s="376"/>
      <c r="BH806" s="377"/>
      <c r="BI806" s="385"/>
      <c r="BJ806" s="385"/>
      <c r="BK806" s="385"/>
      <c r="BL806" s="385"/>
      <c r="BM806" s="385"/>
      <c r="BN806" s="385"/>
      <c r="BO806" s="379"/>
      <c r="BP806" s="439"/>
      <c r="BQ806" s="438"/>
      <c r="BR806" s="440"/>
      <c r="BS806" s="385"/>
      <c r="BT806" s="379"/>
      <c r="BX806" s="458"/>
    </row>
    <row r="807" spans="1:76" s="132" customFormat="1" ht="15" x14ac:dyDescent="0.3">
      <c r="A807" s="148"/>
      <c r="B807" s="149"/>
      <c r="C807" s="291" t="str">
        <f t="shared" si="12"/>
        <v/>
      </c>
      <c r="D807" s="295"/>
      <c r="E807" s="264"/>
      <c r="F807" s="264"/>
      <c r="G807" s="431"/>
      <c r="H807" s="432"/>
      <c r="I807" s="382"/>
      <c r="J807" s="382"/>
      <c r="K807" s="382"/>
      <c r="L807" s="376"/>
      <c r="M807" s="433"/>
      <c r="N807" s="434"/>
      <c r="O807" s="435"/>
      <c r="P807" s="378"/>
      <c r="Q807" s="436"/>
      <c r="R807" s="373"/>
      <c r="S807" s="437"/>
      <c r="T807" s="438"/>
      <c r="U807" s="384"/>
      <c r="V807" s="470"/>
      <c r="W807" s="381"/>
      <c r="X807" s="382"/>
      <c r="Y807" s="382"/>
      <c r="Z807" s="382"/>
      <c r="AA807" s="382"/>
      <c r="AB807" s="382"/>
      <c r="AC807" s="376"/>
      <c r="AD807" s="377"/>
      <c r="AE807" s="385"/>
      <c r="AF807" s="385"/>
      <c r="AG807" s="385"/>
      <c r="AH807" s="385"/>
      <c r="AI807" s="379"/>
      <c r="AJ807" s="386"/>
      <c r="AK807" s="372"/>
      <c r="AL807" s="372"/>
      <c r="AM807" s="372"/>
      <c r="AN807" s="372"/>
      <c r="AO807" s="372"/>
      <c r="AP807" s="372"/>
      <c r="AQ807" s="373"/>
      <c r="AR807" s="387"/>
      <c r="AS807" s="383"/>
      <c r="AT807" s="435"/>
      <c r="AU807" s="385"/>
      <c r="AV807" s="385"/>
      <c r="AW807" s="385"/>
      <c r="AX807" s="385"/>
      <c r="AY807" s="378"/>
      <c r="AZ807" s="436"/>
      <c r="BA807" s="372"/>
      <c r="BB807" s="372"/>
      <c r="BC807" s="372"/>
      <c r="BD807" s="372"/>
      <c r="BE807" s="437"/>
      <c r="BF807" s="381"/>
      <c r="BG807" s="376"/>
      <c r="BH807" s="377"/>
      <c r="BI807" s="385"/>
      <c r="BJ807" s="385"/>
      <c r="BK807" s="385"/>
      <c r="BL807" s="385"/>
      <c r="BM807" s="385"/>
      <c r="BN807" s="385"/>
      <c r="BO807" s="379"/>
      <c r="BP807" s="439"/>
      <c r="BQ807" s="438"/>
      <c r="BR807" s="440"/>
      <c r="BS807" s="385"/>
      <c r="BT807" s="379"/>
      <c r="BX807" s="458"/>
    </row>
    <row r="808" spans="1:76" s="132" customFormat="1" ht="15" x14ac:dyDescent="0.3">
      <c r="A808" s="148"/>
      <c r="B808" s="149"/>
      <c r="C808" s="291" t="str">
        <f t="shared" si="12"/>
        <v/>
      </c>
      <c r="D808" s="295"/>
      <c r="E808" s="264"/>
      <c r="F808" s="264"/>
      <c r="G808" s="431"/>
      <c r="H808" s="432"/>
      <c r="I808" s="382"/>
      <c r="J808" s="382"/>
      <c r="K808" s="382"/>
      <c r="L808" s="376"/>
      <c r="M808" s="433"/>
      <c r="N808" s="434"/>
      <c r="O808" s="435"/>
      <c r="P808" s="378"/>
      <c r="Q808" s="436"/>
      <c r="R808" s="373"/>
      <c r="S808" s="437"/>
      <c r="T808" s="438"/>
      <c r="U808" s="384"/>
      <c r="V808" s="470"/>
      <c r="W808" s="381"/>
      <c r="X808" s="382"/>
      <c r="Y808" s="382"/>
      <c r="Z808" s="382"/>
      <c r="AA808" s="382"/>
      <c r="AB808" s="382"/>
      <c r="AC808" s="376"/>
      <c r="AD808" s="377"/>
      <c r="AE808" s="385"/>
      <c r="AF808" s="385"/>
      <c r="AG808" s="385"/>
      <c r="AH808" s="385"/>
      <c r="AI808" s="379"/>
      <c r="AJ808" s="386"/>
      <c r="AK808" s="372"/>
      <c r="AL808" s="372"/>
      <c r="AM808" s="372"/>
      <c r="AN808" s="372"/>
      <c r="AO808" s="372"/>
      <c r="AP808" s="372"/>
      <c r="AQ808" s="373"/>
      <c r="AR808" s="387"/>
      <c r="AS808" s="383"/>
      <c r="AT808" s="435"/>
      <c r="AU808" s="385"/>
      <c r="AV808" s="385"/>
      <c r="AW808" s="385"/>
      <c r="AX808" s="385"/>
      <c r="AY808" s="378"/>
      <c r="AZ808" s="436"/>
      <c r="BA808" s="372"/>
      <c r="BB808" s="372"/>
      <c r="BC808" s="372"/>
      <c r="BD808" s="372"/>
      <c r="BE808" s="437"/>
      <c r="BF808" s="381"/>
      <c r="BG808" s="376"/>
      <c r="BH808" s="377"/>
      <c r="BI808" s="385"/>
      <c r="BJ808" s="385"/>
      <c r="BK808" s="385"/>
      <c r="BL808" s="385"/>
      <c r="BM808" s="385"/>
      <c r="BN808" s="385"/>
      <c r="BO808" s="379"/>
      <c r="BP808" s="439"/>
      <c r="BQ808" s="438"/>
      <c r="BR808" s="440"/>
      <c r="BS808" s="385"/>
      <c r="BT808" s="379"/>
      <c r="BX808" s="458"/>
    </row>
    <row r="809" spans="1:76" s="132" customFormat="1" ht="15" x14ac:dyDescent="0.3">
      <c r="A809" s="148"/>
      <c r="B809" s="149"/>
      <c r="C809" s="291" t="str">
        <f t="shared" si="12"/>
        <v/>
      </c>
      <c r="D809" s="295"/>
      <c r="E809" s="264"/>
      <c r="F809" s="264"/>
      <c r="G809" s="431"/>
      <c r="H809" s="432"/>
      <c r="I809" s="382"/>
      <c r="J809" s="382"/>
      <c r="K809" s="382"/>
      <c r="L809" s="376"/>
      <c r="M809" s="433"/>
      <c r="N809" s="434"/>
      <c r="O809" s="435"/>
      <c r="P809" s="378"/>
      <c r="Q809" s="436"/>
      <c r="R809" s="373"/>
      <c r="S809" s="437"/>
      <c r="T809" s="438"/>
      <c r="U809" s="384"/>
      <c r="V809" s="470"/>
      <c r="W809" s="381"/>
      <c r="X809" s="382"/>
      <c r="Y809" s="382"/>
      <c r="Z809" s="382"/>
      <c r="AA809" s="382"/>
      <c r="AB809" s="382"/>
      <c r="AC809" s="376"/>
      <c r="AD809" s="377"/>
      <c r="AE809" s="385"/>
      <c r="AF809" s="385"/>
      <c r="AG809" s="385"/>
      <c r="AH809" s="385"/>
      <c r="AI809" s="379"/>
      <c r="AJ809" s="386"/>
      <c r="AK809" s="372"/>
      <c r="AL809" s="372"/>
      <c r="AM809" s="372"/>
      <c r="AN809" s="372"/>
      <c r="AO809" s="372"/>
      <c r="AP809" s="372"/>
      <c r="AQ809" s="373"/>
      <c r="AR809" s="387"/>
      <c r="AS809" s="383"/>
      <c r="AT809" s="435"/>
      <c r="AU809" s="385"/>
      <c r="AV809" s="385"/>
      <c r="AW809" s="385"/>
      <c r="AX809" s="385"/>
      <c r="AY809" s="378"/>
      <c r="AZ809" s="436"/>
      <c r="BA809" s="372"/>
      <c r="BB809" s="372"/>
      <c r="BC809" s="372"/>
      <c r="BD809" s="372"/>
      <c r="BE809" s="437"/>
      <c r="BF809" s="381"/>
      <c r="BG809" s="376"/>
      <c r="BH809" s="377"/>
      <c r="BI809" s="385"/>
      <c r="BJ809" s="385"/>
      <c r="BK809" s="385"/>
      <c r="BL809" s="385"/>
      <c r="BM809" s="385"/>
      <c r="BN809" s="385"/>
      <c r="BO809" s="379"/>
      <c r="BP809" s="439"/>
      <c r="BQ809" s="438"/>
      <c r="BR809" s="440"/>
      <c r="BS809" s="385"/>
      <c r="BT809" s="379"/>
      <c r="BX809" s="458"/>
    </row>
    <row r="810" spans="1:76" s="132" customFormat="1" ht="15" x14ac:dyDescent="0.3">
      <c r="A810" s="148"/>
      <c r="B810" s="149"/>
      <c r="C810" s="291" t="str">
        <f t="shared" si="12"/>
        <v/>
      </c>
      <c r="D810" s="295"/>
      <c r="E810" s="264"/>
      <c r="F810" s="264"/>
      <c r="G810" s="431"/>
      <c r="H810" s="432"/>
      <c r="I810" s="382"/>
      <c r="J810" s="382"/>
      <c r="K810" s="382"/>
      <c r="L810" s="376"/>
      <c r="M810" s="433"/>
      <c r="N810" s="434"/>
      <c r="O810" s="435"/>
      <c r="P810" s="378"/>
      <c r="Q810" s="436"/>
      <c r="R810" s="373"/>
      <c r="S810" s="437"/>
      <c r="T810" s="438"/>
      <c r="U810" s="384"/>
      <c r="V810" s="470"/>
      <c r="W810" s="381"/>
      <c r="X810" s="382"/>
      <c r="Y810" s="382"/>
      <c r="Z810" s="382"/>
      <c r="AA810" s="382"/>
      <c r="AB810" s="382"/>
      <c r="AC810" s="376"/>
      <c r="AD810" s="377"/>
      <c r="AE810" s="385"/>
      <c r="AF810" s="385"/>
      <c r="AG810" s="385"/>
      <c r="AH810" s="385"/>
      <c r="AI810" s="379"/>
      <c r="AJ810" s="386"/>
      <c r="AK810" s="372"/>
      <c r="AL810" s="372"/>
      <c r="AM810" s="372"/>
      <c r="AN810" s="372"/>
      <c r="AO810" s="372"/>
      <c r="AP810" s="372"/>
      <c r="AQ810" s="373"/>
      <c r="AR810" s="387"/>
      <c r="AS810" s="383"/>
      <c r="AT810" s="435"/>
      <c r="AU810" s="385"/>
      <c r="AV810" s="385"/>
      <c r="AW810" s="385"/>
      <c r="AX810" s="385"/>
      <c r="AY810" s="378"/>
      <c r="AZ810" s="436"/>
      <c r="BA810" s="372"/>
      <c r="BB810" s="372"/>
      <c r="BC810" s="372"/>
      <c r="BD810" s="372"/>
      <c r="BE810" s="437"/>
      <c r="BF810" s="381"/>
      <c r="BG810" s="376"/>
      <c r="BH810" s="377"/>
      <c r="BI810" s="385"/>
      <c r="BJ810" s="385"/>
      <c r="BK810" s="385"/>
      <c r="BL810" s="385"/>
      <c r="BM810" s="385"/>
      <c r="BN810" s="385"/>
      <c r="BO810" s="379"/>
      <c r="BP810" s="439"/>
      <c r="BQ810" s="438"/>
      <c r="BR810" s="440"/>
      <c r="BS810" s="385"/>
      <c r="BT810" s="379"/>
      <c r="BX810" s="458"/>
    </row>
    <row r="811" spans="1:76" s="132" customFormat="1" ht="15" x14ac:dyDescent="0.3">
      <c r="A811" s="148"/>
      <c r="B811" s="149"/>
      <c r="C811" s="291" t="str">
        <f t="shared" si="12"/>
        <v/>
      </c>
      <c r="D811" s="295"/>
      <c r="E811" s="264"/>
      <c r="F811" s="264"/>
      <c r="G811" s="431"/>
      <c r="H811" s="432"/>
      <c r="I811" s="382"/>
      <c r="J811" s="382"/>
      <c r="K811" s="382"/>
      <c r="L811" s="376"/>
      <c r="M811" s="433"/>
      <c r="N811" s="434"/>
      <c r="O811" s="435"/>
      <c r="P811" s="378"/>
      <c r="Q811" s="436"/>
      <c r="R811" s="373"/>
      <c r="S811" s="437"/>
      <c r="T811" s="438"/>
      <c r="U811" s="384"/>
      <c r="V811" s="470"/>
      <c r="W811" s="381"/>
      <c r="X811" s="382"/>
      <c r="Y811" s="382"/>
      <c r="Z811" s="382"/>
      <c r="AA811" s="382"/>
      <c r="AB811" s="382"/>
      <c r="AC811" s="376"/>
      <c r="AD811" s="377"/>
      <c r="AE811" s="385"/>
      <c r="AF811" s="385"/>
      <c r="AG811" s="385"/>
      <c r="AH811" s="385"/>
      <c r="AI811" s="379"/>
      <c r="AJ811" s="386"/>
      <c r="AK811" s="372"/>
      <c r="AL811" s="372"/>
      <c r="AM811" s="372"/>
      <c r="AN811" s="372"/>
      <c r="AO811" s="372"/>
      <c r="AP811" s="372"/>
      <c r="AQ811" s="373"/>
      <c r="AR811" s="387"/>
      <c r="AS811" s="383"/>
      <c r="AT811" s="435"/>
      <c r="AU811" s="385"/>
      <c r="AV811" s="385"/>
      <c r="AW811" s="385"/>
      <c r="AX811" s="385"/>
      <c r="AY811" s="378"/>
      <c r="AZ811" s="436"/>
      <c r="BA811" s="372"/>
      <c r="BB811" s="372"/>
      <c r="BC811" s="372"/>
      <c r="BD811" s="372"/>
      <c r="BE811" s="437"/>
      <c r="BF811" s="381"/>
      <c r="BG811" s="376"/>
      <c r="BH811" s="377"/>
      <c r="BI811" s="385"/>
      <c r="BJ811" s="385"/>
      <c r="BK811" s="385"/>
      <c r="BL811" s="385"/>
      <c r="BM811" s="385"/>
      <c r="BN811" s="385"/>
      <c r="BO811" s="379"/>
      <c r="BP811" s="439"/>
      <c r="BQ811" s="438"/>
      <c r="BR811" s="440"/>
      <c r="BS811" s="385"/>
      <c r="BT811" s="379"/>
      <c r="BX811" s="458"/>
    </row>
    <row r="812" spans="1:76" s="132" customFormat="1" ht="15" x14ac:dyDescent="0.3">
      <c r="A812" s="148"/>
      <c r="B812" s="149"/>
      <c r="C812" s="291" t="str">
        <f t="shared" si="12"/>
        <v/>
      </c>
      <c r="D812" s="295"/>
      <c r="E812" s="264"/>
      <c r="F812" s="264"/>
      <c r="G812" s="431"/>
      <c r="H812" s="432"/>
      <c r="I812" s="382"/>
      <c r="J812" s="382"/>
      <c r="K812" s="382"/>
      <c r="L812" s="376"/>
      <c r="M812" s="433"/>
      <c r="N812" s="434"/>
      <c r="O812" s="435"/>
      <c r="P812" s="378"/>
      <c r="Q812" s="436"/>
      <c r="R812" s="373"/>
      <c r="S812" s="437"/>
      <c r="T812" s="438"/>
      <c r="U812" s="384"/>
      <c r="V812" s="470"/>
      <c r="W812" s="381"/>
      <c r="X812" s="382"/>
      <c r="Y812" s="382"/>
      <c r="Z812" s="382"/>
      <c r="AA812" s="382"/>
      <c r="AB812" s="382"/>
      <c r="AC812" s="376"/>
      <c r="AD812" s="377"/>
      <c r="AE812" s="385"/>
      <c r="AF812" s="385"/>
      <c r="AG812" s="385"/>
      <c r="AH812" s="385"/>
      <c r="AI812" s="379"/>
      <c r="AJ812" s="386"/>
      <c r="AK812" s="372"/>
      <c r="AL812" s="372"/>
      <c r="AM812" s="372"/>
      <c r="AN812" s="372"/>
      <c r="AO812" s="372"/>
      <c r="AP812" s="372"/>
      <c r="AQ812" s="373"/>
      <c r="AR812" s="387"/>
      <c r="AS812" s="383"/>
      <c r="AT812" s="435"/>
      <c r="AU812" s="385"/>
      <c r="AV812" s="385"/>
      <c r="AW812" s="385"/>
      <c r="AX812" s="385"/>
      <c r="AY812" s="378"/>
      <c r="AZ812" s="436"/>
      <c r="BA812" s="372"/>
      <c r="BB812" s="372"/>
      <c r="BC812" s="372"/>
      <c r="BD812" s="372"/>
      <c r="BE812" s="437"/>
      <c r="BF812" s="381"/>
      <c r="BG812" s="376"/>
      <c r="BH812" s="377"/>
      <c r="BI812" s="385"/>
      <c r="BJ812" s="385"/>
      <c r="BK812" s="385"/>
      <c r="BL812" s="385"/>
      <c r="BM812" s="385"/>
      <c r="BN812" s="385"/>
      <c r="BO812" s="379"/>
      <c r="BP812" s="439"/>
      <c r="BQ812" s="438"/>
      <c r="BR812" s="440"/>
      <c r="BS812" s="385"/>
      <c r="BT812" s="379"/>
      <c r="BX812" s="458"/>
    </row>
    <row r="813" spans="1:76" s="132" customFormat="1" ht="15" x14ac:dyDescent="0.3">
      <c r="A813" s="148"/>
      <c r="B813" s="149"/>
      <c r="C813" s="291" t="str">
        <f t="shared" si="12"/>
        <v/>
      </c>
      <c r="D813" s="295"/>
      <c r="E813" s="264"/>
      <c r="F813" s="264"/>
      <c r="G813" s="431"/>
      <c r="H813" s="432"/>
      <c r="I813" s="382"/>
      <c r="J813" s="382"/>
      <c r="K813" s="382"/>
      <c r="L813" s="376"/>
      <c r="M813" s="433"/>
      <c r="N813" s="434"/>
      <c r="O813" s="435"/>
      <c r="P813" s="378"/>
      <c r="Q813" s="436"/>
      <c r="R813" s="373"/>
      <c r="S813" s="437"/>
      <c r="T813" s="438"/>
      <c r="U813" s="384"/>
      <c r="V813" s="470"/>
      <c r="W813" s="381"/>
      <c r="X813" s="382"/>
      <c r="Y813" s="382"/>
      <c r="Z813" s="382"/>
      <c r="AA813" s="382"/>
      <c r="AB813" s="382"/>
      <c r="AC813" s="376"/>
      <c r="AD813" s="377"/>
      <c r="AE813" s="385"/>
      <c r="AF813" s="385"/>
      <c r="AG813" s="385"/>
      <c r="AH813" s="385"/>
      <c r="AI813" s="379"/>
      <c r="AJ813" s="386"/>
      <c r="AK813" s="372"/>
      <c r="AL813" s="372"/>
      <c r="AM813" s="372"/>
      <c r="AN813" s="372"/>
      <c r="AO813" s="372"/>
      <c r="AP813" s="372"/>
      <c r="AQ813" s="373"/>
      <c r="AR813" s="387"/>
      <c r="AS813" s="383"/>
      <c r="AT813" s="435"/>
      <c r="AU813" s="385"/>
      <c r="AV813" s="385"/>
      <c r="AW813" s="385"/>
      <c r="AX813" s="385"/>
      <c r="AY813" s="378"/>
      <c r="AZ813" s="436"/>
      <c r="BA813" s="372"/>
      <c r="BB813" s="372"/>
      <c r="BC813" s="372"/>
      <c r="BD813" s="372"/>
      <c r="BE813" s="437"/>
      <c r="BF813" s="381"/>
      <c r="BG813" s="376"/>
      <c r="BH813" s="377"/>
      <c r="BI813" s="385"/>
      <c r="BJ813" s="385"/>
      <c r="BK813" s="385"/>
      <c r="BL813" s="385"/>
      <c r="BM813" s="385"/>
      <c r="BN813" s="385"/>
      <c r="BO813" s="379"/>
      <c r="BP813" s="439"/>
      <c r="BQ813" s="438"/>
      <c r="BR813" s="440"/>
      <c r="BS813" s="385"/>
      <c r="BT813" s="379"/>
      <c r="BX813" s="458"/>
    </row>
    <row r="814" spans="1:76" s="132" customFormat="1" ht="15" x14ac:dyDescent="0.3">
      <c r="A814" s="148"/>
      <c r="B814" s="149"/>
      <c r="C814" s="291" t="str">
        <f t="shared" si="12"/>
        <v/>
      </c>
      <c r="D814" s="295"/>
      <c r="E814" s="264"/>
      <c r="F814" s="264"/>
      <c r="G814" s="431"/>
      <c r="H814" s="432"/>
      <c r="I814" s="382"/>
      <c r="J814" s="382"/>
      <c r="K814" s="382"/>
      <c r="L814" s="376"/>
      <c r="M814" s="433"/>
      <c r="N814" s="434"/>
      <c r="O814" s="435"/>
      <c r="P814" s="378"/>
      <c r="Q814" s="436"/>
      <c r="R814" s="373"/>
      <c r="S814" s="437"/>
      <c r="T814" s="438"/>
      <c r="U814" s="384"/>
      <c r="V814" s="470"/>
      <c r="W814" s="381"/>
      <c r="X814" s="382"/>
      <c r="Y814" s="382"/>
      <c r="Z814" s="382"/>
      <c r="AA814" s="382"/>
      <c r="AB814" s="382"/>
      <c r="AC814" s="376"/>
      <c r="AD814" s="377"/>
      <c r="AE814" s="385"/>
      <c r="AF814" s="385"/>
      <c r="AG814" s="385"/>
      <c r="AH814" s="385"/>
      <c r="AI814" s="379"/>
      <c r="AJ814" s="386"/>
      <c r="AK814" s="372"/>
      <c r="AL814" s="372"/>
      <c r="AM814" s="372"/>
      <c r="AN814" s="372"/>
      <c r="AO814" s="372"/>
      <c r="AP814" s="372"/>
      <c r="AQ814" s="373"/>
      <c r="AR814" s="387"/>
      <c r="AS814" s="383"/>
      <c r="AT814" s="435"/>
      <c r="AU814" s="385"/>
      <c r="AV814" s="385"/>
      <c r="AW814" s="385"/>
      <c r="AX814" s="385"/>
      <c r="AY814" s="378"/>
      <c r="AZ814" s="436"/>
      <c r="BA814" s="372"/>
      <c r="BB814" s="372"/>
      <c r="BC814" s="372"/>
      <c r="BD814" s="372"/>
      <c r="BE814" s="437"/>
      <c r="BF814" s="381"/>
      <c r="BG814" s="376"/>
      <c r="BH814" s="377"/>
      <c r="BI814" s="385"/>
      <c r="BJ814" s="385"/>
      <c r="BK814" s="385"/>
      <c r="BL814" s="385"/>
      <c r="BM814" s="385"/>
      <c r="BN814" s="385"/>
      <c r="BO814" s="379"/>
      <c r="BP814" s="439"/>
      <c r="BQ814" s="438"/>
      <c r="BR814" s="440"/>
      <c r="BS814" s="385"/>
      <c r="BT814" s="379"/>
      <c r="BX814" s="458"/>
    </row>
    <row r="815" spans="1:76" s="132" customFormat="1" ht="15" x14ac:dyDescent="0.3">
      <c r="A815" s="148"/>
      <c r="B815" s="149"/>
      <c r="C815" s="291" t="str">
        <f t="shared" si="12"/>
        <v/>
      </c>
      <c r="D815" s="295"/>
      <c r="E815" s="264"/>
      <c r="F815" s="264"/>
      <c r="G815" s="431"/>
      <c r="H815" s="432"/>
      <c r="I815" s="382"/>
      <c r="J815" s="382"/>
      <c r="K815" s="382"/>
      <c r="L815" s="376"/>
      <c r="M815" s="433"/>
      <c r="N815" s="434"/>
      <c r="O815" s="435"/>
      <c r="P815" s="378"/>
      <c r="Q815" s="436"/>
      <c r="R815" s="373"/>
      <c r="S815" s="437"/>
      <c r="T815" s="438"/>
      <c r="U815" s="384"/>
      <c r="V815" s="470"/>
      <c r="W815" s="381"/>
      <c r="X815" s="382"/>
      <c r="Y815" s="382"/>
      <c r="Z815" s="382"/>
      <c r="AA815" s="382"/>
      <c r="AB815" s="382"/>
      <c r="AC815" s="376"/>
      <c r="AD815" s="377"/>
      <c r="AE815" s="385"/>
      <c r="AF815" s="385"/>
      <c r="AG815" s="385"/>
      <c r="AH815" s="385"/>
      <c r="AI815" s="379"/>
      <c r="AJ815" s="386"/>
      <c r="AK815" s="372"/>
      <c r="AL815" s="372"/>
      <c r="AM815" s="372"/>
      <c r="AN815" s="372"/>
      <c r="AO815" s="372"/>
      <c r="AP815" s="372"/>
      <c r="AQ815" s="373"/>
      <c r="AR815" s="387"/>
      <c r="AS815" s="383"/>
      <c r="AT815" s="435"/>
      <c r="AU815" s="385"/>
      <c r="AV815" s="385"/>
      <c r="AW815" s="385"/>
      <c r="AX815" s="385"/>
      <c r="AY815" s="378"/>
      <c r="AZ815" s="436"/>
      <c r="BA815" s="372"/>
      <c r="BB815" s="372"/>
      <c r="BC815" s="372"/>
      <c r="BD815" s="372"/>
      <c r="BE815" s="437"/>
      <c r="BF815" s="381"/>
      <c r="BG815" s="376"/>
      <c r="BH815" s="377"/>
      <c r="BI815" s="385"/>
      <c r="BJ815" s="385"/>
      <c r="BK815" s="385"/>
      <c r="BL815" s="385"/>
      <c r="BM815" s="385"/>
      <c r="BN815" s="385"/>
      <c r="BO815" s="379"/>
      <c r="BP815" s="439"/>
      <c r="BQ815" s="438"/>
      <c r="BR815" s="440"/>
      <c r="BS815" s="385"/>
      <c r="BT815" s="379"/>
      <c r="BX815" s="458"/>
    </row>
    <row r="816" spans="1:76" s="132" customFormat="1" ht="15" x14ac:dyDescent="0.3">
      <c r="A816" s="148"/>
      <c r="B816" s="149"/>
      <c r="C816" s="291" t="str">
        <f t="shared" si="12"/>
        <v/>
      </c>
      <c r="D816" s="295"/>
      <c r="E816" s="264"/>
      <c r="F816" s="264"/>
      <c r="G816" s="431"/>
      <c r="H816" s="432"/>
      <c r="I816" s="382"/>
      <c r="J816" s="382"/>
      <c r="K816" s="382"/>
      <c r="L816" s="376"/>
      <c r="M816" s="433"/>
      <c r="N816" s="434"/>
      <c r="O816" s="435"/>
      <c r="P816" s="378"/>
      <c r="Q816" s="436"/>
      <c r="R816" s="373"/>
      <c r="S816" s="437"/>
      <c r="T816" s="438"/>
      <c r="U816" s="384"/>
      <c r="V816" s="470"/>
      <c r="W816" s="381"/>
      <c r="X816" s="382"/>
      <c r="Y816" s="382"/>
      <c r="Z816" s="382"/>
      <c r="AA816" s="382"/>
      <c r="AB816" s="382"/>
      <c r="AC816" s="376"/>
      <c r="AD816" s="377"/>
      <c r="AE816" s="385"/>
      <c r="AF816" s="385"/>
      <c r="AG816" s="385"/>
      <c r="AH816" s="385"/>
      <c r="AI816" s="379"/>
      <c r="AJ816" s="386"/>
      <c r="AK816" s="372"/>
      <c r="AL816" s="372"/>
      <c r="AM816" s="372"/>
      <c r="AN816" s="372"/>
      <c r="AO816" s="372"/>
      <c r="AP816" s="372"/>
      <c r="AQ816" s="373"/>
      <c r="AR816" s="387"/>
      <c r="AS816" s="383"/>
      <c r="AT816" s="435"/>
      <c r="AU816" s="385"/>
      <c r="AV816" s="385"/>
      <c r="AW816" s="385"/>
      <c r="AX816" s="385"/>
      <c r="AY816" s="378"/>
      <c r="AZ816" s="436"/>
      <c r="BA816" s="372"/>
      <c r="BB816" s="372"/>
      <c r="BC816" s="372"/>
      <c r="BD816" s="372"/>
      <c r="BE816" s="437"/>
      <c r="BF816" s="381"/>
      <c r="BG816" s="376"/>
      <c r="BH816" s="377"/>
      <c r="BI816" s="385"/>
      <c r="BJ816" s="385"/>
      <c r="BK816" s="385"/>
      <c r="BL816" s="385"/>
      <c r="BM816" s="385"/>
      <c r="BN816" s="385"/>
      <c r="BO816" s="379"/>
      <c r="BP816" s="439"/>
      <c r="BQ816" s="438"/>
      <c r="BR816" s="440"/>
      <c r="BS816" s="385"/>
      <c r="BT816" s="379"/>
      <c r="BX816" s="458"/>
    </row>
    <row r="817" spans="1:76" s="132" customFormat="1" ht="15" x14ac:dyDescent="0.3">
      <c r="A817" s="148"/>
      <c r="B817" s="149"/>
      <c r="C817" s="291" t="str">
        <f t="shared" si="12"/>
        <v/>
      </c>
      <c r="D817" s="295"/>
      <c r="E817" s="264"/>
      <c r="F817" s="264"/>
      <c r="G817" s="431"/>
      <c r="H817" s="432"/>
      <c r="I817" s="382"/>
      <c r="J817" s="382"/>
      <c r="K817" s="382"/>
      <c r="L817" s="376"/>
      <c r="M817" s="433"/>
      <c r="N817" s="434"/>
      <c r="O817" s="435"/>
      <c r="P817" s="378"/>
      <c r="Q817" s="436"/>
      <c r="R817" s="373"/>
      <c r="S817" s="437"/>
      <c r="T817" s="438"/>
      <c r="U817" s="384"/>
      <c r="V817" s="470"/>
      <c r="W817" s="381"/>
      <c r="X817" s="382"/>
      <c r="Y817" s="382"/>
      <c r="Z817" s="382"/>
      <c r="AA817" s="382"/>
      <c r="AB817" s="382"/>
      <c r="AC817" s="376"/>
      <c r="AD817" s="377"/>
      <c r="AE817" s="385"/>
      <c r="AF817" s="385"/>
      <c r="AG817" s="385"/>
      <c r="AH817" s="385"/>
      <c r="AI817" s="379"/>
      <c r="AJ817" s="386"/>
      <c r="AK817" s="372"/>
      <c r="AL817" s="372"/>
      <c r="AM817" s="372"/>
      <c r="AN817" s="372"/>
      <c r="AO817" s="372"/>
      <c r="AP817" s="372"/>
      <c r="AQ817" s="373"/>
      <c r="AR817" s="387"/>
      <c r="AS817" s="383"/>
      <c r="AT817" s="435"/>
      <c r="AU817" s="385"/>
      <c r="AV817" s="385"/>
      <c r="AW817" s="385"/>
      <c r="AX817" s="385"/>
      <c r="AY817" s="378"/>
      <c r="AZ817" s="436"/>
      <c r="BA817" s="372"/>
      <c r="BB817" s="372"/>
      <c r="BC817" s="372"/>
      <c r="BD817" s="372"/>
      <c r="BE817" s="437"/>
      <c r="BF817" s="381"/>
      <c r="BG817" s="376"/>
      <c r="BH817" s="377"/>
      <c r="BI817" s="385"/>
      <c r="BJ817" s="385"/>
      <c r="BK817" s="385"/>
      <c r="BL817" s="385"/>
      <c r="BM817" s="385"/>
      <c r="BN817" s="385"/>
      <c r="BO817" s="379"/>
      <c r="BP817" s="439"/>
      <c r="BQ817" s="438"/>
      <c r="BR817" s="440"/>
      <c r="BS817" s="385"/>
      <c r="BT817" s="379"/>
      <c r="BX817" s="458"/>
    </row>
    <row r="818" spans="1:76" s="132" customFormat="1" ht="15" x14ac:dyDescent="0.3">
      <c r="A818" s="148"/>
      <c r="B818" s="149"/>
      <c r="C818" s="291" t="str">
        <f t="shared" si="12"/>
        <v/>
      </c>
      <c r="D818" s="295"/>
      <c r="E818" s="264"/>
      <c r="F818" s="264"/>
      <c r="G818" s="431"/>
      <c r="H818" s="432"/>
      <c r="I818" s="382"/>
      <c r="J818" s="382"/>
      <c r="K818" s="382"/>
      <c r="L818" s="376"/>
      <c r="M818" s="433"/>
      <c r="N818" s="434"/>
      <c r="O818" s="435"/>
      <c r="P818" s="378"/>
      <c r="Q818" s="436"/>
      <c r="R818" s="373"/>
      <c r="S818" s="437"/>
      <c r="T818" s="438"/>
      <c r="U818" s="384"/>
      <c r="V818" s="470"/>
      <c r="W818" s="381"/>
      <c r="X818" s="382"/>
      <c r="Y818" s="382"/>
      <c r="Z818" s="382"/>
      <c r="AA818" s="382"/>
      <c r="AB818" s="382"/>
      <c r="AC818" s="376"/>
      <c r="AD818" s="377"/>
      <c r="AE818" s="385"/>
      <c r="AF818" s="385"/>
      <c r="AG818" s="385"/>
      <c r="AH818" s="385"/>
      <c r="AI818" s="379"/>
      <c r="AJ818" s="386"/>
      <c r="AK818" s="372"/>
      <c r="AL818" s="372"/>
      <c r="AM818" s="372"/>
      <c r="AN818" s="372"/>
      <c r="AO818" s="372"/>
      <c r="AP818" s="372"/>
      <c r="AQ818" s="373"/>
      <c r="AR818" s="387"/>
      <c r="AS818" s="383"/>
      <c r="AT818" s="435"/>
      <c r="AU818" s="385"/>
      <c r="AV818" s="385"/>
      <c r="AW818" s="385"/>
      <c r="AX818" s="385"/>
      <c r="AY818" s="378"/>
      <c r="AZ818" s="436"/>
      <c r="BA818" s="372"/>
      <c r="BB818" s="372"/>
      <c r="BC818" s="372"/>
      <c r="BD818" s="372"/>
      <c r="BE818" s="437"/>
      <c r="BF818" s="381"/>
      <c r="BG818" s="376"/>
      <c r="BH818" s="377"/>
      <c r="BI818" s="385"/>
      <c r="BJ818" s="385"/>
      <c r="BK818" s="385"/>
      <c r="BL818" s="385"/>
      <c r="BM818" s="385"/>
      <c r="BN818" s="385"/>
      <c r="BO818" s="379"/>
      <c r="BP818" s="439"/>
      <c r="BQ818" s="438"/>
      <c r="BR818" s="440"/>
      <c r="BS818" s="385"/>
      <c r="BT818" s="379"/>
      <c r="BX818" s="458"/>
    </row>
    <row r="819" spans="1:76" s="132" customFormat="1" ht="15" x14ac:dyDescent="0.3">
      <c r="A819" s="148"/>
      <c r="B819" s="149"/>
      <c r="C819" s="291" t="str">
        <f t="shared" si="12"/>
        <v/>
      </c>
      <c r="D819" s="295"/>
      <c r="E819" s="264"/>
      <c r="F819" s="264"/>
      <c r="G819" s="431"/>
      <c r="H819" s="432"/>
      <c r="I819" s="382"/>
      <c r="J819" s="382"/>
      <c r="K819" s="382"/>
      <c r="L819" s="376"/>
      <c r="M819" s="433"/>
      <c r="N819" s="434"/>
      <c r="O819" s="435"/>
      <c r="P819" s="378"/>
      <c r="Q819" s="436"/>
      <c r="R819" s="373"/>
      <c r="S819" s="437"/>
      <c r="T819" s="438"/>
      <c r="U819" s="384"/>
      <c r="V819" s="470"/>
      <c r="W819" s="381"/>
      <c r="X819" s="382"/>
      <c r="Y819" s="382"/>
      <c r="Z819" s="382"/>
      <c r="AA819" s="382"/>
      <c r="AB819" s="382"/>
      <c r="AC819" s="376"/>
      <c r="AD819" s="377"/>
      <c r="AE819" s="385"/>
      <c r="AF819" s="385"/>
      <c r="AG819" s="385"/>
      <c r="AH819" s="385"/>
      <c r="AI819" s="379"/>
      <c r="AJ819" s="386"/>
      <c r="AK819" s="372"/>
      <c r="AL819" s="372"/>
      <c r="AM819" s="372"/>
      <c r="AN819" s="372"/>
      <c r="AO819" s="372"/>
      <c r="AP819" s="372"/>
      <c r="AQ819" s="373"/>
      <c r="AR819" s="387"/>
      <c r="AS819" s="383"/>
      <c r="AT819" s="435"/>
      <c r="AU819" s="385"/>
      <c r="AV819" s="385"/>
      <c r="AW819" s="385"/>
      <c r="AX819" s="385"/>
      <c r="AY819" s="378"/>
      <c r="AZ819" s="436"/>
      <c r="BA819" s="372"/>
      <c r="BB819" s="372"/>
      <c r="BC819" s="372"/>
      <c r="BD819" s="372"/>
      <c r="BE819" s="437"/>
      <c r="BF819" s="381"/>
      <c r="BG819" s="376"/>
      <c r="BH819" s="377"/>
      <c r="BI819" s="385"/>
      <c r="BJ819" s="385"/>
      <c r="BK819" s="385"/>
      <c r="BL819" s="385"/>
      <c r="BM819" s="385"/>
      <c r="BN819" s="385"/>
      <c r="BO819" s="379"/>
      <c r="BP819" s="439"/>
      <c r="BQ819" s="438"/>
      <c r="BR819" s="440"/>
      <c r="BS819" s="385"/>
      <c r="BT819" s="379"/>
      <c r="BX819" s="458"/>
    </row>
    <row r="820" spans="1:76" s="132" customFormat="1" ht="15" x14ac:dyDescent="0.3">
      <c r="A820" s="148"/>
      <c r="B820" s="149"/>
      <c r="C820" s="291" t="str">
        <f t="shared" si="12"/>
        <v/>
      </c>
      <c r="D820" s="295"/>
      <c r="E820" s="264"/>
      <c r="F820" s="264"/>
      <c r="G820" s="431"/>
      <c r="H820" s="432"/>
      <c r="I820" s="382"/>
      <c r="J820" s="382"/>
      <c r="K820" s="382"/>
      <c r="L820" s="376"/>
      <c r="M820" s="433"/>
      <c r="N820" s="434"/>
      <c r="O820" s="435"/>
      <c r="P820" s="378"/>
      <c r="Q820" s="436"/>
      <c r="R820" s="373"/>
      <c r="S820" s="437"/>
      <c r="T820" s="438"/>
      <c r="U820" s="384"/>
      <c r="V820" s="470"/>
      <c r="W820" s="381"/>
      <c r="X820" s="382"/>
      <c r="Y820" s="382"/>
      <c r="Z820" s="382"/>
      <c r="AA820" s="382"/>
      <c r="AB820" s="382"/>
      <c r="AC820" s="376"/>
      <c r="AD820" s="377"/>
      <c r="AE820" s="385"/>
      <c r="AF820" s="385"/>
      <c r="AG820" s="385"/>
      <c r="AH820" s="385"/>
      <c r="AI820" s="379"/>
      <c r="AJ820" s="386"/>
      <c r="AK820" s="372"/>
      <c r="AL820" s="372"/>
      <c r="AM820" s="372"/>
      <c r="AN820" s="372"/>
      <c r="AO820" s="372"/>
      <c r="AP820" s="372"/>
      <c r="AQ820" s="373"/>
      <c r="AR820" s="387"/>
      <c r="AS820" s="383"/>
      <c r="AT820" s="435"/>
      <c r="AU820" s="385"/>
      <c r="AV820" s="385"/>
      <c r="AW820" s="385"/>
      <c r="AX820" s="385"/>
      <c r="AY820" s="378"/>
      <c r="AZ820" s="436"/>
      <c r="BA820" s="372"/>
      <c r="BB820" s="372"/>
      <c r="BC820" s="372"/>
      <c r="BD820" s="372"/>
      <c r="BE820" s="437"/>
      <c r="BF820" s="381"/>
      <c r="BG820" s="376"/>
      <c r="BH820" s="377"/>
      <c r="BI820" s="385"/>
      <c r="BJ820" s="385"/>
      <c r="BK820" s="385"/>
      <c r="BL820" s="385"/>
      <c r="BM820" s="385"/>
      <c r="BN820" s="385"/>
      <c r="BO820" s="379"/>
      <c r="BP820" s="439"/>
      <c r="BQ820" s="438"/>
      <c r="BR820" s="440"/>
      <c r="BS820" s="385"/>
      <c r="BT820" s="379"/>
      <c r="BX820" s="458"/>
    </row>
    <row r="821" spans="1:76" s="132" customFormat="1" ht="15" x14ac:dyDescent="0.3">
      <c r="A821" s="148"/>
      <c r="B821" s="149"/>
      <c r="C821" s="291" t="str">
        <f t="shared" si="12"/>
        <v/>
      </c>
      <c r="D821" s="295"/>
      <c r="E821" s="264"/>
      <c r="F821" s="264"/>
      <c r="G821" s="431"/>
      <c r="H821" s="432"/>
      <c r="I821" s="382"/>
      <c r="J821" s="382"/>
      <c r="K821" s="382"/>
      <c r="L821" s="376"/>
      <c r="M821" s="433"/>
      <c r="N821" s="434"/>
      <c r="O821" s="435"/>
      <c r="P821" s="378"/>
      <c r="Q821" s="436"/>
      <c r="R821" s="373"/>
      <c r="S821" s="437"/>
      <c r="T821" s="438"/>
      <c r="U821" s="384"/>
      <c r="V821" s="470"/>
      <c r="W821" s="381"/>
      <c r="X821" s="382"/>
      <c r="Y821" s="382"/>
      <c r="Z821" s="382"/>
      <c r="AA821" s="382"/>
      <c r="AB821" s="382"/>
      <c r="AC821" s="376"/>
      <c r="AD821" s="377"/>
      <c r="AE821" s="385"/>
      <c r="AF821" s="385"/>
      <c r="AG821" s="385"/>
      <c r="AH821" s="385"/>
      <c r="AI821" s="379"/>
      <c r="AJ821" s="386"/>
      <c r="AK821" s="372"/>
      <c r="AL821" s="372"/>
      <c r="AM821" s="372"/>
      <c r="AN821" s="372"/>
      <c r="AO821" s="372"/>
      <c r="AP821" s="372"/>
      <c r="AQ821" s="373"/>
      <c r="AR821" s="387"/>
      <c r="AS821" s="383"/>
      <c r="AT821" s="435"/>
      <c r="AU821" s="385"/>
      <c r="AV821" s="385"/>
      <c r="AW821" s="385"/>
      <c r="AX821" s="385"/>
      <c r="AY821" s="378"/>
      <c r="AZ821" s="436"/>
      <c r="BA821" s="372"/>
      <c r="BB821" s="372"/>
      <c r="BC821" s="372"/>
      <c r="BD821" s="372"/>
      <c r="BE821" s="437"/>
      <c r="BF821" s="381"/>
      <c r="BG821" s="376"/>
      <c r="BH821" s="377"/>
      <c r="BI821" s="385"/>
      <c r="BJ821" s="385"/>
      <c r="BK821" s="385"/>
      <c r="BL821" s="385"/>
      <c r="BM821" s="385"/>
      <c r="BN821" s="385"/>
      <c r="BO821" s="379"/>
      <c r="BP821" s="439"/>
      <c r="BQ821" s="438"/>
      <c r="BR821" s="440"/>
      <c r="BS821" s="385"/>
      <c r="BT821" s="379"/>
      <c r="BX821" s="458"/>
    </row>
    <row r="822" spans="1:76" s="132" customFormat="1" ht="15" x14ac:dyDescent="0.3">
      <c r="A822" s="148"/>
      <c r="B822" s="149"/>
      <c r="C822" s="291" t="str">
        <f t="shared" si="12"/>
        <v/>
      </c>
      <c r="D822" s="295"/>
      <c r="E822" s="264"/>
      <c r="F822" s="264"/>
      <c r="G822" s="431"/>
      <c r="H822" s="432"/>
      <c r="I822" s="382"/>
      <c r="J822" s="382"/>
      <c r="K822" s="382"/>
      <c r="L822" s="376"/>
      <c r="M822" s="433"/>
      <c r="N822" s="434"/>
      <c r="O822" s="435"/>
      <c r="P822" s="378"/>
      <c r="Q822" s="436"/>
      <c r="R822" s="373"/>
      <c r="S822" s="437"/>
      <c r="T822" s="438"/>
      <c r="U822" s="384"/>
      <c r="V822" s="470"/>
      <c r="W822" s="381"/>
      <c r="X822" s="382"/>
      <c r="Y822" s="382"/>
      <c r="Z822" s="382"/>
      <c r="AA822" s="382"/>
      <c r="AB822" s="382"/>
      <c r="AC822" s="376"/>
      <c r="AD822" s="377"/>
      <c r="AE822" s="385"/>
      <c r="AF822" s="385"/>
      <c r="AG822" s="385"/>
      <c r="AH822" s="385"/>
      <c r="AI822" s="379"/>
      <c r="AJ822" s="386"/>
      <c r="AK822" s="372"/>
      <c r="AL822" s="372"/>
      <c r="AM822" s="372"/>
      <c r="AN822" s="372"/>
      <c r="AO822" s="372"/>
      <c r="AP822" s="372"/>
      <c r="AQ822" s="373"/>
      <c r="AR822" s="387"/>
      <c r="AS822" s="383"/>
      <c r="AT822" s="435"/>
      <c r="AU822" s="385"/>
      <c r="AV822" s="385"/>
      <c r="AW822" s="385"/>
      <c r="AX822" s="385"/>
      <c r="AY822" s="378"/>
      <c r="AZ822" s="436"/>
      <c r="BA822" s="372"/>
      <c r="BB822" s="372"/>
      <c r="BC822" s="372"/>
      <c r="BD822" s="372"/>
      <c r="BE822" s="437"/>
      <c r="BF822" s="381"/>
      <c r="BG822" s="376"/>
      <c r="BH822" s="377"/>
      <c r="BI822" s="385"/>
      <c r="BJ822" s="385"/>
      <c r="BK822" s="385"/>
      <c r="BL822" s="385"/>
      <c r="BM822" s="385"/>
      <c r="BN822" s="385"/>
      <c r="BO822" s="379"/>
      <c r="BP822" s="439"/>
      <c r="BQ822" s="438"/>
      <c r="BR822" s="440"/>
      <c r="BS822" s="385"/>
      <c r="BT822" s="379"/>
      <c r="BX822" s="458"/>
    </row>
    <row r="823" spans="1:76" s="132" customFormat="1" ht="15" x14ac:dyDescent="0.3">
      <c r="A823" s="148"/>
      <c r="B823" s="149"/>
      <c r="C823" s="291" t="str">
        <f t="shared" si="12"/>
        <v/>
      </c>
      <c r="D823" s="295"/>
      <c r="E823" s="264"/>
      <c r="F823" s="264"/>
      <c r="G823" s="431"/>
      <c r="H823" s="432"/>
      <c r="I823" s="382"/>
      <c r="J823" s="382"/>
      <c r="K823" s="382"/>
      <c r="L823" s="376"/>
      <c r="M823" s="433"/>
      <c r="N823" s="434"/>
      <c r="O823" s="435"/>
      <c r="P823" s="378"/>
      <c r="Q823" s="436"/>
      <c r="R823" s="373"/>
      <c r="S823" s="437"/>
      <c r="T823" s="438"/>
      <c r="U823" s="384"/>
      <c r="V823" s="470"/>
      <c r="W823" s="381"/>
      <c r="X823" s="382"/>
      <c r="Y823" s="382"/>
      <c r="Z823" s="382"/>
      <c r="AA823" s="382"/>
      <c r="AB823" s="382"/>
      <c r="AC823" s="376"/>
      <c r="AD823" s="377"/>
      <c r="AE823" s="385"/>
      <c r="AF823" s="385"/>
      <c r="AG823" s="385"/>
      <c r="AH823" s="385"/>
      <c r="AI823" s="379"/>
      <c r="AJ823" s="386"/>
      <c r="AK823" s="372"/>
      <c r="AL823" s="372"/>
      <c r="AM823" s="372"/>
      <c r="AN823" s="372"/>
      <c r="AO823" s="372"/>
      <c r="AP823" s="372"/>
      <c r="AQ823" s="373"/>
      <c r="AR823" s="387"/>
      <c r="AS823" s="383"/>
      <c r="AT823" s="435"/>
      <c r="AU823" s="385"/>
      <c r="AV823" s="385"/>
      <c r="AW823" s="385"/>
      <c r="AX823" s="385"/>
      <c r="AY823" s="378"/>
      <c r="AZ823" s="436"/>
      <c r="BA823" s="372"/>
      <c r="BB823" s="372"/>
      <c r="BC823" s="372"/>
      <c r="BD823" s="372"/>
      <c r="BE823" s="437"/>
      <c r="BF823" s="381"/>
      <c r="BG823" s="376"/>
      <c r="BH823" s="377"/>
      <c r="BI823" s="385"/>
      <c r="BJ823" s="385"/>
      <c r="BK823" s="385"/>
      <c r="BL823" s="385"/>
      <c r="BM823" s="385"/>
      <c r="BN823" s="385"/>
      <c r="BO823" s="379"/>
      <c r="BP823" s="439"/>
      <c r="BQ823" s="438"/>
      <c r="BR823" s="440"/>
      <c r="BS823" s="385"/>
      <c r="BT823" s="379"/>
      <c r="BX823" s="458"/>
    </row>
    <row r="824" spans="1:76" s="132" customFormat="1" ht="15" x14ac:dyDescent="0.3">
      <c r="A824" s="148"/>
      <c r="B824" s="149"/>
      <c r="C824" s="291" t="str">
        <f t="shared" si="12"/>
        <v/>
      </c>
      <c r="D824" s="295"/>
      <c r="E824" s="264"/>
      <c r="F824" s="264"/>
      <c r="G824" s="431"/>
      <c r="H824" s="432"/>
      <c r="I824" s="382"/>
      <c r="J824" s="382"/>
      <c r="K824" s="382"/>
      <c r="L824" s="376"/>
      <c r="M824" s="433"/>
      <c r="N824" s="434"/>
      <c r="O824" s="435"/>
      <c r="P824" s="378"/>
      <c r="Q824" s="436"/>
      <c r="R824" s="373"/>
      <c r="S824" s="437"/>
      <c r="T824" s="438"/>
      <c r="U824" s="384"/>
      <c r="V824" s="470"/>
      <c r="W824" s="381"/>
      <c r="X824" s="382"/>
      <c r="Y824" s="382"/>
      <c r="Z824" s="382"/>
      <c r="AA824" s="382"/>
      <c r="AB824" s="382"/>
      <c r="AC824" s="376"/>
      <c r="AD824" s="377"/>
      <c r="AE824" s="385"/>
      <c r="AF824" s="385"/>
      <c r="AG824" s="385"/>
      <c r="AH824" s="385"/>
      <c r="AI824" s="379"/>
      <c r="AJ824" s="386"/>
      <c r="AK824" s="372"/>
      <c r="AL824" s="372"/>
      <c r="AM824" s="372"/>
      <c r="AN824" s="372"/>
      <c r="AO824" s="372"/>
      <c r="AP824" s="372"/>
      <c r="AQ824" s="373"/>
      <c r="AR824" s="387"/>
      <c r="AS824" s="383"/>
      <c r="AT824" s="435"/>
      <c r="AU824" s="385"/>
      <c r="AV824" s="385"/>
      <c r="AW824" s="385"/>
      <c r="AX824" s="385"/>
      <c r="AY824" s="378"/>
      <c r="AZ824" s="436"/>
      <c r="BA824" s="372"/>
      <c r="BB824" s="372"/>
      <c r="BC824" s="372"/>
      <c r="BD824" s="372"/>
      <c r="BE824" s="437"/>
      <c r="BF824" s="381"/>
      <c r="BG824" s="376"/>
      <c r="BH824" s="377"/>
      <c r="BI824" s="385"/>
      <c r="BJ824" s="385"/>
      <c r="BK824" s="385"/>
      <c r="BL824" s="385"/>
      <c r="BM824" s="385"/>
      <c r="BN824" s="385"/>
      <c r="BO824" s="379"/>
      <c r="BP824" s="439"/>
      <c r="BQ824" s="438"/>
      <c r="BR824" s="440"/>
      <c r="BS824" s="385"/>
      <c r="BT824" s="379"/>
      <c r="BX824" s="458"/>
    </row>
    <row r="825" spans="1:76" s="132" customFormat="1" ht="15" x14ac:dyDescent="0.3">
      <c r="A825" s="148"/>
      <c r="B825" s="149"/>
      <c r="C825" s="291" t="str">
        <f t="shared" si="12"/>
        <v/>
      </c>
      <c r="D825" s="295"/>
      <c r="E825" s="264"/>
      <c r="F825" s="264"/>
      <c r="G825" s="431"/>
      <c r="H825" s="432"/>
      <c r="I825" s="382"/>
      <c r="J825" s="382"/>
      <c r="K825" s="382"/>
      <c r="L825" s="376"/>
      <c r="M825" s="433"/>
      <c r="N825" s="434"/>
      <c r="O825" s="435"/>
      <c r="P825" s="378"/>
      <c r="Q825" s="436"/>
      <c r="R825" s="373"/>
      <c r="S825" s="437"/>
      <c r="T825" s="438"/>
      <c r="U825" s="384"/>
      <c r="V825" s="470"/>
      <c r="W825" s="381"/>
      <c r="X825" s="382"/>
      <c r="Y825" s="382"/>
      <c r="Z825" s="382"/>
      <c r="AA825" s="382"/>
      <c r="AB825" s="382"/>
      <c r="AC825" s="376"/>
      <c r="AD825" s="377"/>
      <c r="AE825" s="385"/>
      <c r="AF825" s="385"/>
      <c r="AG825" s="385"/>
      <c r="AH825" s="385"/>
      <c r="AI825" s="379"/>
      <c r="AJ825" s="386"/>
      <c r="AK825" s="372"/>
      <c r="AL825" s="372"/>
      <c r="AM825" s="372"/>
      <c r="AN825" s="372"/>
      <c r="AO825" s="372"/>
      <c r="AP825" s="372"/>
      <c r="AQ825" s="373"/>
      <c r="AR825" s="387"/>
      <c r="AS825" s="383"/>
      <c r="AT825" s="435"/>
      <c r="AU825" s="385"/>
      <c r="AV825" s="385"/>
      <c r="AW825" s="385"/>
      <c r="AX825" s="385"/>
      <c r="AY825" s="378"/>
      <c r="AZ825" s="436"/>
      <c r="BA825" s="372"/>
      <c r="BB825" s="372"/>
      <c r="BC825" s="372"/>
      <c r="BD825" s="372"/>
      <c r="BE825" s="437"/>
      <c r="BF825" s="381"/>
      <c r="BG825" s="376"/>
      <c r="BH825" s="377"/>
      <c r="BI825" s="385"/>
      <c r="BJ825" s="385"/>
      <c r="BK825" s="385"/>
      <c r="BL825" s="385"/>
      <c r="BM825" s="385"/>
      <c r="BN825" s="385"/>
      <c r="BO825" s="379"/>
      <c r="BP825" s="439"/>
      <c r="BQ825" s="438"/>
      <c r="BR825" s="440"/>
      <c r="BS825" s="385"/>
      <c r="BT825" s="379"/>
      <c r="BX825" s="458"/>
    </row>
    <row r="826" spans="1:76" s="132" customFormat="1" ht="15" x14ac:dyDescent="0.3">
      <c r="A826" s="148"/>
      <c r="B826" s="149"/>
      <c r="C826" s="291" t="str">
        <f t="shared" si="12"/>
        <v/>
      </c>
      <c r="D826" s="295"/>
      <c r="E826" s="264"/>
      <c r="F826" s="264"/>
      <c r="G826" s="431"/>
      <c r="H826" s="432"/>
      <c r="I826" s="382"/>
      <c r="J826" s="382"/>
      <c r="K826" s="382"/>
      <c r="L826" s="376"/>
      <c r="M826" s="433"/>
      <c r="N826" s="434"/>
      <c r="O826" s="435"/>
      <c r="P826" s="378"/>
      <c r="Q826" s="436"/>
      <c r="R826" s="373"/>
      <c r="S826" s="437"/>
      <c r="T826" s="438"/>
      <c r="U826" s="384"/>
      <c r="V826" s="470"/>
      <c r="W826" s="381"/>
      <c r="X826" s="382"/>
      <c r="Y826" s="382"/>
      <c r="Z826" s="382"/>
      <c r="AA826" s="382"/>
      <c r="AB826" s="382"/>
      <c r="AC826" s="376"/>
      <c r="AD826" s="377"/>
      <c r="AE826" s="385"/>
      <c r="AF826" s="385"/>
      <c r="AG826" s="385"/>
      <c r="AH826" s="385"/>
      <c r="AI826" s="379"/>
      <c r="AJ826" s="386"/>
      <c r="AK826" s="372"/>
      <c r="AL826" s="372"/>
      <c r="AM826" s="372"/>
      <c r="AN826" s="372"/>
      <c r="AO826" s="372"/>
      <c r="AP826" s="372"/>
      <c r="AQ826" s="373"/>
      <c r="AR826" s="387"/>
      <c r="AS826" s="383"/>
      <c r="AT826" s="435"/>
      <c r="AU826" s="385"/>
      <c r="AV826" s="385"/>
      <c r="AW826" s="385"/>
      <c r="AX826" s="385"/>
      <c r="AY826" s="378"/>
      <c r="AZ826" s="436"/>
      <c r="BA826" s="372"/>
      <c r="BB826" s="372"/>
      <c r="BC826" s="372"/>
      <c r="BD826" s="372"/>
      <c r="BE826" s="437"/>
      <c r="BF826" s="381"/>
      <c r="BG826" s="376"/>
      <c r="BH826" s="377"/>
      <c r="BI826" s="385"/>
      <c r="BJ826" s="385"/>
      <c r="BK826" s="385"/>
      <c r="BL826" s="385"/>
      <c r="BM826" s="385"/>
      <c r="BN826" s="385"/>
      <c r="BO826" s="379"/>
      <c r="BP826" s="439"/>
      <c r="BQ826" s="438"/>
      <c r="BR826" s="440"/>
      <c r="BS826" s="385"/>
      <c r="BT826" s="379"/>
      <c r="BX826" s="458"/>
    </row>
    <row r="827" spans="1:76" s="132" customFormat="1" ht="15" x14ac:dyDescent="0.3">
      <c r="A827" s="148"/>
      <c r="B827" s="149"/>
      <c r="C827" s="291" t="str">
        <f t="shared" si="12"/>
        <v/>
      </c>
      <c r="D827" s="295"/>
      <c r="E827" s="264"/>
      <c r="F827" s="264"/>
      <c r="G827" s="431"/>
      <c r="H827" s="432"/>
      <c r="I827" s="382"/>
      <c r="J827" s="382"/>
      <c r="K827" s="382"/>
      <c r="L827" s="376"/>
      <c r="M827" s="433"/>
      <c r="N827" s="434"/>
      <c r="O827" s="435"/>
      <c r="P827" s="378"/>
      <c r="Q827" s="436"/>
      <c r="R827" s="373"/>
      <c r="S827" s="437"/>
      <c r="T827" s="438"/>
      <c r="U827" s="384"/>
      <c r="V827" s="470"/>
      <c r="W827" s="381"/>
      <c r="X827" s="382"/>
      <c r="Y827" s="382"/>
      <c r="Z827" s="382"/>
      <c r="AA827" s="382"/>
      <c r="AB827" s="382"/>
      <c r="AC827" s="376"/>
      <c r="AD827" s="377"/>
      <c r="AE827" s="385"/>
      <c r="AF827" s="385"/>
      <c r="AG827" s="385"/>
      <c r="AH827" s="385"/>
      <c r="AI827" s="379"/>
      <c r="AJ827" s="386"/>
      <c r="AK827" s="372"/>
      <c r="AL827" s="372"/>
      <c r="AM827" s="372"/>
      <c r="AN827" s="372"/>
      <c r="AO827" s="372"/>
      <c r="AP827" s="372"/>
      <c r="AQ827" s="373"/>
      <c r="AR827" s="387"/>
      <c r="AS827" s="383"/>
      <c r="AT827" s="435"/>
      <c r="AU827" s="385"/>
      <c r="AV827" s="385"/>
      <c r="AW827" s="385"/>
      <c r="AX827" s="385"/>
      <c r="AY827" s="378"/>
      <c r="AZ827" s="436"/>
      <c r="BA827" s="372"/>
      <c r="BB827" s="372"/>
      <c r="BC827" s="372"/>
      <c r="BD827" s="372"/>
      <c r="BE827" s="437"/>
      <c r="BF827" s="381"/>
      <c r="BG827" s="376"/>
      <c r="BH827" s="377"/>
      <c r="BI827" s="385"/>
      <c r="BJ827" s="385"/>
      <c r="BK827" s="385"/>
      <c r="BL827" s="385"/>
      <c r="BM827" s="385"/>
      <c r="BN827" s="385"/>
      <c r="BO827" s="379"/>
      <c r="BP827" s="439"/>
      <c r="BQ827" s="438"/>
      <c r="BR827" s="440"/>
      <c r="BS827" s="385"/>
      <c r="BT827" s="379"/>
      <c r="BX827" s="458"/>
    </row>
    <row r="828" spans="1:76" s="132" customFormat="1" ht="15" x14ac:dyDescent="0.3">
      <c r="A828" s="148"/>
      <c r="B828" s="149"/>
      <c r="C828" s="291" t="str">
        <f t="shared" si="12"/>
        <v/>
      </c>
      <c r="D828" s="295"/>
      <c r="E828" s="264"/>
      <c r="F828" s="264"/>
      <c r="G828" s="431"/>
      <c r="H828" s="432"/>
      <c r="I828" s="382"/>
      <c r="J828" s="382"/>
      <c r="K828" s="382"/>
      <c r="L828" s="376"/>
      <c r="M828" s="433"/>
      <c r="N828" s="434"/>
      <c r="O828" s="435"/>
      <c r="P828" s="378"/>
      <c r="Q828" s="436"/>
      <c r="R828" s="373"/>
      <c r="S828" s="437"/>
      <c r="T828" s="438"/>
      <c r="U828" s="384"/>
      <c r="V828" s="470"/>
      <c r="W828" s="381"/>
      <c r="X828" s="382"/>
      <c r="Y828" s="382"/>
      <c r="Z828" s="382"/>
      <c r="AA828" s="382"/>
      <c r="AB828" s="382"/>
      <c r="AC828" s="376"/>
      <c r="AD828" s="377"/>
      <c r="AE828" s="385"/>
      <c r="AF828" s="385"/>
      <c r="AG828" s="385"/>
      <c r="AH828" s="385"/>
      <c r="AI828" s="379"/>
      <c r="AJ828" s="386"/>
      <c r="AK828" s="372"/>
      <c r="AL828" s="372"/>
      <c r="AM828" s="372"/>
      <c r="AN828" s="372"/>
      <c r="AO828" s="372"/>
      <c r="AP828" s="372"/>
      <c r="AQ828" s="373"/>
      <c r="AR828" s="387"/>
      <c r="AS828" s="383"/>
      <c r="AT828" s="435"/>
      <c r="AU828" s="385"/>
      <c r="AV828" s="385"/>
      <c r="AW828" s="385"/>
      <c r="AX828" s="385"/>
      <c r="AY828" s="378"/>
      <c r="AZ828" s="436"/>
      <c r="BA828" s="372"/>
      <c r="BB828" s="372"/>
      <c r="BC828" s="372"/>
      <c r="BD828" s="372"/>
      <c r="BE828" s="437"/>
      <c r="BF828" s="381"/>
      <c r="BG828" s="376"/>
      <c r="BH828" s="377"/>
      <c r="BI828" s="385"/>
      <c r="BJ828" s="385"/>
      <c r="BK828" s="385"/>
      <c r="BL828" s="385"/>
      <c r="BM828" s="385"/>
      <c r="BN828" s="385"/>
      <c r="BO828" s="379"/>
      <c r="BP828" s="439"/>
      <c r="BQ828" s="438"/>
      <c r="BR828" s="440"/>
      <c r="BS828" s="385"/>
      <c r="BT828" s="379"/>
      <c r="BX828" s="458"/>
    </row>
    <row r="829" spans="1:76" s="132" customFormat="1" ht="15" x14ac:dyDescent="0.3">
      <c r="A829" s="148"/>
      <c r="B829" s="149"/>
      <c r="C829" s="291" t="str">
        <f t="shared" si="12"/>
        <v/>
      </c>
      <c r="D829" s="295"/>
      <c r="E829" s="264"/>
      <c r="F829" s="264"/>
      <c r="G829" s="431"/>
      <c r="H829" s="432"/>
      <c r="I829" s="382"/>
      <c r="J829" s="382"/>
      <c r="K829" s="382"/>
      <c r="L829" s="376"/>
      <c r="M829" s="433"/>
      <c r="N829" s="434"/>
      <c r="O829" s="435"/>
      <c r="P829" s="378"/>
      <c r="Q829" s="436"/>
      <c r="R829" s="373"/>
      <c r="S829" s="437"/>
      <c r="T829" s="438"/>
      <c r="U829" s="384"/>
      <c r="V829" s="470"/>
      <c r="W829" s="381"/>
      <c r="X829" s="382"/>
      <c r="Y829" s="382"/>
      <c r="Z829" s="382"/>
      <c r="AA829" s="382"/>
      <c r="AB829" s="382"/>
      <c r="AC829" s="376"/>
      <c r="AD829" s="377"/>
      <c r="AE829" s="385"/>
      <c r="AF829" s="385"/>
      <c r="AG829" s="385"/>
      <c r="AH829" s="385"/>
      <c r="AI829" s="379"/>
      <c r="AJ829" s="386"/>
      <c r="AK829" s="372"/>
      <c r="AL829" s="372"/>
      <c r="AM829" s="372"/>
      <c r="AN829" s="372"/>
      <c r="AO829" s="372"/>
      <c r="AP829" s="372"/>
      <c r="AQ829" s="373"/>
      <c r="AR829" s="387"/>
      <c r="AS829" s="383"/>
      <c r="AT829" s="435"/>
      <c r="AU829" s="385"/>
      <c r="AV829" s="385"/>
      <c r="AW829" s="385"/>
      <c r="AX829" s="385"/>
      <c r="AY829" s="378"/>
      <c r="AZ829" s="436"/>
      <c r="BA829" s="372"/>
      <c r="BB829" s="372"/>
      <c r="BC829" s="372"/>
      <c r="BD829" s="372"/>
      <c r="BE829" s="437"/>
      <c r="BF829" s="381"/>
      <c r="BG829" s="376"/>
      <c r="BH829" s="377"/>
      <c r="BI829" s="385"/>
      <c r="BJ829" s="385"/>
      <c r="BK829" s="385"/>
      <c r="BL829" s="385"/>
      <c r="BM829" s="385"/>
      <c r="BN829" s="385"/>
      <c r="BO829" s="379"/>
      <c r="BP829" s="439"/>
      <c r="BQ829" s="438"/>
      <c r="BR829" s="440"/>
      <c r="BS829" s="385"/>
      <c r="BT829" s="379"/>
      <c r="BX829" s="458"/>
    </row>
    <row r="830" spans="1:76" s="132" customFormat="1" ht="15" x14ac:dyDescent="0.3">
      <c r="A830" s="148"/>
      <c r="B830" s="149"/>
      <c r="C830" s="291" t="str">
        <f t="shared" si="12"/>
        <v/>
      </c>
      <c r="D830" s="295"/>
      <c r="E830" s="264"/>
      <c r="F830" s="264"/>
      <c r="G830" s="431"/>
      <c r="H830" s="432"/>
      <c r="I830" s="382"/>
      <c r="J830" s="382"/>
      <c r="K830" s="382"/>
      <c r="L830" s="376"/>
      <c r="M830" s="433"/>
      <c r="N830" s="434"/>
      <c r="O830" s="435"/>
      <c r="P830" s="378"/>
      <c r="Q830" s="436"/>
      <c r="R830" s="373"/>
      <c r="S830" s="437"/>
      <c r="T830" s="438"/>
      <c r="U830" s="384"/>
      <c r="V830" s="470"/>
      <c r="W830" s="381"/>
      <c r="X830" s="382"/>
      <c r="Y830" s="382"/>
      <c r="Z830" s="382"/>
      <c r="AA830" s="382"/>
      <c r="AB830" s="382"/>
      <c r="AC830" s="376"/>
      <c r="AD830" s="377"/>
      <c r="AE830" s="385"/>
      <c r="AF830" s="385"/>
      <c r="AG830" s="385"/>
      <c r="AH830" s="385"/>
      <c r="AI830" s="379"/>
      <c r="AJ830" s="386"/>
      <c r="AK830" s="372"/>
      <c r="AL830" s="372"/>
      <c r="AM830" s="372"/>
      <c r="AN830" s="372"/>
      <c r="AO830" s="372"/>
      <c r="AP830" s="372"/>
      <c r="AQ830" s="373"/>
      <c r="AR830" s="387"/>
      <c r="AS830" s="383"/>
      <c r="AT830" s="435"/>
      <c r="AU830" s="385"/>
      <c r="AV830" s="385"/>
      <c r="AW830" s="385"/>
      <c r="AX830" s="385"/>
      <c r="AY830" s="378"/>
      <c r="AZ830" s="436"/>
      <c r="BA830" s="372"/>
      <c r="BB830" s="372"/>
      <c r="BC830" s="372"/>
      <c r="BD830" s="372"/>
      <c r="BE830" s="437"/>
      <c r="BF830" s="381"/>
      <c r="BG830" s="376"/>
      <c r="BH830" s="377"/>
      <c r="BI830" s="385"/>
      <c r="BJ830" s="385"/>
      <c r="BK830" s="385"/>
      <c r="BL830" s="385"/>
      <c r="BM830" s="385"/>
      <c r="BN830" s="385"/>
      <c r="BO830" s="379"/>
      <c r="BP830" s="439"/>
      <c r="BQ830" s="438"/>
      <c r="BR830" s="440"/>
      <c r="BS830" s="385"/>
      <c r="BT830" s="379"/>
      <c r="BX830" s="458"/>
    </row>
    <row r="831" spans="1:76" s="132" customFormat="1" ht="15" x14ac:dyDescent="0.3">
      <c r="A831" s="148"/>
      <c r="B831" s="149"/>
      <c r="C831" s="291" t="str">
        <f t="shared" si="12"/>
        <v/>
      </c>
      <c r="D831" s="295"/>
      <c r="E831" s="264"/>
      <c r="F831" s="264"/>
      <c r="G831" s="431"/>
      <c r="H831" s="432"/>
      <c r="I831" s="382"/>
      <c r="J831" s="382"/>
      <c r="K831" s="382"/>
      <c r="L831" s="376"/>
      <c r="M831" s="433"/>
      <c r="N831" s="434"/>
      <c r="O831" s="435"/>
      <c r="P831" s="378"/>
      <c r="Q831" s="436"/>
      <c r="R831" s="373"/>
      <c r="S831" s="437"/>
      <c r="T831" s="438"/>
      <c r="U831" s="384"/>
      <c r="V831" s="470"/>
      <c r="W831" s="381"/>
      <c r="X831" s="382"/>
      <c r="Y831" s="382"/>
      <c r="Z831" s="382"/>
      <c r="AA831" s="382"/>
      <c r="AB831" s="382"/>
      <c r="AC831" s="376"/>
      <c r="AD831" s="377"/>
      <c r="AE831" s="385"/>
      <c r="AF831" s="385"/>
      <c r="AG831" s="385"/>
      <c r="AH831" s="385"/>
      <c r="AI831" s="379"/>
      <c r="AJ831" s="386"/>
      <c r="AK831" s="372"/>
      <c r="AL831" s="372"/>
      <c r="AM831" s="372"/>
      <c r="AN831" s="372"/>
      <c r="AO831" s="372"/>
      <c r="AP831" s="372"/>
      <c r="AQ831" s="373"/>
      <c r="AR831" s="387"/>
      <c r="AS831" s="383"/>
      <c r="AT831" s="435"/>
      <c r="AU831" s="385"/>
      <c r="AV831" s="385"/>
      <c r="AW831" s="385"/>
      <c r="AX831" s="385"/>
      <c r="AY831" s="378"/>
      <c r="AZ831" s="436"/>
      <c r="BA831" s="372"/>
      <c r="BB831" s="372"/>
      <c r="BC831" s="372"/>
      <c r="BD831" s="372"/>
      <c r="BE831" s="437"/>
      <c r="BF831" s="381"/>
      <c r="BG831" s="376"/>
      <c r="BH831" s="377"/>
      <c r="BI831" s="385"/>
      <c r="BJ831" s="385"/>
      <c r="BK831" s="385"/>
      <c r="BL831" s="385"/>
      <c r="BM831" s="385"/>
      <c r="BN831" s="385"/>
      <c r="BO831" s="379"/>
      <c r="BP831" s="439"/>
      <c r="BQ831" s="438"/>
      <c r="BR831" s="440"/>
      <c r="BS831" s="385"/>
      <c r="BT831" s="379"/>
      <c r="BX831" s="458"/>
    </row>
    <row r="832" spans="1:76" s="132" customFormat="1" ht="15" x14ac:dyDescent="0.3">
      <c r="A832" s="148"/>
      <c r="B832" s="149"/>
      <c r="C832" s="291" t="str">
        <f t="shared" si="12"/>
        <v/>
      </c>
      <c r="D832" s="295"/>
      <c r="E832" s="264"/>
      <c r="F832" s="264"/>
      <c r="G832" s="431"/>
      <c r="H832" s="432"/>
      <c r="I832" s="382"/>
      <c r="J832" s="382"/>
      <c r="K832" s="382"/>
      <c r="L832" s="376"/>
      <c r="M832" s="433"/>
      <c r="N832" s="434"/>
      <c r="O832" s="435"/>
      <c r="P832" s="378"/>
      <c r="Q832" s="436"/>
      <c r="R832" s="373"/>
      <c r="S832" s="437"/>
      <c r="T832" s="438"/>
      <c r="U832" s="384"/>
      <c r="V832" s="470"/>
      <c r="W832" s="381"/>
      <c r="X832" s="382"/>
      <c r="Y832" s="382"/>
      <c r="Z832" s="382"/>
      <c r="AA832" s="382"/>
      <c r="AB832" s="382"/>
      <c r="AC832" s="376"/>
      <c r="AD832" s="377"/>
      <c r="AE832" s="385"/>
      <c r="AF832" s="385"/>
      <c r="AG832" s="385"/>
      <c r="AH832" s="385"/>
      <c r="AI832" s="379"/>
      <c r="AJ832" s="386"/>
      <c r="AK832" s="372"/>
      <c r="AL832" s="372"/>
      <c r="AM832" s="372"/>
      <c r="AN832" s="372"/>
      <c r="AO832" s="372"/>
      <c r="AP832" s="372"/>
      <c r="AQ832" s="373"/>
      <c r="AR832" s="387"/>
      <c r="AS832" s="383"/>
      <c r="AT832" s="435"/>
      <c r="AU832" s="385"/>
      <c r="AV832" s="385"/>
      <c r="AW832" s="385"/>
      <c r="AX832" s="385"/>
      <c r="AY832" s="378"/>
      <c r="AZ832" s="436"/>
      <c r="BA832" s="372"/>
      <c r="BB832" s="372"/>
      <c r="BC832" s="372"/>
      <c r="BD832" s="372"/>
      <c r="BE832" s="437"/>
      <c r="BF832" s="381"/>
      <c r="BG832" s="376"/>
      <c r="BH832" s="377"/>
      <c r="BI832" s="385"/>
      <c r="BJ832" s="385"/>
      <c r="BK832" s="385"/>
      <c r="BL832" s="385"/>
      <c r="BM832" s="385"/>
      <c r="BN832" s="385"/>
      <c r="BO832" s="379"/>
      <c r="BP832" s="439"/>
      <c r="BQ832" s="438"/>
      <c r="BR832" s="440"/>
      <c r="BS832" s="385"/>
      <c r="BT832" s="379"/>
      <c r="BX832" s="458"/>
    </row>
    <row r="833" spans="1:76" s="132" customFormat="1" ht="15" x14ac:dyDescent="0.3">
      <c r="A833" s="148"/>
      <c r="B833" s="149"/>
      <c r="C833" s="291" t="str">
        <f t="shared" si="12"/>
        <v/>
      </c>
      <c r="D833" s="295"/>
      <c r="E833" s="264"/>
      <c r="F833" s="264"/>
      <c r="G833" s="431"/>
      <c r="H833" s="432"/>
      <c r="I833" s="382"/>
      <c r="J833" s="382"/>
      <c r="K833" s="382"/>
      <c r="L833" s="376"/>
      <c r="M833" s="433"/>
      <c r="N833" s="434"/>
      <c r="O833" s="435"/>
      <c r="P833" s="378"/>
      <c r="Q833" s="436"/>
      <c r="R833" s="373"/>
      <c r="S833" s="437"/>
      <c r="T833" s="438"/>
      <c r="U833" s="384"/>
      <c r="V833" s="470"/>
      <c r="W833" s="381"/>
      <c r="X833" s="382"/>
      <c r="Y833" s="382"/>
      <c r="Z833" s="382"/>
      <c r="AA833" s="382"/>
      <c r="AB833" s="382"/>
      <c r="AC833" s="376"/>
      <c r="AD833" s="377"/>
      <c r="AE833" s="385"/>
      <c r="AF833" s="385"/>
      <c r="AG833" s="385"/>
      <c r="AH833" s="385"/>
      <c r="AI833" s="379"/>
      <c r="AJ833" s="386"/>
      <c r="AK833" s="372"/>
      <c r="AL833" s="372"/>
      <c r="AM833" s="372"/>
      <c r="AN833" s="372"/>
      <c r="AO833" s="372"/>
      <c r="AP833" s="372"/>
      <c r="AQ833" s="373"/>
      <c r="AR833" s="387"/>
      <c r="AS833" s="383"/>
      <c r="AT833" s="435"/>
      <c r="AU833" s="385"/>
      <c r="AV833" s="385"/>
      <c r="AW833" s="385"/>
      <c r="AX833" s="385"/>
      <c r="AY833" s="378"/>
      <c r="AZ833" s="436"/>
      <c r="BA833" s="372"/>
      <c r="BB833" s="372"/>
      <c r="BC833" s="372"/>
      <c r="BD833" s="372"/>
      <c r="BE833" s="437"/>
      <c r="BF833" s="381"/>
      <c r="BG833" s="376"/>
      <c r="BH833" s="377"/>
      <c r="BI833" s="385"/>
      <c r="BJ833" s="385"/>
      <c r="BK833" s="385"/>
      <c r="BL833" s="385"/>
      <c r="BM833" s="385"/>
      <c r="BN833" s="385"/>
      <c r="BO833" s="379"/>
      <c r="BP833" s="439"/>
      <c r="BQ833" s="438"/>
      <c r="BR833" s="440"/>
      <c r="BS833" s="385"/>
      <c r="BT833" s="379"/>
      <c r="BX833" s="458"/>
    </row>
    <row r="834" spans="1:76" s="132" customFormat="1" ht="15" x14ac:dyDescent="0.3">
      <c r="A834" s="148"/>
      <c r="B834" s="149"/>
      <c r="C834" s="291" t="str">
        <f t="shared" si="12"/>
        <v/>
      </c>
      <c r="D834" s="295"/>
      <c r="E834" s="264"/>
      <c r="F834" s="264"/>
      <c r="G834" s="431"/>
      <c r="H834" s="432"/>
      <c r="I834" s="382"/>
      <c r="J834" s="382"/>
      <c r="K834" s="382"/>
      <c r="L834" s="376"/>
      <c r="M834" s="433"/>
      <c r="N834" s="434"/>
      <c r="O834" s="435"/>
      <c r="P834" s="378"/>
      <c r="Q834" s="436"/>
      <c r="R834" s="373"/>
      <c r="S834" s="437"/>
      <c r="T834" s="438"/>
      <c r="U834" s="384"/>
      <c r="V834" s="470"/>
      <c r="W834" s="381"/>
      <c r="X834" s="382"/>
      <c r="Y834" s="382"/>
      <c r="Z834" s="382"/>
      <c r="AA834" s="382"/>
      <c r="AB834" s="382"/>
      <c r="AC834" s="376"/>
      <c r="AD834" s="377"/>
      <c r="AE834" s="385"/>
      <c r="AF834" s="385"/>
      <c r="AG834" s="385"/>
      <c r="AH834" s="385"/>
      <c r="AI834" s="379"/>
      <c r="AJ834" s="386"/>
      <c r="AK834" s="372"/>
      <c r="AL834" s="372"/>
      <c r="AM834" s="372"/>
      <c r="AN834" s="372"/>
      <c r="AO834" s="372"/>
      <c r="AP834" s="372"/>
      <c r="AQ834" s="373"/>
      <c r="AR834" s="387"/>
      <c r="AS834" s="383"/>
      <c r="AT834" s="435"/>
      <c r="AU834" s="385"/>
      <c r="AV834" s="385"/>
      <c r="AW834" s="385"/>
      <c r="AX834" s="385"/>
      <c r="AY834" s="378"/>
      <c r="AZ834" s="436"/>
      <c r="BA834" s="372"/>
      <c r="BB834" s="372"/>
      <c r="BC834" s="372"/>
      <c r="BD834" s="372"/>
      <c r="BE834" s="437"/>
      <c r="BF834" s="381"/>
      <c r="BG834" s="376"/>
      <c r="BH834" s="377"/>
      <c r="BI834" s="385"/>
      <c r="BJ834" s="385"/>
      <c r="BK834" s="385"/>
      <c r="BL834" s="385"/>
      <c r="BM834" s="385"/>
      <c r="BN834" s="385"/>
      <c r="BO834" s="379"/>
      <c r="BP834" s="439"/>
      <c r="BQ834" s="438"/>
      <c r="BR834" s="440"/>
      <c r="BS834" s="385"/>
      <c r="BT834" s="379"/>
      <c r="BX834" s="458"/>
    </row>
    <row r="835" spans="1:76" s="132" customFormat="1" ht="15" x14ac:dyDescent="0.3">
      <c r="A835" s="148"/>
      <c r="B835" s="149"/>
      <c r="C835" s="291" t="str">
        <f t="shared" si="12"/>
        <v/>
      </c>
      <c r="D835" s="295"/>
      <c r="E835" s="264"/>
      <c r="F835" s="264"/>
      <c r="G835" s="431"/>
      <c r="H835" s="432"/>
      <c r="I835" s="382"/>
      <c r="J835" s="382"/>
      <c r="K835" s="382"/>
      <c r="L835" s="376"/>
      <c r="M835" s="433"/>
      <c r="N835" s="434"/>
      <c r="O835" s="435"/>
      <c r="P835" s="378"/>
      <c r="Q835" s="436"/>
      <c r="R835" s="373"/>
      <c r="S835" s="437"/>
      <c r="T835" s="438"/>
      <c r="U835" s="384"/>
      <c r="V835" s="470"/>
      <c r="W835" s="381"/>
      <c r="X835" s="382"/>
      <c r="Y835" s="382"/>
      <c r="Z835" s="382"/>
      <c r="AA835" s="382"/>
      <c r="AB835" s="382"/>
      <c r="AC835" s="376"/>
      <c r="AD835" s="377"/>
      <c r="AE835" s="385"/>
      <c r="AF835" s="385"/>
      <c r="AG835" s="385"/>
      <c r="AH835" s="385"/>
      <c r="AI835" s="379"/>
      <c r="AJ835" s="386"/>
      <c r="AK835" s="372"/>
      <c r="AL835" s="372"/>
      <c r="AM835" s="372"/>
      <c r="AN835" s="372"/>
      <c r="AO835" s="372"/>
      <c r="AP835" s="372"/>
      <c r="AQ835" s="373"/>
      <c r="AR835" s="387"/>
      <c r="AS835" s="383"/>
      <c r="AT835" s="435"/>
      <c r="AU835" s="385"/>
      <c r="AV835" s="385"/>
      <c r="AW835" s="385"/>
      <c r="AX835" s="385"/>
      <c r="AY835" s="378"/>
      <c r="AZ835" s="436"/>
      <c r="BA835" s="372"/>
      <c r="BB835" s="372"/>
      <c r="BC835" s="372"/>
      <c r="BD835" s="372"/>
      <c r="BE835" s="437"/>
      <c r="BF835" s="381"/>
      <c r="BG835" s="376"/>
      <c r="BH835" s="377"/>
      <c r="BI835" s="385"/>
      <c r="BJ835" s="385"/>
      <c r="BK835" s="385"/>
      <c r="BL835" s="385"/>
      <c r="BM835" s="385"/>
      <c r="BN835" s="385"/>
      <c r="BO835" s="379"/>
      <c r="BP835" s="439"/>
      <c r="BQ835" s="438"/>
      <c r="BR835" s="440"/>
      <c r="BS835" s="385"/>
      <c r="BT835" s="379"/>
      <c r="BX835" s="458"/>
    </row>
    <row r="836" spans="1:76" s="132" customFormat="1" ht="15" x14ac:dyDescent="0.3">
      <c r="A836" s="148"/>
      <c r="B836" s="149"/>
      <c r="C836" s="291" t="str">
        <f t="shared" si="12"/>
        <v/>
      </c>
      <c r="D836" s="295"/>
      <c r="E836" s="264"/>
      <c r="F836" s="264"/>
      <c r="G836" s="431"/>
      <c r="H836" s="432"/>
      <c r="I836" s="382"/>
      <c r="J836" s="382"/>
      <c r="K836" s="382"/>
      <c r="L836" s="376"/>
      <c r="M836" s="433"/>
      <c r="N836" s="434"/>
      <c r="O836" s="435"/>
      <c r="P836" s="378"/>
      <c r="Q836" s="436"/>
      <c r="R836" s="373"/>
      <c r="S836" s="437"/>
      <c r="T836" s="438"/>
      <c r="U836" s="384"/>
      <c r="V836" s="470"/>
      <c r="W836" s="381"/>
      <c r="X836" s="382"/>
      <c r="Y836" s="382"/>
      <c r="Z836" s="382"/>
      <c r="AA836" s="382"/>
      <c r="AB836" s="382"/>
      <c r="AC836" s="376"/>
      <c r="AD836" s="377"/>
      <c r="AE836" s="385"/>
      <c r="AF836" s="385"/>
      <c r="AG836" s="385"/>
      <c r="AH836" s="385"/>
      <c r="AI836" s="379"/>
      <c r="AJ836" s="386"/>
      <c r="AK836" s="372"/>
      <c r="AL836" s="372"/>
      <c r="AM836" s="372"/>
      <c r="AN836" s="372"/>
      <c r="AO836" s="372"/>
      <c r="AP836" s="372"/>
      <c r="AQ836" s="373"/>
      <c r="AR836" s="387"/>
      <c r="AS836" s="383"/>
      <c r="AT836" s="435"/>
      <c r="AU836" s="385"/>
      <c r="AV836" s="385"/>
      <c r="AW836" s="385"/>
      <c r="AX836" s="385"/>
      <c r="AY836" s="378"/>
      <c r="AZ836" s="436"/>
      <c r="BA836" s="372"/>
      <c r="BB836" s="372"/>
      <c r="BC836" s="372"/>
      <c r="BD836" s="372"/>
      <c r="BE836" s="437"/>
      <c r="BF836" s="381"/>
      <c r="BG836" s="376"/>
      <c r="BH836" s="377"/>
      <c r="BI836" s="385"/>
      <c r="BJ836" s="385"/>
      <c r="BK836" s="385"/>
      <c r="BL836" s="385"/>
      <c r="BM836" s="385"/>
      <c r="BN836" s="385"/>
      <c r="BO836" s="379"/>
      <c r="BP836" s="439"/>
      <c r="BQ836" s="438"/>
      <c r="BR836" s="440"/>
      <c r="BS836" s="385"/>
      <c r="BT836" s="379"/>
      <c r="BX836" s="458"/>
    </row>
    <row r="837" spans="1:76" s="132" customFormat="1" ht="15" x14ac:dyDescent="0.3">
      <c r="A837" s="148"/>
      <c r="B837" s="149"/>
      <c r="C837" s="291" t="str">
        <f t="shared" ref="C837:C900" si="13">IF(D837="","",C836+1)</f>
        <v/>
      </c>
      <c r="D837" s="295"/>
      <c r="E837" s="264"/>
      <c r="F837" s="264"/>
      <c r="G837" s="431"/>
      <c r="H837" s="432"/>
      <c r="I837" s="382"/>
      <c r="J837" s="382"/>
      <c r="K837" s="382"/>
      <c r="L837" s="376"/>
      <c r="M837" s="433"/>
      <c r="N837" s="434"/>
      <c r="O837" s="435"/>
      <c r="P837" s="378"/>
      <c r="Q837" s="436"/>
      <c r="R837" s="373"/>
      <c r="S837" s="437"/>
      <c r="T837" s="438"/>
      <c r="U837" s="384"/>
      <c r="V837" s="470"/>
      <c r="W837" s="381"/>
      <c r="X837" s="382"/>
      <c r="Y837" s="382"/>
      <c r="Z837" s="382"/>
      <c r="AA837" s="382"/>
      <c r="AB837" s="382"/>
      <c r="AC837" s="376"/>
      <c r="AD837" s="377"/>
      <c r="AE837" s="385"/>
      <c r="AF837" s="385"/>
      <c r="AG837" s="385"/>
      <c r="AH837" s="385"/>
      <c r="AI837" s="379"/>
      <c r="AJ837" s="386"/>
      <c r="AK837" s="372"/>
      <c r="AL837" s="372"/>
      <c r="AM837" s="372"/>
      <c r="AN837" s="372"/>
      <c r="AO837" s="372"/>
      <c r="AP837" s="372"/>
      <c r="AQ837" s="373"/>
      <c r="AR837" s="387"/>
      <c r="AS837" s="383"/>
      <c r="AT837" s="435"/>
      <c r="AU837" s="385"/>
      <c r="AV837" s="385"/>
      <c r="AW837" s="385"/>
      <c r="AX837" s="385"/>
      <c r="AY837" s="378"/>
      <c r="AZ837" s="436"/>
      <c r="BA837" s="372"/>
      <c r="BB837" s="372"/>
      <c r="BC837" s="372"/>
      <c r="BD837" s="372"/>
      <c r="BE837" s="437"/>
      <c r="BF837" s="381"/>
      <c r="BG837" s="376"/>
      <c r="BH837" s="377"/>
      <c r="BI837" s="385"/>
      <c r="BJ837" s="385"/>
      <c r="BK837" s="385"/>
      <c r="BL837" s="385"/>
      <c r="BM837" s="385"/>
      <c r="BN837" s="385"/>
      <c r="BO837" s="379"/>
      <c r="BP837" s="439"/>
      <c r="BQ837" s="438"/>
      <c r="BR837" s="440"/>
      <c r="BS837" s="385"/>
      <c r="BT837" s="379"/>
      <c r="BX837" s="458"/>
    </row>
    <row r="838" spans="1:76" s="132" customFormat="1" ht="15" x14ac:dyDescent="0.3">
      <c r="A838" s="148"/>
      <c r="B838" s="149"/>
      <c r="C838" s="291" t="str">
        <f t="shared" si="13"/>
        <v/>
      </c>
      <c r="D838" s="295"/>
      <c r="E838" s="264"/>
      <c r="F838" s="264"/>
      <c r="G838" s="431"/>
      <c r="H838" s="432"/>
      <c r="I838" s="382"/>
      <c r="J838" s="382"/>
      <c r="K838" s="382"/>
      <c r="L838" s="376"/>
      <c r="M838" s="433"/>
      <c r="N838" s="434"/>
      <c r="O838" s="435"/>
      <c r="P838" s="378"/>
      <c r="Q838" s="436"/>
      <c r="R838" s="373"/>
      <c r="S838" s="437"/>
      <c r="T838" s="438"/>
      <c r="U838" s="384"/>
      <c r="V838" s="470"/>
      <c r="W838" s="381"/>
      <c r="X838" s="382"/>
      <c r="Y838" s="382"/>
      <c r="Z838" s="382"/>
      <c r="AA838" s="382"/>
      <c r="AB838" s="382"/>
      <c r="AC838" s="376"/>
      <c r="AD838" s="377"/>
      <c r="AE838" s="385"/>
      <c r="AF838" s="385"/>
      <c r="AG838" s="385"/>
      <c r="AH838" s="385"/>
      <c r="AI838" s="379"/>
      <c r="AJ838" s="386"/>
      <c r="AK838" s="372"/>
      <c r="AL838" s="372"/>
      <c r="AM838" s="372"/>
      <c r="AN838" s="372"/>
      <c r="AO838" s="372"/>
      <c r="AP838" s="372"/>
      <c r="AQ838" s="373"/>
      <c r="AR838" s="387"/>
      <c r="AS838" s="383"/>
      <c r="AT838" s="435"/>
      <c r="AU838" s="385"/>
      <c r="AV838" s="385"/>
      <c r="AW838" s="385"/>
      <c r="AX838" s="385"/>
      <c r="AY838" s="378"/>
      <c r="AZ838" s="436"/>
      <c r="BA838" s="372"/>
      <c r="BB838" s="372"/>
      <c r="BC838" s="372"/>
      <c r="BD838" s="372"/>
      <c r="BE838" s="437"/>
      <c r="BF838" s="381"/>
      <c r="BG838" s="376"/>
      <c r="BH838" s="377"/>
      <c r="BI838" s="385"/>
      <c r="BJ838" s="385"/>
      <c r="BK838" s="385"/>
      <c r="BL838" s="385"/>
      <c r="BM838" s="385"/>
      <c r="BN838" s="385"/>
      <c r="BO838" s="379"/>
      <c r="BP838" s="439"/>
      <c r="BQ838" s="438"/>
      <c r="BR838" s="440"/>
      <c r="BS838" s="385"/>
      <c r="BT838" s="379"/>
      <c r="BX838" s="458"/>
    </row>
    <row r="839" spans="1:76" s="132" customFormat="1" ht="15" x14ac:dyDescent="0.3">
      <c r="A839" s="148"/>
      <c r="B839" s="149"/>
      <c r="C839" s="291" t="str">
        <f t="shared" si="13"/>
        <v/>
      </c>
      <c r="D839" s="295"/>
      <c r="E839" s="264"/>
      <c r="F839" s="264"/>
      <c r="G839" s="431"/>
      <c r="H839" s="432"/>
      <c r="I839" s="382"/>
      <c r="J839" s="382"/>
      <c r="K839" s="382"/>
      <c r="L839" s="376"/>
      <c r="M839" s="433"/>
      <c r="N839" s="434"/>
      <c r="O839" s="435"/>
      <c r="P839" s="378"/>
      <c r="Q839" s="436"/>
      <c r="R839" s="373"/>
      <c r="S839" s="437"/>
      <c r="T839" s="438"/>
      <c r="U839" s="384"/>
      <c r="V839" s="470"/>
      <c r="W839" s="381"/>
      <c r="X839" s="382"/>
      <c r="Y839" s="382"/>
      <c r="Z839" s="382"/>
      <c r="AA839" s="382"/>
      <c r="AB839" s="382"/>
      <c r="AC839" s="376"/>
      <c r="AD839" s="377"/>
      <c r="AE839" s="385"/>
      <c r="AF839" s="385"/>
      <c r="AG839" s="385"/>
      <c r="AH839" s="385"/>
      <c r="AI839" s="379"/>
      <c r="AJ839" s="386"/>
      <c r="AK839" s="372"/>
      <c r="AL839" s="372"/>
      <c r="AM839" s="372"/>
      <c r="AN839" s="372"/>
      <c r="AO839" s="372"/>
      <c r="AP839" s="372"/>
      <c r="AQ839" s="373"/>
      <c r="AR839" s="387"/>
      <c r="AS839" s="383"/>
      <c r="AT839" s="435"/>
      <c r="AU839" s="385"/>
      <c r="AV839" s="385"/>
      <c r="AW839" s="385"/>
      <c r="AX839" s="385"/>
      <c r="AY839" s="378"/>
      <c r="AZ839" s="436"/>
      <c r="BA839" s="372"/>
      <c r="BB839" s="372"/>
      <c r="BC839" s="372"/>
      <c r="BD839" s="372"/>
      <c r="BE839" s="437"/>
      <c r="BF839" s="381"/>
      <c r="BG839" s="376"/>
      <c r="BH839" s="377"/>
      <c r="BI839" s="385"/>
      <c r="BJ839" s="385"/>
      <c r="BK839" s="385"/>
      <c r="BL839" s="385"/>
      <c r="BM839" s="385"/>
      <c r="BN839" s="385"/>
      <c r="BO839" s="379"/>
      <c r="BP839" s="439"/>
      <c r="BQ839" s="438"/>
      <c r="BR839" s="440"/>
      <c r="BS839" s="385"/>
      <c r="BT839" s="379"/>
      <c r="BX839" s="458"/>
    </row>
    <row r="840" spans="1:76" s="132" customFormat="1" ht="15" x14ac:dyDescent="0.3">
      <c r="A840" s="148"/>
      <c r="B840" s="149"/>
      <c r="C840" s="291" t="str">
        <f t="shared" si="13"/>
        <v/>
      </c>
      <c r="D840" s="295"/>
      <c r="E840" s="264"/>
      <c r="F840" s="264"/>
      <c r="G840" s="431"/>
      <c r="H840" s="432"/>
      <c r="I840" s="382"/>
      <c r="J840" s="382"/>
      <c r="K840" s="382"/>
      <c r="L840" s="376"/>
      <c r="M840" s="433"/>
      <c r="N840" s="434"/>
      <c r="O840" s="435"/>
      <c r="P840" s="378"/>
      <c r="Q840" s="436"/>
      <c r="R840" s="373"/>
      <c r="S840" s="437"/>
      <c r="T840" s="438"/>
      <c r="U840" s="384"/>
      <c r="V840" s="470"/>
      <c r="W840" s="381"/>
      <c r="X840" s="382"/>
      <c r="Y840" s="382"/>
      <c r="Z840" s="382"/>
      <c r="AA840" s="382"/>
      <c r="AB840" s="382"/>
      <c r="AC840" s="376"/>
      <c r="AD840" s="377"/>
      <c r="AE840" s="385"/>
      <c r="AF840" s="385"/>
      <c r="AG840" s="385"/>
      <c r="AH840" s="385"/>
      <c r="AI840" s="379"/>
      <c r="AJ840" s="386"/>
      <c r="AK840" s="372"/>
      <c r="AL840" s="372"/>
      <c r="AM840" s="372"/>
      <c r="AN840" s="372"/>
      <c r="AO840" s="372"/>
      <c r="AP840" s="372"/>
      <c r="AQ840" s="373"/>
      <c r="AR840" s="387"/>
      <c r="AS840" s="383"/>
      <c r="AT840" s="435"/>
      <c r="AU840" s="385"/>
      <c r="AV840" s="385"/>
      <c r="AW840" s="385"/>
      <c r="AX840" s="385"/>
      <c r="AY840" s="378"/>
      <c r="AZ840" s="436"/>
      <c r="BA840" s="372"/>
      <c r="BB840" s="372"/>
      <c r="BC840" s="372"/>
      <c r="BD840" s="372"/>
      <c r="BE840" s="437"/>
      <c r="BF840" s="381"/>
      <c r="BG840" s="376"/>
      <c r="BH840" s="377"/>
      <c r="BI840" s="385"/>
      <c r="BJ840" s="385"/>
      <c r="BK840" s="385"/>
      <c r="BL840" s="385"/>
      <c r="BM840" s="385"/>
      <c r="BN840" s="385"/>
      <c r="BO840" s="379"/>
      <c r="BP840" s="439"/>
      <c r="BQ840" s="438"/>
      <c r="BR840" s="440"/>
      <c r="BS840" s="385"/>
      <c r="BT840" s="379"/>
      <c r="BX840" s="458"/>
    </row>
    <row r="841" spans="1:76" s="132" customFormat="1" ht="15" x14ac:dyDescent="0.3">
      <c r="A841" s="148"/>
      <c r="B841" s="149"/>
      <c r="C841" s="291" t="str">
        <f t="shared" si="13"/>
        <v/>
      </c>
      <c r="D841" s="295"/>
      <c r="E841" s="264"/>
      <c r="F841" s="264"/>
      <c r="G841" s="431"/>
      <c r="H841" s="432"/>
      <c r="I841" s="382"/>
      <c r="J841" s="382"/>
      <c r="K841" s="382"/>
      <c r="L841" s="376"/>
      <c r="M841" s="433"/>
      <c r="N841" s="434"/>
      <c r="O841" s="435"/>
      <c r="P841" s="378"/>
      <c r="Q841" s="436"/>
      <c r="R841" s="373"/>
      <c r="S841" s="437"/>
      <c r="T841" s="438"/>
      <c r="U841" s="384"/>
      <c r="V841" s="470"/>
      <c r="W841" s="381"/>
      <c r="X841" s="382"/>
      <c r="Y841" s="382"/>
      <c r="Z841" s="382"/>
      <c r="AA841" s="382"/>
      <c r="AB841" s="382"/>
      <c r="AC841" s="376"/>
      <c r="AD841" s="377"/>
      <c r="AE841" s="385"/>
      <c r="AF841" s="385"/>
      <c r="AG841" s="385"/>
      <c r="AH841" s="385"/>
      <c r="AI841" s="379"/>
      <c r="AJ841" s="386"/>
      <c r="AK841" s="372"/>
      <c r="AL841" s="372"/>
      <c r="AM841" s="372"/>
      <c r="AN841" s="372"/>
      <c r="AO841" s="372"/>
      <c r="AP841" s="372"/>
      <c r="AQ841" s="373"/>
      <c r="AR841" s="387"/>
      <c r="AS841" s="383"/>
      <c r="AT841" s="435"/>
      <c r="AU841" s="385"/>
      <c r="AV841" s="385"/>
      <c r="AW841" s="385"/>
      <c r="AX841" s="385"/>
      <c r="AY841" s="378"/>
      <c r="AZ841" s="436"/>
      <c r="BA841" s="372"/>
      <c r="BB841" s="372"/>
      <c r="BC841" s="372"/>
      <c r="BD841" s="372"/>
      <c r="BE841" s="437"/>
      <c r="BF841" s="381"/>
      <c r="BG841" s="376"/>
      <c r="BH841" s="377"/>
      <c r="BI841" s="385"/>
      <c r="BJ841" s="385"/>
      <c r="BK841" s="385"/>
      <c r="BL841" s="385"/>
      <c r="BM841" s="385"/>
      <c r="BN841" s="385"/>
      <c r="BO841" s="379"/>
      <c r="BP841" s="439"/>
      <c r="BQ841" s="438"/>
      <c r="BR841" s="440"/>
      <c r="BS841" s="385"/>
      <c r="BT841" s="379"/>
      <c r="BX841" s="458"/>
    </row>
    <row r="842" spans="1:76" s="132" customFormat="1" ht="15" x14ac:dyDescent="0.3">
      <c r="A842" s="148"/>
      <c r="B842" s="149"/>
      <c r="C842" s="291" t="str">
        <f t="shared" si="13"/>
        <v/>
      </c>
      <c r="D842" s="295"/>
      <c r="E842" s="264"/>
      <c r="F842" s="264"/>
      <c r="G842" s="431"/>
      <c r="H842" s="432"/>
      <c r="I842" s="382"/>
      <c r="J842" s="382"/>
      <c r="K842" s="382"/>
      <c r="L842" s="376"/>
      <c r="M842" s="433"/>
      <c r="N842" s="434"/>
      <c r="O842" s="435"/>
      <c r="P842" s="378"/>
      <c r="Q842" s="436"/>
      <c r="R842" s="373"/>
      <c r="S842" s="437"/>
      <c r="T842" s="438"/>
      <c r="U842" s="384"/>
      <c r="V842" s="470"/>
      <c r="W842" s="381"/>
      <c r="X842" s="382"/>
      <c r="Y842" s="382"/>
      <c r="Z842" s="382"/>
      <c r="AA842" s="382"/>
      <c r="AB842" s="382"/>
      <c r="AC842" s="376"/>
      <c r="AD842" s="377"/>
      <c r="AE842" s="385"/>
      <c r="AF842" s="385"/>
      <c r="AG842" s="385"/>
      <c r="AH842" s="385"/>
      <c r="AI842" s="379"/>
      <c r="AJ842" s="386"/>
      <c r="AK842" s="372"/>
      <c r="AL842" s="372"/>
      <c r="AM842" s="372"/>
      <c r="AN842" s="372"/>
      <c r="AO842" s="372"/>
      <c r="AP842" s="372"/>
      <c r="AQ842" s="373"/>
      <c r="AR842" s="387"/>
      <c r="AS842" s="383"/>
      <c r="AT842" s="435"/>
      <c r="AU842" s="385"/>
      <c r="AV842" s="385"/>
      <c r="AW842" s="385"/>
      <c r="AX842" s="385"/>
      <c r="AY842" s="378"/>
      <c r="AZ842" s="436"/>
      <c r="BA842" s="372"/>
      <c r="BB842" s="372"/>
      <c r="BC842" s="372"/>
      <c r="BD842" s="372"/>
      <c r="BE842" s="437"/>
      <c r="BF842" s="381"/>
      <c r="BG842" s="376"/>
      <c r="BH842" s="377"/>
      <c r="BI842" s="385"/>
      <c r="BJ842" s="385"/>
      <c r="BK842" s="385"/>
      <c r="BL842" s="385"/>
      <c r="BM842" s="385"/>
      <c r="BN842" s="385"/>
      <c r="BO842" s="379"/>
      <c r="BP842" s="439"/>
      <c r="BQ842" s="438"/>
      <c r="BR842" s="440"/>
      <c r="BS842" s="385"/>
      <c r="BT842" s="379"/>
      <c r="BX842" s="458"/>
    </row>
    <row r="843" spans="1:76" s="132" customFormat="1" ht="15" x14ac:dyDescent="0.3">
      <c r="A843" s="148"/>
      <c r="B843" s="149"/>
      <c r="C843" s="291" t="str">
        <f t="shared" si="13"/>
        <v/>
      </c>
      <c r="D843" s="295"/>
      <c r="E843" s="264"/>
      <c r="F843" s="264"/>
      <c r="G843" s="431"/>
      <c r="H843" s="432"/>
      <c r="I843" s="382"/>
      <c r="J843" s="382"/>
      <c r="K843" s="382"/>
      <c r="L843" s="376"/>
      <c r="M843" s="433"/>
      <c r="N843" s="434"/>
      <c r="O843" s="435"/>
      <c r="P843" s="378"/>
      <c r="Q843" s="436"/>
      <c r="R843" s="373"/>
      <c r="S843" s="437"/>
      <c r="T843" s="438"/>
      <c r="U843" s="384"/>
      <c r="V843" s="470"/>
      <c r="W843" s="381"/>
      <c r="X843" s="382"/>
      <c r="Y843" s="382"/>
      <c r="Z843" s="382"/>
      <c r="AA843" s="382"/>
      <c r="AB843" s="382"/>
      <c r="AC843" s="376"/>
      <c r="AD843" s="377"/>
      <c r="AE843" s="385"/>
      <c r="AF843" s="385"/>
      <c r="AG843" s="385"/>
      <c r="AH843" s="385"/>
      <c r="AI843" s="379"/>
      <c r="AJ843" s="386"/>
      <c r="AK843" s="372"/>
      <c r="AL843" s="372"/>
      <c r="AM843" s="372"/>
      <c r="AN843" s="372"/>
      <c r="AO843" s="372"/>
      <c r="AP843" s="372"/>
      <c r="AQ843" s="373"/>
      <c r="AR843" s="387"/>
      <c r="AS843" s="383"/>
      <c r="AT843" s="435"/>
      <c r="AU843" s="385"/>
      <c r="AV843" s="385"/>
      <c r="AW843" s="385"/>
      <c r="AX843" s="385"/>
      <c r="AY843" s="378"/>
      <c r="AZ843" s="436"/>
      <c r="BA843" s="372"/>
      <c r="BB843" s="372"/>
      <c r="BC843" s="372"/>
      <c r="BD843" s="372"/>
      <c r="BE843" s="437"/>
      <c r="BF843" s="381"/>
      <c r="BG843" s="376"/>
      <c r="BH843" s="377"/>
      <c r="BI843" s="385"/>
      <c r="BJ843" s="385"/>
      <c r="BK843" s="385"/>
      <c r="BL843" s="385"/>
      <c r="BM843" s="385"/>
      <c r="BN843" s="385"/>
      <c r="BO843" s="379"/>
      <c r="BP843" s="439"/>
      <c r="BQ843" s="438"/>
      <c r="BR843" s="440"/>
      <c r="BS843" s="385"/>
      <c r="BT843" s="379"/>
      <c r="BX843" s="458"/>
    </row>
    <row r="844" spans="1:76" s="132" customFormat="1" ht="15" x14ac:dyDescent="0.3">
      <c r="A844" s="148"/>
      <c r="B844" s="149"/>
      <c r="C844" s="291" t="str">
        <f t="shared" si="13"/>
        <v/>
      </c>
      <c r="D844" s="295"/>
      <c r="E844" s="264"/>
      <c r="F844" s="264"/>
      <c r="G844" s="431"/>
      <c r="H844" s="432"/>
      <c r="I844" s="382"/>
      <c r="J844" s="382"/>
      <c r="K844" s="382"/>
      <c r="L844" s="376"/>
      <c r="M844" s="433"/>
      <c r="N844" s="434"/>
      <c r="O844" s="435"/>
      <c r="P844" s="378"/>
      <c r="Q844" s="436"/>
      <c r="R844" s="373"/>
      <c r="S844" s="437"/>
      <c r="T844" s="438"/>
      <c r="U844" s="384"/>
      <c r="V844" s="470"/>
      <c r="W844" s="381"/>
      <c r="X844" s="382"/>
      <c r="Y844" s="382"/>
      <c r="Z844" s="382"/>
      <c r="AA844" s="382"/>
      <c r="AB844" s="382"/>
      <c r="AC844" s="376"/>
      <c r="AD844" s="377"/>
      <c r="AE844" s="385"/>
      <c r="AF844" s="385"/>
      <c r="AG844" s="385"/>
      <c r="AH844" s="385"/>
      <c r="AI844" s="379"/>
      <c r="AJ844" s="386"/>
      <c r="AK844" s="372"/>
      <c r="AL844" s="372"/>
      <c r="AM844" s="372"/>
      <c r="AN844" s="372"/>
      <c r="AO844" s="372"/>
      <c r="AP844" s="372"/>
      <c r="AQ844" s="373"/>
      <c r="AR844" s="387"/>
      <c r="AS844" s="383"/>
      <c r="AT844" s="435"/>
      <c r="AU844" s="385"/>
      <c r="AV844" s="385"/>
      <c r="AW844" s="385"/>
      <c r="AX844" s="385"/>
      <c r="AY844" s="378"/>
      <c r="AZ844" s="436"/>
      <c r="BA844" s="372"/>
      <c r="BB844" s="372"/>
      <c r="BC844" s="372"/>
      <c r="BD844" s="372"/>
      <c r="BE844" s="437"/>
      <c r="BF844" s="381"/>
      <c r="BG844" s="376"/>
      <c r="BH844" s="377"/>
      <c r="BI844" s="385"/>
      <c r="BJ844" s="385"/>
      <c r="BK844" s="385"/>
      <c r="BL844" s="385"/>
      <c r="BM844" s="385"/>
      <c r="BN844" s="385"/>
      <c r="BO844" s="379"/>
      <c r="BP844" s="439"/>
      <c r="BQ844" s="438"/>
      <c r="BR844" s="440"/>
      <c r="BS844" s="385"/>
      <c r="BT844" s="379"/>
      <c r="BX844" s="458"/>
    </row>
    <row r="845" spans="1:76" s="132" customFormat="1" ht="15" x14ac:dyDescent="0.3">
      <c r="A845" s="148"/>
      <c r="B845" s="149"/>
      <c r="C845" s="291" t="str">
        <f t="shared" si="13"/>
        <v/>
      </c>
      <c r="D845" s="295"/>
      <c r="E845" s="264"/>
      <c r="F845" s="264"/>
      <c r="G845" s="431"/>
      <c r="H845" s="432"/>
      <c r="I845" s="382"/>
      <c r="J845" s="382"/>
      <c r="K845" s="382"/>
      <c r="L845" s="376"/>
      <c r="M845" s="433"/>
      <c r="N845" s="434"/>
      <c r="O845" s="435"/>
      <c r="P845" s="378"/>
      <c r="Q845" s="436"/>
      <c r="R845" s="373"/>
      <c r="S845" s="437"/>
      <c r="T845" s="438"/>
      <c r="U845" s="384"/>
      <c r="V845" s="470"/>
      <c r="W845" s="381"/>
      <c r="X845" s="382"/>
      <c r="Y845" s="382"/>
      <c r="Z845" s="382"/>
      <c r="AA845" s="382"/>
      <c r="AB845" s="382"/>
      <c r="AC845" s="376"/>
      <c r="AD845" s="377"/>
      <c r="AE845" s="385"/>
      <c r="AF845" s="385"/>
      <c r="AG845" s="385"/>
      <c r="AH845" s="385"/>
      <c r="AI845" s="379"/>
      <c r="AJ845" s="386"/>
      <c r="AK845" s="372"/>
      <c r="AL845" s="372"/>
      <c r="AM845" s="372"/>
      <c r="AN845" s="372"/>
      <c r="AO845" s="372"/>
      <c r="AP845" s="372"/>
      <c r="AQ845" s="373"/>
      <c r="AR845" s="387"/>
      <c r="AS845" s="383"/>
      <c r="AT845" s="435"/>
      <c r="AU845" s="385"/>
      <c r="AV845" s="385"/>
      <c r="AW845" s="385"/>
      <c r="AX845" s="385"/>
      <c r="AY845" s="378"/>
      <c r="AZ845" s="436"/>
      <c r="BA845" s="372"/>
      <c r="BB845" s="372"/>
      <c r="BC845" s="372"/>
      <c r="BD845" s="372"/>
      <c r="BE845" s="437"/>
      <c r="BF845" s="381"/>
      <c r="BG845" s="376"/>
      <c r="BH845" s="377"/>
      <c r="BI845" s="385"/>
      <c r="BJ845" s="385"/>
      <c r="BK845" s="385"/>
      <c r="BL845" s="385"/>
      <c r="BM845" s="385"/>
      <c r="BN845" s="385"/>
      <c r="BO845" s="379"/>
      <c r="BP845" s="439"/>
      <c r="BQ845" s="438"/>
      <c r="BR845" s="440"/>
      <c r="BS845" s="385"/>
      <c r="BT845" s="379"/>
      <c r="BX845" s="458"/>
    </row>
    <row r="846" spans="1:76" s="132" customFormat="1" ht="15" x14ac:dyDescent="0.3">
      <c r="A846" s="148"/>
      <c r="B846" s="149"/>
      <c r="C846" s="291" t="str">
        <f t="shared" si="13"/>
        <v/>
      </c>
      <c r="D846" s="295"/>
      <c r="E846" s="264"/>
      <c r="F846" s="264"/>
      <c r="G846" s="431"/>
      <c r="H846" s="432"/>
      <c r="I846" s="382"/>
      <c r="J846" s="382"/>
      <c r="K846" s="382"/>
      <c r="L846" s="376"/>
      <c r="M846" s="433"/>
      <c r="N846" s="434"/>
      <c r="O846" s="435"/>
      <c r="P846" s="378"/>
      <c r="Q846" s="436"/>
      <c r="R846" s="373"/>
      <c r="S846" s="437"/>
      <c r="T846" s="438"/>
      <c r="U846" s="384"/>
      <c r="V846" s="470"/>
      <c r="W846" s="381"/>
      <c r="X846" s="382"/>
      <c r="Y846" s="382"/>
      <c r="Z846" s="382"/>
      <c r="AA846" s="382"/>
      <c r="AB846" s="382"/>
      <c r="AC846" s="376"/>
      <c r="AD846" s="377"/>
      <c r="AE846" s="385"/>
      <c r="AF846" s="385"/>
      <c r="AG846" s="385"/>
      <c r="AH846" s="385"/>
      <c r="AI846" s="379"/>
      <c r="AJ846" s="386"/>
      <c r="AK846" s="372"/>
      <c r="AL846" s="372"/>
      <c r="AM846" s="372"/>
      <c r="AN846" s="372"/>
      <c r="AO846" s="372"/>
      <c r="AP846" s="372"/>
      <c r="AQ846" s="373"/>
      <c r="AR846" s="387"/>
      <c r="AS846" s="383"/>
      <c r="AT846" s="435"/>
      <c r="AU846" s="385"/>
      <c r="AV846" s="385"/>
      <c r="AW846" s="385"/>
      <c r="AX846" s="385"/>
      <c r="AY846" s="378"/>
      <c r="AZ846" s="436"/>
      <c r="BA846" s="372"/>
      <c r="BB846" s="372"/>
      <c r="BC846" s="372"/>
      <c r="BD846" s="372"/>
      <c r="BE846" s="437"/>
      <c r="BF846" s="381"/>
      <c r="BG846" s="376"/>
      <c r="BH846" s="377"/>
      <c r="BI846" s="385"/>
      <c r="BJ846" s="385"/>
      <c r="BK846" s="385"/>
      <c r="BL846" s="385"/>
      <c r="BM846" s="385"/>
      <c r="BN846" s="385"/>
      <c r="BO846" s="379"/>
      <c r="BP846" s="439"/>
      <c r="BQ846" s="438"/>
      <c r="BR846" s="440"/>
      <c r="BS846" s="385"/>
      <c r="BT846" s="379"/>
      <c r="BX846" s="458"/>
    </row>
    <row r="847" spans="1:76" s="132" customFormat="1" ht="15" x14ac:dyDescent="0.3">
      <c r="A847" s="148"/>
      <c r="B847" s="149"/>
      <c r="C847" s="291" t="str">
        <f t="shared" si="13"/>
        <v/>
      </c>
      <c r="D847" s="295"/>
      <c r="E847" s="264"/>
      <c r="F847" s="264"/>
      <c r="G847" s="431"/>
      <c r="H847" s="432"/>
      <c r="I847" s="382"/>
      <c r="J847" s="382"/>
      <c r="K847" s="382"/>
      <c r="L847" s="376"/>
      <c r="M847" s="433"/>
      <c r="N847" s="434"/>
      <c r="O847" s="435"/>
      <c r="P847" s="378"/>
      <c r="Q847" s="436"/>
      <c r="R847" s="373"/>
      <c r="S847" s="437"/>
      <c r="T847" s="438"/>
      <c r="U847" s="384"/>
      <c r="V847" s="470"/>
      <c r="W847" s="381"/>
      <c r="X847" s="382"/>
      <c r="Y847" s="382"/>
      <c r="Z847" s="382"/>
      <c r="AA847" s="382"/>
      <c r="AB847" s="382"/>
      <c r="AC847" s="376"/>
      <c r="AD847" s="377"/>
      <c r="AE847" s="385"/>
      <c r="AF847" s="385"/>
      <c r="AG847" s="385"/>
      <c r="AH847" s="385"/>
      <c r="AI847" s="379"/>
      <c r="AJ847" s="386"/>
      <c r="AK847" s="372"/>
      <c r="AL847" s="372"/>
      <c r="AM847" s="372"/>
      <c r="AN847" s="372"/>
      <c r="AO847" s="372"/>
      <c r="AP847" s="372"/>
      <c r="AQ847" s="373"/>
      <c r="AR847" s="387"/>
      <c r="AS847" s="383"/>
      <c r="AT847" s="435"/>
      <c r="AU847" s="385"/>
      <c r="AV847" s="385"/>
      <c r="AW847" s="385"/>
      <c r="AX847" s="385"/>
      <c r="AY847" s="378"/>
      <c r="AZ847" s="436"/>
      <c r="BA847" s="372"/>
      <c r="BB847" s="372"/>
      <c r="BC847" s="372"/>
      <c r="BD847" s="372"/>
      <c r="BE847" s="437"/>
      <c r="BF847" s="381"/>
      <c r="BG847" s="376"/>
      <c r="BH847" s="377"/>
      <c r="BI847" s="385"/>
      <c r="BJ847" s="385"/>
      <c r="BK847" s="385"/>
      <c r="BL847" s="385"/>
      <c r="BM847" s="385"/>
      <c r="BN847" s="385"/>
      <c r="BO847" s="379"/>
      <c r="BP847" s="439"/>
      <c r="BQ847" s="438"/>
      <c r="BR847" s="440"/>
      <c r="BS847" s="385"/>
      <c r="BT847" s="379"/>
      <c r="BX847" s="458"/>
    </row>
    <row r="848" spans="1:76" s="132" customFormat="1" ht="15" x14ac:dyDescent="0.3">
      <c r="A848" s="148"/>
      <c r="B848" s="149"/>
      <c r="C848" s="291" t="str">
        <f t="shared" si="13"/>
        <v/>
      </c>
      <c r="D848" s="295"/>
      <c r="E848" s="264"/>
      <c r="F848" s="264"/>
      <c r="G848" s="431"/>
      <c r="H848" s="432"/>
      <c r="I848" s="382"/>
      <c r="J848" s="382"/>
      <c r="K848" s="382"/>
      <c r="L848" s="376"/>
      <c r="M848" s="433"/>
      <c r="N848" s="434"/>
      <c r="O848" s="435"/>
      <c r="P848" s="378"/>
      <c r="Q848" s="436"/>
      <c r="R848" s="373"/>
      <c r="S848" s="437"/>
      <c r="T848" s="438"/>
      <c r="U848" s="384"/>
      <c r="V848" s="470"/>
      <c r="W848" s="381"/>
      <c r="X848" s="382"/>
      <c r="Y848" s="382"/>
      <c r="Z848" s="382"/>
      <c r="AA848" s="382"/>
      <c r="AB848" s="382"/>
      <c r="AC848" s="376"/>
      <c r="AD848" s="377"/>
      <c r="AE848" s="385"/>
      <c r="AF848" s="385"/>
      <c r="AG848" s="385"/>
      <c r="AH848" s="385"/>
      <c r="AI848" s="379"/>
      <c r="AJ848" s="386"/>
      <c r="AK848" s="372"/>
      <c r="AL848" s="372"/>
      <c r="AM848" s="372"/>
      <c r="AN848" s="372"/>
      <c r="AO848" s="372"/>
      <c r="AP848" s="372"/>
      <c r="AQ848" s="373"/>
      <c r="AR848" s="387"/>
      <c r="AS848" s="383"/>
      <c r="AT848" s="435"/>
      <c r="AU848" s="385"/>
      <c r="AV848" s="385"/>
      <c r="AW848" s="385"/>
      <c r="AX848" s="385"/>
      <c r="AY848" s="378"/>
      <c r="AZ848" s="436"/>
      <c r="BA848" s="372"/>
      <c r="BB848" s="372"/>
      <c r="BC848" s="372"/>
      <c r="BD848" s="372"/>
      <c r="BE848" s="437"/>
      <c r="BF848" s="381"/>
      <c r="BG848" s="376"/>
      <c r="BH848" s="377"/>
      <c r="BI848" s="385"/>
      <c r="BJ848" s="385"/>
      <c r="BK848" s="385"/>
      <c r="BL848" s="385"/>
      <c r="BM848" s="385"/>
      <c r="BN848" s="385"/>
      <c r="BO848" s="379"/>
      <c r="BP848" s="439"/>
      <c r="BQ848" s="438"/>
      <c r="BR848" s="440"/>
      <c r="BS848" s="385"/>
      <c r="BT848" s="379"/>
      <c r="BX848" s="458"/>
    </row>
    <row r="849" spans="1:76" s="132" customFormat="1" ht="15" x14ac:dyDescent="0.3">
      <c r="A849" s="148"/>
      <c r="B849" s="149"/>
      <c r="C849" s="291" t="str">
        <f t="shared" si="13"/>
        <v/>
      </c>
      <c r="D849" s="295"/>
      <c r="E849" s="264"/>
      <c r="F849" s="264"/>
      <c r="G849" s="431"/>
      <c r="H849" s="432"/>
      <c r="I849" s="382"/>
      <c r="J849" s="382"/>
      <c r="K849" s="382"/>
      <c r="L849" s="376"/>
      <c r="M849" s="433"/>
      <c r="N849" s="434"/>
      <c r="O849" s="435"/>
      <c r="P849" s="378"/>
      <c r="Q849" s="436"/>
      <c r="R849" s="373"/>
      <c r="S849" s="437"/>
      <c r="T849" s="438"/>
      <c r="U849" s="384"/>
      <c r="V849" s="470"/>
      <c r="W849" s="381"/>
      <c r="X849" s="382"/>
      <c r="Y849" s="382"/>
      <c r="Z849" s="382"/>
      <c r="AA849" s="382"/>
      <c r="AB849" s="382"/>
      <c r="AC849" s="376"/>
      <c r="AD849" s="377"/>
      <c r="AE849" s="385"/>
      <c r="AF849" s="385"/>
      <c r="AG849" s="385"/>
      <c r="AH849" s="385"/>
      <c r="AI849" s="379"/>
      <c r="AJ849" s="386"/>
      <c r="AK849" s="372"/>
      <c r="AL849" s="372"/>
      <c r="AM849" s="372"/>
      <c r="AN849" s="372"/>
      <c r="AO849" s="372"/>
      <c r="AP849" s="372"/>
      <c r="AQ849" s="373"/>
      <c r="AR849" s="387"/>
      <c r="AS849" s="383"/>
      <c r="AT849" s="435"/>
      <c r="AU849" s="385"/>
      <c r="AV849" s="385"/>
      <c r="AW849" s="385"/>
      <c r="AX849" s="385"/>
      <c r="AY849" s="378"/>
      <c r="AZ849" s="436"/>
      <c r="BA849" s="372"/>
      <c r="BB849" s="372"/>
      <c r="BC849" s="372"/>
      <c r="BD849" s="372"/>
      <c r="BE849" s="437"/>
      <c r="BF849" s="381"/>
      <c r="BG849" s="376"/>
      <c r="BH849" s="377"/>
      <c r="BI849" s="385"/>
      <c r="BJ849" s="385"/>
      <c r="BK849" s="385"/>
      <c r="BL849" s="385"/>
      <c r="BM849" s="385"/>
      <c r="BN849" s="385"/>
      <c r="BO849" s="379"/>
      <c r="BP849" s="439"/>
      <c r="BQ849" s="438"/>
      <c r="BR849" s="440"/>
      <c r="BS849" s="385"/>
      <c r="BT849" s="379"/>
      <c r="BX849" s="458"/>
    </row>
    <row r="850" spans="1:76" s="132" customFormat="1" ht="15" x14ac:dyDescent="0.3">
      <c r="A850" s="148"/>
      <c r="B850" s="149"/>
      <c r="C850" s="291" t="str">
        <f t="shared" si="13"/>
        <v/>
      </c>
      <c r="D850" s="295"/>
      <c r="E850" s="264"/>
      <c r="F850" s="264"/>
      <c r="G850" s="431"/>
      <c r="H850" s="432"/>
      <c r="I850" s="382"/>
      <c r="J850" s="382"/>
      <c r="K850" s="382"/>
      <c r="L850" s="376"/>
      <c r="M850" s="433"/>
      <c r="N850" s="434"/>
      <c r="O850" s="435"/>
      <c r="P850" s="378"/>
      <c r="Q850" s="436"/>
      <c r="R850" s="373"/>
      <c r="S850" s="437"/>
      <c r="T850" s="438"/>
      <c r="U850" s="384"/>
      <c r="V850" s="470"/>
      <c r="W850" s="381"/>
      <c r="X850" s="382"/>
      <c r="Y850" s="382"/>
      <c r="Z850" s="382"/>
      <c r="AA850" s="382"/>
      <c r="AB850" s="382"/>
      <c r="AC850" s="376"/>
      <c r="AD850" s="377"/>
      <c r="AE850" s="385"/>
      <c r="AF850" s="385"/>
      <c r="AG850" s="385"/>
      <c r="AH850" s="385"/>
      <c r="AI850" s="379"/>
      <c r="AJ850" s="386"/>
      <c r="AK850" s="372"/>
      <c r="AL850" s="372"/>
      <c r="AM850" s="372"/>
      <c r="AN850" s="372"/>
      <c r="AO850" s="372"/>
      <c r="AP850" s="372"/>
      <c r="AQ850" s="373"/>
      <c r="AR850" s="387"/>
      <c r="AS850" s="383"/>
      <c r="AT850" s="435"/>
      <c r="AU850" s="385"/>
      <c r="AV850" s="385"/>
      <c r="AW850" s="385"/>
      <c r="AX850" s="385"/>
      <c r="AY850" s="378"/>
      <c r="AZ850" s="436"/>
      <c r="BA850" s="372"/>
      <c r="BB850" s="372"/>
      <c r="BC850" s="372"/>
      <c r="BD850" s="372"/>
      <c r="BE850" s="437"/>
      <c r="BF850" s="381"/>
      <c r="BG850" s="376"/>
      <c r="BH850" s="377"/>
      <c r="BI850" s="385"/>
      <c r="BJ850" s="385"/>
      <c r="BK850" s="385"/>
      <c r="BL850" s="385"/>
      <c r="BM850" s="385"/>
      <c r="BN850" s="385"/>
      <c r="BO850" s="379"/>
      <c r="BP850" s="439"/>
      <c r="BQ850" s="438"/>
      <c r="BR850" s="440"/>
      <c r="BS850" s="385"/>
      <c r="BT850" s="379"/>
      <c r="BX850" s="458"/>
    </row>
    <row r="851" spans="1:76" s="132" customFormat="1" ht="15" x14ac:dyDescent="0.3">
      <c r="A851" s="148"/>
      <c r="B851" s="149"/>
      <c r="C851" s="291" t="str">
        <f t="shared" si="13"/>
        <v/>
      </c>
      <c r="D851" s="295"/>
      <c r="E851" s="264"/>
      <c r="F851" s="264"/>
      <c r="G851" s="431"/>
      <c r="H851" s="432"/>
      <c r="I851" s="382"/>
      <c r="J851" s="382"/>
      <c r="K851" s="382"/>
      <c r="L851" s="376"/>
      <c r="M851" s="433"/>
      <c r="N851" s="434"/>
      <c r="O851" s="435"/>
      <c r="P851" s="378"/>
      <c r="Q851" s="436"/>
      <c r="R851" s="373"/>
      <c r="S851" s="437"/>
      <c r="T851" s="438"/>
      <c r="U851" s="384"/>
      <c r="V851" s="470"/>
      <c r="W851" s="381"/>
      <c r="X851" s="382"/>
      <c r="Y851" s="382"/>
      <c r="Z851" s="382"/>
      <c r="AA851" s="382"/>
      <c r="AB851" s="382"/>
      <c r="AC851" s="376"/>
      <c r="AD851" s="377"/>
      <c r="AE851" s="385"/>
      <c r="AF851" s="385"/>
      <c r="AG851" s="385"/>
      <c r="AH851" s="385"/>
      <c r="AI851" s="379"/>
      <c r="AJ851" s="386"/>
      <c r="AK851" s="372"/>
      <c r="AL851" s="372"/>
      <c r="AM851" s="372"/>
      <c r="AN851" s="372"/>
      <c r="AO851" s="372"/>
      <c r="AP851" s="372"/>
      <c r="AQ851" s="373"/>
      <c r="AR851" s="387"/>
      <c r="AS851" s="383"/>
      <c r="AT851" s="435"/>
      <c r="AU851" s="385"/>
      <c r="AV851" s="385"/>
      <c r="AW851" s="385"/>
      <c r="AX851" s="385"/>
      <c r="AY851" s="378"/>
      <c r="AZ851" s="436"/>
      <c r="BA851" s="372"/>
      <c r="BB851" s="372"/>
      <c r="BC851" s="372"/>
      <c r="BD851" s="372"/>
      <c r="BE851" s="437"/>
      <c r="BF851" s="381"/>
      <c r="BG851" s="376"/>
      <c r="BH851" s="377"/>
      <c r="BI851" s="385"/>
      <c r="BJ851" s="385"/>
      <c r="BK851" s="385"/>
      <c r="BL851" s="385"/>
      <c r="BM851" s="385"/>
      <c r="BN851" s="385"/>
      <c r="BO851" s="379"/>
      <c r="BP851" s="439"/>
      <c r="BQ851" s="438"/>
      <c r="BR851" s="440"/>
      <c r="BS851" s="385"/>
      <c r="BT851" s="379"/>
      <c r="BX851" s="458"/>
    </row>
    <row r="852" spans="1:76" s="132" customFormat="1" ht="15" x14ac:dyDescent="0.3">
      <c r="A852" s="148"/>
      <c r="B852" s="149"/>
      <c r="C852" s="291" t="str">
        <f t="shared" si="13"/>
        <v/>
      </c>
      <c r="D852" s="295"/>
      <c r="E852" s="264"/>
      <c r="F852" s="264"/>
      <c r="G852" s="431"/>
      <c r="H852" s="432"/>
      <c r="I852" s="382"/>
      <c r="J852" s="382"/>
      <c r="K852" s="382"/>
      <c r="L852" s="376"/>
      <c r="M852" s="433"/>
      <c r="N852" s="434"/>
      <c r="O852" s="435"/>
      <c r="P852" s="378"/>
      <c r="Q852" s="436"/>
      <c r="R852" s="373"/>
      <c r="S852" s="437"/>
      <c r="T852" s="438"/>
      <c r="U852" s="384"/>
      <c r="V852" s="470"/>
      <c r="W852" s="381"/>
      <c r="X852" s="382"/>
      <c r="Y852" s="382"/>
      <c r="Z852" s="382"/>
      <c r="AA852" s="382"/>
      <c r="AB852" s="382"/>
      <c r="AC852" s="376"/>
      <c r="AD852" s="377"/>
      <c r="AE852" s="385"/>
      <c r="AF852" s="385"/>
      <c r="AG852" s="385"/>
      <c r="AH852" s="385"/>
      <c r="AI852" s="379"/>
      <c r="AJ852" s="386"/>
      <c r="AK852" s="372"/>
      <c r="AL852" s="372"/>
      <c r="AM852" s="372"/>
      <c r="AN852" s="372"/>
      <c r="AO852" s="372"/>
      <c r="AP852" s="372"/>
      <c r="AQ852" s="373"/>
      <c r="AR852" s="387"/>
      <c r="AS852" s="383"/>
      <c r="AT852" s="435"/>
      <c r="AU852" s="385"/>
      <c r="AV852" s="385"/>
      <c r="AW852" s="385"/>
      <c r="AX852" s="385"/>
      <c r="AY852" s="378"/>
      <c r="AZ852" s="436"/>
      <c r="BA852" s="372"/>
      <c r="BB852" s="372"/>
      <c r="BC852" s="372"/>
      <c r="BD852" s="372"/>
      <c r="BE852" s="437"/>
      <c r="BF852" s="381"/>
      <c r="BG852" s="376"/>
      <c r="BH852" s="377"/>
      <c r="BI852" s="385"/>
      <c r="BJ852" s="385"/>
      <c r="BK852" s="385"/>
      <c r="BL852" s="385"/>
      <c r="BM852" s="385"/>
      <c r="BN852" s="385"/>
      <c r="BO852" s="379"/>
      <c r="BP852" s="439"/>
      <c r="BQ852" s="438"/>
      <c r="BR852" s="440"/>
      <c r="BS852" s="385"/>
      <c r="BT852" s="379"/>
      <c r="BX852" s="458"/>
    </row>
    <row r="853" spans="1:76" s="132" customFormat="1" ht="15" x14ac:dyDescent="0.3">
      <c r="A853" s="148"/>
      <c r="B853" s="149"/>
      <c r="C853" s="291" t="str">
        <f t="shared" si="13"/>
        <v/>
      </c>
      <c r="D853" s="295"/>
      <c r="E853" s="264"/>
      <c r="F853" s="264"/>
      <c r="G853" s="431"/>
      <c r="H853" s="432"/>
      <c r="I853" s="382"/>
      <c r="J853" s="382"/>
      <c r="K853" s="382"/>
      <c r="L853" s="376"/>
      <c r="M853" s="433"/>
      <c r="N853" s="434"/>
      <c r="O853" s="435"/>
      <c r="P853" s="378"/>
      <c r="Q853" s="436"/>
      <c r="R853" s="373"/>
      <c r="S853" s="437"/>
      <c r="T853" s="438"/>
      <c r="U853" s="384"/>
      <c r="V853" s="470"/>
      <c r="W853" s="381"/>
      <c r="X853" s="382"/>
      <c r="Y853" s="382"/>
      <c r="Z853" s="382"/>
      <c r="AA853" s="382"/>
      <c r="AB853" s="382"/>
      <c r="AC853" s="376"/>
      <c r="AD853" s="377"/>
      <c r="AE853" s="385"/>
      <c r="AF853" s="385"/>
      <c r="AG853" s="385"/>
      <c r="AH853" s="385"/>
      <c r="AI853" s="379"/>
      <c r="AJ853" s="386"/>
      <c r="AK853" s="372"/>
      <c r="AL853" s="372"/>
      <c r="AM853" s="372"/>
      <c r="AN853" s="372"/>
      <c r="AO853" s="372"/>
      <c r="AP853" s="372"/>
      <c r="AQ853" s="373"/>
      <c r="AR853" s="387"/>
      <c r="AS853" s="383"/>
      <c r="AT853" s="435"/>
      <c r="AU853" s="385"/>
      <c r="AV853" s="385"/>
      <c r="AW853" s="385"/>
      <c r="AX853" s="385"/>
      <c r="AY853" s="378"/>
      <c r="AZ853" s="436"/>
      <c r="BA853" s="372"/>
      <c r="BB853" s="372"/>
      <c r="BC853" s="372"/>
      <c r="BD853" s="372"/>
      <c r="BE853" s="437"/>
      <c r="BF853" s="381"/>
      <c r="BG853" s="376"/>
      <c r="BH853" s="377"/>
      <c r="BI853" s="385"/>
      <c r="BJ853" s="385"/>
      <c r="BK853" s="385"/>
      <c r="BL853" s="385"/>
      <c r="BM853" s="385"/>
      <c r="BN853" s="385"/>
      <c r="BO853" s="379"/>
      <c r="BP853" s="439"/>
      <c r="BQ853" s="438"/>
      <c r="BR853" s="440"/>
      <c r="BS853" s="385"/>
      <c r="BT853" s="379"/>
      <c r="BX853" s="458"/>
    </row>
    <row r="854" spans="1:76" s="132" customFormat="1" ht="15" x14ac:dyDescent="0.3">
      <c r="A854" s="148"/>
      <c r="B854" s="149"/>
      <c r="C854" s="291" t="str">
        <f t="shared" si="13"/>
        <v/>
      </c>
      <c r="D854" s="295"/>
      <c r="E854" s="264"/>
      <c r="F854" s="264"/>
      <c r="G854" s="431"/>
      <c r="H854" s="432"/>
      <c r="I854" s="382"/>
      <c r="J854" s="382"/>
      <c r="K854" s="382"/>
      <c r="L854" s="376"/>
      <c r="M854" s="433"/>
      <c r="N854" s="434"/>
      <c r="O854" s="435"/>
      <c r="P854" s="378"/>
      <c r="Q854" s="436"/>
      <c r="R854" s="373"/>
      <c r="S854" s="437"/>
      <c r="T854" s="438"/>
      <c r="U854" s="384"/>
      <c r="V854" s="470"/>
      <c r="W854" s="381"/>
      <c r="X854" s="382"/>
      <c r="Y854" s="382"/>
      <c r="Z854" s="382"/>
      <c r="AA854" s="382"/>
      <c r="AB854" s="382"/>
      <c r="AC854" s="376"/>
      <c r="AD854" s="377"/>
      <c r="AE854" s="385"/>
      <c r="AF854" s="385"/>
      <c r="AG854" s="385"/>
      <c r="AH854" s="385"/>
      <c r="AI854" s="379"/>
      <c r="AJ854" s="386"/>
      <c r="AK854" s="372"/>
      <c r="AL854" s="372"/>
      <c r="AM854" s="372"/>
      <c r="AN854" s="372"/>
      <c r="AO854" s="372"/>
      <c r="AP854" s="372"/>
      <c r="AQ854" s="373"/>
      <c r="AR854" s="387"/>
      <c r="AS854" s="383"/>
      <c r="AT854" s="435"/>
      <c r="AU854" s="385"/>
      <c r="AV854" s="385"/>
      <c r="AW854" s="385"/>
      <c r="AX854" s="385"/>
      <c r="AY854" s="378"/>
      <c r="AZ854" s="436"/>
      <c r="BA854" s="372"/>
      <c r="BB854" s="372"/>
      <c r="BC854" s="372"/>
      <c r="BD854" s="372"/>
      <c r="BE854" s="437"/>
      <c r="BF854" s="381"/>
      <c r="BG854" s="376"/>
      <c r="BH854" s="377"/>
      <c r="BI854" s="385"/>
      <c r="BJ854" s="385"/>
      <c r="BK854" s="385"/>
      <c r="BL854" s="385"/>
      <c r="BM854" s="385"/>
      <c r="BN854" s="385"/>
      <c r="BO854" s="379"/>
      <c r="BP854" s="439"/>
      <c r="BQ854" s="438"/>
      <c r="BR854" s="440"/>
      <c r="BS854" s="385"/>
      <c r="BT854" s="379"/>
      <c r="BX854" s="458"/>
    </row>
    <row r="855" spans="1:76" s="132" customFormat="1" ht="15" x14ac:dyDescent="0.3">
      <c r="A855" s="148"/>
      <c r="B855" s="149"/>
      <c r="C855" s="291" t="str">
        <f t="shared" si="13"/>
        <v/>
      </c>
      <c r="D855" s="295"/>
      <c r="E855" s="264"/>
      <c r="F855" s="264"/>
      <c r="G855" s="431"/>
      <c r="H855" s="432"/>
      <c r="I855" s="382"/>
      <c r="J855" s="382"/>
      <c r="K855" s="382"/>
      <c r="L855" s="376"/>
      <c r="M855" s="433"/>
      <c r="N855" s="434"/>
      <c r="O855" s="435"/>
      <c r="P855" s="378"/>
      <c r="Q855" s="436"/>
      <c r="R855" s="373"/>
      <c r="S855" s="437"/>
      <c r="T855" s="438"/>
      <c r="U855" s="384"/>
      <c r="V855" s="470"/>
      <c r="W855" s="381"/>
      <c r="X855" s="382"/>
      <c r="Y855" s="382"/>
      <c r="Z855" s="382"/>
      <c r="AA855" s="382"/>
      <c r="AB855" s="382"/>
      <c r="AC855" s="376"/>
      <c r="AD855" s="377"/>
      <c r="AE855" s="385"/>
      <c r="AF855" s="385"/>
      <c r="AG855" s="385"/>
      <c r="AH855" s="385"/>
      <c r="AI855" s="379"/>
      <c r="AJ855" s="386"/>
      <c r="AK855" s="372"/>
      <c r="AL855" s="372"/>
      <c r="AM855" s="372"/>
      <c r="AN855" s="372"/>
      <c r="AO855" s="372"/>
      <c r="AP855" s="372"/>
      <c r="AQ855" s="373"/>
      <c r="AR855" s="387"/>
      <c r="AS855" s="383"/>
      <c r="AT855" s="435"/>
      <c r="AU855" s="385"/>
      <c r="AV855" s="385"/>
      <c r="AW855" s="385"/>
      <c r="AX855" s="385"/>
      <c r="AY855" s="378"/>
      <c r="AZ855" s="436"/>
      <c r="BA855" s="372"/>
      <c r="BB855" s="372"/>
      <c r="BC855" s="372"/>
      <c r="BD855" s="372"/>
      <c r="BE855" s="437"/>
      <c r="BF855" s="381"/>
      <c r="BG855" s="376"/>
      <c r="BH855" s="377"/>
      <c r="BI855" s="385"/>
      <c r="BJ855" s="385"/>
      <c r="BK855" s="385"/>
      <c r="BL855" s="385"/>
      <c r="BM855" s="385"/>
      <c r="BN855" s="385"/>
      <c r="BO855" s="379"/>
      <c r="BP855" s="439"/>
      <c r="BQ855" s="438"/>
      <c r="BR855" s="440"/>
      <c r="BS855" s="385"/>
      <c r="BT855" s="379"/>
      <c r="BX855" s="458"/>
    </row>
    <row r="856" spans="1:76" s="132" customFormat="1" ht="15" x14ac:dyDescent="0.3">
      <c r="A856" s="148"/>
      <c r="B856" s="149"/>
      <c r="C856" s="291" t="str">
        <f t="shared" si="13"/>
        <v/>
      </c>
      <c r="D856" s="295"/>
      <c r="E856" s="264"/>
      <c r="F856" s="264"/>
      <c r="G856" s="431"/>
      <c r="H856" s="432"/>
      <c r="I856" s="382"/>
      <c r="J856" s="382"/>
      <c r="K856" s="382"/>
      <c r="L856" s="376"/>
      <c r="M856" s="433"/>
      <c r="N856" s="434"/>
      <c r="O856" s="435"/>
      <c r="P856" s="378"/>
      <c r="Q856" s="436"/>
      <c r="R856" s="373"/>
      <c r="S856" s="437"/>
      <c r="T856" s="438"/>
      <c r="U856" s="384"/>
      <c r="V856" s="470"/>
      <c r="W856" s="381"/>
      <c r="X856" s="382"/>
      <c r="Y856" s="382"/>
      <c r="Z856" s="382"/>
      <c r="AA856" s="382"/>
      <c r="AB856" s="382"/>
      <c r="AC856" s="376"/>
      <c r="AD856" s="377"/>
      <c r="AE856" s="385"/>
      <c r="AF856" s="385"/>
      <c r="AG856" s="385"/>
      <c r="AH856" s="385"/>
      <c r="AI856" s="379"/>
      <c r="AJ856" s="386"/>
      <c r="AK856" s="372"/>
      <c r="AL856" s="372"/>
      <c r="AM856" s="372"/>
      <c r="AN856" s="372"/>
      <c r="AO856" s="372"/>
      <c r="AP856" s="372"/>
      <c r="AQ856" s="373"/>
      <c r="AR856" s="387"/>
      <c r="AS856" s="383"/>
      <c r="AT856" s="435"/>
      <c r="AU856" s="385"/>
      <c r="AV856" s="385"/>
      <c r="AW856" s="385"/>
      <c r="AX856" s="385"/>
      <c r="AY856" s="378"/>
      <c r="AZ856" s="436"/>
      <c r="BA856" s="372"/>
      <c r="BB856" s="372"/>
      <c r="BC856" s="372"/>
      <c r="BD856" s="372"/>
      <c r="BE856" s="437"/>
      <c r="BF856" s="381"/>
      <c r="BG856" s="376"/>
      <c r="BH856" s="377"/>
      <c r="BI856" s="385"/>
      <c r="BJ856" s="385"/>
      <c r="BK856" s="385"/>
      <c r="BL856" s="385"/>
      <c r="BM856" s="385"/>
      <c r="BN856" s="385"/>
      <c r="BO856" s="379"/>
      <c r="BP856" s="439"/>
      <c r="BQ856" s="438"/>
      <c r="BR856" s="440"/>
      <c r="BS856" s="385"/>
      <c r="BT856" s="379"/>
      <c r="BX856" s="458"/>
    </row>
    <row r="857" spans="1:76" s="132" customFormat="1" ht="15" x14ac:dyDescent="0.3">
      <c r="A857" s="148"/>
      <c r="B857" s="149"/>
      <c r="C857" s="291" t="str">
        <f t="shared" si="13"/>
        <v/>
      </c>
      <c r="D857" s="295"/>
      <c r="E857" s="264"/>
      <c r="F857" s="264"/>
      <c r="G857" s="431"/>
      <c r="H857" s="432"/>
      <c r="I857" s="382"/>
      <c r="J857" s="382"/>
      <c r="K857" s="382"/>
      <c r="L857" s="376"/>
      <c r="M857" s="433"/>
      <c r="N857" s="434"/>
      <c r="O857" s="435"/>
      <c r="P857" s="378"/>
      <c r="Q857" s="436"/>
      <c r="R857" s="373"/>
      <c r="S857" s="437"/>
      <c r="T857" s="438"/>
      <c r="U857" s="384"/>
      <c r="V857" s="470"/>
      <c r="W857" s="381"/>
      <c r="X857" s="382"/>
      <c r="Y857" s="382"/>
      <c r="Z857" s="382"/>
      <c r="AA857" s="382"/>
      <c r="AB857" s="382"/>
      <c r="AC857" s="376"/>
      <c r="AD857" s="377"/>
      <c r="AE857" s="385"/>
      <c r="AF857" s="385"/>
      <c r="AG857" s="385"/>
      <c r="AH857" s="385"/>
      <c r="AI857" s="379"/>
      <c r="AJ857" s="386"/>
      <c r="AK857" s="372"/>
      <c r="AL857" s="372"/>
      <c r="AM857" s="372"/>
      <c r="AN857" s="372"/>
      <c r="AO857" s="372"/>
      <c r="AP857" s="372"/>
      <c r="AQ857" s="373"/>
      <c r="AR857" s="387"/>
      <c r="AS857" s="383"/>
      <c r="AT857" s="435"/>
      <c r="AU857" s="385"/>
      <c r="AV857" s="385"/>
      <c r="AW857" s="385"/>
      <c r="AX857" s="385"/>
      <c r="AY857" s="378"/>
      <c r="AZ857" s="436"/>
      <c r="BA857" s="372"/>
      <c r="BB857" s="372"/>
      <c r="BC857" s="372"/>
      <c r="BD857" s="372"/>
      <c r="BE857" s="437"/>
      <c r="BF857" s="381"/>
      <c r="BG857" s="376"/>
      <c r="BH857" s="377"/>
      <c r="BI857" s="385"/>
      <c r="BJ857" s="385"/>
      <c r="BK857" s="385"/>
      <c r="BL857" s="385"/>
      <c r="BM857" s="385"/>
      <c r="BN857" s="385"/>
      <c r="BO857" s="379"/>
      <c r="BP857" s="439"/>
      <c r="BQ857" s="438"/>
      <c r="BR857" s="440"/>
      <c r="BS857" s="385"/>
      <c r="BT857" s="379"/>
      <c r="BX857" s="458"/>
    </row>
    <row r="858" spans="1:76" s="132" customFormat="1" ht="15" x14ac:dyDescent="0.3">
      <c r="A858" s="148"/>
      <c r="B858" s="149"/>
      <c r="C858" s="291" t="str">
        <f t="shared" si="13"/>
        <v/>
      </c>
      <c r="D858" s="295"/>
      <c r="E858" s="264"/>
      <c r="F858" s="264"/>
      <c r="G858" s="431"/>
      <c r="H858" s="432"/>
      <c r="I858" s="382"/>
      <c r="J858" s="382"/>
      <c r="K858" s="382"/>
      <c r="L858" s="376"/>
      <c r="M858" s="433"/>
      <c r="N858" s="434"/>
      <c r="O858" s="435"/>
      <c r="P858" s="378"/>
      <c r="Q858" s="436"/>
      <c r="R858" s="373"/>
      <c r="S858" s="437"/>
      <c r="T858" s="438"/>
      <c r="U858" s="384"/>
      <c r="V858" s="470"/>
      <c r="W858" s="381"/>
      <c r="X858" s="382"/>
      <c r="Y858" s="382"/>
      <c r="Z858" s="382"/>
      <c r="AA858" s="382"/>
      <c r="AB858" s="382"/>
      <c r="AC858" s="376"/>
      <c r="AD858" s="377"/>
      <c r="AE858" s="385"/>
      <c r="AF858" s="385"/>
      <c r="AG858" s="385"/>
      <c r="AH858" s="385"/>
      <c r="AI858" s="379"/>
      <c r="AJ858" s="386"/>
      <c r="AK858" s="372"/>
      <c r="AL858" s="372"/>
      <c r="AM858" s="372"/>
      <c r="AN858" s="372"/>
      <c r="AO858" s="372"/>
      <c r="AP858" s="372"/>
      <c r="AQ858" s="373"/>
      <c r="AR858" s="387"/>
      <c r="AS858" s="383"/>
      <c r="AT858" s="435"/>
      <c r="AU858" s="385"/>
      <c r="AV858" s="385"/>
      <c r="AW858" s="385"/>
      <c r="AX858" s="385"/>
      <c r="AY858" s="378"/>
      <c r="AZ858" s="436"/>
      <c r="BA858" s="372"/>
      <c r="BB858" s="372"/>
      <c r="BC858" s="372"/>
      <c r="BD858" s="372"/>
      <c r="BE858" s="437"/>
      <c r="BF858" s="381"/>
      <c r="BG858" s="376"/>
      <c r="BH858" s="377"/>
      <c r="BI858" s="385"/>
      <c r="BJ858" s="385"/>
      <c r="BK858" s="385"/>
      <c r="BL858" s="385"/>
      <c r="BM858" s="385"/>
      <c r="BN858" s="385"/>
      <c r="BO858" s="379"/>
      <c r="BP858" s="439"/>
      <c r="BQ858" s="438"/>
      <c r="BR858" s="440"/>
      <c r="BS858" s="385"/>
      <c r="BT858" s="379"/>
      <c r="BX858" s="458"/>
    </row>
    <row r="859" spans="1:76" s="132" customFormat="1" ht="15" x14ac:dyDescent="0.3">
      <c r="A859" s="148"/>
      <c r="B859" s="149"/>
      <c r="C859" s="291" t="str">
        <f t="shared" si="13"/>
        <v/>
      </c>
      <c r="D859" s="295"/>
      <c r="E859" s="264"/>
      <c r="F859" s="264"/>
      <c r="G859" s="431"/>
      <c r="H859" s="432"/>
      <c r="I859" s="382"/>
      <c r="J859" s="382"/>
      <c r="K859" s="382"/>
      <c r="L859" s="376"/>
      <c r="M859" s="433"/>
      <c r="N859" s="434"/>
      <c r="O859" s="435"/>
      <c r="P859" s="378"/>
      <c r="Q859" s="436"/>
      <c r="R859" s="373"/>
      <c r="S859" s="437"/>
      <c r="T859" s="438"/>
      <c r="U859" s="384"/>
      <c r="V859" s="470"/>
      <c r="W859" s="381"/>
      <c r="X859" s="382"/>
      <c r="Y859" s="382"/>
      <c r="Z859" s="382"/>
      <c r="AA859" s="382"/>
      <c r="AB859" s="382"/>
      <c r="AC859" s="376"/>
      <c r="AD859" s="377"/>
      <c r="AE859" s="385"/>
      <c r="AF859" s="385"/>
      <c r="AG859" s="385"/>
      <c r="AH859" s="385"/>
      <c r="AI859" s="379"/>
      <c r="AJ859" s="386"/>
      <c r="AK859" s="372"/>
      <c r="AL859" s="372"/>
      <c r="AM859" s="372"/>
      <c r="AN859" s="372"/>
      <c r="AO859" s="372"/>
      <c r="AP859" s="372"/>
      <c r="AQ859" s="373"/>
      <c r="AR859" s="387"/>
      <c r="AS859" s="383"/>
      <c r="AT859" s="435"/>
      <c r="AU859" s="385"/>
      <c r="AV859" s="385"/>
      <c r="AW859" s="385"/>
      <c r="AX859" s="385"/>
      <c r="AY859" s="378"/>
      <c r="AZ859" s="436"/>
      <c r="BA859" s="372"/>
      <c r="BB859" s="372"/>
      <c r="BC859" s="372"/>
      <c r="BD859" s="372"/>
      <c r="BE859" s="437"/>
      <c r="BF859" s="381"/>
      <c r="BG859" s="376"/>
      <c r="BH859" s="377"/>
      <c r="BI859" s="385"/>
      <c r="BJ859" s="385"/>
      <c r="BK859" s="385"/>
      <c r="BL859" s="385"/>
      <c r="BM859" s="385"/>
      <c r="BN859" s="385"/>
      <c r="BO859" s="379"/>
      <c r="BP859" s="439"/>
      <c r="BQ859" s="438"/>
      <c r="BR859" s="440"/>
      <c r="BS859" s="385"/>
      <c r="BT859" s="379"/>
      <c r="BX859" s="458"/>
    </row>
    <row r="860" spans="1:76" s="132" customFormat="1" ht="15" x14ac:dyDescent="0.3">
      <c r="A860" s="148"/>
      <c r="B860" s="149"/>
      <c r="C860" s="291" t="str">
        <f t="shared" si="13"/>
        <v/>
      </c>
      <c r="D860" s="295"/>
      <c r="E860" s="264"/>
      <c r="F860" s="264"/>
      <c r="G860" s="431"/>
      <c r="H860" s="432"/>
      <c r="I860" s="382"/>
      <c r="J860" s="382"/>
      <c r="K860" s="382"/>
      <c r="L860" s="376"/>
      <c r="M860" s="433"/>
      <c r="N860" s="434"/>
      <c r="O860" s="435"/>
      <c r="P860" s="378"/>
      <c r="Q860" s="436"/>
      <c r="R860" s="373"/>
      <c r="S860" s="437"/>
      <c r="T860" s="438"/>
      <c r="U860" s="384"/>
      <c r="V860" s="470"/>
      <c r="W860" s="381"/>
      <c r="X860" s="382"/>
      <c r="Y860" s="382"/>
      <c r="Z860" s="382"/>
      <c r="AA860" s="382"/>
      <c r="AB860" s="382"/>
      <c r="AC860" s="376"/>
      <c r="AD860" s="377"/>
      <c r="AE860" s="385"/>
      <c r="AF860" s="385"/>
      <c r="AG860" s="385"/>
      <c r="AH860" s="385"/>
      <c r="AI860" s="379"/>
      <c r="AJ860" s="386"/>
      <c r="AK860" s="372"/>
      <c r="AL860" s="372"/>
      <c r="AM860" s="372"/>
      <c r="AN860" s="372"/>
      <c r="AO860" s="372"/>
      <c r="AP860" s="372"/>
      <c r="AQ860" s="373"/>
      <c r="AR860" s="387"/>
      <c r="AS860" s="383"/>
      <c r="AT860" s="435"/>
      <c r="AU860" s="385"/>
      <c r="AV860" s="385"/>
      <c r="AW860" s="385"/>
      <c r="AX860" s="385"/>
      <c r="AY860" s="378"/>
      <c r="AZ860" s="436"/>
      <c r="BA860" s="372"/>
      <c r="BB860" s="372"/>
      <c r="BC860" s="372"/>
      <c r="BD860" s="372"/>
      <c r="BE860" s="437"/>
      <c r="BF860" s="381"/>
      <c r="BG860" s="376"/>
      <c r="BH860" s="377"/>
      <c r="BI860" s="385"/>
      <c r="BJ860" s="385"/>
      <c r="BK860" s="385"/>
      <c r="BL860" s="385"/>
      <c r="BM860" s="385"/>
      <c r="BN860" s="385"/>
      <c r="BO860" s="379"/>
      <c r="BP860" s="439"/>
      <c r="BQ860" s="438"/>
      <c r="BR860" s="440"/>
      <c r="BS860" s="385"/>
      <c r="BT860" s="379"/>
      <c r="BX860" s="458"/>
    </row>
    <row r="861" spans="1:76" s="132" customFormat="1" ht="15" x14ac:dyDescent="0.3">
      <c r="A861" s="148"/>
      <c r="B861" s="149"/>
      <c r="C861" s="291" t="str">
        <f t="shared" si="13"/>
        <v/>
      </c>
      <c r="D861" s="295"/>
      <c r="E861" s="264"/>
      <c r="F861" s="264"/>
      <c r="G861" s="431"/>
      <c r="H861" s="432"/>
      <c r="I861" s="382"/>
      <c r="J861" s="382"/>
      <c r="K861" s="382"/>
      <c r="L861" s="376"/>
      <c r="M861" s="433"/>
      <c r="N861" s="434"/>
      <c r="O861" s="435"/>
      <c r="P861" s="378"/>
      <c r="Q861" s="436"/>
      <c r="R861" s="373"/>
      <c r="S861" s="437"/>
      <c r="T861" s="438"/>
      <c r="U861" s="384"/>
      <c r="V861" s="470"/>
      <c r="W861" s="381"/>
      <c r="X861" s="382"/>
      <c r="Y861" s="382"/>
      <c r="Z861" s="382"/>
      <c r="AA861" s="382"/>
      <c r="AB861" s="382"/>
      <c r="AC861" s="376"/>
      <c r="AD861" s="377"/>
      <c r="AE861" s="385"/>
      <c r="AF861" s="385"/>
      <c r="AG861" s="385"/>
      <c r="AH861" s="385"/>
      <c r="AI861" s="379"/>
      <c r="AJ861" s="386"/>
      <c r="AK861" s="372"/>
      <c r="AL861" s="372"/>
      <c r="AM861" s="372"/>
      <c r="AN861" s="372"/>
      <c r="AO861" s="372"/>
      <c r="AP861" s="372"/>
      <c r="AQ861" s="373"/>
      <c r="AR861" s="387"/>
      <c r="AS861" s="383"/>
      <c r="AT861" s="435"/>
      <c r="AU861" s="385"/>
      <c r="AV861" s="385"/>
      <c r="AW861" s="385"/>
      <c r="AX861" s="385"/>
      <c r="AY861" s="378"/>
      <c r="AZ861" s="436"/>
      <c r="BA861" s="372"/>
      <c r="BB861" s="372"/>
      <c r="BC861" s="372"/>
      <c r="BD861" s="372"/>
      <c r="BE861" s="437"/>
      <c r="BF861" s="381"/>
      <c r="BG861" s="376"/>
      <c r="BH861" s="377"/>
      <c r="BI861" s="385"/>
      <c r="BJ861" s="385"/>
      <c r="BK861" s="385"/>
      <c r="BL861" s="385"/>
      <c r="BM861" s="385"/>
      <c r="BN861" s="385"/>
      <c r="BO861" s="379"/>
      <c r="BP861" s="439"/>
      <c r="BQ861" s="438"/>
      <c r="BR861" s="440"/>
      <c r="BS861" s="385"/>
      <c r="BT861" s="379"/>
      <c r="BX861" s="458"/>
    </row>
    <row r="862" spans="1:76" s="132" customFormat="1" ht="15" x14ac:dyDescent="0.3">
      <c r="A862" s="148"/>
      <c r="B862" s="149"/>
      <c r="C862" s="291" t="str">
        <f t="shared" si="13"/>
        <v/>
      </c>
      <c r="D862" s="295"/>
      <c r="E862" s="264"/>
      <c r="F862" s="264"/>
      <c r="G862" s="431"/>
      <c r="H862" s="432"/>
      <c r="I862" s="382"/>
      <c r="J862" s="382"/>
      <c r="K862" s="382"/>
      <c r="L862" s="376"/>
      <c r="M862" s="433"/>
      <c r="N862" s="434"/>
      <c r="O862" s="435"/>
      <c r="P862" s="378"/>
      <c r="Q862" s="436"/>
      <c r="R862" s="373"/>
      <c r="S862" s="437"/>
      <c r="T862" s="438"/>
      <c r="U862" s="384"/>
      <c r="V862" s="470"/>
      <c r="W862" s="381"/>
      <c r="X862" s="382"/>
      <c r="Y862" s="382"/>
      <c r="Z862" s="382"/>
      <c r="AA862" s="382"/>
      <c r="AB862" s="382"/>
      <c r="AC862" s="376"/>
      <c r="AD862" s="377"/>
      <c r="AE862" s="385"/>
      <c r="AF862" s="385"/>
      <c r="AG862" s="385"/>
      <c r="AH862" s="385"/>
      <c r="AI862" s="379"/>
      <c r="AJ862" s="386"/>
      <c r="AK862" s="372"/>
      <c r="AL862" s="372"/>
      <c r="AM862" s="372"/>
      <c r="AN862" s="372"/>
      <c r="AO862" s="372"/>
      <c r="AP862" s="372"/>
      <c r="AQ862" s="373"/>
      <c r="AR862" s="387"/>
      <c r="AS862" s="383"/>
      <c r="AT862" s="435"/>
      <c r="AU862" s="385"/>
      <c r="AV862" s="385"/>
      <c r="AW862" s="385"/>
      <c r="AX862" s="385"/>
      <c r="AY862" s="378"/>
      <c r="AZ862" s="436"/>
      <c r="BA862" s="372"/>
      <c r="BB862" s="372"/>
      <c r="BC862" s="372"/>
      <c r="BD862" s="372"/>
      <c r="BE862" s="437"/>
      <c r="BF862" s="381"/>
      <c r="BG862" s="376"/>
      <c r="BH862" s="377"/>
      <c r="BI862" s="385"/>
      <c r="BJ862" s="385"/>
      <c r="BK862" s="385"/>
      <c r="BL862" s="385"/>
      <c r="BM862" s="385"/>
      <c r="BN862" s="385"/>
      <c r="BO862" s="379"/>
      <c r="BP862" s="439"/>
      <c r="BQ862" s="438"/>
      <c r="BR862" s="440"/>
      <c r="BS862" s="385"/>
      <c r="BT862" s="379"/>
      <c r="BX862" s="458"/>
    </row>
    <row r="863" spans="1:76" s="132" customFormat="1" ht="15" x14ac:dyDescent="0.3">
      <c r="A863" s="148"/>
      <c r="B863" s="149"/>
      <c r="C863" s="291" t="str">
        <f t="shared" si="13"/>
        <v/>
      </c>
      <c r="D863" s="295"/>
      <c r="E863" s="264"/>
      <c r="F863" s="264"/>
      <c r="G863" s="431"/>
      <c r="H863" s="432"/>
      <c r="I863" s="382"/>
      <c r="J863" s="382"/>
      <c r="K863" s="382"/>
      <c r="L863" s="376"/>
      <c r="M863" s="433"/>
      <c r="N863" s="434"/>
      <c r="O863" s="435"/>
      <c r="P863" s="378"/>
      <c r="Q863" s="436"/>
      <c r="R863" s="373"/>
      <c r="S863" s="437"/>
      <c r="T863" s="438"/>
      <c r="U863" s="384"/>
      <c r="V863" s="470"/>
      <c r="W863" s="381"/>
      <c r="X863" s="382"/>
      <c r="Y863" s="382"/>
      <c r="Z863" s="382"/>
      <c r="AA863" s="382"/>
      <c r="AB863" s="382"/>
      <c r="AC863" s="376"/>
      <c r="AD863" s="377"/>
      <c r="AE863" s="385"/>
      <c r="AF863" s="385"/>
      <c r="AG863" s="385"/>
      <c r="AH863" s="385"/>
      <c r="AI863" s="379"/>
      <c r="AJ863" s="386"/>
      <c r="AK863" s="372"/>
      <c r="AL863" s="372"/>
      <c r="AM863" s="372"/>
      <c r="AN863" s="372"/>
      <c r="AO863" s="372"/>
      <c r="AP863" s="372"/>
      <c r="AQ863" s="373"/>
      <c r="AR863" s="387"/>
      <c r="AS863" s="383"/>
      <c r="AT863" s="435"/>
      <c r="AU863" s="385"/>
      <c r="AV863" s="385"/>
      <c r="AW863" s="385"/>
      <c r="AX863" s="385"/>
      <c r="AY863" s="378"/>
      <c r="AZ863" s="436"/>
      <c r="BA863" s="372"/>
      <c r="BB863" s="372"/>
      <c r="BC863" s="372"/>
      <c r="BD863" s="372"/>
      <c r="BE863" s="437"/>
      <c r="BF863" s="381"/>
      <c r="BG863" s="376"/>
      <c r="BH863" s="377"/>
      <c r="BI863" s="385"/>
      <c r="BJ863" s="385"/>
      <c r="BK863" s="385"/>
      <c r="BL863" s="385"/>
      <c r="BM863" s="385"/>
      <c r="BN863" s="385"/>
      <c r="BO863" s="379"/>
      <c r="BP863" s="439"/>
      <c r="BQ863" s="438"/>
      <c r="BR863" s="440"/>
      <c r="BS863" s="385"/>
      <c r="BT863" s="379"/>
      <c r="BX863" s="458"/>
    </row>
    <row r="864" spans="1:76" s="132" customFormat="1" ht="15" x14ac:dyDescent="0.3">
      <c r="A864" s="148"/>
      <c r="B864" s="149"/>
      <c r="C864" s="291" t="str">
        <f t="shared" si="13"/>
        <v/>
      </c>
      <c r="D864" s="295"/>
      <c r="E864" s="264"/>
      <c r="F864" s="264"/>
      <c r="G864" s="431"/>
      <c r="H864" s="432"/>
      <c r="I864" s="382"/>
      <c r="J864" s="382"/>
      <c r="K864" s="382"/>
      <c r="L864" s="376"/>
      <c r="M864" s="433"/>
      <c r="N864" s="434"/>
      <c r="O864" s="435"/>
      <c r="P864" s="378"/>
      <c r="Q864" s="436"/>
      <c r="R864" s="373"/>
      <c r="S864" s="437"/>
      <c r="T864" s="438"/>
      <c r="U864" s="384"/>
      <c r="V864" s="470"/>
      <c r="W864" s="381"/>
      <c r="X864" s="382"/>
      <c r="Y864" s="382"/>
      <c r="Z864" s="382"/>
      <c r="AA864" s="382"/>
      <c r="AB864" s="382"/>
      <c r="AC864" s="376"/>
      <c r="AD864" s="377"/>
      <c r="AE864" s="385"/>
      <c r="AF864" s="385"/>
      <c r="AG864" s="385"/>
      <c r="AH864" s="385"/>
      <c r="AI864" s="379"/>
      <c r="AJ864" s="386"/>
      <c r="AK864" s="372"/>
      <c r="AL864" s="372"/>
      <c r="AM864" s="372"/>
      <c r="AN864" s="372"/>
      <c r="AO864" s="372"/>
      <c r="AP864" s="372"/>
      <c r="AQ864" s="373"/>
      <c r="AR864" s="387"/>
      <c r="AS864" s="383"/>
      <c r="AT864" s="435"/>
      <c r="AU864" s="385"/>
      <c r="AV864" s="385"/>
      <c r="AW864" s="385"/>
      <c r="AX864" s="385"/>
      <c r="AY864" s="378"/>
      <c r="AZ864" s="436"/>
      <c r="BA864" s="372"/>
      <c r="BB864" s="372"/>
      <c r="BC864" s="372"/>
      <c r="BD864" s="372"/>
      <c r="BE864" s="437"/>
      <c r="BF864" s="381"/>
      <c r="BG864" s="376"/>
      <c r="BH864" s="377"/>
      <c r="BI864" s="385"/>
      <c r="BJ864" s="385"/>
      <c r="BK864" s="385"/>
      <c r="BL864" s="385"/>
      <c r="BM864" s="385"/>
      <c r="BN864" s="385"/>
      <c r="BO864" s="379"/>
      <c r="BP864" s="439"/>
      <c r="BQ864" s="438"/>
      <c r="BR864" s="440"/>
      <c r="BS864" s="385"/>
      <c r="BT864" s="379"/>
      <c r="BX864" s="458"/>
    </row>
    <row r="865" spans="1:76" s="132" customFormat="1" ht="15" x14ac:dyDescent="0.3">
      <c r="A865" s="148"/>
      <c r="B865" s="149"/>
      <c r="C865" s="291" t="str">
        <f t="shared" si="13"/>
        <v/>
      </c>
      <c r="D865" s="295"/>
      <c r="E865" s="264"/>
      <c r="F865" s="264"/>
      <c r="G865" s="431"/>
      <c r="H865" s="432"/>
      <c r="I865" s="382"/>
      <c r="J865" s="382"/>
      <c r="K865" s="382"/>
      <c r="L865" s="376"/>
      <c r="M865" s="433"/>
      <c r="N865" s="434"/>
      <c r="O865" s="435"/>
      <c r="P865" s="378"/>
      <c r="Q865" s="436"/>
      <c r="R865" s="373"/>
      <c r="S865" s="437"/>
      <c r="T865" s="438"/>
      <c r="U865" s="384"/>
      <c r="V865" s="470"/>
      <c r="W865" s="381"/>
      <c r="X865" s="382"/>
      <c r="Y865" s="382"/>
      <c r="Z865" s="382"/>
      <c r="AA865" s="382"/>
      <c r="AB865" s="382"/>
      <c r="AC865" s="376"/>
      <c r="AD865" s="377"/>
      <c r="AE865" s="385"/>
      <c r="AF865" s="385"/>
      <c r="AG865" s="385"/>
      <c r="AH865" s="385"/>
      <c r="AI865" s="379"/>
      <c r="AJ865" s="386"/>
      <c r="AK865" s="372"/>
      <c r="AL865" s="372"/>
      <c r="AM865" s="372"/>
      <c r="AN865" s="372"/>
      <c r="AO865" s="372"/>
      <c r="AP865" s="372"/>
      <c r="AQ865" s="373"/>
      <c r="AR865" s="387"/>
      <c r="AS865" s="383"/>
      <c r="AT865" s="435"/>
      <c r="AU865" s="385"/>
      <c r="AV865" s="385"/>
      <c r="AW865" s="385"/>
      <c r="AX865" s="385"/>
      <c r="AY865" s="378"/>
      <c r="AZ865" s="436"/>
      <c r="BA865" s="372"/>
      <c r="BB865" s="372"/>
      <c r="BC865" s="372"/>
      <c r="BD865" s="372"/>
      <c r="BE865" s="437"/>
      <c r="BF865" s="381"/>
      <c r="BG865" s="376"/>
      <c r="BH865" s="377"/>
      <c r="BI865" s="385"/>
      <c r="BJ865" s="385"/>
      <c r="BK865" s="385"/>
      <c r="BL865" s="385"/>
      <c r="BM865" s="385"/>
      <c r="BN865" s="385"/>
      <c r="BO865" s="379"/>
      <c r="BP865" s="439"/>
      <c r="BQ865" s="438"/>
      <c r="BR865" s="440"/>
      <c r="BS865" s="385"/>
      <c r="BT865" s="379"/>
      <c r="BX865" s="458"/>
    </row>
    <row r="866" spans="1:76" s="132" customFormat="1" ht="15" x14ac:dyDescent="0.3">
      <c r="A866" s="148"/>
      <c r="B866" s="149"/>
      <c r="C866" s="291" t="str">
        <f t="shared" si="13"/>
        <v/>
      </c>
      <c r="D866" s="295"/>
      <c r="E866" s="264"/>
      <c r="F866" s="264"/>
      <c r="G866" s="431"/>
      <c r="H866" s="432"/>
      <c r="I866" s="382"/>
      <c r="J866" s="382"/>
      <c r="K866" s="382"/>
      <c r="L866" s="376"/>
      <c r="M866" s="433"/>
      <c r="N866" s="434"/>
      <c r="O866" s="435"/>
      <c r="P866" s="378"/>
      <c r="Q866" s="436"/>
      <c r="R866" s="373"/>
      <c r="S866" s="437"/>
      <c r="T866" s="438"/>
      <c r="U866" s="384"/>
      <c r="V866" s="470"/>
      <c r="W866" s="381"/>
      <c r="X866" s="382"/>
      <c r="Y866" s="382"/>
      <c r="Z866" s="382"/>
      <c r="AA866" s="382"/>
      <c r="AB866" s="382"/>
      <c r="AC866" s="376"/>
      <c r="AD866" s="377"/>
      <c r="AE866" s="385"/>
      <c r="AF866" s="385"/>
      <c r="AG866" s="385"/>
      <c r="AH866" s="385"/>
      <c r="AI866" s="379"/>
      <c r="AJ866" s="386"/>
      <c r="AK866" s="372"/>
      <c r="AL866" s="372"/>
      <c r="AM866" s="372"/>
      <c r="AN866" s="372"/>
      <c r="AO866" s="372"/>
      <c r="AP866" s="372"/>
      <c r="AQ866" s="373"/>
      <c r="AR866" s="387"/>
      <c r="AS866" s="383"/>
      <c r="AT866" s="435"/>
      <c r="AU866" s="385"/>
      <c r="AV866" s="385"/>
      <c r="AW866" s="385"/>
      <c r="AX866" s="385"/>
      <c r="AY866" s="378"/>
      <c r="AZ866" s="436"/>
      <c r="BA866" s="372"/>
      <c r="BB866" s="372"/>
      <c r="BC866" s="372"/>
      <c r="BD866" s="372"/>
      <c r="BE866" s="437"/>
      <c r="BF866" s="381"/>
      <c r="BG866" s="376"/>
      <c r="BH866" s="377"/>
      <c r="BI866" s="385"/>
      <c r="BJ866" s="385"/>
      <c r="BK866" s="385"/>
      <c r="BL866" s="385"/>
      <c r="BM866" s="385"/>
      <c r="BN866" s="385"/>
      <c r="BO866" s="379"/>
      <c r="BP866" s="439"/>
      <c r="BQ866" s="438"/>
      <c r="BR866" s="440"/>
      <c r="BS866" s="385"/>
      <c r="BT866" s="379"/>
      <c r="BX866" s="458"/>
    </row>
    <row r="867" spans="1:76" s="132" customFormat="1" ht="15" x14ac:dyDescent="0.3">
      <c r="A867" s="148"/>
      <c r="B867" s="149"/>
      <c r="C867" s="291" t="str">
        <f t="shared" si="13"/>
        <v/>
      </c>
      <c r="D867" s="295"/>
      <c r="E867" s="264"/>
      <c r="F867" s="264"/>
      <c r="G867" s="431"/>
      <c r="H867" s="432"/>
      <c r="I867" s="382"/>
      <c r="J867" s="382"/>
      <c r="K867" s="382"/>
      <c r="L867" s="376"/>
      <c r="M867" s="433"/>
      <c r="N867" s="434"/>
      <c r="O867" s="435"/>
      <c r="P867" s="378"/>
      <c r="Q867" s="436"/>
      <c r="R867" s="373"/>
      <c r="S867" s="437"/>
      <c r="T867" s="438"/>
      <c r="U867" s="384"/>
      <c r="V867" s="470"/>
      <c r="W867" s="381"/>
      <c r="X867" s="382"/>
      <c r="Y867" s="382"/>
      <c r="Z867" s="382"/>
      <c r="AA867" s="382"/>
      <c r="AB867" s="382"/>
      <c r="AC867" s="376"/>
      <c r="AD867" s="377"/>
      <c r="AE867" s="385"/>
      <c r="AF867" s="385"/>
      <c r="AG867" s="385"/>
      <c r="AH867" s="385"/>
      <c r="AI867" s="379"/>
      <c r="AJ867" s="386"/>
      <c r="AK867" s="372"/>
      <c r="AL867" s="372"/>
      <c r="AM867" s="372"/>
      <c r="AN867" s="372"/>
      <c r="AO867" s="372"/>
      <c r="AP867" s="372"/>
      <c r="AQ867" s="373"/>
      <c r="AR867" s="387"/>
      <c r="AS867" s="383"/>
      <c r="AT867" s="435"/>
      <c r="AU867" s="385"/>
      <c r="AV867" s="385"/>
      <c r="AW867" s="385"/>
      <c r="AX867" s="385"/>
      <c r="AY867" s="378"/>
      <c r="AZ867" s="436"/>
      <c r="BA867" s="372"/>
      <c r="BB867" s="372"/>
      <c r="BC867" s="372"/>
      <c r="BD867" s="372"/>
      <c r="BE867" s="437"/>
      <c r="BF867" s="381"/>
      <c r="BG867" s="376"/>
      <c r="BH867" s="377"/>
      <c r="BI867" s="385"/>
      <c r="BJ867" s="385"/>
      <c r="BK867" s="385"/>
      <c r="BL867" s="385"/>
      <c r="BM867" s="385"/>
      <c r="BN867" s="385"/>
      <c r="BO867" s="379"/>
      <c r="BP867" s="439"/>
      <c r="BQ867" s="438"/>
      <c r="BR867" s="440"/>
      <c r="BS867" s="385"/>
      <c r="BT867" s="379"/>
      <c r="BX867" s="458"/>
    </row>
    <row r="868" spans="1:76" s="132" customFormat="1" ht="15" x14ac:dyDescent="0.3">
      <c r="A868" s="148"/>
      <c r="B868" s="149"/>
      <c r="C868" s="291" t="str">
        <f t="shared" si="13"/>
        <v/>
      </c>
      <c r="D868" s="295"/>
      <c r="E868" s="264"/>
      <c r="F868" s="264"/>
      <c r="G868" s="431"/>
      <c r="H868" s="432"/>
      <c r="I868" s="382"/>
      <c r="J868" s="382"/>
      <c r="K868" s="382"/>
      <c r="L868" s="376"/>
      <c r="M868" s="433"/>
      <c r="N868" s="434"/>
      <c r="O868" s="435"/>
      <c r="P868" s="378"/>
      <c r="Q868" s="436"/>
      <c r="R868" s="373"/>
      <c r="S868" s="437"/>
      <c r="T868" s="438"/>
      <c r="U868" s="384"/>
      <c r="V868" s="470"/>
      <c r="W868" s="381"/>
      <c r="X868" s="382"/>
      <c r="Y868" s="382"/>
      <c r="Z868" s="382"/>
      <c r="AA868" s="382"/>
      <c r="AB868" s="382"/>
      <c r="AC868" s="376"/>
      <c r="AD868" s="377"/>
      <c r="AE868" s="385"/>
      <c r="AF868" s="385"/>
      <c r="AG868" s="385"/>
      <c r="AH868" s="385"/>
      <c r="AI868" s="379"/>
      <c r="AJ868" s="386"/>
      <c r="AK868" s="372"/>
      <c r="AL868" s="372"/>
      <c r="AM868" s="372"/>
      <c r="AN868" s="372"/>
      <c r="AO868" s="372"/>
      <c r="AP868" s="372"/>
      <c r="AQ868" s="373"/>
      <c r="AR868" s="387"/>
      <c r="AS868" s="383"/>
      <c r="AT868" s="435"/>
      <c r="AU868" s="385"/>
      <c r="AV868" s="385"/>
      <c r="AW868" s="385"/>
      <c r="AX868" s="385"/>
      <c r="AY868" s="378"/>
      <c r="AZ868" s="436"/>
      <c r="BA868" s="372"/>
      <c r="BB868" s="372"/>
      <c r="BC868" s="372"/>
      <c r="BD868" s="372"/>
      <c r="BE868" s="437"/>
      <c r="BF868" s="381"/>
      <c r="BG868" s="376"/>
      <c r="BH868" s="377"/>
      <c r="BI868" s="385"/>
      <c r="BJ868" s="385"/>
      <c r="BK868" s="385"/>
      <c r="BL868" s="385"/>
      <c r="BM868" s="385"/>
      <c r="BN868" s="385"/>
      <c r="BO868" s="379"/>
      <c r="BP868" s="439"/>
      <c r="BQ868" s="438"/>
      <c r="BR868" s="440"/>
      <c r="BS868" s="385"/>
      <c r="BT868" s="379"/>
      <c r="BX868" s="458"/>
    </row>
    <row r="869" spans="1:76" s="132" customFormat="1" ht="15" x14ac:dyDescent="0.3">
      <c r="A869" s="148"/>
      <c r="B869" s="149"/>
      <c r="C869" s="291" t="str">
        <f t="shared" si="13"/>
        <v/>
      </c>
      <c r="D869" s="295"/>
      <c r="E869" s="264"/>
      <c r="F869" s="264"/>
      <c r="G869" s="431"/>
      <c r="H869" s="432"/>
      <c r="I869" s="382"/>
      <c r="J869" s="382"/>
      <c r="K869" s="382"/>
      <c r="L869" s="376"/>
      <c r="M869" s="433"/>
      <c r="N869" s="434"/>
      <c r="O869" s="435"/>
      <c r="P869" s="378"/>
      <c r="Q869" s="436"/>
      <c r="R869" s="373"/>
      <c r="S869" s="437"/>
      <c r="T869" s="438"/>
      <c r="U869" s="384"/>
      <c r="V869" s="470"/>
      <c r="W869" s="381"/>
      <c r="X869" s="382"/>
      <c r="Y869" s="382"/>
      <c r="Z869" s="382"/>
      <c r="AA869" s="382"/>
      <c r="AB869" s="382"/>
      <c r="AC869" s="376"/>
      <c r="AD869" s="377"/>
      <c r="AE869" s="385"/>
      <c r="AF869" s="385"/>
      <c r="AG869" s="385"/>
      <c r="AH869" s="385"/>
      <c r="AI869" s="379"/>
      <c r="AJ869" s="386"/>
      <c r="AK869" s="372"/>
      <c r="AL869" s="372"/>
      <c r="AM869" s="372"/>
      <c r="AN869" s="372"/>
      <c r="AO869" s="372"/>
      <c r="AP869" s="372"/>
      <c r="AQ869" s="373"/>
      <c r="AR869" s="387"/>
      <c r="AS869" s="383"/>
      <c r="AT869" s="435"/>
      <c r="AU869" s="385"/>
      <c r="AV869" s="385"/>
      <c r="AW869" s="385"/>
      <c r="AX869" s="385"/>
      <c r="AY869" s="378"/>
      <c r="AZ869" s="436"/>
      <c r="BA869" s="372"/>
      <c r="BB869" s="372"/>
      <c r="BC869" s="372"/>
      <c r="BD869" s="372"/>
      <c r="BE869" s="437"/>
      <c r="BF869" s="381"/>
      <c r="BG869" s="376"/>
      <c r="BH869" s="377"/>
      <c r="BI869" s="385"/>
      <c r="BJ869" s="385"/>
      <c r="BK869" s="385"/>
      <c r="BL869" s="385"/>
      <c r="BM869" s="385"/>
      <c r="BN869" s="385"/>
      <c r="BO869" s="379"/>
      <c r="BP869" s="439"/>
      <c r="BQ869" s="438"/>
      <c r="BR869" s="440"/>
      <c r="BS869" s="385"/>
      <c r="BT869" s="379"/>
      <c r="BX869" s="458"/>
    </row>
    <row r="870" spans="1:76" s="132" customFormat="1" ht="15" x14ac:dyDescent="0.3">
      <c r="A870" s="148"/>
      <c r="B870" s="149"/>
      <c r="C870" s="291" t="str">
        <f t="shared" si="13"/>
        <v/>
      </c>
      <c r="D870" s="295"/>
      <c r="E870" s="264"/>
      <c r="F870" s="264"/>
      <c r="G870" s="431"/>
      <c r="H870" s="432"/>
      <c r="I870" s="382"/>
      <c r="J870" s="382"/>
      <c r="K870" s="382"/>
      <c r="L870" s="376"/>
      <c r="M870" s="433"/>
      <c r="N870" s="434"/>
      <c r="O870" s="435"/>
      <c r="P870" s="378"/>
      <c r="Q870" s="436"/>
      <c r="R870" s="373"/>
      <c r="S870" s="437"/>
      <c r="T870" s="438"/>
      <c r="U870" s="384"/>
      <c r="V870" s="470"/>
      <c r="W870" s="381"/>
      <c r="X870" s="382"/>
      <c r="Y870" s="382"/>
      <c r="Z870" s="382"/>
      <c r="AA870" s="382"/>
      <c r="AB870" s="382"/>
      <c r="AC870" s="376"/>
      <c r="AD870" s="377"/>
      <c r="AE870" s="385"/>
      <c r="AF870" s="385"/>
      <c r="AG870" s="385"/>
      <c r="AH870" s="385"/>
      <c r="AI870" s="379"/>
      <c r="AJ870" s="386"/>
      <c r="AK870" s="372"/>
      <c r="AL870" s="372"/>
      <c r="AM870" s="372"/>
      <c r="AN870" s="372"/>
      <c r="AO870" s="372"/>
      <c r="AP870" s="372"/>
      <c r="AQ870" s="373"/>
      <c r="AR870" s="387"/>
      <c r="AS870" s="383"/>
      <c r="AT870" s="435"/>
      <c r="AU870" s="385"/>
      <c r="AV870" s="385"/>
      <c r="AW870" s="385"/>
      <c r="AX870" s="385"/>
      <c r="AY870" s="378"/>
      <c r="AZ870" s="436"/>
      <c r="BA870" s="372"/>
      <c r="BB870" s="372"/>
      <c r="BC870" s="372"/>
      <c r="BD870" s="372"/>
      <c r="BE870" s="437"/>
      <c r="BF870" s="381"/>
      <c r="BG870" s="376"/>
      <c r="BH870" s="377"/>
      <c r="BI870" s="385"/>
      <c r="BJ870" s="385"/>
      <c r="BK870" s="385"/>
      <c r="BL870" s="385"/>
      <c r="BM870" s="385"/>
      <c r="BN870" s="385"/>
      <c r="BO870" s="379"/>
      <c r="BP870" s="439"/>
      <c r="BQ870" s="438"/>
      <c r="BR870" s="440"/>
      <c r="BS870" s="385"/>
      <c r="BT870" s="379"/>
      <c r="BX870" s="458"/>
    </row>
    <row r="871" spans="1:76" s="132" customFormat="1" ht="15" x14ac:dyDescent="0.3">
      <c r="A871" s="148"/>
      <c r="B871" s="149"/>
      <c r="C871" s="291" t="str">
        <f t="shared" si="13"/>
        <v/>
      </c>
      <c r="D871" s="295"/>
      <c r="E871" s="264"/>
      <c r="F871" s="264"/>
      <c r="G871" s="431"/>
      <c r="H871" s="432"/>
      <c r="I871" s="382"/>
      <c r="J871" s="382"/>
      <c r="K871" s="382"/>
      <c r="L871" s="376"/>
      <c r="M871" s="433"/>
      <c r="N871" s="434"/>
      <c r="O871" s="435"/>
      <c r="P871" s="378"/>
      <c r="Q871" s="436"/>
      <c r="R871" s="373"/>
      <c r="S871" s="437"/>
      <c r="T871" s="438"/>
      <c r="U871" s="384"/>
      <c r="V871" s="470"/>
      <c r="W871" s="381"/>
      <c r="X871" s="382"/>
      <c r="Y871" s="382"/>
      <c r="Z871" s="382"/>
      <c r="AA871" s="382"/>
      <c r="AB871" s="382"/>
      <c r="AC871" s="376"/>
      <c r="AD871" s="377"/>
      <c r="AE871" s="385"/>
      <c r="AF871" s="385"/>
      <c r="AG871" s="385"/>
      <c r="AH871" s="385"/>
      <c r="AI871" s="379"/>
      <c r="AJ871" s="386"/>
      <c r="AK871" s="372"/>
      <c r="AL871" s="372"/>
      <c r="AM871" s="372"/>
      <c r="AN871" s="372"/>
      <c r="AO871" s="372"/>
      <c r="AP871" s="372"/>
      <c r="AQ871" s="373"/>
      <c r="AR871" s="387"/>
      <c r="AS871" s="383"/>
      <c r="AT871" s="435"/>
      <c r="AU871" s="385"/>
      <c r="AV871" s="385"/>
      <c r="AW871" s="385"/>
      <c r="AX871" s="385"/>
      <c r="AY871" s="378"/>
      <c r="AZ871" s="436"/>
      <c r="BA871" s="372"/>
      <c r="BB871" s="372"/>
      <c r="BC871" s="372"/>
      <c r="BD871" s="372"/>
      <c r="BE871" s="437"/>
      <c r="BF871" s="381"/>
      <c r="BG871" s="376"/>
      <c r="BH871" s="377"/>
      <c r="BI871" s="385"/>
      <c r="BJ871" s="385"/>
      <c r="BK871" s="385"/>
      <c r="BL871" s="385"/>
      <c r="BM871" s="385"/>
      <c r="BN871" s="385"/>
      <c r="BO871" s="379"/>
      <c r="BP871" s="439"/>
      <c r="BQ871" s="438"/>
      <c r="BR871" s="440"/>
      <c r="BS871" s="385"/>
      <c r="BT871" s="379"/>
      <c r="BX871" s="458"/>
    </row>
    <row r="872" spans="1:76" s="132" customFormat="1" ht="15" x14ac:dyDescent="0.3">
      <c r="A872" s="148"/>
      <c r="B872" s="149"/>
      <c r="C872" s="291" t="str">
        <f t="shared" si="13"/>
        <v/>
      </c>
      <c r="D872" s="295"/>
      <c r="E872" s="264"/>
      <c r="F872" s="264"/>
      <c r="G872" s="431"/>
      <c r="H872" s="432"/>
      <c r="I872" s="382"/>
      <c r="J872" s="382"/>
      <c r="K872" s="382"/>
      <c r="L872" s="376"/>
      <c r="M872" s="433"/>
      <c r="N872" s="434"/>
      <c r="O872" s="435"/>
      <c r="P872" s="378"/>
      <c r="Q872" s="436"/>
      <c r="R872" s="373"/>
      <c r="S872" s="437"/>
      <c r="T872" s="438"/>
      <c r="U872" s="384"/>
      <c r="V872" s="470"/>
      <c r="W872" s="381"/>
      <c r="X872" s="382"/>
      <c r="Y872" s="382"/>
      <c r="Z872" s="382"/>
      <c r="AA872" s="382"/>
      <c r="AB872" s="382"/>
      <c r="AC872" s="376"/>
      <c r="AD872" s="377"/>
      <c r="AE872" s="385"/>
      <c r="AF872" s="385"/>
      <c r="AG872" s="385"/>
      <c r="AH872" s="385"/>
      <c r="AI872" s="379"/>
      <c r="AJ872" s="386"/>
      <c r="AK872" s="372"/>
      <c r="AL872" s="372"/>
      <c r="AM872" s="372"/>
      <c r="AN872" s="372"/>
      <c r="AO872" s="372"/>
      <c r="AP872" s="372"/>
      <c r="AQ872" s="373"/>
      <c r="AR872" s="387"/>
      <c r="AS872" s="383"/>
      <c r="AT872" s="435"/>
      <c r="AU872" s="385"/>
      <c r="AV872" s="385"/>
      <c r="AW872" s="385"/>
      <c r="AX872" s="385"/>
      <c r="AY872" s="378"/>
      <c r="AZ872" s="436"/>
      <c r="BA872" s="372"/>
      <c r="BB872" s="372"/>
      <c r="BC872" s="372"/>
      <c r="BD872" s="372"/>
      <c r="BE872" s="437"/>
      <c r="BF872" s="381"/>
      <c r="BG872" s="376"/>
      <c r="BH872" s="377"/>
      <c r="BI872" s="385"/>
      <c r="BJ872" s="385"/>
      <c r="BK872" s="385"/>
      <c r="BL872" s="385"/>
      <c r="BM872" s="385"/>
      <c r="BN872" s="385"/>
      <c r="BO872" s="379"/>
      <c r="BP872" s="439"/>
      <c r="BQ872" s="438"/>
      <c r="BR872" s="440"/>
      <c r="BS872" s="385"/>
      <c r="BT872" s="379"/>
      <c r="BX872" s="458"/>
    </row>
    <row r="873" spans="1:76" s="132" customFormat="1" ht="15" x14ac:dyDescent="0.3">
      <c r="A873" s="148"/>
      <c r="B873" s="149"/>
      <c r="C873" s="291" t="str">
        <f t="shared" si="13"/>
        <v/>
      </c>
      <c r="D873" s="295"/>
      <c r="E873" s="264"/>
      <c r="F873" s="264"/>
      <c r="G873" s="431"/>
      <c r="H873" s="432"/>
      <c r="I873" s="382"/>
      <c r="J873" s="382"/>
      <c r="K873" s="382"/>
      <c r="L873" s="376"/>
      <c r="M873" s="433"/>
      <c r="N873" s="434"/>
      <c r="O873" s="435"/>
      <c r="P873" s="378"/>
      <c r="Q873" s="436"/>
      <c r="R873" s="373"/>
      <c r="S873" s="437"/>
      <c r="T873" s="438"/>
      <c r="U873" s="384"/>
      <c r="V873" s="470"/>
      <c r="W873" s="381"/>
      <c r="X873" s="382"/>
      <c r="Y873" s="382"/>
      <c r="Z873" s="382"/>
      <c r="AA873" s="382"/>
      <c r="AB873" s="382"/>
      <c r="AC873" s="376"/>
      <c r="AD873" s="377"/>
      <c r="AE873" s="385"/>
      <c r="AF873" s="385"/>
      <c r="AG873" s="385"/>
      <c r="AH873" s="385"/>
      <c r="AI873" s="379"/>
      <c r="AJ873" s="386"/>
      <c r="AK873" s="372"/>
      <c r="AL873" s="372"/>
      <c r="AM873" s="372"/>
      <c r="AN873" s="372"/>
      <c r="AO873" s="372"/>
      <c r="AP873" s="372"/>
      <c r="AQ873" s="373"/>
      <c r="AR873" s="387"/>
      <c r="AS873" s="383"/>
      <c r="AT873" s="435"/>
      <c r="AU873" s="385"/>
      <c r="AV873" s="385"/>
      <c r="AW873" s="385"/>
      <c r="AX873" s="385"/>
      <c r="AY873" s="378"/>
      <c r="AZ873" s="436"/>
      <c r="BA873" s="372"/>
      <c r="BB873" s="372"/>
      <c r="BC873" s="372"/>
      <c r="BD873" s="372"/>
      <c r="BE873" s="437"/>
      <c r="BF873" s="381"/>
      <c r="BG873" s="376"/>
      <c r="BH873" s="377"/>
      <c r="BI873" s="385"/>
      <c r="BJ873" s="385"/>
      <c r="BK873" s="385"/>
      <c r="BL873" s="385"/>
      <c r="BM873" s="385"/>
      <c r="BN873" s="385"/>
      <c r="BO873" s="379"/>
      <c r="BP873" s="439"/>
      <c r="BQ873" s="438"/>
      <c r="BR873" s="440"/>
      <c r="BS873" s="385"/>
      <c r="BT873" s="379"/>
      <c r="BX873" s="458"/>
    </row>
    <row r="874" spans="1:76" s="132" customFormat="1" ht="15" x14ac:dyDescent="0.3">
      <c r="A874" s="148"/>
      <c r="B874" s="149"/>
      <c r="C874" s="291" t="str">
        <f t="shared" si="13"/>
        <v/>
      </c>
      <c r="D874" s="295"/>
      <c r="E874" s="264"/>
      <c r="F874" s="264"/>
      <c r="G874" s="431"/>
      <c r="H874" s="432"/>
      <c r="I874" s="382"/>
      <c r="J874" s="382"/>
      <c r="K874" s="382"/>
      <c r="L874" s="376"/>
      <c r="M874" s="433"/>
      <c r="N874" s="434"/>
      <c r="O874" s="435"/>
      <c r="P874" s="378"/>
      <c r="Q874" s="436"/>
      <c r="R874" s="373"/>
      <c r="S874" s="437"/>
      <c r="T874" s="438"/>
      <c r="U874" s="384"/>
      <c r="V874" s="470"/>
      <c r="W874" s="381"/>
      <c r="X874" s="382"/>
      <c r="Y874" s="382"/>
      <c r="Z874" s="382"/>
      <c r="AA874" s="382"/>
      <c r="AB874" s="382"/>
      <c r="AC874" s="376"/>
      <c r="AD874" s="377"/>
      <c r="AE874" s="385"/>
      <c r="AF874" s="385"/>
      <c r="AG874" s="385"/>
      <c r="AH874" s="385"/>
      <c r="AI874" s="379"/>
      <c r="AJ874" s="386"/>
      <c r="AK874" s="372"/>
      <c r="AL874" s="372"/>
      <c r="AM874" s="372"/>
      <c r="AN874" s="372"/>
      <c r="AO874" s="372"/>
      <c r="AP874" s="372"/>
      <c r="AQ874" s="373"/>
      <c r="AR874" s="387"/>
      <c r="AS874" s="383"/>
      <c r="AT874" s="435"/>
      <c r="AU874" s="385"/>
      <c r="AV874" s="385"/>
      <c r="AW874" s="385"/>
      <c r="AX874" s="385"/>
      <c r="AY874" s="378"/>
      <c r="AZ874" s="436"/>
      <c r="BA874" s="372"/>
      <c r="BB874" s="372"/>
      <c r="BC874" s="372"/>
      <c r="BD874" s="372"/>
      <c r="BE874" s="437"/>
      <c r="BF874" s="381"/>
      <c r="BG874" s="376"/>
      <c r="BH874" s="377"/>
      <c r="BI874" s="385"/>
      <c r="BJ874" s="385"/>
      <c r="BK874" s="385"/>
      <c r="BL874" s="385"/>
      <c r="BM874" s="385"/>
      <c r="BN874" s="385"/>
      <c r="BO874" s="379"/>
      <c r="BP874" s="439"/>
      <c r="BQ874" s="438"/>
      <c r="BR874" s="440"/>
      <c r="BS874" s="385"/>
      <c r="BT874" s="379"/>
      <c r="BX874" s="458"/>
    </row>
    <row r="875" spans="1:76" s="132" customFormat="1" ht="15" x14ac:dyDescent="0.3">
      <c r="A875" s="148"/>
      <c r="B875" s="149"/>
      <c r="C875" s="291" t="str">
        <f t="shared" si="13"/>
        <v/>
      </c>
      <c r="D875" s="295"/>
      <c r="E875" s="264"/>
      <c r="F875" s="264"/>
      <c r="G875" s="431"/>
      <c r="H875" s="432"/>
      <c r="I875" s="382"/>
      <c r="J875" s="382"/>
      <c r="K875" s="382"/>
      <c r="L875" s="376"/>
      <c r="M875" s="433"/>
      <c r="N875" s="434"/>
      <c r="O875" s="435"/>
      <c r="P875" s="378"/>
      <c r="Q875" s="436"/>
      <c r="R875" s="373"/>
      <c r="S875" s="437"/>
      <c r="T875" s="438"/>
      <c r="U875" s="384"/>
      <c r="V875" s="470"/>
      <c r="W875" s="381"/>
      <c r="X875" s="382"/>
      <c r="Y875" s="382"/>
      <c r="Z875" s="382"/>
      <c r="AA875" s="382"/>
      <c r="AB875" s="382"/>
      <c r="AC875" s="376"/>
      <c r="AD875" s="377"/>
      <c r="AE875" s="385"/>
      <c r="AF875" s="385"/>
      <c r="AG875" s="385"/>
      <c r="AH875" s="385"/>
      <c r="AI875" s="379"/>
      <c r="AJ875" s="386"/>
      <c r="AK875" s="372"/>
      <c r="AL875" s="372"/>
      <c r="AM875" s="372"/>
      <c r="AN875" s="372"/>
      <c r="AO875" s="372"/>
      <c r="AP875" s="372"/>
      <c r="AQ875" s="373"/>
      <c r="AR875" s="387"/>
      <c r="AS875" s="383"/>
      <c r="AT875" s="435"/>
      <c r="AU875" s="385"/>
      <c r="AV875" s="385"/>
      <c r="AW875" s="385"/>
      <c r="AX875" s="385"/>
      <c r="AY875" s="378"/>
      <c r="AZ875" s="436"/>
      <c r="BA875" s="372"/>
      <c r="BB875" s="372"/>
      <c r="BC875" s="372"/>
      <c r="BD875" s="372"/>
      <c r="BE875" s="437"/>
      <c r="BF875" s="381"/>
      <c r="BG875" s="376"/>
      <c r="BH875" s="377"/>
      <c r="BI875" s="385"/>
      <c r="BJ875" s="385"/>
      <c r="BK875" s="385"/>
      <c r="BL875" s="385"/>
      <c r="BM875" s="385"/>
      <c r="BN875" s="385"/>
      <c r="BO875" s="379"/>
      <c r="BP875" s="439"/>
      <c r="BQ875" s="438"/>
      <c r="BR875" s="440"/>
      <c r="BS875" s="385"/>
      <c r="BT875" s="379"/>
      <c r="BX875" s="458"/>
    </row>
    <row r="876" spans="1:76" s="132" customFormat="1" ht="15" x14ac:dyDescent="0.3">
      <c r="A876" s="148"/>
      <c r="B876" s="149"/>
      <c r="C876" s="291" t="str">
        <f t="shared" si="13"/>
        <v/>
      </c>
      <c r="D876" s="295"/>
      <c r="E876" s="264"/>
      <c r="F876" s="264"/>
      <c r="G876" s="431"/>
      <c r="H876" s="432"/>
      <c r="I876" s="382"/>
      <c r="J876" s="382"/>
      <c r="K876" s="382"/>
      <c r="L876" s="376"/>
      <c r="M876" s="433"/>
      <c r="N876" s="434"/>
      <c r="O876" s="435"/>
      <c r="P876" s="378"/>
      <c r="Q876" s="436"/>
      <c r="R876" s="373"/>
      <c r="S876" s="437"/>
      <c r="T876" s="438"/>
      <c r="U876" s="384"/>
      <c r="V876" s="470"/>
      <c r="W876" s="381"/>
      <c r="X876" s="382"/>
      <c r="Y876" s="382"/>
      <c r="Z876" s="382"/>
      <c r="AA876" s="382"/>
      <c r="AB876" s="382"/>
      <c r="AC876" s="376"/>
      <c r="AD876" s="377"/>
      <c r="AE876" s="385"/>
      <c r="AF876" s="385"/>
      <c r="AG876" s="385"/>
      <c r="AH876" s="385"/>
      <c r="AI876" s="379"/>
      <c r="AJ876" s="386"/>
      <c r="AK876" s="372"/>
      <c r="AL876" s="372"/>
      <c r="AM876" s="372"/>
      <c r="AN876" s="372"/>
      <c r="AO876" s="372"/>
      <c r="AP876" s="372"/>
      <c r="AQ876" s="373"/>
      <c r="AR876" s="387"/>
      <c r="AS876" s="383"/>
      <c r="AT876" s="435"/>
      <c r="AU876" s="385"/>
      <c r="AV876" s="385"/>
      <c r="AW876" s="385"/>
      <c r="AX876" s="385"/>
      <c r="AY876" s="378"/>
      <c r="AZ876" s="436"/>
      <c r="BA876" s="372"/>
      <c r="BB876" s="372"/>
      <c r="BC876" s="372"/>
      <c r="BD876" s="372"/>
      <c r="BE876" s="437"/>
      <c r="BF876" s="381"/>
      <c r="BG876" s="376"/>
      <c r="BH876" s="377"/>
      <c r="BI876" s="385"/>
      <c r="BJ876" s="385"/>
      <c r="BK876" s="385"/>
      <c r="BL876" s="385"/>
      <c r="BM876" s="385"/>
      <c r="BN876" s="385"/>
      <c r="BO876" s="379"/>
      <c r="BP876" s="439"/>
      <c r="BQ876" s="438"/>
      <c r="BR876" s="440"/>
      <c r="BS876" s="385"/>
      <c r="BT876" s="379"/>
      <c r="BX876" s="458"/>
    </row>
    <row r="877" spans="1:76" s="132" customFormat="1" ht="15" x14ac:dyDescent="0.3">
      <c r="A877" s="148"/>
      <c r="B877" s="149"/>
      <c r="C877" s="291" t="str">
        <f t="shared" si="13"/>
        <v/>
      </c>
      <c r="D877" s="295"/>
      <c r="E877" s="264"/>
      <c r="F877" s="264"/>
      <c r="G877" s="431"/>
      <c r="H877" s="432"/>
      <c r="I877" s="382"/>
      <c r="J877" s="382"/>
      <c r="K877" s="382"/>
      <c r="L877" s="376"/>
      <c r="M877" s="433"/>
      <c r="N877" s="434"/>
      <c r="O877" s="435"/>
      <c r="P877" s="378"/>
      <c r="Q877" s="436"/>
      <c r="R877" s="373"/>
      <c r="S877" s="437"/>
      <c r="T877" s="438"/>
      <c r="U877" s="384"/>
      <c r="V877" s="470"/>
      <c r="W877" s="381"/>
      <c r="X877" s="382"/>
      <c r="Y877" s="382"/>
      <c r="Z877" s="382"/>
      <c r="AA877" s="382"/>
      <c r="AB877" s="382"/>
      <c r="AC877" s="376"/>
      <c r="AD877" s="377"/>
      <c r="AE877" s="385"/>
      <c r="AF877" s="385"/>
      <c r="AG877" s="385"/>
      <c r="AH877" s="385"/>
      <c r="AI877" s="379"/>
      <c r="AJ877" s="386"/>
      <c r="AK877" s="372"/>
      <c r="AL877" s="372"/>
      <c r="AM877" s="372"/>
      <c r="AN877" s="372"/>
      <c r="AO877" s="372"/>
      <c r="AP877" s="372"/>
      <c r="AQ877" s="373"/>
      <c r="AR877" s="387"/>
      <c r="AS877" s="383"/>
      <c r="AT877" s="435"/>
      <c r="AU877" s="385"/>
      <c r="AV877" s="385"/>
      <c r="AW877" s="385"/>
      <c r="AX877" s="385"/>
      <c r="AY877" s="378"/>
      <c r="AZ877" s="436"/>
      <c r="BA877" s="372"/>
      <c r="BB877" s="372"/>
      <c r="BC877" s="372"/>
      <c r="BD877" s="372"/>
      <c r="BE877" s="437"/>
      <c r="BF877" s="381"/>
      <c r="BG877" s="376"/>
      <c r="BH877" s="377"/>
      <c r="BI877" s="385"/>
      <c r="BJ877" s="385"/>
      <c r="BK877" s="385"/>
      <c r="BL877" s="385"/>
      <c r="BM877" s="385"/>
      <c r="BN877" s="385"/>
      <c r="BO877" s="379"/>
      <c r="BP877" s="439"/>
      <c r="BQ877" s="438"/>
      <c r="BR877" s="440"/>
      <c r="BS877" s="385"/>
      <c r="BT877" s="379"/>
      <c r="BX877" s="458"/>
    </row>
    <row r="878" spans="1:76" s="132" customFormat="1" ht="15" x14ac:dyDescent="0.3">
      <c r="A878" s="148"/>
      <c r="B878" s="149"/>
      <c r="C878" s="291" t="str">
        <f t="shared" si="13"/>
        <v/>
      </c>
      <c r="D878" s="295"/>
      <c r="E878" s="264"/>
      <c r="F878" s="264"/>
      <c r="G878" s="431"/>
      <c r="H878" s="432"/>
      <c r="I878" s="382"/>
      <c r="J878" s="382"/>
      <c r="K878" s="382"/>
      <c r="L878" s="376"/>
      <c r="M878" s="433"/>
      <c r="N878" s="434"/>
      <c r="O878" s="435"/>
      <c r="P878" s="378"/>
      <c r="Q878" s="436"/>
      <c r="R878" s="373"/>
      <c r="S878" s="437"/>
      <c r="T878" s="438"/>
      <c r="U878" s="384"/>
      <c r="V878" s="470"/>
      <c r="W878" s="381"/>
      <c r="X878" s="382"/>
      <c r="Y878" s="382"/>
      <c r="Z878" s="382"/>
      <c r="AA878" s="382"/>
      <c r="AB878" s="382"/>
      <c r="AC878" s="376"/>
      <c r="AD878" s="377"/>
      <c r="AE878" s="385"/>
      <c r="AF878" s="385"/>
      <c r="AG878" s="385"/>
      <c r="AH878" s="385"/>
      <c r="AI878" s="379"/>
      <c r="AJ878" s="386"/>
      <c r="AK878" s="372"/>
      <c r="AL878" s="372"/>
      <c r="AM878" s="372"/>
      <c r="AN878" s="372"/>
      <c r="AO878" s="372"/>
      <c r="AP878" s="372"/>
      <c r="AQ878" s="373"/>
      <c r="AR878" s="387"/>
      <c r="AS878" s="383"/>
      <c r="AT878" s="435"/>
      <c r="AU878" s="385"/>
      <c r="AV878" s="385"/>
      <c r="AW878" s="385"/>
      <c r="AX878" s="385"/>
      <c r="AY878" s="378"/>
      <c r="AZ878" s="436"/>
      <c r="BA878" s="372"/>
      <c r="BB878" s="372"/>
      <c r="BC878" s="372"/>
      <c r="BD878" s="372"/>
      <c r="BE878" s="437"/>
      <c r="BF878" s="381"/>
      <c r="BG878" s="376"/>
      <c r="BH878" s="377"/>
      <c r="BI878" s="385"/>
      <c r="BJ878" s="385"/>
      <c r="BK878" s="385"/>
      <c r="BL878" s="385"/>
      <c r="BM878" s="385"/>
      <c r="BN878" s="385"/>
      <c r="BO878" s="379"/>
      <c r="BP878" s="439"/>
      <c r="BQ878" s="438"/>
      <c r="BR878" s="440"/>
      <c r="BS878" s="385"/>
      <c r="BT878" s="379"/>
      <c r="BX878" s="458"/>
    </row>
    <row r="879" spans="1:76" s="132" customFormat="1" ht="15" x14ac:dyDescent="0.3">
      <c r="A879" s="148"/>
      <c r="B879" s="149"/>
      <c r="C879" s="291" t="str">
        <f t="shared" si="13"/>
        <v/>
      </c>
      <c r="D879" s="295"/>
      <c r="E879" s="264"/>
      <c r="F879" s="264"/>
      <c r="G879" s="431"/>
      <c r="H879" s="432"/>
      <c r="I879" s="382"/>
      <c r="J879" s="382"/>
      <c r="K879" s="382"/>
      <c r="L879" s="376"/>
      <c r="M879" s="433"/>
      <c r="N879" s="434"/>
      <c r="O879" s="435"/>
      <c r="P879" s="378"/>
      <c r="Q879" s="436"/>
      <c r="R879" s="373"/>
      <c r="S879" s="437"/>
      <c r="T879" s="438"/>
      <c r="U879" s="384"/>
      <c r="V879" s="470"/>
      <c r="W879" s="381"/>
      <c r="X879" s="382"/>
      <c r="Y879" s="382"/>
      <c r="Z879" s="382"/>
      <c r="AA879" s="382"/>
      <c r="AB879" s="382"/>
      <c r="AC879" s="376"/>
      <c r="AD879" s="377"/>
      <c r="AE879" s="385"/>
      <c r="AF879" s="385"/>
      <c r="AG879" s="385"/>
      <c r="AH879" s="385"/>
      <c r="AI879" s="379"/>
      <c r="AJ879" s="386"/>
      <c r="AK879" s="372"/>
      <c r="AL879" s="372"/>
      <c r="AM879" s="372"/>
      <c r="AN879" s="372"/>
      <c r="AO879" s="372"/>
      <c r="AP879" s="372"/>
      <c r="AQ879" s="373"/>
      <c r="AR879" s="387"/>
      <c r="AS879" s="383"/>
      <c r="AT879" s="435"/>
      <c r="AU879" s="385"/>
      <c r="AV879" s="385"/>
      <c r="AW879" s="385"/>
      <c r="AX879" s="385"/>
      <c r="AY879" s="378"/>
      <c r="AZ879" s="436"/>
      <c r="BA879" s="372"/>
      <c r="BB879" s="372"/>
      <c r="BC879" s="372"/>
      <c r="BD879" s="372"/>
      <c r="BE879" s="437"/>
      <c r="BF879" s="381"/>
      <c r="BG879" s="376"/>
      <c r="BH879" s="377"/>
      <c r="BI879" s="385"/>
      <c r="BJ879" s="385"/>
      <c r="BK879" s="385"/>
      <c r="BL879" s="385"/>
      <c r="BM879" s="385"/>
      <c r="BN879" s="385"/>
      <c r="BO879" s="379"/>
      <c r="BP879" s="439"/>
      <c r="BQ879" s="438"/>
      <c r="BR879" s="440"/>
      <c r="BS879" s="385"/>
      <c r="BT879" s="379"/>
      <c r="BX879" s="458"/>
    </row>
    <row r="880" spans="1:76" s="132" customFormat="1" ht="15" x14ac:dyDescent="0.3">
      <c r="A880" s="148"/>
      <c r="B880" s="149"/>
      <c r="C880" s="291" t="str">
        <f t="shared" si="13"/>
        <v/>
      </c>
      <c r="D880" s="295"/>
      <c r="E880" s="264"/>
      <c r="F880" s="264"/>
      <c r="G880" s="431"/>
      <c r="H880" s="432"/>
      <c r="I880" s="382"/>
      <c r="J880" s="382"/>
      <c r="K880" s="382"/>
      <c r="L880" s="376"/>
      <c r="M880" s="433"/>
      <c r="N880" s="434"/>
      <c r="O880" s="435"/>
      <c r="P880" s="378"/>
      <c r="Q880" s="436"/>
      <c r="R880" s="373"/>
      <c r="S880" s="437"/>
      <c r="T880" s="438"/>
      <c r="U880" s="384"/>
      <c r="V880" s="470"/>
      <c r="W880" s="381"/>
      <c r="X880" s="382"/>
      <c r="Y880" s="382"/>
      <c r="Z880" s="382"/>
      <c r="AA880" s="382"/>
      <c r="AB880" s="382"/>
      <c r="AC880" s="376"/>
      <c r="AD880" s="377"/>
      <c r="AE880" s="385"/>
      <c r="AF880" s="385"/>
      <c r="AG880" s="385"/>
      <c r="AH880" s="385"/>
      <c r="AI880" s="379"/>
      <c r="AJ880" s="386"/>
      <c r="AK880" s="372"/>
      <c r="AL880" s="372"/>
      <c r="AM880" s="372"/>
      <c r="AN880" s="372"/>
      <c r="AO880" s="372"/>
      <c r="AP880" s="372"/>
      <c r="AQ880" s="373"/>
      <c r="AR880" s="387"/>
      <c r="AS880" s="383"/>
      <c r="AT880" s="435"/>
      <c r="AU880" s="385"/>
      <c r="AV880" s="385"/>
      <c r="AW880" s="385"/>
      <c r="AX880" s="385"/>
      <c r="AY880" s="378"/>
      <c r="AZ880" s="436"/>
      <c r="BA880" s="372"/>
      <c r="BB880" s="372"/>
      <c r="BC880" s="372"/>
      <c r="BD880" s="372"/>
      <c r="BE880" s="437"/>
      <c r="BF880" s="381"/>
      <c r="BG880" s="376"/>
      <c r="BH880" s="377"/>
      <c r="BI880" s="385"/>
      <c r="BJ880" s="385"/>
      <c r="BK880" s="385"/>
      <c r="BL880" s="385"/>
      <c r="BM880" s="385"/>
      <c r="BN880" s="385"/>
      <c r="BO880" s="379"/>
      <c r="BP880" s="439"/>
      <c r="BQ880" s="438"/>
      <c r="BR880" s="440"/>
      <c r="BS880" s="385"/>
      <c r="BT880" s="379"/>
      <c r="BX880" s="458"/>
    </row>
    <row r="881" spans="1:76" s="132" customFormat="1" ht="15" x14ac:dyDescent="0.3">
      <c r="A881" s="148"/>
      <c r="B881" s="149"/>
      <c r="C881" s="291" t="str">
        <f t="shared" si="13"/>
        <v/>
      </c>
      <c r="D881" s="295"/>
      <c r="E881" s="264"/>
      <c r="F881" s="264"/>
      <c r="G881" s="431"/>
      <c r="H881" s="432"/>
      <c r="I881" s="382"/>
      <c r="J881" s="382"/>
      <c r="K881" s="382"/>
      <c r="L881" s="376"/>
      <c r="M881" s="433"/>
      <c r="N881" s="434"/>
      <c r="O881" s="435"/>
      <c r="P881" s="378"/>
      <c r="Q881" s="436"/>
      <c r="R881" s="373"/>
      <c r="S881" s="437"/>
      <c r="T881" s="438"/>
      <c r="U881" s="384"/>
      <c r="V881" s="470"/>
      <c r="W881" s="381"/>
      <c r="X881" s="382"/>
      <c r="Y881" s="382"/>
      <c r="Z881" s="382"/>
      <c r="AA881" s="382"/>
      <c r="AB881" s="382"/>
      <c r="AC881" s="376"/>
      <c r="AD881" s="377"/>
      <c r="AE881" s="385"/>
      <c r="AF881" s="385"/>
      <c r="AG881" s="385"/>
      <c r="AH881" s="385"/>
      <c r="AI881" s="379"/>
      <c r="AJ881" s="386"/>
      <c r="AK881" s="372"/>
      <c r="AL881" s="372"/>
      <c r="AM881" s="372"/>
      <c r="AN881" s="372"/>
      <c r="AO881" s="372"/>
      <c r="AP881" s="372"/>
      <c r="AQ881" s="373"/>
      <c r="AR881" s="387"/>
      <c r="AS881" s="383"/>
      <c r="AT881" s="435"/>
      <c r="AU881" s="385"/>
      <c r="AV881" s="385"/>
      <c r="AW881" s="385"/>
      <c r="AX881" s="385"/>
      <c r="AY881" s="378"/>
      <c r="AZ881" s="436"/>
      <c r="BA881" s="372"/>
      <c r="BB881" s="372"/>
      <c r="BC881" s="372"/>
      <c r="BD881" s="372"/>
      <c r="BE881" s="437"/>
      <c r="BF881" s="381"/>
      <c r="BG881" s="376"/>
      <c r="BH881" s="377"/>
      <c r="BI881" s="385"/>
      <c r="BJ881" s="385"/>
      <c r="BK881" s="385"/>
      <c r="BL881" s="385"/>
      <c r="BM881" s="385"/>
      <c r="BN881" s="385"/>
      <c r="BO881" s="379"/>
      <c r="BP881" s="439"/>
      <c r="BQ881" s="438"/>
      <c r="BR881" s="440"/>
      <c r="BS881" s="385"/>
      <c r="BT881" s="379"/>
      <c r="BX881" s="458"/>
    </row>
    <row r="882" spans="1:76" s="132" customFormat="1" ht="15" x14ac:dyDescent="0.3">
      <c r="A882" s="148"/>
      <c r="B882" s="149"/>
      <c r="C882" s="291" t="str">
        <f t="shared" si="13"/>
        <v/>
      </c>
      <c r="D882" s="295"/>
      <c r="E882" s="264"/>
      <c r="F882" s="264"/>
      <c r="G882" s="431"/>
      <c r="H882" s="432"/>
      <c r="I882" s="382"/>
      <c r="J882" s="382"/>
      <c r="K882" s="382"/>
      <c r="L882" s="376"/>
      <c r="M882" s="433"/>
      <c r="N882" s="434"/>
      <c r="O882" s="435"/>
      <c r="P882" s="378"/>
      <c r="Q882" s="436"/>
      <c r="R882" s="373"/>
      <c r="S882" s="437"/>
      <c r="T882" s="438"/>
      <c r="U882" s="384"/>
      <c r="V882" s="470"/>
      <c r="W882" s="381"/>
      <c r="X882" s="382"/>
      <c r="Y882" s="382"/>
      <c r="Z882" s="382"/>
      <c r="AA882" s="382"/>
      <c r="AB882" s="382"/>
      <c r="AC882" s="376"/>
      <c r="AD882" s="377"/>
      <c r="AE882" s="385"/>
      <c r="AF882" s="385"/>
      <c r="AG882" s="385"/>
      <c r="AH882" s="385"/>
      <c r="AI882" s="379"/>
      <c r="AJ882" s="386"/>
      <c r="AK882" s="372"/>
      <c r="AL882" s="372"/>
      <c r="AM882" s="372"/>
      <c r="AN882" s="372"/>
      <c r="AO882" s="372"/>
      <c r="AP882" s="372"/>
      <c r="AQ882" s="373"/>
      <c r="AR882" s="387"/>
      <c r="AS882" s="383"/>
      <c r="AT882" s="435"/>
      <c r="AU882" s="385"/>
      <c r="AV882" s="385"/>
      <c r="AW882" s="385"/>
      <c r="AX882" s="385"/>
      <c r="AY882" s="378"/>
      <c r="AZ882" s="436"/>
      <c r="BA882" s="372"/>
      <c r="BB882" s="372"/>
      <c r="BC882" s="372"/>
      <c r="BD882" s="372"/>
      <c r="BE882" s="437"/>
      <c r="BF882" s="381"/>
      <c r="BG882" s="376"/>
      <c r="BH882" s="377"/>
      <c r="BI882" s="385"/>
      <c r="BJ882" s="385"/>
      <c r="BK882" s="385"/>
      <c r="BL882" s="385"/>
      <c r="BM882" s="385"/>
      <c r="BN882" s="385"/>
      <c r="BO882" s="379"/>
      <c r="BP882" s="439"/>
      <c r="BQ882" s="438"/>
      <c r="BR882" s="440"/>
      <c r="BS882" s="385"/>
      <c r="BT882" s="379"/>
      <c r="BX882" s="458"/>
    </row>
    <row r="883" spans="1:76" s="132" customFormat="1" ht="15" x14ac:dyDescent="0.3">
      <c r="A883" s="148"/>
      <c r="B883" s="149"/>
      <c r="C883" s="291" t="str">
        <f t="shared" si="13"/>
        <v/>
      </c>
      <c r="D883" s="295"/>
      <c r="E883" s="264"/>
      <c r="F883" s="264"/>
      <c r="G883" s="431"/>
      <c r="H883" s="432"/>
      <c r="I883" s="382"/>
      <c r="J883" s="382"/>
      <c r="K883" s="382"/>
      <c r="L883" s="376"/>
      <c r="M883" s="433"/>
      <c r="N883" s="434"/>
      <c r="O883" s="435"/>
      <c r="P883" s="378"/>
      <c r="Q883" s="436"/>
      <c r="R883" s="373"/>
      <c r="S883" s="437"/>
      <c r="T883" s="438"/>
      <c r="U883" s="384"/>
      <c r="V883" s="470"/>
      <c r="W883" s="381"/>
      <c r="X883" s="382"/>
      <c r="Y883" s="382"/>
      <c r="Z883" s="382"/>
      <c r="AA883" s="382"/>
      <c r="AB883" s="382"/>
      <c r="AC883" s="376"/>
      <c r="AD883" s="377"/>
      <c r="AE883" s="385"/>
      <c r="AF883" s="385"/>
      <c r="AG883" s="385"/>
      <c r="AH883" s="385"/>
      <c r="AI883" s="379"/>
      <c r="AJ883" s="386"/>
      <c r="AK883" s="372"/>
      <c r="AL883" s="372"/>
      <c r="AM883" s="372"/>
      <c r="AN883" s="372"/>
      <c r="AO883" s="372"/>
      <c r="AP883" s="372"/>
      <c r="AQ883" s="373"/>
      <c r="AR883" s="387"/>
      <c r="AS883" s="383"/>
      <c r="AT883" s="435"/>
      <c r="AU883" s="385"/>
      <c r="AV883" s="385"/>
      <c r="AW883" s="385"/>
      <c r="AX883" s="385"/>
      <c r="AY883" s="378"/>
      <c r="AZ883" s="436"/>
      <c r="BA883" s="372"/>
      <c r="BB883" s="372"/>
      <c r="BC883" s="372"/>
      <c r="BD883" s="372"/>
      <c r="BE883" s="437"/>
      <c r="BF883" s="381"/>
      <c r="BG883" s="376"/>
      <c r="BH883" s="377"/>
      <c r="BI883" s="385"/>
      <c r="BJ883" s="385"/>
      <c r="BK883" s="385"/>
      <c r="BL883" s="385"/>
      <c r="BM883" s="385"/>
      <c r="BN883" s="385"/>
      <c r="BO883" s="379"/>
      <c r="BP883" s="439"/>
      <c r="BQ883" s="438"/>
      <c r="BR883" s="440"/>
      <c r="BS883" s="385"/>
      <c r="BT883" s="379"/>
      <c r="BX883" s="458"/>
    </row>
    <row r="884" spans="1:76" s="132" customFormat="1" ht="15" x14ac:dyDescent="0.3">
      <c r="A884" s="148"/>
      <c r="B884" s="149"/>
      <c r="C884" s="291" t="str">
        <f t="shared" si="13"/>
        <v/>
      </c>
      <c r="D884" s="295"/>
      <c r="E884" s="264"/>
      <c r="F884" s="264"/>
      <c r="G884" s="431"/>
      <c r="H884" s="432"/>
      <c r="I884" s="382"/>
      <c r="J884" s="382"/>
      <c r="K884" s="382"/>
      <c r="L884" s="376"/>
      <c r="M884" s="433"/>
      <c r="N884" s="434"/>
      <c r="O884" s="435"/>
      <c r="P884" s="378"/>
      <c r="Q884" s="436"/>
      <c r="R884" s="373"/>
      <c r="S884" s="437"/>
      <c r="T884" s="438"/>
      <c r="U884" s="384"/>
      <c r="V884" s="470"/>
      <c r="W884" s="381"/>
      <c r="X884" s="382"/>
      <c r="Y884" s="382"/>
      <c r="Z884" s="382"/>
      <c r="AA884" s="382"/>
      <c r="AB884" s="382"/>
      <c r="AC884" s="376"/>
      <c r="AD884" s="377"/>
      <c r="AE884" s="385"/>
      <c r="AF884" s="385"/>
      <c r="AG884" s="385"/>
      <c r="AH884" s="385"/>
      <c r="AI884" s="379"/>
      <c r="AJ884" s="386"/>
      <c r="AK884" s="372"/>
      <c r="AL884" s="372"/>
      <c r="AM884" s="372"/>
      <c r="AN884" s="372"/>
      <c r="AO884" s="372"/>
      <c r="AP884" s="372"/>
      <c r="AQ884" s="373"/>
      <c r="AR884" s="387"/>
      <c r="AS884" s="383"/>
      <c r="AT884" s="435"/>
      <c r="AU884" s="385"/>
      <c r="AV884" s="385"/>
      <c r="AW884" s="385"/>
      <c r="AX884" s="385"/>
      <c r="AY884" s="378"/>
      <c r="AZ884" s="436"/>
      <c r="BA884" s="372"/>
      <c r="BB884" s="372"/>
      <c r="BC884" s="372"/>
      <c r="BD884" s="372"/>
      <c r="BE884" s="437"/>
      <c r="BF884" s="381"/>
      <c r="BG884" s="376"/>
      <c r="BH884" s="377"/>
      <c r="BI884" s="385"/>
      <c r="BJ884" s="385"/>
      <c r="BK884" s="385"/>
      <c r="BL884" s="385"/>
      <c r="BM884" s="385"/>
      <c r="BN884" s="385"/>
      <c r="BO884" s="379"/>
      <c r="BP884" s="439"/>
      <c r="BQ884" s="438"/>
      <c r="BR884" s="440"/>
      <c r="BS884" s="385"/>
      <c r="BT884" s="379"/>
      <c r="BX884" s="458"/>
    </row>
    <row r="885" spans="1:76" s="132" customFormat="1" ht="15" x14ac:dyDescent="0.3">
      <c r="A885" s="148"/>
      <c r="B885" s="149"/>
      <c r="C885" s="291" t="str">
        <f t="shared" si="13"/>
        <v/>
      </c>
      <c r="D885" s="295"/>
      <c r="E885" s="264"/>
      <c r="F885" s="264"/>
      <c r="G885" s="431"/>
      <c r="H885" s="432"/>
      <c r="I885" s="382"/>
      <c r="J885" s="382"/>
      <c r="K885" s="382"/>
      <c r="L885" s="376"/>
      <c r="M885" s="433"/>
      <c r="N885" s="434"/>
      <c r="O885" s="435"/>
      <c r="P885" s="378"/>
      <c r="Q885" s="436"/>
      <c r="R885" s="373"/>
      <c r="S885" s="437"/>
      <c r="T885" s="438"/>
      <c r="U885" s="384"/>
      <c r="V885" s="470"/>
      <c r="W885" s="381"/>
      <c r="X885" s="382"/>
      <c r="Y885" s="382"/>
      <c r="Z885" s="382"/>
      <c r="AA885" s="382"/>
      <c r="AB885" s="382"/>
      <c r="AC885" s="376"/>
      <c r="AD885" s="377"/>
      <c r="AE885" s="385"/>
      <c r="AF885" s="385"/>
      <c r="AG885" s="385"/>
      <c r="AH885" s="385"/>
      <c r="AI885" s="379"/>
      <c r="AJ885" s="386"/>
      <c r="AK885" s="372"/>
      <c r="AL885" s="372"/>
      <c r="AM885" s="372"/>
      <c r="AN885" s="372"/>
      <c r="AO885" s="372"/>
      <c r="AP885" s="372"/>
      <c r="AQ885" s="373"/>
      <c r="AR885" s="387"/>
      <c r="AS885" s="383"/>
      <c r="AT885" s="435"/>
      <c r="AU885" s="385"/>
      <c r="AV885" s="385"/>
      <c r="AW885" s="385"/>
      <c r="AX885" s="385"/>
      <c r="AY885" s="378"/>
      <c r="AZ885" s="436"/>
      <c r="BA885" s="372"/>
      <c r="BB885" s="372"/>
      <c r="BC885" s="372"/>
      <c r="BD885" s="372"/>
      <c r="BE885" s="437"/>
      <c r="BF885" s="381"/>
      <c r="BG885" s="376"/>
      <c r="BH885" s="377"/>
      <c r="BI885" s="385"/>
      <c r="BJ885" s="385"/>
      <c r="BK885" s="385"/>
      <c r="BL885" s="385"/>
      <c r="BM885" s="385"/>
      <c r="BN885" s="385"/>
      <c r="BO885" s="379"/>
      <c r="BP885" s="439"/>
      <c r="BQ885" s="438"/>
      <c r="BR885" s="440"/>
      <c r="BS885" s="385"/>
      <c r="BT885" s="379"/>
      <c r="BX885" s="458"/>
    </row>
    <row r="886" spans="1:76" s="132" customFormat="1" ht="15" x14ac:dyDescent="0.3">
      <c r="A886" s="148"/>
      <c r="B886" s="149"/>
      <c r="C886" s="291" t="str">
        <f t="shared" si="13"/>
        <v/>
      </c>
      <c r="D886" s="295"/>
      <c r="E886" s="264"/>
      <c r="F886" s="264"/>
      <c r="G886" s="431"/>
      <c r="H886" s="432"/>
      <c r="I886" s="382"/>
      <c r="J886" s="382"/>
      <c r="K886" s="382"/>
      <c r="L886" s="376"/>
      <c r="M886" s="433"/>
      <c r="N886" s="434"/>
      <c r="O886" s="435"/>
      <c r="P886" s="378"/>
      <c r="Q886" s="436"/>
      <c r="R886" s="373"/>
      <c r="S886" s="437"/>
      <c r="T886" s="438"/>
      <c r="U886" s="384"/>
      <c r="V886" s="470"/>
      <c r="W886" s="381"/>
      <c r="X886" s="382"/>
      <c r="Y886" s="382"/>
      <c r="Z886" s="382"/>
      <c r="AA886" s="382"/>
      <c r="AB886" s="382"/>
      <c r="AC886" s="376"/>
      <c r="AD886" s="377"/>
      <c r="AE886" s="385"/>
      <c r="AF886" s="385"/>
      <c r="AG886" s="385"/>
      <c r="AH886" s="385"/>
      <c r="AI886" s="379"/>
      <c r="AJ886" s="386"/>
      <c r="AK886" s="372"/>
      <c r="AL886" s="372"/>
      <c r="AM886" s="372"/>
      <c r="AN886" s="372"/>
      <c r="AO886" s="372"/>
      <c r="AP886" s="372"/>
      <c r="AQ886" s="373"/>
      <c r="AR886" s="387"/>
      <c r="AS886" s="383"/>
      <c r="AT886" s="435"/>
      <c r="AU886" s="385"/>
      <c r="AV886" s="385"/>
      <c r="AW886" s="385"/>
      <c r="AX886" s="385"/>
      <c r="AY886" s="378"/>
      <c r="AZ886" s="436"/>
      <c r="BA886" s="372"/>
      <c r="BB886" s="372"/>
      <c r="BC886" s="372"/>
      <c r="BD886" s="372"/>
      <c r="BE886" s="437"/>
      <c r="BF886" s="381"/>
      <c r="BG886" s="376"/>
      <c r="BH886" s="377"/>
      <c r="BI886" s="385"/>
      <c r="BJ886" s="385"/>
      <c r="BK886" s="385"/>
      <c r="BL886" s="385"/>
      <c r="BM886" s="385"/>
      <c r="BN886" s="385"/>
      <c r="BO886" s="379"/>
      <c r="BP886" s="439"/>
      <c r="BQ886" s="438"/>
      <c r="BR886" s="440"/>
      <c r="BS886" s="385"/>
      <c r="BT886" s="379"/>
      <c r="BX886" s="458"/>
    </row>
    <row r="887" spans="1:76" s="132" customFormat="1" ht="15" x14ac:dyDescent="0.3">
      <c r="A887" s="148"/>
      <c r="B887" s="149"/>
      <c r="C887" s="291" t="str">
        <f t="shared" si="13"/>
        <v/>
      </c>
      <c r="D887" s="295"/>
      <c r="E887" s="264"/>
      <c r="F887" s="264"/>
      <c r="G887" s="431"/>
      <c r="H887" s="432"/>
      <c r="I887" s="382"/>
      <c r="J887" s="382"/>
      <c r="K887" s="382"/>
      <c r="L887" s="376"/>
      <c r="M887" s="433"/>
      <c r="N887" s="434"/>
      <c r="O887" s="435"/>
      <c r="P887" s="378"/>
      <c r="Q887" s="436"/>
      <c r="R887" s="373"/>
      <c r="S887" s="437"/>
      <c r="T887" s="438"/>
      <c r="U887" s="384"/>
      <c r="V887" s="470"/>
      <c r="W887" s="381"/>
      <c r="X887" s="382"/>
      <c r="Y887" s="382"/>
      <c r="Z887" s="382"/>
      <c r="AA887" s="382"/>
      <c r="AB887" s="382"/>
      <c r="AC887" s="376"/>
      <c r="AD887" s="377"/>
      <c r="AE887" s="385"/>
      <c r="AF887" s="385"/>
      <c r="AG887" s="385"/>
      <c r="AH887" s="385"/>
      <c r="AI887" s="379"/>
      <c r="AJ887" s="386"/>
      <c r="AK887" s="372"/>
      <c r="AL887" s="372"/>
      <c r="AM887" s="372"/>
      <c r="AN887" s="372"/>
      <c r="AO887" s="372"/>
      <c r="AP887" s="372"/>
      <c r="AQ887" s="373"/>
      <c r="AR887" s="387"/>
      <c r="AS887" s="383"/>
      <c r="AT887" s="435"/>
      <c r="AU887" s="385"/>
      <c r="AV887" s="385"/>
      <c r="AW887" s="385"/>
      <c r="AX887" s="385"/>
      <c r="AY887" s="378"/>
      <c r="AZ887" s="436"/>
      <c r="BA887" s="372"/>
      <c r="BB887" s="372"/>
      <c r="BC887" s="372"/>
      <c r="BD887" s="372"/>
      <c r="BE887" s="437"/>
      <c r="BF887" s="381"/>
      <c r="BG887" s="376"/>
      <c r="BH887" s="377"/>
      <c r="BI887" s="385"/>
      <c r="BJ887" s="385"/>
      <c r="BK887" s="385"/>
      <c r="BL887" s="385"/>
      <c r="BM887" s="385"/>
      <c r="BN887" s="385"/>
      <c r="BO887" s="379"/>
      <c r="BP887" s="439"/>
      <c r="BQ887" s="438"/>
      <c r="BR887" s="440"/>
      <c r="BS887" s="385"/>
      <c r="BT887" s="379"/>
      <c r="BX887" s="458"/>
    </row>
    <row r="888" spans="1:76" s="132" customFormat="1" ht="15" x14ac:dyDescent="0.3">
      <c r="A888" s="148"/>
      <c r="B888" s="149"/>
      <c r="C888" s="291" t="str">
        <f t="shared" si="13"/>
        <v/>
      </c>
      <c r="D888" s="295"/>
      <c r="E888" s="264"/>
      <c r="F888" s="264"/>
      <c r="G888" s="431"/>
      <c r="H888" s="432"/>
      <c r="I888" s="382"/>
      <c r="J888" s="382"/>
      <c r="K888" s="382"/>
      <c r="L888" s="376"/>
      <c r="M888" s="433"/>
      <c r="N888" s="434"/>
      <c r="O888" s="435"/>
      <c r="P888" s="378"/>
      <c r="Q888" s="436"/>
      <c r="R888" s="373"/>
      <c r="S888" s="437"/>
      <c r="T888" s="438"/>
      <c r="U888" s="384"/>
      <c r="V888" s="470"/>
      <c r="W888" s="381"/>
      <c r="X888" s="382"/>
      <c r="Y888" s="382"/>
      <c r="Z888" s="382"/>
      <c r="AA888" s="382"/>
      <c r="AB888" s="382"/>
      <c r="AC888" s="376"/>
      <c r="AD888" s="377"/>
      <c r="AE888" s="385"/>
      <c r="AF888" s="385"/>
      <c r="AG888" s="385"/>
      <c r="AH888" s="385"/>
      <c r="AI888" s="379"/>
      <c r="AJ888" s="386"/>
      <c r="AK888" s="372"/>
      <c r="AL888" s="372"/>
      <c r="AM888" s="372"/>
      <c r="AN888" s="372"/>
      <c r="AO888" s="372"/>
      <c r="AP888" s="372"/>
      <c r="AQ888" s="373"/>
      <c r="AR888" s="387"/>
      <c r="AS888" s="383"/>
      <c r="AT888" s="435"/>
      <c r="AU888" s="385"/>
      <c r="AV888" s="385"/>
      <c r="AW888" s="385"/>
      <c r="AX888" s="385"/>
      <c r="AY888" s="378"/>
      <c r="AZ888" s="436"/>
      <c r="BA888" s="372"/>
      <c r="BB888" s="372"/>
      <c r="BC888" s="372"/>
      <c r="BD888" s="372"/>
      <c r="BE888" s="437"/>
      <c r="BF888" s="381"/>
      <c r="BG888" s="376"/>
      <c r="BH888" s="377"/>
      <c r="BI888" s="385"/>
      <c r="BJ888" s="385"/>
      <c r="BK888" s="385"/>
      <c r="BL888" s="385"/>
      <c r="BM888" s="385"/>
      <c r="BN888" s="385"/>
      <c r="BO888" s="379"/>
      <c r="BP888" s="439"/>
      <c r="BQ888" s="438"/>
      <c r="BR888" s="440"/>
      <c r="BS888" s="385"/>
      <c r="BT888" s="379"/>
      <c r="BX888" s="458"/>
    </row>
    <row r="889" spans="1:76" s="132" customFormat="1" ht="15" x14ac:dyDescent="0.3">
      <c r="A889" s="148"/>
      <c r="B889" s="149"/>
      <c r="C889" s="291" t="str">
        <f t="shared" si="13"/>
        <v/>
      </c>
      <c r="D889" s="295"/>
      <c r="E889" s="264"/>
      <c r="F889" s="264"/>
      <c r="G889" s="431"/>
      <c r="H889" s="432"/>
      <c r="I889" s="382"/>
      <c r="J889" s="382"/>
      <c r="K889" s="382"/>
      <c r="L889" s="376"/>
      <c r="M889" s="433"/>
      <c r="N889" s="434"/>
      <c r="O889" s="435"/>
      <c r="P889" s="378"/>
      <c r="Q889" s="436"/>
      <c r="R889" s="373"/>
      <c r="S889" s="437"/>
      <c r="T889" s="438"/>
      <c r="U889" s="384"/>
      <c r="V889" s="470"/>
      <c r="W889" s="381"/>
      <c r="X889" s="382"/>
      <c r="Y889" s="382"/>
      <c r="Z889" s="382"/>
      <c r="AA889" s="382"/>
      <c r="AB889" s="382"/>
      <c r="AC889" s="376"/>
      <c r="AD889" s="377"/>
      <c r="AE889" s="385"/>
      <c r="AF889" s="385"/>
      <c r="AG889" s="385"/>
      <c r="AH889" s="385"/>
      <c r="AI889" s="379"/>
      <c r="AJ889" s="386"/>
      <c r="AK889" s="372"/>
      <c r="AL889" s="372"/>
      <c r="AM889" s="372"/>
      <c r="AN889" s="372"/>
      <c r="AO889" s="372"/>
      <c r="AP889" s="372"/>
      <c r="AQ889" s="373"/>
      <c r="AR889" s="387"/>
      <c r="AS889" s="383"/>
      <c r="AT889" s="435"/>
      <c r="AU889" s="385"/>
      <c r="AV889" s="385"/>
      <c r="AW889" s="385"/>
      <c r="AX889" s="385"/>
      <c r="AY889" s="378"/>
      <c r="AZ889" s="436"/>
      <c r="BA889" s="372"/>
      <c r="BB889" s="372"/>
      <c r="BC889" s="372"/>
      <c r="BD889" s="372"/>
      <c r="BE889" s="437"/>
      <c r="BF889" s="381"/>
      <c r="BG889" s="376"/>
      <c r="BH889" s="377"/>
      <c r="BI889" s="385"/>
      <c r="BJ889" s="385"/>
      <c r="BK889" s="385"/>
      <c r="BL889" s="385"/>
      <c r="BM889" s="385"/>
      <c r="BN889" s="385"/>
      <c r="BO889" s="379"/>
      <c r="BP889" s="439"/>
      <c r="BQ889" s="438"/>
      <c r="BR889" s="440"/>
      <c r="BS889" s="385"/>
      <c r="BT889" s="379"/>
      <c r="BX889" s="458"/>
    </row>
    <row r="890" spans="1:76" s="132" customFormat="1" ht="15" x14ac:dyDescent="0.3">
      <c r="A890" s="148"/>
      <c r="B890" s="149"/>
      <c r="C890" s="291" t="str">
        <f t="shared" si="13"/>
        <v/>
      </c>
      <c r="D890" s="295"/>
      <c r="E890" s="264"/>
      <c r="F890" s="264"/>
      <c r="G890" s="431"/>
      <c r="H890" s="432"/>
      <c r="I890" s="382"/>
      <c r="J890" s="382"/>
      <c r="K890" s="382"/>
      <c r="L890" s="376"/>
      <c r="M890" s="433"/>
      <c r="N890" s="434"/>
      <c r="O890" s="435"/>
      <c r="P890" s="378"/>
      <c r="Q890" s="436"/>
      <c r="R890" s="373"/>
      <c r="S890" s="437"/>
      <c r="T890" s="438"/>
      <c r="U890" s="384"/>
      <c r="V890" s="470"/>
      <c r="W890" s="381"/>
      <c r="X890" s="382"/>
      <c r="Y890" s="382"/>
      <c r="Z890" s="382"/>
      <c r="AA890" s="382"/>
      <c r="AB890" s="382"/>
      <c r="AC890" s="376"/>
      <c r="AD890" s="377"/>
      <c r="AE890" s="385"/>
      <c r="AF890" s="385"/>
      <c r="AG890" s="385"/>
      <c r="AH890" s="385"/>
      <c r="AI890" s="379"/>
      <c r="AJ890" s="386"/>
      <c r="AK890" s="372"/>
      <c r="AL890" s="372"/>
      <c r="AM890" s="372"/>
      <c r="AN890" s="372"/>
      <c r="AO890" s="372"/>
      <c r="AP890" s="372"/>
      <c r="AQ890" s="373"/>
      <c r="AR890" s="387"/>
      <c r="AS890" s="383"/>
      <c r="AT890" s="435"/>
      <c r="AU890" s="385"/>
      <c r="AV890" s="385"/>
      <c r="AW890" s="385"/>
      <c r="AX890" s="385"/>
      <c r="AY890" s="378"/>
      <c r="AZ890" s="436"/>
      <c r="BA890" s="372"/>
      <c r="BB890" s="372"/>
      <c r="BC890" s="372"/>
      <c r="BD890" s="372"/>
      <c r="BE890" s="437"/>
      <c r="BF890" s="381"/>
      <c r="BG890" s="376"/>
      <c r="BH890" s="377"/>
      <c r="BI890" s="385"/>
      <c r="BJ890" s="385"/>
      <c r="BK890" s="385"/>
      <c r="BL890" s="385"/>
      <c r="BM890" s="385"/>
      <c r="BN890" s="385"/>
      <c r="BO890" s="379"/>
      <c r="BP890" s="439"/>
      <c r="BQ890" s="438"/>
      <c r="BR890" s="440"/>
      <c r="BS890" s="385"/>
      <c r="BT890" s="379"/>
      <c r="BX890" s="458"/>
    </row>
    <row r="891" spans="1:76" s="132" customFormat="1" ht="15" x14ac:dyDescent="0.3">
      <c r="A891" s="148"/>
      <c r="B891" s="149"/>
      <c r="C891" s="291" t="str">
        <f t="shared" si="13"/>
        <v/>
      </c>
      <c r="D891" s="295"/>
      <c r="E891" s="264"/>
      <c r="F891" s="264"/>
      <c r="G891" s="431"/>
      <c r="H891" s="432"/>
      <c r="I891" s="382"/>
      <c r="J891" s="382"/>
      <c r="K891" s="382"/>
      <c r="L891" s="376"/>
      <c r="M891" s="433"/>
      <c r="N891" s="434"/>
      <c r="O891" s="435"/>
      <c r="P891" s="378"/>
      <c r="Q891" s="436"/>
      <c r="R891" s="373"/>
      <c r="S891" s="437"/>
      <c r="T891" s="438"/>
      <c r="U891" s="384"/>
      <c r="V891" s="470"/>
      <c r="W891" s="381"/>
      <c r="X891" s="382"/>
      <c r="Y891" s="382"/>
      <c r="Z891" s="382"/>
      <c r="AA891" s="382"/>
      <c r="AB891" s="382"/>
      <c r="AC891" s="376"/>
      <c r="AD891" s="377"/>
      <c r="AE891" s="385"/>
      <c r="AF891" s="385"/>
      <c r="AG891" s="385"/>
      <c r="AH891" s="385"/>
      <c r="AI891" s="379"/>
      <c r="AJ891" s="386"/>
      <c r="AK891" s="372"/>
      <c r="AL891" s="372"/>
      <c r="AM891" s="372"/>
      <c r="AN891" s="372"/>
      <c r="AO891" s="372"/>
      <c r="AP891" s="372"/>
      <c r="AQ891" s="373"/>
      <c r="AR891" s="387"/>
      <c r="AS891" s="383"/>
      <c r="AT891" s="435"/>
      <c r="AU891" s="385"/>
      <c r="AV891" s="385"/>
      <c r="AW891" s="385"/>
      <c r="AX891" s="385"/>
      <c r="AY891" s="378"/>
      <c r="AZ891" s="436"/>
      <c r="BA891" s="372"/>
      <c r="BB891" s="372"/>
      <c r="BC891" s="372"/>
      <c r="BD891" s="372"/>
      <c r="BE891" s="437"/>
      <c r="BF891" s="381"/>
      <c r="BG891" s="376"/>
      <c r="BH891" s="377"/>
      <c r="BI891" s="385"/>
      <c r="BJ891" s="385"/>
      <c r="BK891" s="385"/>
      <c r="BL891" s="385"/>
      <c r="BM891" s="385"/>
      <c r="BN891" s="385"/>
      <c r="BO891" s="379"/>
      <c r="BP891" s="439"/>
      <c r="BQ891" s="438"/>
      <c r="BR891" s="440"/>
      <c r="BS891" s="385"/>
      <c r="BT891" s="379"/>
      <c r="BX891" s="458"/>
    </row>
    <row r="892" spans="1:76" s="132" customFormat="1" ht="15" x14ac:dyDescent="0.3">
      <c r="A892" s="148"/>
      <c r="B892" s="149"/>
      <c r="C892" s="291" t="str">
        <f t="shared" si="13"/>
        <v/>
      </c>
      <c r="D892" s="295"/>
      <c r="E892" s="264"/>
      <c r="F892" s="264"/>
      <c r="G892" s="431"/>
      <c r="H892" s="432"/>
      <c r="I892" s="382"/>
      <c r="J892" s="382"/>
      <c r="K892" s="382"/>
      <c r="L892" s="376"/>
      <c r="M892" s="433"/>
      <c r="N892" s="434"/>
      <c r="O892" s="435"/>
      <c r="P892" s="378"/>
      <c r="Q892" s="436"/>
      <c r="R892" s="373"/>
      <c r="S892" s="437"/>
      <c r="T892" s="438"/>
      <c r="U892" s="384"/>
      <c r="V892" s="470"/>
      <c r="W892" s="381"/>
      <c r="X892" s="382"/>
      <c r="Y892" s="382"/>
      <c r="Z892" s="382"/>
      <c r="AA892" s="382"/>
      <c r="AB892" s="382"/>
      <c r="AC892" s="376"/>
      <c r="AD892" s="377"/>
      <c r="AE892" s="385"/>
      <c r="AF892" s="385"/>
      <c r="AG892" s="385"/>
      <c r="AH892" s="385"/>
      <c r="AI892" s="379"/>
      <c r="AJ892" s="386"/>
      <c r="AK892" s="372"/>
      <c r="AL892" s="372"/>
      <c r="AM892" s="372"/>
      <c r="AN892" s="372"/>
      <c r="AO892" s="372"/>
      <c r="AP892" s="372"/>
      <c r="AQ892" s="373"/>
      <c r="AR892" s="387"/>
      <c r="AS892" s="383"/>
      <c r="AT892" s="435"/>
      <c r="AU892" s="385"/>
      <c r="AV892" s="385"/>
      <c r="AW892" s="385"/>
      <c r="AX892" s="385"/>
      <c r="AY892" s="378"/>
      <c r="AZ892" s="436"/>
      <c r="BA892" s="372"/>
      <c r="BB892" s="372"/>
      <c r="BC892" s="372"/>
      <c r="BD892" s="372"/>
      <c r="BE892" s="437"/>
      <c r="BF892" s="381"/>
      <c r="BG892" s="376"/>
      <c r="BH892" s="377"/>
      <c r="BI892" s="385"/>
      <c r="BJ892" s="385"/>
      <c r="BK892" s="385"/>
      <c r="BL892" s="385"/>
      <c r="BM892" s="385"/>
      <c r="BN892" s="385"/>
      <c r="BO892" s="379"/>
      <c r="BP892" s="439"/>
      <c r="BQ892" s="438"/>
      <c r="BR892" s="440"/>
      <c r="BS892" s="385"/>
      <c r="BT892" s="379"/>
      <c r="BX892" s="458"/>
    </row>
    <row r="893" spans="1:76" s="132" customFormat="1" ht="15" x14ac:dyDescent="0.3">
      <c r="A893" s="148"/>
      <c r="B893" s="149"/>
      <c r="C893" s="291" t="str">
        <f t="shared" si="13"/>
        <v/>
      </c>
      <c r="D893" s="295"/>
      <c r="E893" s="264"/>
      <c r="F893" s="264"/>
      <c r="G893" s="431"/>
      <c r="H893" s="432"/>
      <c r="I893" s="382"/>
      <c r="J893" s="382"/>
      <c r="K893" s="382"/>
      <c r="L893" s="376"/>
      <c r="M893" s="433"/>
      <c r="N893" s="434"/>
      <c r="O893" s="435"/>
      <c r="P893" s="378"/>
      <c r="Q893" s="436"/>
      <c r="R893" s="373"/>
      <c r="S893" s="437"/>
      <c r="T893" s="438"/>
      <c r="U893" s="384"/>
      <c r="V893" s="470"/>
      <c r="W893" s="381"/>
      <c r="X893" s="382"/>
      <c r="Y893" s="382"/>
      <c r="Z893" s="382"/>
      <c r="AA893" s="382"/>
      <c r="AB893" s="382"/>
      <c r="AC893" s="376"/>
      <c r="AD893" s="377"/>
      <c r="AE893" s="385"/>
      <c r="AF893" s="385"/>
      <c r="AG893" s="385"/>
      <c r="AH893" s="385"/>
      <c r="AI893" s="379"/>
      <c r="AJ893" s="386"/>
      <c r="AK893" s="372"/>
      <c r="AL893" s="372"/>
      <c r="AM893" s="372"/>
      <c r="AN893" s="372"/>
      <c r="AO893" s="372"/>
      <c r="AP893" s="372"/>
      <c r="AQ893" s="373"/>
      <c r="AR893" s="387"/>
      <c r="AS893" s="383"/>
      <c r="AT893" s="435"/>
      <c r="AU893" s="385"/>
      <c r="AV893" s="385"/>
      <c r="AW893" s="385"/>
      <c r="AX893" s="385"/>
      <c r="AY893" s="378"/>
      <c r="AZ893" s="436"/>
      <c r="BA893" s="372"/>
      <c r="BB893" s="372"/>
      <c r="BC893" s="372"/>
      <c r="BD893" s="372"/>
      <c r="BE893" s="437"/>
      <c r="BF893" s="381"/>
      <c r="BG893" s="376"/>
      <c r="BH893" s="377"/>
      <c r="BI893" s="385"/>
      <c r="BJ893" s="385"/>
      <c r="BK893" s="385"/>
      <c r="BL893" s="385"/>
      <c r="BM893" s="385"/>
      <c r="BN893" s="385"/>
      <c r="BO893" s="379"/>
      <c r="BP893" s="439"/>
      <c r="BQ893" s="438"/>
      <c r="BR893" s="440"/>
      <c r="BS893" s="385"/>
      <c r="BT893" s="379"/>
      <c r="BX893" s="458"/>
    </row>
    <row r="894" spans="1:76" s="132" customFormat="1" ht="15" x14ac:dyDescent="0.3">
      <c r="A894" s="148"/>
      <c r="B894" s="149"/>
      <c r="C894" s="291" t="str">
        <f t="shared" si="13"/>
        <v/>
      </c>
      <c r="D894" s="295"/>
      <c r="E894" s="264"/>
      <c r="F894" s="264"/>
      <c r="G894" s="431"/>
      <c r="H894" s="432"/>
      <c r="I894" s="382"/>
      <c r="J894" s="382"/>
      <c r="K894" s="382"/>
      <c r="L894" s="376"/>
      <c r="M894" s="433"/>
      <c r="N894" s="434"/>
      <c r="O894" s="435"/>
      <c r="P894" s="378"/>
      <c r="Q894" s="436"/>
      <c r="R894" s="373"/>
      <c r="S894" s="437"/>
      <c r="T894" s="438"/>
      <c r="U894" s="384"/>
      <c r="V894" s="470"/>
      <c r="W894" s="381"/>
      <c r="X894" s="382"/>
      <c r="Y894" s="382"/>
      <c r="Z894" s="382"/>
      <c r="AA894" s="382"/>
      <c r="AB894" s="382"/>
      <c r="AC894" s="376"/>
      <c r="AD894" s="377"/>
      <c r="AE894" s="385"/>
      <c r="AF894" s="385"/>
      <c r="AG894" s="385"/>
      <c r="AH894" s="385"/>
      <c r="AI894" s="379"/>
      <c r="AJ894" s="386"/>
      <c r="AK894" s="372"/>
      <c r="AL894" s="372"/>
      <c r="AM894" s="372"/>
      <c r="AN894" s="372"/>
      <c r="AO894" s="372"/>
      <c r="AP894" s="372"/>
      <c r="AQ894" s="373"/>
      <c r="AR894" s="387"/>
      <c r="AS894" s="383"/>
      <c r="AT894" s="435"/>
      <c r="AU894" s="385"/>
      <c r="AV894" s="385"/>
      <c r="AW894" s="385"/>
      <c r="AX894" s="385"/>
      <c r="AY894" s="378"/>
      <c r="AZ894" s="436"/>
      <c r="BA894" s="372"/>
      <c r="BB894" s="372"/>
      <c r="BC894" s="372"/>
      <c r="BD894" s="372"/>
      <c r="BE894" s="437"/>
      <c r="BF894" s="381"/>
      <c r="BG894" s="376"/>
      <c r="BH894" s="377"/>
      <c r="BI894" s="385"/>
      <c r="BJ894" s="385"/>
      <c r="BK894" s="385"/>
      <c r="BL894" s="385"/>
      <c r="BM894" s="385"/>
      <c r="BN894" s="385"/>
      <c r="BO894" s="379"/>
      <c r="BP894" s="439"/>
      <c r="BQ894" s="438"/>
      <c r="BR894" s="440"/>
      <c r="BS894" s="385"/>
      <c r="BT894" s="379"/>
      <c r="BX894" s="458"/>
    </row>
    <row r="895" spans="1:76" s="132" customFormat="1" ht="15" x14ac:dyDescent="0.3">
      <c r="A895" s="148"/>
      <c r="B895" s="149"/>
      <c r="C895" s="291" t="str">
        <f t="shared" si="13"/>
        <v/>
      </c>
      <c r="D895" s="295"/>
      <c r="E895" s="264"/>
      <c r="F895" s="264"/>
      <c r="G895" s="431"/>
      <c r="H895" s="432"/>
      <c r="I895" s="382"/>
      <c r="J895" s="382"/>
      <c r="K895" s="382"/>
      <c r="L895" s="376"/>
      <c r="M895" s="433"/>
      <c r="N895" s="434"/>
      <c r="O895" s="435"/>
      <c r="P895" s="378"/>
      <c r="Q895" s="436"/>
      <c r="R895" s="373"/>
      <c r="S895" s="437"/>
      <c r="T895" s="438"/>
      <c r="U895" s="384"/>
      <c r="V895" s="470"/>
      <c r="W895" s="381"/>
      <c r="X895" s="382"/>
      <c r="Y895" s="382"/>
      <c r="Z895" s="382"/>
      <c r="AA895" s="382"/>
      <c r="AB895" s="382"/>
      <c r="AC895" s="376"/>
      <c r="AD895" s="377"/>
      <c r="AE895" s="385"/>
      <c r="AF895" s="385"/>
      <c r="AG895" s="385"/>
      <c r="AH895" s="385"/>
      <c r="AI895" s="379"/>
      <c r="AJ895" s="386"/>
      <c r="AK895" s="372"/>
      <c r="AL895" s="372"/>
      <c r="AM895" s="372"/>
      <c r="AN895" s="372"/>
      <c r="AO895" s="372"/>
      <c r="AP895" s="372"/>
      <c r="AQ895" s="373"/>
      <c r="AR895" s="387"/>
      <c r="AS895" s="383"/>
      <c r="AT895" s="435"/>
      <c r="AU895" s="385"/>
      <c r="AV895" s="385"/>
      <c r="AW895" s="385"/>
      <c r="AX895" s="385"/>
      <c r="AY895" s="378"/>
      <c r="AZ895" s="436"/>
      <c r="BA895" s="372"/>
      <c r="BB895" s="372"/>
      <c r="BC895" s="372"/>
      <c r="BD895" s="372"/>
      <c r="BE895" s="437"/>
      <c r="BF895" s="381"/>
      <c r="BG895" s="376"/>
      <c r="BH895" s="377"/>
      <c r="BI895" s="385"/>
      <c r="BJ895" s="385"/>
      <c r="BK895" s="385"/>
      <c r="BL895" s="385"/>
      <c r="BM895" s="385"/>
      <c r="BN895" s="385"/>
      <c r="BO895" s="379"/>
      <c r="BP895" s="439"/>
      <c r="BQ895" s="438"/>
      <c r="BR895" s="440"/>
      <c r="BS895" s="385"/>
      <c r="BT895" s="379"/>
      <c r="BX895" s="458"/>
    </row>
    <row r="896" spans="1:76" s="132" customFormat="1" ht="15" x14ac:dyDescent="0.3">
      <c r="A896" s="148"/>
      <c r="B896" s="149"/>
      <c r="C896" s="291" t="str">
        <f t="shared" si="13"/>
        <v/>
      </c>
      <c r="D896" s="295"/>
      <c r="E896" s="264"/>
      <c r="F896" s="264"/>
      <c r="G896" s="431"/>
      <c r="H896" s="432"/>
      <c r="I896" s="382"/>
      <c r="J896" s="382"/>
      <c r="K896" s="382"/>
      <c r="L896" s="376"/>
      <c r="M896" s="433"/>
      <c r="N896" s="434"/>
      <c r="O896" s="435"/>
      <c r="P896" s="378"/>
      <c r="Q896" s="436"/>
      <c r="R896" s="373"/>
      <c r="S896" s="437"/>
      <c r="T896" s="438"/>
      <c r="U896" s="384"/>
      <c r="V896" s="470"/>
      <c r="W896" s="381"/>
      <c r="X896" s="382"/>
      <c r="Y896" s="382"/>
      <c r="Z896" s="382"/>
      <c r="AA896" s="382"/>
      <c r="AB896" s="382"/>
      <c r="AC896" s="376"/>
      <c r="AD896" s="377"/>
      <c r="AE896" s="385"/>
      <c r="AF896" s="385"/>
      <c r="AG896" s="385"/>
      <c r="AH896" s="385"/>
      <c r="AI896" s="379"/>
      <c r="AJ896" s="386"/>
      <c r="AK896" s="372"/>
      <c r="AL896" s="372"/>
      <c r="AM896" s="372"/>
      <c r="AN896" s="372"/>
      <c r="AO896" s="372"/>
      <c r="AP896" s="372"/>
      <c r="AQ896" s="373"/>
      <c r="AR896" s="387"/>
      <c r="AS896" s="383"/>
      <c r="AT896" s="435"/>
      <c r="AU896" s="385"/>
      <c r="AV896" s="385"/>
      <c r="AW896" s="385"/>
      <c r="AX896" s="385"/>
      <c r="AY896" s="378"/>
      <c r="AZ896" s="436"/>
      <c r="BA896" s="372"/>
      <c r="BB896" s="372"/>
      <c r="BC896" s="372"/>
      <c r="BD896" s="372"/>
      <c r="BE896" s="437"/>
      <c r="BF896" s="381"/>
      <c r="BG896" s="376"/>
      <c r="BH896" s="377"/>
      <c r="BI896" s="385"/>
      <c r="BJ896" s="385"/>
      <c r="BK896" s="385"/>
      <c r="BL896" s="385"/>
      <c r="BM896" s="385"/>
      <c r="BN896" s="385"/>
      <c r="BO896" s="379"/>
      <c r="BP896" s="439"/>
      <c r="BQ896" s="438"/>
      <c r="BR896" s="440"/>
      <c r="BS896" s="385"/>
      <c r="BT896" s="379"/>
      <c r="BX896" s="458"/>
    </row>
    <row r="897" spans="1:76" s="132" customFormat="1" ht="15" x14ac:dyDescent="0.3">
      <c r="A897" s="148"/>
      <c r="B897" s="149"/>
      <c r="C897" s="291" t="str">
        <f t="shared" si="13"/>
        <v/>
      </c>
      <c r="D897" s="295"/>
      <c r="E897" s="264"/>
      <c r="F897" s="264"/>
      <c r="G897" s="431"/>
      <c r="H897" s="432"/>
      <c r="I897" s="382"/>
      <c r="J897" s="382"/>
      <c r="K897" s="382"/>
      <c r="L897" s="376"/>
      <c r="M897" s="433"/>
      <c r="N897" s="434"/>
      <c r="O897" s="435"/>
      <c r="P897" s="378"/>
      <c r="Q897" s="436"/>
      <c r="R897" s="373"/>
      <c r="S897" s="437"/>
      <c r="T897" s="438"/>
      <c r="U897" s="384"/>
      <c r="V897" s="470"/>
      <c r="W897" s="381"/>
      <c r="X897" s="382"/>
      <c r="Y897" s="382"/>
      <c r="Z897" s="382"/>
      <c r="AA897" s="382"/>
      <c r="AB897" s="382"/>
      <c r="AC897" s="376"/>
      <c r="AD897" s="377"/>
      <c r="AE897" s="385"/>
      <c r="AF897" s="385"/>
      <c r="AG897" s="385"/>
      <c r="AH897" s="385"/>
      <c r="AI897" s="379"/>
      <c r="AJ897" s="386"/>
      <c r="AK897" s="372"/>
      <c r="AL897" s="372"/>
      <c r="AM897" s="372"/>
      <c r="AN897" s="372"/>
      <c r="AO897" s="372"/>
      <c r="AP897" s="372"/>
      <c r="AQ897" s="373"/>
      <c r="AR897" s="387"/>
      <c r="AS897" s="383"/>
      <c r="AT897" s="435"/>
      <c r="AU897" s="385"/>
      <c r="AV897" s="385"/>
      <c r="AW897" s="385"/>
      <c r="AX897" s="385"/>
      <c r="AY897" s="378"/>
      <c r="AZ897" s="436"/>
      <c r="BA897" s="372"/>
      <c r="BB897" s="372"/>
      <c r="BC897" s="372"/>
      <c r="BD897" s="372"/>
      <c r="BE897" s="437"/>
      <c r="BF897" s="381"/>
      <c r="BG897" s="376"/>
      <c r="BH897" s="377"/>
      <c r="BI897" s="385"/>
      <c r="BJ897" s="385"/>
      <c r="BK897" s="385"/>
      <c r="BL897" s="385"/>
      <c r="BM897" s="385"/>
      <c r="BN897" s="385"/>
      <c r="BO897" s="379"/>
      <c r="BP897" s="439"/>
      <c r="BQ897" s="438"/>
      <c r="BR897" s="440"/>
      <c r="BS897" s="385"/>
      <c r="BT897" s="379"/>
      <c r="BX897" s="458"/>
    </row>
    <row r="898" spans="1:76" s="132" customFormat="1" ht="15" x14ac:dyDescent="0.3">
      <c r="A898" s="148"/>
      <c r="B898" s="149"/>
      <c r="C898" s="291" t="str">
        <f t="shared" si="13"/>
        <v/>
      </c>
      <c r="D898" s="295"/>
      <c r="E898" s="264"/>
      <c r="F898" s="264"/>
      <c r="G898" s="431"/>
      <c r="H898" s="432"/>
      <c r="I898" s="382"/>
      <c r="J898" s="382"/>
      <c r="K898" s="382"/>
      <c r="L898" s="376"/>
      <c r="M898" s="433"/>
      <c r="N898" s="434"/>
      <c r="O898" s="435"/>
      <c r="P898" s="378"/>
      <c r="Q898" s="436"/>
      <c r="R898" s="373"/>
      <c r="S898" s="437"/>
      <c r="T898" s="438"/>
      <c r="U898" s="384"/>
      <c r="V898" s="470"/>
      <c r="W898" s="381"/>
      <c r="X898" s="382"/>
      <c r="Y898" s="382"/>
      <c r="Z898" s="382"/>
      <c r="AA898" s="382"/>
      <c r="AB898" s="382"/>
      <c r="AC898" s="376"/>
      <c r="AD898" s="377"/>
      <c r="AE898" s="385"/>
      <c r="AF898" s="385"/>
      <c r="AG898" s="385"/>
      <c r="AH898" s="385"/>
      <c r="AI898" s="379"/>
      <c r="AJ898" s="386"/>
      <c r="AK898" s="372"/>
      <c r="AL898" s="372"/>
      <c r="AM898" s="372"/>
      <c r="AN898" s="372"/>
      <c r="AO898" s="372"/>
      <c r="AP898" s="372"/>
      <c r="AQ898" s="373"/>
      <c r="AR898" s="387"/>
      <c r="AS898" s="383"/>
      <c r="AT898" s="435"/>
      <c r="AU898" s="385"/>
      <c r="AV898" s="385"/>
      <c r="AW898" s="385"/>
      <c r="AX898" s="385"/>
      <c r="AY898" s="378"/>
      <c r="AZ898" s="436"/>
      <c r="BA898" s="372"/>
      <c r="BB898" s="372"/>
      <c r="BC898" s="372"/>
      <c r="BD898" s="372"/>
      <c r="BE898" s="437"/>
      <c r="BF898" s="381"/>
      <c r="BG898" s="376"/>
      <c r="BH898" s="377"/>
      <c r="BI898" s="385"/>
      <c r="BJ898" s="385"/>
      <c r="BK898" s="385"/>
      <c r="BL898" s="385"/>
      <c r="BM898" s="385"/>
      <c r="BN898" s="385"/>
      <c r="BO898" s="379"/>
      <c r="BP898" s="439"/>
      <c r="BQ898" s="438"/>
      <c r="BR898" s="440"/>
      <c r="BS898" s="385"/>
      <c r="BT898" s="379"/>
      <c r="BX898" s="458"/>
    </row>
    <row r="899" spans="1:76" s="132" customFormat="1" ht="15" x14ac:dyDescent="0.3">
      <c r="A899" s="148"/>
      <c r="B899" s="149"/>
      <c r="C899" s="291" t="str">
        <f t="shared" si="13"/>
        <v/>
      </c>
      <c r="D899" s="295"/>
      <c r="E899" s="264"/>
      <c r="F899" s="264"/>
      <c r="G899" s="431"/>
      <c r="H899" s="432"/>
      <c r="I899" s="382"/>
      <c r="J899" s="382"/>
      <c r="K899" s="382"/>
      <c r="L899" s="376"/>
      <c r="M899" s="433"/>
      <c r="N899" s="434"/>
      <c r="O899" s="435"/>
      <c r="P899" s="378"/>
      <c r="Q899" s="436"/>
      <c r="R899" s="373"/>
      <c r="S899" s="437"/>
      <c r="T899" s="438"/>
      <c r="U899" s="384"/>
      <c r="V899" s="470"/>
      <c r="W899" s="381"/>
      <c r="X899" s="382"/>
      <c r="Y899" s="382"/>
      <c r="Z899" s="382"/>
      <c r="AA899" s="382"/>
      <c r="AB899" s="382"/>
      <c r="AC899" s="376"/>
      <c r="AD899" s="377"/>
      <c r="AE899" s="385"/>
      <c r="AF899" s="385"/>
      <c r="AG899" s="385"/>
      <c r="AH899" s="385"/>
      <c r="AI899" s="379"/>
      <c r="AJ899" s="386"/>
      <c r="AK899" s="372"/>
      <c r="AL899" s="372"/>
      <c r="AM899" s="372"/>
      <c r="AN899" s="372"/>
      <c r="AO899" s="372"/>
      <c r="AP899" s="372"/>
      <c r="AQ899" s="373"/>
      <c r="AR899" s="387"/>
      <c r="AS899" s="383"/>
      <c r="AT899" s="435"/>
      <c r="AU899" s="385"/>
      <c r="AV899" s="385"/>
      <c r="AW899" s="385"/>
      <c r="AX899" s="385"/>
      <c r="AY899" s="378"/>
      <c r="AZ899" s="436"/>
      <c r="BA899" s="372"/>
      <c r="BB899" s="372"/>
      <c r="BC899" s="372"/>
      <c r="BD899" s="372"/>
      <c r="BE899" s="437"/>
      <c r="BF899" s="381"/>
      <c r="BG899" s="376"/>
      <c r="BH899" s="377"/>
      <c r="BI899" s="385"/>
      <c r="BJ899" s="385"/>
      <c r="BK899" s="385"/>
      <c r="BL899" s="385"/>
      <c r="BM899" s="385"/>
      <c r="BN899" s="385"/>
      <c r="BO899" s="379"/>
      <c r="BP899" s="439"/>
      <c r="BQ899" s="438"/>
      <c r="BR899" s="440"/>
      <c r="BS899" s="385"/>
      <c r="BT899" s="379"/>
      <c r="BX899" s="458"/>
    </row>
    <row r="900" spans="1:76" s="132" customFormat="1" ht="15" x14ac:dyDescent="0.3">
      <c r="A900" s="148"/>
      <c r="B900" s="149"/>
      <c r="C900" s="291" t="str">
        <f t="shared" si="13"/>
        <v/>
      </c>
      <c r="D900" s="295"/>
      <c r="E900" s="264"/>
      <c r="F900" s="264"/>
      <c r="G900" s="431"/>
      <c r="H900" s="432"/>
      <c r="I900" s="382"/>
      <c r="J900" s="382"/>
      <c r="K900" s="382"/>
      <c r="L900" s="376"/>
      <c r="M900" s="433"/>
      <c r="N900" s="434"/>
      <c r="O900" s="435"/>
      <c r="P900" s="378"/>
      <c r="Q900" s="436"/>
      <c r="R900" s="373"/>
      <c r="S900" s="437"/>
      <c r="T900" s="438"/>
      <c r="U900" s="384"/>
      <c r="V900" s="470"/>
      <c r="W900" s="381"/>
      <c r="X900" s="382"/>
      <c r="Y900" s="382"/>
      <c r="Z900" s="382"/>
      <c r="AA900" s="382"/>
      <c r="AB900" s="382"/>
      <c r="AC900" s="376"/>
      <c r="AD900" s="377"/>
      <c r="AE900" s="385"/>
      <c r="AF900" s="385"/>
      <c r="AG900" s="385"/>
      <c r="AH900" s="385"/>
      <c r="AI900" s="379"/>
      <c r="AJ900" s="386"/>
      <c r="AK900" s="372"/>
      <c r="AL900" s="372"/>
      <c r="AM900" s="372"/>
      <c r="AN900" s="372"/>
      <c r="AO900" s="372"/>
      <c r="AP900" s="372"/>
      <c r="AQ900" s="373"/>
      <c r="AR900" s="387"/>
      <c r="AS900" s="383"/>
      <c r="AT900" s="435"/>
      <c r="AU900" s="385"/>
      <c r="AV900" s="385"/>
      <c r="AW900" s="385"/>
      <c r="AX900" s="385"/>
      <c r="AY900" s="378"/>
      <c r="AZ900" s="436"/>
      <c r="BA900" s="372"/>
      <c r="BB900" s="372"/>
      <c r="BC900" s="372"/>
      <c r="BD900" s="372"/>
      <c r="BE900" s="437"/>
      <c r="BF900" s="381"/>
      <c r="BG900" s="376"/>
      <c r="BH900" s="377"/>
      <c r="BI900" s="385"/>
      <c r="BJ900" s="385"/>
      <c r="BK900" s="385"/>
      <c r="BL900" s="385"/>
      <c r="BM900" s="385"/>
      <c r="BN900" s="385"/>
      <c r="BO900" s="379"/>
      <c r="BP900" s="439"/>
      <c r="BQ900" s="438"/>
      <c r="BR900" s="440"/>
      <c r="BS900" s="385"/>
      <c r="BT900" s="379"/>
      <c r="BX900" s="458"/>
    </row>
    <row r="901" spans="1:76" s="132" customFormat="1" ht="15" x14ac:dyDescent="0.3">
      <c r="A901" s="148"/>
      <c r="B901" s="149"/>
      <c r="C901" s="291" t="str">
        <f t="shared" ref="C901:C964" si="14">IF(D901="","",C900+1)</f>
        <v/>
      </c>
      <c r="D901" s="295"/>
      <c r="E901" s="264"/>
      <c r="F901" s="264"/>
      <c r="G901" s="431"/>
      <c r="H901" s="432"/>
      <c r="I901" s="382"/>
      <c r="J901" s="382"/>
      <c r="K901" s="382"/>
      <c r="L901" s="376"/>
      <c r="M901" s="433"/>
      <c r="N901" s="434"/>
      <c r="O901" s="435"/>
      <c r="P901" s="378"/>
      <c r="Q901" s="436"/>
      <c r="R901" s="373"/>
      <c r="S901" s="437"/>
      <c r="T901" s="438"/>
      <c r="U901" s="384"/>
      <c r="V901" s="470"/>
      <c r="W901" s="381"/>
      <c r="X901" s="382"/>
      <c r="Y901" s="382"/>
      <c r="Z901" s="382"/>
      <c r="AA901" s="382"/>
      <c r="AB901" s="382"/>
      <c r="AC901" s="376"/>
      <c r="AD901" s="377"/>
      <c r="AE901" s="385"/>
      <c r="AF901" s="385"/>
      <c r="AG901" s="385"/>
      <c r="AH901" s="385"/>
      <c r="AI901" s="379"/>
      <c r="AJ901" s="386"/>
      <c r="AK901" s="372"/>
      <c r="AL901" s="372"/>
      <c r="AM901" s="372"/>
      <c r="AN901" s="372"/>
      <c r="AO901" s="372"/>
      <c r="AP901" s="372"/>
      <c r="AQ901" s="373"/>
      <c r="AR901" s="387"/>
      <c r="AS901" s="383"/>
      <c r="AT901" s="435"/>
      <c r="AU901" s="385"/>
      <c r="AV901" s="385"/>
      <c r="AW901" s="385"/>
      <c r="AX901" s="385"/>
      <c r="AY901" s="378"/>
      <c r="AZ901" s="436"/>
      <c r="BA901" s="372"/>
      <c r="BB901" s="372"/>
      <c r="BC901" s="372"/>
      <c r="BD901" s="372"/>
      <c r="BE901" s="437"/>
      <c r="BF901" s="381"/>
      <c r="BG901" s="376"/>
      <c r="BH901" s="377"/>
      <c r="BI901" s="385"/>
      <c r="BJ901" s="385"/>
      <c r="BK901" s="385"/>
      <c r="BL901" s="385"/>
      <c r="BM901" s="385"/>
      <c r="BN901" s="385"/>
      <c r="BO901" s="379"/>
      <c r="BP901" s="439"/>
      <c r="BQ901" s="438"/>
      <c r="BR901" s="440"/>
      <c r="BS901" s="385"/>
      <c r="BT901" s="379"/>
      <c r="BX901" s="458"/>
    </row>
    <row r="902" spans="1:76" s="132" customFormat="1" ht="15" x14ac:dyDescent="0.3">
      <c r="A902" s="148"/>
      <c r="B902" s="149"/>
      <c r="C902" s="291" t="str">
        <f t="shared" si="14"/>
        <v/>
      </c>
      <c r="D902" s="295"/>
      <c r="E902" s="264"/>
      <c r="F902" s="264"/>
      <c r="G902" s="431"/>
      <c r="H902" s="432"/>
      <c r="I902" s="382"/>
      <c r="J902" s="382"/>
      <c r="K902" s="382"/>
      <c r="L902" s="376"/>
      <c r="M902" s="433"/>
      <c r="N902" s="434"/>
      <c r="O902" s="435"/>
      <c r="P902" s="378"/>
      <c r="Q902" s="436"/>
      <c r="R902" s="373"/>
      <c r="S902" s="437"/>
      <c r="T902" s="438"/>
      <c r="U902" s="384"/>
      <c r="V902" s="470"/>
      <c r="W902" s="381"/>
      <c r="X902" s="382"/>
      <c r="Y902" s="382"/>
      <c r="Z902" s="382"/>
      <c r="AA902" s="382"/>
      <c r="AB902" s="382"/>
      <c r="AC902" s="376"/>
      <c r="AD902" s="377"/>
      <c r="AE902" s="385"/>
      <c r="AF902" s="385"/>
      <c r="AG902" s="385"/>
      <c r="AH902" s="385"/>
      <c r="AI902" s="379"/>
      <c r="AJ902" s="386"/>
      <c r="AK902" s="372"/>
      <c r="AL902" s="372"/>
      <c r="AM902" s="372"/>
      <c r="AN902" s="372"/>
      <c r="AO902" s="372"/>
      <c r="AP902" s="372"/>
      <c r="AQ902" s="373"/>
      <c r="AR902" s="387"/>
      <c r="AS902" s="383"/>
      <c r="AT902" s="435"/>
      <c r="AU902" s="385"/>
      <c r="AV902" s="385"/>
      <c r="AW902" s="385"/>
      <c r="AX902" s="385"/>
      <c r="AY902" s="378"/>
      <c r="AZ902" s="436"/>
      <c r="BA902" s="372"/>
      <c r="BB902" s="372"/>
      <c r="BC902" s="372"/>
      <c r="BD902" s="372"/>
      <c r="BE902" s="437"/>
      <c r="BF902" s="381"/>
      <c r="BG902" s="376"/>
      <c r="BH902" s="377"/>
      <c r="BI902" s="385"/>
      <c r="BJ902" s="385"/>
      <c r="BK902" s="385"/>
      <c r="BL902" s="385"/>
      <c r="BM902" s="385"/>
      <c r="BN902" s="385"/>
      <c r="BO902" s="379"/>
      <c r="BP902" s="439"/>
      <c r="BQ902" s="438"/>
      <c r="BR902" s="440"/>
      <c r="BS902" s="385"/>
      <c r="BT902" s="379"/>
      <c r="BX902" s="458"/>
    </row>
    <row r="903" spans="1:76" s="132" customFormat="1" ht="15" x14ac:dyDescent="0.3">
      <c r="A903" s="148"/>
      <c r="B903" s="149"/>
      <c r="C903" s="291" t="str">
        <f t="shared" si="14"/>
        <v/>
      </c>
      <c r="D903" s="295"/>
      <c r="E903" s="264"/>
      <c r="F903" s="264"/>
      <c r="G903" s="431"/>
      <c r="H903" s="432"/>
      <c r="I903" s="382"/>
      <c r="J903" s="382"/>
      <c r="K903" s="382"/>
      <c r="L903" s="376"/>
      <c r="M903" s="433"/>
      <c r="N903" s="434"/>
      <c r="O903" s="435"/>
      <c r="P903" s="378"/>
      <c r="Q903" s="436"/>
      <c r="R903" s="373"/>
      <c r="S903" s="437"/>
      <c r="T903" s="438"/>
      <c r="U903" s="384"/>
      <c r="V903" s="470"/>
      <c r="W903" s="381"/>
      <c r="X903" s="382"/>
      <c r="Y903" s="382"/>
      <c r="Z903" s="382"/>
      <c r="AA903" s="382"/>
      <c r="AB903" s="382"/>
      <c r="AC903" s="376"/>
      <c r="AD903" s="377"/>
      <c r="AE903" s="385"/>
      <c r="AF903" s="385"/>
      <c r="AG903" s="385"/>
      <c r="AH903" s="385"/>
      <c r="AI903" s="379"/>
      <c r="AJ903" s="386"/>
      <c r="AK903" s="372"/>
      <c r="AL903" s="372"/>
      <c r="AM903" s="372"/>
      <c r="AN903" s="372"/>
      <c r="AO903" s="372"/>
      <c r="AP903" s="372"/>
      <c r="AQ903" s="373"/>
      <c r="AR903" s="387"/>
      <c r="AS903" s="383"/>
      <c r="AT903" s="435"/>
      <c r="AU903" s="385"/>
      <c r="AV903" s="385"/>
      <c r="AW903" s="385"/>
      <c r="AX903" s="385"/>
      <c r="AY903" s="378"/>
      <c r="AZ903" s="436"/>
      <c r="BA903" s="372"/>
      <c r="BB903" s="372"/>
      <c r="BC903" s="372"/>
      <c r="BD903" s="372"/>
      <c r="BE903" s="437"/>
      <c r="BF903" s="381"/>
      <c r="BG903" s="376"/>
      <c r="BH903" s="377"/>
      <c r="BI903" s="385"/>
      <c r="BJ903" s="385"/>
      <c r="BK903" s="385"/>
      <c r="BL903" s="385"/>
      <c r="BM903" s="385"/>
      <c r="BN903" s="385"/>
      <c r="BO903" s="379"/>
      <c r="BP903" s="439"/>
      <c r="BQ903" s="438"/>
      <c r="BR903" s="440"/>
      <c r="BS903" s="385"/>
      <c r="BT903" s="379"/>
      <c r="BX903" s="458"/>
    </row>
    <row r="904" spans="1:76" s="132" customFormat="1" ht="15" x14ac:dyDescent="0.3">
      <c r="A904" s="148"/>
      <c r="B904" s="149"/>
      <c r="C904" s="291" t="str">
        <f t="shared" si="14"/>
        <v/>
      </c>
      <c r="D904" s="295"/>
      <c r="E904" s="264"/>
      <c r="F904" s="264"/>
      <c r="G904" s="431"/>
      <c r="H904" s="432"/>
      <c r="I904" s="382"/>
      <c r="J904" s="382"/>
      <c r="K904" s="382"/>
      <c r="L904" s="376"/>
      <c r="M904" s="433"/>
      <c r="N904" s="434"/>
      <c r="O904" s="435"/>
      <c r="P904" s="378"/>
      <c r="Q904" s="436"/>
      <c r="R904" s="373"/>
      <c r="S904" s="437"/>
      <c r="T904" s="438"/>
      <c r="U904" s="384"/>
      <c r="V904" s="470"/>
      <c r="W904" s="381"/>
      <c r="X904" s="382"/>
      <c r="Y904" s="382"/>
      <c r="Z904" s="382"/>
      <c r="AA904" s="382"/>
      <c r="AB904" s="382"/>
      <c r="AC904" s="376"/>
      <c r="AD904" s="377"/>
      <c r="AE904" s="385"/>
      <c r="AF904" s="385"/>
      <c r="AG904" s="385"/>
      <c r="AH904" s="385"/>
      <c r="AI904" s="379"/>
      <c r="AJ904" s="386"/>
      <c r="AK904" s="372"/>
      <c r="AL904" s="372"/>
      <c r="AM904" s="372"/>
      <c r="AN904" s="372"/>
      <c r="AO904" s="372"/>
      <c r="AP904" s="372"/>
      <c r="AQ904" s="373"/>
      <c r="AR904" s="387"/>
      <c r="AS904" s="383"/>
      <c r="AT904" s="435"/>
      <c r="AU904" s="385"/>
      <c r="AV904" s="385"/>
      <c r="AW904" s="385"/>
      <c r="AX904" s="385"/>
      <c r="AY904" s="378"/>
      <c r="AZ904" s="436"/>
      <c r="BA904" s="372"/>
      <c r="BB904" s="372"/>
      <c r="BC904" s="372"/>
      <c r="BD904" s="372"/>
      <c r="BE904" s="437"/>
      <c r="BF904" s="381"/>
      <c r="BG904" s="376"/>
      <c r="BH904" s="377"/>
      <c r="BI904" s="385"/>
      <c r="BJ904" s="385"/>
      <c r="BK904" s="385"/>
      <c r="BL904" s="385"/>
      <c r="BM904" s="385"/>
      <c r="BN904" s="385"/>
      <c r="BO904" s="379"/>
      <c r="BP904" s="439"/>
      <c r="BQ904" s="438"/>
      <c r="BR904" s="440"/>
      <c r="BS904" s="385"/>
      <c r="BT904" s="379"/>
      <c r="BX904" s="458"/>
    </row>
    <row r="905" spans="1:76" s="132" customFormat="1" ht="15" x14ac:dyDescent="0.3">
      <c r="A905" s="148"/>
      <c r="B905" s="149"/>
      <c r="C905" s="291" t="str">
        <f t="shared" si="14"/>
        <v/>
      </c>
      <c r="D905" s="295"/>
      <c r="E905" s="264"/>
      <c r="F905" s="264"/>
      <c r="G905" s="431"/>
      <c r="H905" s="432"/>
      <c r="I905" s="382"/>
      <c r="J905" s="382"/>
      <c r="K905" s="382"/>
      <c r="L905" s="376"/>
      <c r="M905" s="433"/>
      <c r="N905" s="434"/>
      <c r="O905" s="435"/>
      <c r="P905" s="378"/>
      <c r="Q905" s="436"/>
      <c r="R905" s="373"/>
      <c r="S905" s="437"/>
      <c r="T905" s="438"/>
      <c r="U905" s="384"/>
      <c r="V905" s="470"/>
      <c r="W905" s="381"/>
      <c r="X905" s="382"/>
      <c r="Y905" s="382"/>
      <c r="Z905" s="382"/>
      <c r="AA905" s="382"/>
      <c r="AB905" s="382"/>
      <c r="AC905" s="376"/>
      <c r="AD905" s="377"/>
      <c r="AE905" s="385"/>
      <c r="AF905" s="385"/>
      <c r="AG905" s="385"/>
      <c r="AH905" s="385"/>
      <c r="AI905" s="379"/>
      <c r="AJ905" s="386"/>
      <c r="AK905" s="372"/>
      <c r="AL905" s="372"/>
      <c r="AM905" s="372"/>
      <c r="AN905" s="372"/>
      <c r="AO905" s="372"/>
      <c r="AP905" s="372"/>
      <c r="AQ905" s="373"/>
      <c r="AR905" s="387"/>
      <c r="AS905" s="383"/>
      <c r="AT905" s="435"/>
      <c r="AU905" s="385"/>
      <c r="AV905" s="385"/>
      <c r="AW905" s="385"/>
      <c r="AX905" s="385"/>
      <c r="AY905" s="378"/>
      <c r="AZ905" s="436"/>
      <c r="BA905" s="372"/>
      <c r="BB905" s="372"/>
      <c r="BC905" s="372"/>
      <c r="BD905" s="372"/>
      <c r="BE905" s="437"/>
      <c r="BF905" s="381"/>
      <c r="BG905" s="376"/>
      <c r="BH905" s="377"/>
      <c r="BI905" s="385"/>
      <c r="BJ905" s="385"/>
      <c r="BK905" s="385"/>
      <c r="BL905" s="385"/>
      <c r="BM905" s="385"/>
      <c r="BN905" s="385"/>
      <c r="BO905" s="379"/>
      <c r="BP905" s="439"/>
      <c r="BQ905" s="438"/>
      <c r="BR905" s="440"/>
      <c r="BS905" s="385"/>
      <c r="BT905" s="379"/>
      <c r="BX905" s="458"/>
    </row>
    <row r="906" spans="1:76" s="132" customFormat="1" ht="15" x14ac:dyDescent="0.3">
      <c r="A906" s="148"/>
      <c r="B906" s="149"/>
      <c r="C906" s="291" t="str">
        <f t="shared" si="14"/>
        <v/>
      </c>
      <c r="D906" s="295"/>
      <c r="E906" s="264"/>
      <c r="F906" s="264"/>
      <c r="G906" s="431"/>
      <c r="H906" s="432"/>
      <c r="I906" s="382"/>
      <c r="J906" s="382"/>
      <c r="K906" s="382"/>
      <c r="L906" s="376"/>
      <c r="M906" s="433"/>
      <c r="N906" s="434"/>
      <c r="O906" s="435"/>
      <c r="P906" s="378"/>
      <c r="Q906" s="436"/>
      <c r="R906" s="373"/>
      <c r="S906" s="437"/>
      <c r="T906" s="438"/>
      <c r="U906" s="384"/>
      <c r="V906" s="470"/>
      <c r="W906" s="381"/>
      <c r="X906" s="382"/>
      <c r="Y906" s="382"/>
      <c r="Z906" s="382"/>
      <c r="AA906" s="382"/>
      <c r="AB906" s="382"/>
      <c r="AC906" s="376"/>
      <c r="AD906" s="377"/>
      <c r="AE906" s="385"/>
      <c r="AF906" s="385"/>
      <c r="AG906" s="385"/>
      <c r="AH906" s="385"/>
      <c r="AI906" s="379"/>
      <c r="AJ906" s="386"/>
      <c r="AK906" s="372"/>
      <c r="AL906" s="372"/>
      <c r="AM906" s="372"/>
      <c r="AN906" s="372"/>
      <c r="AO906" s="372"/>
      <c r="AP906" s="372"/>
      <c r="AQ906" s="373"/>
      <c r="AR906" s="387"/>
      <c r="AS906" s="383"/>
      <c r="AT906" s="435"/>
      <c r="AU906" s="385"/>
      <c r="AV906" s="385"/>
      <c r="AW906" s="385"/>
      <c r="AX906" s="385"/>
      <c r="AY906" s="378"/>
      <c r="AZ906" s="436"/>
      <c r="BA906" s="372"/>
      <c r="BB906" s="372"/>
      <c r="BC906" s="372"/>
      <c r="BD906" s="372"/>
      <c r="BE906" s="437"/>
      <c r="BF906" s="381"/>
      <c r="BG906" s="376"/>
      <c r="BH906" s="377"/>
      <c r="BI906" s="385"/>
      <c r="BJ906" s="385"/>
      <c r="BK906" s="385"/>
      <c r="BL906" s="385"/>
      <c r="BM906" s="385"/>
      <c r="BN906" s="385"/>
      <c r="BO906" s="379"/>
      <c r="BP906" s="439"/>
      <c r="BQ906" s="438"/>
      <c r="BR906" s="440"/>
      <c r="BS906" s="385"/>
      <c r="BT906" s="379"/>
      <c r="BX906" s="458"/>
    </row>
    <row r="907" spans="1:76" s="132" customFormat="1" ht="15" x14ac:dyDescent="0.3">
      <c r="A907" s="148"/>
      <c r="B907" s="149"/>
      <c r="C907" s="291" t="str">
        <f t="shared" si="14"/>
        <v/>
      </c>
      <c r="D907" s="295"/>
      <c r="E907" s="264"/>
      <c r="F907" s="264"/>
      <c r="G907" s="431"/>
      <c r="H907" s="432"/>
      <c r="I907" s="382"/>
      <c r="J907" s="382"/>
      <c r="K907" s="382"/>
      <c r="L907" s="376"/>
      <c r="M907" s="433"/>
      <c r="N907" s="434"/>
      <c r="O907" s="435"/>
      <c r="P907" s="378"/>
      <c r="Q907" s="436"/>
      <c r="R907" s="373"/>
      <c r="S907" s="437"/>
      <c r="T907" s="438"/>
      <c r="U907" s="384"/>
      <c r="V907" s="470"/>
      <c r="W907" s="381"/>
      <c r="X907" s="382"/>
      <c r="Y907" s="382"/>
      <c r="Z907" s="382"/>
      <c r="AA907" s="382"/>
      <c r="AB907" s="382"/>
      <c r="AC907" s="376"/>
      <c r="AD907" s="377"/>
      <c r="AE907" s="385"/>
      <c r="AF907" s="385"/>
      <c r="AG907" s="385"/>
      <c r="AH907" s="385"/>
      <c r="AI907" s="379"/>
      <c r="AJ907" s="386"/>
      <c r="AK907" s="372"/>
      <c r="AL907" s="372"/>
      <c r="AM907" s="372"/>
      <c r="AN907" s="372"/>
      <c r="AO907" s="372"/>
      <c r="AP907" s="372"/>
      <c r="AQ907" s="373"/>
      <c r="AR907" s="387"/>
      <c r="AS907" s="383"/>
      <c r="AT907" s="435"/>
      <c r="AU907" s="385"/>
      <c r="AV907" s="385"/>
      <c r="AW907" s="385"/>
      <c r="AX907" s="385"/>
      <c r="AY907" s="378"/>
      <c r="AZ907" s="436"/>
      <c r="BA907" s="372"/>
      <c r="BB907" s="372"/>
      <c r="BC907" s="372"/>
      <c r="BD907" s="372"/>
      <c r="BE907" s="437"/>
      <c r="BF907" s="381"/>
      <c r="BG907" s="376"/>
      <c r="BH907" s="377"/>
      <c r="BI907" s="385"/>
      <c r="BJ907" s="385"/>
      <c r="BK907" s="385"/>
      <c r="BL907" s="385"/>
      <c r="BM907" s="385"/>
      <c r="BN907" s="385"/>
      <c r="BO907" s="379"/>
      <c r="BP907" s="439"/>
      <c r="BQ907" s="438"/>
      <c r="BR907" s="440"/>
      <c r="BS907" s="385"/>
      <c r="BT907" s="379"/>
      <c r="BX907" s="458"/>
    </row>
    <row r="908" spans="1:76" s="132" customFormat="1" ht="15" x14ac:dyDescent="0.3">
      <c r="A908" s="148"/>
      <c r="B908" s="149"/>
      <c r="C908" s="291" t="str">
        <f t="shared" si="14"/>
        <v/>
      </c>
      <c r="D908" s="295"/>
      <c r="E908" s="264"/>
      <c r="F908" s="264"/>
      <c r="G908" s="431"/>
      <c r="H908" s="432"/>
      <c r="I908" s="382"/>
      <c r="J908" s="382"/>
      <c r="K908" s="382"/>
      <c r="L908" s="376"/>
      <c r="M908" s="433"/>
      <c r="N908" s="434"/>
      <c r="O908" s="435"/>
      <c r="P908" s="378"/>
      <c r="Q908" s="436"/>
      <c r="R908" s="373"/>
      <c r="S908" s="437"/>
      <c r="T908" s="438"/>
      <c r="U908" s="384"/>
      <c r="V908" s="470"/>
      <c r="W908" s="381"/>
      <c r="X908" s="382"/>
      <c r="Y908" s="382"/>
      <c r="Z908" s="382"/>
      <c r="AA908" s="382"/>
      <c r="AB908" s="382"/>
      <c r="AC908" s="376"/>
      <c r="AD908" s="377"/>
      <c r="AE908" s="385"/>
      <c r="AF908" s="385"/>
      <c r="AG908" s="385"/>
      <c r="AH908" s="385"/>
      <c r="AI908" s="379"/>
      <c r="AJ908" s="386"/>
      <c r="AK908" s="372"/>
      <c r="AL908" s="372"/>
      <c r="AM908" s="372"/>
      <c r="AN908" s="372"/>
      <c r="AO908" s="372"/>
      <c r="AP908" s="372"/>
      <c r="AQ908" s="373"/>
      <c r="AR908" s="387"/>
      <c r="AS908" s="383"/>
      <c r="AT908" s="435"/>
      <c r="AU908" s="385"/>
      <c r="AV908" s="385"/>
      <c r="AW908" s="385"/>
      <c r="AX908" s="385"/>
      <c r="AY908" s="378"/>
      <c r="AZ908" s="436"/>
      <c r="BA908" s="372"/>
      <c r="BB908" s="372"/>
      <c r="BC908" s="372"/>
      <c r="BD908" s="372"/>
      <c r="BE908" s="437"/>
      <c r="BF908" s="381"/>
      <c r="BG908" s="376"/>
      <c r="BH908" s="377"/>
      <c r="BI908" s="385"/>
      <c r="BJ908" s="385"/>
      <c r="BK908" s="385"/>
      <c r="BL908" s="385"/>
      <c r="BM908" s="385"/>
      <c r="BN908" s="385"/>
      <c r="BO908" s="379"/>
      <c r="BP908" s="439"/>
      <c r="BQ908" s="438"/>
      <c r="BR908" s="440"/>
      <c r="BS908" s="385"/>
      <c r="BT908" s="379"/>
      <c r="BX908" s="458"/>
    </row>
    <row r="909" spans="1:76" s="132" customFormat="1" ht="15" x14ac:dyDescent="0.3">
      <c r="A909" s="148"/>
      <c r="B909" s="149"/>
      <c r="C909" s="291" t="str">
        <f t="shared" si="14"/>
        <v/>
      </c>
      <c r="D909" s="295"/>
      <c r="E909" s="264"/>
      <c r="F909" s="264"/>
      <c r="G909" s="431"/>
      <c r="H909" s="432"/>
      <c r="I909" s="382"/>
      <c r="J909" s="382"/>
      <c r="K909" s="382"/>
      <c r="L909" s="376"/>
      <c r="M909" s="433"/>
      <c r="N909" s="434"/>
      <c r="O909" s="435"/>
      <c r="P909" s="378"/>
      <c r="Q909" s="436"/>
      <c r="R909" s="373"/>
      <c r="S909" s="437"/>
      <c r="T909" s="438"/>
      <c r="U909" s="384"/>
      <c r="V909" s="470"/>
      <c r="W909" s="381"/>
      <c r="X909" s="382"/>
      <c r="Y909" s="382"/>
      <c r="Z909" s="382"/>
      <c r="AA909" s="382"/>
      <c r="AB909" s="382"/>
      <c r="AC909" s="376"/>
      <c r="AD909" s="377"/>
      <c r="AE909" s="385"/>
      <c r="AF909" s="385"/>
      <c r="AG909" s="385"/>
      <c r="AH909" s="385"/>
      <c r="AI909" s="379"/>
      <c r="AJ909" s="386"/>
      <c r="AK909" s="372"/>
      <c r="AL909" s="372"/>
      <c r="AM909" s="372"/>
      <c r="AN909" s="372"/>
      <c r="AO909" s="372"/>
      <c r="AP909" s="372"/>
      <c r="AQ909" s="373"/>
      <c r="AR909" s="387"/>
      <c r="AS909" s="383"/>
      <c r="AT909" s="435"/>
      <c r="AU909" s="385"/>
      <c r="AV909" s="385"/>
      <c r="AW909" s="385"/>
      <c r="AX909" s="385"/>
      <c r="AY909" s="378"/>
      <c r="AZ909" s="436"/>
      <c r="BA909" s="372"/>
      <c r="BB909" s="372"/>
      <c r="BC909" s="372"/>
      <c r="BD909" s="372"/>
      <c r="BE909" s="437"/>
      <c r="BF909" s="381"/>
      <c r="BG909" s="376"/>
      <c r="BH909" s="377"/>
      <c r="BI909" s="385"/>
      <c r="BJ909" s="385"/>
      <c r="BK909" s="385"/>
      <c r="BL909" s="385"/>
      <c r="BM909" s="385"/>
      <c r="BN909" s="385"/>
      <c r="BO909" s="379"/>
      <c r="BP909" s="439"/>
      <c r="BQ909" s="438"/>
      <c r="BR909" s="440"/>
      <c r="BS909" s="385"/>
      <c r="BT909" s="379"/>
      <c r="BX909" s="458"/>
    </row>
    <row r="910" spans="1:76" s="132" customFormat="1" ht="15" x14ac:dyDescent="0.3">
      <c r="A910" s="148"/>
      <c r="B910" s="149"/>
      <c r="C910" s="291" t="str">
        <f t="shared" si="14"/>
        <v/>
      </c>
      <c r="D910" s="295"/>
      <c r="E910" s="264"/>
      <c r="F910" s="264"/>
      <c r="G910" s="431"/>
      <c r="H910" s="432"/>
      <c r="I910" s="382"/>
      <c r="J910" s="382"/>
      <c r="K910" s="382"/>
      <c r="L910" s="376"/>
      <c r="M910" s="433"/>
      <c r="N910" s="434"/>
      <c r="O910" s="435"/>
      <c r="P910" s="378"/>
      <c r="Q910" s="436"/>
      <c r="R910" s="373"/>
      <c r="S910" s="437"/>
      <c r="T910" s="438"/>
      <c r="U910" s="384"/>
      <c r="V910" s="470"/>
      <c r="W910" s="381"/>
      <c r="X910" s="382"/>
      <c r="Y910" s="382"/>
      <c r="Z910" s="382"/>
      <c r="AA910" s="382"/>
      <c r="AB910" s="382"/>
      <c r="AC910" s="376"/>
      <c r="AD910" s="377"/>
      <c r="AE910" s="385"/>
      <c r="AF910" s="385"/>
      <c r="AG910" s="385"/>
      <c r="AH910" s="385"/>
      <c r="AI910" s="379"/>
      <c r="AJ910" s="386"/>
      <c r="AK910" s="372"/>
      <c r="AL910" s="372"/>
      <c r="AM910" s="372"/>
      <c r="AN910" s="372"/>
      <c r="AO910" s="372"/>
      <c r="AP910" s="372"/>
      <c r="AQ910" s="373"/>
      <c r="AR910" s="387"/>
      <c r="AS910" s="383"/>
      <c r="AT910" s="435"/>
      <c r="AU910" s="385"/>
      <c r="AV910" s="385"/>
      <c r="AW910" s="385"/>
      <c r="AX910" s="385"/>
      <c r="AY910" s="378"/>
      <c r="AZ910" s="436"/>
      <c r="BA910" s="372"/>
      <c r="BB910" s="372"/>
      <c r="BC910" s="372"/>
      <c r="BD910" s="372"/>
      <c r="BE910" s="437"/>
      <c r="BF910" s="381"/>
      <c r="BG910" s="376"/>
      <c r="BH910" s="377"/>
      <c r="BI910" s="385"/>
      <c r="BJ910" s="385"/>
      <c r="BK910" s="385"/>
      <c r="BL910" s="385"/>
      <c r="BM910" s="385"/>
      <c r="BN910" s="385"/>
      <c r="BO910" s="379"/>
      <c r="BP910" s="439"/>
      <c r="BQ910" s="438"/>
      <c r="BR910" s="440"/>
      <c r="BS910" s="385"/>
      <c r="BT910" s="379"/>
      <c r="BX910" s="458"/>
    </row>
    <row r="911" spans="1:76" s="132" customFormat="1" ht="15" x14ac:dyDescent="0.3">
      <c r="A911" s="148"/>
      <c r="B911" s="149"/>
      <c r="C911" s="291" t="str">
        <f t="shared" si="14"/>
        <v/>
      </c>
      <c r="D911" s="295"/>
      <c r="E911" s="264"/>
      <c r="F911" s="264"/>
      <c r="G911" s="431"/>
      <c r="H911" s="432"/>
      <c r="I911" s="382"/>
      <c r="J911" s="382"/>
      <c r="K911" s="382"/>
      <c r="L911" s="376"/>
      <c r="M911" s="433"/>
      <c r="N911" s="434"/>
      <c r="O911" s="435"/>
      <c r="P911" s="378"/>
      <c r="Q911" s="436"/>
      <c r="R911" s="373"/>
      <c r="S911" s="437"/>
      <c r="T911" s="438"/>
      <c r="U911" s="384"/>
      <c r="V911" s="470"/>
      <c r="W911" s="381"/>
      <c r="X911" s="382"/>
      <c r="Y911" s="382"/>
      <c r="Z911" s="382"/>
      <c r="AA911" s="382"/>
      <c r="AB911" s="382"/>
      <c r="AC911" s="376"/>
      <c r="AD911" s="377"/>
      <c r="AE911" s="385"/>
      <c r="AF911" s="385"/>
      <c r="AG911" s="385"/>
      <c r="AH911" s="385"/>
      <c r="AI911" s="379"/>
      <c r="AJ911" s="386"/>
      <c r="AK911" s="372"/>
      <c r="AL911" s="372"/>
      <c r="AM911" s="372"/>
      <c r="AN911" s="372"/>
      <c r="AO911" s="372"/>
      <c r="AP911" s="372"/>
      <c r="AQ911" s="373"/>
      <c r="AR911" s="387"/>
      <c r="AS911" s="383"/>
      <c r="AT911" s="435"/>
      <c r="AU911" s="385"/>
      <c r="AV911" s="385"/>
      <c r="AW911" s="385"/>
      <c r="AX911" s="385"/>
      <c r="AY911" s="378"/>
      <c r="AZ911" s="436"/>
      <c r="BA911" s="372"/>
      <c r="BB911" s="372"/>
      <c r="BC911" s="372"/>
      <c r="BD911" s="372"/>
      <c r="BE911" s="437"/>
      <c r="BF911" s="381"/>
      <c r="BG911" s="376"/>
      <c r="BH911" s="377"/>
      <c r="BI911" s="385"/>
      <c r="BJ911" s="385"/>
      <c r="BK911" s="385"/>
      <c r="BL911" s="385"/>
      <c r="BM911" s="385"/>
      <c r="BN911" s="385"/>
      <c r="BO911" s="379"/>
      <c r="BP911" s="439"/>
      <c r="BQ911" s="438"/>
      <c r="BR911" s="440"/>
      <c r="BS911" s="385"/>
      <c r="BT911" s="379"/>
      <c r="BX911" s="458"/>
    </row>
    <row r="912" spans="1:76" s="132" customFormat="1" ht="15" x14ac:dyDescent="0.3">
      <c r="A912" s="148"/>
      <c r="B912" s="149"/>
      <c r="C912" s="291" t="str">
        <f t="shared" si="14"/>
        <v/>
      </c>
      <c r="D912" s="295"/>
      <c r="E912" s="264"/>
      <c r="F912" s="264"/>
      <c r="G912" s="431"/>
      <c r="H912" s="432"/>
      <c r="I912" s="382"/>
      <c r="J912" s="382"/>
      <c r="K912" s="382"/>
      <c r="L912" s="376"/>
      <c r="M912" s="433"/>
      <c r="N912" s="434"/>
      <c r="O912" s="435"/>
      <c r="P912" s="378"/>
      <c r="Q912" s="436"/>
      <c r="R912" s="373"/>
      <c r="S912" s="437"/>
      <c r="T912" s="438"/>
      <c r="U912" s="384"/>
      <c r="V912" s="470"/>
      <c r="W912" s="381"/>
      <c r="X912" s="382"/>
      <c r="Y912" s="382"/>
      <c r="Z912" s="382"/>
      <c r="AA912" s="382"/>
      <c r="AB912" s="382"/>
      <c r="AC912" s="376"/>
      <c r="AD912" s="377"/>
      <c r="AE912" s="385"/>
      <c r="AF912" s="385"/>
      <c r="AG912" s="385"/>
      <c r="AH912" s="385"/>
      <c r="AI912" s="379"/>
      <c r="AJ912" s="386"/>
      <c r="AK912" s="372"/>
      <c r="AL912" s="372"/>
      <c r="AM912" s="372"/>
      <c r="AN912" s="372"/>
      <c r="AO912" s="372"/>
      <c r="AP912" s="372"/>
      <c r="AQ912" s="373"/>
      <c r="AR912" s="387"/>
      <c r="AS912" s="383"/>
      <c r="AT912" s="435"/>
      <c r="AU912" s="385"/>
      <c r="AV912" s="385"/>
      <c r="AW912" s="385"/>
      <c r="AX912" s="385"/>
      <c r="AY912" s="378"/>
      <c r="AZ912" s="436"/>
      <c r="BA912" s="372"/>
      <c r="BB912" s="372"/>
      <c r="BC912" s="372"/>
      <c r="BD912" s="372"/>
      <c r="BE912" s="437"/>
      <c r="BF912" s="381"/>
      <c r="BG912" s="376"/>
      <c r="BH912" s="377"/>
      <c r="BI912" s="385"/>
      <c r="BJ912" s="385"/>
      <c r="BK912" s="385"/>
      <c r="BL912" s="385"/>
      <c r="BM912" s="385"/>
      <c r="BN912" s="385"/>
      <c r="BO912" s="379"/>
      <c r="BP912" s="439"/>
      <c r="BQ912" s="438"/>
      <c r="BR912" s="440"/>
      <c r="BS912" s="385"/>
      <c r="BT912" s="379"/>
      <c r="BX912" s="458"/>
    </row>
    <row r="913" spans="1:76" s="132" customFormat="1" ht="15" x14ac:dyDescent="0.3">
      <c r="A913" s="148"/>
      <c r="B913" s="149"/>
      <c r="C913" s="291" t="str">
        <f t="shared" si="14"/>
        <v/>
      </c>
      <c r="D913" s="295"/>
      <c r="E913" s="264"/>
      <c r="F913" s="264"/>
      <c r="G913" s="431"/>
      <c r="H913" s="432"/>
      <c r="I913" s="382"/>
      <c r="J913" s="382"/>
      <c r="K913" s="382"/>
      <c r="L913" s="376"/>
      <c r="M913" s="433"/>
      <c r="N913" s="434"/>
      <c r="O913" s="435"/>
      <c r="P913" s="378"/>
      <c r="Q913" s="436"/>
      <c r="R913" s="373"/>
      <c r="S913" s="437"/>
      <c r="T913" s="438"/>
      <c r="U913" s="384"/>
      <c r="V913" s="470"/>
      <c r="W913" s="381"/>
      <c r="X913" s="382"/>
      <c r="Y913" s="382"/>
      <c r="Z913" s="382"/>
      <c r="AA913" s="382"/>
      <c r="AB913" s="382"/>
      <c r="AC913" s="376"/>
      <c r="AD913" s="377"/>
      <c r="AE913" s="385"/>
      <c r="AF913" s="385"/>
      <c r="AG913" s="385"/>
      <c r="AH913" s="385"/>
      <c r="AI913" s="379"/>
      <c r="AJ913" s="386"/>
      <c r="AK913" s="372"/>
      <c r="AL913" s="372"/>
      <c r="AM913" s="372"/>
      <c r="AN913" s="372"/>
      <c r="AO913" s="372"/>
      <c r="AP913" s="372"/>
      <c r="AQ913" s="373"/>
      <c r="AR913" s="387"/>
      <c r="AS913" s="383"/>
      <c r="AT913" s="435"/>
      <c r="AU913" s="385"/>
      <c r="AV913" s="385"/>
      <c r="AW913" s="385"/>
      <c r="AX913" s="385"/>
      <c r="AY913" s="378"/>
      <c r="AZ913" s="436"/>
      <c r="BA913" s="372"/>
      <c r="BB913" s="372"/>
      <c r="BC913" s="372"/>
      <c r="BD913" s="372"/>
      <c r="BE913" s="437"/>
      <c r="BF913" s="381"/>
      <c r="BG913" s="376"/>
      <c r="BH913" s="377"/>
      <c r="BI913" s="385"/>
      <c r="BJ913" s="385"/>
      <c r="BK913" s="385"/>
      <c r="BL913" s="385"/>
      <c r="BM913" s="385"/>
      <c r="BN913" s="385"/>
      <c r="BO913" s="379"/>
      <c r="BP913" s="439"/>
      <c r="BQ913" s="438"/>
      <c r="BR913" s="440"/>
      <c r="BS913" s="385"/>
      <c r="BT913" s="379"/>
      <c r="BX913" s="458"/>
    </row>
    <row r="914" spans="1:76" s="132" customFormat="1" ht="15" x14ac:dyDescent="0.3">
      <c r="A914" s="148"/>
      <c r="B914" s="149"/>
      <c r="C914" s="291" t="str">
        <f t="shared" si="14"/>
        <v/>
      </c>
      <c r="D914" s="295"/>
      <c r="E914" s="264"/>
      <c r="F914" s="264"/>
      <c r="G914" s="431"/>
      <c r="H914" s="432"/>
      <c r="I914" s="382"/>
      <c r="J914" s="382"/>
      <c r="K914" s="382"/>
      <c r="L914" s="376"/>
      <c r="M914" s="433"/>
      <c r="N914" s="434"/>
      <c r="O914" s="435"/>
      <c r="P914" s="378"/>
      <c r="Q914" s="436"/>
      <c r="R914" s="373"/>
      <c r="S914" s="437"/>
      <c r="T914" s="438"/>
      <c r="U914" s="384"/>
      <c r="V914" s="470"/>
      <c r="W914" s="381"/>
      <c r="X914" s="382"/>
      <c r="Y914" s="382"/>
      <c r="Z914" s="382"/>
      <c r="AA914" s="382"/>
      <c r="AB914" s="382"/>
      <c r="AC914" s="376"/>
      <c r="AD914" s="377"/>
      <c r="AE914" s="385"/>
      <c r="AF914" s="385"/>
      <c r="AG914" s="385"/>
      <c r="AH914" s="385"/>
      <c r="AI914" s="379"/>
      <c r="AJ914" s="386"/>
      <c r="AK914" s="372"/>
      <c r="AL914" s="372"/>
      <c r="AM914" s="372"/>
      <c r="AN914" s="372"/>
      <c r="AO914" s="372"/>
      <c r="AP914" s="372"/>
      <c r="AQ914" s="373"/>
      <c r="AR914" s="387"/>
      <c r="AS914" s="383"/>
      <c r="AT914" s="435"/>
      <c r="AU914" s="385"/>
      <c r="AV914" s="385"/>
      <c r="AW914" s="385"/>
      <c r="AX914" s="385"/>
      <c r="AY914" s="378"/>
      <c r="AZ914" s="436"/>
      <c r="BA914" s="372"/>
      <c r="BB914" s="372"/>
      <c r="BC914" s="372"/>
      <c r="BD914" s="372"/>
      <c r="BE914" s="437"/>
      <c r="BF914" s="381"/>
      <c r="BG914" s="376"/>
      <c r="BH914" s="377"/>
      <c r="BI914" s="385"/>
      <c r="BJ914" s="385"/>
      <c r="BK914" s="385"/>
      <c r="BL914" s="385"/>
      <c r="BM914" s="385"/>
      <c r="BN914" s="385"/>
      <c r="BO914" s="379"/>
      <c r="BP914" s="439"/>
      <c r="BQ914" s="438"/>
      <c r="BR914" s="440"/>
      <c r="BS914" s="385"/>
      <c r="BT914" s="379"/>
      <c r="BX914" s="458"/>
    </row>
    <row r="915" spans="1:76" s="132" customFormat="1" ht="15" x14ac:dyDescent="0.3">
      <c r="A915" s="148"/>
      <c r="B915" s="149"/>
      <c r="C915" s="291" t="str">
        <f t="shared" si="14"/>
        <v/>
      </c>
      <c r="D915" s="295"/>
      <c r="E915" s="264"/>
      <c r="F915" s="264"/>
      <c r="G915" s="431"/>
      <c r="H915" s="432"/>
      <c r="I915" s="382"/>
      <c r="J915" s="382"/>
      <c r="K915" s="382"/>
      <c r="L915" s="376"/>
      <c r="M915" s="433"/>
      <c r="N915" s="434"/>
      <c r="O915" s="435"/>
      <c r="P915" s="378"/>
      <c r="Q915" s="436"/>
      <c r="R915" s="373"/>
      <c r="S915" s="437"/>
      <c r="T915" s="438"/>
      <c r="U915" s="384"/>
      <c r="V915" s="470"/>
      <c r="W915" s="381"/>
      <c r="X915" s="382"/>
      <c r="Y915" s="382"/>
      <c r="Z915" s="382"/>
      <c r="AA915" s="382"/>
      <c r="AB915" s="382"/>
      <c r="AC915" s="376"/>
      <c r="AD915" s="377"/>
      <c r="AE915" s="385"/>
      <c r="AF915" s="385"/>
      <c r="AG915" s="385"/>
      <c r="AH915" s="385"/>
      <c r="AI915" s="379"/>
      <c r="AJ915" s="386"/>
      <c r="AK915" s="372"/>
      <c r="AL915" s="372"/>
      <c r="AM915" s="372"/>
      <c r="AN915" s="372"/>
      <c r="AO915" s="372"/>
      <c r="AP915" s="372"/>
      <c r="AQ915" s="373"/>
      <c r="AR915" s="387"/>
      <c r="AS915" s="383"/>
      <c r="AT915" s="435"/>
      <c r="AU915" s="385"/>
      <c r="AV915" s="385"/>
      <c r="AW915" s="385"/>
      <c r="AX915" s="385"/>
      <c r="AY915" s="378"/>
      <c r="AZ915" s="436"/>
      <c r="BA915" s="372"/>
      <c r="BB915" s="372"/>
      <c r="BC915" s="372"/>
      <c r="BD915" s="372"/>
      <c r="BE915" s="437"/>
      <c r="BF915" s="381"/>
      <c r="BG915" s="376"/>
      <c r="BH915" s="377"/>
      <c r="BI915" s="385"/>
      <c r="BJ915" s="385"/>
      <c r="BK915" s="385"/>
      <c r="BL915" s="385"/>
      <c r="BM915" s="385"/>
      <c r="BN915" s="385"/>
      <c r="BO915" s="379"/>
      <c r="BP915" s="439"/>
      <c r="BQ915" s="438"/>
      <c r="BR915" s="440"/>
      <c r="BS915" s="385"/>
      <c r="BT915" s="379"/>
      <c r="BX915" s="458"/>
    </row>
    <row r="916" spans="1:76" s="132" customFormat="1" ht="15" x14ac:dyDescent="0.3">
      <c r="A916" s="148"/>
      <c r="B916" s="149"/>
      <c r="C916" s="291" t="str">
        <f t="shared" si="14"/>
        <v/>
      </c>
      <c r="D916" s="295"/>
      <c r="E916" s="264"/>
      <c r="F916" s="264"/>
      <c r="G916" s="431"/>
      <c r="H916" s="432"/>
      <c r="I916" s="382"/>
      <c r="J916" s="382"/>
      <c r="K916" s="382"/>
      <c r="L916" s="376"/>
      <c r="M916" s="433"/>
      <c r="N916" s="434"/>
      <c r="O916" s="435"/>
      <c r="P916" s="378"/>
      <c r="Q916" s="436"/>
      <c r="R916" s="373"/>
      <c r="S916" s="437"/>
      <c r="T916" s="438"/>
      <c r="U916" s="384"/>
      <c r="V916" s="470"/>
      <c r="W916" s="381"/>
      <c r="X916" s="382"/>
      <c r="Y916" s="382"/>
      <c r="Z916" s="382"/>
      <c r="AA916" s="382"/>
      <c r="AB916" s="382"/>
      <c r="AC916" s="376"/>
      <c r="AD916" s="377"/>
      <c r="AE916" s="385"/>
      <c r="AF916" s="385"/>
      <c r="AG916" s="385"/>
      <c r="AH916" s="385"/>
      <c r="AI916" s="379"/>
      <c r="AJ916" s="386"/>
      <c r="AK916" s="372"/>
      <c r="AL916" s="372"/>
      <c r="AM916" s="372"/>
      <c r="AN916" s="372"/>
      <c r="AO916" s="372"/>
      <c r="AP916" s="372"/>
      <c r="AQ916" s="373"/>
      <c r="AR916" s="387"/>
      <c r="AS916" s="383"/>
      <c r="AT916" s="435"/>
      <c r="AU916" s="385"/>
      <c r="AV916" s="385"/>
      <c r="AW916" s="385"/>
      <c r="AX916" s="385"/>
      <c r="AY916" s="378"/>
      <c r="AZ916" s="436"/>
      <c r="BA916" s="372"/>
      <c r="BB916" s="372"/>
      <c r="BC916" s="372"/>
      <c r="BD916" s="372"/>
      <c r="BE916" s="437"/>
      <c r="BF916" s="381"/>
      <c r="BG916" s="376"/>
      <c r="BH916" s="377"/>
      <c r="BI916" s="385"/>
      <c r="BJ916" s="385"/>
      <c r="BK916" s="385"/>
      <c r="BL916" s="385"/>
      <c r="BM916" s="385"/>
      <c r="BN916" s="385"/>
      <c r="BO916" s="379"/>
      <c r="BP916" s="439"/>
      <c r="BQ916" s="438"/>
      <c r="BR916" s="440"/>
      <c r="BS916" s="385"/>
      <c r="BT916" s="379"/>
      <c r="BX916" s="458"/>
    </row>
    <row r="917" spans="1:76" s="132" customFormat="1" ht="15" x14ac:dyDescent="0.3">
      <c r="A917" s="148"/>
      <c r="B917" s="149"/>
      <c r="C917" s="291" t="str">
        <f t="shared" si="14"/>
        <v/>
      </c>
      <c r="D917" s="295"/>
      <c r="E917" s="264"/>
      <c r="F917" s="264"/>
      <c r="G917" s="431"/>
      <c r="H917" s="432"/>
      <c r="I917" s="382"/>
      <c r="J917" s="382"/>
      <c r="K917" s="382"/>
      <c r="L917" s="376"/>
      <c r="M917" s="433"/>
      <c r="N917" s="434"/>
      <c r="O917" s="435"/>
      <c r="P917" s="378"/>
      <c r="Q917" s="436"/>
      <c r="R917" s="373"/>
      <c r="S917" s="437"/>
      <c r="T917" s="438"/>
      <c r="U917" s="384"/>
      <c r="V917" s="470"/>
      <c r="W917" s="381"/>
      <c r="X917" s="382"/>
      <c r="Y917" s="382"/>
      <c r="Z917" s="382"/>
      <c r="AA917" s="382"/>
      <c r="AB917" s="382"/>
      <c r="AC917" s="376"/>
      <c r="AD917" s="377"/>
      <c r="AE917" s="385"/>
      <c r="AF917" s="385"/>
      <c r="AG917" s="385"/>
      <c r="AH917" s="385"/>
      <c r="AI917" s="379"/>
      <c r="AJ917" s="386"/>
      <c r="AK917" s="372"/>
      <c r="AL917" s="372"/>
      <c r="AM917" s="372"/>
      <c r="AN917" s="372"/>
      <c r="AO917" s="372"/>
      <c r="AP917" s="372"/>
      <c r="AQ917" s="373"/>
      <c r="AR917" s="387"/>
      <c r="AS917" s="383"/>
      <c r="AT917" s="435"/>
      <c r="AU917" s="385"/>
      <c r="AV917" s="385"/>
      <c r="AW917" s="385"/>
      <c r="AX917" s="385"/>
      <c r="AY917" s="378"/>
      <c r="AZ917" s="436"/>
      <c r="BA917" s="372"/>
      <c r="BB917" s="372"/>
      <c r="BC917" s="372"/>
      <c r="BD917" s="372"/>
      <c r="BE917" s="437"/>
      <c r="BF917" s="381"/>
      <c r="BG917" s="376"/>
      <c r="BH917" s="377"/>
      <c r="BI917" s="385"/>
      <c r="BJ917" s="385"/>
      <c r="BK917" s="385"/>
      <c r="BL917" s="385"/>
      <c r="BM917" s="385"/>
      <c r="BN917" s="385"/>
      <c r="BO917" s="379"/>
      <c r="BP917" s="439"/>
      <c r="BQ917" s="438"/>
      <c r="BR917" s="440"/>
      <c r="BS917" s="385"/>
      <c r="BT917" s="379"/>
      <c r="BX917" s="458"/>
    </row>
    <row r="918" spans="1:76" s="132" customFormat="1" ht="15" x14ac:dyDescent="0.3">
      <c r="A918" s="148"/>
      <c r="B918" s="149"/>
      <c r="C918" s="291" t="str">
        <f t="shared" si="14"/>
        <v/>
      </c>
      <c r="D918" s="295"/>
      <c r="E918" s="264"/>
      <c r="F918" s="264"/>
      <c r="G918" s="431"/>
      <c r="H918" s="432"/>
      <c r="I918" s="382"/>
      <c r="J918" s="382"/>
      <c r="K918" s="382"/>
      <c r="L918" s="376"/>
      <c r="M918" s="433"/>
      <c r="N918" s="434"/>
      <c r="O918" s="435"/>
      <c r="P918" s="378"/>
      <c r="Q918" s="436"/>
      <c r="R918" s="373"/>
      <c r="S918" s="437"/>
      <c r="T918" s="438"/>
      <c r="U918" s="384"/>
      <c r="V918" s="470"/>
      <c r="W918" s="381"/>
      <c r="X918" s="382"/>
      <c r="Y918" s="382"/>
      <c r="Z918" s="382"/>
      <c r="AA918" s="382"/>
      <c r="AB918" s="382"/>
      <c r="AC918" s="376"/>
      <c r="AD918" s="377"/>
      <c r="AE918" s="385"/>
      <c r="AF918" s="385"/>
      <c r="AG918" s="385"/>
      <c r="AH918" s="385"/>
      <c r="AI918" s="379"/>
      <c r="AJ918" s="386"/>
      <c r="AK918" s="372"/>
      <c r="AL918" s="372"/>
      <c r="AM918" s="372"/>
      <c r="AN918" s="372"/>
      <c r="AO918" s="372"/>
      <c r="AP918" s="372"/>
      <c r="AQ918" s="373"/>
      <c r="AR918" s="387"/>
      <c r="AS918" s="383"/>
      <c r="AT918" s="435"/>
      <c r="AU918" s="385"/>
      <c r="AV918" s="385"/>
      <c r="AW918" s="385"/>
      <c r="AX918" s="385"/>
      <c r="AY918" s="378"/>
      <c r="AZ918" s="436"/>
      <c r="BA918" s="372"/>
      <c r="BB918" s="372"/>
      <c r="BC918" s="372"/>
      <c r="BD918" s="372"/>
      <c r="BE918" s="437"/>
      <c r="BF918" s="381"/>
      <c r="BG918" s="376"/>
      <c r="BH918" s="377"/>
      <c r="BI918" s="385"/>
      <c r="BJ918" s="385"/>
      <c r="BK918" s="385"/>
      <c r="BL918" s="385"/>
      <c r="BM918" s="385"/>
      <c r="BN918" s="385"/>
      <c r="BO918" s="379"/>
      <c r="BP918" s="439"/>
      <c r="BQ918" s="438"/>
      <c r="BR918" s="440"/>
      <c r="BS918" s="385"/>
      <c r="BT918" s="379"/>
      <c r="BX918" s="458"/>
    </row>
    <row r="919" spans="1:76" s="132" customFormat="1" ht="15" x14ac:dyDescent="0.3">
      <c r="A919" s="148"/>
      <c r="B919" s="149"/>
      <c r="C919" s="291" t="str">
        <f t="shared" si="14"/>
        <v/>
      </c>
      <c r="D919" s="295"/>
      <c r="E919" s="264"/>
      <c r="F919" s="264"/>
      <c r="G919" s="431"/>
      <c r="H919" s="432"/>
      <c r="I919" s="382"/>
      <c r="J919" s="382"/>
      <c r="K919" s="382"/>
      <c r="L919" s="376"/>
      <c r="M919" s="433"/>
      <c r="N919" s="434"/>
      <c r="O919" s="435"/>
      <c r="P919" s="378"/>
      <c r="Q919" s="436"/>
      <c r="R919" s="373"/>
      <c r="S919" s="437"/>
      <c r="T919" s="438"/>
      <c r="U919" s="384"/>
      <c r="V919" s="470"/>
      <c r="W919" s="381"/>
      <c r="X919" s="382"/>
      <c r="Y919" s="382"/>
      <c r="Z919" s="382"/>
      <c r="AA919" s="382"/>
      <c r="AB919" s="382"/>
      <c r="AC919" s="376"/>
      <c r="AD919" s="377"/>
      <c r="AE919" s="385"/>
      <c r="AF919" s="385"/>
      <c r="AG919" s="385"/>
      <c r="AH919" s="385"/>
      <c r="AI919" s="379"/>
      <c r="AJ919" s="386"/>
      <c r="AK919" s="372"/>
      <c r="AL919" s="372"/>
      <c r="AM919" s="372"/>
      <c r="AN919" s="372"/>
      <c r="AO919" s="372"/>
      <c r="AP919" s="372"/>
      <c r="AQ919" s="373"/>
      <c r="AR919" s="387"/>
      <c r="AS919" s="383"/>
      <c r="AT919" s="435"/>
      <c r="AU919" s="385"/>
      <c r="AV919" s="385"/>
      <c r="AW919" s="385"/>
      <c r="AX919" s="385"/>
      <c r="AY919" s="378"/>
      <c r="AZ919" s="436"/>
      <c r="BA919" s="372"/>
      <c r="BB919" s="372"/>
      <c r="BC919" s="372"/>
      <c r="BD919" s="372"/>
      <c r="BE919" s="437"/>
      <c r="BF919" s="381"/>
      <c r="BG919" s="376"/>
      <c r="BH919" s="377"/>
      <c r="BI919" s="385"/>
      <c r="BJ919" s="385"/>
      <c r="BK919" s="385"/>
      <c r="BL919" s="385"/>
      <c r="BM919" s="385"/>
      <c r="BN919" s="385"/>
      <c r="BO919" s="379"/>
      <c r="BP919" s="439"/>
      <c r="BQ919" s="438"/>
      <c r="BR919" s="440"/>
      <c r="BS919" s="385"/>
      <c r="BT919" s="379"/>
      <c r="BX919" s="458"/>
    </row>
    <row r="920" spans="1:76" s="132" customFormat="1" ht="15" x14ac:dyDescent="0.3">
      <c r="A920" s="148"/>
      <c r="B920" s="149"/>
      <c r="C920" s="291" t="str">
        <f t="shared" si="14"/>
        <v/>
      </c>
      <c r="D920" s="295"/>
      <c r="E920" s="264"/>
      <c r="F920" s="264"/>
      <c r="G920" s="431"/>
      <c r="H920" s="432"/>
      <c r="I920" s="382"/>
      <c r="J920" s="382"/>
      <c r="K920" s="382"/>
      <c r="L920" s="376"/>
      <c r="M920" s="433"/>
      <c r="N920" s="434"/>
      <c r="O920" s="435"/>
      <c r="P920" s="378"/>
      <c r="Q920" s="436"/>
      <c r="R920" s="373"/>
      <c r="S920" s="437"/>
      <c r="T920" s="438"/>
      <c r="U920" s="384"/>
      <c r="V920" s="470"/>
      <c r="W920" s="381"/>
      <c r="X920" s="382"/>
      <c r="Y920" s="382"/>
      <c r="Z920" s="382"/>
      <c r="AA920" s="382"/>
      <c r="AB920" s="382"/>
      <c r="AC920" s="376"/>
      <c r="AD920" s="377"/>
      <c r="AE920" s="385"/>
      <c r="AF920" s="385"/>
      <c r="AG920" s="385"/>
      <c r="AH920" s="385"/>
      <c r="AI920" s="379"/>
      <c r="AJ920" s="386"/>
      <c r="AK920" s="372"/>
      <c r="AL920" s="372"/>
      <c r="AM920" s="372"/>
      <c r="AN920" s="372"/>
      <c r="AO920" s="372"/>
      <c r="AP920" s="372"/>
      <c r="AQ920" s="373"/>
      <c r="AR920" s="387"/>
      <c r="AS920" s="383"/>
      <c r="AT920" s="435"/>
      <c r="AU920" s="385"/>
      <c r="AV920" s="385"/>
      <c r="AW920" s="385"/>
      <c r="AX920" s="385"/>
      <c r="AY920" s="378"/>
      <c r="AZ920" s="436"/>
      <c r="BA920" s="372"/>
      <c r="BB920" s="372"/>
      <c r="BC920" s="372"/>
      <c r="BD920" s="372"/>
      <c r="BE920" s="437"/>
      <c r="BF920" s="381"/>
      <c r="BG920" s="376"/>
      <c r="BH920" s="377"/>
      <c r="BI920" s="385"/>
      <c r="BJ920" s="385"/>
      <c r="BK920" s="385"/>
      <c r="BL920" s="385"/>
      <c r="BM920" s="385"/>
      <c r="BN920" s="385"/>
      <c r="BO920" s="379"/>
      <c r="BP920" s="439"/>
      <c r="BQ920" s="438"/>
      <c r="BR920" s="440"/>
      <c r="BS920" s="385"/>
      <c r="BT920" s="379"/>
      <c r="BX920" s="458"/>
    </row>
    <row r="921" spans="1:76" s="132" customFormat="1" ht="15" x14ac:dyDescent="0.3">
      <c r="A921" s="148"/>
      <c r="B921" s="149"/>
      <c r="C921" s="291" t="str">
        <f t="shared" si="14"/>
        <v/>
      </c>
      <c r="D921" s="295"/>
      <c r="E921" s="264"/>
      <c r="F921" s="264"/>
      <c r="G921" s="431"/>
      <c r="H921" s="432"/>
      <c r="I921" s="382"/>
      <c r="J921" s="382"/>
      <c r="K921" s="382"/>
      <c r="L921" s="376"/>
      <c r="M921" s="433"/>
      <c r="N921" s="434"/>
      <c r="O921" s="435"/>
      <c r="P921" s="378"/>
      <c r="Q921" s="436"/>
      <c r="R921" s="373"/>
      <c r="S921" s="437"/>
      <c r="T921" s="438"/>
      <c r="U921" s="384"/>
      <c r="V921" s="470"/>
      <c r="W921" s="381"/>
      <c r="X921" s="382"/>
      <c r="Y921" s="382"/>
      <c r="Z921" s="382"/>
      <c r="AA921" s="382"/>
      <c r="AB921" s="382"/>
      <c r="AC921" s="376"/>
      <c r="AD921" s="377"/>
      <c r="AE921" s="385"/>
      <c r="AF921" s="385"/>
      <c r="AG921" s="385"/>
      <c r="AH921" s="385"/>
      <c r="AI921" s="379"/>
      <c r="AJ921" s="386"/>
      <c r="AK921" s="372"/>
      <c r="AL921" s="372"/>
      <c r="AM921" s="372"/>
      <c r="AN921" s="372"/>
      <c r="AO921" s="372"/>
      <c r="AP921" s="372"/>
      <c r="AQ921" s="373"/>
      <c r="AR921" s="387"/>
      <c r="AS921" s="383"/>
      <c r="AT921" s="435"/>
      <c r="AU921" s="385"/>
      <c r="AV921" s="385"/>
      <c r="AW921" s="385"/>
      <c r="AX921" s="385"/>
      <c r="AY921" s="378"/>
      <c r="AZ921" s="436"/>
      <c r="BA921" s="372"/>
      <c r="BB921" s="372"/>
      <c r="BC921" s="372"/>
      <c r="BD921" s="372"/>
      <c r="BE921" s="437"/>
      <c r="BF921" s="381"/>
      <c r="BG921" s="376"/>
      <c r="BH921" s="377"/>
      <c r="BI921" s="385"/>
      <c r="BJ921" s="385"/>
      <c r="BK921" s="385"/>
      <c r="BL921" s="385"/>
      <c r="BM921" s="385"/>
      <c r="BN921" s="385"/>
      <c r="BO921" s="379"/>
      <c r="BP921" s="439"/>
      <c r="BQ921" s="438"/>
      <c r="BR921" s="440"/>
      <c r="BS921" s="385"/>
      <c r="BT921" s="379"/>
      <c r="BX921" s="458"/>
    </row>
    <row r="922" spans="1:76" s="132" customFormat="1" ht="15" x14ac:dyDescent="0.3">
      <c r="A922" s="148"/>
      <c r="B922" s="149"/>
      <c r="C922" s="291" t="str">
        <f t="shared" si="14"/>
        <v/>
      </c>
      <c r="D922" s="295"/>
      <c r="E922" s="264"/>
      <c r="F922" s="264"/>
      <c r="G922" s="431"/>
      <c r="H922" s="432"/>
      <c r="I922" s="382"/>
      <c r="J922" s="382"/>
      <c r="K922" s="382"/>
      <c r="L922" s="376"/>
      <c r="M922" s="433"/>
      <c r="N922" s="434"/>
      <c r="O922" s="435"/>
      <c r="P922" s="378"/>
      <c r="Q922" s="436"/>
      <c r="R922" s="373"/>
      <c r="S922" s="437"/>
      <c r="T922" s="438"/>
      <c r="U922" s="384"/>
      <c r="V922" s="470"/>
      <c r="W922" s="381"/>
      <c r="X922" s="382"/>
      <c r="Y922" s="382"/>
      <c r="Z922" s="382"/>
      <c r="AA922" s="382"/>
      <c r="AB922" s="382"/>
      <c r="AC922" s="376"/>
      <c r="AD922" s="377"/>
      <c r="AE922" s="385"/>
      <c r="AF922" s="385"/>
      <c r="AG922" s="385"/>
      <c r="AH922" s="385"/>
      <c r="AI922" s="379"/>
      <c r="AJ922" s="386"/>
      <c r="AK922" s="372"/>
      <c r="AL922" s="372"/>
      <c r="AM922" s="372"/>
      <c r="AN922" s="372"/>
      <c r="AO922" s="372"/>
      <c r="AP922" s="372"/>
      <c r="AQ922" s="373"/>
      <c r="AR922" s="387"/>
      <c r="AS922" s="383"/>
      <c r="AT922" s="435"/>
      <c r="AU922" s="385"/>
      <c r="AV922" s="385"/>
      <c r="AW922" s="385"/>
      <c r="AX922" s="385"/>
      <c r="AY922" s="378"/>
      <c r="AZ922" s="436"/>
      <c r="BA922" s="372"/>
      <c r="BB922" s="372"/>
      <c r="BC922" s="372"/>
      <c r="BD922" s="372"/>
      <c r="BE922" s="437"/>
      <c r="BF922" s="381"/>
      <c r="BG922" s="376"/>
      <c r="BH922" s="377"/>
      <c r="BI922" s="385"/>
      <c r="BJ922" s="385"/>
      <c r="BK922" s="385"/>
      <c r="BL922" s="385"/>
      <c r="BM922" s="385"/>
      <c r="BN922" s="385"/>
      <c r="BO922" s="379"/>
      <c r="BP922" s="439"/>
      <c r="BQ922" s="438"/>
      <c r="BR922" s="440"/>
      <c r="BS922" s="385"/>
      <c r="BT922" s="379"/>
      <c r="BX922" s="458"/>
    </row>
    <row r="923" spans="1:76" s="132" customFormat="1" ht="15" x14ac:dyDescent="0.3">
      <c r="A923" s="148"/>
      <c r="B923" s="149"/>
      <c r="C923" s="291" t="str">
        <f t="shared" si="14"/>
        <v/>
      </c>
      <c r="D923" s="295"/>
      <c r="E923" s="264"/>
      <c r="F923" s="264"/>
      <c r="G923" s="431"/>
      <c r="H923" s="432"/>
      <c r="I923" s="382"/>
      <c r="J923" s="382"/>
      <c r="K923" s="382"/>
      <c r="L923" s="376"/>
      <c r="M923" s="433"/>
      <c r="N923" s="434"/>
      <c r="O923" s="435"/>
      <c r="P923" s="378"/>
      <c r="Q923" s="436"/>
      <c r="R923" s="373"/>
      <c r="S923" s="437"/>
      <c r="T923" s="438"/>
      <c r="U923" s="384"/>
      <c r="V923" s="470"/>
      <c r="W923" s="381"/>
      <c r="X923" s="382"/>
      <c r="Y923" s="382"/>
      <c r="Z923" s="382"/>
      <c r="AA923" s="382"/>
      <c r="AB923" s="382"/>
      <c r="AC923" s="376"/>
      <c r="AD923" s="377"/>
      <c r="AE923" s="385"/>
      <c r="AF923" s="385"/>
      <c r="AG923" s="385"/>
      <c r="AH923" s="385"/>
      <c r="AI923" s="379"/>
      <c r="AJ923" s="386"/>
      <c r="AK923" s="372"/>
      <c r="AL923" s="372"/>
      <c r="AM923" s="372"/>
      <c r="AN923" s="372"/>
      <c r="AO923" s="372"/>
      <c r="AP923" s="372"/>
      <c r="AQ923" s="373"/>
      <c r="AR923" s="387"/>
      <c r="AS923" s="383"/>
      <c r="AT923" s="435"/>
      <c r="AU923" s="385"/>
      <c r="AV923" s="385"/>
      <c r="AW923" s="385"/>
      <c r="AX923" s="385"/>
      <c r="AY923" s="378"/>
      <c r="AZ923" s="436"/>
      <c r="BA923" s="372"/>
      <c r="BB923" s="372"/>
      <c r="BC923" s="372"/>
      <c r="BD923" s="372"/>
      <c r="BE923" s="437"/>
      <c r="BF923" s="381"/>
      <c r="BG923" s="376"/>
      <c r="BH923" s="377"/>
      <c r="BI923" s="385"/>
      <c r="BJ923" s="385"/>
      <c r="BK923" s="385"/>
      <c r="BL923" s="385"/>
      <c r="BM923" s="385"/>
      <c r="BN923" s="385"/>
      <c r="BO923" s="379"/>
      <c r="BP923" s="439"/>
      <c r="BQ923" s="438"/>
      <c r="BR923" s="440"/>
      <c r="BS923" s="385"/>
      <c r="BT923" s="379"/>
      <c r="BX923" s="458"/>
    </row>
    <row r="924" spans="1:76" s="132" customFormat="1" ht="15" x14ac:dyDescent="0.3">
      <c r="A924" s="148"/>
      <c r="B924" s="149"/>
      <c r="C924" s="291" t="str">
        <f t="shared" si="14"/>
        <v/>
      </c>
      <c r="D924" s="295"/>
      <c r="E924" s="264"/>
      <c r="F924" s="264"/>
      <c r="G924" s="431"/>
      <c r="H924" s="432"/>
      <c r="I924" s="382"/>
      <c r="J924" s="382"/>
      <c r="K924" s="382"/>
      <c r="L924" s="376"/>
      <c r="M924" s="433"/>
      <c r="N924" s="434"/>
      <c r="O924" s="435"/>
      <c r="P924" s="378"/>
      <c r="Q924" s="436"/>
      <c r="R924" s="373"/>
      <c r="S924" s="437"/>
      <c r="T924" s="438"/>
      <c r="U924" s="384"/>
      <c r="V924" s="470"/>
      <c r="W924" s="381"/>
      <c r="X924" s="382"/>
      <c r="Y924" s="382"/>
      <c r="Z924" s="382"/>
      <c r="AA924" s="382"/>
      <c r="AB924" s="382"/>
      <c r="AC924" s="376"/>
      <c r="AD924" s="377"/>
      <c r="AE924" s="385"/>
      <c r="AF924" s="385"/>
      <c r="AG924" s="385"/>
      <c r="AH924" s="385"/>
      <c r="AI924" s="379"/>
      <c r="AJ924" s="386"/>
      <c r="AK924" s="372"/>
      <c r="AL924" s="372"/>
      <c r="AM924" s="372"/>
      <c r="AN924" s="372"/>
      <c r="AO924" s="372"/>
      <c r="AP924" s="372"/>
      <c r="AQ924" s="373"/>
      <c r="AR924" s="387"/>
      <c r="AS924" s="383"/>
      <c r="AT924" s="435"/>
      <c r="AU924" s="385"/>
      <c r="AV924" s="385"/>
      <c r="AW924" s="385"/>
      <c r="AX924" s="385"/>
      <c r="AY924" s="378"/>
      <c r="AZ924" s="436"/>
      <c r="BA924" s="372"/>
      <c r="BB924" s="372"/>
      <c r="BC924" s="372"/>
      <c r="BD924" s="372"/>
      <c r="BE924" s="437"/>
      <c r="BF924" s="381"/>
      <c r="BG924" s="376"/>
      <c r="BH924" s="377"/>
      <c r="BI924" s="385"/>
      <c r="BJ924" s="385"/>
      <c r="BK924" s="385"/>
      <c r="BL924" s="385"/>
      <c r="BM924" s="385"/>
      <c r="BN924" s="385"/>
      <c r="BO924" s="379"/>
      <c r="BP924" s="439"/>
      <c r="BQ924" s="438"/>
      <c r="BR924" s="440"/>
      <c r="BS924" s="385"/>
      <c r="BT924" s="379"/>
      <c r="BX924" s="458"/>
    </row>
    <row r="925" spans="1:76" s="132" customFormat="1" ht="15" x14ac:dyDescent="0.3">
      <c r="A925" s="148"/>
      <c r="B925" s="149"/>
      <c r="C925" s="291" t="str">
        <f t="shared" si="14"/>
        <v/>
      </c>
      <c r="D925" s="295"/>
      <c r="E925" s="264"/>
      <c r="F925" s="264"/>
      <c r="G925" s="431"/>
      <c r="H925" s="432"/>
      <c r="I925" s="382"/>
      <c r="J925" s="382"/>
      <c r="K925" s="382"/>
      <c r="L925" s="376"/>
      <c r="M925" s="433"/>
      <c r="N925" s="434"/>
      <c r="O925" s="435"/>
      <c r="P925" s="378"/>
      <c r="Q925" s="436"/>
      <c r="R925" s="373"/>
      <c r="S925" s="437"/>
      <c r="T925" s="438"/>
      <c r="U925" s="384"/>
      <c r="V925" s="470"/>
      <c r="W925" s="381"/>
      <c r="X925" s="382"/>
      <c r="Y925" s="382"/>
      <c r="Z925" s="382"/>
      <c r="AA925" s="382"/>
      <c r="AB925" s="382"/>
      <c r="AC925" s="376"/>
      <c r="AD925" s="377"/>
      <c r="AE925" s="385"/>
      <c r="AF925" s="385"/>
      <c r="AG925" s="385"/>
      <c r="AH925" s="385"/>
      <c r="AI925" s="379"/>
      <c r="AJ925" s="386"/>
      <c r="AK925" s="372"/>
      <c r="AL925" s="372"/>
      <c r="AM925" s="372"/>
      <c r="AN925" s="372"/>
      <c r="AO925" s="372"/>
      <c r="AP925" s="372"/>
      <c r="AQ925" s="373"/>
      <c r="AR925" s="387"/>
      <c r="AS925" s="383"/>
      <c r="AT925" s="435"/>
      <c r="AU925" s="385"/>
      <c r="AV925" s="385"/>
      <c r="AW925" s="385"/>
      <c r="AX925" s="385"/>
      <c r="AY925" s="378"/>
      <c r="AZ925" s="436"/>
      <c r="BA925" s="372"/>
      <c r="BB925" s="372"/>
      <c r="BC925" s="372"/>
      <c r="BD925" s="372"/>
      <c r="BE925" s="437"/>
      <c r="BF925" s="381"/>
      <c r="BG925" s="376"/>
      <c r="BH925" s="377"/>
      <c r="BI925" s="385"/>
      <c r="BJ925" s="385"/>
      <c r="BK925" s="385"/>
      <c r="BL925" s="385"/>
      <c r="BM925" s="385"/>
      <c r="BN925" s="385"/>
      <c r="BO925" s="379"/>
      <c r="BP925" s="439"/>
      <c r="BQ925" s="438"/>
      <c r="BR925" s="440"/>
      <c r="BS925" s="385"/>
      <c r="BT925" s="379"/>
      <c r="BX925" s="458"/>
    </row>
    <row r="926" spans="1:76" s="132" customFormat="1" ht="15" x14ac:dyDescent="0.3">
      <c r="A926" s="148"/>
      <c r="B926" s="149"/>
      <c r="C926" s="291" t="str">
        <f t="shared" si="14"/>
        <v/>
      </c>
      <c r="D926" s="295"/>
      <c r="E926" s="264"/>
      <c r="F926" s="264"/>
      <c r="G926" s="431"/>
      <c r="H926" s="432"/>
      <c r="I926" s="382"/>
      <c r="J926" s="382"/>
      <c r="K926" s="382"/>
      <c r="L926" s="376"/>
      <c r="M926" s="433"/>
      <c r="N926" s="434"/>
      <c r="O926" s="435"/>
      <c r="P926" s="378"/>
      <c r="Q926" s="436"/>
      <c r="R926" s="373"/>
      <c r="S926" s="437"/>
      <c r="T926" s="438"/>
      <c r="U926" s="384"/>
      <c r="V926" s="470"/>
      <c r="W926" s="381"/>
      <c r="X926" s="382"/>
      <c r="Y926" s="382"/>
      <c r="Z926" s="382"/>
      <c r="AA926" s="382"/>
      <c r="AB926" s="382"/>
      <c r="AC926" s="376"/>
      <c r="AD926" s="377"/>
      <c r="AE926" s="385"/>
      <c r="AF926" s="385"/>
      <c r="AG926" s="385"/>
      <c r="AH926" s="385"/>
      <c r="AI926" s="379"/>
      <c r="AJ926" s="386"/>
      <c r="AK926" s="372"/>
      <c r="AL926" s="372"/>
      <c r="AM926" s="372"/>
      <c r="AN926" s="372"/>
      <c r="AO926" s="372"/>
      <c r="AP926" s="372"/>
      <c r="AQ926" s="373"/>
      <c r="AR926" s="387"/>
      <c r="AS926" s="383"/>
      <c r="AT926" s="435"/>
      <c r="AU926" s="385"/>
      <c r="AV926" s="385"/>
      <c r="AW926" s="385"/>
      <c r="AX926" s="385"/>
      <c r="AY926" s="378"/>
      <c r="AZ926" s="436"/>
      <c r="BA926" s="372"/>
      <c r="BB926" s="372"/>
      <c r="BC926" s="372"/>
      <c r="BD926" s="372"/>
      <c r="BE926" s="437"/>
      <c r="BF926" s="381"/>
      <c r="BG926" s="376"/>
      <c r="BH926" s="377"/>
      <c r="BI926" s="385"/>
      <c r="BJ926" s="385"/>
      <c r="BK926" s="385"/>
      <c r="BL926" s="385"/>
      <c r="BM926" s="385"/>
      <c r="BN926" s="385"/>
      <c r="BO926" s="379"/>
      <c r="BP926" s="439"/>
      <c r="BQ926" s="438"/>
      <c r="BR926" s="440"/>
      <c r="BS926" s="385"/>
      <c r="BT926" s="379"/>
      <c r="BX926" s="458"/>
    </row>
    <row r="927" spans="1:76" s="132" customFormat="1" ht="15" x14ac:dyDescent="0.3">
      <c r="A927" s="148"/>
      <c r="B927" s="149"/>
      <c r="C927" s="291" t="str">
        <f t="shared" si="14"/>
        <v/>
      </c>
      <c r="D927" s="295"/>
      <c r="E927" s="264"/>
      <c r="F927" s="264"/>
      <c r="G927" s="431"/>
      <c r="H927" s="432"/>
      <c r="I927" s="382"/>
      <c r="J927" s="382"/>
      <c r="K927" s="382"/>
      <c r="L927" s="376"/>
      <c r="M927" s="433"/>
      <c r="N927" s="434"/>
      <c r="O927" s="435"/>
      <c r="P927" s="378"/>
      <c r="Q927" s="436"/>
      <c r="R927" s="373"/>
      <c r="S927" s="437"/>
      <c r="T927" s="438"/>
      <c r="U927" s="384"/>
      <c r="V927" s="470"/>
      <c r="W927" s="381"/>
      <c r="X927" s="382"/>
      <c r="Y927" s="382"/>
      <c r="Z927" s="382"/>
      <c r="AA927" s="382"/>
      <c r="AB927" s="382"/>
      <c r="AC927" s="376"/>
      <c r="AD927" s="377"/>
      <c r="AE927" s="385"/>
      <c r="AF927" s="385"/>
      <c r="AG927" s="385"/>
      <c r="AH927" s="385"/>
      <c r="AI927" s="379"/>
      <c r="AJ927" s="386"/>
      <c r="AK927" s="372"/>
      <c r="AL927" s="372"/>
      <c r="AM927" s="372"/>
      <c r="AN927" s="372"/>
      <c r="AO927" s="372"/>
      <c r="AP927" s="372"/>
      <c r="AQ927" s="373"/>
      <c r="AR927" s="387"/>
      <c r="AS927" s="383"/>
      <c r="AT927" s="435"/>
      <c r="AU927" s="385"/>
      <c r="AV927" s="385"/>
      <c r="AW927" s="385"/>
      <c r="AX927" s="385"/>
      <c r="AY927" s="378"/>
      <c r="AZ927" s="436"/>
      <c r="BA927" s="372"/>
      <c r="BB927" s="372"/>
      <c r="BC927" s="372"/>
      <c r="BD927" s="372"/>
      <c r="BE927" s="437"/>
      <c r="BF927" s="381"/>
      <c r="BG927" s="376"/>
      <c r="BH927" s="377"/>
      <c r="BI927" s="385"/>
      <c r="BJ927" s="385"/>
      <c r="BK927" s="385"/>
      <c r="BL927" s="385"/>
      <c r="BM927" s="385"/>
      <c r="BN927" s="385"/>
      <c r="BO927" s="379"/>
      <c r="BP927" s="439"/>
      <c r="BQ927" s="438"/>
      <c r="BR927" s="440"/>
      <c r="BS927" s="385"/>
      <c r="BT927" s="379"/>
      <c r="BX927" s="458"/>
    </row>
    <row r="928" spans="1:76" s="132" customFormat="1" ht="15" x14ac:dyDescent="0.3">
      <c r="A928" s="148"/>
      <c r="B928" s="149"/>
      <c r="C928" s="291" t="str">
        <f t="shared" si="14"/>
        <v/>
      </c>
      <c r="D928" s="295"/>
      <c r="E928" s="264"/>
      <c r="F928" s="264"/>
      <c r="G928" s="431"/>
      <c r="H928" s="432"/>
      <c r="I928" s="382"/>
      <c r="J928" s="382"/>
      <c r="K928" s="382"/>
      <c r="L928" s="376"/>
      <c r="M928" s="433"/>
      <c r="N928" s="434"/>
      <c r="O928" s="435"/>
      <c r="P928" s="378"/>
      <c r="Q928" s="436"/>
      <c r="R928" s="373"/>
      <c r="S928" s="437"/>
      <c r="T928" s="438"/>
      <c r="U928" s="384"/>
      <c r="V928" s="470"/>
      <c r="W928" s="381"/>
      <c r="X928" s="382"/>
      <c r="Y928" s="382"/>
      <c r="Z928" s="382"/>
      <c r="AA928" s="382"/>
      <c r="AB928" s="382"/>
      <c r="AC928" s="376"/>
      <c r="AD928" s="377"/>
      <c r="AE928" s="385"/>
      <c r="AF928" s="385"/>
      <c r="AG928" s="385"/>
      <c r="AH928" s="385"/>
      <c r="AI928" s="379"/>
      <c r="AJ928" s="386"/>
      <c r="AK928" s="372"/>
      <c r="AL928" s="372"/>
      <c r="AM928" s="372"/>
      <c r="AN928" s="372"/>
      <c r="AO928" s="372"/>
      <c r="AP928" s="372"/>
      <c r="AQ928" s="373"/>
      <c r="AR928" s="387"/>
      <c r="AS928" s="383"/>
      <c r="AT928" s="435"/>
      <c r="AU928" s="385"/>
      <c r="AV928" s="385"/>
      <c r="AW928" s="385"/>
      <c r="AX928" s="385"/>
      <c r="AY928" s="378"/>
      <c r="AZ928" s="436"/>
      <c r="BA928" s="372"/>
      <c r="BB928" s="372"/>
      <c r="BC928" s="372"/>
      <c r="BD928" s="372"/>
      <c r="BE928" s="437"/>
      <c r="BF928" s="381"/>
      <c r="BG928" s="376"/>
      <c r="BH928" s="377"/>
      <c r="BI928" s="385"/>
      <c r="BJ928" s="385"/>
      <c r="BK928" s="385"/>
      <c r="BL928" s="385"/>
      <c r="BM928" s="385"/>
      <c r="BN928" s="385"/>
      <c r="BO928" s="379"/>
      <c r="BP928" s="439"/>
      <c r="BQ928" s="438"/>
      <c r="BR928" s="440"/>
      <c r="BS928" s="385"/>
      <c r="BT928" s="379"/>
      <c r="BX928" s="458"/>
    </row>
    <row r="929" spans="1:76" s="132" customFormat="1" ht="15" x14ac:dyDescent="0.3">
      <c r="A929" s="148"/>
      <c r="B929" s="149"/>
      <c r="C929" s="291" t="str">
        <f t="shared" si="14"/>
        <v/>
      </c>
      <c r="D929" s="295"/>
      <c r="E929" s="264"/>
      <c r="F929" s="264"/>
      <c r="G929" s="431"/>
      <c r="H929" s="432"/>
      <c r="I929" s="382"/>
      <c r="J929" s="382"/>
      <c r="K929" s="382"/>
      <c r="L929" s="376"/>
      <c r="M929" s="433"/>
      <c r="N929" s="434"/>
      <c r="O929" s="435"/>
      <c r="P929" s="378"/>
      <c r="Q929" s="436"/>
      <c r="R929" s="373"/>
      <c r="S929" s="437"/>
      <c r="T929" s="438"/>
      <c r="U929" s="384"/>
      <c r="V929" s="470"/>
      <c r="W929" s="381"/>
      <c r="X929" s="382"/>
      <c r="Y929" s="382"/>
      <c r="Z929" s="382"/>
      <c r="AA929" s="382"/>
      <c r="AB929" s="382"/>
      <c r="AC929" s="376"/>
      <c r="AD929" s="377"/>
      <c r="AE929" s="385"/>
      <c r="AF929" s="385"/>
      <c r="AG929" s="385"/>
      <c r="AH929" s="385"/>
      <c r="AI929" s="379"/>
      <c r="AJ929" s="386"/>
      <c r="AK929" s="372"/>
      <c r="AL929" s="372"/>
      <c r="AM929" s="372"/>
      <c r="AN929" s="372"/>
      <c r="AO929" s="372"/>
      <c r="AP929" s="372"/>
      <c r="AQ929" s="373"/>
      <c r="AR929" s="387"/>
      <c r="AS929" s="383"/>
      <c r="AT929" s="435"/>
      <c r="AU929" s="385"/>
      <c r="AV929" s="385"/>
      <c r="AW929" s="385"/>
      <c r="AX929" s="385"/>
      <c r="AY929" s="378"/>
      <c r="AZ929" s="436"/>
      <c r="BA929" s="372"/>
      <c r="BB929" s="372"/>
      <c r="BC929" s="372"/>
      <c r="BD929" s="372"/>
      <c r="BE929" s="437"/>
      <c r="BF929" s="381"/>
      <c r="BG929" s="376"/>
      <c r="BH929" s="377"/>
      <c r="BI929" s="385"/>
      <c r="BJ929" s="385"/>
      <c r="BK929" s="385"/>
      <c r="BL929" s="385"/>
      <c r="BM929" s="385"/>
      <c r="BN929" s="385"/>
      <c r="BO929" s="379"/>
      <c r="BP929" s="439"/>
      <c r="BQ929" s="438"/>
      <c r="BR929" s="440"/>
      <c r="BS929" s="385"/>
      <c r="BT929" s="379"/>
      <c r="BX929" s="458"/>
    </row>
    <row r="930" spans="1:76" s="132" customFormat="1" ht="15" x14ac:dyDescent="0.3">
      <c r="A930" s="148"/>
      <c r="B930" s="149"/>
      <c r="C930" s="291" t="str">
        <f t="shared" si="14"/>
        <v/>
      </c>
      <c r="D930" s="295"/>
      <c r="E930" s="264"/>
      <c r="F930" s="264"/>
      <c r="G930" s="431"/>
      <c r="H930" s="432"/>
      <c r="I930" s="382"/>
      <c r="J930" s="382"/>
      <c r="K930" s="382"/>
      <c r="L930" s="376"/>
      <c r="M930" s="433"/>
      <c r="N930" s="434"/>
      <c r="O930" s="435"/>
      <c r="P930" s="378"/>
      <c r="Q930" s="436"/>
      <c r="R930" s="373"/>
      <c r="S930" s="437"/>
      <c r="T930" s="438"/>
      <c r="U930" s="384"/>
      <c r="V930" s="470"/>
      <c r="W930" s="381"/>
      <c r="X930" s="382"/>
      <c r="Y930" s="382"/>
      <c r="Z930" s="382"/>
      <c r="AA930" s="382"/>
      <c r="AB930" s="382"/>
      <c r="AC930" s="376"/>
      <c r="AD930" s="377"/>
      <c r="AE930" s="385"/>
      <c r="AF930" s="385"/>
      <c r="AG930" s="385"/>
      <c r="AH930" s="385"/>
      <c r="AI930" s="379"/>
      <c r="AJ930" s="386"/>
      <c r="AK930" s="372"/>
      <c r="AL930" s="372"/>
      <c r="AM930" s="372"/>
      <c r="AN930" s="372"/>
      <c r="AO930" s="372"/>
      <c r="AP930" s="372"/>
      <c r="AQ930" s="373"/>
      <c r="AR930" s="387"/>
      <c r="AS930" s="383"/>
      <c r="AT930" s="435"/>
      <c r="AU930" s="385"/>
      <c r="AV930" s="385"/>
      <c r="AW930" s="385"/>
      <c r="AX930" s="385"/>
      <c r="AY930" s="378"/>
      <c r="AZ930" s="436"/>
      <c r="BA930" s="372"/>
      <c r="BB930" s="372"/>
      <c r="BC930" s="372"/>
      <c r="BD930" s="372"/>
      <c r="BE930" s="437"/>
      <c r="BF930" s="381"/>
      <c r="BG930" s="376"/>
      <c r="BH930" s="377"/>
      <c r="BI930" s="385"/>
      <c r="BJ930" s="385"/>
      <c r="BK930" s="385"/>
      <c r="BL930" s="385"/>
      <c r="BM930" s="385"/>
      <c r="BN930" s="385"/>
      <c r="BO930" s="379"/>
      <c r="BP930" s="439"/>
      <c r="BQ930" s="438"/>
      <c r="BR930" s="440"/>
      <c r="BS930" s="385"/>
      <c r="BT930" s="379"/>
      <c r="BX930" s="458"/>
    </row>
    <row r="931" spans="1:76" s="132" customFormat="1" ht="15" x14ac:dyDescent="0.3">
      <c r="A931" s="148"/>
      <c r="B931" s="149"/>
      <c r="C931" s="291" t="str">
        <f t="shared" si="14"/>
        <v/>
      </c>
      <c r="D931" s="295"/>
      <c r="E931" s="264"/>
      <c r="F931" s="264"/>
      <c r="G931" s="431"/>
      <c r="H931" s="432"/>
      <c r="I931" s="382"/>
      <c r="J931" s="382"/>
      <c r="K931" s="382"/>
      <c r="L931" s="376"/>
      <c r="M931" s="433"/>
      <c r="N931" s="434"/>
      <c r="O931" s="435"/>
      <c r="P931" s="378"/>
      <c r="Q931" s="436"/>
      <c r="R931" s="373"/>
      <c r="S931" s="437"/>
      <c r="T931" s="438"/>
      <c r="U931" s="384"/>
      <c r="V931" s="470"/>
      <c r="W931" s="381"/>
      <c r="X931" s="382"/>
      <c r="Y931" s="382"/>
      <c r="Z931" s="382"/>
      <c r="AA931" s="382"/>
      <c r="AB931" s="382"/>
      <c r="AC931" s="376"/>
      <c r="AD931" s="377"/>
      <c r="AE931" s="385"/>
      <c r="AF931" s="385"/>
      <c r="AG931" s="385"/>
      <c r="AH931" s="385"/>
      <c r="AI931" s="379"/>
      <c r="AJ931" s="386"/>
      <c r="AK931" s="372"/>
      <c r="AL931" s="372"/>
      <c r="AM931" s="372"/>
      <c r="AN931" s="372"/>
      <c r="AO931" s="372"/>
      <c r="AP931" s="372"/>
      <c r="AQ931" s="373"/>
      <c r="AR931" s="387"/>
      <c r="AS931" s="383"/>
      <c r="AT931" s="435"/>
      <c r="AU931" s="385"/>
      <c r="AV931" s="385"/>
      <c r="AW931" s="385"/>
      <c r="AX931" s="385"/>
      <c r="AY931" s="378"/>
      <c r="AZ931" s="436"/>
      <c r="BA931" s="372"/>
      <c r="BB931" s="372"/>
      <c r="BC931" s="372"/>
      <c r="BD931" s="372"/>
      <c r="BE931" s="437"/>
      <c r="BF931" s="381"/>
      <c r="BG931" s="376"/>
      <c r="BH931" s="377"/>
      <c r="BI931" s="385"/>
      <c r="BJ931" s="385"/>
      <c r="BK931" s="385"/>
      <c r="BL931" s="385"/>
      <c r="BM931" s="385"/>
      <c r="BN931" s="385"/>
      <c r="BO931" s="379"/>
      <c r="BP931" s="439"/>
      <c r="BQ931" s="438"/>
      <c r="BR931" s="440"/>
      <c r="BS931" s="385"/>
      <c r="BT931" s="379"/>
      <c r="BX931" s="458"/>
    </row>
    <row r="932" spans="1:76" s="132" customFormat="1" ht="15" x14ac:dyDescent="0.3">
      <c r="A932" s="148"/>
      <c r="B932" s="149"/>
      <c r="C932" s="291" t="str">
        <f t="shared" si="14"/>
        <v/>
      </c>
      <c r="D932" s="295"/>
      <c r="E932" s="264"/>
      <c r="F932" s="264"/>
      <c r="G932" s="431"/>
      <c r="H932" s="432"/>
      <c r="I932" s="382"/>
      <c r="J932" s="382"/>
      <c r="K932" s="382"/>
      <c r="L932" s="376"/>
      <c r="M932" s="433"/>
      <c r="N932" s="434"/>
      <c r="O932" s="435"/>
      <c r="P932" s="378"/>
      <c r="Q932" s="436"/>
      <c r="R932" s="373"/>
      <c r="S932" s="437"/>
      <c r="T932" s="438"/>
      <c r="U932" s="384"/>
      <c r="V932" s="470"/>
      <c r="W932" s="381"/>
      <c r="X932" s="382"/>
      <c r="Y932" s="382"/>
      <c r="Z932" s="382"/>
      <c r="AA932" s="382"/>
      <c r="AB932" s="382"/>
      <c r="AC932" s="376"/>
      <c r="AD932" s="377"/>
      <c r="AE932" s="385"/>
      <c r="AF932" s="385"/>
      <c r="AG932" s="385"/>
      <c r="AH932" s="385"/>
      <c r="AI932" s="379"/>
      <c r="AJ932" s="386"/>
      <c r="AK932" s="372"/>
      <c r="AL932" s="372"/>
      <c r="AM932" s="372"/>
      <c r="AN932" s="372"/>
      <c r="AO932" s="372"/>
      <c r="AP932" s="372"/>
      <c r="AQ932" s="373"/>
      <c r="AR932" s="387"/>
      <c r="AS932" s="383"/>
      <c r="AT932" s="435"/>
      <c r="AU932" s="385"/>
      <c r="AV932" s="385"/>
      <c r="AW932" s="385"/>
      <c r="AX932" s="385"/>
      <c r="AY932" s="378"/>
      <c r="AZ932" s="436"/>
      <c r="BA932" s="372"/>
      <c r="BB932" s="372"/>
      <c r="BC932" s="372"/>
      <c r="BD932" s="372"/>
      <c r="BE932" s="437"/>
      <c r="BF932" s="381"/>
      <c r="BG932" s="376"/>
      <c r="BH932" s="377"/>
      <c r="BI932" s="385"/>
      <c r="BJ932" s="385"/>
      <c r="BK932" s="385"/>
      <c r="BL932" s="385"/>
      <c r="BM932" s="385"/>
      <c r="BN932" s="385"/>
      <c r="BO932" s="379"/>
      <c r="BP932" s="439"/>
      <c r="BQ932" s="438"/>
      <c r="BR932" s="440"/>
      <c r="BS932" s="385"/>
      <c r="BT932" s="379"/>
      <c r="BX932" s="458"/>
    </row>
    <row r="933" spans="1:76" s="132" customFormat="1" ht="15" x14ac:dyDescent="0.3">
      <c r="A933" s="148"/>
      <c r="B933" s="149"/>
      <c r="C933" s="291" t="str">
        <f t="shared" si="14"/>
        <v/>
      </c>
      <c r="D933" s="295"/>
      <c r="E933" s="264"/>
      <c r="F933" s="264"/>
      <c r="G933" s="431"/>
      <c r="H933" s="432"/>
      <c r="I933" s="382"/>
      <c r="J933" s="382"/>
      <c r="K933" s="382"/>
      <c r="L933" s="376"/>
      <c r="M933" s="433"/>
      <c r="N933" s="434"/>
      <c r="O933" s="435"/>
      <c r="P933" s="378"/>
      <c r="Q933" s="436"/>
      <c r="R933" s="373"/>
      <c r="S933" s="437"/>
      <c r="T933" s="438"/>
      <c r="U933" s="384"/>
      <c r="V933" s="470"/>
      <c r="W933" s="381"/>
      <c r="X933" s="382"/>
      <c r="Y933" s="382"/>
      <c r="Z933" s="382"/>
      <c r="AA933" s="382"/>
      <c r="AB933" s="382"/>
      <c r="AC933" s="376"/>
      <c r="AD933" s="377"/>
      <c r="AE933" s="385"/>
      <c r="AF933" s="385"/>
      <c r="AG933" s="385"/>
      <c r="AH933" s="385"/>
      <c r="AI933" s="379"/>
      <c r="AJ933" s="386"/>
      <c r="AK933" s="372"/>
      <c r="AL933" s="372"/>
      <c r="AM933" s="372"/>
      <c r="AN933" s="372"/>
      <c r="AO933" s="372"/>
      <c r="AP933" s="372"/>
      <c r="AQ933" s="373"/>
      <c r="AR933" s="387"/>
      <c r="AS933" s="383"/>
      <c r="AT933" s="435"/>
      <c r="AU933" s="385"/>
      <c r="AV933" s="385"/>
      <c r="AW933" s="385"/>
      <c r="AX933" s="385"/>
      <c r="AY933" s="378"/>
      <c r="AZ933" s="436"/>
      <c r="BA933" s="372"/>
      <c r="BB933" s="372"/>
      <c r="BC933" s="372"/>
      <c r="BD933" s="372"/>
      <c r="BE933" s="437"/>
      <c r="BF933" s="381"/>
      <c r="BG933" s="376"/>
      <c r="BH933" s="377"/>
      <c r="BI933" s="385"/>
      <c r="BJ933" s="385"/>
      <c r="BK933" s="385"/>
      <c r="BL933" s="385"/>
      <c r="BM933" s="385"/>
      <c r="BN933" s="385"/>
      <c r="BO933" s="379"/>
      <c r="BP933" s="439"/>
      <c r="BQ933" s="438"/>
      <c r="BR933" s="440"/>
      <c r="BS933" s="385"/>
      <c r="BT933" s="379"/>
      <c r="BX933" s="458"/>
    </row>
    <row r="934" spans="1:76" s="132" customFormat="1" ht="15" x14ac:dyDescent="0.3">
      <c r="A934" s="148"/>
      <c r="B934" s="149"/>
      <c r="C934" s="291" t="str">
        <f t="shared" si="14"/>
        <v/>
      </c>
      <c r="D934" s="295"/>
      <c r="E934" s="264"/>
      <c r="F934" s="264"/>
      <c r="G934" s="431"/>
      <c r="H934" s="432"/>
      <c r="I934" s="382"/>
      <c r="J934" s="382"/>
      <c r="K934" s="382"/>
      <c r="L934" s="376"/>
      <c r="M934" s="433"/>
      <c r="N934" s="434"/>
      <c r="O934" s="435"/>
      <c r="P934" s="378"/>
      <c r="Q934" s="436"/>
      <c r="R934" s="373"/>
      <c r="S934" s="437"/>
      <c r="T934" s="438"/>
      <c r="U934" s="384"/>
      <c r="V934" s="470"/>
      <c r="W934" s="381"/>
      <c r="X934" s="382"/>
      <c r="Y934" s="382"/>
      <c r="Z934" s="382"/>
      <c r="AA934" s="382"/>
      <c r="AB934" s="382"/>
      <c r="AC934" s="376"/>
      <c r="AD934" s="377"/>
      <c r="AE934" s="385"/>
      <c r="AF934" s="385"/>
      <c r="AG934" s="385"/>
      <c r="AH934" s="385"/>
      <c r="AI934" s="379"/>
      <c r="AJ934" s="386"/>
      <c r="AK934" s="372"/>
      <c r="AL934" s="372"/>
      <c r="AM934" s="372"/>
      <c r="AN934" s="372"/>
      <c r="AO934" s="372"/>
      <c r="AP934" s="372"/>
      <c r="AQ934" s="373"/>
      <c r="AR934" s="387"/>
      <c r="AS934" s="383"/>
      <c r="AT934" s="435"/>
      <c r="AU934" s="385"/>
      <c r="AV934" s="385"/>
      <c r="AW934" s="385"/>
      <c r="AX934" s="385"/>
      <c r="AY934" s="378"/>
      <c r="AZ934" s="436"/>
      <c r="BA934" s="372"/>
      <c r="BB934" s="372"/>
      <c r="BC934" s="372"/>
      <c r="BD934" s="372"/>
      <c r="BE934" s="437"/>
      <c r="BF934" s="381"/>
      <c r="BG934" s="376"/>
      <c r="BH934" s="377"/>
      <c r="BI934" s="385"/>
      <c r="BJ934" s="385"/>
      <c r="BK934" s="385"/>
      <c r="BL934" s="385"/>
      <c r="BM934" s="385"/>
      <c r="BN934" s="385"/>
      <c r="BO934" s="379"/>
      <c r="BP934" s="439"/>
      <c r="BQ934" s="438"/>
      <c r="BR934" s="440"/>
      <c r="BS934" s="385"/>
      <c r="BT934" s="379"/>
      <c r="BX934" s="458"/>
    </row>
    <row r="935" spans="1:76" s="132" customFormat="1" ht="15" x14ac:dyDescent="0.3">
      <c r="A935" s="148"/>
      <c r="B935" s="149"/>
      <c r="C935" s="291" t="str">
        <f t="shared" si="14"/>
        <v/>
      </c>
      <c r="D935" s="295"/>
      <c r="E935" s="264"/>
      <c r="F935" s="264"/>
      <c r="G935" s="431"/>
      <c r="H935" s="432"/>
      <c r="I935" s="382"/>
      <c r="J935" s="382"/>
      <c r="K935" s="382"/>
      <c r="L935" s="376"/>
      <c r="M935" s="433"/>
      <c r="N935" s="434"/>
      <c r="O935" s="435"/>
      <c r="P935" s="378"/>
      <c r="Q935" s="436"/>
      <c r="R935" s="373"/>
      <c r="S935" s="437"/>
      <c r="T935" s="438"/>
      <c r="U935" s="384"/>
      <c r="V935" s="470"/>
      <c r="W935" s="381"/>
      <c r="X935" s="382"/>
      <c r="Y935" s="382"/>
      <c r="Z935" s="382"/>
      <c r="AA935" s="382"/>
      <c r="AB935" s="382"/>
      <c r="AC935" s="376"/>
      <c r="AD935" s="377"/>
      <c r="AE935" s="385"/>
      <c r="AF935" s="385"/>
      <c r="AG935" s="385"/>
      <c r="AH935" s="385"/>
      <c r="AI935" s="379"/>
      <c r="AJ935" s="386"/>
      <c r="AK935" s="372"/>
      <c r="AL935" s="372"/>
      <c r="AM935" s="372"/>
      <c r="AN935" s="372"/>
      <c r="AO935" s="372"/>
      <c r="AP935" s="372"/>
      <c r="AQ935" s="373"/>
      <c r="AR935" s="387"/>
      <c r="AS935" s="383"/>
      <c r="AT935" s="435"/>
      <c r="AU935" s="385"/>
      <c r="AV935" s="385"/>
      <c r="AW935" s="385"/>
      <c r="AX935" s="385"/>
      <c r="AY935" s="378"/>
      <c r="AZ935" s="436"/>
      <c r="BA935" s="372"/>
      <c r="BB935" s="372"/>
      <c r="BC935" s="372"/>
      <c r="BD935" s="372"/>
      <c r="BE935" s="437"/>
      <c r="BF935" s="381"/>
      <c r="BG935" s="376"/>
      <c r="BH935" s="377"/>
      <c r="BI935" s="385"/>
      <c r="BJ935" s="385"/>
      <c r="BK935" s="385"/>
      <c r="BL935" s="385"/>
      <c r="BM935" s="385"/>
      <c r="BN935" s="385"/>
      <c r="BO935" s="379"/>
      <c r="BP935" s="439"/>
      <c r="BQ935" s="438"/>
      <c r="BR935" s="440"/>
      <c r="BS935" s="385"/>
      <c r="BT935" s="379"/>
      <c r="BX935" s="458"/>
    </row>
    <row r="936" spans="1:76" s="132" customFormat="1" ht="15" x14ac:dyDescent="0.3">
      <c r="A936" s="148"/>
      <c r="B936" s="149"/>
      <c r="C936" s="291" t="str">
        <f t="shared" si="14"/>
        <v/>
      </c>
      <c r="D936" s="295"/>
      <c r="E936" s="264"/>
      <c r="F936" s="264"/>
      <c r="G936" s="431"/>
      <c r="H936" s="432"/>
      <c r="I936" s="382"/>
      <c r="J936" s="382"/>
      <c r="K936" s="382"/>
      <c r="L936" s="376"/>
      <c r="M936" s="433"/>
      <c r="N936" s="434"/>
      <c r="O936" s="435"/>
      <c r="P936" s="378"/>
      <c r="Q936" s="436"/>
      <c r="R936" s="373"/>
      <c r="S936" s="437"/>
      <c r="T936" s="438"/>
      <c r="U936" s="384"/>
      <c r="V936" s="470"/>
      <c r="W936" s="381"/>
      <c r="X936" s="382"/>
      <c r="Y936" s="382"/>
      <c r="Z936" s="382"/>
      <c r="AA936" s="382"/>
      <c r="AB936" s="382"/>
      <c r="AC936" s="376"/>
      <c r="AD936" s="377"/>
      <c r="AE936" s="385"/>
      <c r="AF936" s="385"/>
      <c r="AG936" s="385"/>
      <c r="AH936" s="385"/>
      <c r="AI936" s="379"/>
      <c r="AJ936" s="386"/>
      <c r="AK936" s="372"/>
      <c r="AL936" s="372"/>
      <c r="AM936" s="372"/>
      <c r="AN936" s="372"/>
      <c r="AO936" s="372"/>
      <c r="AP936" s="372"/>
      <c r="AQ936" s="373"/>
      <c r="AR936" s="387"/>
      <c r="AS936" s="383"/>
      <c r="AT936" s="435"/>
      <c r="AU936" s="385"/>
      <c r="AV936" s="385"/>
      <c r="AW936" s="385"/>
      <c r="AX936" s="385"/>
      <c r="AY936" s="378"/>
      <c r="AZ936" s="436"/>
      <c r="BA936" s="372"/>
      <c r="BB936" s="372"/>
      <c r="BC936" s="372"/>
      <c r="BD936" s="372"/>
      <c r="BE936" s="437"/>
      <c r="BF936" s="381"/>
      <c r="BG936" s="376"/>
      <c r="BH936" s="377"/>
      <c r="BI936" s="385"/>
      <c r="BJ936" s="385"/>
      <c r="BK936" s="385"/>
      <c r="BL936" s="385"/>
      <c r="BM936" s="385"/>
      <c r="BN936" s="385"/>
      <c r="BO936" s="379"/>
      <c r="BP936" s="439"/>
      <c r="BQ936" s="438"/>
      <c r="BR936" s="440"/>
      <c r="BS936" s="385"/>
      <c r="BT936" s="379"/>
      <c r="BX936" s="458"/>
    </row>
    <row r="937" spans="1:76" s="132" customFormat="1" ht="15" x14ac:dyDescent="0.3">
      <c r="A937" s="148"/>
      <c r="B937" s="149"/>
      <c r="C937" s="291" t="str">
        <f t="shared" si="14"/>
        <v/>
      </c>
      <c r="D937" s="295"/>
      <c r="E937" s="264"/>
      <c r="F937" s="264"/>
      <c r="G937" s="431"/>
      <c r="H937" s="432"/>
      <c r="I937" s="382"/>
      <c r="J937" s="382"/>
      <c r="K937" s="382"/>
      <c r="L937" s="376"/>
      <c r="M937" s="433"/>
      <c r="N937" s="434"/>
      <c r="O937" s="435"/>
      <c r="P937" s="378"/>
      <c r="Q937" s="436"/>
      <c r="R937" s="373"/>
      <c r="S937" s="437"/>
      <c r="T937" s="438"/>
      <c r="U937" s="384"/>
      <c r="V937" s="470"/>
      <c r="W937" s="381"/>
      <c r="X937" s="382"/>
      <c r="Y937" s="382"/>
      <c r="Z937" s="382"/>
      <c r="AA937" s="382"/>
      <c r="AB937" s="382"/>
      <c r="AC937" s="376"/>
      <c r="AD937" s="377"/>
      <c r="AE937" s="385"/>
      <c r="AF937" s="385"/>
      <c r="AG937" s="385"/>
      <c r="AH937" s="385"/>
      <c r="AI937" s="379"/>
      <c r="AJ937" s="386"/>
      <c r="AK937" s="372"/>
      <c r="AL937" s="372"/>
      <c r="AM937" s="372"/>
      <c r="AN937" s="372"/>
      <c r="AO937" s="372"/>
      <c r="AP937" s="372"/>
      <c r="AQ937" s="373"/>
      <c r="AR937" s="387"/>
      <c r="AS937" s="383"/>
      <c r="AT937" s="435"/>
      <c r="AU937" s="385"/>
      <c r="AV937" s="385"/>
      <c r="AW937" s="385"/>
      <c r="AX937" s="385"/>
      <c r="AY937" s="378"/>
      <c r="AZ937" s="436"/>
      <c r="BA937" s="372"/>
      <c r="BB937" s="372"/>
      <c r="BC937" s="372"/>
      <c r="BD937" s="372"/>
      <c r="BE937" s="437"/>
      <c r="BF937" s="381"/>
      <c r="BG937" s="376"/>
      <c r="BH937" s="377"/>
      <c r="BI937" s="385"/>
      <c r="BJ937" s="385"/>
      <c r="BK937" s="385"/>
      <c r="BL937" s="385"/>
      <c r="BM937" s="385"/>
      <c r="BN937" s="385"/>
      <c r="BO937" s="379"/>
      <c r="BP937" s="439"/>
      <c r="BQ937" s="438"/>
      <c r="BR937" s="440"/>
      <c r="BS937" s="385"/>
      <c r="BT937" s="379"/>
      <c r="BX937" s="458"/>
    </row>
    <row r="938" spans="1:76" s="132" customFormat="1" ht="15" x14ac:dyDescent="0.3">
      <c r="A938" s="148"/>
      <c r="B938" s="149"/>
      <c r="C938" s="291" t="str">
        <f t="shared" si="14"/>
        <v/>
      </c>
      <c r="D938" s="295"/>
      <c r="E938" s="264"/>
      <c r="F938" s="264"/>
      <c r="G938" s="431"/>
      <c r="H938" s="432"/>
      <c r="I938" s="382"/>
      <c r="J938" s="382"/>
      <c r="K938" s="382"/>
      <c r="L938" s="376"/>
      <c r="M938" s="433"/>
      <c r="N938" s="434"/>
      <c r="O938" s="435"/>
      <c r="P938" s="378"/>
      <c r="Q938" s="436"/>
      <c r="R938" s="373"/>
      <c r="S938" s="437"/>
      <c r="T938" s="438"/>
      <c r="U938" s="384"/>
      <c r="V938" s="470"/>
      <c r="W938" s="381"/>
      <c r="X938" s="382"/>
      <c r="Y938" s="382"/>
      <c r="Z938" s="382"/>
      <c r="AA938" s="382"/>
      <c r="AB938" s="382"/>
      <c r="AC938" s="376"/>
      <c r="AD938" s="377"/>
      <c r="AE938" s="385"/>
      <c r="AF938" s="385"/>
      <c r="AG938" s="385"/>
      <c r="AH938" s="385"/>
      <c r="AI938" s="379"/>
      <c r="AJ938" s="386"/>
      <c r="AK938" s="372"/>
      <c r="AL938" s="372"/>
      <c r="AM938" s="372"/>
      <c r="AN938" s="372"/>
      <c r="AO938" s="372"/>
      <c r="AP938" s="372"/>
      <c r="AQ938" s="373"/>
      <c r="AR938" s="387"/>
      <c r="AS938" s="383"/>
      <c r="AT938" s="435"/>
      <c r="AU938" s="385"/>
      <c r="AV938" s="385"/>
      <c r="AW938" s="385"/>
      <c r="AX938" s="385"/>
      <c r="AY938" s="378"/>
      <c r="AZ938" s="436"/>
      <c r="BA938" s="372"/>
      <c r="BB938" s="372"/>
      <c r="BC938" s="372"/>
      <c r="BD938" s="372"/>
      <c r="BE938" s="437"/>
      <c r="BF938" s="381"/>
      <c r="BG938" s="376"/>
      <c r="BH938" s="377"/>
      <c r="BI938" s="385"/>
      <c r="BJ938" s="385"/>
      <c r="BK938" s="385"/>
      <c r="BL938" s="385"/>
      <c r="BM938" s="385"/>
      <c r="BN938" s="385"/>
      <c r="BO938" s="379"/>
      <c r="BP938" s="439"/>
      <c r="BQ938" s="438"/>
      <c r="BR938" s="440"/>
      <c r="BS938" s="385"/>
      <c r="BT938" s="379"/>
      <c r="BX938" s="458"/>
    </row>
    <row r="939" spans="1:76" s="132" customFormat="1" ht="15" x14ac:dyDescent="0.3">
      <c r="A939" s="148"/>
      <c r="B939" s="149"/>
      <c r="C939" s="291" t="str">
        <f t="shared" si="14"/>
        <v/>
      </c>
      <c r="D939" s="295"/>
      <c r="E939" s="264"/>
      <c r="F939" s="264"/>
      <c r="G939" s="431"/>
      <c r="H939" s="432"/>
      <c r="I939" s="382"/>
      <c r="J939" s="382"/>
      <c r="K939" s="382"/>
      <c r="L939" s="376"/>
      <c r="M939" s="433"/>
      <c r="N939" s="434"/>
      <c r="O939" s="435"/>
      <c r="P939" s="378"/>
      <c r="Q939" s="436"/>
      <c r="R939" s="373"/>
      <c r="S939" s="437"/>
      <c r="T939" s="438"/>
      <c r="U939" s="384"/>
      <c r="V939" s="470"/>
      <c r="W939" s="381"/>
      <c r="X939" s="382"/>
      <c r="Y939" s="382"/>
      <c r="Z939" s="382"/>
      <c r="AA939" s="382"/>
      <c r="AB939" s="382"/>
      <c r="AC939" s="376"/>
      <c r="AD939" s="377"/>
      <c r="AE939" s="385"/>
      <c r="AF939" s="385"/>
      <c r="AG939" s="385"/>
      <c r="AH939" s="385"/>
      <c r="AI939" s="379"/>
      <c r="AJ939" s="386"/>
      <c r="AK939" s="372"/>
      <c r="AL939" s="372"/>
      <c r="AM939" s="372"/>
      <c r="AN939" s="372"/>
      <c r="AO939" s="372"/>
      <c r="AP939" s="372"/>
      <c r="AQ939" s="373"/>
      <c r="AR939" s="387"/>
      <c r="AS939" s="383"/>
      <c r="AT939" s="435"/>
      <c r="AU939" s="385"/>
      <c r="AV939" s="385"/>
      <c r="AW939" s="385"/>
      <c r="AX939" s="385"/>
      <c r="AY939" s="378"/>
      <c r="AZ939" s="436"/>
      <c r="BA939" s="372"/>
      <c r="BB939" s="372"/>
      <c r="BC939" s="372"/>
      <c r="BD939" s="372"/>
      <c r="BE939" s="437"/>
      <c r="BF939" s="381"/>
      <c r="BG939" s="376"/>
      <c r="BH939" s="377"/>
      <c r="BI939" s="385"/>
      <c r="BJ939" s="385"/>
      <c r="BK939" s="385"/>
      <c r="BL939" s="385"/>
      <c r="BM939" s="385"/>
      <c r="BN939" s="385"/>
      <c r="BO939" s="379"/>
      <c r="BP939" s="439"/>
      <c r="BQ939" s="438"/>
      <c r="BR939" s="440"/>
      <c r="BS939" s="385"/>
      <c r="BT939" s="379"/>
      <c r="BX939" s="458"/>
    </row>
    <row r="940" spans="1:76" s="132" customFormat="1" ht="15" x14ac:dyDescent="0.3">
      <c r="A940" s="148"/>
      <c r="B940" s="149"/>
      <c r="C940" s="291" t="str">
        <f t="shared" si="14"/>
        <v/>
      </c>
      <c r="D940" s="295"/>
      <c r="E940" s="264"/>
      <c r="F940" s="264"/>
      <c r="G940" s="431"/>
      <c r="H940" s="432"/>
      <c r="I940" s="382"/>
      <c r="J940" s="382"/>
      <c r="K940" s="382"/>
      <c r="L940" s="376"/>
      <c r="M940" s="433"/>
      <c r="N940" s="434"/>
      <c r="O940" s="435"/>
      <c r="P940" s="378"/>
      <c r="Q940" s="436"/>
      <c r="R940" s="373"/>
      <c r="S940" s="437"/>
      <c r="T940" s="438"/>
      <c r="U940" s="384"/>
      <c r="V940" s="470"/>
      <c r="W940" s="381"/>
      <c r="X940" s="382"/>
      <c r="Y940" s="382"/>
      <c r="Z940" s="382"/>
      <c r="AA940" s="382"/>
      <c r="AB940" s="382"/>
      <c r="AC940" s="376"/>
      <c r="AD940" s="377"/>
      <c r="AE940" s="385"/>
      <c r="AF940" s="385"/>
      <c r="AG940" s="385"/>
      <c r="AH940" s="385"/>
      <c r="AI940" s="379"/>
      <c r="AJ940" s="386"/>
      <c r="AK940" s="372"/>
      <c r="AL940" s="372"/>
      <c r="AM940" s="372"/>
      <c r="AN940" s="372"/>
      <c r="AO940" s="372"/>
      <c r="AP940" s="372"/>
      <c r="AQ940" s="373"/>
      <c r="AR940" s="387"/>
      <c r="AS940" s="383"/>
      <c r="AT940" s="435"/>
      <c r="AU940" s="385"/>
      <c r="AV940" s="385"/>
      <c r="AW940" s="385"/>
      <c r="AX940" s="385"/>
      <c r="AY940" s="378"/>
      <c r="AZ940" s="436"/>
      <c r="BA940" s="372"/>
      <c r="BB940" s="372"/>
      <c r="BC940" s="372"/>
      <c r="BD940" s="372"/>
      <c r="BE940" s="437"/>
      <c r="BF940" s="381"/>
      <c r="BG940" s="376"/>
      <c r="BH940" s="377"/>
      <c r="BI940" s="385"/>
      <c r="BJ940" s="385"/>
      <c r="BK940" s="385"/>
      <c r="BL940" s="385"/>
      <c r="BM940" s="385"/>
      <c r="BN940" s="385"/>
      <c r="BO940" s="379"/>
      <c r="BP940" s="439"/>
      <c r="BQ940" s="438"/>
      <c r="BR940" s="440"/>
      <c r="BS940" s="385"/>
      <c r="BT940" s="379"/>
      <c r="BX940" s="458"/>
    </row>
    <row r="941" spans="1:76" s="132" customFormat="1" ht="15" x14ac:dyDescent="0.3">
      <c r="A941" s="148"/>
      <c r="B941" s="149"/>
      <c r="C941" s="291" t="str">
        <f t="shared" si="14"/>
        <v/>
      </c>
      <c r="D941" s="295"/>
      <c r="E941" s="264"/>
      <c r="F941" s="264"/>
      <c r="G941" s="431"/>
      <c r="H941" s="432"/>
      <c r="I941" s="382"/>
      <c r="J941" s="382"/>
      <c r="K941" s="382"/>
      <c r="L941" s="376"/>
      <c r="M941" s="433"/>
      <c r="N941" s="434"/>
      <c r="O941" s="435"/>
      <c r="P941" s="378"/>
      <c r="Q941" s="436"/>
      <c r="R941" s="373"/>
      <c r="S941" s="437"/>
      <c r="T941" s="438"/>
      <c r="U941" s="384"/>
      <c r="V941" s="470"/>
      <c r="W941" s="381"/>
      <c r="X941" s="382"/>
      <c r="Y941" s="382"/>
      <c r="Z941" s="382"/>
      <c r="AA941" s="382"/>
      <c r="AB941" s="382"/>
      <c r="AC941" s="376"/>
      <c r="AD941" s="377"/>
      <c r="AE941" s="385"/>
      <c r="AF941" s="385"/>
      <c r="AG941" s="385"/>
      <c r="AH941" s="385"/>
      <c r="AI941" s="379"/>
      <c r="AJ941" s="386"/>
      <c r="AK941" s="372"/>
      <c r="AL941" s="372"/>
      <c r="AM941" s="372"/>
      <c r="AN941" s="372"/>
      <c r="AO941" s="372"/>
      <c r="AP941" s="372"/>
      <c r="AQ941" s="373"/>
      <c r="AR941" s="387"/>
      <c r="AS941" s="383"/>
      <c r="AT941" s="435"/>
      <c r="AU941" s="385"/>
      <c r="AV941" s="385"/>
      <c r="AW941" s="385"/>
      <c r="AX941" s="385"/>
      <c r="AY941" s="378"/>
      <c r="AZ941" s="436"/>
      <c r="BA941" s="372"/>
      <c r="BB941" s="372"/>
      <c r="BC941" s="372"/>
      <c r="BD941" s="372"/>
      <c r="BE941" s="437"/>
      <c r="BF941" s="381"/>
      <c r="BG941" s="376"/>
      <c r="BH941" s="377"/>
      <c r="BI941" s="385"/>
      <c r="BJ941" s="385"/>
      <c r="BK941" s="385"/>
      <c r="BL941" s="385"/>
      <c r="BM941" s="385"/>
      <c r="BN941" s="385"/>
      <c r="BO941" s="379"/>
      <c r="BP941" s="439"/>
      <c r="BQ941" s="438"/>
      <c r="BR941" s="440"/>
      <c r="BS941" s="385"/>
      <c r="BT941" s="379"/>
      <c r="BX941" s="458"/>
    </row>
    <row r="942" spans="1:76" s="132" customFormat="1" ht="15" x14ac:dyDescent="0.3">
      <c r="A942" s="148"/>
      <c r="B942" s="149"/>
      <c r="C942" s="291" t="str">
        <f t="shared" si="14"/>
        <v/>
      </c>
      <c r="D942" s="295"/>
      <c r="E942" s="264"/>
      <c r="F942" s="264"/>
      <c r="G942" s="431"/>
      <c r="H942" s="432"/>
      <c r="I942" s="382"/>
      <c r="J942" s="382"/>
      <c r="K942" s="382"/>
      <c r="L942" s="376"/>
      <c r="M942" s="433"/>
      <c r="N942" s="434"/>
      <c r="O942" s="435"/>
      <c r="P942" s="378"/>
      <c r="Q942" s="436"/>
      <c r="R942" s="373"/>
      <c r="S942" s="437"/>
      <c r="T942" s="438"/>
      <c r="U942" s="384"/>
      <c r="V942" s="470"/>
      <c r="W942" s="381"/>
      <c r="X942" s="382"/>
      <c r="Y942" s="382"/>
      <c r="Z942" s="382"/>
      <c r="AA942" s="382"/>
      <c r="AB942" s="382"/>
      <c r="AC942" s="376"/>
      <c r="AD942" s="377"/>
      <c r="AE942" s="385"/>
      <c r="AF942" s="385"/>
      <c r="AG942" s="385"/>
      <c r="AH942" s="385"/>
      <c r="AI942" s="379"/>
      <c r="AJ942" s="386"/>
      <c r="AK942" s="372"/>
      <c r="AL942" s="372"/>
      <c r="AM942" s="372"/>
      <c r="AN942" s="372"/>
      <c r="AO942" s="372"/>
      <c r="AP942" s="372"/>
      <c r="AQ942" s="373"/>
      <c r="AR942" s="387"/>
      <c r="AS942" s="383"/>
      <c r="AT942" s="435"/>
      <c r="AU942" s="385"/>
      <c r="AV942" s="385"/>
      <c r="AW942" s="385"/>
      <c r="AX942" s="385"/>
      <c r="AY942" s="378"/>
      <c r="AZ942" s="436"/>
      <c r="BA942" s="372"/>
      <c r="BB942" s="372"/>
      <c r="BC942" s="372"/>
      <c r="BD942" s="372"/>
      <c r="BE942" s="437"/>
      <c r="BF942" s="381"/>
      <c r="BG942" s="376"/>
      <c r="BH942" s="377"/>
      <c r="BI942" s="385"/>
      <c r="BJ942" s="385"/>
      <c r="BK942" s="385"/>
      <c r="BL942" s="385"/>
      <c r="BM942" s="385"/>
      <c r="BN942" s="385"/>
      <c r="BO942" s="379"/>
      <c r="BP942" s="439"/>
      <c r="BQ942" s="438"/>
      <c r="BR942" s="440"/>
      <c r="BS942" s="385"/>
      <c r="BT942" s="379"/>
      <c r="BX942" s="458"/>
    </row>
    <row r="943" spans="1:76" s="132" customFormat="1" ht="15" x14ac:dyDescent="0.3">
      <c r="A943" s="148"/>
      <c r="B943" s="149"/>
      <c r="C943" s="291" t="str">
        <f t="shared" si="14"/>
        <v/>
      </c>
      <c r="D943" s="295"/>
      <c r="E943" s="264"/>
      <c r="F943" s="264"/>
      <c r="G943" s="431"/>
      <c r="H943" s="432"/>
      <c r="I943" s="382"/>
      <c r="J943" s="382"/>
      <c r="K943" s="382"/>
      <c r="L943" s="376"/>
      <c r="M943" s="433"/>
      <c r="N943" s="434"/>
      <c r="O943" s="435"/>
      <c r="P943" s="378"/>
      <c r="Q943" s="436"/>
      <c r="R943" s="373"/>
      <c r="S943" s="437"/>
      <c r="T943" s="438"/>
      <c r="U943" s="384"/>
      <c r="V943" s="470"/>
      <c r="W943" s="381"/>
      <c r="X943" s="382"/>
      <c r="Y943" s="382"/>
      <c r="Z943" s="382"/>
      <c r="AA943" s="382"/>
      <c r="AB943" s="382"/>
      <c r="AC943" s="376"/>
      <c r="AD943" s="377"/>
      <c r="AE943" s="385"/>
      <c r="AF943" s="385"/>
      <c r="AG943" s="385"/>
      <c r="AH943" s="385"/>
      <c r="AI943" s="379"/>
      <c r="AJ943" s="386"/>
      <c r="AK943" s="372"/>
      <c r="AL943" s="372"/>
      <c r="AM943" s="372"/>
      <c r="AN943" s="372"/>
      <c r="AO943" s="372"/>
      <c r="AP943" s="372"/>
      <c r="AQ943" s="373"/>
      <c r="AR943" s="387"/>
      <c r="AS943" s="383"/>
      <c r="AT943" s="435"/>
      <c r="AU943" s="385"/>
      <c r="AV943" s="385"/>
      <c r="AW943" s="385"/>
      <c r="AX943" s="385"/>
      <c r="AY943" s="378"/>
      <c r="AZ943" s="436"/>
      <c r="BA943" s="372"/>
      <c r="BB943" s="372"/>
      <c r="BC943" s="372"/>
      <c r="BD943" s="372"/>
      <c r="BE943" s="437"/>
      <c r="BF943" s="381"/>
      <c r="BG943" s="376"/>
      <c r="BH943" s="377"/>
      <c r="BI943" s="385"/>
      <c r="BJ943" s="385"/>
      <c r="BK943" s="385"/>
      <c r="BL943" s="385"/>
      <c r="BM943" s="385"/>
      <c r="BN943" s="385"/>
      <c r="BO943" s="379"/>
      <c r="BP943" s="439"/>
      <c r="BQ943" s="438"/>
      <c r="BR943" s="440"/>
      <c r="BS943" s="385"/>
      <c r="BT943" s="379"/>
      <c r="BX943" s="458"/>
    </row>
    <row r="944" spans="1:76" s="132" customFormat="1" ht="15" x14ac:dyDescent="0.3">
      <c r="A944" s="148"/>
      <c r="B944" s="149"/>
      <c r="C944" s="291" t="str">
        <f t="shared" si="14"/>
        <v/>
      </c>
      <c r="D944" s="295"/>
      <c r="E944" s="264"/>
      <c r="F944" s="264"/>
      <c r="G944" s="431"/>
      <c r="H944" s="432"/>
      <c r="I944" s="382"/>
      <c r="J944" s="382"/>
      <c r="K944" s="382"/>
      <c r="L944" s="376"/>
      <c r="M944" s="433"/>
      <c r="N944" s="434"/>
      <c r="O944" s="435"/>
      <c r="P944" s="378"/>
      <c r="Q944" s="436"/>
      <c r="R944" s="373"/>
      <c r="S944" s="437"/>
      <c r="T944" s="438"/>
      <c r="U944" s="384"/>
      <c r="V944" s="470"/>
      <c r="W944" s="381"/>
      <c r="X944" s="382"/>
      <c r="Y944" s="382"/>
      <c r="Z944" s="382"/>
      <c r="AA944" s="382"/>
      <c r="AB944" s="382"/>
      <c r="AC944" s="376"/>
      <c r="AD944" s="377"/>
      <c r="AE944" s="385"/>
      <c r="AF944" s="385"/>
      <c r="AG944" s="385"/>
      <c r="AH944" s="385"/>
      <c r="AI944" s="379"/>
      <c r="AJ944" s="386"/>
      <c r="AK944" s="372"/>
      <c r="AL944" s="372"/>
      <c r="AM944" s="372"/>
      <c r="AN944" s="372"/>
      <c r="AO944" s="372"/>
      <c r="AP944" s="372"/>
      <c r="AQ944" s="373"/>
      <c r="AR944" s="387"/>
      <c r="AS944" s="383"/>
      <c r="AT944" s="435"/>
      <c r="AU944" s="385"/>
      <c r="AV944" s="385"/>
      <c r="AW944" s="385"/>
      <c r="AX944" s="385"/>
      <c r="AY944" s="378"/>
      <c r="AZ944" s="436"/>
      <c r="BA944" s="372"/>
      <c r="BB944" s="372"/>
      <c r="BC944" s="372"/>
      <c r="BD944" s="372"/>
      <c r="BE944" s="437"/>
      <c r="BF944" s="381"/>
      <c r="BG944" s="376"/>
      <c r="BH944" s="377"/>
      <c r="BI944" s="385"/>
      <c r="BJ944" s="385"/>
      <c r="BK944" s="385"/>
      <c r="BL944" s="385"/>
      <c r="BM944" s="385"/>
      <c r="BN944" s="385"/>
      <c r="BO944" s="379"/>
      <c r="BP944" s="439"/>
      <c r="BQ944" s="438"/>
      <c r="BR944" s="440"/>
      <c r="BS944" s="385"/>
      <c r="BT944" s="379"/>
      <c r="BX944" s="458"/>
    </row>
    <row r="945" spans="1:76" s="132" customFormat="1" ht="15" x14ac:dyDescent="0.3">
      <c r="A945" s="148"/>
      <c r="B945" s="149"/>
      <c r="C945" s="291" t="str">
        <f t="shared" si="14"/>
        <v/>
      </c>
      <c r="D945" s="295"/>
      <c r="E945" s="264"/>
      <c r="F945" s="264"/>
      <c r="G945" s="431"/>
      <c r="H945" s="432"/>
      <c r="I945" s="382"/>
      <c r="J945" s="382"/>
      <c r="K945" s="382"/>
      <c r="L945" s="376"/>
      <c r="M945" s="433"/>
      <c r="N945" s="434"/>
      <c r="O945" s="435"/>
      <c r="P945" s="378"/>
      <c r="Q945" s="436"/>
      <c r="R945" s="373"/>
      <c r="S945" s="437"/>
      <c r="T945" s="438"/>
      <c r="U945" s="384"/>
      <c r="V945" s="470"/>
      <c r="W945" s="381"/>
      <c r="X945" s="382"/>
      <c r="Y945" s="382"/>
      <c r="Z945" s="382"/>
      <c r="AA945" s="382"/>
      <c r="AB945" s="382"/>
      <c r="AC945" s="376"/>
      <c r="AD945" s="377"/>
      <c r="AE945" s="385"/>
      <c r="AF945" s="385"/>
      <c r="AG945" s="385"/>
      <c r="AH945" s="385"/>
      <c r="AI945" s="379"/>
      <c r="AJ945" s="386"/>
      <c r="AK945" s="372"/>
      <c r="AL945" s="372"/>
      <c r="AM945" s="372"/>
      <c r="AN945" s="372"/>
      <c r="AO945" s="372"/>
      <c r="AP945" s="372"/>
      <c r="AQ945" s="373"/>
      <c r="AR945" s="387"/>
      <c r="AS945" s="383"/>
      <c r="AT945" s="435"/>
      <c r="AU945" s="385"/>
      <c r="AV945" s="385"/>
      <c r="AW945" s="385"/>
      <c r="AX945" s="385"/>
      <c r="AY945" s="378"/>
      <c r="AZ945" s="436"/>
      <c r="BA945" s="372"/>
      <c r="BB945" s="372"/>
      <c r="BC945" s="372"/>
      <c r="BD945" s="372"/>
      <c r="BE945" s="437"/>
      <c r="BF945" s="381"/>
      <c r="BG945" s="376"/>
      <c r="BH945" s="377"/>
      <c r="BI945" s="385"/>
      <c r="BJ945" s="385"/>
      <c r="BK945" s="385"/>
      <c r="BL945" s="385"/>
      <c r="BM945" s="385"/>
      <c r="BN945" s="385"/>
      <c r="BO945" s="379"/>
      <c r="BP945" s="439"/>
      <c r="BQ945" s="438"/>
      <c r="BR945" s="440"/>
      <c r="BS945" s="385"/>
      <c r="BT945" s="379"/>
      <c r="BX945" s="458"/>
    </row>
    <row r="946" spans="1:76" s="132" customFormat="1" ht="15" x14ac:dyDescent="0.3">
      <c r="A946" s="148"/>
      <c r="B946" s="149"/>
      <c r="C946" s="291" t="str">
        <f t="shared" si="14"/>
        <v/>
      </c>
      <c r="D946" s="295"/>
      <c r="E946" s="264"/>
      <c r="F946" s="264"/>
      <c r="G946" s="431"/>
      <c r="H946" s="432"/>
      <c r="I946" s="382"/>
      <c r="J946" s="382"/>
      <c r="K946" s="382"/>
      <c r="L946" s="376"/>
      <c r="M946" s="433"/>
      <c r="N946" s="434"/>
      <c r="O946" s="435"/>
      <c r="P946" s="378"/>
      <c r="Q946" s="436"/>
      <c r="R946" s="373"/>
      <c r="S946" s="437"/>
      <c r="T946" s="438"/>
      <c r="U946" s="384"/>
      <c r="V946" s="470"/>
      <c r="W946" s="381"/>
      <c r="X946" s="382"/>
      <c r="Y946" s="382"/>
      <c r="Z946" s="382"/>
      <c r="AA946" s="382"/>
      <c r="AB946" s="382"/>
      <c r="AC946" s="376"/>
      <c r="AD946" s="377"/>
      <c r="AE946" s="385"/>
      <c r="AF946" s="385"/>
      <c r="AG946" s="385"/>
      <c r="AH946" s="385"/>
      <c r="AI946" s="379"/>
      <c r="AJ946" s="386"/>
      <c r="AK946" s="372"/>
      <c r="AL946" s="372"/>
      <c r="AM946" s="372"/>
      <c r="AN946" s="372"/>
      <c r="AO946" s="372"/>
      <c r="AP946" s="372"/>
      <c r="AQ946" s="373"/>
      <c r="AR946" s="387"/>
      <c r="AS946" s="383"/>
      <c r="AT946" s="435"/>
      <c r="AU946" s="385"/>
      <c r="AV946" s="385"/>
      <c r="AW946" s="385"/>
      <c r="AX946" s="385"/>
      <c r="AY946" s="378"/>
      <c r="AZ946" s="436"/>
      <c r="BA946" s="372"/>
      <c r="BB946" s="372"/>
      <c r="BC946" s="372"/>
      <c r="BD946" s="372"/>
      <c r="BE946" s="437"/>
      <c r="BF946" s="381"/>
      <c r="BG946" s="376"/>
      <c r="BH946" s="377"/>
      <c r="BI946" s="385"/>
      <c r="BJ946" s="385"/>
      <c r="BK946" s="385"/>
      <c r="BL946" s="385"/>
      <c r="BM946" s="385"/>
      <c r="BN946" s="385"/>
      <c r="BO946" s="379"/>
      <c r="BP946" s="439"/>
      <c r="BQ946" s="438"/>
      <c r="BR946" s="440"/>
      <c r="BS946" s="385"/>
      <c r="BT946" s="379"/>
      <c r="BX946" s="458"/>
    </row>
    <row r="947" spans="1:76" s="132" customFormat="1" ht="15" x14ac:dyDescent="0.3">
      <c r="A947" s="148"/>
      <c r="B947" s="149"/>
      <c r="C947" s="291" t="str">
        <f t="shared" si="14"/>
        <v/>
      </c>
      <c r="D947" s="295"/>
      <c r="E947" s="264"/>
      <c r="F947" s="264"/>
      <c r="G947" s="431"/>
      <c r="H947" s="432"/>
      <c r="I947" s="382"/>
      <c r="J947" s="382"/>
      <c r="K947" s="382"/>
      <c r="L947" s="376"/>
      <c r="M947" s="433"/>
      <c r="N947" s="434"/>
      <c r="O947" s="435"/>
      <c r="P947" s="378"/>
      <c r="Q947" s="436"/>
      <c r="R947" s="373"/>
      <c r="S947" s="437"/>
      <c r="T947" s="438"/>
      <c r="U947" s="384"/>
      <c r="V947" s="470"/>
      <c r="W947" s="381"/>
      <c r="X947" s="382"/>
      <c r="Y947" s="382"/>
      <c r="Z947" s="382"/>
      <c r="AA947" s="382"/>
      <c r="AB947" s="382"/>
      <c r="AC947" s="376"/>
      <c r="AD947" s="377"/>
      <c r="AE947" s="385"/>
      <c r="AF947" s="385"/>
      <c r="AG947" s="385"/>
      <c r="AH947" s="385"/>
      <c r="AI947" s="379"/>
      <c r="AJ947" s="386"/>
      <c r="AK947" s="372"/>
      <c r="AL947" s="372"/>
      <c r="AM947" s="372"/>
      <c r="AN947" s="372"/>
      <c r="AO947" s="372"/>
      <c r="AP947" s="372"/>
      <c r="AQ947" s="373"/>
      <c r="AR947" s="387"/>
      <c r="AS947" s="383"/>
      <c r="AT947" s="435"/>
      <c r="AU947" s="385"/>
      <c r="AV947" s="385"/>
      <c r="AW947" s="385"/>
      <c r="AX947" s="385"/>
      <c r="AY947" s="378"/>
      <c r="AZ947" s="436"/>
      <c r="BA947" s="372"/>
      <c r="BB947" s="372"/>
      <c r="BC947" s="372"/>
      <c r="BD947" s="372"/>
      <c r="BE947" s="437"/>
      <c r="BF947" s="381"/>
      <c r="BG947" s="376"/>
      <c r="BH947" s="377"/>
      <c r="BI947" s="385"/>
      <c r="BJ947" s="385"/>
      <c r="BK947" s="385"/>
      <c r="BL947" s="385"/>
      <c r="BM947" s="385"/>
      <c r="BN947" s="385"/>
      <c r="BO947" s="379"/>
      <c r="BP947" s="439"/>
      <c r="BQ947" s="438"/>
      <c r="BR947" s="440"/>
      <c r="BS947" s="385"/>
      <c r="BT947" s="379"/>
      <c r="BX947" s="458"/>
    </row>
    <row r="948" spans="1:76" s="132" customFormat="1" ht="15" x14ac:dyDescent="0.3">
      <c r="A948" s="148"/>
      <c r="B948" s="149"/>
      <c r="C948" s="291" t="str">
        <f t="shared" si="14"/>
        <v/>
      </c>
      <c r="D948" s="295"/>
      <c r="E948" s="264"/>
      <c r="F948" s="264"/>
      <c r="G948" s="431"/>
      <c r="H948" s="432"/>
      <c r="I948" s="382"/>
      <c r="J948" s="382"/>
      <c r="K948" s="382"/>
      <c r="L948" s="376"/>
      <c r="M948" s="433"/>
      <c r="N948" s="434"/>
      <c r="O948" s="435"/>
      <c r="P948" s="378"/>
      <c r="Q948" s="436"/>
      <c r="R948" s="373"/>
      <c r="S948" s="437"/>
      <c r="T948" s="438"/>
      <c r="U948" s="384"/>
      <c r="V948" s="470"/>
      <c r="W948" s="381"/>
      <c r="X948" s="382"/>
      <c r="Y948" s="382"/>
      <c r="Z948" s="382"/>
      <c r="AA948" s="382"/>
      <c r="AB948" s="382"/>
      <c r="AC948" s="376"/>
      <c r="AD948" s="377"/>
      <c r="AE948" s="385"/>
      <c r="AF948" s="385"/>
      <c r="AG948" s="385"/>
      <c r="AH948" s="385"/>
      <c r="AI948" s="379"/>
      <c r="AJ948" s="386"/>
      <c r="AK948" s="372"/>
      <c r="AL948" s="372"/>
      <c r="AM948" s="372"/>
      <c r="AN948" s="372"/>
      <c r="AO948" s="372"/>
      <c r="AP948" s="372"/>
      <c r="AQ948" s="373"/>
      <c r="AR948" s="387"/>
      <c r="AS948" s="383"/>
      <c r="AT948" s="435"/>
      <c r="AU948" s="385"/>
      <c r="AV948" s="385"/>
      <c r="AW948" s="385"/>
      <c r="AX948" s="385"/>
      <c r="AY948" s="378"/>
      <c r="AZ948" s="436"/>
      <c r="BA948" s="372"/>
      <c r="BB948" s="372"/>
      <c r="BC948" s="372"/>
      <c r="BD948" s="372"/>
      <c r="BE948" s="437"/>
      <c r="BF948" s="381"/>
      <c r="BG948" s="376"/>
      <c r="BH948" s="377"/>
      <c r="BI948" s="385"/>
      <c r="BJ948" s="385"/>
      <c r="BK948" s="385"/>
      <c r="BL948" s="385"/>
      <c r="BM948" s="385"/>
      <c r="BN948" s="385"/>
      <c r="BO948" s="379"/>
      <c r="BP948" s="439"/>
      <c r="BQ948" s="438"/>
      <c r="BR948" s="440"/>
      <c r="BS948" s="385"/>
      <c r="BT948" s="379"/>
      <c r="BX948" s="458"/>
    </row>
    <row r="949" spans="1:76" s="132" customFormat="1" ht="15" x14ac:dyDescent="0.3">
      <c r="A949" s="148"/>
      <c r="B949" s="149"/>
      <c r="C949" s="291" t="str">
        <f t="shared" si="14"/>
        <v/>
      </c>
      <c r="D949" s="295"/>
      <c r="E949" s="264"/>
      <c r="F949" s="264"/>
      <c r="G949" s="431"/>
      <c r="H949" s="432"/>
      <c r="I949" s="382"/>
      <c r="J949" s="382"/>
      <c r="K949" s="382"/>
      <c r="L949" s="376"/>
      <c r="M949" s="433"/>
      <c r="N949" s="434"/>
      <c r="O949" s="435"/>
      <c r="P949" s="378"/>
      <c r="Q949" s="436"/>
      <c r="R949" s="373"/>
      <c r="S949" s="437"/>
      <c r="T949" s="438"/>
      <c r="U949" s="384"/>
      <c r="V949" s="470"/>
      <c r="W949" s="381"/>
      <c r="X949" s="382"/>
      <c r="Y949" s="382"/>
      <c r="Z949" s="382"/>
      <c r="AA949" s="382"/>
      <c r="AB949" s="382"/>
      <c r="AC949" s="376"/>
      <c r="AD949" s="377"/>
      <c r="AE949" s="385"/>
      <c r="AF949" s="385"/>
      <c r="AG949" s="385"/>
      <c r="AH949" s="385"/>
      <c r="AI949" s="379"/>
      <c r="AJ949" s="386"/>
      <c r="AK949" s="372"/>
      <c r="AL949" s="372"/>
      <c r="AM949" s="372"/>
      <c r="AN949" s="372"/>
      <c r="AO949" s="372"/>
      <c r="AP949" s="372"/>
      <c r="AQ949" s="373"/>
      <c r="AR949" s="387"/>
      <c r="AS949" s="383"/>
      <c r="AT949" s="435"/>
      <c r="AU949" s="385"/>
      <c r="AV949" s="385"/>
      <c r="AW949" s="385"/>
      <c r="AX949" s="385"/>
      <c r="AY949" s="378"/>
      <c r="AZ949" s="436"/>
      <c r="BA949" s="372"/>
      <c r="BB949" s="372"/>
      <c r="BC949" s="372"/>
      <c r="BD949" s="372"/>
      <c r="BE949" s="437"/>
      <c r="BF949" s="381"/>
      <c r="BG949" s="376"/>
      <c r="BH949" s="377"/>
      <c r="BI949" s="385"/>
      <c r="BJ949" s="385"/>
      <c r="BK949" s="385"/>
      <c r="BL949" s="385"/>
      <c r="BM949" s="385"/>
      <c r="BN949" s="385"/>
      <c r="BO949" s="379"/>
      <c r="BP949" s="439"/>
      <c r="BQ949" s="438"/>
      <c r="BR949" s="440"/>
      <c r="BS949" s="385"/>
      <c r="BT949" s="379"/>
      <c r="BX949" s="458"/>
    </row>
    <row r="950" spans="1:76" s="132" customFormat="1" ht="15" x14ac:dyDescent="0.3">
      <c r="A950" s="148"/>
      <c r="B950" s="149"/>
      <c r="C950" s="291" t="str">
        <f t="shared" si="14"/>
        <v/>
      </c>
      <c r="D950" s="295"/>
      <c r="E950" s="264"/>
      <c r="F950" s="264"/>
      <c r="G950" s="431"/>
      <c r="H950" s="432"/>
      <c r="I950" s="382"/>
      <c r="J950" s="382"/>
      <c r="K950" s="382"/>
      <c r="L950" s="376"/>
      <c r="M950" s="433"/>
      <c r="N950" s="434"/>
      <c r="O950" s="435"/>
      <c r="P950" s="378"/>
      <c r="Q950" s="436"/>
      <c r="R950" s="373"/>
      <c r="S950" s="437"/>
      <c r="T950" s="438"/>
      <c r="U950" s="384"/>
      <c r="V950" s="470"/>
      <c r="W950" s="381"/>
      <c r="X950" s="382"/>
      <c r="Y950" s="382"/>
      <c r="Z950" s="382"/>
      <c r="AA950" s="382"/>
      <c r="AB950" s="382"/>
      <c r="AC950" s="376"/>
      <c r="AD950" s="377"/>
      <c r="AE950" s="385"/>
      <c r="AF950" s="385"/>
      <c r="AG950" s="385"/>
      <c r="AH950" s="385"/>
      <c r="AI950" s="379"/>
      <c r="AJ950" s="386"/>
      <c r="AK950" s="372"/>
      <c r="AL950" s="372"/>
      <c r="AM950" s="372"/>
      <c r="AN950" s="372"/>
      <c r="AO950" s="372"/>
      <c r="AP950" s="372"/>
      <c r="AQ950" s="373"/>
      <c r="AR950" s="387"/>
      <c r="AS950" s="383"/>
      <c r="AT950" s="435"/>
      <c r="AU950" s="385"/>
      <c r="AV950" s="385"/>
      <c r="AW950" s="385"/>
      <c r="AX950" s="385"/>
      <c r="AY950" s="378"/>
      <c r="AZ950" s="436"/>
      <c r="BA950" s="372"/>
      <c r="BB950" s="372"/>
      <c r="BC950" s="372"/>
      <c r="BD950" s="372"/>
      <c r="BE950" s="437"/>
      <c r="BF950" s="381"/>
      <c r="BG950" s="376"/>
      <c r="BH950" s="377"/>
      <c r="BI950" s="385"/>
      <c r="BJ950" s="385"/>
      <c r="BK950" s="385"/>
      <c r="BL950" s="385"/>
      <c r="BM950" s="385"/>
      <c r="BN950" s="385"/>
      <c r="BO950" s="379"/>
      <c r="BP950" s="439"/>
      <c r="BQ950" s="438"/>
      <c r="BR950" s="440"/>
      <c r="BS950" s="385"/>
      <c r="BT950" s="379"/>
      <c r="BX950" s="458"/>
    </row>
    <row r="951" spans="1:76" s="132" customFormat="1" ht="15" x14ac:dyDescent="0.3">
      <c r="A951" s="148"/>
      <c r="B951" s="149"/>
      <c r="C951" s="291" t="str">
        <f t="shared" si="14"/>
        <v/>
      </c>
      <c r="D951" s="295"/>
      <c r="E951" s="264"/>
      <c r="F951" s="264"/>
      <c r="G951" s="431"/>
      <c r="H951" s="432"/>
      <c r="I951" s="382"/>
      <c r="J951" s="382"/>
      <c r="K951" s="382"/>
      <c r="L951" s="376"/>
      <c r="M951" s="433"/>
      <c r="N951" s="434"/>
      <c r="O951" s="435"/>
      <c r="P951" s="378"/>
      <c r="Q951" s="436"/>
      <c r="R951" s="373"/>
      <c r="S951" s="437"/>
      <c r="T951" s="438"/>
      <c r="U951" s="384"/>
      <c r="V951" s="470"/>
      <c r="W951" s="381"/>
      <c r="X951" s="382"/>
      <c r="Y951" s="382"/>
      <c r="Z951" s="382"/>
      <c r="AA951" s="382"/>
      <c r="AB951" s="382"/>
      <c r="AC951" s="376"/>
      <c r="AD951" s="377"/>
      <c r="AE951" s="385"/>
      <c r="AF951" s="385"/>
      <c r="AG951" s="385"/>
      <c r="AH951" s="385"/>
      <c r="AI951" s="379"/>
      <c r="AJ951" s="386"/>
      <c r="AK951" s="372"/>
      <c r="AL951" s="372"/>
      <c r="AM951" s="372"/>
      <c r="AN951" s="372"/>
      <c r="AO951" s="372"/>
      <c r="AP951" s="372"/>
      <c r="AQ951" s="373"/>
      <c r="AR951" s="387"/>
      <c r="AS951" s="383"/>
      <c r="AT951" s="435"/>
      <c r="AU951" s="385"/>
      <c r="AV951" s="385"/>
      <c r="AW951" s="385"/>
      <c r="AX951" s="385"/>
      <c r="AY951" s="378"/>
      <c r="AZ951" s="436"/>
      <c r="BA951" s="372"/>
      <c r="BB951" s="372"/>
      <c r="BC951" s="372"/>
      <c r="BD951" s="372"/>
      <c r="BE951" s="437"/>
      <c r="BF951" s="381"/>
      <c r="BG951" s="376"/>
      <c r="BH951" s="377"/>
      <c r="BI951" s="385"/>
      <c r="BJ951" s="385"/>
      <c r="BK951" s="385"/>
      <c r="BL951" s="385"/>
      <c r="BM951" s="385"/>
      <c r="BN951" s="385"/>
      <c r="BO951" s="379"/>
      <c r="BP951" s="439"/>
      <c r="BQ951" s="438"/>
      <c r="BR951" s="440"/>
      <c r="BS951" s="385"/>
      <c r="BT951" s="379"/>
      <c r="BX951" s="458"/>
    </row>
    <row r="952" spans="1:76" s="132" customFormat="1" ht="15" x14ac:dyDescent="0.3">
      <c r="A952" s="148"/>
      <c r="B952" s="149"/>
      <c r="C952" s="291" t="str">
        <f t="shared" si="14"/>
        <v/>
      </c>
      <c r="D952" s="295"/>
      <c r="E952" s="264"/>
      <c r="F952" s="264"/>
      <c r="G952" s="431"/>
      <c r="H952" s="432"/>
      <c r="I952" s="382"/>
      <c r="J952" s="382"/>
      <c r="K952" s="382"/>
      <c r="L952" s="376"/>
      <c r="M952" s="433"/>
      <c r="N952" s="434"/>
      <c r="O952" s="435"/>
      <c r="P952" s="378"/>
      <c r="Q952" s="436"/>
      <c r="R952" s="373"/>
      <c r="S952" s="437"/>
      <c r="T952" s="438"/>
      <c r="U952" s="384"/>
      <c r="V952" s="470"/>
      <c r="W952" s="381"/>
      <c r="X952" s="382"/>
      <c r="Y952" s="382"/>
      <c r="Z952" s="382"/>
      <c r="AA952" s="382"/>
      <c r="AB952" s="382"/>
      <c r="AC952" s="376"/>
      <c r="AD952" s="377"/>
      <c r="AE952" s="385"/>
      <c r="AF952" s="385"/>
      <c r="AG952" s="385"/>
      <c r="AH952" s="385"/>
      <c r="AI952" s="379"/>
      <c r="AJ952" s="386"/>
      <c r="AK952" s="372"/>
      <c r="AL952" s="372"/>
      <c r="AM952" s="372"/>
      <c r="AN952" s="372"/>
      <c r="AO952" s="372"/>
      <c r="AP952" s="372"/>
      <c r="AQ952" s="373"/>
      <c r="AR952" s="387"/>
      <c r="AS952" s="383"/>
      <c r="AT952" s="435"/>
      <c r="AU952" s="385"/>
      <c r="AV952" s="385"/>
      <c r="AW952" s="385"/>
      <c r="AX952" s="385"/>
      <c r="AY952" s="378"/>
      <c r="AZ952" s="436"/>
      <c r="BA952" s="372"/>
      <c r="BB952" s="372"/>
      <c r="BC952" s="372"/>
      <c r="BD952" s="372"/>
      <c r="BE952" s="437"/>
      <c r="BF952" s="381"/>
      <c r="BG952" s="376"/>
      <c r="BH952" s="377"/>
      <c r="BI952" s="385"/>
      <c r="BJ952" s="385"/>
      <c r="BK952" s="385"/>
      <c r="BL952" s="385"/>
      <c r="BM952" s="385"/>
      <c r="BN952" s="385"/>
      <c r="BO952" s="379"/>
      <c r="BP952" s="439"/>
      <c r="BQ952" s="438"/>
      <c r="BR952" s="440"/>
      <c r="BS952" s="385"/>
      <c r="BT952" s="379"/>
      <c r="BX952" s="458"/>
    </row>
    <row r="953" spans="1:76" s="132" customFormat="1" ht="15" x14ac:dyDescent="0.3">
      <c r="A953" s="148"/>
      <c r="B953" s="149"/>
      <c r="C953" s="291" t="str">
        <f t="shared" si="14"/>
        <v/>
      </c>
      <c r="D953" s="295"/>
      <c r="E953" s="264"/>
      <c r="F953" s="264"/>
      <c r="G953" s="431"/>
      <c r="H953" s="432"/>
      <c r="I953" s="382"/>
      <c r="J953" s="382"/>
      <c r="K953" s="382"/>
      <c r="L953" s="376"/>
      <c r="M953" s="433"/>
      <c r="N953" s="434"/>
      <c r="O953" s="435"/>
      <c r="P953" s="378"/>
      <c r="Q953" s="436"/>
      <c r="R953" s="373"/>
      <c r="S953" s="437"/>
      <c r="T953" s="438"/>
      <c r="U953" s="384"/>
      <c r="V953" s="470"/>
      <c r="W953" s="381"/>
      <c r="X953" s="382"/>
      <c r="Y953" s="382"/>
      <c r="Z953" s="382"/>
      <c r="AA953" s="382"/>
      <c r="AB953" s="382"/>
      <c r="AC953" s="376"/>
      <c r="AD953" s="377"/>
      <c r="AE953" s="385"/>
      <c r="AF953" s="385"/>
      <c r="AG953" s="385"/>
      <c r="AH953" s="385"/>
      <c r="AI953" s="379"/>
      <c r="AJ953" s="386"/>
      <c r="AK953" s="372"/>
      <c r="AL953" s="372"/>
      <c r="AM953" s="372"/>
      <c r="AN953" s="372"/>
      <c r="AO953" s="372"/>
      <c r="AP953" s="372"/>
      <c r="AQ953" s="373"/>
      <c r="AR953" s="387"/>
      <c r="AS953" s="383"/>
      <c r="AT953" s="435"/>
      <c r="AU953" s="385"/>
      <c r="AV953" s="385"/>
      <c r="AW953" s="385"/>
      <c r="AX953" s="385"/>
      <c r="AY953" s="378"/>
      <c r="AZ953" s="436"/>
      <c r="BA953" s="372"/>
      <c r="BB953" s="372"/>
      <c r="BC953" s="372"/>
      <c r="BD953" s="372"/>
      <c r="BE953" s="437"/>
      <c r="BF953" s="381"/>
      <c r="BG953" s="376"/>
      <c r="BH953" s="377"/>
      <c r="BI953" s="385"/>
      <c r="BJ953" s="385"/>
      <c r="BK953" s="385"/>
      <c r="BL953" s="385"/>
      <c r="BM953" s="385"/>
      <c r="BN953" s="385"/>
      <c r="BO953" s="379"/>
      <c r="BP953" s="439"/>
      <c r="BQ953" s="438"/>
      <c r="BR953" s="440"/>
      <c r="BS953" s="385"/>
      <c r="BT953" s="379"/>
      <c r="BX953" s="458"/>
    </row>
    <row r="954" spans="1:76" s="132" customFormat="1" ht="15" x14ac:dyDescent="0.3">
      <c r="A954" s="148"/>
      <c r="B954" s="149"/>
      <c r="C954" s="291" t="str">
        <f t="shared" si="14"/>
        <v/>
      </c>
      <c r="D954" s="295"/>
      <c r="E954" s="264"/>
      <c r="F954" s="264"/>
      <c r="G954" s="431"/>
      <c r="H954" s="432"/>
      <c r="I954" s="382"/>
      <c r="J954" s="382"/>
      <c r="K954" s="382"/>
      <c r="L954" s="376"/>
      <c r="M954" s="433"/>
      <c r="N954" s="434"/>
      <c r="O954" s="435"/>
      <c r="P954" s="378"/>
      <c r="Q954" s="436"/>
      <c r="R954" s="373"/>
      <c r="S954" s="437"/>
      <c r="T954" s="438"/>
      <c r="U954" s="384"/>
      <c r="V954" s="470"/>
      <c r="W954" s="381"/>
      <c r="X954" s="382"/>
      <c r="Y954" s="382"/>
      <c r="Z954" s="382"/>
      <c r="AA954" s="382"/>
      <c r="AB954" s="382"/>
      <c r="AC954" s="376"/>
      <c r="AD954" s="377"/>
      <c r="AE954" s="385"/>
      <c r="AF954" s="385"/>
      <c r="AG954" s="385"/>
      <c r="AH954" s="385"/>
      <c r="AI954" s="379"/>
      <c r="AJ954" s="386"/>
      <c r="AK954" s="372"/>
      <c r="AL954" s="372"/>
      <c r="AM954" s="372"/>
      <c r="AN954" s="372"/>
      <c r="AO954" s="372"/>
      <c r="AP954" s="372"/>
      <c r="AQ954" s="373"/>
      <c r="AR954" s="387"/>
      <c r="AS954" s="383"/>
      <c r="AT954" s="435"/>
      <c r="AU954" s="385"/>
      <c r="AV954" s="385"/>
      <c r="AW954" s="385"/>
      <c r="AX954" s="385"/>
      <c r="AY954" s="378"/>
      <c r="AZ954" s="436"/>
      <c r="BA954" s="372"/>
      <c r="BB954" s="372"/>
      <c r="BC954" s="372"/>
      <c r="BD954" s="372"/>
      <c r="BE954" s="437"/>
      <c r="BF954" s="381"/>
      <c r="BG954" s="376"/>
      <c r="BH954" s="377"/>
      <c r="BI954" s="385"/>
      <c r="BJ954" s="385"/>
      <c r="BK954" s="385"/>
      <c r="BL954" s="385"/>
      <c r="BM954" s="385"/>
      <c r="BN954" s="385"/>
      <c r="BO954" s="379"/>
      <c r="BP954" s="439"/>
      <c r="BQ954" s="438"/>
      <c r="BR954" s="440"/>
      <c r="BS954" s="385"/>
      <c r="BT954" s="379"/>
      <c r="BX954" s="458"/>
    </row>
    <row r="955" spans="1:76" s="132" customFormat="1" ht="15" x14ac:dyDescent="0.3">
      <c r="A955" s="148"/>
      <c r="B955" s="149"/>
      <c r="C955" s="291" t="str">
        <f t="shared" si="14"/>
        <v/>
      </c>
      <c r="D955" s="295"/>
      <c r="E955" s="264"/>
      <c r="F955" s="264"/>
      <c r="G955" s="431"/>
      <c r="H955" s="432"/>
      <c r="I955" s="382"/>
      <c r="J955" s="382"/>
      <c r="K955" s="382"/>
      <c r="L955" s="376"/>
      <c r="M955" s="433"/>
      <c r="N955" s="434"/>
      <c r="O955" s="435"/>
      <c r="P955" s="378"/>
      <c r="Q955" s="436"/>
      <c r="R955" s="373"/>
      <c r="S955" s="437"/>
      <c r="T955" s="438"/>
      <c r="U955" s="384"/>
      <c r="V955" s="470"/>
      <c r="W955" s="381"/>
      <c r="X955" s="382"/>
      <c r="Y955" s="382"/>
      <c r="Z955" s="382"/>
      <c r="AA955" s="382"/>
      <c r="AB955" s="382"/>
      <c r="AC955" s="376"/>
      <c r="AD955" s="377"/>
      <c r="AE955" s="385"/>
      <c r="AF955" s="385"/>
      <c r="AG955" s="385"/>
      <c r="AH955" s="385"/>
      <c r="AI955" s="379"/>
      <c r="AJ955" s="386"/>
      <c r="AK955" s="372"/>
      <c r="AL955" s="372"/>
      <c r="AM955" s="372"/>
      <c r="AN955" s="372"/>
      <c r="AO955" s="372"/>
      <c r="AP955" s="372"/>
      <c r="AQ955" s="373"/>
      <c r="AR955" s="387"/>
      <c r="AS955" s="383"/>
      <c r="AT955" s="435"/>
      <c r="AU955" s="385"/>
      <c r="AV955" s="385"/>
      <c r="AW955" s="385"/>
      <c r="AX955" s="385"/>
      <c r="AY955" s="378"/>
      <c r="AZ955" s="436"/>
      <c r="BA955" s="372"/>
      <c r="BB955" s="372"/>
      <c r="BC955" s="372"/>
      <c r="BD955" s="372"/>
      <c r="BE955" s="437"/>
      <c r="BF955" s="381"/>
      <c r="BG955" s="376"/>
      <c r="BH955" s="377"/>
      <c r="BI955" s="385"/>
      <c r="BJ955" s="385"/>
      <c r="BK955" s="385"/>
      <c r="BL955" s="385"/>
      <c r="BM955" s="385"/>
      <c r="BN955" s="385"/>
      <c r="BO955" s="379"/>
      <c r="BP955" s="439"/>
      <c r="BQ955" s="438"/>
      <c r="BR955" s="440"/>
      <c r="BS955" s="385"/>
      <c r="BT955" s="379"/>
      <c r="BX955" s="458"/>
    </row>
    <row r="956" spans="1:76" s="132" customFormat="1" ht="15" x14ac:dyDescent="0.3">
      <c r="A956" s="148"/>
      <c r="B956" s="149"/>
      <c r="C956" s="291" t="str">
        <f t="shared" si="14"/>
        <v/>
      </c>
      <c r="D956" s="295"/>
      <c r="E956" s="264"/>
      <c r="F956" s="264"/>
      <c r="G956" s="431"/>
      <c r="H956" s="432"/>
      <c r="I956" s="382"/>
      <c r="J956" s="382"/>
      <c r="K956" s="382"/>
      <c r="L956" s="376"/>
      <c r="M956" s="433"/>
      <c r="N956" s="434"/>
      <c r="O956" s="435"/>
      <c r="P956" s="378"/>
      <c r="Q956" s="436"/>
      <c r="R956" s="373"/>
      <c r="S956" s="437"/>
      <c r="T956" s="438"/>
      <c r="U956" s="384"/>
      <c r="V956" s="470"/>
      <c r="W956" s="381"/>
      <c r="X956" s="382"/>
      <c r="Y956" s="382"/>
      <c r="Z956" s="382"/>
      <c r="AA956" s="382"/>
      <c r="AB956" s="382"/>
      <c r="AC956" s="376"/>
      <c r="AD956" s="377"/>
      <c r="AE956" s="385"/>
      <c r="AF956" s="385"/>
      <c r="AG956" s="385"/>
      <c r="AH956" s="385"/>
      <c r="AI956" s="379"/>
      <c r="AJ956" s="386"/>
      <c r="AK956" s="372"/>
      <c r="AL956" s="372"/>
      <c r="AM956" s="372"/>
      <c r="AN956" s="372"/>
      <c r="AO956" s="372"/>
      <c r="AP956" s="372"/>
      <c r="AQ956" s="373"/>
      <c r="AR956" s="387"/>
      <c r="AS956" s="383"/>
      <c r="AT956" s="435"/>
      <c r="AU956" s="385"/>
      <c r="AV956" s="385"/>
      <c r="AW956" s="385"/>
      <c r="AX956" s="385"/>
      <c r="AY956" s="378"/>
      <c r="AZ956" s="436"/>
      <c r="BA956" s="372"/>
      <c r="BB956" s="372"/>
      <c r="BC956" s="372"/>
      <c r="BD956" s="372"/>
      <c r="BE956" s="437"/>
      <c r="BF956" s="381"/>
      <c r="BG956" s="376"/>
      <c r="BH956" s="377"/>
      <c r="BI956" s="385"/>
      <c r="BJ956" s="385"/>
      <c r="BK956" s="385"/>
      <c r="BL956" s="385"/>
      <c r="BM956" s="385"/>
      <c r="BN956" s="385"/>
      <c r="BO956" s="379"/>
      <c r="BP956" s="439"/>
      <c r="BQ956" s="438"/>
      <c r="BR956" s="440"/>
      <c r="BS956" s="385"/>
      <c r="BT956" s="379"/>
      <c r="BX956" s="458"/>
    </row>
    <row r="957" spans="1:76" s="132" customFormat="1" ht="15" x14ac:dyDescent="0.3">
      <c r="A957" s="148"/>
      <c r="B957" s="149"/>
      <c r="C957" s="291" t="str">
        <f t="shared" si="14"/>
        <v/>
      </c>
      <c r="D957" s="295"/>
      <c r="E957" s="264"/>
      <c r="F957" s="264"/>
      <c r="G957" s="431"/>
      <c r="H957" s="432"/>
      <c r="I957" s="382"/>
      <c r="J957" s="382"/>
      <c r="K957" s="382"/>
      <c r="L957" s="376"/>
      <c r="M957" s="433"/>
      <c r="N957" s="434"/>
      <c r="O957" s="435"/>
      <c r="P957" s="378"/>
      <c r="Q957" s="436"/>
      <c r="R957" s="373"/>
      <c r="S957" s="437"/>
      <c r="T957" s="438"/>
      <c r="U957" s="384"/>
      <c r="V957" s="470"/>
      <c r="W957" s="381"/>
      <c r="X957" s="382"/>
      <c r="Y957" s="382"/>
      <c r="Z957" s="382"/>
      <c r="AA957" s="382"/>
      <c r="AB957" s="382"/>
      <c r="AC957" s="376"/>
      <c r="AD957" s="377"/>
      <c r="AE957" s="385"/>
      <c r="AF957" s="385"/>
      <c r="AG957" s="385"/>
      <c r="AH957" s="385"/>
      <c r="AI957" s="379"/>
      <c r="AJ957" s="386"/>
      <c r="AK957" s="372"/>
      <c r="AL957" s="372"/>
      <c r="AM957" s="372"/>
      <c r="AN957" s="372"/>
      <c r="AO957" s="372"/>
      <c r="AP957" s="372"/>
      <c r="AQ957" s="373"/>
      <c r="AR957" s="387"/>
      <c r="AS957" s="383"/>
      <c r="AT957" s="435"/>
      <c r="AU957" s="385"/>
      <c r="AV957" s="385"/>
      <c r="AW957" s="385"/>
      <c r="AX957" s="385"/>
      <c r="AY957" s="378"/>
      <c r="AZ957" s="436"/>
      <c r="BA957" s="372"/>
      <c r="BB957" s="372"/>
      <c r="BC957" s="372"/>
      <c r="BD957" s="372"/>
      <c r="BE957" s="437"/>
      <c r="BF957" s="381"/>
      <c r="BG957" s="376"/>
      <c r="BH957" s="377"/>
      <c r="BI957" s="385"/>
      <c r="BJ957" s="385"/>
      <c r="BK957" s="385"/>
      <c r="BL957" s="385"/>
      <c r="BM957" s="385"/>
      <c r="BN957" s="385"/>
      <c r="BO957" s="379"/>
      <c r="BP957" s="439"/>
      <c r="BQ957" s="438"/>
      <c r="BR957" s="440"/>
      <c r="BS957" s="385"/>
      <c r="BT957" s="379"/>
      <c r="BX957" s="458"/>
    </row>
    <row r="958" spans="1:76" s="132" customFormat="1" ht="15" x14ac:dyDescent="0.3">
      <c r="A958" s="148"/>
      <c r="B958" s="149"/>
      <c r="C958" s="291" t="str">
        <f t="shared" si="14"/>
        <v/>
      </c>
      <c r="D958" s="295"/>
      <c r="E958" s="264"/>
      <c r="F958" s="264"/>
      <c r="G958" s="431"/>
      <c r="H958" s="432"/>
      <c r="I958" s="382"/>
      <c r="J958" s="382"/>
      <c r="K958" s="382"/>
      <c r="L958" s="376"/>
      <c r="M958" s="433"/>
      <c r="N958" s="434"/>
      <c r="O958" s="435"/>
      <c r="P958" s="378"/>
      <c r="Q958" s="436"/>
      <c r="R958" s="373"/>
      <c r="S958" s="437"/>
      <c r="T958" s="438"/>
      <c r="U958" s="384"/>
      <c r="V958" s="470"/>
      <c r="W958" s="381"/>
      <c r="X958" s="382"/>
      <c r="Y958" s="382"/>
      <c r="Z958" s="382"/>
      <c r="AA958" s="382"/>
      <c r="AB958" s="382"/>
      <c r="AC958" s="376"/>
      <c r="AD958" s="377"/>
      <c r="AE958" s="385"/>
      <c r="AF958" s="385"/>
      <c r="AG958" s="385"/>
      <c r="AH958" s="385"/>
      <c r="AI958" s="379"/>
      <c r="AJ958" s="386"/>
      <c r="AK958" s="372"/>
      <c r="AL958" s="372"/>
      <c r="AM958" s="372"/>
      <c r="AN958" s="372"/>
      <c r="AO958" s="372"/>
      <c r="AP958" s="372"/>
      <c r="AQ958" s="373"/>
      <c r="AR958" s="387"/>
      <c r="AS958" s="383"/>
      <c r="AT958" s="435"/>
      <c r="AU958" s="385"/>
      <c r="AV958" s="385"/>
      <c r="AW958" s="385"/>
      <c r="AX958" s="385"/>
      <c r="AY958" s="378"/>
      <c r="AZ958" s="436"/>
      <c r="BA958" s="372"/>
      <c r="BB958" s="372"/>
      <c r="BC958" s="372"/>
      <c r="BD958" s="372"/>
      <c r="BE958" s="437"/>
      <c r="BF958" s="381"/>
      <c r="BG958" s="376"/>
      <c r="BH958" s="377"/>
      <c r="BI958" s="385"/>
      <c r="BJ958" s="385"/>
      <c r="BK958" s="385"/>
      <c r="BL958" s="385"/>
      <c r="BM958" s="385"/>
      <c r="BN958" s="385"/>
      <c r="BO958" s="379"/>
      <c r="BP958" s="439"/>
      <c r="BQ958" s="438"/>
      <c r="BR958" s="440"/>
      <c r="BS958" s="385"/>
      <c r="BT958" s="379"/>
      <c r="BX958" s="458"/>
    </row>
    <row r="959" spans="1:76" s="132" customFormat="1" ht="15" x14ac:dyDescent="0.3">
      <c r="A959" s="148"/>
      <c r="B959" s="149"/>
      <c r="C959" s="291" t="str">
        <f t="shared" si="14"/>
        <v/>
      </c>
      <c r="D959" s="295"/>
      <c r="E959" s="264"/>
      <c r="F959" s="264"/>
      <c r="G959" s="431"/>
      <c r="H959" s="432"/>
      <c r="I959" s="382"/>
      <c r="J959" s="382"/>
      <c r="K959" s="382"/>
      <c r="L959" s="376"/>
      <c r="M959" s="433"/>
      <c r="N959" s="434"/>
      <c r="O959" s="435"/>
      <c r="P959" s="378"/>
      <c r="Q959" s="436"/>
      <c r="R959" s="373"/>
      <c r="S959" s="437"/>
      <c r="T959" s="438"/>
      <c r="U959" s="384"/>
      <c r="V959" s="470"/>
      <c r="W959" s="381"/>
      <c r="X959" s="382"/>
      <c r="Y959" s="382"/>
      <c r="Z959" s="382"/>
      <c r="AA959" s="382"/>
      <c r="AB959" s="382"/>
      <c r="AC959" s="376"/>
      <c r="AD959" s="377"/>
      <c r="AE959" s="385"/>
      <c r="AF959" s="385"/>
      <c r="AG959" s="385"/>
      <c r="AH959" s="385"/>
      <c r="AI959" s="379"/>
      <c r="AJ959" s="386"/>
      <c r="AK959" s="372"/>
      <c r="AL959" s="372"/>
      <c r="AM959" s="372"/>
      <c r="AN959" s="372"/>
      <c r="AO959" s="372"/>
      <c r="AP959" s="372"/>
      <c r="AQ959" s="373"/>
      <c r="AR959" s="387"/>
      <c r="AS959" s="383"/>
      <c r="AT959" s="435"/>
      <c r="AU959" s="385"/>
      <c r="AV959" s="385"/>
      <c r="AW959" s="385"/>
      <c r="AX959" s="385"/>
      <c r="AY959" s="378"/>
      <c r="AZ959" s="436"/>
      <c r="BA959" s="372"/>
      <c r="BB959" s="372"/>
      <c r="BC959" s="372"/>
      <c r="BD959" s="372"/>
      <c r="BE959" s="437"/>
      <c r="BF959" s="381"/>
      <c r="BG959" s="376"/>
      <c r="BH959" s="377"/>
      <c r="BI959" s="385"/>
      <c r="BJ959" s="385"/>
      <c r="BK959" s="385"/>
      <c r="BL959" s="385"/>
      <c r="BM959" s="385"/>
      <c r="BN959" s="385"/>
      <c r="BO959" s="379"/>
      <c r="BP959" s="439"/>
      <c r="BQ959" s="438"/>
      <c r="BR959" s="440"/>
      <c r="BS959" s="385"/>
      <c r="BT959" s="379"/>
      <c r="BX959" s="458"/>
    </row>
    <row r="960" spans="1:76" s="132" customFormat="1" ht="15" x14ac:dyDescent="0.3">
      <c r="A960" s="148"/>
      <c r="B960" s="149"/>
      <c r="C960" s="291" t="str">
        <f t="shared" si="14"/>
        <v/>
      </c>
      <c r="D960" s="295"/>
      <c r="E960" s="264"/>
      <c r="F960" s="264"/>
      <c r="G960" s="431"/>
      <c r="H960" s="432"/>
      <c r="I960" s="382"/>
      <c r="J960" s="382"/>
      <c r="K960" s="382"/>
      <c r="L960" s="376"/>
      <c r="M960" s="433"/>
      <c r="N960" s="434"/>
      <c r="O960" s="435"/>
      <c r="P960" s="378"/>
      <c r="Q960" s="436"/>
      <c r="R960" s="373"/>
      <c r="S960" s="437"/>
      <c r="T960" s="438"/>
      <c r="U960" s="384"/>
      <c r="V960" s="470"/>
      <c r="W960" s="381"/>
      <c r="X960" s="382"/>
      <c r="Y960" s="382"/>
      <c r="Z960" s="382"/>
      <c r="AA960" s="382"/>
      <c r="AB960" s="382"/>
      <c r="AC960" s="376"/>
      <c r="AD960" s="377"/>
      <c r="AE960" s="385"/>
      <c r="AF960" s="385"/>
      <c r="AG960" s="385"/>
      <c r="AH960" s="385"/>
      <c r="AI960" s="379"/>
      <c r="AJ960" s="386"/>
      <c r="AK960" s="372"/>
      <c r="AL960" s="372"/>
      <c r="AM960" s="372"/>
      <c r="AN960" s="372"/>
      <c r="AO960" s="372"/>
      <c r="AP960" s="372"/>
      <c r="AQ960" s="373"/>
      <c r="AR960" s="387"/>
      <c r="AS960" s="383"/>
      <c r="AT960" s="435"/>
      <c r="AU960" s="385"/>
      <c r="AV960" s="385"/>
      <c r="AW960" s="385"/>
      <c r="AX960" s="385"/>
      <c r="AY960" s="378"/>
      <c r="AZ960" s="436"/>
      <c r="BA960" s="372"/>
      <c r="BB960" s="372"/>
      <c r="BC960" s="372"/>
      <c r="BD960" s="372"/>
      <c r="BE960" s="437"/>
      <c r="BF960" s="381"/>
      <c r="BG960" s="376"/>
      <c r="BH960" s="377"/>
      <c r="BI960" s="385"/>
      <c r="BJ960" s="385"/>
      <c r="BK960" s="385"/>
      <c r="BL960" s="385"/>
      <c r="BM960" s="385"/>
      <c r="BN960" s="385"/>
      <c r="BO960" s="379"/>
      <c r="BP960" s="439"/>
      <c r="BQ960" s="438"/>
      <c r="BR960" s="440"/>
      <c r="BS960" s="385"/>
      <c r="BT960" s="379"/>
      <c r="BX960" s="458"/>
    </row>
    <row r="961" spans="1:76" s="132" customFormat="1" ht="15" x14ac:dyDescent="0.3">
      <c r="A961" s="148"/>
      <c r="B961" s="149"/>
      <c r="C961" s="291" t="str">
        <f t="shared" si="14"/>
        <v/>
      </c>
      <c r="D961" s="295"/>
      <c r="E961" s="264"/>
      <c r="F961" s="264"/>
      <c r="G961" s="431"/>
      <c r="H961" s="432"/>
      <c r="I961" s="382"/>
      <c r="J961" s="382"/>
      <c r="K961" s="382"/>
      <c r="L961" s="376"/>
      <c r="M961" s="433"/>
      <c r="N961" s="434"/>
      <c r="O961" s="435"/>
      <c r="P961" s="378"/>
      <c r="Q961" s="436"/>
      <c r="R961" s="373"/>
      <c r="S961" s="437"/>
      <c r="T961" s="438"/>
      <c r="U961" s="384"/>
      <c r="V961" s="470"/>
      <c r="W961" s="381"/>
      <c r="X961" s="382"/>
      <c r="Y961" s="382"/>
      <c r="Z961" s="382"/>
      <c r="AA961" s="382"/>
      <c r="AB961" s="382"/>
      <c r="AC961" s="376"/>
      <c r="AD961" s="377"/>
      <c r="AE961" s="385"/>
      <c r="AF961" s="385"/>
      <c r="AG961" s="385"/>
      <c r="AH961" s="385"/>
      <c r="AI961" s="379"/>
      <c r="AJ961" s="386"/>
      <c r="AK961" s="372"/>
      <c r="AL961" s="372"/>
      <c r="AM961" s="372"/>
      <c r="AN961" s="372"/>
      <c r="AO961" s="372"/>
      <c r="AP961" s="372"/>
      <c r="AQ961" s="373"/>
      <c r="AR961" s="387"/>
      <c r="AS961" s="383"/>
      <c r="AT961" s="435"/>
      <c r="AU961" s="385"/>
      <c r="AV961" s="385"/>
      <c r="AW961" s="385"/>
      <c r="AX961" s="385"/>
      <c r="AY961" s="378"/>
      <c r="AZ961" s="436"/>
      <c r="BA961" s="372"/>
      <c r="BB961" s="372"/>
      <c r="BC961" s="372"/>
      <c r="BD961" s="372"/>
      <c r="BE961" s="437"/>
      <c r="BF961" s="381"/>
      <c r="BG961" s="376"/>
      <c r="BH961" s="377"/>
      <c r="BI961" s="385"/>
      <c r="BJ961" s="385"/>
      <c r="BK961" s="385"/>
      <c r="BL961" s="385"/>
      <c r="BM961" s="385"/>
      <c r="BN961" s="385"/>
      <c r="BO961" s="379"/>
      <c r="BP961" s="439"/>
      <c r="BQ961" s="438"/>
      <c r="BR961" s="440"/>
      <c r="BS961" s="385"/>
      <c r="BT961" s="379"/>
      <c r="BX961" s="458"/>
    </row>
    <row r="962" spans="1:76" s="132" customFormat="1" ht="15" x14ac:dyDescent="0.3">
      <c r="A962" s="148"/>
      <c r="B962" s="149"/>
      <c r="C962" s="291" t="str">
        <f t="shared" si="14"/>
        <v/>
      </c>
      <c r="D962" s="295"/>
      <c r="E962" s="264"/>
      <c r="F962" s="264"/>
      <c r="G962" s="431"/>
      <c r="H962" s="432"/>
      <c r="I962" s="382"/>
      <c r="J962" s="382"/>
      <c r="K962" s="382"/>
      <c r="L962" s="376"/>
      <c r="M962" s="433"/>
      <c r="N962" s="434"/>
      <c r="O962" s="435"/>
      <c r="P962" s="378"/>
      <c r="Q962" s="436"/>
      <c r="R962" s="373"/>
      <c r="S962" s="437"/>
      <c r="T962" s="438"/>
      <c r="U962" s="384"/>
      <c r="V962" s="470"/>
      <c r="W962" s="381"/>
      <c r="X962" s="382"/>
      <c r="Y962" s="382"/>
      <c r="Z962" s="382"/>
      <c r="AA962" s="382"/>
      <c r="AB962" s="382"/>
      <c r="AC962" s="376"/>
      <c r="AD962" s="377"/>
      <c r="AE962" s="385"/>
      <c r="AF962" s="385"/>
      <c r="AG962" s="385"/>
      <c r="AH962" s="385"/>
      <c r="AI962" s="379"/>
      <c r="AJ962" s="386"/>
      <c r="AK962" s="372"/>
      <c r="AL962" s="372"/>
      <c r="AM962" s="372"/>
      <c r="AN962" s="372"/>
      <c r="AO962" s="372"/>
      <c r="AP962" s="372"/>
      <c r="AQ962" s="373"/>
      <c r="AR962" s="387"/>
      <c r="AS962" s="383"/>
      <c r="AT962" s="435"/>
      <c r="AU962" s="385"/>
      <c r="AV962" s="385"/>
      <c r="AW962" s="385"/>
      <c r="AX962" s="385"/>
      <c r="AY962" s="378"/>
      <c r="AZ962" s="436"/>
      <c r="BA962" s="372"/>
      <c r="BB962" s="372"/>
      <c r="BC962" s="372"/>
      <c r="BD962" s="372"/>
      <c r="BE962" s="437"/>
      <c r="BF962" s="381"/>
      <c r="BG962" s="376"/>
      <c r="BH962" s="377"/>
      <c r="BI962" s="385"/>
      <c r="BJ962" s="385"/>
      <c r="BK962" s="385"/>
      <c r="BL962" s="385"/>
      <c r="BM962" s="385"/>
      <c r="BN962" s="385"/>
      <c r="BO962" s="379"/>
      <c r="BP962" s="439"/>
      <c r="BQ962" s="438"/>
      <c r="BR962" s="440"/>
      <c r="BS962" s="385"/>
      <c r="BT962" s="379"/>
      <c r="BX962" s="458"/>
    </row>
    <row r="963" spans="1:76" s="132" customFormat="1" ht="15" x14ac:dyDescent="0.3">
      <c r="A963" s="148"/>
      <c r="B963" s="149"/>
      <c r="C963" s="291" t="str">
        <f t="shared" si="14"/>
        <v/>
      </c>
      <c r="D963" s="295"/>
      <c r="E963" s="264"/>
      <c r="F963" s="264"/>
      <c r="G963" s="431"/>
      <c r="H963" s="432"/>
      <c r="I963" s="382"/>
      <c r="J963" s="382"/>
      <c r="K963" s="382"/>
      <c r="L963" s="376"/>
      <c r="M963" s="433"/>
      <c r="N963" s="434"/>
      <c r="O963" s="435"/>
      <c r="P963" s="378"/>
      <c r="Q963" s="436"/>
      <c r="R963" s="373"/>
      <c r="S963" s="437"/>
      <c r="T963" s="438"/>
      <c r="U963" s="384"/>
      <c r="V963" s="470"/>
      <c r="W963" s="381"/>
      <c r="X963" s="382"/>
      <c r="Y963" s="382"/>
      <c r="Z963" s="382"/>
      <c r="AA963" s="382"/>
      <c r="AB963" s="382"/>
      <c r="AC963" s="376"/>
      <c r="AD963" s="377"/>
      <c r="AE963" s="385"/>
      <c r="AF963" s="385"/>
      <c r="AG963" s="385"/>
      <c r="AH963" s="385"/>
      <c r="AI963" s="379"/>
      <c r="AJ963" s="386"/>
      <c r="AK963" s="372"/>
      <c r="AL963" s="372"/>
      <c r="AM963" s="372"/>
      <c r="AN963" s="372"/>
      <c r="AO963" s="372"/>
      <c r="AP963" s="372"/>
      <c r="AQ963" s="373"/>
      <c r="AR963" s="387"/>
      <c r="AS963" s="383"/>
      <c r="AT963" s="435"/>
      <c r="AU963" s="385"/>
      <c r="AV963" s="385"/>
      <c r="AW963" s="385"/>
      <c r="AX963" s="385"/>
      <c r="AY963" s="378"/>
      <c r="AZ963" s="436"/>
      <c r="BA963" s="372"/>
      <c r="BB963" s="372"/>
      <c r="BC963" s="372"/>
      <c r="BD963" s="372"/>
      <c r="BE963" s="437"/>
      <c r="BF963" s="381"/>
      <c r="BG963" s="376"/>
      <c r="BH963" s="377"/>
      <c r="BI963" s="385"/>
      <c r="BJ963" s="385"/>
      <c r="BK963" s="385"/>
      <c r="BL963" s="385"/>
      <c r="BM963" s="385"/>
      <c r="BN963" s="385"/>
      <c r="BO963" s="379"/>
      <c r="BP963" s="439"/>
      <c r="BQ963" s="438"/>
      <c r="BR963" s="440"/>
      <c r="BS963" s="385"/>
      <c r="BT963" s="379"/>
      <c r="BX963" s="458"/>
    </row>
    <row r="964" spans="1:76" s="132" customFormat="1" ht="15" x14ac:dyDescent="0.3">
      <c r="A964" s="148"/>
      <c r="B964" s="149"/>
      <c r="C964" s="291" t="str">
        <f t="shared" si="14"/>
        <v/>
      </c>
      <c r="D964" s="295"/>
      <c r="E964" s="264"/>
      <c r="F964" s="264"/>
      <c r="G964" s="431"/>
      <c r="H964" s="432"/>
      <c r="I964" s="382"/>
      <c r="J964" s="382"/>
      <c r="K964" s="382"/>
      <c r="L964" s="376"/>
      <c r="M964" s="433"/>
      <c r="N964" s="434"/>
      <c r="O964" s="435"/>
      <c r="P964" s="378"/>
      <c r="Q964" s="436"/>
      <c r="R964" s="373"/>
      <c r="S964" s="437"/>
      <c r="T964" s="438"/>
      <c r="U964" s="384"/>
      <c r="V964" s="470"/>
      <c r="W964" s="381"/>
      <c r="X964" s="382"/>
      <c r="Y964" s="382"/>
      <c r="Z964" s="382"/>
      <c r="AA964" s="382"/>
      <c r="AB964" s="382"/>
      <c r="AC964" s="376"/>
      <c r="AD964" s="377"/>
      <c r="AE964" s="385"/>
      <c r="AF964" s="385"/>
      <c r="AG964" s="385"/>
      <c r="AH964" s="385"/>
      <c r="AI964" s="379"/>
      <c r="AJ964" s="386"/>
      <c r="AK964" s="372"/>
      <c r="AL964" s="372"/>
      <c r="AM964" s="372"/>
      <c r="AN964" s="372"/>
      <c r="AO964" s="372"/>
      <c r="AP964" s="372"/>
      <c r="AQ964" s="373"/>
      <c r="AR964" s="387"/>
      <c r="AS964" s="383"/>
      <c r="AT964" s="435"/>
      <c r="AU964" s="385"/>
      <c r="AV964" s="385"/>
      <c r="AW964" s="385"/>
      <c r="AX964" s="385"/>
      <c r="AY964" s="378"/>
      <c r="AZ964" s="436"/>
      <c r="BA964" s="372"/>
      <c r="BB964" s="372"/>
      <c r="BC964" s="372"/>
      <c r="BD964" s="372"/>
      <c r="BE964" s="437"/>
      <c r="BF964" s="381"/>
      <c r="BG964" s="376"/>
      <c r="BH964" s="377"/>
      <c r="BI964" s="385"/>
      <c r="BJ964" s="385"/>
      <c r="BK964" s="385"/>
      <c r="BL964" s="385"/>
      <c r="BM964" s="385"/>
      <c r="BN964" s="385"/>
      <c r="BO964" s="379"/>
      <c r="BP964" s="439"/>
      <c r="BQ964" s="438"/>
      <c r="BR964" s="440"/>
      <c r="BS964" s="385"/>
      <c r="BT964" s="379"/>
      <c r="BX964" s="458"/>
    </row>
    <row r="965" spans="1:76" s="132" customFormat="1" ht="15" x14ac:dyDescent="0.3">
      <c r="A965" s="148"/>
      <c r="B965" s="149"/>
      <c r="C965" s="291" t="str">
        <f t="shared" ref="C965:C1002" si="15">IF(D965="","",C964+1)</f>
        <v/>
      </c>
      <c r="D965" s="295"/>
      <c r="E965" s="264"/>
      <c r="F965" s="264"/>
      <c r="G965" s="431"/>
      <c r="H965" s="432"/>
      <c r="I965" s="382"/>
      <c r="J965" s="382"/>
      <c r="K965" s="382"/>
      <c r="L965" s="376"/>
      <c r="M965" s="433"/>
      <c r="N965" s="434"/>
      <c r="O965" s="435"/>
      <c r="P965" s="378"/>
      <c r="Q965" s="436"/>
      <c r="R965" s="373"/>
      <c r="S965" s="437"/>
      <c r="T965" s="438"/>
      <c r="U965" s="384"/>
      <c r="V965" s="470"/>
      <c r="W965" s="381"/>
      <c r="X965" s="382"/>
      <c r="Y965" s="382"/>
      <c r="Z965" s="382"/>
      <c r="AA965" s="382"/>
      <c r="AB965" s="382"/>
      <c r="AC965" s="376"/>
      <c r="AD965" s="377"/>
      <c r="AE965" s="385"/>
      <c r="AF965" s="385"/>
      <c r="AG965" s="385"/>
      <c r="AH965" s="385"/>
      <c r="AI965" s="379"/>
      <c r="AJ965" s="386"/>
      <c r="AK965" s="372"/>
      <c r="AL965" s="372"/>
      <c r="AM965" s="372"/>
      <c r="AN965" s="372"/>
      <c r="AO965" s="372"/>
      <c r="AP965" s="372"/>
      <c r="AQ965" s="373"/>
      <c r="AR965" s="387"/>
      <c r="AS965" s="383"/>
      <c r="AT965" s="435"/>
      <c r="AU965" s="385"/>
      <c r="AV965" s="385"/>
      <c r="AW965" s="385"/>
      <c r="AX965" s="385"/>
      <c r="AY965" s="378"/>
      <c r="AZ965" s="436"/>
      <c r="BA965" s="372"/>
      <c r="BB965" s="372"/>
      <c r="BC965" s="372"/>
      <c r="BD965" s="372"/>
      <c r="BE965" s="437"/>
      <c r="BF965" s="381"/>
      <c r="BG965" s="376"/>
      <c r="BH965" s="377"/>
      <c r="BI965" s="385"/>
      <c r="BJ965" s="385"/>
      <c r="BK965" s="385"/>
      <c r="BL965" s="385"/>
      <c r="BM965" s="385"/>
      <c r="BN965" s="385"/>
      <c r="BO965" s="379"/>
      <c r="BP965" s="439"/>
      <c r="BQ965" s="438"/>
      <c r="BR965" s="440"/>
      <c r="BS965" s="385"/>
      <c r="BT965" s="379"/>
      <c r="BX965" s="458"/>
    </row>
    <row r="966" spans="1:76" s="132" customFormat="1" ht="15" x14ac:dyDescent="0.3">
      <c r="A966" s="148"/>
      <c r="B966" s="149"/>
      <c r="C966" s="291" t="str">
        <f t="shared" si="15"/>
        <v/>
      </c>
      <c r="D966" s="295"/>
      <c r="E966" s="264"/>
      <c r="F966" s="264"/>
      <c r="G966" s="431"/>
      <c r="H966" s="432"/>
      <c r="I966" s="382"/>
      <c r="J966" s="382"/>
      <c r="K966" s="382"/>
      <c r="L966" s="376"/>
      <c r="M966" s="433"/>
      <c r="N966" s="434"/>
      <c r="O966" s="435"/>
      <c r="P966" s="378"/>
      <c r="Q966" s="436"/>
      <c r="R966" s="373"/>
      <c r="S966" s="437"/>
      <c r="T966" s="438"/>
      <c r="U966" s="384"/>
      <c r="V966" s="470"/>
      <c r="W966" s="381"/>
      <c r="X966" s="382"/>
      <c r="Y966" s="382"/>
      <c r="Z966" s="382"/>
      <c r="AA966" s="382"/>
      <c r="AB966" s="382"/>
      <c r="AC966" s="376"/>
      <c r="AD966" s="377"/>
      <c r="AE966" s="385"/>
      <c r="AF966" s="385"/>
      <c r="AG966" s="385"/>
      <c r="AH966" s="385"/>
      <c r="AI966" s="379"/>
      <c r="AJ966" s="386"/>
      <c r="AK966" s="372"/>
      <c r="AL966" s="372"/>
      <c r="AM966" s="372"/>
      <c r="AN966" s="372"/>
      <c r="AO966" s="372"/>
      <c r="AP966" s="372"/>
      <c r="AQ966" s="373"/>
      <c r="AR966" s="387"/>
      <c r="AS966" s="383"/>
      <c r="AT966" s="435"/>
      <c r="AU966" s="385"/>
      <c r="AV966" s="385"/>
      <c r="AW966" s="385"/>
      <c r="AX966" s="385"/>
      <c r="AY966" s="378"/>
      <c r="AZ966" s="436"/>
      <c r="BA966" s="372"/>
      <c r="BB966" s="372"/>
      <c r="BC966" s="372"/>
      <c r="BD966" s="372"/>
      <c r="BE966" s="437"/>
      <c r="BF966" s="381"/>
      <c r="BG966" s="376"/>
      <c r="BH966" s="377"/>
      <c r="BI966" s="385"/>
      <c r="BJ966" s="385"/>
      <c r="BK966" s="385"/>
      <c r="BL966" s="385"/>
      <c r="BM966" s="385"/>
      <c r="BN966" s="385"/>
      <c r="BO966" s="379"/>
      <c r="BP966" s="439"/>
      <c r="BQ966" s="438"/>
      <c r="BR966" s="440"/>
      <c r="BS966" s="385"/>
      <c r="BT966" s="379"/>
      <c r="BX966" s="458"/>
    </row>
    <row r="967" spans="1:76" s="132" customFormat="1" ht="15" x14ac:dyDescent="0.3">
      <c r="A967" s="148"/>
      <c r="B967" s="149"/>
      <c r="C967" s="291" t="str">
        <f t="shared" si="15"/>
        <v/>
      </c>
      <c r="D967" s="295"/>
      <c r="E967" s="264"/>
      <c r="F967" s="264"/>
      <c r="G967" s="431"/>
      <c r="H967" s="432"/>
      <c r="I967" s="382"/>
      <c r="J967" s="382"/>
      <c r="K967" s="382"/>
      <c r="L967" s="376"/>
      <c r="M967" s="433"/>
      <c r="N967" s="434"/>
      <c r="O967" s="435"/>
      <c r="P967" s="378"/>
      <c r="Q967" s="436"/>
      <c r="R967" s="373"/>
      <c r="S967" s="437"/>
      <c r="T967" s="438"/>
      <c r="U967" s="384"/>
      <c r="V967" s="470"/>
      <c r="W967" s="381"/>
      <c r="X967" s="382"/>
      <c r="Y967" s="382"/>
      <c r="Z967" s="382"/>
      <c r="AA967" s="382"/>
      <c r="AB967" s="382"/>
      <c r="AC967" s="376"/>
      <c r="AD967" s="377"/>
      <c r="AE967" s="385"/>
      <c r="AF967" s="385"/>
      <c r="AG967" s="385"/>
      <c r="AH967" s="385"/>
      <c r="AI967" s="379"/>
      <c r="AJ967" s="386"/>
      <c r="AK967" s="372"/>
      <c r="AL967" s="372"/>
      <c r="AM967" s="372"/>
      <c r="AN967" s="372"/>
      <c r="AO967" s="372"/>
      <c r="AP967" s="372"/>
      <c r="AQ967" s="373"/>
      <c r="AR967" s="387"/>
      <c r="AS967" s="383"/>
      <c r="AT967" s="435"/>
      <c r="AU967" s="385"/>
      <c r="AV967" s="385"/>
      <c r="AW967" s="385"/>
      <c r="AX967" s="385"/>
      <c r="AY967" s="378"/>
      <c r="AZ967" s="436"/>
      <c r="BA967" s="372"/>
      <c r="BB967" s="372"/>
      <c r="BC967" s="372"/>
      <c r="BD967" s="372"/>
      <c r="BE967" s="437"/>
      <c r="BF967" s="381"/>
      <c r="BG967" s="376"/>
      <c r="BH967" s="377"/>
      <c r="BI967" s="385"/>
      <c r="BJ967" s="385"/>
      <c r="BK967" s="385"/>
      <c r="BL967" s="385"/>
      <c r="BM967" s="385"/>
      <c r="BN967" s="385"/>
      <c r="BO967" s="379"/>
      <c r="BP967" s="439"/>
      <c r="BQ967" s="438"/>
      <c r="BR967" s="440"/>
      <c r="BS967" s="385"/>
      <c r="BT967" s="379"/>
      <c r="BX967" s="458"/>
    </row>
    <row r="968" spans="1:76" s="132" customFormat="1" ht="15" x14ac:dyDescent="0.3">
      <c r="A968" s="148"/>
      <c r="B968" s="149"/>
      <c r="C968" s="291" t="str">
        <f t="shared" si="15"/>
        <v/>
      </c>
      <c r="D968" s="295"/>
      <c r="E968" s="264"/>
      <c r="F968" s="264"/>
      <c r="G968" s="431"/>
      <c r="H968" s="432"/>
      <c r="I968" s="382"/>
      <c r="J968" s="382"/>
      <c r="K968" s="382"/>
      <c r="L968" s="376"/>
      <c r="M968" s="433"/>
      <c r="N968" s="434"/>
      <c r="O968" s="435"/>
      <c r="P968" s="378"/>
      <c r="Q968" s="436"/>
      <c r="R968" s="373"/>
      <c r="S968" s="437"/>
      <c r="T968" s="438"/>
      <c r="U968" s="384"/>
      <c r="V968" s="470"/>
      <c r="W968" s="381"/>
      <c r="X968" s="382"/>
      <c r="Y968" s="382"/>
      <c r="Z968" s="382"/>
      <c r="AA968" s="382"/>
      <c r="AB968" s="382"/>
      <c r="AC968" s="376"/>
      <c r="AD968" s="377"/>
      <c r="AE968" s="385"/>
      <c r="AF968" s="385"/>
      <c r="AG968" s="385"/>
      <c r="AH968" s="385"/>
      <c r="AI968" s="379"/>
      <c r="AJ968" s="386"/>
      <c r="AK968" s="372"/>
      <c r="AL968" s="372"/>
      <c r="AM968" s="372"/>
      <c r="AN968" s="372"/>
      <c r="AO968" s="372"/>
      <c r="AP968" s="372"/>
      <c r="AQ968" s="373"/>
      <c r="AR968" s="387"/>
      <c r="AS968" s="383"/>
      <c r="AT968" s="435"/>
      <c r="AU968" s="385"/>
      <c r="AV968" s="385"/>
      <c r="AW968" s="385"/>
      <c r="AX968" s="385"/>
      <c r="AY968" s="378"/>
      <c r="AZ968" s="436"/>
      <c r="BA968" s="372"/>
      <c r="BB968" s="372"/>
      <c r="BC968" s="372"/>
      <c r="BD968" s="372"/>
      <c r="BE968" s="437"/>
      <c r="BF968" s="381"/>
      <c r="BG968" s="376"/>
      <c r="BH968" s="377"/>
      <c r="BI968" s="385"/>
      <c r="BJ968" s="385"/>
      <c r="BK968" s="385"/>
      <c r="BL968" s="385"/>
      <c r="BM968" s="385"/>
      <c r="BN968" s="385"/>
      <c r="BO968" s="379"/>
      <c r="BP968" s="439"/>
      <c r="BQ968" s="438"/>
      <c r="BR968" s="440"/>
      <c r="BS968" s="385"/>
      <c r="BT968" s="379"/>
      <c r="BX968" s="458"/>
    </row>
    <row r="969" spans="1:76" s="132" customFormat="1" ht="15" x14ac:dyDescent="0.3">
      <c r="A969" s="148"/>
      <c r="B969" s="149"/>
      <c r="C969" s="291" t="str">
        <f t="shared" si="15"/>
        <v/>
      </c>
      <c r="D969" s="295"/>
      <c r="E969" s="264"/>
      <c r="F969" s="264"/>
      <c r="G969" s="431"/>
      <c r="H969" s="432"/>
      <c r="I969" s="382"/>
      <c r="J969" s="382"/>
      <c r="K969" s="382"/>
      <c r="L969" s="376"/>
      <c r="M969" s="433"/>
      <c r="N969" s="434"/>
      <c r="O969" s="435"/>
      <c r="P969" s="378"/>
      <c r="Q969" s="436"/>
      <c r="R969" s="373"/>
      <c r="S969" s="437"/>
      <c r="T969" s="438"/>
      <c r="U969" s="384"/>
      <c r="V969" s="470"/>
      <c r="W969" s="381"/>
      <c r="X969" s="382"/>
      <c r="Y969" s="382"/>
      <c r="Z969" s="382"/>
      <c r="AA969" s="382"/>
      <c r="AB969" s="382"/>
      <c r="AC969" s="376"/>
      <c r="AD969" s="377"/>
      <c r="AE969" s="385"/>
      <c r="AF969" s="385"/>
      <c r="AG969" s="385"/>
      <c r="AH969" s="385"/>
      <c r="AI969" s="379"/>
      <c r="AJ969" s="386"/>
      <c r="AK969" s="372"/>
      <c r="AL969" s="372"/>
      <c r="AM969" s="372"/>
      <c r="AN969" s="372"/>
      <c r="AO969" s="372"/>
      <c r="AP969" s="372"/>
      <c r="AQ969" s="373"/>
      <c r="AR969" s="387"/>
      <c r="AS969" s="383"/>
      <c r="AT969" s="435"/>
      <c r="AU969" s="385"/>
      <c r="AV969" s="385"/>
      <c r="AW969" s="385"/>
      <c r="AX969" s="385"/>
      <c r="AY969" s="378"/>
      <c r="AZ969" s="436"/>
      <c r="BA969" s="372"/>
      <c r="BB969" s="372"/>
      <c r="BC969" s="372"/>
      <c r="BD969" s="372"/>
      <c r="BE969" s="437"/>
      <c r="BF969" s="381"/>
      <c r="BG969" s="376"/>
      <c r="BH969" s="377"/>
      <c r="BI969" s="385"/>
      <c r="BJ969" s="385"/>
      <c r="BK969" s="385"/>
      <c r="BL969" s="385"/>
      <c r="BM969" s="385"/>
      <c r="BN969" s="385"/>
      <c r="BO969" s="379"/>
      <c r="BP969" s="439"/>
      <c r="BQ969" s="438"/>
      <c r="BR969" s="440"/>
      <c r="BS969" s="385"/>
      <c r="BT969" s="379"/>
      <c r="BX969" s="458"/>
    </row>
    <row r="970" spans="1:76" s="132" customFormat="1" ht="15" x14ac:dyDescent="0.3">
      <c r="A970" s="148"/>
      <c r="B970" s="149"/>
      <c r="C970" s="291" t="str">
        <f t="shared" si="15"/>
        <v/>
      </c>
      <c r="D970" s="295"/>
      <c r="E970" s="264"/>
      <c r="F970" s="264"/>
      <c r="G970" s="431"/>
      <c r="H970" s="432"/>
      <c r="I970" s="382"/>
      <c r="J970" s="382"/>
      <c r="K970" s="382"/>
      <c r="L970" s="376"/>
      <c r="M970" s="433"/>
      <c r="N970" s="434"/>
      <c r="O970" s="435"/>
      <c r="P970" s="378"/>
      <c r="Q970" s="436"/>
      <c r="R970" s="373"/>
      <c r="S970" s="437"/>
      <c r="T970" s="438"/>
      <c r="U970" s="384"/>
      <c r="V970" s="470"/>
      <c r="W970" s="381"/>
      <c r="X970" s="382"/>
      <c r="Y970" s="382"/>
      <c r="Z970" s="382"/>
      <c r="AA970" s="382"/>
      <c r="AB970" s="382"/>
      <c r="AC970" s="376"/>
      <c r="AD970" s="377"/>
      <c r="AE970" s="385"/>
      <c r="AF970" s="385"/>
      <c r="AG970" s="385"/>
      <c r="AH970" s="385"/>
      <c r="AI970" s="379"/>
      <c r="AJ970" s="386"/>
      <c r="AK970" s="372"/>
      <c r="AL970" s="372"/>
      <c r="AM970" s="372"/>
      <c r="AN970" s="372"/>
      <c r="AO970" s="372"/>
      <c r="AP970" s="372"/>
      <c r="AQ970" s="373"/>
      <c r="AR970" s="387"/>
      <c r="AS970" s="383"/>
      <c r="AT970" s="435"/>
      <c r="AU970" s="385"/>
      <c r="AV970" s="385"/>
      <c r="AW970" s="385"/>
      <c r="AX970" s="385"/>
      <c r="AY970" s="378"/>
      <c r="AZ970" s="436"/>
      <c r="BA970" s="372"/>
      <c r="BB970" s="372"/>
      <c r="BC970" s="372"/>
      <c r="BD970" s="372"/>
      <c r="BE970" s="437"/>
      <c r="BF970" s="381"/>
      <c r="BG970" s="376"/>
      <c r="BH970" s="377"/>
      <c r="BI970" s="385"/>
      <c r="BJ970" s="385"/>
      <c r="BK970" s="385"/>
      <c r="BL970" s="385"/>
      <c r="BM970" s="385"/>
      <c r="BN970" s="385"/>
      <c r="BO970" s="379"/>
      <c r="BP970" s="439"/>
      <c r="BQ970" s="438"/>
      <c r="BR970" s="440"/>
      <c r="BS970" s="385"/>
      <c r="BT970" s="379"/>
      <c r="BX970" s="458"/>
    </row>
    <row r="971" spans="1:76" s="132" customFormat="1" ht="15" x14ac:dyDescent="0.3">
      <c r="A971" s="148"/>
      <c r="B971" s="149"/>
      <c r="C971" s="291" t="str">
        <f t="shared" si="15"/>
        <v/>
      </c>
      <c r="D971" s="295"/>
      <c r="E971" s="264"/>
      <c r="F971" s="264"/>
      <c r="G971" s="431"/>
      <c r="H971" s="432"/>
      <c r="I971" s="382"/>
      <c r="J971" s="382"/>
      <c r="K971" s="382"/>
      <c r="L971" s="376"/>
      <c r="M971" s="433"/>
      <c r="N971" s="434"/>
      <c r="O971" s="435"/>
      <c r="P971" s="378"/>
      <c r="Q971" s="436"/>
      <c r="R971" s="373"/>
      <c r="S971" s="437"/>
      <c r="T971" s="438"/>
      <c r="U971" s="384"/>
      <c r="V971" s="470"/>
      <c r="W971" s="381"/>
      <c r="X971" s="382"/>
      <c r="Y971" s="382"/>
      <c r="Z971" s="382"/>
      <c r="AA971" s="382"/>
      <c r="AB971" s="382"/>
      <c r="AC971" s="376"/>
      <c r="AD971" s="377"/>
      <c r="AE971" s="385"/>
      <c r="AF971" s="385"/>
      <c r="AG971" s="385"/>
      <c r="AH971" s="385"/>
      <c r="AI971" s="379"/>
      <c r="AJ971" s="386"/>
      <c r="AK971" s="372"/>
      <c r="AL971" s="372"/>
      <c r="AM971" s="372"/>
      <c r="AN971" s="372"/>
      <c r="AO971" s="372"/>
      <c r="AP971" s="372"/>
      <c r="AQ971" s="373"/>
      <c r="AR971" s="387"/>
      <c r="AS971" s="383"/>
      <c r="AT971" s="435"/>
      <c r="AU971" s="385"/>
      <c r="AV971" s="385"/>
      <c r="AW971" s="385"/>
      <c r="AX971" s="385"/>
      <c r="AY971" s="378"/>
      <c r="AZ971" s="436"/>
      <c r="BA971" s="372"/>
      <c r="BB971" s="372"/>
      <c r="BC971" s="372"/>
      <c r="BD971" s="372"/>
      <c r="BE971" s="437"/>
      <c r="BF971" s="381"/>
      <c r="BG971" s="376"/>
      <c r="BH971" s="377"/>
      <c r="BI971" s="385"/>
      <c r="BJ971" s="385"/>
      <c r="BK971" s="385"/>
      <c r="BL971" s="385"/>
      <c r="BM971" s="385"/>
      <c r="BN971" s="385"/>
      <c r="BO971" s="379"/>
      <c r="BP971" s="439"/>
      <c r="BQ971" s="438"/>
      <c r="BR971" s="440"/>
      <c r="BS971" s="385"/>
      <c r="BT971" s="379"/>
      <c r="BX971" s="458"/>
    </row>
    <row r="972" spans="1:76" s="132" customFormat="1" ht="15" x14ac:dyDescent="0.3">
      <c r="A972" s="148"/>
      <c r="B972" s="149"/>
      <c r="C972" s="291" t="str">
        <f t="shared" si="15"/>
        <v/>
      </c>
      <c r="D972" s="295"/>
      <c r="E972" s="264"/>
      <c r="F972" s="264"/>
      <c r="G972" s="431"/>
      <c r="H972" s="432"/>
      <c r="I972" s="382"/>
      <c r="J972" s="382"/>
      <c r="K972" s="382"/>
      <c r="L972" s="376"/>
      <c r="M972" s="433"/>
      <c r="N972" s="434"/>
      <c r="O972" s="435"/>
      <c r="P972" s="378"/>
      <c r="Q972" s="436"/>
      <c r="R972" s="373"/>
      <c r="S972" s="437"/>
      <c r="T972" s="438"/>
      <c r="U972" s="384"/>
      <c r="V972" s="470"/>
      <c r="W972" s="381"/>
      <c r="X972" s="382"/>
      <c r="Y972" s="382"/>
      <c r="Z972" s="382"/>
      <c r="AA972" s="382"/>
      <c r="AB972" s="382"/>
      <c r="AC972" s="376"/>
      <c r="AD972" s="377"/>
      <c r="AE972" s="385"/>
      <c r="AF972" s="385"/>
      <c r="AG972" s="385"/>
      <c r="AH972" s="385"/>
      <c r="AI972" s="379"/>
      <c r="AJ972" s="386"/>
      <c r="AK972" s="372"/>
      <c r="AL972" s="372"/>
      <c r="AM972" s="372"/>
      <c r="AN972" s="372"/>
      <c r="AO972" s="372"/>
      <c r="AP972" s="372"/>
      <c r="AQ972" s="373"/>
      <c r="AR972" s="387"/>
      <c r="AS972" s="383"/>
      <c r="AT972" s="435"/>
      <c r="AU972" s="385"/>
      <c r="AV972" s="385"/>
      <c r="AW972" s="385"/>
      <c r="AX972" s="385"/>
      <c r="AY972" s="378"/>
      <c r="AZ972" s="436"/>
      <c r="BA972" s="372"/>
      <c r="BB972" s="372"/>
      <c r="BC972" s="372"/>
      <c r="BD972" s="372"/>
      <c r="BE972" s="437"/>
      <c r="BF972" s="381"/>
      <c r="BG972" s="376"/>
      <c r="BH972" s="377"/>
      <c r="BI972" s="385"/>
      <c r="BJ972" s="385"/>
      <c r="BK972" s="385"/>
      <c r="BL972" s="385"/>
      <c r="BM972" s="385"/>
      <c r="BN972" s="385"/>
      <c r="BO972" s="379"/>
      <c r="BP972" s="439"/>
      <c r="BQ972" s="438"/>
      <c r="BR972" s="440"/>
      <c r="BS972" s="385"/>
      <c r="BT972" s="379"/>
      <c r="BX972" s="458"/>
    </row>
    <row r="973" spans="1:76" s="132" customFormat="1" ht="15" x14ac:dyDescent="0.3">
      <c r="A973" s="148"/>
      <c r="B973" s="149"/>
      <c r="C973" s="291" t="str">
        <f t="shared" si="15"/>
        <v/>
      </c>
      <c r="D973" s="295"/>
      <c r="E973" s="264"/>
      <c r="F973" s="264"/>
      <c r="G973" s="431"/>
      <c r="H973" s="432"/>
      <c r="I973" s="382"/>
      <c r="J973" s="382"/>
      <c r="K973" s="382"/>
      <c r="L973" s="376"/>
      <c r="M973" s="433"/>
      <c r="N973" s="434"/>
      <c r="O973" s="435"/>
      <c r="P973" s="378"/>
      <c r="Q973" s="436"/>
      <c r="R973" s="373"/>
      <c r="S973" s="437"/>
      <c r="T973" s="438"/>
      <c r="U973" s="384"/>
      <c r="V973" s="470"/>
      <c r="W973" s="381"/>
      <c r="X973" s="382"/>
      <c r="Y973" s="382"/>
      <c r="Z973" s="382"/>
      <c r="AA973" s="382"/>
      <c r="AB973" s="382"/>
      <c r="AC973" s="376"/>
      <c r="AD973" s="377"/>
      <c r="AE973" s="385"/>
      <c r="AF973" s="385"/>
      <c r="AG973" s="385"/>
      <c r="AH973" s="385"/>
      <c r="AI973" s="379"/>
      <c r="AJ973" s="386"/>
      <c r="AK973" s="372"/>
      <c r="AL973" s="372"/>
      <c r="AM973" s="372"/>
      <c r="AN973" s="372"/>
      <c r="AO973" s="372"/>
      <c r="AP973" s="372"/>
      <c r="AQ973" s="373"/>
      <c r="AR973" s="387"/>
      <c r="AS973" s="383"/>
      <c r="AT973" s="435"/>
      <c r="AU973" s="385"/>
      <c r="AV973" s="385"/>
      <c r="AW973" s="385"/>
      <c r="AX973" s="385"/>
      <c r="AY973" s="378"/>
      <c r="AZ973" s="436"/>
      <c r="BA973" s="372"/>
      <c r="BB973" s="372"/>
      <c r="BC973" s="372"/>
      <c r="BD973" s="372"/>
      <c r="BE973" s="437"/>
      <c r="BF973" s="381"/>
      <c r="BG973" s="376"/>
      <c r="BH973" s="377"/>
      <c r="BI973" s="385"/>
      <c r="BJ973" s="385"/>
      <c r="BK973" s="385"/>
      <c r="BL973" s="385"/>
      <c r="BM973" s="385"/>
      <c r="BN973" s="385"/>
      <c r="BO973" s="379"/>
      <c r="BP973" s="439"/>
      <c r="BQ973" s="438"/>
      <c r="BR973" s="440"/>
      <c r="BS973" s="385"/>
      <c r="BT973" s="379"/>
      <c r="BX973" s="458"/>
    </row>
    <row r="974" spans="1:76" s="132" customFormat="1" ht="15" x14ac:dyDescent="0.3">
      <c r="A974" s="148"/>
      <c r="B974" s="149"/>
      <c r="C974" s="291" t="str">
        <f t="shared" si="15"/>
        <v/>
      </c>
      <c r="D974" s="295"/>
      <c r="E974" s="264"/>
      <c r="F974" s="264"/>
      <c r="G974" s="431"/>
      <c r="H974" s="432"/>
      <c r="I974" s="382"/>
      <c r="J974" s="382"/>
      <c r="K974" s="382"/>
      <c r="L974" s="376"/>
      <c r="M974" s="433"/>
      <c r="N974" s="434"/>
      <c r="O974" s="435"/>
      <c r="P974" s="378"/>
      <c r="Q974" s="436"/>
      <c r="R974" s="373"/>
      <c r="S974" s="437"/>
      <c r="T974" s="438"/>
      <c r="U974" s="384"/>
      <c r="V974" s="470"/>
      <c r="W974" s="381"/>
      <c r="X974" s="382"/>
      <c r="Y974" s="382"/>
      <c r="Z974" s="382"/>
      <c r="AA974" s="382"/>
      <c r="AB974" s="382"/>
      <c r="AC974" s="376"/>
      <c r="AD974" s="377"/>
      <c r="AE974" s="385"/>
      <c r="AF974" s="385"/>
      <c r="AG974" s="385"/>
      <c r="AH974" s="385"/>
      <c r="AI974" s="379"/>
      <c r="AJ974" s="386"/>
      <c r="AK974" s="372"/>
      <c r="AL974" s="372"/>
      <c r="AM974" s="372"/>
      <c r="AN974" s="372"/>
      <c r="AO974" s="372"/>
      <c r="AP974" s="372"/>
      <c r="AQ974" s="373"/>
      <c r="AR974" s="387"/>
      <c r="AS974" s="383"/>
      <c r="AT974" s="435"/>
      <c r="AU974" s="385"/>
      <c r="AV974" s="385"/>
      <c r="AW974" s="385"/>
      <c r="AX974" s="385"/>
      <c r="AY974" s="378"/>
      <c r="AZ974" s="436"/>
      <c r="BA974" s="372"/>
      <c r="BB974" s="372"/>
      <c r="BC974" s="372"/>
      <c r="BD974" s="372"/>
      <c r="BE974" s="437"/>
      <c r="BF974" s="381"/>
      <c r="BG974" s="376"/>
      <c r="BH974" s="377"/>
      <c r="BI974" s="385"/>
      <c r="BJ974" s="385"/>
      <c r="BK974" s="385"/>
      <c r="BL974" s="385"/>
      <c r="BM974" s="385"/>
      <c r="BN974" s="385"/>
      <c r="BO974" s="379"/>
      <c r="BP974" s="439"/>
      <c r="BQ974" s="438"/>
      <c r="BR974" s="440"/>
      <c r="BS974" s="385"/>
      <c r="BT974" s="379"/>
      <c r="BX974" s="458"/>
    </row>
    <row r="975" spans="1:76" s="132" customFormat="1" ht="15" x14ac:dyDescent="0.3">
      <c r="A975" s="148"/>
      <c r="B975" s="149"/>
      <c r="C975" s="291" t="str">
        <f t="shared" si="15"/>
        <v/>
      </c>
      <c r="D975" s="295"/>
      <c r="E975" s="264"/>
      <c r="F975" s="264"/>
      <c r="G975" s="431"/>
      <c r="H975" s="432"/>
      <c r="I975" s="382"/>
      <c r="J975" s="382"/>
      <c r="K975" s="382"/>
      <c r="L975" s="376"/>
      <c r="M975" s="433"/>
      <c r="N975" s="434"/>
      <c r="O975" s="435"/>
      <c r="P975" s="378"/>
      <c r="Q975" s="436"/>
      <c r="R975" s="373"/>
      <c r="S975" s="437"/>
      <c r="T975" s="438"/>
      <c r="U975" s="384"/>
      <c r="V975" s="470"/>
      <c r="W975" s="381"/>
      <c r="X975" s="382"/>
      <c r="Y975" s="382"/>
      <c r="Z975" s="382"/>
      <c r="AA975" s="382"/>
      <c r="AB975" s="382"/>
      <c r="AC975" s="376"/>
      <c r="AD975" s="377"/>
      <c r="AE975" s="385"/>
      <c r="AF975" s="385"/>
      <c r="AG975" s="385"/>
      <c r="AH975" s="385"/>
      <c r="AI975" s="379"/>
      <c r="AJ975" s="386"/>
      <c r="AK975" s="372"/>
      <c r="AL975" s="372"/>
      <c r="AM975" s="372"/>
      <c r="AN975" s="372"/>
      <c r="AO975" s="372"/>
      <c r="AP975" s="372"/>
      <c r="AQ975" s="373"/>
      <c r="AR975" s="387"/>
      <c r="AS975" s="383"/>
      <c r="AT975" s="435"/>
      <c r="AU975" s="385"/>
      <c r="AV975" s="385"/>
      <c r="AW975" s="385"/>
      <c r="AX975" s="385"/>
      <c r="AY975" s="378"/>
      <c r="AZ975" s="436"/>
      <c r="BA975" s="372"/>
      <c r="BB975" s="372"/>
      <c r="BC975" s="372"/>
      <c r="BD975" s="372"/>
      <c r="BE975" s="437"/>
      <c r="BF975" s="381"/>
      <c r="BG975" s="376"/>
      <c r="BH975" s="377"/>
      <c r="BI975" s="385"/>
      <c r="BJ975" s="385"/>
      <c r="BK975" s="385"/>
      <c r="BL975" s="385"/>
      <c r="BM975" s="385"/>
      <c r="BN975" s="385"/>
      <c r="BO975" s="379"/>
      <c r="BP975" s="439"/>
      <c r="BQ975" s="438"/>
      <c r="BR975" s="440"/>
      <c r="BS975" s="385"/>
      <c r="BT975" s="379"/>
      <c r="BX975" s="458"/>
    </row>
    <row r="976" spans="1:76" s="132" customFormat="1" ht="15" x14ac:dyDescent="0.3">
      <c r="A976" s="148"/>
      <c r="B976" s="149"/>
      <c r="C976" s="291" t="str">
        <f t="shared" si="15"/>
        <v/>
      </c>
      <c r="D976" s="295"/>
      <c r="E976" s="264"/>
      <c r="F976" s="264"/>
      <c r="G976" s="431"/>
      <c r="H976" s="432"/>
      <c r="I976" s="382"/>
      <c r="J976" s="382"/>
      <c r="K976" s="382"/>
      <c r="L976" s="376"/>
      <c r="M976" s="433"/>
      <c r="N976" s="434"/>
      <c r="O976" s="435"/>
      <c r="P976" s="378"/>
      <c r="Q976" s="436"/>
      <c r="R976" s="373"/>
      <c r="S976" s="437"/>
      <c r="T976" s="438"/>
      <c r="U976" s="384"/>
      <c r="V976" s="470"/>
      <c r="W976" s="381"/>
      <c r="X976" s="382"/>
      <c r="Y976" s="382"/>
      <c r="Z976" s="382"/>
      <c r="AA976" s="382"/>
      <c r="AB976" s="382"/>
      <c r="AC976" s="376"/>
      <c r="AD976" s="377"/>
      <c r="AE976" s="385"/>
      <c r="AF976" s="385"/>
      <c r="AG976" s="385"/>
      <c r="AH976" s="385"/>
      <c r="AI976" s="379"/>
      <c r="AJ976" s="386"/>
      <c r="AK976" s="372"/>
      <c r="AL976" s="372"/>
      <c r="AM976" s="372"/>
      <c r="AN976" s="372"/>
      <c r="AO976" s="372"/>
      <c r="AP976" s="372"/>
      <c r="AQ976" s="373"/>
      <c r="AR976" s="387"/>
      <c r="AS976" s="383"/>
      <c r="AT976" s="435"/>
      <c r="AU976" s="385"/>
      <c r="AV976" s="385"/>
      <c r="AW976" s="385"/>
      <c r="AX976" s="385"/>
      <c r="AY976" s="378"/>
      <c r="AZ976" s="436"/>
      <c r="BA976" s="372"/>
      <c r="BB976" s="372"/>
      <c r="BC976" s="372"/>
      <c r="BD976" s="372"/>
      <c r="BE976" s="437"/>
      <c r="BF976" s="381"/>
      <c r="BG976" s="376"/>
      <c r="BH976" s="377"/>
      <c r="BI976" s="385"/>
      <c r="BJ976" s="385"/>
      <c r="BK976" s="385"/>
      <c r="BL976" s="385"/>
      <c r="BM976" s="385"/>
      <c r="BN976" s="385"/>
      <c r="BO976" s="379"/>
      <c r="BP976" s="439"/>
      <c r="BQ976" s="438"/>
      <c r="BR976" s="440"/>
      <c r="BS976" s="385"/>
      <c r="BT976" s="379"/>
      <c r="BX976" s="458"/>
    </row>
    <row r="977" spans="1:76" s="132" customFormat="1" ht="15" x14ac:dyDescent="0.3">
      <c r="A977" s="148"/>
      <c r="B977" s="149"/>
      <c r="C977" s="291" t="str">
        <f t="shared" si="15"/>
        <v/>
      </c>
      <c r="D977" s="295"/>
      <c r="E977" s="264"/>
      <c r="F977" s="264"/>
      <c r="G977" s="431"/>
      <c r="H977" s="432"/>
      <c r="I977" s="382"/>
      <c r="J977" s="382"/>
      <c r="K977" s="382"/>
      <c r="L977" s="376"/>
      <c r="M977" s="433"/>
      <c r="N977" s="434"/>
      <c r="O977" s="435"/>
      <c r="P977" s="378"/>
      <c r="Q977" s="436"/>
      <c r="R977" s="373"/>
      <c r="S977" s="437"/>
      <c r="T977" s="438"/>
      <c r="U977" s="384"/>
      <c r="V977" s="470"/>
      <c r="W977" s="381"/>
      <c r="X977" s="382"/>
      <c r="Y977" s="382"/>
      <c r="Z977" s="382"/>
      <c r="AA977" s="382"/>
      <c r="AB977" s="382"/>
      <c r="AC977" s="376"/>
      <c r="AD977" s="377"/>
      <c r="AE977" s="385"/>
      <c r="AF977" s="385"/>
      <c r="AG977" s="385"/>
      <c r="AH977" s="385"/>
      <c r="AI977" s="379"/>
      <c r="AJ977" s="386"/>
      <c r="AK977" s="372"/>
      <c r="AL977" s="372"/>
      <c r="AM977" s="372"/>
      <c r="AN977" s="372"/>
      <c r="AO977" s="372"/>
      <c r="AP977" s="372"/>
      <c r="AQ977" s="373"/>
      <c r="AR977" s="387"/>
      <c r="AS977" s="383"/>
      <c r="AT977" s="435"/>
      <c r="AU977" s="385"/>
      <c r="AV977" s="385"/>
      <c r="AW977" s="385"/>
      <c r="AX977" s="385"/>
      <c r="AY977" s="378"/>
      <c r="AZ977" s="436"/>
      <c r="BA977" s="372"/>
      <c r="BB977" s="372"/>
      <c r="BC977" s="372"/>
      <c r="BD977" s="372"/>
      <c r="BE977" s="437"/>
      <c r="BF977" s="381"/>
      <c r="BG977" s="376"/>
      <c r="BH977" s="377"/>
      <c r="BI977" s="385"/>
      <c r="BJ977" s="385"/>
      <c r="BK977" s="385"/>
      <c r="BL977" s="385"/>
      <c r="BM977" s="385"/>
      <c r="BN977" s="385"/>
      <c r="BO977" s="379"/>
      <c r="BP977" s="439"/>
      <c r="BQ977" s="438"/>
      <c r="BR977" s="440"/>
      <c r="BS977" s="385"/>
      <c r="BT977" s="379"/>
      <c r="BX977" s="458"/>
    </row>
    <row r="978" spans="1:76" s="132" customFormat="1" ht="15" x14ac:dyDescent="0.3">
      <c r="A978" s="148"/>
      <c r="B978" s="149"/>
      <c r="C978" s="291" t="str">
        <f t="shared" si="15"/>
        <v/>
      </c>
      <c r="D978" s="295"/>
      <c r="E978" s="264"/>
      <c r="F978" s="264"/>
      <c r="G978" s="431"/>
      <c r="H978" s="432"/>
      <c r="I978" s="382"/>
      <c r="J978" s="382"/>
      <c r="K978" s="382"/>
      <c r="L978" s="376"/>
      <c r="M978" s="433"/>
      <c r="N978" s="434"/>
      <c r="O978" s="435"/>
      <c r="P978" s="378"/>
      <c r="Q978" s="436"/>
      <c r="R978" s="373"/>
      <c r="S978" s="437"/>
      <c r="T978" s="438"/>
      <c r="U978" s="384"/>
      <c r="V978" s="470"/>
      <c r="W978" s="381"/>
      <c r="X978" s="382"/>
      <c r="Y978" s="382"/>
      <c r="Z978" s="382"/>
      <c r="AA978" s="382"/>
      <c r="AB978" s="382"/>
      <c r="AC978" s="376"/>
      <c r="AD978" s="377"/>
      <c r="AE978" s="385"/>
      <c r="AF978" s="385"/>
      <c r="AG978" s="385"/>
      <c r="AH978" s="385"/>
      <c r="AI978" s="379"/>
      <c r="AJ978" s="386"/>
      <c r="AK978" s="372"/>
      <c r="AL978" s="372"/>
      <c r="AM978" s="372"/>
      <c r="AN978" s="372"/>
      <c r="AO978" s="372"/>
      <c r="AP978" s="372"/>
      <c r="AQ978" s="373"/>
      <c r="AR978" s="387"/>
      <c r="AS978" s="383"/>
      <c r="AT978" s="435"/>
      <c r="AU978" s="385"/>
      <c r="AV978" s="385"/>
      <c r="AW978" s="385"/>
      <c r="AX978" s="385"/>
      <c r="AY978" s="378"/>
      <c r="AZ978" s="436"/>
      <c r="BA978" s="372"/>
      <c r="BB978" s="372"/>
      <c r="BC978" s="372"/>
      <c r="BD978" s="372"/>
      <c r="BE978" s="437"/>
      <c r="BF978" s="381"/>
      <c r="BG978" s="376"/>
      <c r="BH978" s="377"/>
      <c r="BI978" s="385"/>
      <c r="BJ978" s="385"/>
      <c r="BK978" s="385"/>
      <c r="BL978" s="385"/>
      <c r="BM978" s="385"/>
      <c r="BN978" s="385"/>
      <c r="BO978" s="379"/>
      <c r="BP978" s="439"/>
      <c r="BQ978" s="438"/>
      <c r="BR978" s="440"/>
      <c r="BS978" s="385"/>
      <c r="BT978" s="379"/>
      <c r="BX978" s="458"/>
    </row>
    <row r="979" spans="1:76" s="132" customFormat="1" ht="15" x14ac:dyDescent="0.3">
      <c r="A979" s="148"/>
      <c r="B979" s="149"/>
      <c r="C979" s="291" t="str">
        <f t="shared" si="15"/>
        <v/>
      </c>
      <c r="D979" s="295"/>
      <c r="E979" s="264"/>
      <c r="F979" s="264"/>
      <c r="G979" s="431"/>
      <c r="H979" s="432"/>
      <c r="I979" s="382"/>
      <c r="J979" s="382"/>
      <c r="K979" s="382"/>
      <c r="L979" s="376"/>
      <c r="M979" s="433"/>
      <c r="N979" s="434"/>
      <c r="O979" s="435"/>
      <c r="P979" s="378"/>
      <c r="Q979" s="436"/>
      <c r="R979" s="373"/>
      <c r="S979" s="437"/>
      <c r="T979" s="438"/>
      <c r="U979" s="384"/>
      <c r="V979" s="470"/>
      <c r="W979" s="381"/>
      <c r="X979" s="382"/>
      <c r="Y979" s="382"/>
      <c r="Z979" s="382"/>
      <c r="AA979" s="382"/>
      <c r="AB979" s="382"/>
      <c r="AC979" s="376"/>
      <c r="AD979" s="377"/>
      <c r="AE979" s="385"/>
      <c r="AF979" s="385"/>
      <c r="AG979" s="385"/>
      <c r="AH979" s="385"/>
      <c r="AI979" s="379"/>
      <c r="AJ979" s="386"/>
      <c r="AK979" s="372"/>
      <c r="AL979" s="372"/>
      <c r="AM979" s="372"/>
      <c r="AN979" s="372"/>
      <c r="AO979" s="372"/>
      <c r="AP979" s="372"/>
      <c r="AQ979" s="373"/>
      <c r="AR979" s="387"/>
      <c r="AS979" s="383"/>
      <c r="AT979" s="435"/>
      <c r="AU979" s="385"/>
      <c r="AV979" s="385"/>
      <c r="AW979" s="385"/>
      <c r="AX979" s="385"/>
      <c r="AY979" s="378"/>
      <c r="AZ979" s="436"/>
      <c r="BA979" s="372"/>
      <c r="BB979" s="372"/>
      <c r="BC979" s="372"/>
      <c r="BD979" s="372"/>
      <c r="BE979" s="437"/>
      <c r="BF979" s="381"/>
      <c r="BG979" s="376"/>
      <c r="BH979" s="377"/>
      <c r="BI979" s="385"/>
      <c r="BJ979" s="385"/>
      <c r="BK979" s="385"/>
      <c r="BL979" s="385"/>
      <c r="BM979" s="385"/>
      <c r="BN979" s="385"/>
      <c r="BO979" s="379"/>
      <c r="BP979" s="439"/>
      <c r="BQ979" s="438"/>
      <c r="BR979" s="440"/>
      <c r="BS979" s="385"/>
      <c r="BT979" s="379"/>
      <c r="BX979" s="458"/>
    </row>
    <row r="980" spans="1:76" s="132" customFormat="1" ht="15" x14ac:dyDescent="0.3">
      <c r="A980" s="148"/>
      <c r="B980" s="149"/>
      <c r="C980" s="291" t="str">
        <f t="shared" si="15"/>
        <v/>
      </c>
      <c r="D980" s="295"/>
      <c r="E980" s="264"/>
      <c r="F980" s="264"/>
      <c r="G980" s="431"/>
      <c r="H980" s="432"/>
      <c r="I980" s="382"/>
      <c r="J980" s="382"/>
      <c r="K980" s="382"/>
      <c r="L980" s="376"/>
      <c r="M980" s="433"/>
      <c r="N980" s="434"/>
      <c r="O980" s="435"/>
      <c r="P980" s="378"/>
      <c r="Q980" s="436"/>
      <c r="R980" s="373"/>
      <c r="S980" s="437"/>
      <c r="T980" s="438"/>
      <c r="U980" s="384"/>
      <c r="V980" s="470"/>
      <c r="W980" s="381"/>
      <c r="X980" s="382"/>
      <c r="Y980" s="382"/>
      <c r="Z980" s="382"/>
      <c r="AA980" s="382"/>
      <c r="AB980" s="382"/>
      <c r="AC980" s="376"/>
      <c r="AD980" s="377"/>
      <c r="AE980" s="385"/>
      <c r="AF980" s="385"/>
      <c r="AG980" s="385"/>
      <c r="AH980" s="385"/>
      <c r="AI980" s="379"/>
      <c r="AJ980" s="386"/>
      <c r="AK980" s="372"/>
      <c r="AL980" s="372"/>
      <c r="AM980" s="372"/>
      <c r="AN980" s="372"/>
      <c r="AO980" s="372"/>
      <c r="AP980" s="372"/>
      <c r="AQ980" s="373"/>
      <c r="AR980" s="387"/>
      <c r="AS980" s="383"/>
      <c r="AT980" s="435"/>
      <c r="AU980" s="385"/>
      <c r="AV980" s="385"/>
      <c r="AW980" s="385"/>
      <c r="AX980" s="385"/>
      <c r="AY980" s="378"/>
      <c r="AZ980" s="436"/>
      <c r="BA980" s="372"/>
      <c r="BB980" s="372"/>
      <c r="BC980" s="372"/>
      <c r="BD980" s="372"/>
      <c r="BE980" s="437"/>
      <c r="BF980" s="381"/>
      <c r="BG980" s="376"/>
      <c r="BH980" s="377"/>
      <c r="BI980" s="385"/>
      <c r="BJ980" s="385"/>
      <c r="BK980" s="385"/>
      <c r="BL980" s="385"/>
      <c r="BM980" s="385"/>
      <c r="BN980" s="385"/>
      <c r="BO980" s="379"/>
      <c r="BP980" s="439"/>
      <c r="BQ980" s="438"/>
      <c r="BR980" s="440"/>
      <c r="BS980" s="385"/>
      <c r="BT980" s="379"/>
      <c r="BX980" s="458"/>
    </row>
    <row r="981" spans="1:76" s="132" customFormat="1" ht="15" x14ac:dyDescent="0.3">
      <c r="A981" s="148"/>
      <c r="B981" s="149"/>
      <c r="C981" s="291" t="str">
        <f t="shared" si="15"/>
        <v/>
      </c>
      <c r="D981" s="295"/>
      <c r="E981" s="264"/>
      <c r="F981" s="264"/>
      <c r="G981" s="431"/>
      <c r="H981" s="432"/>
      <c r="I981" s="382"/>
      <c r="J981" s="382"/>
      <c r="K981" s="382"/>
      <c r="L981" s="376"/>
      <c r="M981" s="433"/>
      <c r="N981" s="434"/>
      <c r="O981" s="435"/>
      <c r="P981" s="378"/>
      <c r="Q981" s="436"/>
      <c r="R981" s="373"/>
      <c r="S981" s="437"/>
      <c r="T981" s="438"/>
      <c r="U981" s="384"/>
      <c r="V981" s="470"/>
      <c r="W981" s="381"/>
      <c r="X981" s="382"/>
      <c r="Y981" s="382"/>
      <c r="Z981" s="382"/>
      <c r="AA981" s="382"/>
      <c r="AB981" s="382"/>
      <c r="AC981" s="376"/>
      <c r="AD981" s="377"/>
      <c r="AE981" s="385"/>
      <c r="AF981" s="385"/>
      <c r="AG981" s="385"/>
      <c r="AH981" s="385"/>
      <c r="AI981" s="379"/>
      <c r="AJ981" s="386"/>
      <c r="AK981" s="372"/>
      <c r="AL981" s="372"/>
      <c r="AM981" s="372"/>
      <c r="AN981" s="372"/>
      <c r="AO981" s="372"/>
      <c r="AP981" s="372"/>
      <c r="AQ981" s="373"/>
      <c r="AR981" s="387"/>
      <c r="AS981" s="383"/>
      <c r="AT981" s="435"/>
      <c r="AU981" s="385"/>
      <c r="AV981" s="385"/>
      <c r="AW981" s="385"/>
      <c r="AX981" s="385"/>
      <c r="AY981" s="378"/>
      <c r="AZ981" s="436"/>
      <c r="BA981" s="372"/>
      <c r="BB981" s="372"/>
      <c r="BC981" s="372"/>
      <c r="BD981" s="372"/>
      <c r="BE981" s="437"/>
      <c r="BF981" s="381"/>
      <c r="BG981" s="376"/>
      <c r="BH981" s="377"/>
      <c r="BI981" s="385"/>
      <c r="BJ981" s="385"/>
      <c r="BK981" s="385"/>
      <c r="BL981" s="385"/>
      <c r="BM981" s="385"/>
      <c r="BN981" s="385"/>
      <c r="BO981" s="379"/>
      <c r="BP981" s="439"/>
      <c r="BQ981" s="438"/>
      <c r="BR981" s="440"/>
      <c r="BS981" s="385"/>
      <c r="BT981" s="379"/>
      <c r="BX981" s="458"/>
    </row>
    <row r="982" spans="1:76" s="132" customFormat="1" ht="15" x14ac:dyDescent="0.3">
      <c r="A982" s="148"/>
      <c r="B982" s="149"/>
      <c r="C982" s="291" t="str">
        <f t="shared" si="15"/>
        <v/>
      </c>
      <c r="D982" s="295"/>
      <c r="E982" s="264"/>
      <c r="F982" s="264"/>
      <c r="G982" s="431"/>
      <c r="H982" s="432"/>
      <c r="I982" s="382"/>
      <c r="J982" s="382"/>
      <c r="K982" s="382"/>
      <c r="L982" s="376"/>
      <c r="M982" s="433"/>
      <c r="N982" s="434"/>
      <c r="O982" s="435"/>
      <c r="P982" s="378"/>
      <c r="Q982" s="436"/>
      <c r="R982" s="373"/>
      <c r="S982" s="437"/>
      <c r="T982" s="438"/>
      <c r="U982" s="384"/>
      <c r="V982" s="470"/>
      <c r="W982" s="381"/>
      <c r="X982" s="382"/>
      <c r="Y982" s="382"/>
      <c r="Z982" s="382"/>
      <c r="AA982" s="382"/>
      <c r="AB982" s="382"/>
      <c r="AC982" s="376"/>
      <c r="AD982" s="377"/>
      <c r="AE982" s="385"/>
      <c r="AF982" s="385"/>
      <c r="AG982" s="385"/>
      <c r="AH982" s="385"/>
      <c r="AI982" s="379"/>
      <c r="AJ982" s="386"/>
      <c r="AK982" s="372"/>
      <c r="AL982" s="372"/>
      <c r="AM982" s="372"/>
      <c r="AN982" s="372"/>
      <c r="AO982" s="372"/>
      <c r="AP982" s="372"/>
      <c r="AQ982" s="373"/>
      <c r="AR982" s="387"/>
      <c r="AS982" s="383"/>
      <c r="AT982" s="435"/>
      <c r="AU982" s="385"/>
      <c r="AV982" s="385"/>
      <c r="AW982" s="385"/>
      <c r="AX982" s="385"/>
      <c r="AY982" s="378"/>
      <c r="AZ982" s="436"/>
      <c r="BA982" s="372"/>
      <c r="BB982" s="372"/>
      <c r="BC982" s="372"/>
      <c r="BD982" s="372"/>
      <c r="BE982" s="437"/>
      <c r="BF982" s="381"/>
      <c r="BG982" s="376"/>
      <c r="BH982" s="377"/>
      <c r="BI982" s="385"/>
      <c r="BJ982" s="385"/>
      <c r="BK982" s="385"/>
      <c r="BL982" s="385"/>
      <c r="BM982" s="385"/>
      <c r="BN982" s="385"/>
      <c r="BO982" s="379"/>
      <c r="BP982" s="439"/>
      <c r="BQ982" s="438"/>
      <c r="BR982" s="440"/>
      <c r="BS982" s="385"/>
      <c r="BT982" s="379"/>
      <c r="BX982" s="458"/>
    </row>
    <row r="983" spans="1:76" s="132" customFormat="1" ht="15" x14ac:dyDescent="0.3">
      <c r="A983" s="148"/>
      <c r="B983" s="149"/>
      <c r="C983" s="291" t="str">
        <f t="shared" si="15"/>
        <v/>
      </c>
      <c r="D983" s="295"/>
      <c r="E983" s="264"/>
      <c r="F983" s="264"/>
      <c r="G983" s="431"/>
      <c r="H983" s="432"/>
      <c r="I983" s="382"/>
      <c r="J983" s="382"/>
      <c r="K983" s="382"/>
      <c r="L983" s="376"/>
      <c r="M983" s="433"/>
      <c r="N983" s="434"/>
      <c r="O983" s="435"/>
      <c r="P983" s="378"/>
      <c r="Q983" s="436"/>
      <c r="R983" s="373"/>
      <c r="S983" s="437"/>
      <c r="T983" s="438"/>
      <c r="U983" s="384"/>
      <c r="V983" s="470"/>
      <c r="W983" s="381"/>
      <c r="X983" s="382"/>
      <c r="Y983" s="382"/>
      <c r="Z983" s="382"/>
      <c r="AA983" s="382"/>
      <c r="AB983" s="382"/>
      <c r="AC983" s="376"/>
      <c r="AD983" s="377"/>
      <c r="AE983" s="385"/>
      <c r="AF983" s="385"/>
      <c r="AG983" s="385"/>
      <c r="AH983" s="385"/>
      <c r="AI983" s="379"/>
      <c r="AJ983" s="386"/>
      <c r="AK983" s="372"/>
      <c r="AL983" s="372"/>
      <c r="AM983" s="372"/>
      <c r="AN983" s="372"/>
      <c r="AO983" s="372"/>
      <c r="AP983" s="372"/>
      <c r="AQ983" s="373"/>
      <c r="AR983" s="387"/>
      <c r="AS983" s="383"/>
      <c r="AT983" s="435"/>
      <c r="AU983" s="385"/>
      <c r="AV983" s="385"/>
      <c r="AW983" s="385"/>
      <c r="AX983" s="385"/>
      <c r="AY983" s="378"/>
      <c r="AZ983" s="436"/>
      <c r="BA983" s="372"/>
      <c r="BB983" s="372"/>
      <c r="BC983" s="372"/>
      <c r="BD983" s="372"/>
      <c r="BE983" s="437"/>
      <c r="BF983" s="381"/>
      <c r="BG983" s="376"/>
      <c r="BH983" s="377"/>
      <c r="BI983" s="385"/>
      <c r="BJ983" s="385"/>
      <c r="BK983" s="385"/>
      <c r="BL983" s="385"/>
      <c r="BM983" s="385"/>
      <c r="BN983" s="385"/>
      <c r="BO983" s="379"/>
      <c r="BP983" s="439"/>
      <c r="BQ983" s="438"/>
      <c r="BR983" s="440"/>
      <c r="BS983" s="385"/>
      <c r="BT983" s="379"/>
      <c r="BX983" s="458"/>
    </row>
    <row r="984" spans="1:76" s="132" customFormat="1" ht="15" x14ac:dyDescent="0.3">
      <c r="A984" s="148"/>
      <c r="B984" s="149"/>
      <c r="C984" s="291" t="str">
        <f t="shared" si="15"/>
        <v/>
      </c>
      <c r="D984" s="295"/>
      <c r="E984" s="264"/>
      <c r="F984" s="264"/>
      <c r="G984" s="431"/>
      <c r="H984" s="432"/>
      <c r="I984" s="382"/>
      <c r="J984" s="382"/>
      <c r="K984" s="382"/>
      <c r="L984" s="376"/>
      <c r="M984" s="433"/>
      <c r="N984" s="434"/>
      <c r="O984" s="435"/>
      <c r="P984" s="378"/>
      <c r="Q984" s="436"/>
      <c r="R984" s="373"/>
      <c r="S984" s="437"/>
      <c r="T984" s="438"/>
      <c r="U984" s="384"/>
      <c r="V984" s="470"/>
      <c r="W984" s="381"/>
      <c r="X984" s="382"/>
      <c r="Y984" s="382"/>
      <c r="Z984" s="382"/>
      <c r="AA984" s="382"/>
      <c r="AB984" s="382"/>
      <c r="AC984" s="376"/>
      <c r="AD984" s="377"/>
      <c r="AE984" s="385"/>
      <c r="AF984" s="385"/>
      <c r="AG984" s="385"/>
      <c r="AH984" s="385"/>
      <c r="AI984" s="379"/>
      <c r="AJ984" s="386"/>
      <c r="AK984" s="372"/>
      <c r="AL984" s="372"/>
      <c r="AM984" s="372"/>
      <c r="AN984" s="372"/>
      <c r="AO984" s="372"/>
      <c r="AP984" s="372"/>
      <c r="AQ984" s="373"/>
      <c r="AR984" s="387"/>
      <c r="AS984" s="383"/>
      <c r="AT984" s="435"/>
      <c r="AU984" s="385"/>
      <c r="AV984" s="385"/>
      <c r="AW984" s="385"/>
      <c r="AX984" s="385"/>
      <c r="AY984" s="378"/>
      <c r="AZ984" s="436"/>
      <c r="BA984" s="372"/>
      <c r="BB984" s="372"/>
      <c r="BC984" s="372"/>
      <c r="BD984" s="372"/>
      <c r="BE984" s="437"/>
      <c r="BF984" s="381"/>
      <c r="BG984" s="376"/>
      <c r="BH984" s="377"/>
      <c r="BI984" s="385"/>
      <c r="BJ984" s="385"/>
      <c r="BK984" s="385"/>
      <c r="BL984" s="385"/>
      <c r="BM984" s="385"/>
      <c r="BN984" s="385"/>
      <c r="BO984" s="379"/>
      <c r="BP984" s="439"/>
      <c r="BQ984" s="438"/>
      <c r="BR984" s="440"/>
      <c r="BS984" s="385"/>
      <c r="BT984" s="379"/>
      <c r="BX984" s="458"/>
    </row>
    <row r="985" spans="1:76" s="132" customFormat="1" ht="15" x14ac:dyDescent="0.3">
      <c r="A985" s="148"/>
      <c r="B985" s="149"/>
      <c r="C985" s="291" t="str">
        <f t="shared" si="15"/>
        <v/>
      </c>
      <c r="D985" s="295"/>
      <c r="E985" s="264"/>
      <c r="F985" s="264"/>
      <c r="G985" s="431"/>
      <c r="H985" s="432"/>
      <c r="I985" s="382"/>
      <c r="J985" s="382"/>
      <c r="K985" s="382"/>
      <c r="L985" s="376"/>
      <c r="M985" s="433"/>
      <c r="N985" s="434"/>
      <c r="O985" s="435"/>
      <c r="P985" s="378"/>
      <c r="Q985" s="436"/>
      <c r="R985" s="373"/>
      <c r="S985" s="437"/>
      <c r="T985" s="438"/>
      <c r="U985" s="384"/>
      <c r="V985" s="470"/>
      <c r="W985" s="381"/>
      <c r="X985" s="382"/>
      <c r="Y985" s="382"/>
      <c r="Z985" s="382"/>
      <c r="AA985" s="382"/>
      <c r="AB985" s="382"/>
      <c r="AC985" s="376"/>
      <c r="AD985" s="377"/>
      <c r="AE985" s="385"/>
      <c r="AF985" s="385"/>
      <c r="AG985" s="385"/>
      <c r="AH985" s="385"/>
      <c r="AI985" s="379"/>
      <c r="AJ985" s="386"/>
      <c r="AK985" s="372"/>
      <c r="AL985" s="372"/>
      <c r="AM985" s="372"/>
      <c r="AN985" s="372"/>
      <c r="AO985" s="372"/>
      <c r="AP985" s="372"/>
      <c r="AQ985" s="373"/>
      <c r="AR985" s="387"/>
      <c r="AS985" s="383"/>
      <c r="AT985" s="435"/>
      <c r="AU985" s="385"/>
      <c r="AV985" s="385"/>
      <c r="AW985" s="385"/>
      <c r="AX985" s="385"/>
      <c r="AY985" s="378"/>
      <c r="AZ985" s="436"/>
      <c r="BA985" s="372"/>
      <c r="BB985" s="372"/>
      <c r="BC985" s="372"/>
      <c r="BD985" s="372"/>
      <c r="BE985" s="437"/>
      <c r="BF985" s="381"/>
      <c r="BG985" s="376"/>
      <c r="BH985" s="377"/>
      <c r="BI985" s="385"/>
      <c r="BJ985" s="385"/>
      <c r="BK985" s="385"/>
      <c r="BL985" s="385"/>
      <c r="BM985" s="385"/>
      <c r="BN985" s="385"/>
      <c r="BO985" s="379"/>
      <c r="BP985" s="439"/>
      <c r="BQ985" s="438"/>
      <c r="BR985" s="440"/>
      <c r="BS985" s="385"/>
      <c r="BT985" s="379"/>
      <c r="BX985" s="458"/>
    </row>
    <row r="986" spans="1:76" s="132" customFormat="1" ht="15" x14ac:dyDescent="0.3">
      <c r="A986" s="148"/>
      <c r="B986" s="149"/>
      <c r="C986" s="291" t="str">
        <f t="shared" si="15"/>
        <v/>
      </c>
      <c r="D986" s="295"/>
      <c r="E986" s="264"/>
      <c r="F986" s="264"/>
      <c r="G986" s="431"/>
      <c r="H986" s="432"/>
      <c r="I986" s="382"/>
      <c r="J986" s="382"/>
      <c r="K986" s="382"/>
      <c r="L986" s="376"/>
      <c r="M986" s="433"/>
      <c r="N986" s="434"/>
      <c r="O986" s="435"/>
      <c r="P986" s="378"/>
      <c r="Q986" s="436"/>
      <c r="R986" s="373"/>
      <c r="S986" s="437"/>
      <c r="T986" s="438"/>
      <c r="U986" s="384"/>
      <c r="V986" s="470"/>
      <c r="W986" s="381"/>
      <c r="X986" s="382"/>
      <c r="Y986" s="382"/>
      <c r="Z986" s="382"/>
      <c r="AA986" s="382"/>
      <c r="AB986" s="382"/>
      <c r="AC986" s="376"/>
      <c r="AD986" s="377"/>
      <c r="AE986" s="385"/>
      <c r="AF986" s="385"/>
      <c r="AG986" s="385"/>
      <c r="AH986" s="385"/>
      <c r="AI986" s="379"/>
      <c r="AJ986" s="386"/>
      <c r="AK986" s="372"/>
      <c r="AL986" s="372"/>
      <c r="AM986" s="372"/>
      <c r="AN986" s="372"/>
      <c r="AO986" s="372"/>
      <c r="AP986" s="372"/>
      <c r="AQ986" s="373"/>
      <c r="AR986" s="387"/>
      <c r="AS986" s="383"/>
      <c r="AT986" s="435"/>
      <c r="AU986" s="385"/>
      <c r="AV986" s="385"/>
      <c r="AW986" s="385"/>
      <c r="AX986" s="385"/>
      <c r="AY986" s="378"/>
      <c r="AZ986" s="436"/>
      <c r="BA986" s="372"/>
      <c r="BB986" s="372"/>
      <c r="BC986" s="372"/>
      <c r="BD986" s="372"/>
      <c r="BE986" s="437"/>
      <c r="BF986" s="381"/>
      <c r="BG986" s="376"/>
      <c r="BH986" s="377"/>
      <c r="BI986" s="385"/>
      <c r="BJ986" s="385"/>
      <c r="BK986" s="385"/>
      <c r="BL986" s="385"/>
      <c r="BM986" s="385"/>
      <c r="BN986" s="385"/>
      <c r="BO986" s="379"/>
      <c r="BP986" s="439"/>
      <c r="BQ986" s="438"/>
      <c r="BR986" s="440"/>
      <c r="BS986" s="385"/>
      <c r="BT986" s="379"/>
      <c r="BX986" s="458"/>
    </row>
    <row r="987" spans="1:76" s="132" customFormat="1" ht="15" x14ac:dyDescent="0.3">
      <c r="A987" s="148"/>
      <c r="B987" s="149"/>
      <c r="C987" s="291" t="str">
        <f t="shared" si="15"/>
        <v/>
      </c>
      <c r="D987" s="295"/>
      <c r="E987" s="264"/>
      <c r="F987" s="264"/>
      <c r="G987" s="431"/>
      <c r="H987" s="432"/>
      <c r="I987" s="382"/>
      <c r="J987" s="382"/>
      <c r="K987" s="382"/>
      <c r="L987" s="376"/>
      <c r="M987" s="433"/>
      <c r="N987" s="434"/>
      <c r="O987" s="435"/>
      <c r="P987" s="378"/>
      <c r="Q987" s="436"/>
      <c r="R987" s="373"/>
      <c r="S987" s="437"/>
      <c r="T987" s="438"/>
      <c r="U987" s="384"/>
      <c r="V987" s="470"/>
      <c r="W987" s="381"/>
      <c r="X987" s="382"/>
      <c r="Y987" s="382"/>
      <c r="Z987" s="382"/>
      <c r="AA987" s="382"/>
      <c r="AB987" s="382"/>
      <c r="AC987" s="376"/>
      <c r="AD987" s="377"/>
      <c r="AE987" s="385"/>
      <c r="AF987" s="385"/>
      <c r="AG987" s="385"/>
      <c r="AH987" s="385"/>
      <c r="AI987" s="379"/>
      <c r="AJ987" s="386"/>
      <c r="AK987" s="372"/>
      <c r="AL987" s="372"/>
      <c r="AM987" s="372"/>
      <c r="AN987" s="372"/>
      <c r="AO987" s="372"/>
      <c r="AP987" s="372"/>
      <c r="AQ987" s="373"/>
      <c r="AR987" s="387"/>
      <c r="AS987" s="383"/>
      <c r="AT987" s="435"/>
      <c r="AU987" s="385"/>
      <c r="AV987" s="385"/>
      <c r="AW987" s="385"/>
      <c r="AX987" s="385"/>
      <c r="AY987" s="378"/>
      <c r="AZ987" s="436"/>
      <c r="BA987" s="372"/>
      <c r="BB987" s="372"/>
      <c r="BC987" s="372"/>
      <c r="BD987" s="372"/>
      <c r="BE987" s="437"/>
      <c r="BF987" s="381"/>
      <c r="BG987" s="376"/>
      <c r="BH987" s="377"/>
      <c r="BI987" s="385"/>
      <c r="BJ987" s="385"/>
      <c r="BK987" s="385"/>
      <c r="BL987" s="385"/>
      <c r="BM987" s="385"/>
      <c r="BN987" s="385"/>
      <c r="BO987" s="379"/>
      <c r="BP987" s="439"/>
      <c r="BQ987" s="438"/>
      <c r="BR987" s="440"/>
      <c r="BS987" s="385"/>
      <c r="BT987" s="379"/>
      <c r="BX987" s="458"/>
    </row>
    <row r="988" spans="1:76" s="132" customFormat="1" ht="15" x14ac:dyDescent="0.3">
      <c r="A988" s="148"/>
      <c r="B988" s="149"/>
      <c r="C988" s="291" t="str">
        <f t="shared" si="15"/>
        <v/>
      </c>
      <c r="D988" s="295"/>
      <c r="E988" s="264"/>
      <c r="F988" s="264"/>
      <c r="G988" s="431"/>
      <c r="H988" s="432"/>
      <c r="I988" s="382"/>
      <c r="J988" s="382"/>
      <c r="K988" s="382"/>
      <c r="L988" s="376"/>
      <c r="M988" s="433"/>
      <c r="N988" s="434"/>
      <c r="O988" s="435"/>
      <c r="P988" s="378"/>
      <c r="Q988" s="436"/>
      <c r="R988" s="373"/>
      <c r="S988" s="437"/>
      <c r="T988" s="438"/>
      <c r="U988" s="384"/>
      <c r="V988" s="470"/>
      <c r="W988" s="381"/>
      <c r="X988" s="382"/>
      <c r="Y988" s="382"/>
      <c r="Z988" s="382"/>
      <c r="AA988" s="382"/>
      <c r="AB988" s="382"/>
      <c r="AC988" s="376"/>
      <c r="AD988" s="377"/>
      <c r="AE988" s="385"/>
      <c r="AF988" s="385"/>
      <c r="AG988" s="385"/>
      <c r="AH988" s="385"/>
      <c r="AI988" s="379"/>
      <c r="AJ988" s="386"/>
      <c r="AK988" s="372"/>
      <c r="AL988" s="372"/>
      <c r="AM988" s="372"/>
      <c r="AN988" s="372"/>
      <c r="AO988" s="372"/>
      <c r="AP988" s="372"/>
      <c r="AQ988" s="373"/>
      <c r="AR988" s="387"/>
      <c r="AS988" s="383"/>
      <c r="AT988" s="435"/>
      <c r="AU988" s="385"/>
      <c r="AV988" s="385"/>
      <c r="AW988" s="385"/>
      <c r="AX988" s="385"/>
      <c r="AY988" s="378"/>
      <c r="AZ988" s="436"/>
      <c r="BA988" s="372"/>
      <c r="BB988" s="372"/>
      <c r="BC988" s="372"/>
      <c r="BD988" s="372"/>
      <c r="BE988" s="437"/>
      <c r="BF988" s="381"/>
      <c r="BG988" s="376"/>
      <c r="BH988" s="377"/>
      <c r="BI988" s="385"/>
      <c r="BJ988" s="385"/>
      <c r="BK988" s="385"/>
      <c r="BL988" s="385"/>
      <c r="BM988" s="385"/>
      <c r="BN988" s="385"/>
      <c r="BO988" s="379"/>
      <c r="BP988" s="439"/>
      <c r="BQ988" s="438"/>
      <c r="BR988" s="440"/>
      <c r="BS988" s="385"/>
      <c r="BT988" s="379"/>
      <c r="BX988" s="458"/>
    </row>
    <row r="989" spans="1:76" s="132" customFormat="1" ht="15" x14ac:dyDescent="0.3">
      <c r="A989" s="148"/>
      <c r="B989" s="149"/>
      <c r="C989" s="291" t="str">
        <f t="shared" si="15"/>
        <v/>
      </c>
      <c r="D989" s="295"/>
      <c r="E989" s="264"/>
      <c r="F989" s="264"/>
      <c r="G989" s="431"/>
      <c r="H989" s="432"/>
      <c r="I989" s="382"/>
      <c r="J989" s="382"/>
      <c r="K989" s="382"/>
      <c r="L989" s="376"/>
      <c r="M989" s="433"/>
      <c r="N989" s="434"/>
      <c r="O989" s="435"/>
      <c r="P989" s="378"/>
      <c r="Q989" s="436"/>
      <c r="R989" s="373"/>
      <c r="S989" s="437"/>
      <c r="T989" s="438"/>
      <c r="U989" s="384"/>
      <c r="V989" s="470"/>
      <c r="W989" s="381"/>
      <c r="X989" s="382"/>
      <c r="Y989" s="382"/>
      <c r="Z989" s="382"/>
      <c r="AA989" s="382"/>
      <c r="AB989" s="382"/>
      <c r="AC989" s="376"/>
      <c r="AD989" s="377"/>
      <c r="AE989" s="385"/>
      <c r="AF989" s="385"/>
      <c r="AG989" s="385"/>
      <c r="AH989" s="385"/>
      <c r="AI989" s="379"/>
      <c r="AJ989" s="386"/>
      <c r="AK989" s="372"/>
      <c r="AL989" s="372"/>
      <c r="AM989" s="372"/>
      <c r="AN989" s="372"/>
      <c r="AO989" s="372"/>
      <c r="AP989" s="372"/>
      <c r="AQ989" s="373"/>
      <c r="AR989" s="387"/>
      <c r="AS989" s="383"/>
      <c r="AT989" s="435"/>
      <c r="AU989" s="385"/>
      <c r="AV989" s="385"/>
      <c r="AW989" s="385"/>
      <c r="AX989" s="385"/>
      <c r="AY989" s="378"/>
      <c r="AZ989" s="436"/>
      <c r="BA989" s="372"/>
      <c r="BB989" s="372"/>
      <c r="BC989" s="372"/>
      <c r="BD989" s="372"/>
      <c r="BE989" s="437"/>
      <c r="BF989" s="381"/>
      <c r="BG989" s="376"/>
      <c r="BH989" s="377"/>
      <c r="BI989" s="385"/>
      <c r="BJ989" s="385"/>
      <c r="BK989" s="385"/>
      <c r="BL989" s="385"/>
      <c r="BM989" s="385"/>
      <c r="BN989" s="385"/>
      <c r="BO989" s="379"/>
      <c r="BP989" s="439"/>
      <c r="BQ989" s="438"/>
      <c r="BR989" s="440"/>
      <c r="BS989" s="385"/>
      <c r="BT989" s="379"/>
      <c r="BX989" s="458"/>
    </row>
    <row r="990" spans="1:76" s="132" customFormat="1" ht="15" x14ac:dyDescent="0.3">
      <c r="A990" s="148"/>
      <c r="B990" s="149"/>
      <c r="C990" s="291" t="str">
        <f t="shared" si="15"/>
        <v/>
      </c>
      <c r="D990" s="295"/>
      <c r="E990" s="264"/>
      <c r="F990" s="264"/>
      <c r="G990" s="431"/>
      <c r="H990" s="432"/>
      <c r="I990" s="382"/>
      <c r="J990" s="382"/>
      <c r="K990" s="382"/>
      <c r="L990" s="376"/>
      <c r="M990" s="433"/>
      <c r="N990" s="434"/>
      <c r="O990" s="435"/>
      <c r="P990" s="378"/>
      <c r="Q990" s="436"/>
      <c r="R990" s="373"/>
      <c r="S990" s="437"/>
      <c r="T990" s="438"/>
      <c r="U990" s="384"/>
      <c r="V990" s="470"/>
      <c r="W990" s="381"/>
      <c r="X990" s="382"/>
      <c r="Y990" s="382"/>
      <c r="Z990" s="382"/>
      <c r="AA990" s="382"/>
      <c r="AB990" s="382"/>
      <c r="AC990" s="376"/>
      <c r="AD990" s="377"/>
      <c r="AE990" s="385"/>
      <c r="AF990" s="385"/>
      <c r="AG990" s="385"/>
      <c r="AH990" s="385"/>
      <c r="AI990" s="379"/>
      <c r="AJ990" s="386"/>
      <c r="AK990" s="372"/>
      <c r="AL990" s="372"/>
      <c r="AM990" s="372"/>
      <c r="AN990" s="372"/>
      <c r="AO990" s="372"/>
      <c r="AP990" s="372"/>
      <c r="AQ990" s="373"/>
      <c r="AR990" s="387"/>
      <c r="AS990" s="383"/>
      <c r="AT990" s="435"/>
      <c r="AU990" s="385"/>
      <c r="AV990" s="385"/>
      <c r="AW990" s="385"/>
      <c r="AX990" s="385"/>
      <c r="AY990" s="378"/>
      <c r="AZ990" s="436"/>
      <c r="BA990" s="372"/>
      <c r="BB990" s="372"/>
      <c r="BC990" s="372"/>
      <c r="BD990" s="372"/>
      <c r="BE990" s="437"/>
      <c r="BF990" s="381"/>
      <c r="BG990" s="376"/>
      <c r="BH990" s="377"/>
      <c r="BI990" s="385"/>
      <c r="BJ990" s="385"/>
      <c r="BK990" s="385"/>
      <c r="BL990" s="385"/>
      <c r="BM990" s="385"/>
      <c r="BN990" s="385"/>
      <c r="BO990" s="379"/>
      <c r="BP990" s="439"/>
      <c r="BQ990" s="438"/>
      <c r="BR990" s="440"/>
      <c r="BS990" s="385"/>
      <c r="BT990" s="379"/>
      <c r="BX990" s="458"/>
    </row>
    <row r="991" spans="1:76" s="132" customFormat="1" ht="15" x14ac:dyDescent="0.3">
      <c r="A991" s="148"/>
      <c r="B991" s="149"/>
      <c r="C991" s="291" t="str">
        <f t="shared" si="15"/>
        <v/>
      </c>
      <c r="D991" s="295"/>
      <c r="E991" s="264"/>
      <c r="F991" s="264"/>
      <c r="G991" s="431"/>
      <c r="H991" s="432"/>
      <c r="I991" s="382"/>
      <c r="J991" s="382"/>
      <c r="K991" s="382"/>
      <c r="L991" s="376"/>
      <c r="M991" s="433"/>
      <c r="N991" s="434"/>
      <c r="O991" s="435"/>
      <c r="P991" s="378"/>
      <c r="Q991" s="436"/>
      <c r="R991" s="373"/>
      <c r="S991" s="437"/>
      <c r="T991" s="438"/>
      <c r="U991" s="384"/>
      <c r="V991" s="470"/>
      <c r="W991" s="381"/>
      <c r="X991" s="382"/>
      <c r="Y991" s="382"/>
      <c r="Z991" s="382"/>
      <c r="AA991" s="382"/>
      <c r="AB991" s="382"/>
      <c r="AC991" s="376"/>
      <c r="AD991" s="377"/>
      <c r="AE991" s="385"/>
      <c r="AF991" s="385"/>
      <c r="AG991" s="385"/>
      <c r="AH991" s="385"/>
      <c r="AI991" s="379"/>
      <c r="AJ991" s="386"/>
      <c r="AK991" s="372"/>
      <c r="AL991" s="372"/>
      <c r="AM991" s="372"/>
      <c r="AN991" s="372"/>
      <c r="AO991" s="372"/>
      <c r="AP991" s="372"/>
      <c r="AQ991" s="373"/>
      <c r="AR991" s="387"/>
      <c r="AS991" s="383"/>
      <c r="AT991" s="435"/>
      <c r="AU991" s="385"/>
      <c r="AV991" s="385"/>
      <c r="AW991" s="385"/>
      <c r="AX991" s="385"/>
      <c r="AY991" s="378"/>
      <c r="AZ991" s="436"/>
      <c r="BA991" s="372"/>
      <c r="BB991" s="372"/>
      <c r="BC991" s="372"/>
      <c r="BD991" s="372"/>
      <c r="BE991" s="437"/>
      <c r="BF991" s="381"/>
      <c r="BG991" s="376"/>
      <c r="BH991" s="377"/>
      <c r="BI991" s="385"/>
      <c r="BJ991" s="385"/>
      <c r="BK991" s="385"/>
      <c r="BL991" s="385"/>
      <c r="BM991" s="385"/>
      <c r="BN991" s="385"/>
      <c r="BO991" s="379"/>
      <c r="BP991" s="439"/>
      <c r="BQ991" s="438"/>
      <c r="BR991" s="440"/>
      <c r="BS991" s="385"/>
      <c r="BT991" s="379"/>
      <c r="BX991" s="458"/>
    </row>
    <row r="992" spans="1:76" s="132" customFormat="1" ht="15" x14ac:dyDescent="0.3">
      <c r="A992" s="148"/>
      <c r="B992" s="149"/>
      <c r="C992" s="291" t="str">
        <f t="shared" si="15"/>
        <v/>
      </c>
      <c r="D992" s="295"/>
      <c r="E992" s="264"/>
      <c r="F992" s="264"/>
      <c r="G992" s="431"/>
      <c r="H992" s="432"/>
      <c r="I992" s="382"/>
      <c r="J992" s="382"/>
      <c r="K992" s="382"/>
      <c r="L992" s="376"/>
      <c r="M992" s="433"/>
      <c r="N992" s="434"/>
      <c r="O992" s="435"/>
      <c r="P992" s="378"/>
      <c r="Q992" s="436"/>
      <c r="R992" s="373"/>
      <c r="S992" s="437"/>
      <c r="T992" s="438"/>
      <c r="U992" s="384"/>
      <c r="V992" s="470"/>
      <c r="W992" s="381"/>
      <c r="X992" s="382"/>
      <c r="Y992" s="382"/>
      <c r="Z992" s="382"/>
      <c r="AA992" s="382"/>
      <c r="AB992" s="382"/>
      <c r="AC992" s="376"/>
      <c r="AD992" s="377"/>
      <c r="AE992" s="385"/>
      <c r="AF992" s="385"/>
      <c r="AG992" s="385"/>
      <c r="AH992" s="385"/>
      <c r="AI992" s="379"/>
      <c r="AJ992" s="386"/>
      <c r="AK992" s="372"/>
      <c r="AL992" s="372"/>
      <c r="AM992" s="372"/>
      <c r="AN992" s="372"/>
      <c r="AO992" s="372"/>
      <c r="AP992" s="372"/>
      <c r="AQ992" s="373"/>
      <c r="AR992" s="387"/>
      <c r="AS992" s="383"/>
      <c r="AT992" s="435"/>
      <c r="AU992" s="385"/>
      <c r="AV992" s="385"/>
      <c r="AW992" s="385"/>
      <c r="AX992" s="385"/>
      <c r="AY992" s="378"/>
      <c r="AZ992" s="436"/>
      <c r="BA992" s="372"/>
      <c r="BB992" s="372"/>
      <c r="BC992" s="372"/>
      <c r="BD992" s="372"/>
      <c r="BE992" s="437"/>
      <c r="BF992" s="381"/>
      <c r="BG992" s="376"/>
      <c r="BH992" s="377"/>
      <c r="BI992" s="385"/>
      <c r="BJ992" s="385"/>
      <c r="BK992" s="385"/>
      <c r="BL992" s="385"/>
      <c r="BM992" s="385"/>
      <c r="BN992" s="385"/>
      <c r="BO992" s="379"/>
      <c r="BP992" s="439"/>
      <c r="BQ992" s="438"/>
      <c r="BR992" s="440"/>
      <c r="BS992" s="385"/>
      <c r="BT992" s="379"/>
      <c r="BX992" s="458"/>
    </row>
    <row r="993" spans="1:78" s="132" customFormat="1" ht="15" x14ac:dyDescent="0.3">
      <c r="A993" s="148"/>
      <c r="B993" s="149"/>
      <c r="C993" s="291" t="str">
        <f t="shared" si="15"/>
        <v/>
      </c>
      <c r="D993" s="295"/>
      <c r="E993" s="264"/>
      <c r="F993" s="264"/>
      <c r="G993" s="431"/>
      <c r="H993" s="432"/>
      <c r="I993" s="382"/>
      <c r="J993" s="382"/>
      <c r="K993" s="382"/>
      <c r="L993" s="376"/>
      <c r="M993" s="433"/>
      <c r="N993" s="434"/>
      <c r="O993" s="435"/>
      <c r="P993" s="378"/>
      <c r="Q993" s="436"/>
      <c r="R993" s="373"/>
      <c r="S993" s="437"/>
      <c r="T993" s="438"/>
      <c r="U993" s="384"/>
      <c r="V993" s="470"/>
      <c r="W993" s="381"/>
      <c r="X993" s="382"/>
      <c r="Y993" s="382"/>
      <c r="Z993" s="382"/>
      <c r="AA993" s="382"/>
      <c r="AB993" s="382"/>
      <c r="AC993" s="376"/>
      <c r="AD993" s="377"/>
      <c r="AE993" s="385"/>
      <c r="AF993" s="385"/>
      <c r="AG993" s="385"/>
      <c r="AH993" s="385"/>
      <c r="AI993" s="379"/>
      <c r="AJ993" s="386"/>
      <c r="AK993" s="372"/>
      <c r="AL993" s="372"/>
      <c r="AM993" s="372"/>
      <c r="AN993" s="372"/>
      <c r="AO993" s="372"/>
      <c r="AP993" s="372"/>
      <c r="AQ993" s="373"/>
      <c r="AR993" s="387"/>
      <c r="AS993" s="383"/>
      <c r="AT993" s="435"/>
      <c r="AU993" s="385"/>
      <c r="AV993" s="385"/>
      <c r="AW993" s="385"/>
      <c r="AX993" s="385"/>
      <c r="AY993" s="378"/>
      <c r="AZ993" s="436"/>
      <c r="BA993" s="372"/>
      <c r="BB993" s="372"/>
      <c r="BC993" s="372"/>
      <c r="BD993" s="372"/>
      <c r="BE993" s="437"/>
      <c r="BF993" s="381"/>
      <c r="BG993" s="376"/>
      <c r="BH993" s="377"/>
      <c r="BI993" s="385"/>
      <c r="BJ993" s="385"/>
      <c r="BK993" s="385"/>
      <c r="BL993" s="385"/>
      <c r="BM993" s="385"/>
      <c r="BN993" s="385"/>
      <c r="BO993" s="379"/>
      <c r="BP993" s="439"/>
      <c r="BQ993" s="438"/>
      <c r="BR993" s="440"/>
      <c r="BS993" s="385"/>
      <c r="BT993" s="379"/>
      <c r="BX993" s="458"/>
    </row>
    <row r="994" spans="1:78" s="132" customFormat="1" ht="15" x14ac:dyDescent="0.3">
      <c r="A994" s="148"/>
      <c r="B994" s="149"/>
      <c r="C994" s="291" t="str">
        <f t="shared" si="15"/>
        <v/>
      </c>
      <c r="D994" s="295"/>
      <c r="E994" s="264"/>
      <c r="F994" s="264"/>
      <c r="G994" s="431"/>
      <c r="H994" s="432"/>
      <c r="I994" s="382"/>
      <c r="J994" s="382"/>
      <c r="K994" s="382"/>
      <c r="L994" s="376"/>
      <c r="M994" s="433"/>
      <c r="N994" s="434"/>
      <c r="O994" s="435"/>
      <c r="P994" s="378"/>
      <c r="Q994" s="436"/>
      <c r="R994" s="373"/>
      <c r="S994" s="437"/>
      <c r="T994" s="438"/>
      <c r="U994" s="384"/>
      <c r="V994" s="470"/>
      <c r="W994" s="381"/>
      <c r="X994" s="382"/>
      <c r="Y994" s="382"/>
      <c r="Z994" s="382"/>
      <c r="AA994" s="382"/>
      <c r="AB994" s="382"/>
      <c r="AC994" s="376"/>
      <c r="AD994" s="377"/>
      <c r="AE994" s="385"/>
      <c r="AF994" s="385"/>
      <c r="AG994" s="385"/>
      <c r="AH994" s="385"/>
      <c r="AI994" s="379"/>
      <c r="AJ994" s="386"/>
      <c r="AK994" s="372"/>
      <c r="AL994" s="372"/>
      <c r="AM994" s="372"/>
      <c r="AN994" s="372"/>
      <c r="AO994" s="372"/>
      <c r="AP994" s="372"/>
      <c r="AQ994" s="373"/>
      <c r="AR994" s="387"/>
      <c r="AS994" s="383"/>
      <c r="AT994" s="435"/>
      <c r="AU994" s="385"/>
      <c r="AV994" s="385"/>
      <c r="AW994" s="385"/>
      <c r="AX994" s="385"/>
      <c r="AY994" s="378"/>
      <c r="AZ994" s="436"/>
      <c r="BA994" s="372"/>
      <c r="BB994" s="372"/>
      <c r="BC994" s="372"/>
      <c r="BD994" s="372"/>
      <c r="BE994" s="437"/>
      <c r="BF994" s="381"/>
      <c r="BG994" s="376"/>
      <c r="BH994" s="377"/>
      <c r="BI994" s="385"/>
      <c r="BJ994" s="385"/>
      <c r="BK994" s="385"/>
      <c r="BL994" s="385"/>
      <c r="BM994" s="385"/>
      <c r="BN994" s="385"/>
      <c r="BO994" s="379"/>
      <c r="BP994" s="439"/>
      <c r="BQ994" s="438"/>
      <c r="BR994" s="440"/>
      <c r="BS994" s="385"/>
      <c r="BT994" s="379"/>
      <c r="BX994" s="458"/>
    </row>
    <row r="995" spans="1:78" s="132" customFormat="1" ht="15" x14ac:dyDescent="0.3">
      <c r="A995" s="148"/>
      <c r="B995" s="149"/>
      <c r="C995" s="291" t="str">
        <f t="shared" si="15"/>
        <v/>
      </c>
      <c r="D995" s="295"/>
      <c r="E995" s="264"/>
      <c r="F995" s="264"/>
      <c r="G995" s="431"/>
      <c r="H995" s="432"/>
      <c r="I995" s="382"/>
      <c r="J995" s="382"/>
      <c r="K995" s="382"/>
      <c r="L995" s="376"/>
      <c r="M995" s="433"/>
      <c r="N995" s="434"/>
      <c r="O995" s="435"/>
      <c r="P995" s="378"/>
      <c r="Q995" s="436"/>
      <c r="R995" s="373"/>
      <c r="S995" s="437"/>
      <c r="T995" s="438"/>
      <c r="U995" s="384"/>
      <c r="V995" s="470"/>
      <c r="W995" s="381"/>
      <c r="X995" s="382"/>
      <c r="Y995" s="382"/>
      <c r="Z995" s="382"/>
      <c r="AA995" s="382"/>
      <c r="AB995" s="382"/>
      <c r="AC995" s="376"/>
      <c r="AD995" s="377"/>
      <c r="AE995" s="385"/>
      <c r="AF995" s="385"/>
      <c r="AG995" s="385"/>
      <c r="AH995" s="385"/>
      <c r="AI995" s="379"/>
      <c r="AJ995" s="386"/>
      <c r="AK995" s="372"/>
      <c r="AL995" s="372"/>
      <c r="AM995" s="372"/>
      <c r="AN995" s="372"/>
      <c r="AO995" s="372"/>
      <c r="AP995" s="372"/>
      <c r="AQ995" s="373"/>
      <c r="AR995" s="387"/>
      <c r="AS995" s="383"/>
      <c r="AT995" s="435"/>
      <c r="AU995" s="385"/>
      <c r="AV995" s="385"/>
      <c r="AW995" s="385"/>
      <c r="AX995" s="385"/>
      <c r="AY995" s="378"/>
      <c r="AZ995" s="436"/>
      <c r="BA995" s="372"/>
      <c r="BB995" s="372"/>
      <c r="BC995" s="372"/>
      <c r="BD995" s="372"/>
      <c r="BE995" s="437"/>
      <c r="BF995" s="381"/>
      <c r="BG995" s="376"/>
      <c r="BH995" s="377"/>
      <c r="BI995" s="385"/>
      <c r="BJ995" s="385"/>
      <c r="BK995" s="385"/>
      <c r="BL995" s="385"/>
      <c r="BM995" s="385"/>
      <c r="BN995" s="385"/>
      <c r="BO995" s="379"/>
      <c r="BP995" s="439"/>
      <c r="BQ995" s="438"/>
      <c r="BR995" s="440"/>
      <c r="BS995" s="385"/>
      <c r="BT995" s="379"/>
      <c r="BX995" s="458"/>
    </row>
    <row r="996" spans="1:78" s="132" customFormat="1" ht="15" x14ac:dyDescent="0.3">
      <c r="A996" s="148"/>
      <c r="B996" s="149"/>
      <c r="C996" s="291" t="str">
        <f t="shared" si="15"/>
        <v/>
      </c>
      <c r="D996" s="295"/>
      <c r="E996" s="264"/>
      <c r="F996" s="264"/>
      <c r="G996" s="431"/>
      <c r="H996" s="432"/>
      <c r="I996" s="382"/>
      <c r="J996" s="382"/>
      <c r="K996" s="382"/>
      <c r="L996" s="376"/>
      <c r="M996" s="433"/>
      <c r="N996" s="434"/>
      <c r="O996" s="435"/>
      <c r="P996" s="378"/>
      <c r="Q996" s="436"/>
      <c r="R996" s="373"/>
      <c r="S996" s="437"/>
      <c r="T996" s="438"/>
      <c r="U996" s="384"/>
      <c r="V996" s="470"/>
      <c r="W996" s="381"/>
      <c r="X996" s="382"/>
      <c r="Y996" s="382"/>
      <c r="Z996" s="382"/>
      <c r="AA996" s="382"/>
      <c r="AB996" s="382"/>
      <c r="AC996" s="376"/>
      <c r="AD996" s="377"/>
      <c r="AE996" s="385"/>
      <c r="AF996" s="385"/>
      <c r="AG996" s="385"/>
      <c r="AH996" s="385"/>
      <c r="AI996" s="379"/>
      <c r="AJ996" s="386"/>
      <c r="AK996" s="372"/>
      <c r="AL996" s="372"/>
      <c r="AM996" s="372"/>
      <c r="AN996" s="372"/>
      <c r="AO996" s="372"/>
      <c r="AP996" s="372"/>
      <c r="AQ996" s="373"/>
      <c r="AR996" s="387"/>
      <c r="AS996" s="383"/>
      <c r="AT996" s="435"/>
      <c r="AU996" s="385"/>
      <c r="AV996" s="385"/>
      <c r="AW996" s="385"/>
      <c r="AX996" s="385"/>
      <c r="AY996" s="378"/>
      <c r="AZ996" s="436"/>
      <c r="BA996" s="372"/>
      <c r="BB996" s="372"/>
      <c r="BC996" s="372"/>
      <c r="BD996" s="372"/>
      <c r="BE996" s="437"/>
      <c r="BF996" s="381"/>
      <c r="BG996" s="376"/>
      <c r="BH996" s="377"/>
      <c r="BI996" s="385"/>
      <c r="BJ996" s="385"/>
      <c r="BK996" s="385"/>
      <c r="BL996" s="385"/>
      <c r="BM996" s="385"/>
      <c r="BN996" s="385"/>
      <c r="BO996" s="379"/>
      <c r="BP996" s="439"/>
      <c r="BQ996" s="438"/>
      <c r="BR996" s="440"/>
      <c r="BS996" s="385"/>
      <c r="BT996" s="379"/>
      <c r="BX996" s="458"/>
    </row>
    <row r="997" spans="1:78" s="132" customFormat="1" ht="15" x14ac:dyDescent="0.3">
      <c r="A997" s="148"/>
      <c r="B997" s="149"/>
      <c r="C997" s="291" t="str">
        <f t="shared" si="15"/>
        <v/>
      </c>
      <c r="D997" s="295"/>
      <c r="E997" s="264"/>
      <c r="F997" s="264"/>
      <c r="G997" s="431"/>
      <c r="H997" s="432"/>
      <c r="I997" s="382"/>
      <c r="J997" s="382"/>
      <c r="K997" s="382"/>
      <c r="L997" s="376"/>
      <c r="M997" s="433"/>
      <c r="N997" s="434"/>
      <c r="O997" s="435"/>
      <c r="P997" s="378"/>
      <c r="Q997" s="436"/>
      <c r="R997" s="373"/>
      <c r="S997" s="437"/>
      <c r="T997" s="438"/>
      <c r="U997" s="384"/>
      <c r="V997" s="470"/>
      <c r="W997" s="381"/>
      <c r="X997" s="382"/>
      <c r="Y997" s="382"/>
      <c r="Z997" s="382"/>
      <c r="AA997" s="382"/>
      <c r="AB997" s="382"/>
      <c r="AC997" s="376"/>
      <c r="AD997" s="377"/>
      <c r="AE997" s="385"/>
      <c r="AF997" s="385"/>
      <c r="AG997" s="385"/>
      <c r="AH997" s="385"/>
      <c r="AI997" s="379"/>
      <c r="AJ997" s="386"/>
      <c r="AK997" s="372"/>
      <c r="AL997" s="372"/>
      <c r="AM997" s="372"/>
      <c r="AN997" s="372"/>
      <c r="AO997" s="372"/>
      <c r="AP997" s="372"/>
      <c r="AQ997" s="373"/>
      <c r="AR997" s="387"/>
      <c r="AS997" s="383"/>
      <c r="AT997" s="435"/>
      <c r="AU997" s="385"/>
      <c r="AV997" s="385"/>
      <c r="AW997" s="385"/>
      <c r="AX997" s="385"/>
      <c r="AY997" s="378"/>
      <c r="AZ997" s="436"/>
      <c r="BA997" s="372"/>
      <c r="BB997" s="372"/>
      <c r="BC997" s="372"/>
      <c r="BD997" s="372"/>
      <c r="BE997" s="437"/>
      <c r="BF997" s="381"/>
      <c r="BG997" s="376"/>
      <c r="BH997" s="377"/>
      <c r="BI997" s="385"/>
      <c r="BJ997" s="385"/>
      <c r="BK997" s="385"/>
      <c r="BL997" s="385"/>
      <c r="BM997" s="385"/>
      <c r="BN997" s="385"/>
      <c r="BO997" s="379"/>
      <c r="BP997" s="439"/>
      <c r="BQ997" s="438"/>
      <c r="BR997" s="440"/>
      <c r="BS997" s="385"/>
      <c r="BT997" s="379"/>
      <c r="BX997" s="458"/>
    </row>
    <row r="998" spans="1:78" s="132" customFormat="1" ht="15" x14ac:dyDescent="0.3">
      <c r="A998" s="148"/>
      <c r="B998" s="149"/>
      <c r="C998" s="291" t="str">
        <f t="shared" si="15"/>
        <v/>
      </c>
      <c r="D998" s="295"/>
      <c r="E998" s="264"/>
      <c r="F998" s="264"/>
      <c r="G998" s="431"/>
      <c r="H998" s="432"/>
      <c r="I998" s="382"/>
      <c r="J998" s="382"/>
      <c r="K998" s="382"/>
      <c r="L998" s="376"/>
      <c r="M998" s="433"/>
      <c r="N998" s="434"/>
      <c r="O998" s="435"/>
      <c r="P998" s="378"/>
      <c r="Q998" s="436"/>
      <c r="R998" s="373"/>
      <c r="S998" s="437"/>
      <c r="T998" s="438"/>
      <c r="U998" s="384"/>
      <c r="V998" s="470"/>
      <c r="W998" s="381"/>
      <c r="X998" s="382"/>
      <c r="Y998" s="382"/>
      <c r="Z998" s="382"/>
      <c r="AA998" s="382"/>
      <c r="AB998" s="382"/>
      <c r="AC998" s="376"/>
      <c r="AD998" s="377"/>
      <c r="AE998" s="385"/>
      <c r="AF998" s="385"/>
      <c r="AG998" s="385"/>
      <c r="AH998" s="385"/>
      <c r="AI998" s="379"/>
      <c r="AJ998" s="386"/>
      <c r="AK998" s="372"/>
      <c r="AL998" s="372"/>
      <c r="AM998" s="372"/>
      <c r="AN998" s="372"/>
      <c r="AO998" s="372"/>
      <c r="AP998" s="372"/>
      <c r="AQ998" s="373"/>
      <c r="AR998" s="387"/>
      <c r="AS998" s="383"/>
      <c r="AT998" s="435"/>
      <c r="AU998" s="385"/>
      <c r="AV998" s="385"/>
      <c r="AW998" s="385"/>
      <c r="AX998" s="385"/>
      <c r="AY998" s="378"/>
      <c r="AZ998" s="436"/>
      <c r="BA998" s="372"/>
      <c r="BB998" s="372"/>
      <c r="BC998" s="372"/>
      <c r="BD998" s="372"/>
      <c r="BE998" s="437"/>
      <c r="BF998" s="381"/>
      <c r="BG998" s="376"/>
      <c r="BH998" s="377"/>
      <c r="BI998" s="385"/>
      <c r="BJ998" s="385"/>
      <c r="BK998" s="385"/>
      <c r="BL998" s="385"/>
      <c r="BM998" s="385"/>
      <c r="BN998" s="385"/>
      <c r="BO998" s="379"/>
      <c r="BP998" s="439"/>
      <c r="BQ998" s="438"/>
      <c r="BR998" s="440"/>
      <c r="BS998" s="385"/>
      <c r="BT998" s="379"/>
      <c r="BX998" s="458"/>
    </row>
    <row r="999" spans="1:78" s="132" customFormat="1" ht="15" x14ac:dyDescent="0.3">
      <c r="A999" s="148"/>
      <c r="B999" s="149"/>
      <c r="C999" s="291" t="str">
        <f t="shared" si="15"/>
        <v/>
      </c>
      <c r="D999" s="295"/>
      <c r="E999" s="264"/>
      <c r="F999" s="264"/>
      <c r="G999" s="431"/>
      <c r="H999" s="432"/>
      <c r="I999" s="382"/>
      <c r="J999" s="382"/>
      <c r="K999" s="382"/>
      <c r="L999" s="376"/>
      <c r="M999" s="433"/>
      <c r="N999" s="434"/>
      <c r="O999" s="435"/>
      <c r="P999" s="378"/>
      <c r="Q999" s="436"/>
      <c r="R999" s="373"/>
      <c r="S999" s="437"/>
      <c r="T999" s="438"/>
      <c r="U999" s="384"/>
      <c r="V999" s="470"/>
      <c r="W999" s="381"/>
      <c r="X999" s="382"/>
      <c r="Y999" s="382"/>
      <c r="Z999" s="382"/>
      <c r="AA999" s="382"/>
      <c r="AB999" s="382"/>
      <c r="AC999" s="376"/>
      <c r="AD999" s="377"/>
      <c r="AE999" s="385"/>
      <c r="AF999" s="385"/>
      <c r="AG999" s="385"/>
      <c r="AH999" s="385"/>
      <c r="AI999" s="379"/>
      <c r="AJ999" s="386"/>
      <c r="AK999" s="372"/>
      <c r="AL999" s="372"/>
      <c r="AM999" s="372"/>
      <c r="AN999" s="372"/>
      <c r="AO999" s="372"/>
      <c r="AP999" s="372"/>
      <c r="AQ999" s="373"/>
      <c r="AR999" s="387"/>
      <c r="AS999" s="383"/>
      <c r="AT999" s="435"/>
      <c r="AU999" s="385"/>
      <c r="AV999" s="385"/>
      <c r="AW999" s="385"/>
      <c r="AX999" s="385"/>
      <c r="AY999" s="378"/>
      <c r="AZ999" s="436"/>
      <c r="BA999" s="372"/>
      <c r="BB999" s="372"/>
      <c r="BC999" s="372"/>
      <c r="BD999" s="372"/>
      <c r="BE999" s="437"/>
      <c r="BF999" s="381"/>
      <c r="BG999" s="376"/>
      <c r="BH999" s="377"/>
      <c r="BI999" s="385"/>
      <c r="BJ999" s="385"/>
      <c r="BK999" s="385"/>
      <c r="BL999" s="385"/>
      <c r="BM999" s="385"/>
      <c r="BN999" s="385"/>
      <c r="BO999" s="379"/>
      <c r="BP999" s="439"/>
      <c r="BQ999" s="438"/>
      <c r="BR999" s="440"/>
      <c r="BS999" s="385"/>
      <c r="BT999" s="379"/>
      <c r="BX999" s="458"/>
    </row>
    <row r="1000" spans="1:78" s="132" customFormat="1" ht="15" x14ac:dyDescent="0.3">
      <c r="A1000" s="148"/>
      <c r="B1000" s="149"/>
      <c r="C1000" s="291" t="str">
        <f t="shared" si="15"/>
        <v/>
      </c>
      <c r="D1000" s="295"/>
      <c r="E1000" s="264"/>
      <c r="F1000" s="264"/>
      <c r="G1000" s="431"/>
      <c r="H1000" s="432"/>
      <c r="I1000" s="382"/>
      <c r="J1000" s="382"/>
      <c r="K1000" s="382"/>
      <c r="L1000" s="376"/>
      <c r="M1000" s="433"/>
      <c r="N1000" s="434"/>
      <c r="O1000" s="435"/>
      <c r="P1000" s="378"/>
      <c r="Q1000" s="436"/>
      <c r="R1000" s="373"/>
      <c r="S1000" s="437"/>
      <c r="T1000" s="438"/>
      <c r="U1000" s="384"/>
      <c r="V1000" s="470"/>
      <c r="W1000" s="381"/>
      <c r="X1000" s="382"/>
      <c r="Y1000" s="382"/>
      <c r="Z1000" s="382"/>
      <c r="AA1000" s="382"/>
      <c r="AB1000" s="382"/>
      <c r="AC1000" s="376"/>
      <c r="AD1000" s="377"/>
      <c r="AE1000" s="385"/>
      <c r="AF1000" s="385"/>
      <c r="AG1000" s="385"/>
      <c r="AH1000" s="385"/>
      <c r="AI1000" s="379"/>
      <c r="AJ1000" s="386"/>
      <c r="AK1000" s="372"/>
      <c r="AL1000" s="372"/>
      <c r="AM1000" s="372"/>
      <c r="AN1000" s="372"/>
      <c r="AO1000" s="372"/>
      <c r="AP1000" s="372"/>
      <c r="AQ1000" s="373"/>
      <c r="AR1000" s="387"/>
      <c r="AS1000" s="383"/>
      <c r="AT1000" s="435"/>
      <c r="AU1000" s="385"/>
      <c r="AV1000" s="385"/>
      <c r="AW1000" s="385"/>
      <c r="AX1000" s="385"/>
      <c r="AY1000" s="378"/>
      <c r="AZ1000" s="436"/>
      <c r="BA1000" s="372"/>
      <c r="BB1000" s="372"/>
      <c r="BC1000" s="372"/>
      <c r="BD1000" s="372"/>
      <c r="BE1000" s="437"/>
      <c r="BF1000" s="381"/>
      <c r="BG1000" s="376"/>
      <c r="BH1000" s="377"/>
      <c r="BI1000" s="385"/>
      <c r="BJ1000" s="385"/>
      <c r="BK1000" s="385"/>
      <c r="BL1000" s="385"/>
      <c r="BM1000" s="385"/>
      <c r="BN1000" s="385"/>
      <c r="BO1000" s="379"/>
      <c r="BP1000" s="439"/>
      <c r="BQ1000" s="438"/>
      <c r="BR1000" s="440"/>
      <c r="BS1000" s="385"/>
      <c r="BT1000" s="379"/>
      <c r="BX1000" s="458"/>
    </row>
    <row r="1001" spans="1:78" s="132" customFormat="1" ht="15" x14ac:dyDescent="0.3">
      <c r="A1001" s="148"/>
      <c r="B1001" s="149"/>
      <c r="C1001" s="291" t="str">
        <f t="shared" si="15"/>
        <v/>
      </c>
      <c r="D1001" s="295"/>
      <c r="E1001" s="264"/>
      <c r="F1001" s="264"/>
      <c r="G1001" s="431"/>
      <c r="H1001" s="432"/>
      <c r="I1001" s="382"/>
      <c r="J1001" s="382"/>
      <c r="K1001" s="382"/>
      <c r="L1001" s="376"/>
      <c r="M1001" s="433"/>
      <c r="N1001" s="434"/>
      <c r="O1001" s="435"/>
      <c r="P1001" s="378"/>
      <c r="Q1001" s="436"/>
      <c r="R1001" s="373"/>
      <c r="S1001" s="437"/>
      <c r="T1001" s="438"/>
      <c r="U1001" s="384"/>
      <c r="V1001" s="470"/>
      <c r="W1001" s="381"/>
      <c r="X1001" s="382"/>
      <c r="Y1001" s="382"/>
      <c r="Z1001" s="382"/>
      <c r="AA1001" s="382"/>
      <c r="AB1001" s="382"/>
      <c r="AC1001" s="376"/>
      <c r="AD1001" s="377"/>
      <c r="AE1001" s="385"/>
      <c r="AF1001" s="385"/>
      <c r="AG1001" s="385"/>
      <c r="AH1001" s="385"/>
      <c r="AI1001" s="379"/>
      <c r="AJ1001" s="386"/>
      <c r="AK1001" s="372"/>
      <c r="AL1001" s="372"/>
      <c r="AM1001" s="372"/>
      <c r="AN1001" s="372"/>
      <c r="AO1001" s="372"/>
      <c r="AP1001" s="372"/>
      <c r="AQ1001" s="373"/>
      <c r="AR1001" s="387"/>
      <c r="AS1001" s="383"/>
      <c r="AT1001" s="435"/>
      <c r="AU1001" s="385"/>
      <c r="AV1001" s="385"/>
      <c r="AW1001" s="385"/>
      <c r="AX1001" s="385"/>
      <c r="AY1001" s="378"/>
      <c r="AZ1001" s="436"/>
      <c r="BA1001" s="372"/>
      <c r="BB1001" s="372"/>
      <c r="BC1001" s="372"/>
      <c r="BD1001" s="372"/>
      <c r="BE1001" s="437"/>
      <c r="BF1001" s="381"/>
      <c r="BG1001" s="376"/>
      <c r="BH1001" s="377"/>
      <c r="BI1001" s="385"/>
      <c r="BJ1001" s="385"/>
      <c r="BK1001" s="385"/>
      <c r="BL1001" s="385"/>
      <c r="BM1001" s="385"/>
      <c r="BN1001" s="385"/>
      <c r="BO1001" s="379"/>
      <c r="BP1001" s="439"/>
      <c r="BQ1001" s="438"/>
      <c r="BR1001" s="440"/>
      <c r="BS1001" s="385"/>
      <c r="BT1001" s="379"/>
      <c r="BX1001" s="458"/>
    </row>
    <row r="1002" spans="1:78" s="132" customFormat="1" ht="15" x14ac:dyDescent="0.3">
      <c r="A1002" s="148"/>
      <c r="B1002" s="149"/>
      <c r="C1002" s="291" t="str">
        <f t="shared" si="15"/>
        <v/>
      </c>
      <c r="D1002" s="295"/>
      <c r="E1002" s="264"/>
      <c r="F1002" s="264"/>
      <c r="G1002" s="431"/>
      <c r="H1002" s="432"/>
      <c r="I1002" s="382"/>
      <c r="J1002" s="382"/>
      <c r="K1002" s="382"/>
      <c r="L1002" s="376"/>
      <c r="M1002" s="433"/>
      <c r="N1002" s="434"/>
      <c r="O1002" s="435"/>
      <c r="P1002" s="378"/>
      <c r="Q1002" s="436"/>
      <c r="R1002" s="373"/>
      <c r="S1002" s="437"/>
      <c r="T1002" s="438"/>
      <c r="U1002" s="384"/>
      <c r="V1002" s="470"/>
      <c r="W1002" s="381"/>
      <c r="X1002" s="382"/>
      <c r="Y1002" s="382"/>
      <c r="Z1002" s="382"/>
      <c r="AA1002" s="382"/>
      <c r="AB1002" s="382"/>
      <c r="AC1002" s="376"/>
      <c r="AD1002" s="377"/>
      <c r="AE1002" s="385"/>
      <c r="AF1002" s="385"/>
      <c r="AG1002" s="385"/>
      <c r="AH1002" s="385"/>
      <c r="AI1002" s="379"/>
      <c r="AJ1002" s="386"/>
      <c r="AK1002" s="372"/>
      <c r="AL1002" s="372"/>
      <c r="AM1002" s="372"/>
      <c r="AN1002" s="372"/>
      <c r="AO1002" s="372"/>
      <c r="AP1002" s="372"/>
      <c r="AQ1002" s="373"/>
      <c r="AR1002" s="387"/>
      <c r="AS1002" s="383"/>
      <c r="AT1002" s="435"/>
      <c r="AU1002" s="385"/>
      <c r="AV1002" s="385"/>
      <c r="AW1002" s="385"/>
      <c r="AX1002" s="385"/>
      <c r="AY1002" s="378"/>
      <c r="AZ1002" s="436"/>
      <c r="BA1002" s="372"/>
      <c r="BB1002" s="372"/>
      <c r="BC1002" s="372"/>
      <c r="BD1002" s="372"/>
      <c r="BE1002" s="437"/>
      <c r="BF1002" s="381"/>
      <c r="BG1002" s="376"/>
      <c r="BH1002" s="377"/>
      <c r="BI1002" s="385"/>
      <c r="BJ1002" s="385"/>
      <c r="BK1002" s="385"/>
      <c r="BL1002" s="385"/>
      <c r="BM1002" s="385"/>
      <c r="BN1002" s="385"/>
      <c r="BO1002" s="379"/>
      <c r="BP1002" s="439"/>
      <c r="BQ1002" s="438"/>
      <c r="BR1002" s="440"/>
      <c r="BS1002" s="385"/>
      <c r="BT1002" s="379"/>
      <c r="BX1002" s="458"/>
    </row>
    <row r="1003" spans="1:78" s="175" customFormat="1" ht="15.75" thickBot="1" x14ac:dyDescent="0.25">
      <c r="A1003" s="164"/>
      <c r="B1003" s="165"/>
      <c r="C1003" s="292" t="str">
        <f>IF(D1003="","",#REF!+1)</f>
        <v/>
      </c>
      <c r="D1003" s="296"/>
      <c r="E1003" s="265"/>
      <c r="F1003" s="265"/>
      <c r="G1003" s="441"/>
      <c r="H1003" s="442"/>
      <c r="I1003" s="395"/>
      <c r="J1003" s="395"/>
      <c r="K1003" s="395"/>
      <c r="L1003" s="396"/>
      <c r="M1003" s="443"/>
      <c r="N1003" s="444"/>
      <c r="O1003" s="445"/>
      <c r="P1003" s="398"/>
      <c r="Q1003" s="389"/>
      <c r="R1003" s="392"/>
      <c r="S1003" s="446"/>
      <c r="T1003" s="447"/>
      <c r="U1003" s="403"/>
      <c r="V1003" s="471"/>
      <c r="W1003" s="401"/>
      <c r="X1003" s="395"/>
      <c r="Y1003" s="395"/>
      <c r="Z1003" s="395"/>
      <c r="AA1003" s="395"/>
      <c r="AB1003" s="395"/>
      <c r="AC1003" s="396"/>
      <c r="AD1003" s="397"/>
      <c r="AE1003" s="404"/>
      <c r="AF1003" s="404"/>
      <c r="AG1003" s="404"/>
      <c r="AH1003" s="404"/>
      <c r="AI1003" s="399"/>
      <c r="AJ1003" s="405"/>
      <c r="AK1003" s="391"/>
      <c r="AL1003" s="391"/>
      <c r="AM1003" s="391"/>
      <c r="AN1003" s="391"/>
      <c r="AO1003" s="391"/>
      <c r="AP1003" s="391"/>
      <c r="AQ1003" s="392"/>
      <c r="AR1003" s="406"/>
      <c r="AS1003" s="402"/>
      <c r="AT1003" s="445"/>
      <c r="AU1003" s="404"/>
      <c r="AV1003" s="404"/>
      <c r="AW1003" s="404"/>
      <c r="AX1003" s="404"/>
      <c r="AY1003" s="398"/>
      <c r="AZ1003" s="389"/>
      <c r="BA1003" s="391"/>
      <c r="BB1003" s="391"/>
      <c r="BC1003" s="391"/>
      <c r="BD1003" s="391"/>
      <c r="BE1003" s="446"/>
      <c r="BF1003" s="401"/>
      <c r="BG1003" s="396"/>
      <c r="BH1003" s="397"/>
      <c r="BI1003" s="404"/>
      <c r="BJ1003" s="404"/>
      <c r="BK1003" s="404"/>
      <c r="BL1003" s="404"/>
      <c r="BM1003" s="404"/>
      <c r="BN1003" s="404"/>
      <c r="BO1003" s="399"/>
      <c r="BP1003" s="448"/>
      <c r="BQ1003" s="447"/>
      <c r="BR1003" s="449"/>
      <c r="BS1003" s="404"/>
      <c r="BT1003" s="399"/>
      <c r="BU1003" s="286"/>
      <c r="BX1003" s="469"/>
    </row>
    <row r="1004" spans="1:78" s="175" customFormat="1" ht="16.5" thickTop="1" thickBot="1" x14ac:dyDescent="0.35">
      <c r="C1004" s="293"/>
      <c r="H1004" s="129"/>
      <c r="I1004" s="130"/>
      <c r="J1004" s="130"/>
      <c r="K1004" s="130"/>
      <c r="L1004" s="202"/>
      <c r="M1004" s="202"/>
      <c r="N1004" s="130"/>
      <c r="O1004" s="130"/>
      <c r="P1004" s="130"/>
      <c r="Q1004" s="130"/>
      <c r="R1004" s="130"/>
      <c r="S1004" s="130"/>
      <c r="T1004" s="130"/>
      <c r="U1004" s="130"/>
      <c r="V1004" s="130"/>
      <c r="W1004" s="130"/>
      <c r="X1004" s="130"/>
      <c r="Y1004" s="130"/>
      <c r="Z1004" s="130"/>
      <c r="AA1004" s="130"/>
      <c r="AB1004" s="130"/>
      <c r="AC1004" s="130"/>
      <c r="AD1004" s="130"/>
      <c r="AE1004" s="130"/>
      <c r="AF1004" s="130"/>
      <c r="AG1004" s="130"/>
      <c r="AH1004" s="130"/>
      <c r="AI1004" s="130"/>
      <c r="AK1004" s="130"/>
      <c r="AL1004" s="130"/>
      <c r="AM1004" s="130"/>
      <c r="AN1004" s="130"/>
      <c r="AO1004" s="130"/>
      <c r="AP1004" s="130"/>
      <c r="AQ1004" s="130"/>
      <c r="AR1004" s="130"/>
      <c r="AS1004" s="130"/>
      <c r="AT1004" s="262"/>
      <c r="AU1004" s="262"/>
      <c r="AV1004" s="262"/>
      <c r="AW1004" s="262"/>
      <c r="AX1004" s="262"/>
      <c r="AY1004" s="262"/>
      <c r="AZ1004" s="262"/>
      <c r="BA1004" s="262"/>
      <c r="BB1004" s="262"/>
      <c r="BC1004" s="262"/>
      <c r="BD1004" s="262"/>
      <c r="BE1004" s="262"/>
      <c r="BF1004" s="262"/>
      <c r="BG1004" s="262"/>
      <c r="BH1004" s="262"/>
      <c r="BI1004" s="262"/>
      <c r="BJ1004" s="262"/>
      <c r="BK1004" s="262"/>
      <c r="BL1004" s="262"/>
      <c r="BM1004" s="262"/>
      <c r="BN1004" s="262"/>
      <c r="BO1004" s="262"/>
      <c r="BR1004" s="130"/>
      <c r="BS1004" s="130"/>
      <c r="BT1004" s="130"/>
      <c r="BX1004" s="453"/>
      <c r="BZ1004" s="132"/>
    </row>
    <row r="1005" spans="1:78" s="132" customFormat="1" ht="16.5" thickTop="1" thickBot="1" x14ac:dyDescent="0.35">
      <c r="B1005" s="186" t="s">
        <v>11</v>
      </c>
      <c r="C1005" s="294"/>
      <c r="D1005" s="174">
        <f t="shared" ref="D1005:AI1005" si="16">COUNTA(D4:D1003)</f>
        <v>0</v>
      </c>
      <c r="E1005" s="174">
        <f t="shared" si="16"/>
        <v>0</v>
      </c>
      <c r="F1005" s="174">
        <f t="shared" si="16"/>
        <v>0</v>
      </c>
      <c r="G1005" s="174">
        <f t="shared" si="16"/>
        <v>0</v>
      </c>
      <c r="H1005" s="174">
        <f t="shared" si="16"/>
        <v>0</v>
      </c>
      <c r="I1005" s="174">
        <f t="shared" si="16"/>
        <v>0</v>
      </c>
      <c r="J1005" s="174">
        <f t="shared" si="16"/>
        <v>0</v>
      </c>
      <c r="K1005" s="174">
        <f t="shared" si="16"/>
        <v>0</v>
      </c>
      <c r="L1005" s="174">
        <f t="shared" si="16"/>
        <v>0</v>
      </c>
      <c r="M1005" s="201">
        <f t="shared" si="16"/>
        <v>0</v>
      </c>
      <c r="N1005" s="131">
        <f t="shared" si="16"/>
        <v>0</v>
      </c>
      <c r="O1005" s="174">
        <f t="shared" si="16"/>
        <v>0</v>
      </c>
      <c r="P1005" s="201">
        <f t="shared" si="16"/>
        <v>0</v>
      </c>
      <c r="Q1005" s="131">
        <f t="shared" si="16"/>
        <v>0</v>
      </c>
      <c r="R1005" s="174">
        <f t="shared" si="16"/>
        <v>0</v>
      </c>
      <c r="S1005" s="201">
        <f t="shared" si="16"/>
        <v>0</v>
      </c>
      <c r="T1005" s="131">
        <f t="shared" si="16"/>
        <v>0</v>
      </c>
      <c r="U1005" s="201">
        <f t="shared" si="16"/>
        <v>0</v>
      </c>
      <c r="V1005" s="131">
        <f t="shared" si="16"/>
        <v>0</v>
      </c>
      <c r="W1005" s="174">
        <f t="shared" si="16"/>
        <v>0</v>
      </c>
      <c r="X1005" s="174">
        <f t="shared" si="16"/>
        <v>0</v>
      </c>
      <c r="Y1005" s="174">
        <f t="shared" si="16"/>
        <v>0</v>
      </c>
      <c r="Z1005" s="174">
        <f t="shared" si="16"/>
        <v>0</v>
      </c>
      <c r="AA1005" s="174">
        <f t="shared" si="16"/>
        <v>0</v>
      </c>
      <c r="AB1005" s="174">
        <f t="shared" si="16"/>
        <v>0</v>
      </c>
      <c r="AC1005" s="201">
        <f t="shared" si="16"/>
        <v>0</v>
      </c>
      <c r="AD1005" s="131">
        <f t="shared" si="16"/>
        <v>0</v>
      </c>
      <c r="AE1005" s="174">
        <f t="shared" si="16"/>
        <v>0</v>
      </c>
      <c r="AF1005" s="174">
        <f t="shared" si="16"/>
        <v>0</v>
      </c>
      <c r="AG1005" s="174">
        <f t="shared" si="16"/>
        <v>0</v>
      </c>
      <c r="AH1005" s="174">
        <f t="shared" si="16"/>
        <v>0</v>
      </c>
      <c r="AI1005" s="174">
        <f t="shared" si="16"/>
        <v>0</v>
      </c>
      <c r="AJ1005" s="174">
        <f t="shared" ref="AJ1005:BT1005" si="17">COUNTA(AJ4:AJ1003)</f>
        <v>0</v>
      </c>
      <c r="AK1005" s="174">
        <f t="shared" si="17"/>
        <v>0</v>
      </c>
      <c r="AL1005" s="174">
        <f t="shared" si="17"/>
        <v>0</v>
      </c>
      <c r="AM1005" s="174">
        <f t="shared" si="17"/>
        <v>0</v>
      </c>
      <c r="AN1005" s="174">
        <f t="shared" si="17"/>
        <v>0</v>
      </c>
      <c r="AO1005" s="174">
        <f t="shared" si="17"/>
        <v>0</v>
      </c>
      <c r="AP1005" s="174">
        <f t="shared" si="17"/>
        <v>0</v>
      </c>
      <c r="AQ1005" s="201">
        <f t="shared" si="17"/>
        <v>0</v>
      </c>
      <c r="AR1005" s="131">
        <f t="shared" si="17"/>
        <v>0</v>
      </c>
      <c r="AS1005" s="174">
        <f t="shared" si="17"/>
        <v>0</v>
      </c>
      <c r="AT1005" s="174">
        <f t="shared" si="17"/>
        <v>0</v>
      </c>
      <c r="AU1005" s="174">
        <f t="shared" si="17"/>
        <v>0</v>
      </c>
      <c r="AV1005" s="174">
        <f t="shared" si="17"/>
        <v>0</v>
      </c>
      <c r="AW1005" s="174">
        <f t="shared" si="17"/>
        <v>0</v>
      </c>
      <c r="AX1005" s="174">
        <f t="shared" si="17"/>
        <v>0</v>
      </c>
      <c r="AY1005" s="201">
        <f t="shared" si="17"/>
        <v>0</v>
      </c>
      <c r="AZ1005" s="131">
        <f t="shared" si="17"/>
        <v>0</v>
      </c>
      <c r="BA1005" s="174">
        <f t="shared" si="17"/>
        <v>0</v>
      </c>
      <c r="BB1005" s="174">
        <f t="shared" si="17"/>
        <v>0</v>
      </c>
      <c r="BC1005" s="174">
        <f t="shared" si="17"/>
        <v>0</v>
      </c>
      <c r="BD1005" s="174">
        <f t="shared" si="17"/>
        <v>0</v>
      </c>
      <c r="BE1005" s="174">
        <f t="shared" si="17"/>
        <v>0</v>
      </c>
      <c r="BF1005" s="174">
        <f t="shared" si="17"/>
        <v>0</v>
      </c>
      <c r="BG1005" s="201">
        <f t="shared" si="17"/>
        <v>0</v>
      </c>
      <c r="BH1005" s="131">
        <f t="shared" si="17"/>
        <v>0</v>
      </c>
      <c r="BI1005" s="174">
        <f t="shared" si="17"/>
        <v>0</v>
      </c>
      <c r="BJ1005" s="174">
        <f t="shared" si="17"/>
        <v>0</v>
      </c>
      <c r="BK1005" s="174">
        <f t="shared" si="17"/>
        <v>0</v>
      </c>
      <c r="BL1005" s="174">
        <f t="shared" si="17"/>
        <v>0</v>
      </c>
      <c r="BM1005" s="174">
        <f t="shared" si="17"/>
        <v>0</v>
      </c>
      <c r="BN1005" s="174">
        <f t="shared" si="17"/>
        <v>0</v>
      </c>
      <c r="BO1005" s="174">
        <f t="shared" si="17"/>
        <v>0</v>
      </c>
      <c r="BP1005" s="201">
        <f t="shared" si="17"/>
        <v>0</v>
      </c>
      <c r="BQ1005" s="131">
        <f t="shared" si="17"/>
        <v>0</v>
      </c>
      <c r="BR1005" s="174">
        <f t="shared" si="17"/>
        <v>0</v>
      </c>
      <c r="BS1005" s="174">
        <f t="shared" si="17"/>
        <v>0</v>
      </c>
      <c r="BT1005" s="174">
        <f t="shared" si="17"/>
        <v>0</v>
      </c>
      <c r="BX1005" s="453"/>
      <c r="BZ1005" s="175"/>
    </row>
    <row r="1006" spans="1:78" ht="12.75" customHeight="1" thickTop="1" x14ac:dyDescent="0.2"/>
  </sheetData>
  <sheetProtection sheet="1"/>
  <mergeCells count="14">
    <mergeCell ref="AD2:AI2"/>
    <mergeCell ref="D2:F2"/>
    <mergeCell ref="H2:K2"/>
    <mergeCell ref="O2:P2"/>
    <mergeCell ref="Q2:R2"/>
    <mergeCell ref="W2:AC2"/>
    <mergeCell ref="BR2:BT2"/>
    <mergeCell ref="AJ2:AQ2"/>
    <mergeCell ref="AT2:AU2"/>
    <mergeCell ref="AV2:AY2"/>
    <mergeCell ref="AZ2:BA2"/>
    <mergeCell ref="BB2:BE2"/>
    <mergeCell ref="BF2:BG2"/>
    <mergeCell ref="BH2:BO2"/>
  </mergeCells>
  <phoneticPr fontId="3" type="noConversion"/>
  <dataValidations xWindow="795" yWindow="167" count="34">
    <dataValidation allowBlank="1" showInputMessage="1" showErrorMessage="1" prompt="Enter the parental contact information" sqref="BR4:BT1003"/>
    <dataValidation allowBlank="1" showInputMessage="1" showErrorMessage="1" prompt="Input any additional comments that the parents have" sqref="BP4:BP1003"/>
    <dataValidation type="whole" operator="equal" allowBlank="1" showInputMessage="1" showErrorMessage="1" errorTitle="Incorrect value" error="The only allowable value is &quot;1&quot;.  If the item does not apply, please leave box blank." prompt="Please enter 1 when the response has been checked off" sqref="AJ4:AP1003 BB4:BD1003 AV4:AX1003 W4:AB1003 AD4:AH1003 BH4:BN1003">
      <formula1>1</formula1>
    </dataValidation>
    <dataValidation allowBlank="1" showInputMessage="1" showErrorMessage="1" prompt="Enter comments here" sqref="BG4:BG1003 BA4:BA1003"/>
    <dataValidation type="list" allowBlank="1" showInputMessage="1" showErrorMessage="1" errorTitle="Incorrect entry" error="Please select one of the following from the drop down menu:  decreased, not changed, or increased" prompt="Please select the appropriate response from the drop-down list or input it manually" sqref="BF4:BF1003">
      <formula1>$BX$104:$BX$106</formula1>
    </dataValidation>
    <dataValidation allowBlank="1" showInputMessage="1" showErrorMessage="1" errorTitle="Incorrect entry" error="Please only choose whole numbers from 1 to 4" prompt="Enter a summary of the parent's response. If there is no explanation, but the parent selected &quot;other&quot; just enter a 1." sqref="BE4:BE1003"/>
    <dataValidation allowBlank="1" showInputMessage="1" showErrorMessage="1" prompt="Enter comments here, if any" sqref="AU4:AU1003"/>
    <dataValidation allowBlank="1" showInputMessage="1" showErrorMessage="1" prompt="Enter explanations for 'other' entries here" sqref="I4:I1003 K4:K1003 P4:P1003"/>
    <dataValidation type="list" allowBlank="1" showInputMessage="1" showErrorMessage="1" errorTitle="Incorrect entry" error="Please select Yes or No or no from the drop-down list." prompt="Please select either Yes or No response from the drop-down list or input it manually" sqref="BQ4:BQ1003 V4:V1003">
      <formula1>$BX$7:$BX$8</formula1>
    </dataValidation>
    <dataValidation type="list" allowBlank="1" showInputMessage="1" showErrorMessage="1" errorTitle="Incorrect entry" error="Please select one of the following from the drop-down list:  Strongly Agree, Agree, Disagree, or Strongly Disagree." prompt="Please select the appropriate response from the drop-down list" sqref="U12:U1003">
      <formula1>$BX$72:$BX$75</formula1>
    </dataValidation>
    <dataValidation type="list" allowBlank="1" showInputMessage="1" showErrorMessage="1" errorTitle="Incorrect entry" error="Please select from one of the following entries:  &lt;500m, 0.5-1.5km, 1.5-3km, or &gt;3km." prompt="Please select the appropriate response from the drop-down list" sqref="T4:T1003">
      <formula1>$BX$64:$BX$67</formula1>
    </dataValidation>
    <dataValidation type="list" allowBlank="1" showInputMessage="1" showErrorMessage="1" errorTitle="Incorrect entry" error="Please either make a selection form the drop-down list or only input the following:  B or G" prompt="Please select the appropriate response from the drop-down list or input it manually" sqref="R4:R1003">
      <formula1>$BX$58:$BX$59</formula1>
    </dataValidation>
    <dataValidation allowBlank="1" showInputMessage="1" showErrorMessage="1" prompt="Enter your school name or a school ID" sqref="B4"/>
    <dataValidation allowBlank="1" showInputMessage="1" showErrorMessage="1" prompt="Enter the province that your school resides in" sqref="A4"/>
    <dataValidation type="list" allowBlank="1" showInputMessage="1" showErrorMessage="1" errorTitle="Incorrect entry" error="Please respond either Yes, No, or Not sure_x000a_" prompt="Please select the appropriate response from the drop-down list or input it manually" sqref="G4:G1003">
      <formula1>$BX$7:$BX$9</formula1>
    </dataValidation>
    <dataValidation type="whole" allowBlank="1" showInputMessage="1" showErrorMessage="1" errorTitle="Incorrect value" error="Please either select from the drop down menu or input an age that is within the range 3 to 15." prompt="Please input a whole number between 3 and 18 (inclusive)." sqref="Q4:Q1003">
      <formula1>3</formula1>
      <formula2>18</formula2>
    </dataValidation>
    <dataValidation type="whole" allowBlank="1" showInputMessage="1" showErrorMessage="1" error="Please enter a whole number between 1 and 12." prompt="Enter a number between 1 and 12" sqref="D4:D1003">
      <formula1>1</formula1>
      <formula2>12</formula2>
    </dataValidation>
    <dataValidation type="whole" allowBlank="1" showInputMessage="1" showErrorMessage="1" error="Please enter a whole number between 1 and 31." prompt="Enter a number between 1 and 31" sqref="E4:E1003">
      <formula1>1</formula1>
      <formula2>31</formula2>
    </dataValidation>
    <dataValidation type="whole" allowBlank="1" showInputMessage="1" showErrorMessage="1" error="Please enter a whole number between 2012 and 2013." prompt="Enter a number between 2012 and 2013" sqref="F12:F1003">
      <formula1>2012</formula1>
      <formula2>2013</formula2>
    </dataValidation>
    <dataValidation type="whole" operator="greaterThanOrEqual" allowBlank="1" showInputMessage="1" showErrorMessage="1" error="Please input a whole number." prompt="Please input a whole number. If the someone replied with a 0 do not enter anything. Convert any responses in hours to minutes. Round any decimals up to a whole number." sqref="L4:L1003">
      <formula1>0</formula1>
    </dataValidation>
    <dataValidation type="list" allowBlank="1" showInputMessage="1" showErrorMessage="1" errorTitle="Incorrect entry" error="Please respond either Yes or No." prompt="Please select the appropriate response from the drop-down list or input it manually" sqref="M4:N1003">
      <formula1>$BX$7:$BX$8</formula1>
    </dataValidation>
    <dataValidation type="list" allowBlank="1" showInputMessage="1" showErrorMessage="1" errorTitle="Incorrect entry" error="Please select one of the options from the drop-down list:  Relaxed, Rushed, Tired, Happy" prompt="Please select the appropriate response from the drop-down list or input it manually" sqref="AR4:AS1003">
      <formula1>$BX$80:$BX$83</formula1>
    </dataValidation>
    <dataValidation type="whole" operator="greaterThanOrEqual" allowBlank="1" showInputMessage="1" showErrorMessage="1" errorTitle="Incorrect value" error="Please input a whole number greater than or equal to 1." prompt="Please input a whole number greater than or equal to 1." sqref="S4:S1003">
      <formula1>1</formula1>
    </dataValidation>
    <dataValidation type="list" allowBlank="1" showInputMessage="1" showErrorMessage="1" errorTitle="Incorrect entry" error="Please select one of the following from the drop down menu:  less driving, not changed, or more driving" prompt="Please select the appropriate response from the drop-down list" sqref="AT4:AT1003 AZ4:AZ1003">
      <formula1>$BX$88:$BX$91</formula1>
    </dataValidation>
    <dataValidation type="list" allowBlank="1" showInputMessage="1" showErrorMessage="1" errorTitle="Incorrect entry" error="Please select one of the options from the drop-down list: Relaxed, Rushed, Happy, Frustrated, or Other" prompt="Please select the appropriate response from the drop-down list or input it manually" sqref="O4:O1003">
      <formula1>$BX$31:$BX$36</formula1>
    </dataValidation>
    <dataValidation type="list" allowBlank="1" showInputMessage="1" showErrorMessage="1" errorTitle="Incorrect entry" error="Please select one of the options from the drop-down list." prompt="Please select the appropriate response from the drop-down list or input it manually" sqref="J4:J1003 H4:H1003">
      <formula1>$BX$14:$BX$26</formula1>
    </dataValidation>
    <dataValidation allowBlank="1" showInputMessage="1" showErrorMessage="1" prompt="Enter a summary of the parent's response. If there is no explanation, just enter a 1." sqref="AC5:AC1003"/>
    <dataValidation allowBlank="1" showInputMessage="1" showErrorMessage="1" prompt="Enter a summary of the parent's response. If there is no explanation, but the parent selected &quot;other&quot; just enter a 1." sqref="AC4"/>
    <dataValidation operator="equal" allowBlank="1" showInputMessage="1" showErrorMessage="1" errorTitle="Incorrect value" error="The only allowable value is &quot;1&quot;.  If the item does not apply, please leave box blank." prompt="Enter a summary of the parent's response. If there is no explanation, but the parent selected &quot;other&quot; just enter a 1." sqref="AI4:AI1003"/>
    <dataValidation allowBlank="1" showInputMessage="1" showErrorMessage="1" errorTitle="Incorrect entry" error="Please only choose whole numbers from 1 to 4" prompt="Enter a summary of the parent's response. If there is no explanation, but the parent selected &quot;other&quot; just enter a 1." sqref="AY4:AY1003"/>
    <dataValidation operator="equal" allowBlank="1" showInputMessage="1" showErrorMessage="1" errorTitle="Incorrect value" error="The only allowable value is &quot;1&quot;.  If the item does not apply, please leave box blank." prompt="Enter a summary of the parent's response. If there is no explanation, but the parent selected &quot;other&quot; just enter a 1." sqref="BO4:BO1003 AQ4:AQ1003"/>
    <dataValidation type="list" allowBlank="1" showInputMessage="1" showErrorMessage="1" error="Please select 2012 and 2013 from the drop down menu." prompt="Enter or select from the drop down either 2012 and 2013" sqref="F4">
      <formula1>$BF$14:$BF$15</formula1>
    </dataValidation>
    <dataValidation type="whole" allowBlank="1" showInputMessage="1" showErrorMessage="1" error="Please select 2012 and 2013 from the drop down menu." prompt="Enter or select from the drop down either 2012 and 2013" sqref="F5:F11">
      <formula1>2012</formula1>
      <formula2>2013</formula2>
    </dataValidation>
    <dataValidation type="list" allowBlank="1" showInputMessage="1" showErrorMessage="1" errorTitle="Incorrect entry" error="Please select one of the following from the drop-down list:  Strongly Agree, Agree, Disagree, or Strongly Disagree." prompt="Please select the appropriate response from the drop-down list" sqref="U4:U11">
      <formula1>$BF$62:$BF$65</formula1>
    </dataValidation>
  </dataValidations>
  <pageMargins left="0.75" right="0.75" top="1" bottom="1" header="0.5" footer="0.5"/>
  <pageSetup orientation="portrait"/>
  <headerFooter alignWithMargins="0"/>
  <ignoredErrors>
    <ignoredError sqref="C6:C12" unlockedFormula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indexed="44"/>
    <pageSetUpPr autoPageBreaks="0"/>
  </sheetPr>
  <dimension ref="A1:Q339"/>
  <sheetViews>
    <sheetView showGridLines="0" zoomScale="70" workbookViewId="0">
      <selection activeCell="J38" sqref="J38"/>
    </sheetView>
  </sheetViews>
  <sheetFormatPr defaultColWidth="8.7109375" defaultRowHeight="12.75" customHeight="1" x14ac:dyDescent="0.2"/>
  <cols>
    <col min="2" max="3" width="4.7109375" customWidth="1"/>
    <col min="4" max="4" width="35.7109375" customWidth="1"/>
    <col min="5" max="8" width="12.7109375" customWidth="1"/>
    <col min="10" max="11" width="4.7109375" customWidth="1"/>
    <col min="12" max="12" width="35.7109375" customWidth="1"/>
    <col min="13" max="16" width="12.7109375" customWidth="1"/>
  </cols>
  <sheetData>
    <row r="1" spans="2:16" s="1" customFormat="1" ht="18" x14ac:dyDescent="0.25">
      <c r="B1" s="50" t="s">
        <v>53</v>
      </c>
      <c r="C1" s="50"/>
      <c r="D1" s="50"/>
      <c r="E1" s="51"/>
      <c r="F1" s="51"/>
      <c r="G1" s="51"/>
      <c r="H1" s="51"/>
      <c r="I1" s="51"/>
      <c r="J1" s="50" t="s">
        <v>54</v>
      </c>
      <c r="K1" s="50"/>
      <c r="L1" s="50"/>
    </row>
    <row r="2" spans="2:16" s="1" customFormat="1" x14ac:dyDescent="0.2"/>
    <row r="3" spans="2:16" s="1" customFormat="1" x14ac:dyDescent="0.2">
      <c r="B3" s="2"/>
      <c r="C3" s="3" t="s">
        <v>230</v>
      </c>
      <c r="D3" s="3"/>
      <c r="E3" s="10"/>
      <c r="F3" s="10"/>
      <c r="G3" s="11"/>
      <c r="H3" s="12"/>
      <c r="J3" s="2"/>
      <c r="K3" s="3" t="s">
        <v>230</v>
      </c>
      <c r="L3" s="3"/>
      <c r="M3" s="10"/>
      <c r="N3" s="10"/>
      <c r="O3" s="11"/>
      <c r="P3" s="12"/>
    </row>
    <row r="4" spans="2:16" s="1" customFormat="1" x14ac:dyDescent="0.2">
      <c r="B4" s="4"/>
      <c r="C4" s="77"/>
      <c r="D4" s="110"/>
      <c r="E4" s="514" t="s">
        <v>19</v>
      </c>
      <c r="F4" s="515"/>
      <c r="G4" s="514" t="s">
        <v>20</v>
      </c>
      <c r="H4" s="515"/>
      <c r="J4" s="4"/>
      <c r="K4" s="77"/>
      <c r="L4" s="13"/>
      <c r="M4" s="525" t="s">
        <v>19</v>
      </c>
      <c r="N4" s="526"/>
      <c r="O4" s="525" t="s">
        <v>20</v>
      </c>
      <c r="P4" s="526"/>
    </row>
    <row r="5" spans="2:16" s="1" customFormat="1" x14ac:dyDescent="0.2">
      <c r="B5" s="4"/>
      <c r="C5" s="497" t="s">
        <v>56</v>
      </c>
      <c r="D5" s="498"/>
      <c r="E5" s="28" t="s">
        <v>15</v>
      </c>
      <c r="F5" s="28" t="s">
        <v>16</v>
      </c>
      <c r="G5" s="29" t="s">
        <v>15</v>
      </c>
      <c r="H5" s="28" t="s">
        <v>16</v>
      </c>
      <c r="J5" s="4"/>
      <c r="K5" s="497" t="s">
        <v>56</v>
      </c>
      <c r="L5" s="498"/>
      <c r="M5" s="28" t="s">
        <v>15</v>
      </c>
      <c r="N5" s="28" t="s">
        <v>16</v>
      </c>
      <c r="O5" s="29" t="s">
        <v>15</v>
      </c>
      <c r="P5" s="28" t="s">
        <v>16</v>
      </c>
    </row>
    <row r="6" spans="2:16" s="1" customFormat="1" ht="15" x14ac:dyDescent="0.3">
      <c r="B6" s="4"/>
      <c r="C6" s="523" t="s">
        <v>21</v>
      </c>
      <c r="D6" s="524"/>
      <c r="E6" s="5">
        <f>COUNTIF(CBL!$G$4:$G$1003,1)</f>
        <v>0</v>
      </c>
      <c r="F6" s="5">
        <f>COUNTIF(CFU!$H$4:$H$1003,1)</f>
        <v>0</v>
      </c>
      <c r="G6" s="5">
        <f>COUNTIF(CBL!$I$4:$I$1003,1)</f>
        <v>0</v>
      </c>
      <c r="H6" s="5">
        <f>COUNTIF(CFU!$J$4:$J$1003,1)</f>
        <v>0</v>
      </c>
      <c r="J6" s="4"/>
      <c r="K6" s="523" t="s">
        <v>21</v>
      </c>
      <c r="L6" s="524"/>
      <c r="M6" s="55" t="e">
        <f t="shared" ref="M6:M13" si="0">(E6/$E$14)</f>
        <v>#DIV/0!</v>
      </c>
      <c r="N6" s="55" t="e">
        <f t="shared" ref="N6:N13" si="1">F6/$F$14</f>
        <v>#DIV/0!</v>
      </c>
      <c r="O6" s="57" t="e">
        <f t="shared" ref="O6:O13" si="2">G6/$G$14</f>
        <v>#DIV/0!</v>
      </c>
      <c r="P6" s="55" t="e">
        <f t="shared" ref="P6:P13" si="3">H6/$H$14</f>
        <v>#DIV/0!</v>
      </c>
    </row>
    <row r="7" spans="2:16" s="1" customFormat="1" ht="15" x14ac:dyDescent="0.3">
      <c r="B7" s="4"/>
      <c r="C7" s="521" t="s">
        <v>219</v>
      </c>
      <c r="D7" s="522"/>
      <c r="E7" s="5">
        <f>COUNTIF(CBL!$G$4:$G$1003,2)</f>
        <v>0</v>
      </c>
      <c r="F7" s="5">
        <f>COUNTIF(CFU!$H$4:$H$1003,2)</f>
        <v>0</v>
      </c>
      <c r="G7" s="5">
        <f>COUNTIF(CBL!$I$4:$I$1003,2)</f>
        <v>0</v>
      </c>
      <c r="H7" s="5">
        <f>COUNTIF(CFU!$J$4:$J$1003,2)</f>
        <v>0</v>
      </c>
      <c r="J7" s="4"/>
      <c r="K7" s="521" t="s">
        <v>219</v>
      </c>
      <c r="L7" s="522"/>
      <c r="M7" s="55" t="e">
        <f t="shared" si="0"/>
        <v>#DIV/0!</v>
      </c>
      <c r="N7" s="55" t="e">
        <f t="shared" si="1"/>
        <v>#DIV/0!</v>
      </c>
      <c r="O7" s="57" t="e">
        <f t="shared" si="2"/>
        <v>#DIV/0!</v>
      </c>
      <c r="P7" s="55" t="e">
        <f t="shared" si="3"/>
        <v>#DIV/0!</v>
      </c>
    </row>
    <row r="8" spans="2:16" s="1" customFormat="1" ht="15" x14ac:dyDescent="0.3">
      <c r="B8" s="4"/>
      <c r="C8" s="521" t="s">
        <v>22</v>
      </c>
      <c r="D8" s="522"/>
      <c r="E8" s="5">
        <f>COUNTIF(CBL!$G$4:$G$1003,3)</f>
        <v>0</v>
      </c>
      <c r="F8" s="5">
        <f>COUNTIF(CFU!$H$4:$H$1003,3)</f>
        <v>0</v>
      </c>
      <c r="G8" s="5">
        <f>COUNTIF(CBL!$I$4:$I$1003,3)</f>
        <v>0</v>
      </c>
      <c r="H8" s="5">
        <f>COUNTIF(CFU!$J$4:$J$1003,3)</f>
        <v>0</v>
      </c>
      <c r="J8" s="4"/>
      <c r="K8" s="521" t="s">
        <v>22</v>
      </c>
      <c r="L8" s="522"/>
      <c r="M8" s="55" t="e">
        <f t="shared" si="0"/>
        <v>#DIV/0!</v>
      </c>
      <c r="N8" s="55" t="e">
        <f t="shared" si="1"/>
        <v>#DIV/0!</v>
      </c>
      <c r="O8" s="57" t="e">
        <f t="shared" si="2"/>
        <v>#DIV/0!</v>
      </c>
      <c r="P8" s="55" t="e">
        <f t="shared" si="3"/>
        <v>#DIV/0!</v>
      </c>
    </row>
    <row r="9" spans="2:16" s="1" customFormat="1" ht="15" x14ac:dyDescent="0.3">
      <c r="B9" s="4"/>
      <c r="C9" s="521" t="s">
        <v>17</v>
      </c>
      <c r="D9" s="522"/>
      <c r="E9" s="5">
        <f>COUNTIF(CBL!$G$4:$G$1003,4)</f>
        <v>0</v>
      </c>
      <c r="F9" s="5">
        <f>COUNTIF(CFU!$H$4:$H$1003,4)</f>
        <v>0</v>
      </c>
      <c r="G9" s="5">
        <f>COUNTIF(CBL!$I$4:$I$1003,4)</f>
        <v>0</v>
      </c>
      <c r="H9" s="5">
        <f>COUNTIF(CFU!$J$4:$J$1003,4)</f>
        <v>0</v>
      </c>
      <c r="J9" s="4"/>
      <c r="K9" s="521" t="s">
        <v>17</v>
      </c>
      <c r="L9" s="522"/>
      <c r="M9" s="55" t="e">
        <f t="shared" si="0"/>
        <v>#DIV/0!</v>
      </c>
      <c r="N9" s="55" t="e">
        <f t="shared" si="1"/>
        <v>#DIV/0!</v>
      </c>
      <c r="O9" s="57" t="e">
        <f t="shared" si="2"/>
        <v>#DIV/0!</v>
      </c>
      <c r="P9" s="55" t="e">
        <f t="shared" si="3"/>
        <v>#DIV/0!</v>
      </c>
    </row>
    <row r="10" spans="2:16" s="1" customFormat="1" ht="15" x14ac:dyDescent="0.3">
      <c r="B10" s="4"/>
      <c r="C10" s="521" t="s">
        <v>217</v>
      </c>
      <c r="D10" s="522"/>
      <c r="E10" s="5">
        <f>COUNTIF(CBL!$G$4:$G$1003,5)</f>
        <v>0</v>
      </c>
      <c r="F10" s="5">
        <f>COUNTIF(CFU!$H$4:$H$1003,5)</f>
        <v>0</v>
      </c>
      <c r="G10" s="5">
        <f>COUNTIF(CBL!$I$4:$I$1003,5)</f>
        <v>0</v>
      </c>
      <c r="H10" s="5">
        <f>COUNTIF(CFU!$J$4:$J$1003,5)</f>
        <v>0</v>
      </c>
      <c r="J10" s="4"/>
      <c r="K10" s="521" t="s">
        <v>217</v>
      </c>
      <c r="L10" s="522"/>
      <c r="M10" s="55" t="e">
        <f t="shared" si="0"/>
        <v>#DIV/0!</v>
      </c>
      <c r="N10" s="55" t="e">
        <f t="shared" si="1"/>
        <v>#DIV/0!</v>
      </c>
      <c r="O10" s="57" t="e">
        <f t="shared" si="2"/>
        <v>#DIV/0!</v>
      </c>
      <c r="P10" s="55" t="e">
        <f t="shared" si="3"/>
        <v>#DIV/0!</v>
      </c>
    </row>
    <row r="11" spans="2:16" s="1" customFormat="1" ht="15" x14ac:dyDescent="0.3">
      <c r="B11" s="4"/>
      <c r="C11" s="521" t="s">
        <v>218</v>
      </c>
      <c r="D11" s="522"/>
      <c r="E11" s="5">
        <f>COUNTIF(CBL!$G$4:$G$1003,6)</f>
        <v>0</v>
      </c>
      <c r="F11" s="5">
        <f>COUNTIF(CFU!$H$4:$H$1003,6)</f>
        <v>0</v>
      </c>
      <c r="G11" s="5">
        <f>COUNTIF(CBL!$I$4:$I$1003,6)</f>
        <v>0</v>
      </c>
      <c r="H11" s="5">
        <f>COUNTIF(CFU!$J$4:$J$1003,6)</f>
        <v>0</v>
      </c>
      <c r="J11" s="4"/>
      <c r="K11" s="521" t="s">
        <v>218</v>
      </c>
      <c r="L11" s="522"/>
      <c r="M11" s="55" t="e">
        <f t="shared" si="0"/>
        <v>#DIV/0!</v>
      </c>
      <c r="N11" s="55" t="e">
        <f t="shared" si="1"/>
        <v>#DIV/0!</v>
      </c>
      <c r="O11" s="57" t="e">
        <f t="shared" si="2"/>
        <v>#DIV/0!</v>
      </c>
      <c r="P11" s="55" t="e">
        <f t="shared" si="3"/>
        <v>#DIV/0!</v>
      </c>
    </row>
    <row r="12" spans="2:16" s="1" customFormat="1" ht="15" x14ac:dyDescent="0.3">
      <c r="B12" s="4"/>
      <c r="C12" s="521" t="s">
        <v>215</v>
      </c>
      <c r="D12" s="522"/>
      <c r="E12" s="5">
        <f>COUNTIF(CBL!$G$4:$G$1003,7)</f>
        <v>0</v>
      </c>
      <c r="F12" s="5">
        <f>COUNTIF(CFU!$H$4:$H$1003,7)</f>
        <v>0</v>
      </c>
      <c r="G12" s="5">
        <f>COUNTIF(CBL!$I$4:$I$1003,7)</f>
        <v>0</v>
      </c>
      <c r="H12" s="5">
        <f>COUNTIF(CFU!$J$4:$J$1003,7)</f>
        <v>0</v>
      </c>
      <c r="J12" s="4"/>
      <c r="K12" s="521" t="s">
        <v>215</v>
      </c>
      <c r="L12" s="522"/>
      <c r="M12" s="55" t="e">
        <f t="shared" si="0"/>
        <v>#DIV/0!</v>
      </c>
      <c r="N12" s="55" t="e">
        <f t="shared" si="1"/>
        <v>#DIV/0!</v>
      </c>
      <c r="O12" s="57" t="e">
        <f t="shared" si="2"/>
        <v>#DIV/0!</v>
      </c>
      <c r="P12" s="55" t="e">
        <f t="shared" si="3"/>
        <v>#DIV/0!</v>
      </c>
    </row>
    <row r="13" spans="2:16" s="1" customFormat="1" ht="15" x14ac:dyDescent="0.3">
      <c r="B13" s="4"/>
      <c r="C13" s="527" t="s">
        <v>18</v>
      </c>
      <c r="D13" s="528"/>
      <c r="E13" s="18">
        <f>COUNTIF(CBL!$G$4:$G$1003,8)</f>
        <v>0</v>
      </c>
      <c r="F13" s="18">
        <f>COUNTIF(CFU!$H$4:$H$1003,8)</f>
        <v>0</v>
      </c>
      <c r="G13" s="18">
        <f>COUNTIF(CBL!$I$4:$I$1003,8)</f>
        <v>0</v>
      </c>
      <c r="H13" s="18">
        <f>COUNTIF(CFU!$J$4:$J$1003,8)</f>
        <v>0</v>
      </c>
      <c r="J13" s="4"/>
      <c r="K13" s="527" t="s">
        <v>18</v>
      </c>
      <c r="L13" s="528"/>
      <c r="M13" s="58" t="e">
        <f t="shared" si="0"/>
        <v>#DIV/0!</v>
      </c>
      <c r="N13" s="58" t="e">
        <f t="shared" si="1"/>
        <v>#DIV/0!</v>
      </c>
      <c r="O13" s="58" t="e">
        <f t="shared" si="2"/>
        <v>#DIV/0!</v>
      </c>
      <c r="P13" s="56" t="e">
        <f t="shared" si="3"/>
        <v>#DIV/0!</v>
      </c>
    </row>
    <row r="14" spans="2:16" s="1" customFormat="1" x14ac:dyDescent="0.2">
      <c r="B14" s="6"/>
      <c r="C14" s="22"/>
      <c r="D14" s="48" t="s">
        <v>23</v>
      </c>
      <c r="E14" s="7">
        <f>SUM(E6:E13)</f>
        <v>0</v>
      </c>
      <c r="F14" s="7">
        <f>SUM(F6:F13)</f>
        <v>0</v>
      </c>
      <c r="G14" s="9">
        <f>SUM(G6:G13)</f>
        <v>0</v>
      </c>
      <c r="H14" s="7">
        <f>SUM(H6:H13)</f>
        <v>0</v>
      </c>
      <c r="J14" s="6"/>
      <c r="K14" s="27"/>
      <c r="L14" s="14" t="s">
        <v>23</v>
      </c>
      <c r="M14" s="85" t="e">
        <f>SUM(M6:M13)</f>
        <v>#DIV/0!</v>
      </c>
      <c r="N14" s="76" t="e">
        <f>SUM(N6:N13)</f>
        <v>#DIV/0!</v>
      </c>
      <c r="O14" s="74" t="e">
        <f>SUM(O6:O13)</f>
        <v>#DIV/0!</v>
      </c>
      <c r="P14" s="85" t="e">
        <f>SUM(P6:P13)</f>
        <v>#DIV/0!</v>
      </c>
    </row>
    <row r="15" spans="2:16" s="1" customFormat="1" x14ac:dyDescent="0.2">
      <c r="C15" s="38"/>
    </row>
    <row r="16" spans="2:16" s="1" customFormat="1" x14ac:dyDescent="0.2">
      <c r="C16" s="32"/>
    </row>
    <row r="17" spans="2:8" s="1" customFormat="1" x14ac:dyDescent="0.2">
      <c r="B17" s="2"/>
      <c r="C17" s="3" t="s">
        <v>231</v>
      </c>
      <c r="D17" s="3"/>
      <c r="E17" s="10"/>
      <c r="F17" s="10"/>
      <c r="G17" s="11"/>
      <c r="H17" s="12"/>
    </row>
    <row r="18" spans="2:8" s="1" customFormat="1" x14ac:dyDescent="0.2">
      <c r="B18" s="4"/>
      <c r="C18" s="77"/>
      <c r="D18" s="110"/>
      <c r="E18" s="514" t="s">
        <v>19</v>
      </c>
      <c r="F18" s="515"/>
      <c r="G18" s="514" t="s">
        <v>228</v>
      </c>
      <c r="H18" s="515"/>
    </row>
    <row r="19" spans="2:8" s="1" customFormat="1" x14ac:dyDescent="0.2">
      <c r="B19" s="4"/>
      <c r="C19" s="497"/>
      <c r="D19" s="498"/>
      <c r="E19" s="28" t="s">
        <v>15</v>
      </c>
      <c r="F19" s="28" t="s">
        <v>16</v>
      </c>
      <c r="G19" s="28" t="s">
        <v>15</v>
      </c>
      <c r="H19" s="28" t="s">
        <v>16</v>
      </c>
    </row>
    <row r="20" spans="2:8" s="1" customFormat="1" ht="15" x14ac:dyDescent="0.3">
      <c r="B20" s="4"/>
      <c r="C20" s="523" t="s">
        <v>226</v>
      </c>
      <c r="D20" s="524"/>
      <c r="E20" s="5">
        <f>SUM(CBL!K4:K1003)</f>
        <v>0</v>
      </c>
      <c r="F20" s="5">
        <f>SUM(CFU!L4:L1003)</f>
        <v>0</v>
      </c>
      <c r="G20" s="5"/>
      <c r="H20" s="5"/>
    </row>
    <row r="21" spans="2:8" s="1" customFormat="1" ht="15" x14ac:dyDescent="0.3">
      <c r="B21" s="4"/>
      <c r="C21" s="521" t="s">
        <v>227</v>
      </c>
      <c r="D21" s="522"/>
      <c r="E21" s="5">
        <f>CBL!$K$1005</f>
        <v>0</v>
      </c>
      <c r="F21" s="5">
        <f>CFU!$L$1005</f>
        <v>0</v>
      </c>
      <c r="G21" s="76" t="e">
        <f>E21/E14</f>
        <v>#DIV/0!</v>
      </c>
      <c r="H21" s="76" t="e">
        <f>F21/F14</f>
        <v>#DIV/0!</v>
      </c>
    </row>
    <row r="22" spans="2:8" s="1" customFormat="1" x14ac:dyDescent="0.2">
      <c r="B22" s="6"/>
      <c r="C22" s="25"/>
      <c r="D22" s="48" t="s">
        <v>229</v>
      </c>
      <c r="E22" s="29" t="e">
        <f>E20/E21</f>
        <v>#DIV/0!</v>
      </c>
      <c r="F22" s="28" t="e">
        <f>F20/F21</f>
        <v>#DIV/0!</v>
      </c>
      <c r="G22" s="271"/>
      <c r="H22" s="272"/>
    </row>
    <row r="23" spans="2:8" s="1" customFormat="1" x14ac:dyDescent="0.2">
      <c r="C23" s="32"/>
    </row>
    <row r="24" spans="2:8" s="1" customFormat="1" x14ac:dyDescent="0.2">
      <c r="C24" s="32"/>
    </row>
    <row r="25" spans="2:8" s="1" customFormat="1" x14ac:dyDescent="0.2">
      <c r="B25" s="2"/>
      <c r="C25" s="3" t="s">
        <v>303</v>
      </c>
      <c r="D25" s="3"/>
      <c r="E25" s="10"/>
      <c r="F25" s="10"/>
      <c r="G25" s="11"/>
      <c r="H25" s="12"/>
    </row>
    <row r="26" spans="2:8" s="1" customFormat="1" x14ac:dyDescent="0.2">
      <c r="B26" s="4"/>
      <c r="C26" s="77"/>
      <c r="D26" s="110"/>
      <c r="E26" s="514" t="s">
        <v>19</v>
      </c>
      <c r="F26" s="515"/>
      <c r="G26" s="514" t="s">
        <v>228</v>
      </c>
      <c r="H26" s="515"/>
    </row>
    <row r="27" spans="2:8" s="1" customFormat="1" x14ac:dyDescent="0.2">
      <c r="B27" s="4"/>
      <c r="C27" s="497" t="s">
        <v>56</v>
      </c>
      <c r="D27" s="498"/>
      <c r="E27" s="28" t="s">
        <v>15</v>
      </c>
      <c r="F27" s="28" t="s">
        <v>16</v>
      </c>
      <c r="G27" s="28" t="s">
        <v>15</v>
      </c>
      <c r="H27" s="28" t="s">
        <v>16</v>
      </c>
    </row>
    <row r="28" spans="2:8" s="1" customFormat="1" ht="15" x14ac:dyDescent="0.3">
      <c r="B28" s="4"/>
      <c r="C28" s="523" t="s">
        <v>304</v>
      </c>
      <c r="D28" s="524"/>
      <c r="E28" s="5">
        <f>COUNTIF(CBL!$L$4:$L$1003,1)</f>
        <v>0</v>
      </c>
      <c r="F28" s="5">
        <f>COUNTIF(CFU!$M$4:$M$1003,1)</f>
        <v>0</v>
      </c>
      <c r="G28" s="283" t="e">
        <f>E28/E30</f>
        <v>#DIV/0!</v>
      </c>
      <c r="H28" s="283" t="e">
        <f>F28/F30</f>
        <v>#DIV/0!</v>
      </c>
    </row>
    <row r="29" spans="2:8" s="1" customFormat="1" ht="15" x14ac:dyDescent="0.3">
      <c r="B29" s="4"/>
      <c r="C29" s="527" t="s">
        <v>305</v>
      </c>
      <c r="D29" s="528"/>
      <c r="E29" s="5">
        <f>COUNTIF(CBL!$L$4:$L$1003,2)</f>
        <v>0</v>
      </c>
      <c r="F29" s="5">
        <f>COUNTIF(CFU!$M$4:$M$1003,2)</f>
        <v>0</v>
      </c>
      <c r="G29" s="283" t="e">
        <f>E29/E30</f>
        <v>#DIV/0!</v>
      </c>
      <c r="H29" s="283" t="e">
        <f>F29/F30</f>
        <v>#DIV/0!</v>
      </c>
    </row>
    <row r="30" spans="2:8" s="1" customFormat="1" x14ac:dyDescent="0.2">
      <c r="B30" s="6"/>
      <c r="C30" s="25"/>
      <c r="D30" s="48" t="s">
        <v>236</v>
      </c>
      <c r="E30" s="29">
        <f>SUM(E28:E29)</f>
        <v>0</v>
      </c>
      <c r="F30" s="29">
        <f>SUM(F28:F29)</f>
        <v>0</v>
      </c>
      <c r="G30" s="76" t="e">
        <f>SUM(G28:G29)</f>
        <v>#DIV/0!</v>
      </c>
      <c r="H30" s="76" t="e">
        <f>SUM(H28:H29)</f>
        <v>#DIV/0!</v>
      </c>
    </row>
    <row r="31" spans="2:8" s="1" customFormat="1" x14ac:dyDescent="0.2">
      <c r="C31" s="32"/>
    </row>
    <row r="32" spans="2:8" s="1" customFormat="1" x14ac:dyDescent="0.2">
      <c r="C32" s="32"/>
    </row>
    <row r="33" spans="2:14" s="1" customFormat="1" x14ac:dyDescent="0.2">
      <c r="B33" s="2"/>
      <c r="C33" s="3" t="s">
        <v>233</v>
      </c>
      <c r="D33" s="3"/>
      <c r="E33" s="10"/>
      <c r="F33" s="10"/>
      <c r="G33" s="11"/>
      <c r="H33" s="12"/>
    </row>
    <row r="34" spans="2:14" s="1" customFormat="1" x14ac:dyDescent="0.2">
      <c r="B34" s="4"/>
      <c r="C34" s="77"/>
      <c r="D34" s="110"/>
      <c r="E34" s="514" t="s">
        <v>19</v>
      </c>
      <c r="F34" s="515"/>
      <c r="G34" s="514" t="s">
        <v>228</v>
      </c>
      <c r="H34" s="515"/>
    </row>
    <row r="35" spans="2:14" s="1" customFormat="1" x14ac:dyDescent="0.2">
      <c r="B35" s="4"/>
      <c r="C35" s="497" t="s">
        <v>56</v>
      </c>
      <c r="D35" s="498"/>
      <c r="E35" s="28" t="s">
        <v>15</v>
      </c>
      <c r="F35" s="28" t="s">
        <v>16</v>
      </c>
      <c r="G35" s="28" t="s">
        <v>15</v>
      </c>
      <c r="H35" s="28" t="s">
        <v>16</v>
      </c>
    </row>
    <row r="36" spans="2:14" s="1" customFormat="1" ht="15" x14ac:dyDescent="0.3">
      <c r="B36" s="4"/>
      <c r="C36" s="523" t="s">
        <v>234</v>
      </c>
      <c r="D36" s="524"/>
      <c r="E36" s="5">
        <f>COUNTIF(CBL!$M$4:$M$1003,1)</f>
        <v>0</v>
      </c>
      <c r="F36" s="5">
        <f>COUNTIF(CFU!$N$4:$N$1003,1)</f>
        <v>0</v>
      </c>
      <c r="G36" s="283" t="e">
        <f>E36/E38</f>
        <v>#DIV/0!</v>
      </c>
      <c r="H36" s="283" t="e">
        <f>F36/F38</f>
        <v>#DIV/0!</v>
      </c>
    </row>
    <row r="37" spans="2:14" s="1" customFormat="1" ht="15" x14ac:dyDescent="0.3">
      <c r="B37" s="4"/>
      <c r="C37" s="527" t="s">
        <v>235</v>
      </c>
      <c r="D37" s="528"/>
      <c r="E37" s="5">
        <f>COUNTIF(CBL!$M$4:$M$1003,2)</f>
        <v>0</v>
      </c>
      <c r="F37" s="5">
        <f>COUNTIF(CFU!$N$4:$N$1003,2)</f>
        <v>0</v>
      </c>
      <c r="G37" s="283" t="e">
        <f>E37/E38</f>
        <v>#DIV/0!</v>
      </c>
      <c r="H37" s="283" t="e">
        <f>F37/F38</f>
        <v>#DIV/0!</v>
      </c>
    </row>
    <row r="38" spans="2:14" s="1" customFormat="1" x14ac:dyDescent="0.2">
      <c r="B38" s="6"/>
      <c r="C38" s="25"/>
      <c r="D38" s="48" t="s">
        <v>236</v>
      </c>
      <c r="E38" s="29">
        <f>SUM(E36:E37)</f>
        <v>0</v>
      </c>
      <c r="F38" s="29">
        <f>SUM(F36:F37)</f>
        <v>0</v>
      </c>
      <c r="G38" s="76" t="e">
        <f>SUM(G36:G37)</f>
        <v>#DIV/0!</v>
      </c>
      <c r="H38" s="76" t="e">
        <f>SUM(H36:H37)</f>
        <v>#DIV/0!</v>
      </c>
    </row>
    <row r="39" spans="2:14" s="1" customFormat="1" x14ac:dyDescent="0.2">
      <c r="C39" s="32"/>
    </row>
    <row r="40" spans="2:14" s="1" customFormat="1" x14ac:dyDescent="0.2"/>
    <row r="41" spans="2:14" s="1" customFormat="1" x14ac:dyDescent="0.2">
      <c r="B41" s="30"/>
      <c r="C41" s="33" t="s">
        <v>232</v>
      </c>
      <c r="D41" s="91"/>
      <c r="E41" s="22"/>
      <c r="F41" s="26"/>
      <c r="G41" s="32"/>
      <c r="H41" s="32"/>
      <c r="J41" s="30"/>
      <c r="K41" s="33" t="s">
        <v>232</v>
      </c>
      <c r="L41" s="33"/>
      <c r="M41" s="22"/>
      <c r="N41" s="26"/>
    </row>
    <row r="42" spans="2:14" s="1" customFormat="1" x14ac:dyDescent="0.2">
      <c r="B42" s="4"/>
      <c r="C42" s="497" t="s">
        <v>103</v>
      </c>
      <c r="D42" s="498"/>
      <c r="E42" s="29" t="s">
        <v>15</v>
      </c>
      <c r="F42" s="7" t="s">
        <v>16</v>
      </c>
      <c r="G42" s="32"/>
      <c r="H42" s="32"/>
      <c r="J42" s="4"/>
      <c r="K42" s="497" t="s">
        <v>103</v>
      </c>
      <c r="L42" s="498"/>
      <c r="M42" s="29" t="s">
        <v>15</v>
      </c>
      <c r="N42" s="7" t="s">
        <v>16</v>
      </c>
    </row>
    <row r="43" spans="2:14" s="1" customFormat="1" x14ac:dyDescent="0.2">
      <c r="B43" s="4"/>
      <c r="C43" s="499" t="s">
        <v>69</v>
      </c>
      <c r="D43" s="500"/>
      <c r="E43" s="5">
        <f>COUNTIF(CBL!$N$4:$N$1003,1)</f>
        <v>0</v>
      </c>
      <c r="F43" s="5">
        <f>COUNTIF(CFU!$O$4:$O$1003,1)</f>
        <v>0</v>
      </c>
      <c r="G43" s="32"/>
      <c r="H43" s="32"/>
      <c r="J43" s="4"/>
      <c r="K43" s="499" t="s">
        <v>69</v>
      </c>
      <c r="L43" s="500"/>
      <c r="M43" s="55" t="e">
        <f>E43/$E$48</f>
        <v>#DIV/0!</v>
      </c>
      <c r="N43" s="94" t="e">
        <f>F43/$F$48</f>
        <v>#DIV/0!</v>
      </c>
    </row>
    <row r="44" spans="2:14" s="1" customFormat="1" x14ac:dyDescent="0.2">
      <c r="B44" s="4"/>
      <c r="C44" s="499" t="s">
        <v>70</v>
      </c>
      <c r="D44" s="500"/>
      <c r="E44" s="5">
        <f>COUNTIF(CBL!$N$4:$N$1003,2)</f>
        <v>0</v>
      </c>
      <c r="F44" s="5">
        <f>COUNTIF(CFU!$O$4:$O$1003,2)</f>
        <v>0</v>
      </c>
      <c r="G44" s="32"/>
      <c r="H44" s="32"/>
      <c r="J44" s="4"/>
      <c r="K44" s="499" t="s">
        <v>70</v>
      </c>
      <c r="L44" s="500"/>
      <c r="M44" s="55" t="e">
        <f>E44/$E$48</f>
        <v>#DIV/0!</v>
      </c>
      <c r="N44" s="57" t="e">
        <f>F44/$F$48</f>
        <v>#DIV/0!</v>
      </c>
    </row>
    <row r="45" spans="2:14" s="1" customFormat="1" x14ac:dyDescent="0.2">
      <c r="B45" s="4"/>
      <c r="C45" s="499" t="s">
        <v>71</v>
      </c>
      <c r="D45" s="500"/>
      <c r="E45" s="5">
        <f>COUNTIF(CBL!$N$4:$N$1003,3)</f>
        <v>0</v>
      </c>
      <c r="F45" s="5">
        <f>COUNTIF(CFU!$O$4:$O$1003,3)</f>
        <v>0</v>
      </c>
      <c r="G45" s="32"/>
      <c r="H45" s="32"/>
      <c r="J45" s="4"/>
      <c r="K45" s="499" t="s">
        <v>71</v>
      </c>
      <c r="L45" s="500"/>
      <c r="M45" s="55" t="e">
        <f>E45/$E$48</f>
        <v>#DIV/0!</v>
      </c>
      <c r="N45" s="55" t="e">
        <f>F45/$F$48</f>
        <v>#DIV/0!</v>
      </c>
    </row>
    <row r="46" spans="2:14" s="1" customFormat="1" x14ac:dyDescent="0.2">
      <c r="B46" s="4"/>
      <c r="C46" s="499" t="s">
        <v>73</v>
      </c>
      <c r="D46" s="500"/>
      <c r="E46" s="5">
        <f>COUNTIF(CBL!$N$4:$N$1003,4)</f>
        <v>0</v>
      </c>
      <c r="F46" s="5">
        <f>COUNTIF(CFU!$O$4:$O$1003,4)</f>
        <v>0</v>
      </c>
      <c r="G46" s="32"/>
      <c r="J46" s="4"/>
      <c r="K46" s="499" t="s">
        <v>73</v>
      </c>
      <c r="L46" s="500"/>
      <c r="M46" s="55" t="e">
        <f>E46/$E$48</f>
        <v>#DIV/0!</v>
      </c>
      <c r="N46" s="57" t="e">
        <f>F46/$F$48</f>
        <v>#DIV/0!</v>
      </c>
    </row>
    <row r="47" spans="2:14" s="1" customFormat="1" x14ac:dyDescent="0.2">
      <c r="B47" s="4"/>
      <c r="C47" s="499" t="s">
        <v>18</v>
      </c>
      <c r="D47" s="500"/>
      <c r="E47" s="18">
        <f>COUNTIF(CBL!$N$4:$N$1003,5)</f>
        <v>0</v>
      </c>
      <c r="F47" s="5">
        <f>COUNTIF(CFU!$O$4:$O$1003,5)</f>
        <v>0</v>
      </c>
      <c r="G47" s="32"/>
      <c r="H47" s="32"/>
      <c r="J47" s="4"/>
      <c r="K47" s="499" t="s">
        <v>18</v>
      </c>
      <c r="L47" s="500"/>
      <c r="M47" s="57" t="e">
        <f>E47/$E$48</f>
        <v>#DIV/0!</v>
      </c>
      <c r="N47" s="57" t="e">
        <f>F47/$F$48</f>
        <v>#DIV/0!</v>
      </c>
    </row>
    <row r="48" spans="2:14" s="1" customFormat="1" x14ac:dyDescent="0.2">
      <c r="B48" s="6"/>
      <c r="C48" s="25"/>
      <c r="D48" s="48" t="s">
        <v>23</v>
      </c>
      <c r="E48" s="7">
        <f>SUM(E43:E47)</f>
        <v>0</v>
      </c>
      <c r="F48" s="29">
        <f>SUM(F43:F47)</f>
        <v>0</v>
      </c>
      <c r="G48" s="32"/>
      <c r="H48" s="32"/>
      <c r="J48" s="6"/>
      <c r="K48" s="25"/>
      <c r="L48" s="48" t="s">
        <v>23</v>
      </c>
      <c r="M48" s="76" t="e">
        <f>SUM(M43:M47)</f>
        <v>#DIV/0!</v>
      </c>
      <c r="N48" s="76" t="e">
        <f>SUM(N43:N47)</f>
        <v>#DIV/0!</v>
      </c>
    </row>
    <row r="49" spans="2:15" s="1" customFormat="1" x14ac:dyDescent="0.2">
      <c r="B49" s="32"/>
      <c r="C49" s="32"/>
      <c r="D49" s="32"/>
      <c r="E49" s="32"/>
      <c r="F49" s="32"/>
      <c r="G49" s="32"/>
      <c r="H49" s="32"/>
      <c r="J49" s="32"/>
      <c r="K49" s="32"/>
      <c r="L49" s="32"/>
      <c r="M49" s="32"/>
      <c r="N49" s="32"/>
      <c r="O49" s="32"/>
    </row>
    <row r="50" spans="2:15" s="1" customFormat="1" x14ac:dyDescent="0.2"/>
    <row r="51" spans="2:15" s="1" customFormat="1" x14ac:dyDescent="0.2">
      <c r="B51" s="30"/>
      <c r="C51" s="33" t="s">
        <v>104</v>
      </c>
      <c r="D51" s="33"/>
      <c r="E51" s="22"/>
      <c r="F51" s="25"/>
      <c r="G51" s="26"/>
      <c r="J51" s="30"/>
      <c r="K51" s="33" t="s">
        <v>105</v>
      </c>
      <c r="L51" s="33"/>
      <c r="M51" s="22"/>
      <c r="N51" s="25"/>
      <c r="O51" s="26"/>
    </row>
    <row r="52" spans="2:15" s="1" customFormat="1" x14ac:dyDescent="0.2">
      <c r="B52" s="4"/>
      <c r="C52" s="77"/>
      <c r="D52" s="77"/>
      <c r="E52" s="109"/>
      <c r="F52" s="7" t="s">
        <v>15</v>
      </c>
      <c r="G52" s="7" t="s">
        <v>16</v>
      </c>
      <c r="J52" s="4"/>
      <c r="K52" s="77"/>
      <c r="L52" s="27"/>
      <c r="M52" s="23"/>
      <c r="N52" s="7" t="s">
        <v>15</v>
      </c>
      <c r="O52" s="7" t="s">
        <v>16</v>
      </c>
    </row>
    <row r="53" spans="2:15" s="1" customFormat="1" x14ac:dyDescent="0.2">
      <c r="B53" s="20"/>
      <c r="C53" s="537" t="s">
        <v>160</v>
      </c>
      <c r="D53" s="538"/>
      <c r="E53" s="513"/>
      <c r="F53" s="64" t="e">
        <f>AVERAGE(CBL!R4:R1003)</f>
        <v>#DIV/0!</v>
      </c>
      <c r="G53" s="64" t="e">
        <f>AVERAGE(CFU!S4:S1003)</f>
        <v>#DIV/0!</v>
      </c>
      <c r="J53" s="20"/>
      <c r="K53" s="537"/>
      <c r="L53" s="538"/>
      <c r="M53" s="513"/>
      <c r="N53" s="36"/>
      <c r="O53" s="37"/>
    </row>
    <row r="54" spans="2:15" s="1" customFormat="1" x14ac:dyDescent="0.2">
      <c r="B54" s="20"/>
      <c r="C54" s="499" t="s">
        <v>125</v>
      </c>
      <c r="D54" s="503"/>
      <c r="E54" s="69">
        <v>3</v>
      </c>
      <c r="F54" s="35">
        <f>COUNTIF(CBL!$P$4:$P$1003,3)</f>
        <v>0</v>
      </c>
      <c r="G54" s="35">
        <f>COUNTIF(CFU!$Q$4:$Q$1003,3)</f>
        <v>0</v>
      </c>
      <c r="J54" s="20"/>
      <c r="K54" s="499" t="s">
        <v>125</v>
      </c>
      <c r="L54" s="503"/>
      <c r="M54" s="69">
        <v>3</v>
      </c>
      <c r="N54" s="55" t="e">
        <f t="shared" ref="N54:N69" si="4">(F54/$F$70)</f>
        <v>#DIV/0!</v>
      </c>
      <c r="O54" s="55" t="e">
        <f t="shared" ref="O54:O69" si="5">(G54/$G$70)</f>
        <v>#DIV/0!</v>
      </c>
    </row>
    <row r="55" spans="2:15" s="1" customFormat="1" x14ac:dyDescent="0.2">
      <c r="B55" s="20"/>
      <c r="C55" s="499" t="s">
        <v>126</v>
      </c>
      <c r="D55" s="503"/>
      <c r="E55" s="49">
        <v>4</v>
      </c>
      <c r="F55" s="35">
        <f>COUNTIF(CBL!$P$4:$P$1003,4)</f>
        <v>0</v>
      </c>
      <c r="G55" s="35">
        <f>COUNTIF(CFU!$Q$4:$Q$1003,4)</f>
        <v>0</v>
      </c>
      <c r="J55" s="20"/>
      <c r="K55" s="499" t="s">
        <v>126</v>
      </c>
      <c r="L55" s="503"/>
      <c r="M55" s="49">
        <v>4</v>
      </c>
      <c r="N55" s="55" t="e">
        <f t="shared" si="4"/>
        <v>#DIV/0!</v>
      </c>
      <c r="O55" s="55" t="e">
        <f t="shared" si="5"/>
        <v>#DIV/0!</v>
      </c>
    </row>
    <row r="56" spans="2:15" s="1" customFormat="1" x14ac:dyDescent="0.2">
      <c r="B56" s="20"/>
      <c r="C56" s="499" t="s">
        <v>126</v>
      </c>
      <c r="D56" s="503"/>
      <c r="E56" s="49">
        <v>5</v>
      </c>
      <c r="F56" s="35">
        <f>COUNTIF(CBL!$P$4:$P$1003,5)</f>
        <v>0</v>
      </c>
      <c r="G56" s="35">
        <f>COUNTIF(CFU!$Q$4:$Q$1003,5)</f>
        <v>0</v>
      </c>
      <c r="J56" s="20"/>
      <c r="K56" s="499" t="s">
        <v>126</v>
      </c>
      <c r="L56" s="503"/>
      <c r="M56" s="49">
        <v>5</v>
      </c>
      <c r="N56" s="55" t="e">
        <f t="shared" si="4"/>
        <v>#DIV/0!</v>
      </c>
      <c r="O56" s="55" t="e">
        <f t="shared" si="5"/>
        <v>#DIV/0!</v>
      </c>
    </row>
    <row r="57" spans="2:15" s="1" customFormat="1" x14ac:dyDescent="0.2">
      <c r="B57" s="20"/>
      <c r="C57" s="499" t="s">
        <v>126</v>
      </c>
      <c r="D57" s="503"/>
      <c r="E57" s="49">
        <v>6</v>
      </c>
      <c r="F57" s="35">
        <f>COUNTIF(CBL!$P$4:$P$1003,6)</f>
        <v>0</v>
      </c>
      <c r="G57" s="35">
        <f>COUNTIF(CFU!$Q$4:$Q$1003,6)</f>
        <v>0</v>
      </c>
      <c r="J57" s="20"/>
      <c r="K57" s="499" t="s">
        <v>126</v>
      </c>
      <c r="L57" s="503"/>
      <c r="M57" s="49">
        <v>6</v>
      </c>
      <c r="N57" s="55" t="e">
        <f t="shared" si="4"/>
        <v>#DIV/0!</v>
      </c>
      <c r="O57" s="55" t="e">
        <f t="shared" si="5"/>
        <v>#DIV/0!</v>
      </c>
    </row>
    <row r="58" spans="2:15" s="1" customFormat="1" x14ac:dyDescent="0.2">
      <c r="B58" s="20"/>
      <c r="C58" s="499" t="s">
        <v>126</v>
      </c>
      <c r="D58" s="503"/>
      <c r="E58" s="49">
        <v>7</v>
      </c>
      <c r="F58" s="35">
        <f>COUNTIF(CBL!$P$4:$P$1003,7)</f>
        <v>0</v>
      </c>
      <c r="G58" s="35">
        <f>COUNTIF(CFU!$Q$4:$Q$1003,7)</f>
        <v>0</v>
      </c>
      <c r="J58" s="20"/>
      <c r="K58" s="499" t="s">
        <v>126</v>
      </c>
      <c r="L58" s="503"/>
      <c r="M58" s="49">
        <v>7</v>
      </c>
      <c r="N58" s="55" t="e">
        <f t="shared" si="4"/>
        <v>#DIV/0!</v>
      </c>
      <c r="O58" s="55" t="e">
        <f t="shared" si="5"/>
        <v>#DIV/0!</v>
      </c>
    </row>
    <row r="59" spans="2:15" s="1" customFormat="1" x14ac:dyDescent="0.2">
      <c r="B59" s="20"/>
      <c r="C59" s="499" t="s">
        <v>126</v>
      </c>
      <c r="D59" s="503"/>
      <c r="E59" s="49">
        <v>8</v>
      </c>
      <c r="F59" s="35">
        <f>COUNTIF(CBL!$P$4:$P$1003,8)</f>
        <v>0</v>
      </c>
      <c r="G59" s="35">
        <f>COUNTIF(CFU!$Q$4:$Q$1003,8)</f>
        <v>0</v>
      </c>
      <c r="J59" s="20"/>
      <c r="K59" s="499" t="s">
        <v>126</v>
      </c>
      <c r="L59" s="503"/>
      <c r="M59" s="49">
        <v>8</v>
      </c>
      <c r="N59" s="55" t="e">
        <f t="shared" si="4"/>
        <v>#DIV/0!</v>
      </c>
      <c r="O59" s="55" t="e">
        <f t="shared" si="5"/>
        <v>#DIV/0!</v>
      </c>
    </row>
    <row r="60" spans="2:15" s="1" customFormat="1" x14ac:dyDescent="0.2">
      <c r="B60" s="20"/>
      <c r="C60" s="499" t="s">
        <v>126</v>
      </c>
      <c r="D60" s="503"/>
      <c r="E60" s="49">
        <v>9</v>
      </c>
      <c r="F60" s="35">
        <f>COUNTIF(CBL!$P$4:$P$1003,9)</f>
        <v>0</v>
      </c>
      <c r="G60" s="35">
        <f>COUNTIF(CFU!$Q$4:$Q$1003,9)</f>
        <v>0</v>
      </c>
      <c r="J60" s="20"/>
      <c r="K60" s="499" t="s">
        <v>126</v>
      </c>
      <c r="L60" s="503"/>
      <c r="M60" s="49">
        <v>9</v>
      </c>
      <c r="N60" s="55" t="e">
        <f t="shared" si="4"/>
        <v>#DIV/0!</v>
      </c>
      <c r="O60" s="55" t="e">
        <f t="shared" si="5"/>
        <v>#DIV/0!</v>
      </c>
    </row>
    <row r="61" spans="2:15" s="1" customFormat="1" x14ac:dyDescent="0.2">
      <c r="B61" s="20"/>
      <c r="C61" s="499" t="s">
        <v>126</v>
      </c>
      <c r="D61" s="503"/>
      <c r="E61" s="49">
        <v>10</v>
      </c>
      <c r="F61" s="35">
        <f>COUNTIF(CBL!$P$4:$P$1003,10)</f>
        <v>0</v>
      </c>
      <c r="G61" s="35">
        <f>COUNTIF(CFU!$Q$4:$Q$1003,10)</f>
        <v>0</v>
      </c>
      <c r="J61" s="20"/>
      <c r="K61" s="499" t="s">
        <v>126</v>
      </c>
      <c r="L61" s="503"/>
      <c r="M61" s="49">
        <v>10</v>
      </c>
      <c r="N61" s="55" t="e">
        <f t="shared" si="4"/>
        <v>#DIV/0!</v>
      </c>
      <c r="O61" s="55" t="e">
        <f t="shared" si="5"/>
        <v>#DIV/0!</v>
      </c>
    </row>
    <row r="62" spans="2:15" s="1" customFormat="1" x14ac:dyDescent="0.2">
      <c r="B62" s="20"/>
      <c r="C62" s="499" t="s">
        <v>126</v>
      </c>
      <c r="D62" s="503"/>
      <c r="E62" s="49">
        <v>11</v>
      </c>
      <c r="F62" s="35">
        <f>COUNTIF(CBL!$P$4:$P$1003,11)</f>
        <v>0</v>
      </c>
      <c r="G62" s="35">
        <f>COUNTIF(CFU!$Q$4:$Q$1003,11)</f>
        <v>0</v>
      </c>
      <c r="J62" s="20"/>
      <c r="K62" s="499" t="s">
        <v>126</v>
      </c>
      <c r="L62" s="503"/>
      <c r="M62" s="49">
        <v>11</v>
      </c>
      <c r="N62" s="55" t="e">
        <f t="shared" si="4"/>
        <v>#DIV/0!</v>
      </c>
      <c r="O62" s="55" t="e">
        <f t="shared" si="5"/>
        <v>#DIV/0!</v>
      </c>
    </row>
    <row r="63" spans="2:15" s="1" customFormat="1" x14ac:dyDescent="0.2">
      <c r="B63" s="20"/>
      <c r="C63" s="499" t="s">
        <v>126</v>
      </c>
      <c r="D63" s="503"/>
      <c r="E63" s="49">
        <v>12</v>
      </c>
      <c r="F63" s="35">
        <f>COUNTIF(CBL!$P$4:$P$1003,12)</f>
        <v>0</v>
      </c>
      <c r="G63" s="35">
        <f>COUNTIF(CFU!$Q$4:$Q$1003,12)</f>
        <v>0</v>
      </c>
      <c r="J63" s="20"/>
      <c r="K63" s="499" t="s">
        <v>126</v>
      </c>
      <c r="L63" s="503"/>
      <c r="M63" s="49">
        <v>12</v>
      </c>
      <c r="N63" s="55" t="e">
        <f t="shared" si="4"/>
        <v>#DIV/0!</v>
      </c>
      <c r="O63" s="55" t="e">
        <f t="shared" si="5"/>
        <v>#DIV/0!</v>
      </c>
    </row>
    <row r="64" spans="2:15" s="1" customFormat="1" x14ac:dyDescent="0.2">
      <c r="B64" s="20"/>
      <c r="C64" s="499" t="s">
        <v>126</v>
      </c>
      <c r="D64" s="503"/>
      <c r="E64" s="49">
        <v>13</v>
      </c>
      <c r="F64" s="35">
        <f>COUNTIF(CBL!$P$4:$P$1003,13)</f>
        <v>0</v>
      </c>
      <c r="G64" s="35">
        <f>COUNTIF(CFU!$Q$4:$Q$1003,13)</f>
        <v>0</v>
      </c>
      <c r="J64" s="20"/>
      <c r="K64" s="499" t="s">
        <v>126</v>
      </c>
      <c r="L64" s="503"/>
      <c r="M64" s="49">
        <v>13</v>
      </c>
      <c r="N64" s="55" t="e">
        <f t="shared" si="4"/>
        <v>#DIV/0!</v>
      </c>
      <c r="O64" s="55" t="e">
        <f t="shared" si="5"/>
        <v>#DIV/0!</v>
      </c>
    </row>
    <row r="65" spans="2:15" s="1" customFormat="1" x14ac:dyDescent="0.2">
      <c r="B65" s="20"/>
      <c r="C65" s="499" t="s">
        <v>126</v>
      </c>
      <c r="D65" s="503"/>
      <c r="E65" s="49">
        <v>14</v>
      </c>
      <c r="F65" s="35">
        <f>COUNTIF(CBL!$P$4:$P$1003,14)</f>
        <v>0</v>
      </c>
      <c r="G65" s="35">
        <f>COUNTIF(CFU!$Q$4:$Q$1003,14)</f>
        <v>0</v>
      </c>
      <c r="J65" s="20"/>
      <c r="K65" s="499" t="s">
        <v>126</v>
      </c>
      <c r="L65" s="503"/>
      <c r="M65" s="49">
        <v>14</v>
      </c>
      <c r="N65" s="55" t="e">
        <f t="shared" si="4"/>
        <v>#DIV/0!</v>
      </c>
      <c r="O65" s="55" t="e">
        <f t="shared" si="5"/>
        <v>#DIV/0!</v>
      </c>
    </row>
    <row r="66" spans="2:15" s="1" customFormat="1" x14ac:dyDescent="0.2">
      <c r="B66" s="20"/>
      <c r="C66" s="499" t="s">
        <v>126</v>
      </c>
      <c r="D66" s="503"/>
      <c r="E66" s="49">
        <v>15</v>
      </c>
      <c r="F66" s="35">
        <f>COUNTIF(CBL!$P$4:$P$1003,15)</f>
        <v>0</v>
      </c>
      <c r="G66" s="35">
        <f>COUNTIF(CFU!$Q$4:$Q$1003,15)</f>
        <v>0</v>
      </c>
      <c r="J66" s="20"/>
      <c r="K66" s="499" t="s">
        <v>126</v>
      </c>
      <c r="L66" s="503"/>
      <c r="M66" s="49">
        <v>15</v>
      </c>
      <c r="N66" s="57" t="e">
        <f t="shared" si="4"/>
        <v>#DIV/0!</v>
      </c>
      <c r="O66" s="57" t="e">
        <f t="shared" si="5"/>
        <v>#DIV/0!</v>
      </c>
    </row>
    <row r="67" spans="2:15" s="1" customFormat="1" x14ac:dyDescent="0.2">
      <c r="B67" s="4"/>
      <c r="C67" s="499" t="s">
        <v>126</v>
      </c>
      <c r="D67" s="503"/>
      <c r="E67" s="49">
        <v>16</v>
      </c>
      <c r="F67" s="35">
        <f>COUNTIF(CBL!$P$4:$P$1003,16)</f>
        <v>0</v>
      </c>
      <c r="G67" s="35">
        <f>COUNTIF(CFU!$Q$4:$Q$1003,16)</f>
        <v>0</v>
      </c>
      <c r="J67" s="4"/>
      <c r="K67" s="499" t="s">
        <v>126</v>
      </c>
      <c r="L67" s="503"/>
      <c r="M67" s="182">
        <v>16</v>
      </c>
      <c r="N67" s="57" t="e">
        <f t="shared" si="4"/>
        <v>#DIV/0!</v>
      </c>
      <c r="O67" s="57" t="e">
        <f t="shared" si="5"/>
        <v>#DIV/0!</v>
      </c>
    </row>
    <row r="68" spans="2:15" s="1" customFormat="1" x14ac:dyDescent="0.2">
      <c r="B68" s="4"/>
      <c r="C68" s="499" t="s">
        <v>126</v>
      </c>
      <c r="D68" s="503"/>
      <c r="E68" s="49">
        <v>17</v>
      </c>
      <c r="F68" s="35">
        <f>COUNTIF(CBL!$P$4:$P$1003,17)</f>
        <v>0</v>
      </c>
      <c r="G68" s="35">
        <f>COUNTIF(CFU!$Q$4:$Q$1003,17)</f>
        <v>0</v>
      </c>
      <c r="J68" s="4"/>
      <c r="K68" s="499" t="s">
        <v>126</v>
      </c>
      <c r="L68" s="503"/>
      <c r="M68" s="182">
        <v>17</v>
      </c>
      <c r="N68" s="57" t="e">
        <f t="shared" si="4"/>
        <v>#DIV/0!</v>
      </c>
      <c r="O68" s="57" t="e">
        <f t="shared" si="5"/>
        <v>#DIV/0!</v>
      </c>
    </row>
    <row r="69" spans="2:15" s="1" customFormat="1" x14ac:dyDescent="0.2">
      <c r="B69" s="20"/>
      <c r="C69" s="501" t="s">
        <v>126</v>
      </c>
      <c r="D69" s="531"/>
      <c r="E69" s="49">
        <v>18</v>
      </c>
      <c r="F69" s="35">
        <f>COUNTIF(CBL!$P$4:$P$1003,18)</f>
        <v>0</v>
      </c>
      <c r="G69" s="35">
        <f>COUNTIF(CFU!$Q$4:$Q$1003,18)</f>
        <v>0</v>
      </c>
      <c r="J69" s="20"/>
      <c r="K69" s="501" t="s">
        <v>126</v>
      </c>
      <c r="L69" s="531"/>
      <c r="M69" s="182">
        <v>18</v>
      </c>
      <c r="N69" s="58" t="e">
        <f t="shared" si="4"/>
        <v>#DIV/0!</v>
      </c>
      <c r="O69" s="58" t="e">
        <f t="shared" si="5"/>
        <v>#DIV/0!</v>
      </c>
    </row>
    <row r="70" spans="2:15" s="1" customFormat="1" x14ac:dyDescent="0.2">
      <c r="B70" s="187"/>
      <c r="C70" s="44"/>
      <c r="D70" s="517" t="s">
        <v>223</v>
      </c>
      <c r="E70" s="540"/>
      <c r="F70" s="46">
        <f>SUM(F54:F69)</f>
        <v>0</v>
      </c>
      <c r="G70" s="46">
        <f>SUM(G54:G69)</f>
        <v>0</v>
      </c>
      <c r="I70" s="32"/>
      <c r="J70" s="187"/>
      <c r="K70" s="44"/>
      <c r="L70" s="539" t="s">
        <v>55</v>
      </c>
      <c r="M70" s="540"/>
      <c r="N70" s="76" t="e">
        <f>SUM(N54:N69)</f>
        <v>#DIV/0!</v>
      </c>
      <c r="O70" s="75" t="e">
        <f>SUM(O54:O69)</f>
        <v>#DIV/0!</v>
      </c>
    </row>
    <row r="71" spans="2:15" s="1" customFormat="1" x14ac:dyDescent="0.2">
      <c r="B71" s="20"/>
      <c r="C71" s="541" t="s">
        <v>153</v>
      </c>
      <c r="D71" s="539"/>
      <c r="E71" s="540"/>
      <c r="F71" s="284" t="e">
        <f>SUMPRODUCT(E54:E69,F54:F69)/F70</f>
        <v>#DIV/0!</v>
      </c>
      <c r="G71" s="285" t="e">
        <f>SUMPRODUCT(E54:E69,G54:G69)/G70</f>
        <v>#DIV/0!</v>
      </c>
      <c r="J71" s="20"/>
      <c r="K71" s="537" t="s">
        <v>220</v>
      </c>
      <c r="L71" s="538"/>
      <c r="M71" s="68"/>
      <c r="N71" s="58"/>
      <c r="O71" s="56"/>
    </row>
    <row r="72" spans="2:15" s="1" customFormat="1" x14ac:dyDescent="0.2">
      <c r="B72" s="20"/>
      <c r="C72" s="499" t="s">
        <v>161</v>
      </c>
      <c r="D72" s="503"/>
      <c r="E72" s="40"/>
      <c r="F72" s="42">
        <f>COUNTIF(CBL!$Q$4:$Q$1003,1)</f>
        <v>0</v>
      </c>
      <c r="G72" s="42">
        <f>COUNTIF(CFU!$R$4:$R$1003,1)</f>
        <v>0</v>
      </c>
      <c r="J72" s="20"/>
      <c r="K72" s="499" t="s">
        <v>166</v>
      </c>
      <c r="L72" s="503"/>
      <c r="M72" s="40"/>
      <c r="N72" s="55" t="e">
        <f>(F72/$F$74)</f>
        <v>#DIV/0!</v>
      </c>
      <c r="O72" s="55" t="e">
        <f>(G72/$G$74)</f>
        <v>#DIV/0!</v>
      </c>
    </row>
    <row r="73" spans="2:15" s="1" customFormat="1" x14ac:dyDescent="0.2">
      <c r="B73" s="20"/>
      <c r="C73" s="501" t="s">
        <v>162</v>
      </c>
      <c r="D73" s="531"/>
      <c r="E73" s="24"/>
      <c r="F73" s="42">
        <f>COUNTIF(CBL!$Q$4:$Q$1003,2)</f>
        <v>0</v>
      </c>
      <c r="G73" s="42">
        <f>COUNTIF(CFU!$R$4:$R$1003,2)</f>
        <v>0</v>
      </c>
      <c r="J73" s="20"/>
      <c r="K73" s="501" t="s">
        <v>163</v>
      </c>
      <c r="L73" s="531"/>
      <c r="M73" s="24"/>
      <c r="N73" s="55" t="e">
        <f>(F73/$F$74)</f>
        <v>#DIV/0!</v>
      </c>
      <c r="O73" s="55" t="e">
        <f>(G73/$G$74)</f>
        <v>#DIV/0!</v>
      </c>
    </row>
    <row r="74" spans="2:15" s="1" customFormat="1" x14ac:dyDescent="0.2">
      <c r="B74" s="6"/>
      <c r="C74" s="533" t="s">
        <v>224</v>
      </c>
      <c r="D74" s="533"/>
      <c r="E74" s="534"/>
      <c r="F74" s="46">
        <f>SUM(F72:F73)</f>
        <v>0</v>
      </c>
      <c r="G74" s="46">
        <f>SUM(G72:G73)</f>
        <v>0</v>
      </c>
      <c r="J74" s="6"/>
      <c r="K74" s="533" t="s">
        <v>224</v>
      </c>
      <c r="L74" s="533"/>
      <c r="M74" s="534"/>
      <c r="N74" s="76" t="e">
        <f>SUM(N72:N73)</f>
        <v>#DIV/0!</v>
      </c>
      <c r="O74" s="76" t="e">
        <f>SUM(O72:O73)</f>
        <v>#DIV/0!</v>
      </c>
    </row>
    <row r="75" spans="2:15" s="1" customFormat="1" x14ac:dyDescent="0.2">
      <c r="F75" s="32"/>
      <c r="G75" s="32"/>
    </row>
    <row r="76" spans="2:15" s="1" customFormat="1" x14ac:dyDescent="0.2">
      <c r="G76" s="32"/>
    </row>
    <row r="77" spans="2:15" s="1" customFormat="1" x14ac:dyDescent="0.2">
      <c r="B77" s="30"/>
      <c r="C77" s="45" t="s">
        <v>106</v>
      </c>
      <c r="D77" s="45"/>
      <c r="E77" s="25"/>
      <c r="F77" s="26"/>
      <c r="J77" s="30"/>
      <c r="K77" s="45" t="s">
        <v>107</v>
      </c>
      <c r="L77" s="45"/>
      <c r="M77" s="25"/>
      <c r="N77" s="26"/>
    </row>
    <row r="78" spans="2:15" s="1" customFormat="1" x14ac:dyDescent="0.2">
      <c r="B78" s="20"/>
      <c r="C78" s="505" t="s">
        <v>28</v>
      </c>
      <c r="D78" s="506"/>
      <c r="E78" s="28" t="s">
        <v>15</v>
      </c>
      <c r="F78" s="28" t="s">
        <v>16</v>
      </c>
      <c r="J78" s="20"/>
      <c r="K78" s="505" t="s">
        <v>28</v>
      </c>
      <c r="L78" s="506"/>
      <c r="M78" s="28" t="s">
        <v>15</v>
      </c>
      <c r="N78" s="28" t="s">
        <v>16</v>
      </c>
    </row>
    <row r="79" spans="2:15" s="1" customFormat="1" x14ac:dyDescent="0.2">
      <c r="B79" s="20"/>
      <c r="C79" s="507" t="s">
        <v>306</v>
      </c>
      <c r="D79" s="508"/>
      <c r="E79" s="5">
        <f>COUNTIF(CBL!$S$4:$S$1003,1)</f>
        <v>0</v>
      </c>
      <c r="F79" s="5">
        <f>COUNTIF(CFU!$T$4:$T$1003,1)</f>
        <v>0</v>
      </c>
      <c r="J79" s="20"/>
      <c r="K79" s="507" t="s">
        <v>306</v>
      </c>
      <c r="L79" s="508"/>
      <c r="M79" s="55" t="e">
        <f>(E79/$E$83)</f>
        <v>#DIV/0!</v>
      </c>
      <c r="N79" s="55" t="e">
        <f>(F79/$F$83)</f>
        <v>#DIV/0!</v>
      </c>
    </row>
    <row r="80" spans="2:15" s="1" customFormat="1" x14ac:dyDescent="0.2">
      <c r="B80" s="20"/>
      <c r="C80" s="499" t="s">
        <v>307</v>
      </c>
      <c r="D80" s="500"/>
      <c r="E80" s="5">
        <f>COUNTIF(CBL!$S$4:$S$1003,2)</f>
        <v>0</v>
      </c>
      <c r="F80" s="5">
        <f>COUNTIF(CFU!$T$4:$T$1003,2)</f>
        <v>0</v>
      </c>
      <c r="J80" s="20"/>
      <c r="K80" s="499" t="s">
        <v>307</v>
      </c>
      <c r="L80" s="500"/>
      <c r="M80" s="55" t="e">
        <f>(E80/$E$83)</f>
        <v>#DIV/0!</v>
      </c>
      <c r="N80" s="55" t="e">
        <f>(F80/$F$83)</f>
        <v>#DIV/0!</v>
      </c>
    </row>
    <row r="81" spans="1:16" s="1" customFormat="1" x14ac:dyDescent="0.2">
      <c r="B81" s="20"/>
      <c r="C81" s="499" t="s">
        <v>308</v>
      </c>
      <c r="D81" s="500"/>
      <c r="E81" s="5">
        <f>COUNTIF(CBL!$S$4:$S$1003,3)</f>
        <v>0</v>
      </c>
      <c r="F81" s="5">
        <f>COUNTIF(CFU!$T$4:$T$1003,3)</f>
        <v>0</v>
      </c>
      <c r="J81" s="20"/>
      <c r="K81" s="499" t="s">
        <v>308</v>
      </c>
      <c r="L81" s="500"/>
      <c r="M81" s="55" t="e">
        <f>(E81/$E$83)</f>
        <v>#DIV/0!</v>
      </c>
      <c r="N81" s="55" t="e">
        <f>(F81/$F$83)</f>
        <v>#DIV/0!</v>
      </c>
    </row>
    <row r="82" spans="1:16" s="1" customFormat="1" x14ac:dyDescent="0.2">
      <c r="B82" s="20"/>
      <c r="C82" s="501" t="s">
        <v>10</v>
      </c>
      <c r="D82" s="502"/>
      <c r="E82" s="5">
        <f>COUNTIF(CBL!$S$4:$S$1003,4)</f>
        <v>0</v>
      </c>
      <c r="F82" s="5">
        <f>COUNTIF(CFU!$T$4:$T$1003,4)</f>
        <v>0</v>
      </c>
      <c r="J82" s="20"/>
      <c r="K82" s="501" t="s">
        <v>10</v>
      </c>
      <c r="L82" s="502"/>
      <c r="M82" s="55" t="e">
        <f>(E82/$E$83)</f>
        <v>#DIV/0!</v>
      </c>
      <c r="N82" s="55" t="e">
        <f>(F82/$F$83)</f>
        <v>#DIV/0!</v>
      </c>
    </row>
    <row r="83" spans="1:16" s="1" customFormat="1" x14ac:dyDescent="0.2">
      <c r="B83" s="52"/>
      <c r="C83" s="45"/>
      <c r="D83" s="48" t="s">
        <v>23</v>
      </c>
      <c r="E83" s="28">
        <f>SUM(E79:E82)</f>
        <v>0</v>
      </c>
      <c r="F83" s="28">
        <f>SUM(F79:F82)</f>
        <v>0</v>
      </c>
      <c r="I83" s="53"/>
      <c r="J83" s="44"/>
      <c r="K83" s="44"/>
      <c r="L83" s="14" t="s">
        <v>23</v>
      </c>
      <c r="M83" s="75" t="e">
        <f>SUM(M79:M82)</f>
        <v>#DIV/0!</v>
      </c>
      <c r="N83" s="75" t="e">
        <f>SUM(N79:N82)</f>
        <v>#DIV/0!</v>
      </c>
    </row>
    <row r="84" spans="1:16" s="1" customFormat="1" x14ac:dyDescent="0.2">
      <c r="E84" s="38"/>
    </row>
    <row r="85" spans="1:16" s="1" customFormat="1" hidden="1" x14ac:dyDescent="0.2">
      <c r="B85" s="73"/>
      <c r="C85" s="73"/>
      <c r="D85" s="93"/>
      <c r="E85" s="532"/>
      <c r="F85" s="532"/>
      <c r="G85" s="73"/>
      <c r="H85" s="73"/>
      <c r="I85" s="73"/>
      <c r="J85" s="73"/>
      <c r="K85" s="73"/>
      <c r="L85" s="93"/>
      <c r="M85" s="532"/>
      <c r="N85" s="532"/>
      <c r="O85" s="73"/>
    </row>
    <row r="86" spans="1:16" s="1" customFormat="1" hidden="1" x14ac:dyDescent="0.2">
      <c r="B86" s="184"/>
      <c r="C86" s="96" t="s">
        <v>237</v>
      </c>
      <c r="D86" s="96"/>
      <c r="E86" s="97"/>
      <c r="F86" s="90"/>
      <c r="G86" s="73"/>
      <c r="H86" s="73"/>
      <c r="I86" s="73"/>
      <c r="J86" s="30"/>
      <c r="K86" s="96" t="s">
        <v>255</v>
      </c>
      <c r="L86" s="96"/>
      <c r="M86" s="97"/>
      <c r="N86" s="90"/>
      <c r="O86" s="73"/>
      <c r="P86" s="83"/>
    </row>
    <row r="87" spans="1:16" s="1" customFormat="1" hidden="1" x14ac:dyDescent="0.2">
      <c r="B87" s="4"/>
      <c r="C87" s="514" t="s">
        <v>61</v>
      </c>
      <c r="D87" s="515"/>
      <c r="E87" s="46" t="s">
        <v>15</v>
      </c>
      <c r="F87" s="90"/>
      <c r="G87" s="73"/>
      <c r="H87" s="73"/>
      <c r="I87" s="73"/>
      <c r="J87" s="4"/>
      <c r="K87" s="514" t="s">
        <v>61</v>
      </c>
      <c r="L87" s="515"/>
      <c r="M87" s="46" t="s">
        <v>15</v>
      </c>
      <c r="N87" s="90"/>
      <c r="O87" s="73"/>
      <c r="P87" s="83"/>
    </row>
    <row r="88" spans="1:16" s="1" customFormat="1" hidden="1" x14ac:dyDescent="0.2">
      <c r="B88" s="4"/>
      <c r="C88" s="529">
        <v>1</v>
      </c>
      <c r="D88" s="530"/>
      <c r="E88" s="98" t="e">
        <f>COUNTIF(#REF!,1)+COUNTIF(#REF!,1)+COUNTIF(#REF!,1)</f>
        <v>#REF!</v>
      </c>
      <c r="F88" s="89"/>
      <c r="G88" s="73"/>
      <c r="H88" s="73"/>
      <c r="I88" s="73"/>
      <c r="J88" s="4"/>
      <c r="K88" s="529">
        <v>1</v>
      </c>
      <c r="L88" s="530"/>
      <c r="M88" s="107" t="e">
        <f t="shared" ref="M88:M117" si="6">E88/$E$118</f>
        <v>#REF!</v>
      </c>
      <c r="N88" s="89"/>
      <c r="O88" s="73"/>
    </row>
    <row r="89" spans="1:16" s="1" customFormat="1" hidden="1" x14ac:dyDescent="0.2">
      <c r="B89" s="4"/>
      <c r="C89" s="529">
        <v>2</v>
      </c>
      <c r="D89" s="530"/>
      <c r="E89" s="42" t="e">
        <f>COUNTIF(#REF!,2)+COUNTIF(#REF!,2)+COUNTIF(#REF!,2)</f>
        <v>#REF!</v>
      </c>
      <c r="F89" s="89"/>
      <c r="G89" s="73"/>
      <c r="H89" s="73"/>
      <c r="I89" s="73"/>
      <c r="J89" s="4"/>
      <c r="K89" s="529">
        <v>2</v>
      </c>
      <c r="L89" s="530"/>
      <c r="M89" s="57" t="e">
        <f t="shared" si="6"/>
        <v>#REF!</v>
      </c>
      <c r="N89" s="89"/>
      <c r="O89" s="73"/>
    </row>
    <row r="90" spans="1:16" s="1" customFormat="1" hidden="1" x14ac:dyDescent="0.2">
      <c r="B90" s="4"/>
      <c r="C90" s="529">
        <v>3</v>
      </c>
      <c r="D90" s="530"/>
      <c r="E90" s="42" t="e">
        <f>COUNTIF(#REF!,3)+COUNTIF(#REF!,3)+COUNTIF(#REF!,3)</f>
        <v>#REF!</v>
      </c>
      <c r="F90" s="89"/>
      <c r="G90" s="73"/>
      <c r="H90" s="73"/>
      <c r="I90" s="73"/>
      <c r="J90" s="4"/>
      <c r="K90" s="529">
        <v>3</v>
      </c>
      <c r="L90" s="530"/>
      <c r="M90" s="57" t="e">
        <f t="shared" si="6"/>
        <v>#REF!</v>
      </c>
      <c r="N90" s="89"/>
      <c r="O90" s="73"/>
    </row>
    <row r="91" spans="1:16" s="1" customFormat="1" hidden="1" x14ac:dyDescent="0.2">
      <c r="B91" s="4"/>
      <c r="C91" s="529">
        <v>4</v>
      </c>
      <c r="D91" s="530"/>
      <c r="E91" s="42" t="e">
        <f>COUNTIF(#REF!,4)+COUNTIF(#REF!,4)+COUNTIF(#REF!,4)</f>
        <v>#REF!</v>
      </c>
      <c r="F91" s="89"/>
      <c r="G91" s="73"/>
      <c r="H91" s="73"/>
      <c r="I91" s="73"/>
      <c r="J91" s="4"/>
      <c r="K91" s="529">
        <v>4</v>
      </c>
      <c r="L91" s="530"/>
      <c r="M91" s="57" t="e">
        <f t="shared" si="6"/>
        <v>#REF!</v>
      </c>
      <c r="N91" s="89"/>
      <c r="O91" s="73"/>
    </row>
    <row r="92" spans="1:16" s="1" customFormat="1" hidden="1" x14ac:dyDescent="0.2">
      <c r="A92" s="32"/>
      <c r="B92" s="4"/>
      <c r="C92" s="529">
        <v>5</v>
      </c>
      <c r="D92" s="530"/>
      <c r="E92" s="42" t="e">
        <f>COUNTIF(#REF!,5)+COUNTIF(#REF!,5)+COUNTIF(#REF!,5)</f>
        <v>#REF!</v>
      </c>
      <c r="F92" s="89"/>
      <c r="G92" s="73"/>
      <c r="H92" s="73"/>
      <c r="I92" s="73"/>
      <c r="J92" s="4"/>
      <c r="K92" s="529">
        <v>5</v>
      </c>
      <c r="L92" s="530"/>
      <c r="M92" s="57" t="e">
        <f t="shared" si="6"/>
        <v>#REF!</v>
      </c>
      <c r="N92" s="89"/>
      <c r="O92" s="73"/>
    </row>
    <row r="93" spans="1:16" s="1" customFormat="1" hidden="1" x14ac:dyDescent="0.2">
      <c r="B93" s="4"/>
      <c r="C93" s="529">
        <v>6</v>
      </c>
      <c r="D93" s="530"/>
      <c r="E93" s="42" t="e">
        <f>COUNTIF(#REF!,6)+COUNTIF(#REF!,6)+COUNTIF(#REF!,6)</f>
        <v>#REF!</v>
      </c>
      <c r="F93" s="73"/>
      <c r="G93" s="73"/>
      <c r="H93" s="73"/>
      <c r="I93" s="73"/>
      <c r="J93" s="4"/>
      <c r="K93" s="529">
        <v>6</v>
      </c>
      <c r="L93" s="530"/>
      <c r="M93" s="57" t="e">
        <f t="shared" si="6"/>
        <v>#REF!</v>
      </c>
      <c r="N93" s="73"/>
      <c r="O93" s="73"/>
    </row>
    <row r="94" spans="1:16" s="1" customFormat="1" hidden="1" x14ac:dyDescent="0.2">
      <c r="B94" s="4"/>
      <c r="C94" s="529">
        <v>7</v>
      </c>
      <c r="D94" s="530"/>
      <c r="E94" s="42" t="e">
        <f>COUNTIF(#REF!,7)+COUNTIF(#REF!,7)+COUNTIF(#REF!,7)</f>
        <v>#REF!</v>
      </c>
      <c r="F94" s="89"/>
      <c r="G94" s="73"/>
      <c r="H94" s="73"/>
      <c r="I94" s="73"/>
      <c r="J94" s="4"/>
      <c r="K94" s="529">
        <v>7</v>
      </c>
      <c r="L94" s="530"/>
      <c r="M94" s="57" t="e">
        <f t="shared" si="6"/>
        <v>#REF!</v>
      </c>
      <c r="N94" s="73"/>
      <c r="O94" s="73"/>
    </row>
    <row r="95" spans="1:16" s="1" customFormat="1" hidden="1" x14ac:dyDescent="0.2">
      <c r="B95" s="4"/>
      <c r="C95" s="529">
        <v>8</v>
      </c>
      <c r="D95" s="530"/>
      <c r="E95" s="42" t="e">
        <f>COUNTIF(#REF!,8)+COUNTIF(#REF!,8)+COUNTIF(#REF!,8)</f>
        <v>#REF!</v>
      </c>
      <c r="F95" s="89"/>
      <c r="G95" s="73"/>
      <c r="H95" s="73"/>
      <c r="I95" s="73"/>
      <c r="J95" s="4"/>
      <c r="K95" s="529">
        <v>8</v>
      </c>
      <c r="L95" s="530"/>
      <c r="M95" s="57" t="e">
        <f t="shared" si="6"/>
        <v>#REF!</v>
      </c>
      <c r="N95" s="73"/>
      <c r="O95" s="73"/>
    </row>
    <row r="96" spans="1:16" s="1" customFormat="1" hidden="1" x14ac:dyDescent="0.2">
      <c r="B96" s="4"/>
      <c r="C96" s="529">
        <v>9</v>
      </c>
      <c r="D96" s="530"/>
      <c r="E96" s="42" t="e">
        <f>COUNTIF(#REF!,9)+COUNTIF(#REF!,9)+COUNTIF(#REF!,9)</f>
        <v>#REF!</v>
      </c>
      <c r="F96" s="89"/>
      <c r="G96" s="73"/>
      <c r="H96" s="73"/>
      <c r="I96" s="73"/>
      <c r="J96" s="4"/>
      <c r="K96" s="529">
        <v>9</v>
      </c>
      <c r="L96" s="530"/>
      <c r="M96" s="57" t="e">
        <f t="shared" si="6"/>
        <v>#REF!</v>
      </c>
      <c r="N96" s="73"/>
      <c r="O96" s="73"/>
    </row>
    <row r="97" spans="2:14" s="1" customFormat="1" hidden="1" x14ac:dyDescent="0.2">
      <c r="B97" s="4"/>
      <c r="C97" s="529">
        <v>10</v>
      </c>
      <c r="D97" s="530"/>
      <c r="E97" s="42" t="e">
        <f>COUNTIF(#REF!,10)+COUNTIF(#REF!,10)+COUNTIF(#REF!,10)</f>
        <v>#REF!</v>
      </c>
      <c r="F97" s="89"/>
      <c r="J97" s="4"/>
      <c r="K97" s="529">
        <v>10</v>
      </c>
      <c r="L97" s="530"/>
      <c r="M97" s="57" t="e">
        <f t="shared" si="6"/>
        <v>#REF!</v>
      </c>
      <c r="N97" s="73"/>
    </row>
    <row r="98" spans="2:14" s="1" customFormat="1" hidden="1" x14ac:dyDescent="0.2">
      <c r="B98" s="4"/>
      <c r="C98" s="529">
        <v>11</v>
      </c>
      <c r="D98" s="530"/>
      <c r="E98" s="42" t="e">
        <f>COUNTIF(#REF!,11)+COUNTIF(#REF!,11)+COUNTIF(#REF!,11)</f>
        <v>#REF!</v>
      </c>
      <c r="F98" s="89"/>
      <c r="J98" s="4"/>
      <c r="K98" s="529">
        <v>11</v>
      </c>
      <c r="L98" s="530"/>
      <c r="M98" s="57" t="e">
        <f t="shared" si="6"/>
        <v>#REF!</v>
      </c>
      <c r="N98" s="73"/>
    </row>
    <row r="99" spans="2:14" s="1" customFormat="1" hidden="1" x14ac:dyDescent="0.2">
      <c r="B99" s="4"/>
      <c r="C99" s="529">
        <v>12</v>
      </c>
      <c r="D99" s="530"/>
      <c r="E99" s="42" t="e">
        <f>COUNTIF(#REF!,12)+COUNTIF(#REF!,12)+COUNTIF(#REF!,12)</f>
        <v>#REF!</v>
      </c>
      <c r="F99" s="89"/>
      <c r="J99" s="4"/>
      <c r="K99" s="529">
        <v>12</v>
      </c>
      <c r="L99" s="530"/>
      <c r="M99" s="57" t="e">
        <f t="shared" si="6"/>
        <v>#REF!</v>
      </c>
      <c r="N99" s="73"/>
    </row>
    <row r="100" spans="2:14" s="1" customFormat="1" hidden="1" x14ac:dyDescent="0.2">
      <c r="B100" s="4"/>
      <c r="C100" s="529">
        <v>13</v>
      </c>
      <c r="D100" s="530"/>
      <c r="E100" s="42" t="e">
        <f>COUNTIF(#REF!,13)+COUNTIF(#REF!,13)+COUNTIF(#REF!,13)</f>
        <v>#REF!</v>
      </c>
      <c r="F100" s="89"/>
      <c r="J100" s="4"/>
      <c r="K100" s="529">
        <v>13</v>
      </c>
      <c r="L100" s="530"/>
      <c r="M100" s="57" t="e">
        <f t="shared" si="6"/>
        <v>#REF!</v>
      </c>
      <c r="N100" s="73"/>
    </row>
    <row r="101" spans="2:14" s="1" customFormat="1" hidden="1" x14ac:dyDescent="0.2">
      <c r="B101" s="4"/>
      <c r="C101" s="529">
        <v>14</v>
      </c>
      <c r="D101" s="530"/>
      <c r="E101" s="42" t="e">
        <f>COUNTIF(#REF!,14)+COUNTIF(#REF!,14)+COUNTIF(#REF!,14)</f>
        <v>#REF!</v>
      </c>
      <c r="F101" s="89"/>
      <c r="J101" s="4"/>
      <c r="K101" s="529">
        <v>14</v>
      </c>
      <c r="L101" s="530"/>
      <c r="M101" s="57" t="e">
        <f t="shared" si="6"/>
        <v>#REF!</v>
      </c>
      <c r="N101" s="73"/>
    </row>
    <row r="102" spans="2:14" s="1" customFormat="1" hidden="1" x14ac:dyDescent="0.2">
      <c r="B102" s="4"/>
      <c r="C102" s="529">
        <v>15</v>
      </c>
      <c r="D102" s="530"/>
      <c r="E102" s="42" t="e">
        <f>COUNTIF(#REF!,15)+COUNTIF(#REF!,15)+COUNTIF(#REF!,15)</f>
        <v>#REF!</v>
      </c>
      <c r="F102" s="89"/>
      <c r="J102" s="4"/>
      <c r="K102" s="529">
        <v>15</v>
      </c>
      <c r="L102" s="530"/>
      <c r="M102" s="57" t="e">
        <f t="shared" si="6"/>
        <v>#REF!</v>
      </c>
      <c r="N102" s="73"/>
    </row>
    <row r="103" spans="2:14" s="1" customFormat="1" hidden="1" x14ac:dyDescent="0.2">
      <c r="B103" s="4"/>
      <c r="C103" s="529">
        <v>16</v>
      </c>
      <c r="D103" s="530"/>
      <c r="E103" s="42" t="e">
        <f>COUNTIF(#REF!,16)+COUNTIF(#REF!,16)+COUNTIF(#REF!,16)</f>
        <v>#REF!</v>
      </c>
      <c r="F103" s="89"/>
      <c r="J103" s="4"/>
      <c r="K103" s="529">
        <v>16</v>
      </c>
      <c r="L103" s="530"/>
      <c r="M103" s="57" t="e">
        <f t="shared" si="6"/>
        <v>#REF!</v>
      </c>
      <c r="N103" s="73"/>
    </row>
    <row r="104" spans="2:14" s="1" customFormat="1" hidden="1" x14ac:dyDescent="0.2">
      <c r="B104" s="4"/>
      <c r="C104" s="529">
        <v>17</v>
      </c>
      <c r="D104" s="530"/>
      <c r="E104" s="42" t="e">
        <f>COUNTIF(#REF!,17)+COUNTIF(#REF!,17)+COUNTIF(#REF!,17)</f>
        <v>#REF!</v>
      </c>
      <c r="F104" s="89"/>
      <c r="J104" s="4"/>
      <c r="K104" s="529">
        <v>17</v>
      </c>
      <c r="L104" s="530"/>
      <c r="M104" s="57" t="e">
        <f t="shared" si="6"/>
        <v>#REF!</v>
      </c>
      <c r="N104" s="73"/>
    </row>
    <row r="105" spans="2:14" s="1" customFormat="1" hidden="1" x14ac:dyDescent="0.2">
      <c r="B105" s="4"/>
      <c r="C105" s="529">
        <v>18</v>
      </c>
      <c r="D105" s="530"/>
      <c r="E105" s="42" t="e">
        <f>COUNTIF(#REF!,18)+COUNTIF(#REF!,18)+COUNTIF(#REF!,18)</f>
        <v>#REF!</v>
      </c>
      <c r="F105" s="89"/>
      <c r="J105" s="4"/>
      <c r="K105" s="529">
        <v>18</v>
      </c>
      <c r="L105" s="530"/>
      <c r="M105" s="57" t="e">
        <f t="shared" si="6"/>
        <v>#REF!</v>
      </c>
      <c r="N105" s="73"/>
    </row>
    <row r="106" spans="2:14" s="1" customFormat="1" hidden="1" x14ac:dyDescent="0.2">
      <c r="B106" s="4"/>
      <c r="C106" s="529">
        <v>19</v>
      </c>
      <c r="D106" s="530"/>
      <c r="E106" s="42" t="e">
        <f>COUNTIF(#REF!,19)+COUNTIF(#REF!,19)+COUNTIF(#REF!,19)</f>
        <v>#REF!</v>
      </c>
      <c r="F106" s="89"/>
      <c r="J106" s="4"/>
      <c r="K106" s="529">
        <v>19</v>
      </c>
      <c r="L106" s="530"/>
      <c r="M106" s="57" t="e">
        <f t="shared" si="6"/>
        <v>#REF!</v>
      </c>
      <c r="N106" s="73"/>
    </row>
    <row r="107" spans="2:14" s="1" customFormat="1" hidden="1" x14ac:dyDescent="0.2">
      <c r="B107" s="4"/>
      <c r="C107" s="529">
        <v>20</v>
      </c>
      <c r="D107" s="530"/>
      <c r="E107" s="42" t="e">
        <f>COUNTIF(#REF!,20)+COUNTIF(#REF!,20)+COUNTIF(#REF!,20)</f>
        <v>#REF!</v>
      </c>
      <c r="F107" s="89"/>
      <c r="J107" s="4"/>
      <c r="K107" s="529">
        <v>20</v>
      </c>
      <c r="L107" s="530"/>
      <c r="M107" s="57" t="e">
        <f t="shared" si="6"/>
        <v>#REF!</v>
      </c>
      <c r="N107" s="73"/>
    </row>
    <row r="108" spans="2:14" s="1" customFormat="1" hidden="1" x14ac:dyDescent="0.2">
      <c r="B108" s="4"/>
      <c r="C108" s="529">
        <v>21</v>
      </c>
      <c r="D108" s="530"/>
      <c r="E108" s="42" t="e">
        <f>COUNTIF(#REF!,21)+COUNTIF(#REF!,21)+COUNTIF(#REF!,21)</f>
        <v>#REF!</v>
      </c>
      <c r="F108" s="89"/>
      <c r="J108" s="4"/>
      <c r="K108" s="529">
        <v>21</v>
      </c>
      <c r="L108" s="530"/>
      <c r="M108" s="57" t="e">
        <f t="shared" si="6"/>
        <v>#REF!</v>
      </c>
      <c r="N108" s="73"/>
    </row>
    <row r="109" spans="2:14" s="1" customFormat="1" hidden="1" x14ac:dyDescent="0.2">
      <c r="B109" s="4"/>
      <c r="C109" s="529">
        <v>22</v>
      </c>
      <c r="D109" s="530"/>
      <c r="E109" s="42" t="e">
        <f>COUNTIF(#REF!,22)+COUNTIF(#REF!,22)+COUNTIF(#REF!,22)</f>
        <v>#REF!</v>
      </c>
      <c r="F109" s="89"/>
      <c r="J109" s="4"/>
      <c r="K109" s="529">
        <v>22</v>
      </c>
      <c r="L109" s="530"/>
      <c r="M109" s="57" t="e">
        <f t="shared" si="6"/>
        <v>#REF!</v>
      </c>
      <c r="N109" s="73"/>
    </row>
    <row r="110" spans="2:14" s="1" customFormat="1" hidden="1" x14ac:dyDescent="0.2">
      <c r="B110" s="4"/>
      <c r="C110" s="529">
        <v>23</v>
      </c>
      <c r="D110" s="530"/>
      <c r="E110" s="42" t="e">
        <f>COUNTIF(#REF!,23)+COUNTIF(#REF!,23)+COUNTIF(#REF!,23)</f>
        <v>#REF!</v>
      </c>
      <c r="F110" s="89"/>
      <c r="J110" s="4"/>
      <c r="K110" s="529">
        <v>23</v>
      </c>
      <c r="L110" s="530"/>
      <c r="M110" s="57" t="e">
        <f t="shared" si="6"/>
        <v>#REF!</v>
      </c>
      <c r="N110" s="73"/>
    </row>
    <row r="111" spans="2:14" s="1" customFormat="1" hidden="1" x14ac:dyDescent="0.2">
      <c r="B111" s="4"/>
      <c r="C111" s="529">
        <v>24</v>
      </c>
      <c r="D111" s="530"/>
      <c r="E111" s="42" t="e">
        <f>COUNTIF(#REF!,24)+COUNTIF(#REF!,24)+COUNTIF(#REF!,24)</f>
        <v>#REF!</v>
      </c>
      <c r="F111" s="73"/>
      <c r="J111" s="4"/>
      <c r="K111" s="529">
        <v>24</v>
      </c>
      <c r="L111" s="530"/>
      <c r="M111" s="57" t="e">
        <f t="shared" si="6"/>
        <v>#REF!</v>
      </c>
      <c r="N111" s="73"/>
    </row>
    <row r="112" spans="2:14" s="1" customFormat="1" hidden="1" x14ac:dyDescent="0.2">
      <c r="B112" s="4"/>
      <c r="C112" s="529">
        <v>25</v>
      </c>
      <c r="D112" s="530"/>
      <c r="E112" s="42" t="e">
        <f>COUNTIF(#REF!,25)+COUNTIF(#REF!,25)+COUNTIF(#REF!,25)</f>
        <v>#REF!</v>
      </c>
      <c r="F112" s="73"/>
      <c r="J112" s="4"/>
      <c r="K112" s="529">
        <v>25</v>
      </c>
      <c r="L112" s="530"/>
      <c r="M112" s="57" t="e">
        <f t="shared" si="6"/>
        <v>#REF!</v>
      </c>
      <c r="N112" s="73"/>
    </row>
    <row r="113" spans="2:15" s="1" customFormat="1" hidden="1" x14ac:dyDescent="0.2">
      <c r="B113" s="4"/>
      <c r="C113" s="529">
        <v>26</v>
      </c>
      <c r="D113" s="530"/>
      <c r="E113" s="42" t="e">
        <f>COUNTIF(#REF!,26)+COUNTIF(#REF!,26)+COUNTIF(#REF!,26)</f>
        <v>#REF!</v>
      </c>
      <c r="F113" s="73"/>
      <c r="J113" s="4"/>
      <c r="K113" s="529">
        <v>26</v>
      </c>
      <c r="L113" s="530"/>
      <c r="M113" s="57" t="e">
        <f t="shared" si="6"/>
        <v>#REF!</v>
      </c>
      <c r="N113" s="73"/>
    </row>
    <row r="114" spans="2:15" s="1" customFormat="1" hidden="1" x14ac:dyDescent="0.2">
      <c r="B114" s="4"/>
      <c r="C114" s="529">
        <v>27</v>
      </c>
      <c r="D114" s="530"/>
      <c r="E114" s="42" t="e">
        <f>COUNTIF(#REF!,27)+COUNTIF(#REF!,27)+COUNTIF(#REF!,27)</f>
        <v>#REF!</v>
      </c>
      <c r="F114" s="73"/>
      <c r="J114" s="4"/>
      <c r="K114" s="529">
        <v>27</v>
      </c>
      <c r="L114" s="530"/>
      <c r="M114" s="57" t="e">
        <f t="shared" si="6"/>
        <v>#REF!</v>
      </c>
      <c r="N114" s="73"/>
    </row>
    <row r="115" spans="2:15" s="1" customFormat="1" hidden="1" x14ac:dyDescent="0.2">
      <c r="B115" s="4"/>
      <c r="C115" s="529">
        <v>28</v>
      </c>
      <c r="D115" s="530"/>
      <c r="E115" s="42" t="e">
        <f>COUNTIF(#REF!,28)+COUNTIF(#REF!,28)+COUNTIF(#REF!,28)</f>
        <v>#REF!</v>
      </c>
      <c r="F115" s="73"/>
      <c r="J115" s="4"/>
      <c r="K115" s="529">
        <v>28</v>
      </c>
      <c r="L115" s="530"/>
      <c r="M115" s="57" t="e">
        <f t="shared" si="6"/>
        <v>#REF!</v>
      </c>
      <c r="N115" s="73"/>
    </row>
    <row r="116" spans="2:15" s="1" customFormat="1" hidden="1" x14ac:dyDescent="0.2">
      <c r="B116" s="4"/>
      <c r="C116" s="529">
        <v>29</v>
      </c>
      <c r="D116" s="530"/>
      <c r="E116" s="42" t="e">
        <f>COUNTIF(#REF!,29)+COUNTIF(#REF!,29)+COUNTIF(#REF!,29)</f>
        <v>#REF!</v>
      </c>
      <c r="F116" s="73"/>
      <c r="J116" s="4"/>
      <c r="K116" s="529">
        <v>29</v>
      </c>
      <c r="L116" s="530"/>
      <c r="M116" s="57" t="e">
        <f t="shared" si="6"/>
        <v>#REF!</v>
      </c>
      <c r="N116" s="73"/>
    </row>
    <row r="117" spans="2:15" s="1" customFormat="1" hidden="1" x14ac:dyDescent="0.2">
      <c r="B117" s="4"/>
      <c r="C117" s="535">
        <v>30</v>
      </c>
      <c r="D117" s="536"/>
      <c r="E117" s="42" t="e">
        <f>COUNTIF(#REF!,30)+COUNTIF(#REF!,30)+COUNTIF(#REF!,30)</f>
        <v>#REF!</v>
      </c>
      <c r="F117" s="73"/>
      <c r="J117" s="4"/>
      <c r="K117" s="535">
        <v>30</v>
      </c>
      <c r="L117" s="536"/>
      <c r="M117" s="57" t="e">
        <f t="shared" si="6"/>
        <v>#REF!</v>
      </c>
      <c r="N117" s="73"/>
    </row>
    <row r="118" spans="2:15" s="1" customFormat="1" hidden="1" x14ac:dyDescent="0.2">
      <c r="B118" s="6"/>
      <c r="C118" s="27"/>
      <c r="D118" s="14" t="s">
        <v>23</v>
      </c>
      <c r="E118" s="46" t="e">
        <f>SUM(E88:E117)</f>
        <v>#REF!</v>
      </c>
      <c r="F118" s="72"/>
      <c r="G118" s="32"/>
      <c r="J118" s="6"/>
      <c r="K118" s="27"/>
      <c r="L118" s="14" t="s">
        <v>23</v>
      </c>
      <c r="M118" s="76" t="e">
        <f>SUM(M88:M117)</f>
        <v>#REF!</v>
      </c>
      <c r="N118" s="90"/>
    </row>
    <row r="119" spans="2:15" s="1" customFormat="1" hidden="1" x14ac:dyDescent="0.2">
      <c r="D119" s="95"/>
      <c r="F119" s="32"/>
    </row>
    <row r="120" spans="2:15" s="1" customFormat="1" hidden="1" x14ac:dyDescent="0.2">
      <c r="B120" s="39"/>
      <c r="C120" s="39"/>
      <c r="D120" s="39"/>
      <c r="E120" s="39"/>
      <c r="F120" s="32"/>
      <c r="G120" s="32"/>
      <c r="J120" s="39"/>
      <c r="K120" s="39"/>
      <c r="L120" s="39"/>
      <c r="M120" s="39"/>
    </row>
    <row r="121" spans="2:15" s="1" customFormat="1" hidden="1" x14ac:dyDescent="0.2">
      <c r="B121" s="185"/>
      <c r="C121" s="31" t="s">
        <v>238</v>
      </c>
      <c r="D121" s="31"/>
      <c r="E121" s="26"/>
      <c r="F121" s="99"/>
      <c r="G121" s="32"/>
      <c r="J121" s="4"/>
      <c r="K121" s="31" t="s">
        <v>256</v>
      </c>
      <c r="L121" s="31"/>
      <c r="M121" s="26"/>
      <c r="N121" s="99"/>
      <c r="O121" s="73"/>
    </row>
    <row r="122" spans="2:15" s="1" customFormat="1" hidden="1" x14ac:dyDescent="0.2">
      <c r="B122" s="4"/>
      <c r="C122" s="497" t="s">
        <v>61</v>
      </c>
      <c r="D122" s="498"/>
      <c r="E122" s="29" t="s">
        <v>15</v>
      </c>
      <c r="F122" s="100"/>
      <c r="J122" s="4"/>
      <c r="K122" s="497" t="s">
        <v>61</v>
      </c>
      <c r="L122" s="498"/>
      <c r="M122" s="29" t="s">
        <v>15</v>
      </c>
      <c r="N122" s="100"/>
      <c r="O122" s="72"/>
    </row>
    <row r="123" spans="2:15" s="1" customFormat="1" hidden="1" x14ac:dyDescent="0.2">
      <c r="B123" s="4"/>
      <c r="C123" s="499" t="s">
        <v>109</v>
      </c>
      <c r="D123" s="500"/>
      <c r="E123" s="98" t="e">
        <f>COUNTIF(#REF!,1)+COUNTIF(#REF!,1)+COUNTIF(#REF!,1)</f>
        <v>#REF!</v>
      </c>
      <c r="F123" s="101"/>
      <c r="J123" s="4"/>
      <c r="K123" s="499" t="s">
        <v>109</v>
      </c>
      <c r="L123" s="500"/>
      <c r="M123" s="107" t="e">
        <f t="shared" ref="M123:M139" si="7">(E123/$E$140)</f>
        <v>#REF!</v>
      </c>
      <c r="N123" s="105"/>
      <c r="O123" s="78"/>
    </row>
    <row r="124" spans="2:15" s="1" customFormat="1" hidden="1" x14ac:dyDescent="0.2">
      <c r="B124" s="4"/>
      <c r="C124" s="499" t="s">
        <v>110</v>
      </c>
      <c r="D124" s="500"/>
      <c r="E124" s="42" t="e">
        <f>COUNTIF(#REF!,2)+COUNTIF(#REF!,2)+COUNTIF(#REF!,2)</f>
        <v>#REF!</v>
      </c>
      <c r="F124" s="102"/>
      <c r="J124" s="4"/>
      <c r="K124" s="499" t="s">
        <v>110</v>
      </c>
      <c r="L124" s="500"/>
      <c r="M124" s="57" t="e">
        <f t="shared" si="7"/>
        <v>#REF!</v>
      </c>
      <c r="N124" s="105"/>
      <c r="O124" s="78"/>
    </row>
    <row r="125" spans="2:15" s="1" customFormat="1" hidden="1" x14ac:dyDescent="0.2">
      <c r="B125" s="4"/>
      <c r="C125" s="499" t="s">
        <v>111</v>
      </c>
      <c r="D125" s="500"/>
      <c r="E125" s="42" t="e">
        <f>COUNTIF(#REF!,3)+COUNTIF(#REF!,3)+COUNTIF(#REF!,3)</f>
        <v>#REF!</v>
      </c>
      <c r="F125" s="102"/>
      <c r="J125" s="4"/>
      <c r="K125" s="499" t="s">
        <v>111</v>
      </c>
      <c r="L125" s="500"/>
      <c r="M125" s="57" t="e">
        <f t="shared" si="7"/>
        <v>#REF!</v>
      </c>
      <c r="N125" s="105"/>
      <c r="O125" s="78"/>
    </row>
    <row r="126" spans="2:15" s="1" customFormat="1" hidden="1" x14ac:dyDescent="0.2">
      <c r="B126" s="4"/>
      <c r="C126" s="499" t="s">
        <v>112</v>
      </c>
      <c r="D126" s="500"/>
      <c r="E126" s="42" t="e">
        <f>COUNTIF(#REF!,4)+COUNTIF(#REF!,4)+COUNTIF(#REF!,4)</f>
        <v>#REF!</v>
      </c>
      <c r="F126" s="102"/>
      <c r="J126" s="4"/>
      <c r="K126" s="499" t="s">
        <v>112</v>
      </c>
      <c r="L126" s="500"/>
      <c r="M126" s="57" t="e">
        <f t="shared" si="7"/>
        <v>#REF!</v>
      </c>
      <c r="N126" s="105"/>
      <c r="O126" s="78"/>
    </row>
    <row r="127" spans="2:15" s="1" customFormat="1" hidden="1" x14ac:dyDescent="0.2">
      <c r="B127" s="4"/>
      <c r="C127" s="499" t="s">
        <v>113</v>
      </c>
      <c r="D127" s="500"/>
      <c r="E127" s="42" t="e">
        <f>COUNTIF(#REF!,5)+COUNTIF(#REF!,5)+COUNTIF(#REF!,5)</f>
        <v>#REF!</v>
      </c>
      <c r="F127" s="102"/>
      <c r="J127" s="4"/>
      <c r="K127" s="499" t="s">
        <v>113</v>
      </c>
      <c r="L127" s="500"/>
      <c r="M127" s="57" t="e">
        <f t="shared" si="7"/>
        <v>#REF!</v>
      </c>
      <c r="N127" s="105"/>
      <c r="O127" s="78"/>
    </row>
    <row r="128" spans="2:15" s="1" customFormat="1" hidden="1" x14ac:dyDescent="0.2">
      <c r="B128" s="4"/>
      <c r="C128" s="499" t="s">
        <v>114</v>
      </c>
      <c r="D128" s="500"/>
      <c r="E128" s="42" t="e">
        <f>COUNTIF(#REF!,6)+COUNTIF(#REF!,6)+COUNTIF(#REF!,6)</f>
        <v>#REF!</v>
      </c>
      <c r="F128" s="102"/>
      <c r="J128" s="4"/>
      <c r="K128" s="499" t="s">
        <v>114</v>
      </c>
      <c r="L128" s="500"/>
      <c r="M128" s="57" t="e">
        <f t="shared" si="7"/>
        <v>#REF!</v>
      </c>
      <c r="N128" s="105"/>
      <c r="O128" s="78"/>
    </row>
    <row r="129" spans="1:15" s="1" customFormat="1" hidden="1" x14ac:dyDescent="0.2">
      <c r="B129" s="4"/>
      <c r="C129" s="499" t="s">
        <v>115</v>
      </c>
      <c r="D129" s="500"/>
      <c r="E129" s="42" t="e">
        <f>COUNTIF(#REF!,7)+COUNTIF(#REF!,7)+COUNTIF(#REF!,7)</f>
        <v>#REF!</v>
      </c>
      <c r="F129" s="102"/>
      <c r="J129" s="4"/>
      <c r="K129" s="499" t="s">
        <v>115</v>
      </c>
      <c r="L129" s="500"/>
      <c r="M129" s="57" t="e">
        <f t="shared" si="7"/>
        <v>#REF!</v>
      </c>
      <c r="N129" s="105"/>
      <c r="O129" s="78"/>
    </row>
    <row r="130" spans="1:15" s="1" customFormat="1" hidden="1" x14ac:dyDescent="0.2">
      <c r="B130" s="4"/>
      <c r="C130" s="499" t="s">
        <v>116</v>
      </c>
      <c r="D130" s="500"/>
      <c r="E130" s="42" t="e">
        <f>COUNTIF(#REF!,8)+COUNTIF(#REF!,8)+COUNTIF(#REF!,8)</f>
        <v>#REF!</v>
      </c>
      <c r="F130" s="102"/>
      <c r="J130" s="4"/>
      <c r="K130" s="499" t="s">
        <v>116</v>
      </c>
      <c r="L130" s="500"/>
      <c r="M130" s="57" t="e">
        <f t="shared" si="7"/>
        <v>#REF!</v>
      </c>
      <c r="N130" s="105"/>
      <c r="O130" s="78"/>
    </row>
    <row r="131" spans="1:15" s="1" customFormat="1" hidden="1" x14ac:dyDescent="0.2">
      <c r="B131" s="4"/>
      <c r="C131" s="499" t="s">
        <v>117</v>
      </c>
      <c r="D131" s="500"/>
      <c r="E131" s="42" t="e">
        <f>COUNTIF(#REF!,9)+COUNTIF(#REF!,9)+COUNTIF(#REF!,9)</f>
        <v>#REF!</v>
      </c>
      <c r="F131" s="102"/>
      <c r="J131" s="4"/>
      <c r="K131" s="499" t="s">
        <v>117</v>
      </c>
      <c r="L131" s="500"/>
      <c r="M131" s="57" t="e">
        <f t="shared" si="7"/>
        <v>#REF!</v>
      </c>
      <c r="N131" s="105"/>
      <c r="O131" s="78"/>
    </row>
    <row r="132" spans="1:15" s="1" customFormat="1" hidden="1" x14ac:dyDescent="0.2">
      <c r="B132" s="4"/>
      <c r="C132" s="499" t="s">
        <v>118</v>
      </c>
      <c r="D132" s="500"/>
      <c r="E132" s="42" t="e">
        <f>COUNTIF(#REF!,10)+COUNTIF(#REF!,10)+COUNTIF(#REF!,10)</f>
        <v>#REF!</v>
      </c>
      <c r="F132" s="102"/>
      <c r="J132" s="4"/>
      <c r="K132" s="499" t="s">
        <v>118</v>
      </c>
      <c r="L132" s="500"/>
      <c r="M132" s="57" t="e">
        <f t="shared" si="7"/>
        <v>#REF!</v>
      </c>
      <c r="N132" s="105"/>
      <c r="O132" s="78"/>
    </row>
    <row r="133" spans="1:15" s="1" customFormat="1" hidden="1" x14ac:dyDescent="0.2">
      <c r="B133" s="4"/>
      <c r="C133" s="499" t="s">
        <v>119</v>
      </c>
      <c r="D133" s="500"/>
      <c r="E133" s="42" t="e">
        <f>COUNTIF(#REF!,11)+COUNTIF(#REF!,11)+COUNTIF(#REF!,11)</f>
        <v>#REF!</v>
      </c>
      <c r="F133" s="102"/>
      <c r="J133" s="4"/>
      <c r="K133" s="499" t="s">
        <v>119</v>
      </c>
      <c r="L133" s="500"/>
      <c r="M133" s="57" t="e">
        <f t="shared" si="7"/>
        <v>#REF!</v>
      </c>
      <c r="N133" s="105"/>
      <c r="O133" s="78"/>
    </row>
    <row r="134" spans="1:15" s="1" customFormat="1" hidden="1" x14ac:dyDescent="0.2">
      <c r="B134" s="4"/>
      <c r="C134" s="499" t="s">
        <v>120</v>
      </c>
      <c r="D134" s="500"/>
      <c r="E134" s="42" t="e">
        <f>COUNTIF(#REF!,12)+COUNTIF(#REF!,12)+COUNTIF(#REF!,12)</f>
        <v>#REF!</v>
      </c>
      <c r="F134" s="102"/>
      <c r="J134" s="4"/>
      <c r="K134" s="499" t="s">
        <v>120</v>
      </c>
      <c r="L134" s="500"/>
      <c r="M134" s="57" t="e">
        <f t="shared" si="7"/>
        <v>#REF!</v>
      </c>
      <c r="N134" s="105"/>
      <c r="O134" s="78"/>
    </row>
    <row r="135" spans="1:15" s="1" customFormat="1" hidden="1" x14ac:dyDescent="0.2">
      <c r="B135" s="4"/>
      <c r="C135" s="499" t="s">
        <v>121</v>
      </c>
      <c r="D135" s="500"/>
      <c r="E135" s="42" t="e">
        <f>COUNTIF(#REF!,13)+COUNTIF(#REF!,13)+COUNTIF(#REF!,13)</f>
        <v>#REF!</v>
      </c>
      <c r="F135" s="102"/>
      <c r="J135" s="4"/>
      <c r="K135" s="499" t="s">
        <v>121</v>
      </c>
      <c r="L135" s="500"/>
      <c r="M135" s="57" t="e">
        <f t="shared" si="7"/>
        <v>#REF!</v>
      </c>
      <c r="N135" s="105"/>
      <c r="O135" s="78"/>
    </row>
    <row r="136" spans="1:15" s="1" customFormat="1" hidden="1" x14ac:dyDescent="0.2">
      <c r="B136" s="4"/>
      <c r="C136" s="499" t="s">
        <v>122</v>
      </c>
      <c r="D136" s="500"/>
      <c r="E136" s="42" t="e">
        <f>COUNTIF(#REF!,14)+COUNTIF(#REF!,14)+COUNTIF(#REF!,14)</f>
        <v>#REF!</v>
      </c>
      <c r="F136" s="102"/>
      <c r="J136" s="4"/>
      <c r="K136" s="499" t="s">
        <v>122</v>
      </c>
      <c r="L136" s="500"/>
      <c r="M136" s="57" t="e">
        <f t="shared" si="7"/>
        <v>#REF!</v>
      </c>
      <c r="N136" s="105"/>
      <c r="O136" s="78"/>
    </row>
    <row r="137" spans="1:15" s="1" customFormat="1" hidden="1" x14ac:dyDescent="0.2">
      <c r="B137" s="4"/>
      <c r="C137" s="499" t="s">
        <v>123</v>
      </c>
      <c r="D137" s="500"/>
      <c r="E137" s="42" t="e">
        <f>COUNTIF(#REF!,15)+COUNTIF(#REF!,15)+COUNTIF(#REF!,15)</f>
        <v>#REF!</v>
      </c>
      <c r="F137" s="102"/>
      <c r="J137" s="4"/>
      <c r="K137" s="499" t="s">
        <v>123</v>
      </c>
      <c r="L137" s="500"/>
      <c r="M137" s="57" t="e">
        <f t="shared" si="7"/>
        <v>#REF!</v>
      </c>
      <c r="N137" s="105"/>
      <c r="O137" s="78"/>
    </row>
    <row r="138" spans="1:15" s="1" customFormat="1" hidden="1" x14ac:dyDescent="0.2">
      <c r="B138" s="4"/>
      <c r="C138" s="499" t="s">
        <v>124</v>
      </c>
      <c r="D138" s="500"/>
      <c r="E138" s="42" t="e">
        <f>COUNTIF(#REF!,16)+COUNTIF(#REF!,16)+COUNTIF(#REF!,16)</f>
        <v>#REF!</v>
      </c>
      <c r="F138" s="102"/>
      <c r="J138" s="4"/>
      <c r="K138" s="499" t="s">
        <v>124</v>
      </c>
      <c r="L138" s="500"/>
      <c r="M138" s="57" t="e">
        <f t="shared" si="7"/>
        <v>#REF!</v>
      </c>
      <c r="N138" s="105"/>
      <c r="O138" s="78"/>
    </row>
    <row r="139" spans="1:15" s="1" customFormat="1" hidden="1" x14ac:dyDescent="0.2">
      <c r="B139" s="4"/>
      <c r="C139" s="501" t="s">
        <v>108</v>
      </c>
      <c r="D139" s="502"/>
      <c r="E139" s="41" t="e">
        <f>COUNTIF(#REF!,17)+COUNTIF(#REF!,17)+COUNTIF(#REF!,17)</f>
        <v>#REF!</v>
      </c>
      <c r="F139" s="102"/>
      <c r="I139" s="53"/>
      <c r="J139" s="77"/>
      <c r="K139" s="501" t="s">
        <v>108</v>
      </c>
      <c r="L139" s="502"/>
      <c r="M139" s="58" t="e">
        <f t="shared" si="7"/>
        <v>#REF!</v>
      </c>
      <c r="N139" s="105"/>
      <c r="O139" s="78"/>
    </row>
    <row r="140" spans="1:15" s="1" customFormat="1" hidden="1" x14ac:dyDescent="0.2">
      <c r="A140" s="53"/>
      <c r="B140" s="27"/>
      <c r="C140" s="27"/>
      <c r="D140" s="14" t="s">
        <v>23</v>
      </c>
      <c r="E140" s="46" t="e">
        <f>SUM(E123:E139)</f>
        <v>#REF!</v>
      </c>
      <c r="F140" s="103"/>
      <c r="I140" s="53"/>
      <c r="J140" s="27"/>
      <c r="K140" s="27"/>
      <c r="L140" s="48" t="s">
        <v>23</v>
      </c>
      <c r="M140" s="104" t="e">
        <f>SUM(M123:M139)</f>
        <v>#REF!</v>
      </c>
      <c r="N140" s="106"/>
      <c r="O140" s="79"/>
    </row>
    <row r="141" spans="1:15" s="1" customFormat="1" hidden="1" x14ac:dyDescent="0.2">
      <c r="A141" s="32"/>
      <c r="B141" s="38"/>
      <c r="C141" s="32"/>
      <c r="F141" s="32"/>
      <c r="N141" s="32"/>
    </row>
    <row r="142" spans="1:15" s="1" customFormat="1" x14ac:dyDescent="0.2"/>
    <row r="143" spans="1:15" s="1" customFormat="1" x14ac:dyDescent="0.2">
      <c r="B143" s="30"/>
      <c r="C143" s="33" t="s">
        <v>239</v>
      </c>
      <c r="D143" s="33"/>
      <c r="E143" s="22"/>
      <c r="F143" s="34"/>
      <c r="J143" s="30"/>
      <c r="K143" s="33" t="s">
        <v>240</v>
      </c>
      <c r="L143" s="33"/>
      <c r="M143" s="22"/>
      <c r="N143" s="34"/>
    </row>
    <row r="144" spans="1:15" s="1" customFormat="1" x14ac:dyDescent="0.2">
      <c r="B144" s="4"/>
      <c r="C144" s="497" t="s">
        <v>57</v>
      </c>
      <c r="D144" s="498"/>
      <c r="E144" s="29" t="s">
        <v>15</v>
      </c>
      <c r="F144" s="28" t="s">
        <v>16</v>
      </c>
      <c r="J144" s="4"/>
      <c r="K144" s="497" t="s">
        <v>57</v>
      </c>
      <c r="L144" s="498"/>
      <c r="M144" s="29" t="s">
        <v>15</v>
      </c>
      <c r="N144" s="28" t="s">
        <v>16</v>
      </c>
    </row>
    <row r="145" spans="2:14" s="1" customFormat="1" x14ac:dyDescent="0.2">
      <c r="B145" s="4"/>
      <c r="C145" s="499" t="s">
        <v>75</v>
      </c>
      <c r="D145" s="500"/>
      <c r="E145" s="8">
        <f>COUNTIF(CBL!$Z$4:$Z$1003,1)</f>
        <v>0</v>
      </c>
      <c r="F145" s="8">
        <f>COUNTIF(CFU!$U$4:$U$1003,1)</f>
        <v>0</v>
      </c>
      <c r="J145" s="4"/>
      <c r="K145" s="499" t="s">
        <v>75</v>
      </c>
      <c r="L145" s="500"/>
      <c r="M145" s="57" t="e">
        <f>(E145/$E$149)</f>
        <v>#DIV/0!</v>
      </c>
      <c r="N145" s="55" t="e">
        <f>(F145/$F$149)</f>
        <v>#DIV/0!</v>
      </c>
    </row>
    <row r="146" spans="2:14" s="1" customFormat="1" x14ac:dyDescent="0.2">
      <c r="B146" s="4"/>
      <c r="C146" s="499" t="s">
        <v>30</v>
      </c>
      <c r="D146" s="500"/>
      <c r="E146" s="8">
        <f>COUNTIF(CBL!$Z$4:$Z$1003,2)</f>
        <v>0</v>
      </c>
      <c r="F146" s="8">
        <f>COUNTIF(CFU!$U$4:$U$1003,2)</f>
        <v>0</v>
      </c>
      <c r="J146" s="4"/>
      <c r="K146" s="499" t="s">
        <v>30</v>
      </c>
      <c r="L146" s="500"/>
      <c r="M146" s="57" t="e">
        <f>(E146/$E$149)</f>
        <v>#DIV/0!</v>
      </c>
      <c r="N146" s="55" t="e">
        <f>(F146/$F$149)</f>
        <v>#DIV/0!</v>
      </c>
    </row>
    <row r="147" spans="2:14" s="1" customFormat="1" x14ac:dyDescent="0.2">
      <c r="B147" s="4"/>
      <c r="C147" s="499" t="s">
        <v>29</v>
      </c>
      <c r="D147" s="500"/>
      <c r="E147" s="8">
        <f>COUNTIF(CBL!$Z$4:$Z$1003,3)</f>
        <v>0</v>
      </c>
      <c r="F147" s="8">
        <f>COUNTIF(CFU!$U$4:$U$1003,3)</f>
        <v>0</v>
      </c>
      <c r="J147" s="4"/>
      <c r="K147" s="499" t="s">
        <v>29</v>
      </c>
      <c r="L147" s="500"/>
      <c r="M147" s="57" t="e">
        <f>(E147/$E$149)</f>
        <v>#DIV/0!</v>
      </c>
      <c r="N147" s="55" t="e">
        <f>(F147/$F$149)</f>
        <v>#DIV/0!</v>
      </c>
    </row>
    <row r="148" spans="2:14" s="1" customFormat="1" x14ac:dyDescent="0.2">
      <c r="B148" s="4"/>
      <c r="C148" s="501" t="s">
        <v>76</v>
      </c>
      <c r="D148" s="502"/>
      <c r="E148" s="8">
        <f>COUNTIF(CBL!$Z$4:$Z$1003,4)</f>
        <v>0</v>
      </c>
      <c r="F148" s="8">
        <f>COUNTIF(CFU!$U$4:$U$1003,4)</f>
        <v>0</v>
      </c>
      <c r="J148" s="4"/>
      <c r="K148" s="501" t="s">
        <v>76</v>
      </c>
      <c r="L148" s="502"/>
      <c r="M148" s="58" t="e">
        <f>(E148/$E$149)</f>
        <v>#DIV/0!</v>
      </c>
      <c r="N148" s="58" t="e">
        <f>(F148/$F$149)</f>
        <v>#DIV/0!</v>
      </c>
    </row>
    <row r="149" spans="2:14" s="1" customFormat="1" x14ac:dyDescent="0.2">
      <c r="B149" s="6"/>
      <c r="C149" s="27"/>
      <c r="D149" s="14" t="s">
        <v>23</v>
      </c>
      <c r="E149" s="29">
        <f>SUM(E145:E148)</f>
        <v>0</v>
      </c>
      <c r="F149" s="29">
        <f>SUM(F145:F148)</f>
        <v>0</v>
      </c>
      <c r="J149" s="6"/>
      <c r="K149" s="27"/>
      <c r="L149" s="14" t="s">
        <v>23</v>
      </c>
      <c r="M149" s="74" t="e">
        <f>SUM(M145:M148)</f>
        <v>#DIV/0!</v>
      </c>
      <c r="N149" s="85" t="e">
        <f>SUM(N145:N148)</f>
        <v>#DIV/0!</v>
      </c>
    </row>
    <row r="150" spans="2:14" s="307" customFormat="1" x14ac:dyDescent="0.2">
      <c r="B150" s="308"/>
      <c r="C150" s="308"/>
      <c r="D150" s="309"/>
      <c r="E150" s="310"/>
      <c r="F150" s="310"/>
      <c r="J150" s="308"/>
      <c r="K150" s="308"/>
      <c r="L150" s="309"/>
      <c r="M150" s="311"/>
      <c r="N150" s="311"/>
    </row>
    <row r="151" spans="2:14" s="1" customFormat="1" x14ac:dyDescent="0.2">
      <c r="C151" s="32"/>
    </row>
    <row r="152" spans="2:14" s="1" customFormat="1" x14ac:dyDescent="0.2">
      <c r="B152" s="2"/>
      <c r="C152" s="3" t="s">
        <v>288</v>
      </c>
      <c r="D152" s="3"/>
      <c r="E152" s="10"/>
      <c r="F152" s="10"/>
    </row>
    <row r="153" spans="2:14" s="1" customFormat="1" x14ac:dyDescent="0.2">
      <c r="B153" s="4"/>
      <c r="C153" s="497"/>
      <c r="D153" s="498"/>
      <c r="E153" s="28" t="s">
        <v>15</v>
      </c>
      <c r="F153" s="28" t="s">
        <v>16</v>
      </c>
    </row>
    <row r="154" spans="2:14" s="1" customFormat="1" ht="15" x14ac:dyDescent="0.3">
      <c r="B154" s="4"/>
      <c r="C154" s="523" t="s">
        <v>206</v>
      </c>
      <c r="D154" s="524"/>
      <c r="E154" s="5">
        <f>COUNTIF(CBL!AA4:AA1003,1)</f>
        <v>0</v>
      </c>
      <c r="F154" s="5">
        <f>COUNTIF(CFU!V4:V1003,1)</f>
        <v>0</v>
      </c>
    </row>
    <row r="155" spans="2:14" s="1" customFormat="1" ht="15" x14ac:dyDescent="0.3">
      <c r="B155" s="4"/>
      <c r="C155" s="521" t="s">
        <v>289</v>
      </c>
      <c r="D155" s="522"/>
      <c r="E155" s="5">
        <f>COUNTIF(CBL!AA4:AA1003,2)</f>
        <v>0</v>
      </c>
      <c r="F155" s="5">
        <f>COUNTIF(CFU!V4:V1003,2)</f>
        <v>0</v>
      </c>
    </row>
    <row r="156" spans="2:14" s="1" customFormat="1" x14ac:dyDescent="0.2">
      <c r="B156" s="6"/>
      <c r="C156" s="25"/>
      <c r="D156" s="48" t="s">
        <v>236</v>
      </c>
      <c r="E156" s="29">
        <f>SUM(E154:E155)</f>
        <v>0</v>
      </c>
      <c r="F156" s="29">
        <f>SUM(F154:F155)</f>
        <v>0</v>
      </c>
    </row>
    <row r="157" spans="2:14" s="1" customFormat="1" x14ac:dyDescent="0.2">
      <c r="C157" s="32"/>
    </row>
    <row r="158" spans="2:14" s="1" customFormat="1" x14ac:dyDescent="0.2"/>
    <row r="159" spans="2:14" s="1" customFormat="1" x14ac:dyDescent="0.2"/>
    <row r="160" spans="2:14" s="1" customFormat="1" x14ac:dyDescent="0.2">
      <c r="B160" s="30"/>
      <c r="C160" s="33" t="s">
        <v>241</v>
      </c>
      <c r="D160" s="33"/>
      <c r="E160" s="22"/>
      <c r="F160" s="34"/>
      <c r="J160" s="30"/>
      <c r="K160" s="33" t="s">
        <v>242</v>
      </c>
      <c r="L160" s="33"/>
      <c r="M160" s="22"/>
      <c r="N160" s="34"/>
    </row>
    <row r="161" spans="2:14" s="1" customFormat="1" x14ac:dyDescent="0.2">
      <c r="B161" s="4"/>
      <c r="C161" s="497" t="s">
        <v>31</v>
      </c>
      <c r="D161" s="498"/>
      <c r="E161" s="29" t="s">
        <v>15</v>
      </c>
      <c r="F161" s="28" t="s">
        <v>16</v>
      </c>
      <c r="J161" s="4"/>
      <c r="K161" s="497" t="s">
        <v>31</v>
      </c>
      <c r="L161" s="498"/>
      <c r="M161" s="29" t="s">
        <v>15</v>
      </c>
      <c r="N161" s="28" t="s">
        <v>16</v>
      </c>
    </row>
    <row r="162" spans="2:14" s="1" customFormat="1" x14ac:dyDescent="0.2">
      <c r="B162" s="4"/>
      <c r="C162" s="499" t="s">
        <v>32</v>
      </c>
      <c r="D162" s="500"/>
      <c r="E162" s="8">
        <f>'DATA - Baseline'!$AB$1005</f>
        <v>0</v>
      </c>
      <c r="F162" s="5">
        <f>'DATA - Follow-Up'!$W$1005</f>
        <v>0</v>
      </c>
      <c r="J162" s="4"/>
      <c r="K162" s="499" t="s">
        <v>32</v>
      </c>
      <c r="L162" s="500"/>
      <c r="M162" s="57" t="e">
        <f>(E162/$E$154)</f>
        <v>#DIV/0!</v>
      </c>
      <c r="N162" s="57" t="e">
        <f>(F162/$F$154)</f>
        <v>#DIV/0!</v>
      </c>
    </row>
    <row r="163" spans="2:14" s="1" customFormat="1" x14ac:dyDescent="0.2">
      <c r="B163" s="4"/>
      <c r="C163" s="499" t="s">
        <v>33</v>
      </c>
      <c r="D163" s="500"/>
      <c r="E163" s="8">
        <f>'DATA - Baseline'!$AC$1005</f>
        <v>0</v>
      </c>
      <c r="F163" s="5">
        <f>'DATA - Follow-Up'!$X$1005</f>
        <v>0</v>
      </c>
      <c r="J163" s="4"/>
      <c r="K163" s="499" t="s">
        <v>33</v>
      </c>
      <c r="L163" s="500"/>
      <c r="M163" s="57" t="e">
        <f t="shared" ref="M163:M168" si="8">(E163/$E$154)</f>
        <v>#DIV/0!</v>
      </c>
      <c r="N163" s="57" t="e">
        <f t="shared" ref="N163:N168" si="9">(F163/$F$154)</f>
        <v>#DIV/0!</v>
      </c>
    </row>
    <row r="164" spans="2:14" s="1" customFormat="1" x14ac:dyDescent="0.2">
      <c r="B164" s="4"/>
      <c r="C164" s="499" t="s">
        <v>34</v>
      </c>
      <c r="D164" s="500"/>
      <c r="E164" s="8">
        <f>'DATA - Baseline'!$AD$1005</f>
        <v>0</v>
      </c>
      <c r="F164" s="5">
        <f>'DATA - Follow-Up'!$Y$1005</f>
        <v>0</v>
      </c>
      <c r="J164" s="4"/>
      <c r="K164" s="499" t="s">
        <v>34</v>
      </c>
      <c r="L164" s="500"/>
      <c r="M164" s="57" t="e">
        <f t="shared" si="8"/>
        <v>#DIV/0!</v>
      </c>
      <c r="N164" s="57" t="e">
        <f t="shared" si="9"/>
        <v>#DIV/0!</v>
      </c>
    </row>
    <row r="165" spans="2:14" s="1" customFormat="1" x14ac:dyDescent="0.2">
      <c r="B165" s="4"/>
      <c r="C165" s="499" t="s">
        <v>35</v>
      </c>
      <c r="D165" s="500"/>
      <c r="E165" s="8">
        <f>'DATA - Baseline'!$AE$1005</f>
        <v>0</v>
      </c>
      <c r="F165" s="5">
        <f>'DATA - Follow-Up'!$Z$1005</f>
        <v>0</v>
      </c>
      <c r="J165" s="4"/>
      <c r="K165" s="499" t="s">
        <v>35</v>
      </c>
      <c r="L165" s="500"/>
      <c r="M165" s="57" t="e">
        <f t="shared" si="8"/>
        <v>#DIV/0!</v>
      </c>
      <c r="N165" s="57" t="e">
        <f t="shared" si="9"/>
        <v>#DIV/0!</v>
      </c>
    </row>
    <row r="166" spans="2:14" s="1" customFormat="1" x14ac:dyDescent="0.2">
      <c r="B166" s="4"/>
      <c r="C166" s="499" t="s">
        <v>36</v>
      </c>
      <c r="D166" s="500"/>
      <c r="E166" s="8">
        <f>'DATA - Baseline'!$AF$1005</f>
        <v>0</v>
      </c>
      <c r="F166" s="5">
        <f>'DATA - Follow-Up'!$AA$1005</f>
        <v>0</v>
      </c>
      <c r="J166" s="4"/>
      <c r="K166" s="499" t="s">
        <v>36</v>
      </c>
      <c r="L166" s="500"/>
      <c r="M166" s="57" t="e">
        <f t="shared" si="8"/>
        <v>#DIV/0!</v>
      </c>
      <c r="N166" s="57" t="e">
        <f t="shared" si="9"/>
        <v>#DIV/0!</v>
      </c>
    </row>
    <row r="167" spans="2:14" s="1" customFormat="1" x14ac:dyDescent="0.2">
      <c r="B167" s="4"/>
      <c r="C167" s="499" t="s">
        <v>81</v>
      </c>
      <c r="D167" s="500"/>
      <c r="E167" s="8">
        <f>'DATA - Baseline'!$AG$1005</f>
        <v>0</v>
      </c>
      <c r="F167" s="5">
        <f>'DATA - Follow-Up'!$AB$1005</f>
        <v>0</v>
      </c>
      <c r="J167" s="4"/>
      <c r="K167" s="499" t="s">
        <v>81</v>
      </c>
      <c r="L167" s="500"/>
      <c r="M167" s="57" t="e">
        <f t="shared" si="8"/>
        <v>#DIV/0!</v>
      </c>
      <c r="N167" s="57" t="e">
        <f t="shared" si="9"/>
        <v>#DIV/0!</v>
      </c>
    </row>
    <row r="168" spans="2:14" s="1" customFormat="1" x14ac:dyDescent="0.2">
      <c r="B168" s="4"/>
      <c r="C168" s="501" t="s">
        <v>18</v>
      </c>
      <c r="D168" s="502"/>
      <c r="E168" s="18">
        <f>'DATA - Baseline'!$AH$1005</f>
        <v>0</v>
      </c>
      <c r="F168" s="17">
        <f>'DATA - Follow-Up'!$AC$1005</f>
        <v>0</v>
      </c>
      <c r="J168" s="4"/>
      <c r="K168" s="501" t="s">
        <v>18</v>
      </c>
      <c r="L168" s="502"/>
      <c r="M168" s="58" t="e">
        <f t="shared" si="8"/>
        <v>#DIV/0!</v>
      </c>
      <c r="N168" s="58" t="e">
        <f t="shared" si="9"/>
        <v>#DIV/0!</v>
      </c>
    </row>
    <row r="169" spans="2:14" s="1" customFormat="1" x14ac:dyDescent="0.2">
      <c r="B169" s="6"/>
      <c r="C169" s="27"/>
      <c r="D169" s="43" t="s">
        <v>23</v>
      </c>
      <c r="E169" s="7">
        <f>SUM(E162:E168)</f>
        <v>0</v>
      </c>
      <c r="F169" s="7">
        <f>SUM(F162:F168)</f>
        <v>0</v>
      </c>
      <c r="J169" s="6"/>
      <c r="K169" s="27"/>
      <c r="L169" s="43" t="s">
        <v>23</v>
      </c>
      <c r="M169" s="74" t="e">
        <f>SUM(M162:M168)</f>
        <v>#DIV/0!</v>
      </c>
      <c r="N169" s="85" t="e">
        <f>SUM(N162:N168)</f>
        <v>#DIV/0!</v>
      </c>
    </row>
    <row r="170" spans="2:14" s="1" customFormat="1" x14ac:dyDescent="0.2"/>
    <row r="171" spans="2:14" s="1" customFormat="1" hidden="1" x14ac:dyDescent="0.2"/>
    <row r="172" spans="2:14" s="1" customFormat="1" hidden="1" x14ac:dyDescent="0.2">
      <c r="B172" s="184"/>
      <c r="C172" s="33" t="s">
        <v>247</v>
      </c>
      <c r="D172" s="33"/>
      <c r="E172" s="22"/>
      <c r="F172" s="34"/>
      <c r="J172" s="30"/>
      <c r="K172" s="33" t="s">
        <v>248</v>
      </c>
      <c r="L172" s="33"/>
      <c r="M172" s="22"/>
      <c r="N172" s="34"/>
    </row>
    <row r="173" spans="2:14" s="1" customFormat="1" hidden="1" x14ac:dyDescent="0.2">
      <c r="B173" s="4"/>
      <c r="C173" s="497" t="s">
        <v>61</v>
      </c>
      <c r="D173" s="498"/>
      <c r="E173" s="29" t="s">
        <v>15</v>
      </c>
      <c r="F173" s="28" t="s">
        <v>16</v>
      </c>
      <c r="J173" s="4"/>
      <c r="K173" s="497" t="s">
        <v>61</v>
      </c>
      <c r="L173" s="498"/>
      <c r="M173" s="29" t="s">
        <v>15</v>
      </c>
      <c r="N173" s="28" t="s">
        <v>16</v>
      </c>
    </row>
    <row r="174" spans="2:14" s="1" customFormat="1" hidden="1" x14ac:dyDescent="0.2">
      <c r="B174" s="4"/>
      <c r="C174" s="507" t="s">
        <v>129</v>
      </c>
      <c r="D174" s="508"/>
      <c r="E174" s="8" t="e">
        <f>COUNTIF(#REF!,1)</f>
        <v>#REF!</v>
      </c>
      <c r="F174" s="5" t="e">
        <f>COUNTIF(#REF!,1)</f>
        <v>#REF!</v>
      </c>
      <c r="J174" s="4"/>
      <c r="K174" s="507" t="s">
        <v>129</v>
      </c>
      <c r="L174" s="508"/>
      <c r="M174" s="57" t="e">
        <f>(E174/$E$179)</f>
        <v>#REF!</v>
      </c>
      <c r="N174" s="55" t="e">
        <f>(F174/$F$179)</f>
        <v>#REF!</v>
      </c>
    </row>
    <row r="175" spans="2:14" s="1" customFormat="1" hidden="1" x14ac:dyDescent="0.2">
      <c r="B175" s="4"/>
      <c r="C175" s="499" t="s">
        <v>128</v>
      </c>
      <c r="D175" s="500"/>
      <c r="E175" s="8" t="e">
        <f>COUNTIF(#REF!,2)</f>
        <v>#REF!</v>
      </c>
      <c r="F175" s="5" t="e">
        <f>COUNTIF(#REF!,2)</f>
        <v>#REF!</v>
      </c>
      <c r="J175" s="4"/>
      <c r="K175" s="499" t="s">
        <v>128</v>
      </c>
      <c r="L175" s="500"/>
      <c r="M175" s="57" t="e">
        <f>(E175/$E$179)</f>
        <v>#REF!</v>
      </c>
      <c r="N175" s="55" t="e">
        <f>(F175/$F$179)</f>
        <v>#REF!</v>
      </c>
    </row>
    <row r="176" spans="2:14" s="1" customFormat="1" hidden="1" x14ac:dyDescent="0.2">
      <c r="B176" s="4"/>
      <c r="C176" s="499" t="s">
        <v>127</v>
      </c>
      <c r="D176" s="500"/>
      <c r="E176" s="8" t="e">
        <f>COUNTIF(#REF!,3)</f>
        <v>#REF!</v>
      </c>
      <c r="F176" s="5" t="e">
        <f>COUNTIF(#REF!,3)</f>
        <v>#REF!</v>
      </c>
      <c r="J176" s="4"/>
      <c r="K176" s="499" t="s">
        <v>127</v>
      </c>
      <c r="L176" s="500"/>
      <c r="M176" s="57" t="e">
        <f>(E176/$E$179)</f>
        <v>#REF!</v>
      </c>
      <c r="N176" s="55" t="e">
        <f>(F176/$F$179)</f>
        <v>#REF!</v>
      </c>
    </row>
    <row r="177" spans="2:14" s="1" customFormat="1" hidden="1" x14ac:dyDescent="0.2">
      <c r="B177" s="4"/>
      <c r="C177" s="499" t="s">
        <v>130</v>
      </c>
      <c r="D177" s="500"/>
      <c r="E177" s="8" t="e">
        <f>COUNTIF(#REF!,4)</f>
        <v>#REF!</v>
      </c>
      <c r="F177" s="5" t="e">
        <f>COUNTIF(#REF!,4)</f>
        <v>#REF!</v>
      </c>
      <c r="J177" s="4"/>
      <c r="K177" s="499" t="s">
        <v>130</v>
      </c>
      <c r="L177" s="500"/>
      <c r="M177" s="57" t="e">
        <f>(E177/$E$179)</f>
        <v>#REF!</v>
      </c>
      <c r="N177" s="55" t="e">
        <f>(F177/$F$179)</f>
        <v>#REF!</v>
      </c>
    </row>
    <row r="178" spans="2:14" s="1" customFormat="1" hidden="1" x14ac:dyDescent="0.2">
      <c r="B178" s="4"/>
      <c r="C178" s="501" t="s">
        <v>131</v>
      </c>
      <c r="D178" s="502"/>
      <c r="E178" s="18" t="e">
        <f>COUNTIF(#REF!,5)</f>
        <v>#REF!</v>
      </c>
      <c r="F178" s="17" t="e">
        <f>COUNTIF(#REF!,5)</f>
        <v>#REF!</v>
      </c>
      <c r="J178" s="4"/>
      <c r="K178" s="501" t="s">
        <v>131</v>
      </c>
      <c r="L178" s="502"/>
      <c r="M178" s="58" t="e">
        <f>(E178/$E$179)</f>
        <v>#REF!</v>
      </c>
      <c r="N178" s="56" t="e">
        <f>(F178/$F$179)</f>
        <v>#REF!</v>
      </c>
    </row>
    <row r="179" spans="2:14" s="1" customFormat="1" hidden="1" x14ac:dyDescent="0.2">
      <c r="B179" s="6"/>
      <c r="C179" s="27"/>
      <c r="D179" s="14" t="s">
        <v>23</v>
      </c>
      <c r="E179" s="9" t="e">
        <f>SUM(E174:E178)</f>
        <v>#REF!</v>
      </c>
      <c r="F179" s="7" t="e">
        <f>SUM(F174:F178)</f>
        <v>#REF!</v>
      </c>
      <c r="J179" s="6"/>
      <c r="K179" s="27"/>
      <c r="L179" s="14" t="s">
        <v>23</v>
      </c>
      <c r="M179" s="74" t="e">
        <f>SUM(M174:M178)</f>
        <v>#REF!</v>
      </c>
      <c r="N179" s="85" t="e">
        <f>SUM(N174:N178)</f>
        <v>#REF!</v>
      </c>
    </row>
    <row r="180" spans="2:14" s="1" customFormat="1" hidden="1" x14ac:dyDescent="0.2"/>
    <row r="181" spans="2:14" s="1" customFormat="1" x14ac:dyDescent="0.2"/>
    <row r="182" spans="2:14" s="1" customFormat="1" x14ac:dyDescent="0.2">
      <c r="B182" s="30"/>
      <c r="C182" s="45" t="s">
        <v>243</v>
      </c>
      <c r="D182" s="45"/>
      <c r="E182" s="25"/>
      <c r="F182" s="26"/>
      <c r="J182" s="30"/>
      <c r="K182" s="45" t="s">
        <v>244</v>
      </c>
      <c r="L182" s="45"/>
      <c r="M182" s="25"/>
      <c r="N182" s="26"/>
    </row>
    <row r="183" spans="2:14" s="1" customFormat="1" x14ac:dyDescent="0.2">
      <c r="B183" s="20"/>
      <c r="C183" s="497" t="s">
        <v>37</v>
      </c>
      <c r="D183" s="498"/>
      <c r="E183" s="29" t="s">
        <v>15</v>
      </c>
      <c r="F183" s="28" t="s">
        <v>16</v>
      </c>
      <c r="J183" s="20"/>
      <c r="K183" s="497" t="s">
        <v>37</v>
      </c>
      <c r="L183" s="498"/>
      <c r="M183" s="29" t="s">
        <v>15</v>
      </c>
      <c r="N183" s="28" t="s">
        <v>16</v>
      </c>
    </row>
    <row r="184" spans="2:14" s="1" customFormat="1" x14ac:dyDescent="0.2">
      <c r="B184" s="20"/>
      <c r="C184" s="499" t="s">
        <v>38</v>
      </c>
      <c r="D184" s="500"/>
      <c r="E184" s="8">
        <f>'DATA - Baseline'!$AI$1005</f>
        <v>0</v>
      </c>
      <c r="F184" s="5">
        <f>'DATA - Follow-Up'!$AD$1005</f>
        <v>0</v>
      </c>
      <c r="J184" s="20"/>
      <c r="K184" s="499" t="s">
        <v>38</v>
      </c>
      <c r="L184" s="500"/>
      <c r="M184" s="57" t="e">
        <f t="shared" ref="M184:M189" si="10">(E184/$E$154)</f>
        <v>#DIV/0!</v>
      </c>
      <c r="N184" s="57" t="e">
        <f t="shared" ref="N184:N189" si="11">(F184/$F$154)</f>
        <v>#DIV/0!</v>
      </c>
    </row>
    <row r="185" spans="2:14" s="1" customFormat="1" x14ac:dyDescent="0.2">
      <c r="B185" s="20"/>
      <c r="C185" s="499" t="s">
        <v>134</v>
      </c>
      <c r="D185" s="500"/>
      <c r="E185" s="8">
        <f>'DATA - Baseline'!$AJ$1005</f>
        <v>0</v>
      </c>
      <c r="F185" s="5">
        <f>'DATA - Follow-Up'!$AE$1005</f>
        <v>0</v>
      </c>
      <c r="J185" s="20"/>
      <c r="K185" s="499" t="s">
        <v>134</v>
      </c>
      <c r="L185" s="500"/>
      <c r="M185" s="57" t="e">
        <f t="shared" si="10"/>
        <v>#DIV/0!</v>
      </c>
      <c r="N185" s="57" t="e">
        <f t="shared" si="11"/>
        <v>#DIV/0!</v>
      </c>
    </row>
    <row r="186" spans="2:14" s="1" customFormat="1" x14ac:dyDescent="0.2">
      <c r="B186" s="20"/>
      <c r="C186" s="499" t="s">
        <v>135</v>
      </c>
      <c r="D186" s="500"/>
      <c r="E186" s="8">
        <f>'DATA - Baseline'!$AK$1005</f>
        <v>0</v>
      </c>
      <c r="F186" s="5">
        <f>'DATA - Follow-Up'!$AF$1005</f>
        <v>0</v>
      </c>
      <c r="J186" s="20"/>
      <c r="K186" s="499" t="s">
        <v>135</v>
      </c>
      <c r="L186" s="500"/>
      <c r="M186" s="57" t="e">
        <f t="shared" si="10"/>
        <v>#DIV/0!</v>
      </c>
      <c r="N186" s="57" t="e">
        <f t="shared" si="11"/>
        <v>#DIV/0!</v>
      </c>
    </row>
    <row r="187" spans="2:14" s="1" customFormat="1" x14ac:dyDescent="0.2">
      <c r="B187" s="20"/>
      <c r="C187" s="499" t="s">
        <v>132</v>
      </c>
      <c r="D187" s="500"/>
      <c r="E187" s="8">
        <f>'DATA - Baseline'!$AL$1005</f>
        <v>0</v>
      </c>
      <c r="F187" s="5">
        <f>'DATA - Follow-Up'!$AG$1005</f>
        <v>0</v>
      </c>
      <c r="J187" s="20"/>
      <c r="K187" s="499" t="s">
        <v>132</v>
      </c>
      <c r="L187" s="500"/>
      <c r="M187" s="57" t="e">
        <f t="shared" si="10"/>
        <v>#DIV/0!</v>
      </c>
      <c r="N187" s="57" t="e">
        <f t="shared" si="11"/>
        <v>#DIV/0!</v>
      </c>
    </row>
    <row r="188" spans="2:14" s="1" customFormat="1" x14ac:dyDescent="0.2">
      <c r="B188" s="20"/>
      <c r="C188" s="499" t="s">
        <v>133</v>
      </c>
      <c r="D188" s="500"/>
      <c r="E188" s="8">
        <f>'DATA - Baseline'!$AM$1005</f>
        <v>0</v>
      </c>
      <c r="F188" s="5">
        <f>'DATA - Follow-Up'!$AH$1005</f>
        <v>0</v>
      </c>
      <c r="J188" s="20"/>
      <c r="K188" s="499" t="s">
        <v>133</v>
      </c>
      <c r="L188" s="500"/>
      <c r="M188" s="57" t="e">
        <f t="shared" si="10"/>
        <v>#DIV/0!</v>
      </c>
      <c r="N188" s="57" t="e">
        <f t="shared" si="11"/>
        <v>#DIV/0!</v>
      </c>
    </row>
    <row r="189" spans="2:14" s="1" customFormat="1" x14ac:dyDescent="0.2">
      <c r="B189" s="20"/>
      <c r="C189" s="501" t="s">
        <v>18</v>
      </c>
      <c r="D189" s="502"/>
      <c r="E189" s="18">
        <f>'DATA - Baseline'!$AM$1005</f>
        <v>0</v>
      </c>
      <c r="F189" s="18">
        <f>'DATA - Follow-Up'!$AI$1005</f>
        <v>0</v>
      </c>
      <c r="J189" s="20"/>
      <c r="K189" s="501" t="s">
        <v>18</v>
      </c>
      <c r="L189" s="502"/>
      <c r="M189" s="58" t="e">
        <f t="shared" si="10"/>
        <v>#DIV/0!</v>
      </c>
      <c r="N189" s="58" t="e">
        <f t="shared" si="11"/>
        <v>#DIV/0!</v>
      </c>
    </row>
    <row r="190" spans="2:14" s="1" customFormat="1" x14ac:dyDescent="0.2">
      <c r="B190" s="6"/>
      <c r="C190" s="27"/>
      <c r="D190" s="14" t="s">
        <v>23</v>
      </c>
      <c r="E190" s="7">
        <f>SUM(E184:E189)</f>
        <v>0</v>
      </c>
      <c r="F190" s="7">
        <f>SUM(F184:F189)</f>
        <v>0</v>
      </c>
      <c r="J190" s="6"/>
      <c r="K190" s="27"/>
      <c r="L190" s="14" t="s">
        <v>23</v>
      </c>
      <c r="M190" s="74" t="e">
        <f>SUM(M184:M189)</f>
        <v>#DIV/0!</v>
      </c>
      <c r="N190" s="85" t="e">
        <f>SUM(N184:N189)</f>
        <v>#DIV/0!</v>
      </c>
    </row>
    <row r="191" spans="2:14" s="1" customFormat="1" x14ac:dyDescent="0.2"/>
    <row r="192" spans="2:14" s="1" customFormat="1" hidden="1" x14ac:dyDescent="0.2"/>
    <row r="193" spans="2:16" s="1" customFormat="1" hidden="1" x14ac:dyDescent="0.2">
      <c r="B193" s="184"/>
      <c r="C193" s="45" t="s">
        <v>249</v>
      </c>
      <c r="D193" s="45"/>
      <c r="E193" s="25"/>
      <c r="F193" s="34"/>
      <c r="G193" s="73"/>
      <c r="J193" s="30"/>
      <c r="K193" s="45" t="s">
        <v>250</v>
      </c>
      <c r="L193" s="45"/>
      <c r="M193" s="22"/>
      <c r="N193" s="34"/>
      <c r="O193" s="73"/>
    </row>
    <row r="194" spans="2:16" s="1" customFormat="1" hidden="1" x14ac:dyDescent="0.2">
      <c r="B194" s="4"/>
      <c r="C194" s="505" t="s">
        <v>61</v>
      </c>
      <c r="D194" s="506"/>
      <c r="E194" s="7" t="s">
        <v>15</v>
      </c>
      <c r="F194" s="29" t="s">
        <v>16</v>
      </c>
      <c r="G194" s="72"/>
      <c r="J194" s="4"/>
      <c r="K194" s="505" t="s">
        <v>61</v>
      </c>
      <c r="L194" s="506"/>
      <c r="M194" s="28" t="s">
        <v>15</v>
      </c>
      <c r="N194" s="29" t="s">
        <v>16</v>
      </c>
      <c r="O194" s="72"/>
      <c r="P194" s="32"/>
    </row>
    <row r="195" spans="2:16" s="1" customFormat="1" hidden="1" x14ac:dyDescent="0.2">
      <c r="B195" s="4"/>
      <c r="C195" s="507" t="s">
        <v>136</v>
      </c>
      <c r="D195" s="508"/>
      <c r="E195" s="8" t="e">
        <f>COUNTIF(#REF!,1)</f>
        <v>#REF!</v>
      </c>
      <c r="F195" s="8" t="e">
        <f>COUNTIF(#REF!, 1)</f>
        <v>#REF!</v>
      </c>
      <c r="G195" s="87"/>
      <c r="I195" s="72"/>
      <c r="J195" s="4"/>
      <c r="K195" s="507" t="s">
        <v>136</v>
      </c>
      <c r="L195" s="508"/>
      <c r="M195" s="57" t="e">
        <f t="shared" ref="M195:M207" si="12">(E195/$E$208)</f>
        <v>#REF!</v>
      </c>
      <c r="N195" s="57" t="e">
        <f t="shared" ref="N195:N207" si="13">(F195/$F$208)</f>
        <v>#REF!</v>
      </c>
      <c r="O195" s="78"/>
    </row>
    <row r="196" spans="2:16" s="1" customFormat="1" hidden="1" x14ac:dyDescent="0.2">
      <c r="B196" s="4"/>
      <c r="C196" s="499" t="s">
        <v>137</v>
      </c>
      <c r="D196" s="500"/>
      <c r="E196" s="8" t="e">
        <f>COUNTIF(#REF!,2)</f>
        <v>#REF!</v>
      </c>
      <c r="F196" s="8" t="e">
        <f>COUNTIF(#REF!, 2)</f>
        <v>#REF!</v>
      </c>
      <c r="G196" s="84"/>
      <c r="H196" s="32"/>
      <c r="I196" s="72"/>
      <c r="J196" s="4"/>
      <c r="K196" s="499" t="s">
        <v>137</v>
      </c>
      <c r="L196" s="500"/>
      <c r="M196" s="57" t="e">
        <f t="shared" si="12"/>
        <v>#REF!</v>
      </c>
      <c r="N196" s="57" t="e">
        <f t="shared" si="13"/>
        <v>#REF!</v>
      </c>
      <c r="O196" s="78"/>
    </row>
    <row r="197" spans="2:16" s="1" customFormat="1" hidden="1" x14ac:dyDescent="0.2">
      <c r="B197" s="4"/>
      <c r="C197" s="499" t="s">
        <v>138</v>
      </c>
      <c r="D197" s="500"/>
      <c r="E197" s="8" t="e">
        <f>COUNTIF(#REF!,3)</f>
        <v>#REF!</v>
      </c>
      <c r="F197" s="8" t="e">
        <f>COUNTIF(#REF!, 3)</f>
        <v>#REF!</v>
      </c>
      <c r="G197" s="84"/>
      <c r="I197" s="73"/>
      <c r="J197" s="4"/>
      <c r="K197" s="499" t="s">
        <v>138</v>
      </c>
      <c r="L197" s="500"/>
      <c r="M197" s="57" t="e">
        <f t="shared" si="12"/>
        <v>#REF!</v>
      </c>
      <c r="N197" s="57" t="e">
        <f t="shared" si="13"/>
        <v>#REF!</v>
      </c>
      <c r="O197" s="78"/>
    </row>
    <row r="198" spans="2:16" s="1" customFormat="1" hidden="1" x14ac:dyDescent="0.2">
      <c r="B198" s="4"/>
      <c r="C198" s="499" t="s">
        <v>139</v>
      </c>
      <c r="D198" s="500"/>
      <c r="E198" s="8" t="e">
        <f>COUNTIF(#REF!,4)</f>
        <v>#REF!</v>
      </c>
      <c r="F198" s="8" t="e">
        <f>COUNTIF(#REF!, 4)</f>
        <v>#REF!</v>
      </c>
      <c r="G198" s="84"/>
      <c r="J198" s="4"/>
      <c r="K198" s="499" t="s">
        <v>139</v>
      </c>
      <c r="L198" s="500"/>
      <c r="M198" s="57" t="e">
        <f t="shared" si="12"/>
        <v>#REF!</v>
      </c>
      <c r="N198" s="57" t="e">
        <f t="shared" si="13"/>
        <v>#REF!</v>
      </c>
      <c r="O198" s="78"/>
    </row>
    <row r="199" spans="2:16" s="1" customFormat="1" hidden="1" x14ac:dyDescent="0.2">
      <c r="B199" s="4"/>
      <c r="C199" s="499" t="s">
        <v>140</v>
      </c>
      <c r="D199" s="500"/>
      <c r="E199" s="8" t="e">
        <f>COUNTIF(#REF!,5)</f>
        <v>#REF!</v>
      </c>
      <c r="F199" s="8" t="e">
        <f>COUNTIF(#REF!, 5)</f>
        <v>#REF!</v>
      </c>
      <c r="G199" s="84"/>
      <c r="J199" s="4"/>
      <c r="K199" s="499" t="s">
        <v>140</v>
      </c>
      <c r="L199" s="500"/>
      <c r="M199" s="57" t="e">
        <f t="shared" si="12"/>
        <v>#REF!</v>
      </c>
      <c r="N199" s="57" t="e">
        <f t="shared" si="13"/>
        <v>#REF!</v>
      </c>
      <c r="O199" s="78"/>
    </row>
    <row r="200" spans="2:16" s="1" customFormat="1" hidden="1" x14ac:dyDescent="0.2">
      <c r="B200" s="4"/>
      <c r="C200" s="499" t="s">
        <v>141</v>
      </c>
      <c r="D200" s="500"/>
      <c r="E200" s="8" t="e">
        <f>COUNTIF(#REF!,6)</f>
        <v>#REF!</v>
      </c>
      <c r="F200" s="8" t="e">
        <f>COUNTIF(#REF!, 6)</f>
        <v>#REF!</v>
      </c>
      <c r="G200" s="84"/>
      <c r="J200" s="4"/>
      <c r="K200" s="499" t="s">
        <v>141</v>
      </c>
      <c r="L200" s="500"/>
      <c r="M200" s="57" t="e">
        <f t="shared" si="12"/>
        <v>#REF!</v>
      </c>
      <c r="N200" s="57" t="e">
        <f t="shared" si="13"/>
        <v>#REF!</v>
      </c>
      <c r="O200" s="78"/>
    </row>
    <row r="201" spans="2:16" s="1" customFormat="1" hidden="1" x14ac:dyDescent="0.2">
      <c r="B201" s="4"/>
      <c r="C201" s="499" t="s">
        <v>142</v>
      </c>
      <c r="D201" s="500"/>
      <c r="E201" s="8" t="e">
        <f>COUNTIF(#REF!,7)</f>
        <v>#REF!</v>
      </c>
      <c r="F201" s="8" t="e">
        <f>COUNTIF(#REF!, 7)</f>
        <v>#REF!</v>
      </c>
      <c r="G201" s="84"/>
      <c r="J201" s="4"/>
      <c r="K201" s="499" t="s">
        <v>142</v>
      </c>
      <c r="L201" s="500"/>
      <c r="M201" s="57" t="e">
        <f t="shared" si="12"/>
        <v>#REF!</v>
      </c>
      <c r="N201" s="57" t="e">
        <f t="shared" si="13"/>
        <v>#REF!</v>
      </c>
      <c r="O201" s="78"/>
    </row>
    <row r="202" spans="2:16" s="1" customFormat="1" hidden="1" x14ac:dyDescent="0.2">
      <c r="B202" s="4"/>
      <c r="C202" s="499" t="s">
        <v>143</v>
      </c>
      <c r="D202" s="500"/>
      <c r="E202" s="8" t="e">
        <f>COUNTIF(#REF!,8)</f>
        <v>#REF!</v>
      </c>
      <c r="F202" s="8" t="e">
        <f>COUNTIF(#REF!, 8)</f>
        <v>#REF!</v>
      </c>
      <c r="G202" s="84"/>
      <c r="J202" s="4"/>
      <c r="K202" s="499" t="s">
        <v>143</v>
      </c>
      <c r="L202" s="500"/>
      <c r="M202" s="57" t="e">
        <f t="shared" si="12"/>
        <v>#REF!</v>
      </c>
      <c r="N202" s="57" t="e">
        <f t="shared" si="13"/>
        <v>#REF!</v>
      </c>
      <c r="O202" s="78"/>
    </row>
    <row r="203" spans="2:16" s="1" customFormat="1" hidden="1" x14ac:dyDescent="0.2">
      <c r="B203" s="4"/>
      <c r="C203" s="499" t="s">
        <v>144</v>
      </c>
      <c r="D203" s="500"/>
      <c r="E203" s="8" t="e">
        <f>COUNTIF(#REF!,9)</f>
        <v>#REF!</v>
      </c>
      <c r="F203" s="8" t="e">
        <f>COUNTIF(#REF!, 9)</f>
        <v>#REF!</v>
      </c>
      <c r="G203" s="84"/>
      <c r="J203" s="4"/>
      <c r="K203" s="499" t="s">
        <v>144</v>
      </c>
      <c r="L203" s="500"/>
      <c r="M203" s="57" t="e">
        <f t="shared" si="12"/>
        <v>#REF!</v>
      </c>
      <c r="N203" s="57" t="e">
        <f t="shared" si="13"/>
        <v>#REF!</v>
      </c>
      <c r="O203" s="78"/>
    </row>
    <row r="204" spans="2:16" s="1" customFormat="1" hidden="1" x14ac:dyDescent="0.2">
      <c r="B204" s="4"/>
      <c r="C204" s="499" t="s">
        <v>145</v>
      </c>
      <c r="D204" s="500"/>
      <c r="E204" s="8" t="e">
        <f>COUNTIF(#REF!,10)</f>
        <v>#REF!</v>
      </c>
      <c r="F204" s="8" t="e">
        <f>COUNTIF(#REF!, 10)</f>
        <v>#REF!</v>
      </c>
      <c r="G204" s="84"/>
      <c r="J204" s="4"/>
      <c r="K204" s="499" t="s">
        <v>145</v>
      </c>
      <c r="L204" s="500"/>
      <c r="M204" s="57" t="e">
        <f t="shared" si="12"/>
        <v>#REF!</v>
      </c>
      <c r="N204" s="57" t="e">
        <f t="shared" si="13"/>
        <v>#REF!</v>
      </c>
      <c r="O204" s="78"/>
    </row>
    <row r="205" spans="2:16" s="1" customFormat="1" hidden="1" x14ac:dyDescent="0.2">
      <c r="B205" s="4"/>
      <c r="C205" s="499" t="s">
        <v>146</v>
      </c>
      <c r="D205" s="500"/>
      <c r="E205" s="8" t="e">
        <f>COUNTIF(#REF!,11)</f>
        <v>#REF!</v>
      </c>
      <c r="F205" s="8" t="e">
        <f>COUNTIF(#REF!, 11)</f>
        <v>#REF!</v>
      </c>
      <c r="G205" s="84"/>
      <c r="J205" s="4"/>
      <c r="K205" s="499" t="s">
        <v>146</v>
      </c>
      <c r="L205" s="500"/>
      <c r="M205" s="57" t="e">
        <f t="shared" si="12"/>
        <v>#REF!</v>
      </c>
      <c r="N205" s="57" t="e">
        <f t="shared" si="13"/>
        <v>#REF!</v>
      </c>
      <c r="O205" s="78"/>
    </row>
    <row r="206" spans="2:16" s="1" customFormat="1" hidden="1" x14ac:dyDescent="0.2">
      <c r="B206" s="4"/>
      <c r="C206" s="499" t="s">
        <v>147</v>
      </c>
      <c r="D206" s="500"/>
      <c r="E206" s="8" t="e">
        <f>COUNTIF(#REF!,12)</f>
        <v>#REF!</v>
      </c>
      <c r="F206" s="8" t="e">
        <f>COUNTIF(#REF!, 12)</f>
        <v>#REF!</v>
      </c>
      <c r="G206" s="84"/>
      <c r="J206" s="4"/>
      <c r="K206" s="499" t="s">
        <v>147</v>
      </c>
      <c r="L206" s="500"/>
      <c r="M206" s="57" t="e">
        <f t="shared" si="12"/>
        <v>#REF!</v>
      </c>
      <c r="N206" s="57" t="e">
        <f t="shared" si="13"/>
        <v>#REF!</v>
      </c>
      <c r="O206" s="78"/>
    </row>
    <row r="207" spans="2:16" s="1" customFormat="1" hidden="1" x14ac:dyDescent="0.2">
      <c r="B207" s="4"/>
      <c r="C207" s="501" t="s">
        <v>148</v>
      </c>
      <c r="D207" s="502"/>
      <c r="E207" s="18" t="e">
        <f>COUNTIF(#REF!,13)</f>
        <v>#REF!</v>
      </c>
      <c r="F207" s="18" t="e">
        <f>COUNTIF(#REF!, 13)</f>
        <v>#REF!</v>
      </c>
      <c r="G207" s="84"/>
      <c r="J207" s="4"/>
      <c r="K207" s="501" t="s">
        <v>148</v>
      </c>
      <c r="L207" s="502"/>
      <c r="M207" s="58" t="e">
        <f t="shared" si="12"/>
        <v>#REF!</v>
      </c>
      <c r="N207" s="58" t="e">
        <f t="shared" si="13"/>
        <v>#REF!</v>
      </c>
      <c r="O207" s="78"/>
    </row>
    <row r="208" spans="2:16" s="1" customFormat="1" hidden="1" x14ac:dyDescent="0.2">
      <c r="B208" s="6"/>
      <c r="C208" s="27"/>
      <c r="D208" s="14" t="s">
        <v>23</v>
      </c>
      <c r="E208" s="9" t="e">
        <f>SUM(E195:E207)</f>
        <v>#REF!</v>
      </c>
      <c r="F208" s="9" t="e">
        <f>SUM(F195:F207)</f>
        <v>#REF!</v>
      </c>
      <c r="G208" s="86"/>
      <c r="J208" s="6"/>
      <c r="K208" s="27"/>
      <c r="L208" s="14" t="s">
        <v>23</v>
      </c>
      <c r="M208" s="74" t="e">
        <f>SUM(M195:M207)</f>
        <v>#REF!</v>
      </c>
      <c r="N208" s="74" t="e">
        <f>SUM(N195:N207)</f>
        <v>#REF!</v>
      </c>
      <c r="O208" s="88"/>
    </row>
    <row r="209" spans="2:15" s="1" customFormat="1" hidden="1" x14ac:dyDescent="0.2"/>
    <row r="210" spans="2:15" s="1" customFormat="1" x14ac:dyDescent="0.2"/>
    <row r="211" spans="2:15" s="1" customFormat="1" x14ac:dyDescent="0.2">
      <c r="B211" s="30"/>
      <c r="C211" s="45" t="s">
        <v>251</v>
      </c>
      <c r="D211" s="45"/>
      <c r="E211" s="25"/>
      <c r="F211" s="26"/>
      <c r="J211" s="30"/>
      <c r="K211" s="45" t="s">
        <v>252</v>
      </c>
      <c r="L211" s="45"/>
      <c r="M211" s="25"/>
      <c r="N211" s="26"/>
    </row>
    <row r="212" spans="2:15" s="1" customFormat="1" x14ac:dyDescent="0.2">
      <c r="B212" s="20"/>
      <c r="C212" s="497" t="s">
        <v>37</v>
      </c>
      <c r="D212" s="498"/>
      <c r="E212" s="29" t="s">
        <v>15</v>
      </c>
      <c r="F212" s="28" t="s">
        <v>16</v>
      </c>
      <c r="J212" s="20"/>
      <c r="K212" s="497" t="s">
        <v>37</v>
      </c>
      <c r="L212" s="498"/>
      <c r="M212" s="29" t="s">
        <v>15</v>
      </c>
      <c r="N212" s="28" t="s">
        <v>16</v>
      </c>
    </row>
    <row r="213" spans="2:15" s="1" customFormat="1" x14ac:dyDescent="0.2">
      <c r="B213" s="20"/>
      <c r="C213" s="499" t="s">
        <v>39</v>
      </c>
      <c r="D213" s="500"/>
      <c r="E213" s="8">
        <f>'DATA - Baseline'!$AO$1005</f>
        <v>0</v>
      </c>
      <c r="F213" s="5">
        <f>'DATA - Follow-Up'!$AJ$1005</f>
        <v>0</v>
      </c>
      <c r="J213" s="20"/>
      <c r="K213" s="499" t="s">
        <v>39</v>
      </c>
      <c r="L213" s="500"/>
      <c r="M213" s="57" t="e">
        <f>(E213/$E$154)</f>
        <v>#DIV/0!</v>
      </c>
      <c r="N213" s="57" t="e">
        <f t="shared" ref="N213:N220" si="14">(F213/$F$154)</f>
        <v>#DIV/0!</v>
      </c>
    </row>
    <row r="214" spans="2:15" s="1" customFormat="1" x14ac:dyDescent="0.2">
      <c r="B214" s="20"/>
      <c r="C214" s="499" t="s">
        <v>149</v>
      </c>
      <c r="D214" s="500"/>
      <c r="E214" s="8">
        <f>'DATA - Baseline'!$AP$1005</f>
        <v>0</v>
      </c>
      <c r="F214" s="5">
        <f>'DATA - Follow-Up'!$AK$1005</f>
        <v>0</v>
      </c>
      <c r="J214" s="20"/>
      <c r="K214" s="499" t="s">
        <v>149</v>
      </c>
      <c r="L214" s="500"/>
      <c r="M214" s="57" t="e">
        <f t="shared" ref="M214:M220" si="15">(E214/$E$154)</f>
        <v>#DIV/0!</v>
      </c>
      <c r="N214" s="57" t="e">
        <f t="shared" si="14"/>
        <v>#DIV/0!</v>
      </c>
    </row>
    <row r="215" spans="2:15" s="1" customFormat="1" x14ac:dyDescent="0.2">
      <c r="B215" s="20"/>
      <c r="C215" s="499" t="s">
        <v>135</v>
      </c>
      <c r="D215" s="500"/>
      <c r="E215" s="8">
        <f>'DATA - Baseline'!$AQ$1005</f>
        <v>0</v>
      </c>
      <c r="F215" s="5">
        <f>'DATA - Follow-Up'!$AL$1005</f>
        <v>0</v>
      </c>
      <c r="J215" s="20"/>
      <c r="K215" s="499" t="s">
        <v>135</v>
      </c>
      <c r="L215" s="500"/>
      <c r="M215" s="57" t="e">
        <f t="shared" si="15"/>
        <v>#DIV/0!</v>
      </c>
      <c r="N215" s="57" t="e">
        <f t="shared" si="14"/>
        <v>#DIV/0!</v>
      </c>
    </row>
    <row r="216" spans="2:15" s="1" customFormat="1" x14ac:dyDescent="0.2">
      <c r="B216" s="20"/>
      <c r="C216" s="499" t="s">
        <v>132</v>
      </c>
      <c r="D216" s="500"/>
      <c r="E216" s="8">
        <f>'DATA - Baseline'!$AR$1005</f>
        <v>0</v>
      </c>
      <c r="F216" s="5">
        <f>'DATA - Follow-Up'!$AM$1005</f>
        <v>0</v>
      </c>
      <c r="J216" s="20"/>
      <c r="K216" s="499" t="s">
        <v>132</v>
      </c>
      <c r="L216" s="500"/>
      <c r="M216" s="57" t="e">
        <f t="shared" si="15"/>
        <v>#DIV/0!</v>
      </c>
      <c r="N216" s="57" t="e">
        <f t="shared" si="14"/>
        <v>#DIV/0!</v>
      </c>
    </row>
    <row r="217" spans="2:15" s="1" customFormat="1" x14ac:dyDescent="0.2">
      <c r="B217" s="20"/>
      <c r="C217" s="499" t="s">
        <v>133</v>
      </c>
      <c r="D217" s="500"/>
      <c r="E217" s="8">
        <f>'DATA - Baseline'!$AS$1005</f>
        <v>0</v>
      </c>
      <c r="F217" s="5">
        <f>'DATA - Follow-Up'!$AN$1005</f>
        <v>0</v>
      </c>
      <c r="J217" s="20"/>
      <c r="K217" s="499" t="s">
        <v>133</v>
      </c>
      <c r="L217" s="500"/>
      <c r="M217" s="57" t="e">
        <f t="shared" si="15"/>
        <v>#DIV/0!</v>
      </c>
      <c r="N217" s="57" t="e">
        <f t="shared" si="14"/>
        <v>#DIV/0!</v>
      </c>
    </row>
    <row r="218" spans="2:15" s="1" customFormat="1" x14ac:dyDescent="0.2">
      <c r="B218" s="20"/>
      <c r="C218" s="499" t="s">
        <v>150</v>
      </c>
      <c r="D218" s="500"/>
      <c r="E218" s="8">
        <f>'DATA - Baseline'!$AT$1005</f>
        <v>0</v>
      </c>
      <c r="F218" s="5">
        <f>'DATA - Follow-Up'!$AO$1005</f>
        <v>0</v>
      </c>
      <c r="J218" s="20"/>
      <c r="K218" s="499" t="s">
        <v>150</v>
      </c>
      <c r="L218" s="500"/>
      <c r="M218" s="57" t="e">
        <f t="shared" si="15"/>
        <v>#DIV/0!</v>
      </c>
      <c r="N218" s="57" t="e">
        <f t="shared" si="14"/>
        <v>#DIV/0!</v>
      </c>
    </row>
    <row r="219" spans="2:15" s="1" customFormat="1" x14ac:dyDescent="0.2">
      <c r="B219" s="20"/>
      <c r="C219" s="499" t="s">
        <v>151</v>
      </c>
      <c r="D219" s="500"/>
      <c r="E219" s="8">
        <f>'DATA - Baseline'!$AU$1005</f>
        <v>0</v>
      </c>
      <c r="F219" s="5">
        <f>'DATA - Follow-Up'!$AP$1005</f>
        <v>0</v>
      </c>
      <c r="J219" s="20"/>
      <c r="K219" s="499" t="s">
        <v>151</v>
      </c>
      <c r="L219" s="500"/>
      <c r="M219" s="57" t="e">
        <f t="shared" si="15"/>
        <v>#DIV/0!</v>
      </c>
      <c r="N219" s="57" t="e">
        <f t="shared" si="14"/>
        <v>#DIV/0!</v>
      </c>
    </row>
    <row r="220" spans="2:15" s="1" customFormat="1" x14ac:dyDescent="0.2">
      <c r="B220" s="20"/>
      <c r="C220" s="501" t="s">
        <v>18</v>
      </c>
      <c r="D220" s="502"/>
      <c r="E220" s="18">
        <f>'DATA - Baseline'!$AV$1005</f>
        <v>0</v>
      </c>
      <c r="F220" s="18">
        <f>'DATA - Follow-Up'!$AQ$1005</f>
        <v>0</v>
      </c>
      <c r="J220" s="20"/>
      <c r="K220" s="501" t="s">
        <v>18</v>
      </c>
      <c r="L220" s="502"/>
      <c r="M220" s="58" t="e">
        <f t="shared" si="15"/>
        <v>#DIV/0!</v>
      </c>
      <c r="N220" s="58" t="e">
        <f t="shared" si="14"/>
        <v>#DIV/0!</v>
      </c>
    </row>
    <row r="221" spans="2:15" s="1" customFormat="1" x14ac:dyDescent="0.2">
      <c r="B221" s="6"/>
      <c r="C221" s="27"/>
      <c r="D221" s="14" t="s">
        <v>23</v>
      </c>
      <c r="E221" s="7">
        <f>SUM(E213:E220)</f>
        <v>0</v>
      </c>
      <c r="F221" s="7">
        <f>SUM(F213:F220)</f>
        <v>0</v>
      </c>
      <c r="J221" s="6"/>
      <c r="K221" s="27"/>
      <c r="L221" s="14" t="s">
        <v>23</v>
      </c>
      <c r="M221" s="74" t="e">
        <f>SUM(M213:M220)</f>
        <v>#DIV/0!</v>
      </c>
      <c r="N221" s="85" t="e">
        <f>SUM(N213:N220)</f>
        <v>#DIV/0!</v>
      </c>
    </row>
    <row r="222" spans="2:15" s="1" customFormat="1" x14ac:dyDescent="0.2"/>
    <row r="223" spans="2:15" s="1" customFormat="1" hidden="1" x14ac:dyDescent="0.2"/>
    <row r="224" spans="2:15" s="1" customFormat="1" hidden="1" x14ac:dyDescent="0.2">
      <c r="B224" s="184"/>
      <c r="C224" s="45" t="s">
        <v>246</v>
      </c>
      <c r="D224" s="45"/>
      <c r="E224" s="25"/>
      <c r="F224" s="34"/>
      <c r="G224" s="73"/>
      <c r="J224" s="30"/>
      <c r="K224" s="45" t="s">
        <v>245</v>
      </c>
      <c r="L224" s="45"/>
      <c r="M224" s="22"/>
      <c r="N224" s="34"/>
      <c r="O224" s="73"/>
    </row>
    <row r="225" spans="2:16" s="1" customFormat="1" hidden="1" x14ac:dyDescent="0.2">
      <c r="B225" s="4"/>
      <c r="C225" s="505" t="s">
        <v>61</v>
      </c>
      <c r="D225" s="506"/>
      <c r="E225" s="7" t="s">
        <v>15</v>
      </c>
      <c r="F225" s="29" t="s">
        <v>16</v>
      </c>
      <c r="G225" s="72"/>
      <c r="J225" s="4"/>
      <c r="K225" s="505" t="s">
        <v>61</v>
      </c>
      <c r="L225" s="506"/>
      <c r="M225" s="28" t="s">
        <v>15</v>
      </c>
      <c r="N225" s="29" t="s">
        <v>16</v>
      </c>
      <c r="O225" s="72"/>
      <c r="P225" s="32"/>
    </row>
    <row r="226" spans="2:16" s="1" customFormat="1" hidden="1" x14ac:dyDescent="0.2">
      <c r="B226" s="4"/>
      <c r="C226" s="507" t="s">
        <v>136</v>
      </c>
      <c r="D226" s="508"/>
      <c r="E226" s="8" t="e">
        <f>COUNTIF(#REF!,1)</f>
        <v>#REF!</v>
      </c>
      <c r="F226" s="8" t="e">
        <f>COUNTIF(#REF!,1)</f>
        <v>#REF!</v>
      </c>
      <c r="G226" s="87"/>
      <c r="I226" s="72"/>
      <c r="J226" s="4"/>
      <c r="K226" s="507" t="s">
        <v>136</v>
      </c>
      <c r="L226" s="508"/>
      <c r="M226" s="57" t="e">
        <f t="shared" ref="M226:M238" si="16">(E226/$E$239)</f>
        <v>#REF!</v>
      </c>
      <c r="N226" s="57" t="e">
        <f t="shared" ref="N226:N238" si="17">(F226/$F$239)</f>
        <v>#REF!</v>
      </c>
      <c r="O226" s="78"/>
    </row>
    <row r="227" spans="2:16" s="1" customFormat="1" hidden="1" x14ac:dyDescent="0.2">
      <c r="B227" s="4"/>
      <c r="C227" s="499" t="s">
        <v>137</v>
      </c>
      <c r="D227" s="500"/>
      <c r="E227" s="8" t="e">
        <f>COUNTIF(#REF!,2)</f>
        <v>#REF!</v>
      </c>
      <c r="F227" s="8" t="e">
        <f>COUNTIF(#REF!,2)</f>
        <v>#REF!</v>
      </c>
      <c r="G227" s="84"/>
      <c r="H227" s="32"/>
      <c r="I227" s="72"/>
      <c r="J227" s="4"/>
      <c r="K227" s="499" t="s">
        <v>137</v>
      </c>
      <c r="L227" s="500"/>
      <c r="M227" s="57" t="e">
        <f t="shared" si="16"/>
        <v>#REF!</v>
      </c>
      <c r="N227" s="57" t="e">
        <f t="shared" si="17"/>
        <v>#REF!</v>
      </c>
      <c r="O227" s="78"/>
    </row>
    <row r="228" spans="2:16" s="1" customFormat="1" hidden="1" x14ac:dyDescent="0.2">
      <c r="B228" s="4"/>
      <c r="C228" s="499" t="s">
        <v>138</v>
      </c>
      <c r="D228" s="500"/>
      <c r="E228" s="8" t="e">
        <f>COUNTIF(#REF!,3)</f>
        <v>#REF!</v>
      </c>
      <c r="F228" s="8" t="e">
        <f>COUNTIF(#REF!,3)</f>
        <v>#REF!</v>
      </c>
      <c r="G228" s="84"/>
      <c r="I228" s="73"/>
      <c r="J228" s="4"/>
      <c r="K228" s="499" t="s">
        <v>138</v>
      </c>
      <c r="L228" s="500"/>
      <c r="M228" s="57" t="e">
        <f t="shared" si="16"/>
        <v>#REF!</v>
      </c>
      <c r="N228" s="57" t="e">
        <f t="shared" si="17"/>
        <v>#REF!</v>
      </c>
      <c r="O228" s="78"/>
    </row>
    <row r="229" spans="2:16" s="1" customFormat="1" hidden="1" x14ac:dyDescent="0.2">
      <c r="B229" s="4"/>
      <c r="C229" s="499" t="s">
        <v>139</v>
      </c>
      <c r="D229" s="500"/>
      <c r="E229" s="8" t="e">
        <f>COUNTIF(#REF!,4)</f>
        <v>#REF!</v>
      </c>
      <c r="F229" s="8" t="e">
        <f>COUNTIF(#REF!,4)</f>
        <v>#REF!</v>
      </c>
      <c r="G229" s="84"/>
      <c r="J229" s="4"/>
      <c r="K229" s="499" t="s">
        <v>139</v>
      </c>
      <c r="L229" s="500"/>
      <c r="M229" s="57" t="e">
        <f t="shared" si="16"/>
        <v>#REF!</v>
      </c>
      <c r="N229" s="57" t="e">
        <f t="shared" si="17"/>
        <v>#REF!</v>
      </c>
      <c r="O229" s="78"/>
    </row>
    <row r="230" spans="2:16" s="1" customFormat="1" hidden="1" x14ac:dyDescent="0.2">
      <c r="B230" s="4"/>
      <c r="C230" s="499" t="s">
        <v>140</v>
      </c>
      <c r="D230" s="500"/>
      <c r="E230" s="8" t="e">
        <f>COUNTIF(#REF!,5)</f>
        <v>#REF!</v>
      </c>
      <c r="F230" s="8" t="e">
        <f>COUNTIF(#REF!,5)</f>
        <v>#REF!</v>
      </c>
      <c r="G230" s="84"/>
      <c r="J230" s="4"/>
      <c r="K230" s="499" t="s">
        <v>140</v>
      </c>
      <c r="L230" s="500"/>
      <c r="M230" s="57" t="e">
        <f t="shared" si="16"/>
        <v>#REF!</v>
      </c>
      <c r="N230" s="57" t="e">
        <f t="shared" si="17"/>
        <v>#REF!</v>
      </c>
      <c r="O230" s="78"/>
    </row>
    <row r="231" spans="2:16" s="1" customFormat="1" hidden="1" x14ac:dyDescent="0.2">
      <c r="B231" s="4"/>
      <c r="C231" s="499" t="s">
        <v>141</v>
      </c>
      <c r="D231" s="500"/>
      <c r="E231" s="8" t="e">
        <f>COUNTIF(#REF!,6)</f>
        <v>#REF!</v>
      </c>
      <c r="F231" s="8" t="e">
        <f>COUNTIF(#REF!,6)</f>
        <v>#REF!</v>
      </c>
      <c r="G231" s="84"/>
      <c r="J231" s="4"/>
      <c r="K231" s="499" t="s">
        <v>141</v>
      </c>
      <c r="L231" s="500"/>
      <c r="M231" s="57" t="e">
        <f t="shared" si="16"/>
        <v>#REF!</v>
      </c>
      <c r="N231" s="57" t="e">
        <f t="shared" si="17"/>
        <v>#REF!</v>
      </c>
      <c r="O231" s="78"/>
    </row>
    <row r="232" spans="2:16" s="1" customFormat="1" hidden="1" x14ac:dyDescent="0.2">
      <c r="B232" s="4"/>
      <c r="C232" s="499" t="s">
        <v>142</v>
      </c>
      <c r="D232" s="500"/>
      <c r="E232" s="8" t="e">
        <f>COUNTIF(#REF!,7)</f>
        <v>#REF!</v>
      </c>
      <c r="F232" s="8" t="e">
        <f>COUNTIF(#REF!,7)</f>
        <v>#REF!</v>
      </c>
      <c r="G232" s="84"/>
      <c r="J232" s="4"/>
      <c r="K232" s="499" t="s">
        <v>142</v>
      </c>
      <c r="L232" s="500"/>
      <c r="M232" s="57" t="e">
        <f t="shared" si="16"/>
        <v>#REF!</v>
      </c>
      <c r="N232" s="57" t="e">
        <f t="shared" si="17"/>
        <v>#REF!</v>
      </c>
      <c r="O232" s="78"/>
    </row>
    <row r="233" spans="2:16" s="1" customFormat="1" hidden="1" x14ac:dyDescent="0.2">
      <c r="B233" s="4"/>
      <c r="C233" s="499" t="s">
        <v>143</v>
      </c>
      <c r="D233" s="500"/>
      <c r="E233" s="8" t="e">
        <f>COUNTIF(#REF!,8)</f>
        <v>#REF!</v>
      </c>
      <c r="F233" s="8" t="e">
        <f>COUNTIF(#REF!,8)</f>
        <v>#REF!</v>
      </c>
      <c r="G233" s="84"/>
      <c r="J233" s="4"/>
      <c r="K233" s="499" t="s">
        <v>143</v>
      </c>
      <c r="L233" s="500"/>
      <c r="M233" s="57" t="e">
        <f t="shared" si="16"/>
        <v>#REF!</v>
      </c>
      <c r="N233" s="57" t="e">
        <f t="shared" si="17"/>
        <v>#REF!</v>
      </c>
      <c r="O233" s="78"/>
    </row>
    <row r="234" spans="2:16" s="1" customFormat="1" hidden="1" x14ac:dyDescent="0.2">
      <c r="B234" s="4"/>
      <c r="C234" s="499" t="s">
        <v>144</v>
      </c>
      <c r="D234" s="500"/>
      <c r="E234" s="8" t="e">
        <f>COUNTIF(#REF!,9)</f>
        <v>#REF!</v>
      </c>
      <c r="F234" s="8" t="e">
        <f>COUNTIF(#REF!,9)</f>
        <v>#REF!</v>
      </c>
      <c r="G234" s="84"/>
      <c r="J234" s="4"/>
      <c r="K234" s="499" t="s">
        <v>144</v>
      </c>
      <c r="L234" s="500"/>
      <c r="M234" s="57" t="e">
        <f t="shared" si="16"/>
        <v>#REF!</v>
      </c>
      <c r="N234" s="57" t="e">
        <f t="shared" si="17"/>
        <v>#REF!</v>
      </c>
      <c r="O234" s="78"/>
    </row>
    <row r="235" spans="2:16" s="1" customFormat="1" hidden="1" x14ac:dyDescent="0.2">
      <c r="B235" s="4"/>
      <c r="C235" s="499" t="s">
        <v>145</v>
      </c>
      <c r="D235" s="500"/>
      <c r="E235" s="8" t="e">
        <f>COUNTIF(#REF!,10)</f>
        <v>#REF!</v>
      </c>
      <c r="F235" s="8" t="e">
        <f>COUNTIF(#REF!,10)</f>
        <v>#REF!</v>
      </c>
      <c r="G235" s="84"/>
      <c r="J235" s="4"/>
      <c r="K235" s="499" t="s">
        <v>145</v>
      </c>
      <c r="L235" s="500"/>
      <c r="M235" s="57" t="e">
        <f t="shared" si="16"/>
        <v>#REF!</v>
      </c>
      <c r="N235" s="57" t="e">
        <f t="shared" si="17"/>
        <v>#REF!</v>
      </c>
      <c r="O235" s="78"/>
    </row>
    <row r="236" spans="2:16" s="1" customFormat="1" hidden="1" x14ac:dyDescent="0.2">
      <c r="B236" s="4"/>
      <c r="C236" s="499" t="s">
        <v>146</v>
      </c>
      <c r="D236" s="500"/>
      <c r="E236" s="8" t="e">
        <f>COUNTIF(#REF!,11)</f>
        <v>#REF!</v>
      </c>
      <c r="F236" s="8" t="e">
        <f>COUNTIF(#REF!,11)</f>
        <v>#REF!</v>
      </c>
      <c r="G236" s="84"/>
      <c r="J236" s="4"/>
      <c r="K236" s="499" t="s">
        <v>146</v>
      </c>
      <c r="L236" s="500"/>
      <c r="M236" s="57" t="e">
        <f t="shared" si="16"/>
        <v>#REF!</v>
      </c>
      <c r="N236" s="57" t="e">
        <f t="shared" si="17"/>
        <v>#REF!</v>
      </c>
      <c r="O236" s="78"/>
    </row>
    <row r="237" spans="2:16" s="1" customFormat="1" hidden="1" x14ac:dyDescent="0.2">
      <c r="B237" s="4"/>
      <c r="C237" s="499" t="s">
        <v>147</v>
      </c>
      <c r="D237" s="500"/>
      <c r="E237" s="8" t="e">
        <f>COUNTIF(#REF!,12)</f>
        <v>#REF!</v>
      </c>
      <c r="F237" s="8" t="e">
        <f>COUNTIF(#REF!,12)</f>
        <v>#REF!</v>
      </c>
      <c r="G237" s="84"/>
      <c r="J237" s="4"/>
      <c r="K237" s="499" t="s">
        <v>147</v>
      </c>
      <c r="L237" s="500"/>
      <c r="M237" s="57" t="e">
        <f t="shared" si="16"/>
        <v>#REF!</v>
      </c>
      <c r="N237" s="57" t="e">
        <f t="shared" si="17"/>
        <v>#REF!</v>
      </c>
      <c r="O237" s="78"/>
    </row>
    <row r="238" spans="2:16" s="1" customFormat="1" hidden="1" x14ac:dyDescent="0.2">
      <c r="B238" s="4"/>
      <c r="C238" s="501" t="s">
        <v>148</v>
      </c>
      <c r="D238" s="502"/>
      <c r="E238" s="8" t="e">
        <f>COUNTIF(#REF!,13)</f>
        <v>#REF!</v>
      </c>
      <c r="F238" s="8" t="e">
        <f>COUNTIF(#REF!,13)</f>
        <v>#REF!</v>
      </c>
      <c r="G238" s="84"/>
      <c r="J238" s="4"/>
      <c r="K238" s="501" t="s">
        <v>148</v>
      </c>
      <c r="L238" s="502"/>
      <c r="M238" s="58" t="e">
        <f t="shared" si="16"/>
        <v>#REF!</v>
      </c>
      <c r="N238" s="58" t="e">
        <f t="shared" si="17"/>
        <v>#REF!</v>
      </c>
      <c r="O238" s="78"/>
    </row>
    <row r="239" spans="2:16" s="1" customFormat="1" hidden="1" x14ac:dyDescent="0.2">
      <c r="B239" s="6"/>
      <c r="C239" s="27"/>
      <c r="D239" s="14" t="s">
        <v>23</v>
      </c>
      <c r="E239" s="29" t="e">
        <f>SUM(E226:E238)</f>
        <v>#REF!</v>
      </c>
      <c r="F239" s="29" t="e">
        <f>SUM(F226:F238)</f>
        <v>#REF!</v>
      </c>
      <c r="G239" s="86"/>
      <c r="J239" s="6"/>
      <c r="K239" s="27"/>
      <c r="L239" s="14" t="s">
        <v>23</v>
      </c>
      <c r="M239" s="74" t="e">
        <f>SUM(M226:M238)</f>
        <v>#REF!</v>
      </c>
      <c r="N239" s="74" t="e">
        <f>SUM(N226:N238)</f>
        <v>#REF!</v>
      </c>
      <c r="O239" s="88"/>
    </row>
    <row r="240" spans="2:16" s="1" customFormat="1" hidden="1" x14ac:dyDescent="0.2"/>
    <row r="241" spans="2:17" s="1" customFormat="1" x14ac:dyDescent="0.2"/>
    <row r="242" spans="2:17" s="1" customFormat="1" x14ac:dyDescent="0.2">
      <c r="B242" s="30"/>
      <c r="C242" s="33" t="s">
        <v>253</v>
      </c>
      <c r="D242" s="22"/>
      <c r="E242" s="22"/>
      <c r="F242" s="22"/>
      <c r="G242" s="22"/>
      <c r="H242" s="34"/>
      <c r="J242" s="30"/>
      <c r="K242" s="33" t="s">
        <v>254</v>
      </c>
      <c r="L242" s="22"/>
      <c r="M242" s="22"/>
      <c r="N242" s="22"/>
      <c r="O242" s="22"/>
      <c r="P242" s="34"/>
    </row>
    <row r="243" spans="2:17" s="1" customFormat="1" x14ac:dyDescent="0.2">
      <c r="B243" s="4"/>
      <c r="C243" s="511"/>
      <c r="D243" s="512"/>
      <c r="E243" s="514" t="s">
        <v>19</v>
      </c>
      <c r="F243" s="515"/>
      <c r="G243" s="514" t="s">
        <v>20</v>
      </c>
      <c r="H243" s="515"/>
      <c r="J243" s="4"/>
      <c r="K243" s="511"/>
      <c r="L243" s="512"/>
      <c r="M243" s="519" t="s">
        <v>19</v>
      </c>
      <c r="N243" s="520"/>
      <c r="O243" s="519" t="s">
        <v>20</v>
      </c>
      <c r="P243" s="520"/>
    </row>
    <row r="244" spans="2:17" s="1" customFormat="1" x14ac:dyDescent="0.2">
      <c r="B244" s="4"/>
      <c r="C244" s="497" t="s">
        <v>103</v>
      </c>
      <c r="D244" s="513"/>
      <c r="E244" s="108" t="s">
        <v>15</v>
      </c>
      <c r="F244" s="29" t="s">
        <v>16</v>
      </c>
      <c r="G244" s="29" t="s">
        <v>15</v>
      </c>
      <c r="H244" s="28" t="s">
        <v>16</v>
      </c>
      <c r="J244" s="4"/>
      <c r="K244" s="497" t="s">
        <v>103</v>
      </c>
      <c r="L244" s="513"/>
      <c r="M244" s="108" t="s">
        <v>15</v>
      </c>
      <c r="N244" s="29" t="s">
        <v>16</v>
      </c>
      <c r="O244" s="29" t="s">
        <v>15</v>
      </c>
      <c r="P244" s="28" t="s">
        <v>16</v>
      </c>
    </row>
    <row r="245" spans="2:17" s="1" customFormat="1" x14ac:dyDescent="0.2">
      <c r="B245" s="4"/>
      <c r="C245" s="499" t="s">
        <v>69</v>
      </c>
      <c r="D245" s="500"/>
      <c r="E245" s="8">
        <f>COUNTIF(CBL!$AW$4:$AW$1003,1)</f>
        <v>0</v>
      </c>
      <c r="F245" s="5">
        <f>COUNTIF(CFU!$AR$4:$AR$1003,1)</f>
        <v>0</v>
      </c>
      <c r="G245" s="8">
        <f>COUNTIF(CBL!$AX$4:$AX$1003,1)</f>
        <v>0</v>
      </c>
      <c r="H245" s="5">
        <f>COUNTIF(CFU!$AS$4:$AS$1003,1)</f>
        <v>0</v>
      </c>
      <c r="J245" s="4"/>
      <c r="K245" s="499" t="s">
        <v>69</v>
      </c>
      <c r="L245" s="500"/>
      <c r="M245" s="57" t="e">
        <f>E245/$E$249</f>
        <v>#DIV/0!</v>
      </c>
      <c r="N245" s="57" t="e">
        <f>F245/$F$249</f>
        <v>#DIV/0!</v>
      </c>
      <c r="O245" s="57" t="e">
        <f>G245/$G$249</f>
        <v>#DIV/0!</v>
      </c>
      <c r="P245" s="57" t="e">
        <f>H245/$H$249</f>
        <v>#DIV/0!</v>
      </c>
    </row>
    <row r="246" spans="2:17" s="1" customFormat="1" x14ac:dyDescent="0.2">
      <c r="B246" s="4"/>
      <c r="C246" s="499" t="s">
        <v>70</v>
      </c>
      <c r="D246" s="500"/>
      <c r="E246" s="8">
        <f>COUNTIF(CBL!$AW$4:$AW$1003,2)</f>
        <v>0</v>
      </c>
      <c r="F246" s="5">
        <f>COUNTIF(CFU!$AR$4:$AR$1003,2)</f>
        <v>0</v>
      </c>
      <c r="G246" s="8">
        <f>COUNTIF(CBL!$AX$4:$AX$1003,2)</f>
        <v>0</v>
      </c>
      <c r="H246" s="5">
        <f>COUNTIF(CFU!$AS$4:$AS$1003,2)</f>
        <v>0</v>
      </c>
      <c r="J246" s="4"/>
      <c r="K246" s="499" t="s">
        <v>70</v>
      </c>
      <c r="L246" s="503"/>
      <c r="M246" s="183" t="e">
        <f>E246/$E$249</f>
        <v>#DIV/0!</v>
      </c>
      <c r="N246" s="183" t="e">
        <f>F246/$F$249</f>
        <v>#DIV/0!</v>
      </c>
      <c r="O246" s="183" t="e">
        <f>G246/$G$249</f>
        <v>#DIV/0!</v>
      </c>
      <c r="P246" s="183" t="e">
        <f>H246/$H$249</f>
        <v>#DIV/0!</v>
      </c>
      <c r="Q246" s="54"/>
    </row>
    <row r="247" spans="2:17" s="1" customFormat="1" x14ac:dyDescent="0.2">
      <c r="B247" s="4"/>
      <c r="C247" s="499" t="s">
        <v>71</v>
      </c>
      <c r="D247" s="500"/>
      <c r="E247" s="8">
        <f>COUNTIF(CBL!$AW$4:$AW$1003,3)</f>
        <v>0</v>
      </c>
      <c r="F247" s="5">
        <f>COUNTIF(CFU!$AR$4:$AR$1003,3)</f>
        <v>0</v>
      </c>
      <c r="G247" s="8">
        <f>COUNTIF(CBL!$AX$4:$AX$1003,3)</f>
        <v>0</v>
      </c>
      <c r="H247" s="5">
        <f>COUNTIF(CFU!$AS$4:$AS$1003,3)</f>
        <v>0</v>
      </c>
      <c r="J247" s="4"/>
      <c r="K247" s="499" t="s">
        <v>71</v>
      </c>
      <c r="L247" s="500"/>
      <c r="M247" s="57" t="e">
        <f>E247/$E$249</f>
        <v>#DIV/0!</v>
      </c>
      <c r="N247" s="57" t="e">
        <f>F247/$F$249</f>
        <v>#DIV/0!</v>
      </c>
      <c r="O247" s="57" t="e">
        <f>G247/$G$249</f>
        <v>#DIV/0!</v>
      </c>
      <c r="P247" s="57" t="e">
        <f>H247/$H$249</f>
        <v>#DIV/0!</v>
      </c>
    </row>
    <row r="248" spans="2:17" s="1" customFormat="1" x14ac:dyDescent="0.2">
      <c r="B248" s="4"/>
      <c r="C248" s="501" t="s">
        <v>72</v>
      </c>
      <c r="D248" s="502"/>
      <c r="E248" s="18">
        <f>COUNTIF(CBL!$AW$4:$AW$1003,4)</f>
        <v>0</v>
      </c>
      <c r="F248" s="18">
        <f>COUNTIF(CFU!$AR$4:$AR$1003,4)</f>
        <v>0</v>
      </c>
      <c r="G248" s="18">
        <f>COUNTIF(CBL!$AX$4:$AX$1003,4)</f>
        <v>0</v>
      </c>
      <c r="H248" s="18">
        <f>COUNTIF(CFU!$AS$4:$AS$1003,4)</f>
        <v>0</v>
      </c>
      <c r="J248" s="4"/>
      <c r="K248" s="501" t="s">
        <v>72</v>
      </c>
      <c r="L248" s="502"/>
      <c r="M248" s="58" t="e">
        <f>E248/$E$249</f>
        <v>#DIV/0!</v>
      </c>
      <c r="N248" s="58" t="e">
        <f>F248/$F$249</f>
        <v>#DIV/0!</v>
      </c>
      <c r="O248" s="58" t="e">
        <f>G248/$G$249</f>
        <v>#DIV/0!</v>
      </c>
      <c r="P248" s="58" t="e">
        <f>H248/$H$249</f>
        <v>#DIV/0!</v>
      </c>
    </row>
    <row r="249" spans="2:17" s="1" customFormat="1" x14ac:dyDescent="0.2">
      <c r="B249" s="6"/>
      <c r="C249" s="517" t="s">
        <v>23</v>
      </c>
      <c r="D249" s="518"/>
      <c r="E249" s="9">
        <f>SUM(E245:E248)</f>
        <v>0</v>
      </c>
      <c r="F249" s="9">
        <f>SUM(F245:F248)</f>
        <v>0</v>
      </c>
      <c r="G249" s="9">
        <f>SUM(G245:G248)</f>
        <v>0</v>
      </c>
      <c r="H249" s="9">
        <f>SUM(H245:H248)</f>
        <v>0</v>
      </c>
      <c r="J249" s="6"/>
      <c r="K249" s="517" t="s">
        <v>23</v>
      </c>
      <c r="L249" s="518"/>
      <c r="M249" s="74" t="e">
        <f>SUM(M245:M248)</f>
        <v>#DIV/0!</v>
      </c>
      <c r="N249" s="74" t="e">
        <f>SUM(N245:N248)</f>
        <v>#DIV/0!</v>
      </c>
      <c r="O249" s="74" t="e">
        <f>SUM(O245:O248)</f>
        <v>#DIV/0!</v>
      </c>
      <c r="P249" s="74" t="e">
        <f>SUM(P245:P248)</f>
        <v>#DIV/0!</v>
      </c>
    </row>
    <row r="250" spans="2:17" s="1" customFormat="1" x14ac:dyDescent="0.2">
      <c r="O250" s="83"/>
    </row>
    <row r="251" spans="2:17" s="1" customFormat="1" x14ac:dyDescent="0.2"/>
    <row r="252" spans="2:17" s="1" customFormat="1" x14ac:dyDescent="0.2">
      <c r="B252" s="21"/>
      <c r="C252" s="516" t="s">
        <v>257</v>
      </c>
      <c r="D252" s="516"/>
      <c r="E252" s="45"/>
      <c r="F252" s="47"/>
      <c r="G252" s="32"/>
      <c r="J252" s="21"/>
      <c r="K252" s="10" t="s">
        <v>258</v>
      </c>
      <c r="L252" s="10"/>
      <c r="M252" s="45"/>
      <c r="N252" s="47"/>
    </row>
    <row r="253" spans="2:17" s="1" customFormat="1" x14ac:dyDescent="0.2">
      <c r="B253" s="4"/>
      <c r="C253" s="505" t="s">
        <v>152</v>
      </c>
      <c r="D253" s="506"/>
      <c r="E253" s="28" t="s">
        <v>15</v>
      </c>
      <c r="F253" s="28" t="s">
        <v>16</v>
      </c>
      <c r="G253" s="32"/>
      <c r="J253" s="4"/>
      <c r="K253" s="505" t="s">
        <v>152</v>
      </c>
      <c r="L253" s="506"/>
      <c r="M253" s="28" t="s">
        <v>15</v>
      </c>
      <c r="N253" s="28" t="s">
        <v>16</v>
      </c>
    </row>
    <row r="254" spans="2:17" s="1" customFormat="1" x14ac:dyDescent="0.2">
      <c r="B254" s="20"/>
      <c r="C254" s="507" t="s">
        <v>24</v>
      </c>
      <c r="D254" s="508"/>
      <c r="E254" s="5">
        <f>COUNTIF(CBL!$AZ$4:$AZ$1003,1)</f>
        <v>0</v>
      </c>
      <c r="F254" s="5">
        <f>COUNTIF(CFU!BQ4:BQ1003,1)</f>
        <v>0</v>
      </c>
      <c r="J254" s="20"/>
      <c r="K254" s="507" t="s">
        <v>24</v>
      </c>
      <c r="L254" s="508"/>
      <c r="M254" s="55" t="e">
        <f>(E254/E256)</f>
        <v>#DIV/0!</v>
      </c>
      <c r="N254" s="55" t="e">
        <f>(F254/F256)</f>
        <v>#DIV/0!</v>
      </c>
    </row>
    <row r="255" spans="2:17" s="1" customFormat="1" x14ac:dyDescent="0.2">
      <c r="B255" s="20"/>
      <c r="C255" s="499" t="s">
        <v>25</v>
      </c>
      <c r="D255" s="500"/>
      <c r="E255" s="18">
        <f>COUNTIF(CBL!$AZ$4:$AZ$1003,2)</f>
        <v>0</v>
      </c>
      <c r="F255" s="18">
        <f>COUNTIF(CFU!BQ4:BQ1003,2)</f>
        <v>0</v>
      </c>
      <c r="J255" s="20"/>
      <c r="K255" s="501" t="s">
        <v>25</v>
      </c>
      <c r="L255" s="502"/>
      <c r="M255" s="56" t="e">
        <f>(E255/E256)</f>
        <v>#DIV/0!</v>
      </c>
      <c r="N255" s="56" t="e">
        <f>(F255/F256)</f>
        <v>#DIV/0!</v>
      </c>
    </row>
    <row r="256" spans="2:17" s="1" customFormat="1" x14ac:dyDescent="0.2">
      <c r="B256" s="6"/>
      <c r="C256" s="25"/>
      <c r="D256" s="48" t="s">
        <v>23</v>
      </c>
      <c r="E256" s="9">
        <f>SUM(E254:E255)</f>
        <v>0</v>
      </c>
      <c r="F256" s="7">
        <f>SUM(F254:F255)</f>
        <v>0</v>
      </c>
      <c r="J256" s="6"/>
      <c r="K256" s="27"/>
      <c r="L256" s="14" t="s">
        <v>23</v>
      </c>
      <c r="M256" s="85" t="e">
        <f>SUM(M254:M255)</f>
        <v>#DIV/0!</v>
      </c>
      <c r="N256" s="85" t="e">
        <f>SUM(N254:N255)</f>
        <v>#DIV/0!</v>
      </c>
    </row>
    <row r="257" spans="2:16" s="1" customFormat="1" x14ac:dyDescent="0.2"/>
    <row r="258" spans="2:16" s="1" customFormat="1" x14ac:dyDescent="0.2"/>
    <row r="259" spans="2:16" s="1" customFormat="1" ht="18" x14ac:dyDescent="0.25">
      <c r="B259" s="50" t="s">
        <v>40</v>
      </c>
      <c r="C259" s="50"/>
      <c r="D259" s="50"/>
      <c r="E259" s="50"/>
      <c r="F259" s="51"/>
      <c r="G259" s="51"/>
      <c r="H259" s="51"/>
      <c r="I259" s="51"/>
      <c r="J259" s="50" t="s">
        <v>40</v>
      </c>
      <c r="K259" s="50"/>
      <c r="L259" s="51"/>
      <c r="M259" s="51"/>
      <c r="N259" s="51"/>
    </row>
    <row r="260" spans="2:16" s="1" customFormat="1" ht="18" x14ac:dyDescent="0.25">
      <c r="B260" s="50"/>
      <c r="C260" s="50"/>
      <c r="D260" s="50"/>
      <c r="E260" s="50"/>
      <c r="F260" s="112"/>
      <c r="G260" s="112"/>
      <c r="H260" s="51"/>
      <c r="I260" s="51"/>
      <c r="J260" s="81"/>
      <c r="K260" s="81"/>
      <c r="L260" s="82"/>
      <c r="M260" s="51"/>
      <c r="N260" s="112"/>
      <c r="O260" s="73"/>
      <c r="P260" s="73"/>
    </row>
    <row r="261" spans="2:16" s="1" customFormat="1" x14ac:dyDescent="0.2">
      <c r="B261" s="21"/>
      <c r="C261" s="33" t="s">
        <v>62</v>
      </c>
      <c r="D261" s="33"/>
      <c r="E261" s="26"/>
      <c r="F261" s="73"/>
      <c r="G261" s="73"/>
      <c r="H261" s="73"/>
      <c r="I261" s="53"/>
      <c r="J261" s="80"/>
      <c r="K261" s="33" t="s">
        <v>67</v>
      </c>
      <c r="L261" s="33"/>
      <c r="M261" s="26"/>
      <c r="N261" s="73"/>
      <c r="O261" s="73"/>
      <c r="P261" s="73"/>
    </row>
    <row r="262" spans="2:16" s="1" customFormat="1" x14ac:dyDescent="0.2">
      <c r="B262" s="4"/>
      <c r="C262" s="509" t="s">
        <v>152</v>
      </c>
      <c r="D262" s="510"/>
      <c r="E262" s="29" t="s">
        <v>16</v>
      </c>
      <c r="F262" s="90"/>
      <c r="G262" s="90"/>
      <c r="H262" s="90"/>
      <c r="I262" s="53"/>
      <c r="J262" s="77"/>
      <c r="K262" s="509" t="s">
        <v>152</v>
      </c>
      <c r="L262" s="510"/>
      <c r="M262" s="29" t="s">
        <v>16</v>
      </c>
      <c r="N262" s="115"/>
      <c r="O262" s="115"/>
      <c r="P262" s="115"/>
    </row>
    <row r="263" spans="2:16" s="1" customFormat="1" x14ac:dyDescent="0.2">
      <c r="B263" s="20"/>
      <c r="C263" s="507" t="s">
        <v>24</v>
      </c>
      <c r="D263" s="508"/>
      <c r="E263" s="118">
        <f>COUNTIF(CFU!$G$4:$G$1003,1)</f>
        <v>0</v>
      </c>
      <c r="F263" s="111"/>
      <c r="G263" s="111"/>
      <c r="H263" s="89"/>
      <c r="J263" s="20"/>
      <c r="K263" s="507" t="s">
        <v>24</v>
      </c>
      <c r="L263" s="508"/>
      <c r="M263" s="107" t="e">
        <f>(E263/E266)</f>
        <v>#DIV/0!</v>
      </c>
      <c r="N263" s="115"/>
      <c r="O263" s="115"/>
      <c r="P263" s="115"/>
    </row>
    <row r="264" spans="2:16" s="1" customFormat="1" x14ac:dyDescent="0.2">
      <c r="B264" s="20"/>
      <c r="C264" s="499" t="s">
        <v>25</v>
      </c>
      <c r="D264" s="503"/>
      <c r="E264" s="119">
        <f>COUNTIF(CFU!$G$4:$G$1003,2)</f>
        <v>0</v>
      </c>
      <c r="F264" s="111"/>
      <c r="G264" s="111"/>
      <c r="H264" s="89"/>
      <c r="J264" s="20"/>
      <c r="K264" s="499" t="s">
        <v>25</v>
      </c>
      <c r="L264" s="500"/>
      <c r="M264" s="57" t="e">
        <f>(E264/E266)</f>
        <v>#DIV/0!</v>
      </c>
      <c r="N264" s="116"/>
      <c r="O264" s="116"/>
      <c r="P264" s="116"/>
    </row>
    <row r="265" spans="2:16" s="1" customFormat="1" x14ac:dyDescent="0.2">
      <c r="B265" s="20"/>
      <c r="C265" s="501" t="s">
        <v>26</v>
      </c>
      <c r="D265" s="502"/>
      <c r="E265" s="119">
        <f>COUNTIF(CFU!$G$4:$G$1003,3)</f>
        <v>0</v>
      </c>
      <c r="F265" s="89"/>
      <c r="G265" s="89"/>
      <c r="H265" s="89"/>
      <c r="J265" s="20"/>
      <c r="K265" s="501" t="s">
        <v>26</v>
      </c>
      <c r="L265" s="502"/>
      <c r="M265" s="58" t="e">
        <f>(E265/E266)</f>
        <v>#DIV/0!</v>
      </c>
      <c r="N265" s="116"/>
      <c r="O265" s="116"/>
      <c r="P265" s="116"/>
    </row>
    <row r="266" spans="2:16" s="1" customFormat="1" x14ac:dyDescent="0.2">
      <c r="B266" s="6"/>
      <c r="C266" s="27"/>
      <c r="D266" s="14" t="s">
        <v>23</v>
      </c>
      <c r="E266" s="114">
        <f>SUM(E263:H265)</f>
        <v>0</v>
      </c>
      <c r="F266" s="113"/>
      <c r="G266" s="113"/>
      <c r="H266" s="90"/>
      <c r="J266" s="6"/>
      <c r="K266" s="27"/>
      <c r="L266" s="14" t="s">
        <v>23</v>
      </c>
      <c r="M266" s="76" t="e">
        <f>SUM(M263:M265)</f>
        <v>#DIV/0!</v>
      </c>
      <c r="N266" s="117"/>
      <c r="O266" s="117"/>
      <c r="P266" s="117"/>
    </row>
    <row r="267" spans="2:16" s="1" customFormat="1" x14ac:dyDescent="0.2">
      <c r="F267" s="73"/>
      <c r="G267" s="73"/>
      <c r="N267" s="73"/>
      <c r="O267" s="73"/>
      <c r="P267" s="73"/>
    </row>
    <row r="268" spans="2:16" s="1" customFormat="1" x14ac:dyDescent="0.2">
      <c r="F268" s="73"/>
      <c r="G268" s="73"/>
      <c r="N268" s="73"/>
    </row>
    <row r="269" spans="2:16" s="1" customFormat="1" x14ac:dyDescent="0.2">
      <c r="B269" s="30"/>
      <c r="C269" s="33" t="s">
        <v>259</v>
      </c>
      <c r="D269" s="33"/>
      <c r="E269" s="121"/>
      <c r="F269" s="73"/>
      <c r="J269" s="30"/>
      <c r="K269" s="33" t="s">
        <v>260</v>
      </c>
      <c r="L269" s="45"/>
      <c r="M269" s="121"/>
      <c r="N269" s="73"/>
    </row>
    <row r="270" spans="2:16" s="1" customFormat="1" x14ac:dyDescent="0.2">
      <c r="B270" s="20"/>
      <c r="C270" s="497" t="s">
        <v>41</v>
      </c>
      <c r="D270" s="498"/>
      <c r="E270" s="29" t="s">
        <v>16</v>
      </c>
      <c r="F270" s="72"/>
      <c r="J270" s="20"/>
      <c r="K270" s="497" t="s">
        <v>41</v>
      </c>
      <c r="L270" s="498"/>
      <c r="M270" s="29" t="s">
        <v>16</v>
      </c>
      <c r="N270" s="90"/>
    </row>
    <row r="271" spans="2:16" s="1" customFormat="1" x14ac:dyDescent="0.2">
      <c r="B271" s="20"/>
      <c r="C271" s="499" t="s">
        <v>154</v>
      </c>
      <c r="D271" s="500"/>
      <c r="E271" s="122">
        <f>COUNTIF(CFU!$AT$4:$AT$1003,1)</f>
        <v>0</v>
      </c>
      <c r="F271" s="89"/>
      <c r="J271" s="20"/>
      <c r="K271" s="499" t="s">
        <v>154</v>
      </c>
      <c r="L271" s="500"/>
      <c r="M271" s="107" t="e">
        <f>(E271/E274)</f>
        <v>#DIV/0!</v>
      </c>
      <c r="N271" s="116"/>
    </row>
    <row r="272" spans="2:16" s="1" customFormat="1" x14ac:dyDescent="0.2">
      <c r="B272" s="20"/>
      <c r="C272" s="499" t="s">
        <v>44</v>
      </c>
      <c r="D272" s="503"/>
      <c r="E272" s="8">
        <f>COUNTIF(CFU!$AT$4:$AT$1003,2)</f>
        <v>0</v>
      </c>
      <c r="F272" s="89"/>
      <c r="J272" s="20"/>
      <c r="K272" s="499" t="s">
        <v>44</v>
      </c>
      <c r="L272" s="500"/>
      <c r="M272" s="57" t="e">
        <f>(E272/E274)</f>
        <v>#DIV/0!</v>
      </c>
      <c r="N272" s="116"/>
    </row>
    <row r="273" spans="2:14" s="1" customFormat="1" x14ac:dyDescent="0.2">
      <c r="B273" s="20"/>
      <c r="C273" s="501" t="s">
        <v>155</v>
      </c>
      <c r="D273" s="502"/>
      <c r="E273" s="8">
        <f>COUNTIF(CFU!$AT$4:$AT$1003,3)</f>
        <v>0</v>
      </c>
      <c r="F273" s="89"/>
      <c r="J273" s="20"/>
      <c r="K273" s="501" t="s">
        <v>155</v>
      </c>
      <c r="L273" s="502"/>
      <c r="M273" s="58" t="e">
        <f>(E273/E274)</f>
        <v>#DIV/0!</v>
      </c>
      <c r="N273" s="116"/>
    </row>
    <row r="274" spans="2:14" s="1" customFormat="1" x14ac:dyDescent="0.2">
      <c r="B274" s="6"/>
      <c r="C274" s="27"/>
      <c r="D274" s="43" t="s">
        <v>23</v>
      </c>
      <c r="E274" s="29">
        <f>SUM(E271:E273)</f>
        <v>0</v>
      </c>
      <c r="F274" s="72"/>
      <c r="J274" s="6"/>
      <c r="K274" s="27"/>
      <c r="L274" s="14" t="s">
        <v>23</v>
      </c>
      <c r="M274" s="76" t="e">
        <f>SUM(M271:M273)</f>
        <v>#DIV/0!</v>
      </c>
      <c r="N274" s="120"/>
    </row>
    <row r="275" spans="2:14" s="1" customFormat="1" x14ac:dyDescent="0.2">
      <c r="F275" s="73"/>
      <c r="N275" s="73"/>
    </row>
    <row r="276" spans="2:14" s="1" customFormat="1" x14ac:dyDescent="0.2">
      <c r="F276" s="73"/>
      <c r="N276" s="32"/>
    </row>
    <row r="277" spans="2:14" s="1" customFormat="1" x14ac:dyDescent="0.2">
      <c r="B277" s="30"/>
      <c r="C277" s="45" t="s">
        <v>263</v>
      </c>
      <c r="D277" s="45"/>
      <c r="E277" s="34"/>
      <c r="F277" s="73"/>
      <c r="J277" s="30"/>
      <c r="K277" s="33" t="s">
        <v>264</v>
      </c>
      <c r="L277" s="33"/>
      <c r="M277" s="26"/>
      <c r="N277" s="73"/>
    </row>
    <row r="278" spans="2:14" s="1" customFormat="1" x14ac:dyDescent="0.2">
      <c r="B278" s="4"/>
      <c r="C278" s="497" t="s">
        <v>63</v>
      </c>
      <c r="D278" s="498"/>
      <c r="E278" s="29" t="s">
        <v>16</v>
      </c>
      <c r="F278" s="90"/>
      <c r="J278" s="4"/>
      <c r="K278" s="497" t="s">
        <v>63</v>
      </c>
      <c r="L278" s="498"/>
      <c r="M278" s="29" t="s">
        <v>16</v>
      </c>
      <c r="N278" s="90"/>
    </row>
    <row r="279" spans="2:14" s="1" customFormat="1" x14ac:dyDescent="0.2">
      <c r="B279" s="4"/>
      <c r="C279" s="499" t="s">
        <v>21</v>
      </c>
      <c r="D279" s="500"/>
      <c r="E279" s="122">
        <f>'DATA - Follow-Up'!$AV$1005</f>
        <v>0</v>
      </c>
      <c r="F279" s="89"/>
      <c r="J279" s="4"/>
      <c r="K279" s="499" t="s">
        <v>21</v>
      </c>
      <c r="L279" s="500"/>
      <c r="M279" s="107" t="e">
        <f>(E279/$E$271)</f>
        <v>#DIV/0!</v>
      </c>
      <c r="N279" s="116"/>
    </row>
    <row r="280" spans="2:14" s="1" customFormat="1" x14ac:dyDescent="0.2">
      <c r="B280" s="4"/>
      <c r="C280" s="499" t="s">
        <v>64</v>
      </c>
      <c r="D280" s="500"/>
      <c r="E280" s="8">
        <f>'DATA - Follow-Up'!$AW$1005</f>
        <v>0</v>
      </c>
      <c r="F280" s="89"/>
      <c r="J280" s="4"/>
      <c r="K280" s="499" t="s">
        <v>64</v>
      </c>
      <c r="L280" s="500"/>
      <c r="M280" s="107" t="e">
        <f>(E280/$E$271)</f>
        <v>#DIV/0!</v>
      </c>
      <c r="N280" s="116"/>
    </row>
    <row r="281" spans="2:14" s="1" customFormat="1" x14ac:dyDescent="0.2">
      <c r="B281" s="4"/>
      <c r="C281" s="499" t="s">
        <v>65</v>
      </c>
      <c r="D281" s="500"/>
      <c r="E281" s="8">
        <f>'DATA - Follow-Up'!$AX$1005</f>
        <v>0</v>
      </c>
      <c r="F281" s="89"/>
      <c r="J281" s="4"/>
      <c r="K281" s="499" t="s">
        <v>65</v>
      </c>
      <c r="L281" s="500"/>
      <c r="M281" s="107" t="e">
        <f>(E281/$E$271)</f>
        <v>#DIV/0!</v>
      </c>
      <c r="N281" s="116"/>
    </row>
    <row r="282" spans="2:14" s="1" customFormat="1" x14ac:dyDescent="0.2">
      <c r="B282" s="4"/>
      <c r="C282" s="501" t="s">
        <v>18</v>
      </c>
      <c r="D282" s="502"/>
      <c r="E282" s="8">
        <f>'DATA - Follow-Up'!$AY$1005</f>
        <v>0</v>
      </c>
      <c r="F282" s="89"/>
      <c r="J282" s="4"/>
      <c r="K282" s="501" t="s">
        <v>18</v>
      </c>
      <c r="L282" s="502"/>
      <c r="M282" s="107" t="e">
        <f>(E282/$E$271)</f>
        <v>#DIV/0!</v>
      </c>
      <c r="N282" s="116"/>
    </row>
    <row r="283" spans="2:14" s="1" customFormat="1" x14ac:dyDescent="0.2">
      <c r="B283" s="6"/>
      <c r="C283" s="27"/>
      <c r="D283" s="14" t="s">
        <v>23</v>
      </c>
      <c r="E283" s="29">
        <f>SUM(E279:E282)</f>
        <v>0</v>
      </c>
      <c r="F283" s="72"/>
      <c r="J283" s="6"/>
      <c r="K283" s="27"/>
      <c r="L283" s="14" t="s">
        <v>23</v>
      </c>
      <c r="M283" s="76" t="e">
        <f>SUM(M279:M282)</f>
        <v>#DIV/0!</v>
      </c>
      <c r="N283" s="120"/>
    </row>
    <row r="284" spans="2:14" s="1" customFormat="1" x14ac:dyDescent="0.2">
      <c r="F284" s="73"/>
    </row>
    <row r="285" spans="2:14" s="1" customFormat="1" hidden="1" x14ac:dyDescent="0.2"/>
    <row r="286" spans="2:14" s="1" customFormat="1" hidden="1" x14ac:dyDescent="0.2">
      <c r="B286" s="184"/>
      <c r="C286" s="33" t="s">
        <v>267</v>
      </c>
      <c r="D286" s="33"/>
      <c r="E286" s="26"/>
      <c r="J286" s="30"/>
      <c r="K286" s="45" t="s">
        <v>268</v>
      </c>
      <c r="L286" s="45"/>
      <c r="M286" s="34"/>
      <c r="N286" s="73"/>
    </row>
    <row r="287" spans="2:14" s="1" customFormat="1" hidden="1" x14ac:dyDescent="0.2">
      <c r="B287" s="4"/>
      <c r="C287" s="497" t="s">
        <v>61</v>
      </c>
      <c r="D287" s="498"/>
      <c r="E287" s="29" t="s">
        <v>16</v>
      </c>
      <c r="J287" s="4"/>
      <c r="K287" s="497" t="s">
        <v>61</v>
      </c>
      <c r="L287" s="504"/>
      <c r="M287" s="29" t="s">
        <v>16</v>
      </c>
      <c r="N287" s="84"/>
    </row>
    <row r="288" spans="2:14" s="1" customFormat="1" hidden="1" x14ac:dyDescent="0.2">
      <c r="B288" s="4"/>
      <c r="C288" s="499" t="s">
        <v>156</v>
      </c>
      <c r="D288" s="500"/>
      <c r="E288" s="122" t="e">
        <f>COUNTIF(#REF!,1)</f>
        <v>#REF!</v>
      </c>
      <c r="J288" s="4"/>
      <c r="K288" s="499" t="s">
        <v>156</v>
      </c>
      <c r="L288" s="500"/>
      <c r="M288" s="57" t="e">
        <f>(E288/$E$292)</f>
        <v>#REF!</v>
      </c>
      <c r="N288" s="123"/>
    </row>
    <row r="289" spans="2:14" s="1" customFormat="1" hidden="1" x14ac:dyDescent="0.2">
      <c r="B289" s="4"/>
      <c r="C289" s="499" t="s">
        <v>157</v>
      </c>
      <c r="D289" s="500"/>
      <c r="E289" s="8" t="e">
        <f>COUNTIF(#REF!,2)</f>
        <v>#REF!</v>
      </c>
      <c r="J289" s="4"/>
      <c r="K289" s="499" t="s">
        <v>157</v>
      </c>
      <c r="L289" s="500"/>
      <c r="M289" s="57" t="e">
        <f>(E289/$E$292)</f>
        <v>#REF!</v>
      </c>
      <c r="N289" s="123"/>
    </row>
    <row r="290" spans="2:14" s="1" customFormat="1" hidden="1" x14ac:dyDescent="0.2">
      <c r="B290" s="4"/>
      <c r="C290" s="499" t="s">
        <v>158</v>
      </c>
      <c r="D290" s="500"/>
      <c r="E290" s="8" t="e">
        <f>COUNTIF(#REF!,3)</f>
        <v>#REF!</v>
      </c>
      <c r="J290" s="4"/>
      <c r="K290" s="499" t="s">
        <v>158</v>
      </c>
      <c r="L290" s="500"/>
      <c r="M290" s="57" t="e">
        <f>(E290/$E$292)</f>
        <v>#REF!</v>
      </c>
      <c r="N290" s="123"/>
    </row>
    <row r="291" spans="2:14" s="1" customFormat="1" hidden="1" x14ac:dyDescent="0.2">
      <c r="B291" s="4"/>
      <c r="C291" s="499" t="s">
        <v>159</v>
      </c>
      <c r="D291" s="500"/>
      <c r="E291" s="18" t="e">
        <f>COUNTIF(#REF!,4)</f>
        <v>#REF!</v>
      </c>
      <c r="J291" s="4"/>
      <c r="K291" s="501" t="s">
        <v>159</v>
      </c>
      <c r="L291" s="502"/>
      <c r="M291" s="58" t="e">
        <f>(E291/$E$292)</f>
        <v>#REF!</v>
      </c>
      <c r="N291" s="123"/>
    </row>
    <row r="292" spans="2:14" s="1" customFormat="1" hidden="1" x14ac:dyDescent="0.2">
      <c r="B292" s="6"/>
      <c r="C292" s="25"/>
      <c r="D292" s="48" t="s">
        <v>23</v>
      </c>
      <c r="E292" s="29" t="e">
        <f>SUM(E288:F291)</f>
        <v>#REF!</v>
      </c>
      <c r="J292" s="6"/>
      <c r="K292" s="27"/>
      <c r="L292" s="14" t="s">
        <v>23</v>
      </c>
      <c r="M292" s="76" t="e">
        <f>SUM(M288:N291)</f>
        <v>#REF!</v>
      </c>
      <c r="N292" s="78"/>
    </row>
    <row r="293" spans="2:14" s="1" customFormat="1" hidden="1" x14ac:dyDescent="0.2">
      <c r="D293" s="38"/>
      <c r="E293" s="38"/>
      <c r="N293" s="73"/>
    </row>
    <row r="294" spans="2:14" s="1" customFormat="1" x14ac:dyDescent="0.2">
      <c r="F294" s="73"/>
      <c r="N294" s="73"/>
    </row>
    <row r="295" spans="2:14" s="1" customFormat="1" x14ac:dyDescent="0.2">
      <c r="B295" s="30"/>
      <c r="C295" s="33" t="s">
        <v>261</v>
      </c>
      <c r="D295" s="33"/>
      <c r="E295" s="121"/>
      <c r="F295" s="73"/>
      <c r="J295" s="30"/>
      <c r="K295" s="33" t="s">
        <v>262</v>
      </c>
      <c r="L295" s="45"/>
      <c r="M295" s="121"/>
      <c r="N295" s="73"/>
    </row>
    <row r="296" spans="2:14" s="1" customFormat="1" x14ac:dyDescent="0.2">
      <c r="B296" s="20"/>
      <c r="C296" s="497" t="s">
        <v>41</v>
      </c>
      <c r="D296" s="498"/>
      <c r="E296" s="29" t="s">
        <v>16</v>
      </c>
      <c r="F296" s="72"/>
      <c r="J296" s="20"/>
      <c r="K296" s="497" t="s">
        <v>41</v>
      </c>
      <c r="L296" s="498"/>
      <c r="M296" s="29" t="s">
        <v>16</v>
      </c>
      <c r="N296" s="90"/>
    </row>
    <row r="297" spans="2:14" s="1" customFormat="1" x14ac:dyDescent="0.2">
      <c r="B297" s="20"/>
      <c r="C297" s="499" t="s">
        <v>154</v>
      </c>
      <c r="D297" s="500"/>
      <c r="E297" s="122">
        <f>COUNTIF(CFU!$AZ$4:$AZ$1003,1)</f>
        <v>0</v>
      </c>
      <c r="F297" s="89"/>
      <c r="J297" s="20"/>
      <c r="K297" s="499" t="s">
        <v>154</v>
      </c>
      <c r="L297" s="500"/>
      <c r="M297" s="107" t="e">
        <f>(E297/E300)</f>
        <v>#DIV/0!</v>
      </c>
      <c r="N297" s="116"/>
    </row>
    <row r="298" spans="2:14" s="1" customFormat="1" x14ac:dyDescent="0.2">
      <c r="B298" s="20"/>
      <c r="C298" s="499" t="s">
        <v>44</v>
      </c>
      <c r="D298" s="503"/>
      <c r="E298" s="8">
        <f>COUNTIF(CFU!$AZ$4:$AZ$1003,2)</f>
        <v>0</v>
      </c>
      <c r="F298" s="89"/>
      <c r="J298" s="20"/>
      <c r="K298" s="499" t="s">
        <v>44</v>
      </c>
      <c r="L298" s="500"/>
      <c r="M298" s="57" t="e">
        <f>(E298/E300)</f>
        <v>#DIV/0!</v>
      </c>
      <c r="N298" s="116"/>
    </row>
    <row r="299" spans="2:14" s="1" customFormat="1" x14ac:dyDescent="0.2">
      <c r="B299" s="20"/>
      <c r="C299" s="501" t="s">
        <v>155</v>
      </c>
      <c r="D299" s="502"/>
      <c r="E299" s="8">
        <f>COUNTIF(CFU!$AZ$4:$AZ$1003,3)</f>
        <v>0</v>
      </c>
      <c r="F299" s="89"/>
      <c r="J299" s="20"/>
      <c r="K299" s="501" t="s">
        <v>155</v>
      </c>
      <c r="L299" s="502"/>
      <c r="M299" s="58" t="e">
        <f>(E299/E300)</f>
        <v>#DIV/0!</v>
      </c>
      <c r="N299" s="116"/>
    </row>
    <row r="300" spans="2:14" s="1" customFormat="1" x14ac:dyDescent="0.2">
      <c r="B300" s="6"/>
      <c r="C300" s="27"/>
      <c r="D300" s="43" t="s">
        <v>23</v>
      </c>
      <c r="E300" s="29">
        <f>SUM(E297:E299)</f>
        <v>0</v>
      </c>
      <c r="F300" s="72"/>
      <c r="J300" s="6"/>
      <c r="K300" s="27"/>
      <c r="L300" s="14" t="s">
        <v>23</v>
      </c>
      <c r="M300" s="76" t="e">
        <f>SUM(M297:M299)</f>
        <v>#DIV/0!</v>
      </c>
      <c r="N300" s="120"/>
    </row>
    <row r="301" spans="2:14" s="1" customFormat="1" x14ac:dyDescent="0.2">
      <c r="F301" s="73"/>
    </row>
    <row r="302" spans="2:14" s="1" customFormat="1" x14ac:dyDescent="0.2">
      <c r="D302" s="39"/>
      <c r="E302" s="39"/>
    </row>
    <row r="303" spans="2:14" s="1" customFormat="1" x14ac:dyDescent="0.2">
      <c r="B303" s="30"/>
      <c r="C303" s="45" t="s">
        <v>265</v>
      </c>
      <c r="D303" s="45"/>
      <c r="E303" s="34"/>
      <c r="F303" s="73"/>
      <c r="J303" s="30"/>
      <c r="K303" s="33" t="s">
        <v>266</v>
      </c>
      <c r="L303" s="33"/>
      <c r="M303" s="26"/>
      <c r="N303" s="73"/>
    </row>
    <row r="304" spans="2:14" s="1" customFormat="1" x14ac:dyDescent="0.2">
      <c r="B304" s="4"/>
      <c r="C304" s="497" t="s">
        <v>63</v>
      </c>
      <c r="D304" s="498"/>
      <c r="E304" s="29" t="s">
        <v>16</v>
      </c>
      <c r="F304" s="90"/>
      <c r="J304" s="4"/>
      <c r="K304" s="497" t="s">
        <v>63</v>
      </c>
      <c r="L304" s="498"/>
      <c r="M304" s="29" t="s">
        <v>16</v>
      </c>
      <c r="N304" s="90"/>
    </row>
    <row r="305" spans="2:14" s="1" customFormat="1" x14ac:dyDescent="0.2">
      <c r="B305" s="4"/>
      <c r="C305" s="499" t="s">
        <v>21</v>
      </c>
      <c r="D305" s="500"/>
      <c r="E305" s="122">
        <f>'DATA - Follow-Up'!$BB$1005</f>
        <v>0</v>
      </c>
      <c r="F305" s="89"/>
      <c r="J305" s="4"/>
      <c r="K305" s="499" t="s">
        <v>21</v>
      </c>
      <c r="L305" s="500"/>
      <c r="M305" s="107" t="e">
        <f>(E305/$E$297)</f>
        <v>#DIV/0!</v>
      </c>
      <c r="N305" s="116"/>
    </row>
    <row r="306" spans="2:14" s="1" customFormat="1" x14ac:dyDescent="0.2">
      <c r="B306" s="4"/>
      <c r="C306" s="499" t="s">
        <v>64</v>
      </c>
      <c r="D306" s="500"/>
      <c r="E306" s="8">
        <f>'DATA - Follow-Up'!$BC$1005</f>
        <v>0</v>
      </c>
      <c r="F306" s="89"/>
      <c r="J306" s="4"/>
      <c r="K306" s="499" t="s">
        <v>64</v>
      </c>
      <c r="L306" s="500"/>
      <c r="M306" s="107" t="e">
        <f>(E306/$E$297)</f>
        <v>#DIV/0!</v>
      </c>
      <c r="N306" s="116"/>
    </row>
    <row r="307" spans="2:14" s="1" customFormat="1" x14ac:dyDescent="0.2">
      <c r="B307" s="4"/>
      <c r="C307" s="499" t="s">
        <v>65</v>
      </c>
      <c r="D307" s="500"/>
      <c r="E307" s="8">
        <f>'DATA - Follow-Up'!$BD$1005</f>
        <v>0</v>
      </c>
      <c r="F307" s="89"/>
      <c r="J307" s="4"/>
      <c r="K307" s="499" t="s">
        <v>65</v>
      </c>
      <c r="L307" s="500"/>
      <c r="M307" s="107" t="e">
        <f>(E307/$E$297)</f>
        <v>#DIV/0!</v>
      </c>
      <c r="N307" s="116"/>
    </row>
    <row r="308" spans="2:14" s="1" customFormat="1" x14ac:dyDescent="0.2">
      <c r="B308" s="4"/>
      <c r="C308" s="501" t="s">
        <v>18</v>
      </c>
      <c r="D308" s="502"/>
      <c r="E308" s="8">
        <f>'DATA - Follow-Up'!$BE$1005</f>
        <v>0</v>
      </c>
      <c r="F308" s="89"/>
      <c r="J308" s="4"/>
      <c r="K308" s="501" t="s">
        <v>18</v>
      </c>
      <c r="L308" s="502"/>
      <c r="M308" s="107" t="e">
        <f>(E308/$E$297)</f>
        <v>#DIV/0!</v>
      </c>
      <c r="N308" s="116"/>
    </row>
    <row r="309" spans="2:14" s="1" customFormat="1" x14ac:dyDescent="0.2">
      <c r="B309" s="6"/>
      <c r="C309" s="27"/>
      <c r="D309" s="14" t="s">
        <v>23</v>
      </c>
      <c r="E309" s="29">
        <f>SUM(E305:E308)</f>
        <v>0</v>
      </c>
      <c r="F309" s="72"/>
      <c r="J309" s="6"/>
      <c r="K309" s="27"/>
      <c r="L309" s="14" t="s">
        <v>23</v>
      </c>
      <c r="M309" s="76" t="e">
        <f>SUM(M305:M308)</f>
        <v>#DIV/0!</v>
      </c>
      <c r="N309" s="120"/>
    </row>
    <row r="310" spans="2:14" s="1" customFormat="1" x14ac:dyDescent="0.2">
      <c r="F310" s="73"/>
    </row>
    <row r="311" spans="2:14" s="1" customFormat="1" hidden="1" x14ac:dyDescent="0.2"/>
    <row r="312" spans="2:14" s="1" customFormat="1" hidden="1" x14ac:dyDescent="0.2">
      <c r="B312" s="184"/>
      <c r="C312" s="33" t="s">
        <v>269</v>
      </c>
      <c r="D312" s="33"/>
      <c r="E312" s="26"/>
      <c r="J312" s="30"/>
      <c r="K312" s="45" t="s">
        <v>270</v>
      </c>
      <c r="L312" s="45"/>
      <c r="M312" s="34"/>
      <c r="N312" s="73"/>
    </row>
    <row r="313" spans="2:14" s="1" customFormat="1" hidden="1" x14ac:dyDescent="0.2">
      <c r="B313" s="4"/>
      <c r="C313" s="497" t="s">
        <v>61</v>
      </c>
      <c r="D313" s="498"/>
      <c r="E313" s="29" t="s">
        <v>16</v>
      </c>
      <c r="J313" s="4"/>
      <c r="K313" s="497" t="s">
        <v>61</v>
      </c>
      <c r="L313" s="504"/>
      <c r="M313" s="29" t="s">
        <v>16</v>
      </c>
      <c r="N313" s="84"/>
    </row>
    <row r="314" spans="2:14" s="1" customFormat="1" hidden="1" x14ac:dyDescent="0.2">
      <c r="B314" s="4"/>
      <c r="C314" s="499" t="s">
        <v>156</v>
      </c>
      <c r="D314" s="500"/>
      <c r="E314" s="122" t="e">
        <f>COUNTIF(#REF!,1)</f>
        <v>#REF!</v>
      </c>
      <c r="J314" s="4"/>
      <c r="K314" s="499" t="s">
        <v>156</v>
      </c>
      <c r="L314" s="500"/>
      <c r="M314" s="57" t="e">
        <f>(E314/$E$318)</f>
        <v>#REF!</v>
      </c>
      <c r="N314" s="123"/>
    </row>
    <row r="315" spans="2:14" s="1" customFormat="1" hidden="1" x14ac:dyDescent="0.2">
      <c r="B315" s="4"/>
      <c r="C315" s="499" t="s">
        <v>157</v>
      </c>
      <c r="D315" s="500"/>
      <c r="E315" s="8" t="e">
        <f>COUNTIF(#REF!,2)</f>
        <v>#REF!</v>
      </c>
      <c r="J315" s="4"/>
      <c r="K315" s="499" t="s">
        <v>157</v>
      </c>
      <c r="L315" s="500"/>
      <c r="M315" s="57" t="e">
        <f>(E315/$E$318)</f>
        <v>#REF!</v>
      </c>
      <c r="N315" s="123"/>
    </row>
    <row r="316" spans="2:14" s="1" customFormat="1" hidden="1" x14ac:dyDescent="0.2">
      <c r="B316" s="4"/>
      <c r="C316" s="499" t="s">
        <v>158</v>
      </c>
      <c r="D316" s="500"/>
      <c r="E316" s="8" t="e">
        <f>COUNTIF(#REF!,3)</f>
        <v>#REF!</v>
      </c>
      <c r="J316" s="4"/>
      <c r="K316" s="499" t="s">
        <v>158</v>
      </c>
      <c r="L316" s="500"/>
      <c r="M316" s="57" t="e">
        <f>(E316/$E$318)</f>
        <v>#REF!</v>
      </c>
      <c r="N316" s="123"/>
    </row>
    <row r="317" spans="2:14" s="1" customFormat="1" hidden="1" x14ac:dyDescent="0.2">
      <c r="B317" s="4"/>
      <c r="C317" s="499" t="s">
        <v>159</v>
      </c>
      <c r="D317" s="500"/>
      <c r="E317" s="8" t="e">
        <f>COUNTIF(#REF!,4)</f>
        <v>#REF!</v>
      </c>
      <c r="J317" s="4"/>
      <c r="K317" s="501" t="s">
        <v>159</v>
      </c>
      <c r="L317" s="502"/>
      <c r="M317" s="57" t="e">
        <f>(E317/$E$318)</f>
        <v>#REF!</v>
      </c>
      <c r="N317" s="123"/>
    </row>
    <row r="318" spans="2:14" s="1" customFormat="1" hidden="1" x14ac:dyDescent="0.2">
      <c r="B318" s="6"/>
      <c r="C318" s="25"/>
      <c r="D318" s="48" t="s">
        <v>23</v>
      </c>
      <c r="E318" s="29" t="e">
        <f>SUM(E314:F317)</f>
        <v>#REF!</v>
      </c>
      <c r="J318" s="6"/>
      <c r="K318" s="27"/>
      <c r="L318" s="14" t="s">
        <v>23</v>
      </c>
      <c r="M318" s="76" t="e">
        <f>SUM(M314:N317)</f>
        <v>#REF!</v>
      </c>
      <c r="N318" s="78"/>
    </row>
    <row r="319" spans="2:14" s="1" customFormat="1" hidden="1" x14ac:dyDescent="0.2"/>
    <row r="320" spans="2:14" s="1" customFormat="1" x14ac:dyDescent="0.2">
      <c r="F320" s="73"/>
      <c r="G320" s="73"/>
      <c r="N320" s="73"/>
    </row>
    <row r="321" spans="2:14" s="1" customFormat="1" x14ac:dyDescent="0.2">
      <c r="B321" s="30"/>
      <c r="C321" s="45" t="s">
        <v>272</v>
      </c>
      <c r="D321" s="45"/>
      <c r="E321" s="26"/>
      <c r="F321" s="73"/>
      <c r="G321" s="73"/>
      <c r="J321" s="30"/>
      <c r="K321" s="45" t="s">
        <v>271</v>
      </c>
      <c r="L321" s="45"/>
      <c r="M321" s="121"/>
      <c r="N321" s="73"/>
    </row>
    <row r="322" spans="2:14" s="1" customFormat="1" x14ac:dyDescent="0.2">
      <c r="B322" s="20"/>
      <c r="C322" s="497" t="s">
        <v>42</v>
      </c>
      <c r="D322" s="498"/>
      <c r="E322" s="29" t="s">
        <v>16</v>
      </c>
      <c r="F322" s="90"/>
      <c r="G322" s="73"/>
      <c r="J322" s="20"/>
      <c r="K322" s="497" t="s">
        <v>42</v>
      </c>
      <c r="L322" s="498"/>
      <c r="M322" s="29" t="s">
        <v>16</v>
      </c>
      <c r="N322" s="72"/>
    </row>
    <row r="323" spans="2:14" s="1" customFormat="1" x14ac:dyDescent="0.2">
      <c r="B323" s="20"/>
      <c r="C323" s="499" t="s">
        <v>43</v>
      </c>
      <c r="D323" s="500"/>
      <c r="E323" s="122">
        <f>COUNTIF(CFU!$BF$4:$BF$1003,1)</f>
        <v>0</v>
      </c>
      <c r="F323" s="89"/>
      <c r="G323" s="73"/>
      <c r="J323" s="20"/>
      <c r="K323" s="499" t="s">
        <v>43</v>
      </c>
      <c r="L323" s="500"/>
      <c r="M323" s="107" t="e">
        <f>(E323/E326)</f>
        <v>#DIV/0!</v>
      </c>
      <c r="N323" s="123"/>
    </row>
    <row r="324" spans="2:14" s="1" customFormat="1" x14ac:dyDescent="0.2">
      <c r="B324" s="20"/>
      <c r="C324" s="499" t="s">
        <v>44</v>
      </c>
      <c r="D324" s="503"/>
      <c r="E324" s="8">
        <f>COUNTIF(CFU!$BF$4:$BF$1003,2)</f>
        <v>0</v>
      </c>
      <c r="F324" s="89"/>
      <c r="G324" s="73"/>
      <c r="J324" s="20"/>
      <c r="K324" s="499" t="s">
        <v>44</v>
      </c>
      <c r="L324" s="500"/>
      <c r="M324" s="57" t="e">
        <f>(E324/E326)</f>
        <v>#DIV/0!</v>
      </c>
      <c r="N324" s="123"/>
    </row>
    <row r="325" spans="2:14" s="1" customFormat="1" x14ac:dyDescent="0.2">
      <c r="B325" s="20"/>
      <c r="C325" s="499" t="s">
        <v>45</v>
      </c>
      <c r="D325" s="500"/>
      <c r="E325" s="8">
        <f>COUNTIF(CFU!$BF$4:$BF$1003,3)</f>
        <v>0</v>
      </c>
      <c r="F325" s="89"/>
      <c r="G325" s="73"/>
      <c r="J325" s="20"/>
      <c r="K325" s="501" t="s">
        <v>45</v>
      </c>
      <c r="L325" s="502"/>
      <c r="M325" s="58" t="e">
        <f>(E325/E326)</f>
        <v>#DIV/0!</v>
      </c>
      <c r="N325" s="123"/>
    </row>
    <row r="326" spans="2:14" s="1" customFormat="1" x14ac:dyDescent="0.2">
      <c r="B326" s="6"/>
      <c r="C326" s="25"/>
      <c r="D326" s="48" t="s">
        <v>23</v>
      </c>
      <c r="E326" s="29">
        <f>SUM(E323:E325)</f>
        <v>0</v>
      </c>
      <c r="F326" s="90"/>
      <c r="G326" s="73"/>
      <c r="J326" s="6"/>
      <c r="K326" s="27"/>
      <c r="L326" s="43" t="s">
        <v>23</v>
      </c>
      <c r="M326" s="76" t="e">
        <f>SUM(M323:M325)</f>
        <v>#DIV/0!</v>
      </c>
      <c r="N326" s="124"/>
    </row>
    <row r="327" spans="2:14" s="1" customFormat="1" x14ac:dyDescent="0.2">
      <c r="F327" s="73"/>
      <c r="G327" s="73"/>
      <c r="N327" s="73"/>
    </row>
    <row r="328" spans="2:14" s="1" customFormat="1" x14ac:dyDescent="0.2">
      <c r="F328" s="73"/>
      <c r="N328" s="73"/>
    </row>
    <row r="329" spans="2:14" s="1" customFormat="1" x14ac:dyDescent="0.2">
      <c r="B329" s="30"/>
      <c r="C329" s="45" t="s">
        <v>273</v>
      </c>
      <c r="D329" s="45"/>
      <c r="E329" s="34"/>
      <c r="F329" s="73"/>
      <c r="G329" s="32"/>
      <c r="J329" s="30"/>
      <c r="K329" s="45" t="s">
        <v>274</v>
      </c>
      <c r="L329" s="45"/>
      <c r="M329" s="91"/>
      <c r="N329" s="73"/>
    </row>
    <row r="330" spans="2:14" s="1" customFormat="1" x14ac:dyDescent="0.2">
      <c r="B330" s="20"/>
      <c r="C330" s="497" t="s">
        <v>46</v>
      </c>
      <c r="D330" s="498"/>
      <c r="E330" s="29" t="s">
        <v>16</v>
      </c>
      <c r="F330" s="72"/>
      <c r="G330" s="32"/>
      <c r="J330" s="20"/>
      <c r="K330" s="497" t="s">
        <v>46</v>
      </c>
      <c r="L330" s="498"/>
      <c r="M330" s="29" t="s">
        <v>16</v>
      </c>
      <c r="N330" s="72"/>
    </row>
    <row r="331" spans="2:14" s="1" customFormat="1" x14ac:dyDescent="0.2">
      <c r="B331" s="20"/>
      <c r="C331" s="499" t="s">
        <v>47</v>
      </c>
      <c r="D331" s="500"/>
      <c r="E331" s="122">
        <f>'DATA - Follow-Up'!$BH$1005</f>
        <v>0</v>
      </c>
      <c r="F331" s="84"/>
      <c r="J331" s="20"/>
      <c r="K331" s="499" t="s">
        <v>47</v>
      </c>
      <c r="L331" s="500"/>
      <c r="M331" s="107" t="e">
        <f t="shared" ref="M331:M338" si="18">(E331/$E$339)</f>
        <v>#DIV/0!</v>
      </c>
      <c r="N331" s="123"/>
    </row>
    <row r="332" spans="2:14" s="1" customFormat="1" x14ac:dyDescent="0.2">
      <c r="B332" s="20"/>
      <c r="C332" s="499" t="s">
        <v>48</v>
      </c>
      <c r="D332" s="500"/>
      <c r="E332" s="8">
        <f>'DATA - Follow-Up'!$BI$1005</f>
        <v>0</v>
      </c>
      <c r="F332" s="84"/>
      <c r="J332" s="20"/>
      <c r="K332" s="499" t="s">
        <v>48</v>
      </c>
      <c r="L332" s="500"/>
      <c r="M332" s="57" t="e">
        <f t="shared" si="18"/>
        <v>#DIV/0!</v>
      </c>
      <c r="N332" s="123"/>
    </row>
    <row r="333" spans="2:14" s="1" customFormat="1" x14ac:dyDescent="0.2">
      <c r="B333" s="20"/>
      <c r="C333" s="499" t="s">
        <v>221</v>
      </c>
      <c r="D333" s="500"/>
      <c r="E333" s="8">
        <f>'DATA - Follow-Up'!$BJ$1005</f>
        <v>0</v>
      </c>
      <c r="F333" s="84"/>
      <c r="J333" s="20"/>
      <c r="K333" s="499" t="s">
        <v>49</v>
      </c>
      <c r="L333" s="500"/>
      <c r="M333" s="57" t="e">
        <f t="shared" si="18"/>
        <v>#DIV/0!</v>
      </c>
      <c r="N333" s="123"/>
    </row>
    <row r="334" spans="2:14" s="1" customFormat="1" x14ac:dyDescent="0.2">
      <c r="B334" s="20"/>
      <c r="C334" s="499" t="s">
        <v>222</v>
      </c>
      <c r="D334" s="500"/>
      <c r="E334" s="8">
        <f>'DATA - Follow-Up'!$BK$1005</f>
        <v>0</v>
      </c>
      <c r="F334" s="84"/>
      <c r="J334" s="20"/>
      <c r="K334" s="499" t="s">
        <v>50</v>
      </c>
      <c r="L334" s="500"/>
      <c r="M334" s="57" t="e">
        <f t="shared" si="18"/>
        <v>#DIV/0!</v>
      </c>
      <c r="N334" s="123"/>
    </row>
    <row r="335" spans="2:14" s="1" customFormat="1" x14ac:dyDescent="0.2">
      <c r="B335" s="20"/>
      <c r="C335" s="499" t="s">
        <v>52</v>
      </c>
      <c r="D335" s="500"/>
      <c r="E335" s="8">
        <f>'DATA - Follow-Up'!$BL$1005</f>
        <v>0</v>
      </c>
      <c r="F335" s="84"/>
      <c r="J335" s="20"/>
      <c r="K335" s="499" t="s">
        <v>52</v>
      </c>
      <c r="L335" s="500"/>
      <c r="M335" s="57" t="e">
        <f t="shared" si="18"/>
        <v>#DIV/0!</v>
      </c>
      <c r="N335" s="123"/>
    </row>
    <row r="336" spans="2:14" s="1" customFormat="1" x14ac:dyDescent="0.2">
      <c r="B336" s="20"/>
      <c r="C336" s="499" t="s">
        <v>66</v>
      </c>
      <c r="D336" s="500"/>
      <c r="E336" s="8">
        <f>'DATA - Follow-Up'!$BM$1005</f>
        <v>0</v>
      </c>
      <c r="F336" s="84"/>
      <c r="J336" s="20"/>
      <c r="K336" s="499" t="s">
        <v>66</v>
      </c>
      <c r="L336" s="500"/>
      <c r="M336" s="57" t="e">
        <f t="shared" si="18"/>
        <v>#DIV/0!</v>
      </c>
      <c r="N336" s="123"/>
    </row>
    <row r="337" spans="2:14" s="1" customFormat="1" x14ac:dyDescent="0.2">
      <c r="B337" s="20"/>
      <c r="C337" s="499" t="s">
        <v>51</v>
      </c>
      <c r="D337" s="500"/>
      <c r="E337" s="8">
        <f>'DATA - Follow-Up'!$BN$1005</f>
        <v>0</v>
      </c>
      <c r="F337" s="84"/>
      <c r="J337" s="20"/>
      <c r="K337" s="499" t="s">
        <v>51</v>
      </c>
      <c r="L337" s="500"/>
      <c r="M337" s="57" t="e">
        <f t="shared" si="18"/>
        <v>#DIV/0!</v>
      </c>
      <c r="N337" s="123"/>
    </row>
    <row r="338" spans="2:14" s="1" customFormat="1" x14ac:dyDescent="0.2">
      <c r="B338" s="20"/>
      <c r="C338" s="501" t="s">
        <v>18</v>
      </c>
      <c r="D338" s="502"/>
      <c r="E338" s="8">
        <f>'DATA - Follow-Up'!$BO$1005</f>
        <v>0</v>
      </c>
      <c r="F338" s="84"/>
      <c r="J338" s="20"/>
      <c r="K338" s="501" t="s">
        <v>18</v>
      </c>
      <c r="L338" s="502"/>
      <c r="M338" s="58" t="e">
        <f t="shared" si="18"/>
        <v>#DIV/0!</v>
      </c>
      <c r="N338" s="123"/>
    </row>
    <row r="339" spans="2:14" s="1" customFormat="1" x14ac:dyDescent="0.2">
      <c r="B339" s="6"/>
      <c r="C339" s="27"/>
      <c r="D339" s="43" t="s">
        <v>23</v>
      </c>
      <c r="E339" s="29">
        <f>'DATA - Follow-Up'!$D$1005</f>
        <v>0</v>
      </c>
      <c r="F339" s="72"/>
      <c r="J339" s="6"/>
      <c r="K339" s="27"/>
      <c r="L339" s="43" t="s">
        <v>23</v>
      </c>
      <c r="M339" s="76" t="e">
        <f>SUM(M331:M338)</f>
        <v>#DIV/0!</v>
      </c>
      <c r="N339" s="124"/>
    </row>
  </sheetData>
  <sheetProtection password="CCFA" sheet="1"/>
  <mergeCells count="447">
    <mergeCell ref="E34:F34"/>
    <mergeCell ref="C29:D29"/>
    <mergeCell ref="E26:F26"/>
    <mergeCell ref="G26:H26"/>
    <mergeCell ref="C27:D27"/>
    <mergeCell ref="C28:D28"/>
    <mergeCell ref="C37:D37"/>
    <mergeCell ref="C36:D36"/>
    <mergeCell ref="C35:D35"/>
    <mergeCell ref="C87:D87"/>
    <mergeCell ref="C88:D88"/>
    <mergeCell ref="K60:L60"/>
    <mergeCell ref="K62:L62"/>
    <mergeCell ref="K109:L109"/>
    <mergeCell ref="C106:D106"/>
    <mergeCell ref="C108:D108"/>
    <mergeCell ref="C109:D109"/>
    <mergeCell ref="K107:L107"/>
    <mergeCell ref="K87:L87"/>
    <mergeCell ref="K98:L98"/>
    <mergeCell ref="K94:L94"/>
    <mergeCell ref="K89:L89"/>
    <mergeCell ref="K97:L97"/>
    <mergeCell ref="K93:L93"/>
    <mergeCell ref="C89:D89"/>
    <mergeCell ref="K90:L90"/>
    <mergeCell ref="K91:L91"/>
    <mergeCell ref="K92:L92"/>
    <mergeCell ref="C117:D117"/>
    <mergeCell ref="C111:D111"/>
    <mergeCell ref="C112:D112"/>
    <mergeCell ref="C113:D113"/>
    <mergeCell ref="C115:D115"/>
    <mergeCell ref="C116:D116"/>
    <mergeCell ref="C114:D114"/>
    <mergeCell ref="C65:D65"/>
    <mergeCell ref="C69:D69"/>
    <mergeCell ref="C68:D68"/>
    <mergeCell ref="C66:D66"/>
    <mergeCell ref="C67:D67"/>
    <mergeCell ref="C90:D90"/>
    <mergeCell ref="C110:D110"/>
    <mergeCell ref="C102:D102"/>
    <mergeCell ref="C103:D103"/>
    <mergeCell ref="C96:D96"/>
    <mergeCell ref="C97:D97"/>
    <mergeCell ref="C98:D98"/>
    <mergeCell ref="C99:D99"/>
    <mergeCell ref="C104:D104"/>
    <mergeCell ref="C105:D105"/>
    <mergeCell ref="C107:D107"/>
    <mergeCell ref="C71:E71"/>
    <mergeCell ref="K44:L44"/>
    <mergeCell ref="C80:D80"/>
    <mergeCell ref="C81:D81"/>
    <mergeCell ref="C100:D100"/>
    <mergeCell ref="C101:D101"/>
    <mergeCell ref="C94:D94"/>
    <mergeCell ref="C95:D95"/>
    <mergeCell ref="C82:D82"/>
    <mergeCell ref="C91:D91"/>
    <mergeCell ref="C92:D92"/>
    <mergeCell ref="C93:D93"/>
    <mergeCell ref="K88:L88"/>
    <mergeCell ref="C45:D45"/>
    <mergeCell ref="C53:E53"/>
    <mergeCell ref="C59:D59"/>
    <mergeCell ref="K82:L82"/>
    <mergeCell ref="K72:L72"/>
    <mergeCell ref="K71:L71"/>
    <mergeCell ref="K68:L68"/>
    <mergeCell ref="K61:L61"/>
    <mergeCell ref="K66:L66"/>
    <mergeCell ref="K59:L59"/>
    <mergeCell ref="K63:L63"/>
    <mergeCell ref="D70:E70"/>
    <mergeCell ref="M85:N85"/>
    <mergeCell ref="C60:D60"/>
    <mergeCell ref="C61:D61"/>
    <mergeCell ref="C62:D62"/>
    <mergeCell ref="C63:D63"/>
    <mergeCell ref="C64:D64"/>
    <mergeCell ref="K45:L45"/>
    <mergeCell ref="C58:D58"/>
    <mergeCell ref="C57:D57"/>
    <mergeCell ref="C47:D47"/>
    <mergeCell ref="C46:D46"/>
    <mergeCell ref="K46:L46"/>
    <mergeCell ref="K53:M53"/>
    <mergeCell ref="K54:L54"/>
    <mergeCell ref="K47:L47"/>
    <mergeCell ref="C54:D54"/>
    <mergeCell ref="K81:L81"/>
    <mergeCell ref="K67:L67"/>
    <mergeCell ref="L70:M70"/>
    <mergeCell ref="K64:L64"/>
    <mergeCell ref="K65:L65"/>
    <mergeCell ref="K69:L69"/>
    <mergeCell ref="C19:D19"/>
    <mergeCell ref="K13:L13"/>
    <mergeCell ref="C20:D20"/>
    <mergeCell ref="C21:D21"/>
    <mergeCell ref="G34:H34"/>
    <mergeCell ref="K201:L201"/>
    <mergeCell ref="K117:L117"/>
    <mergeCell ref="K111:L111"/>
    <mergeCell ref="K112:L112"/>
    <mergeCell ref="K113:L113"/>
    <mergeCell ref="K114:L114"/>
    <mergeCell ref="K136:L136"/>
    <mergeCell ref="K137:L137"/>
    <mergeCell ref="K132:L132"/>
    <mergeCell ref="K133:L133"/>
    <mergeCell ref="K134:L134"/>
    <mergeCell ref="K135:L135"/>
    <mergeCell ref="K200:L200"/>
    <mergeCell ref="K108:L108"/>
    <mergeCell ref="K147:L147"/>
    <mergeCell ref="K116:L116"/>
    <mergeCell ref="K127:L127"/>
    <mergeCell ref="K138:L138"/>
    <mergeCell ref="K139:L139"/>
    <mergeCell ref="K131:L131"/>
    <mergeCell ref="K110:L110"/>
    <mergeCell ref="K130:L130"/>
    <mergeCell ref="K99:L99"/>
    <mergeCell ref="K100:L100"/>
    <mergeCell ref="K101:L101"/>
    <mergeCell ref="K102:L102"/>
    <mergeCell ref="K115:L115"/>
    <mergeCell ref="C42:D42"/>
    <mergeCell ref="K42:L42"/>
    <mergeCell ref="K80:L80"/>
    <mergeCell ref="K95:L95"/>
    <mergeCell ref="K96:L96"/>
    <mergeCell ref="K55:L55"/>
    <mergeCell ref="K56:L56"/>
    <mergeCell ref="K57:L57"/>
    <mergeCell ref="K58:L58"/>
    <mergeCell ref="K73:L73"/>
    <mergeCell ref="K78:L78"/>
    <mergeCell ref="E85:F85"/>
    <mergeCell ref="C74:E74"/>
    <mergeCell ref="K74:M74"/>
    <mergeCell ref="C72:D72"/>
    <mergeCell ref="C73:D73"/>
    <mergeCell ref="K43:L43"/>
    <mergeCell ref="C129:D129"/>
    <mergeCell ref="C122:D122"/>
    <mergeCell ref="C123:D123"/>
    <mergeCell ref="C124:D124"/>
    <mergeCell ref="C125:D125"/>
    <mergeCell ref="K128:L128"/>
    <mergeCell ref="K129:L129"/>
    <mergeCell ref="C55:D55"/>
    <mergeCell ref="C43:D43"/>
    <mergeCell ref="K103:L103"/>
    <mergeCell ref="K104:L104"/>
    <mergeCell ref="K105:L105"/>
    <mergeCell ref="K106:L106"/>
    <mergeCell ref="K122:L122"/>
    <mergeCell ref="K123:L123"/>
    <mergeCell ref="K124:L124"/>
    <mergeCell ref="K125:L125"/>
    <mergeCell ref="K126:L126"/>
    <mergeCell ref="K79:L79"/>
    <mergeCell ref="C78:D78"/>
    <mergeCell ref="C79:D79"/>
    <mergeCell ref="C56:D56"/>
    <mergeCell ref="C44:D44"/>
    <mergeCell ref="C7:D7"/>
    <mergeCell ref="C8:D8"/>
    <mergeCell ref="C9:D9"/>
    <mergeCell ref="C11:D11"/>
    <mergeCell ref="E18:F18"/>
    <mergeCell ref="C10:D10"/>
    <mergeCell ref="E4:F4"/>
    <mergeCell ref="O4:P4"/>
    <mergeCell ref="M4:N4"/>
    <mergeCell ref="K5:L5"/>
    <mergeCell ref="K6:L6"/>
    <mergeCell ref="C5:D5"/>
    <mergeCell ref="C6:D6"/>
    <mergeCell ref="G4:H4"/>
    <mergeCell ref="G18:H18"/>
    <mergeCell ref="C12:D12"/>
    <mergeCell ref="C13:D13"/>
    <mergeCell ref="K7:L7"/>
    <mergeCell ref="K9:L9"/>
    <mergeCell ref="K8:L8"/>
    <mergeCell ref="K10:L10"/>
    <mergeCell ref="K11:L11"/>
    <mergeCell ref="K12:L12"/>
    <mergeCell ref="C135:D135"/>
    <mergeCell ref="C136:D136"/>
    <mergeCell ref="C137:D137"/>
    <mergeCell ref="C147:D147"/>
    <mergeCell ref="C139:D139"/>
    <mergeCell ref="C154:D154"/>
    <mergeCell ref="C126:D126"/>
    <mergeCell ref="C127:D127"/>
    <mergeCell ref="C128:D128"/>
    <mergeCell ref="C134:D134"/>
    <mergeCell ref="C130:D130"/>
    <mergeCell ref="C131:D131"/>
    <mergeCell ref="C132:D132"/>
    <mergeCell ref="C133:D133"/>
    <mergeCell ref="K161:L161"/>
    <mergeCell ref="K162:L162"/>
    <mergeCell ref="K163:L163"/>
    <mergeCell ref="K164:L164"/>
    <mergeCell ref="C162:D162"/>
    <mergeCell ref="C161:D161"/>
    <mergeCell ref="C155:D155"/>
    <mergeCell ref="C148:D148"/>
    <mergeCell ref="C138:D138"/>
    <mergeCell ref="K145:L145"/>
    <mergeCell ref="K146:L146"/>
    <mergeCell ref="C144:D144"/>
    <mergeCell ref="C145:D145"/>
    <mergeCell ref="C146:D146"/>
    <mergeCell ref="K148:L148"/>
    <mergeCell ref="C153:D153"/>
    <mergeCell ref="K144:L144"/>
    <mergeCell ref="K165:L165"/>
    <mergeCell ref="K166:L166"/>
    <mergeCell ref="K167:L167"/>
    <mergeCell ref="K168:L168"/>
    <mergeCell ref="C165:D165"/>
    <mergeCell ref="C166:D166"/>
    <mergeCell ref="C167:D167"/>
    <mergeCell ref="C168:D168"/>
    <mergeCell ref="C163:D163"/>
    <mergeCell ref="C164:D164"/>
    <mergeCell ref="C177:D177"/>
    <mergeCell ref="C178:D178"/>
    <mergeCell ref="K173:L173"/>
    <mergeCell ref="K174:L174"/>
    <mergeCell ref="K175:L175"/>
    <mergeCell ref="K176:L176"/>
    <mergeCell ref="K177:L177"/>
    <mergeCell ref="K178:L178"/>
    <mergeCell ref="C173:D173"/>
    <mergeCell ref="C174:D174"/>
    <mergeCell ref="C175:D175"/>
    <mergeCell ref="C176:D176"/>
    <mergeCell ref="C183:D183"/>
    <mergeCell ref="C184:D184"/>
    <mergeCell ref="C185:D185"/>
    <mergeCell ref="C186:D186"/>
    <mergeCell ref="K194:L194"/>
    <mergeCell ref="K195:L195"/>
    <mergeCell ref="C194:D194"/>
    <mergeCell ref="C189:D189"/>
    <mergeCell ref="K183:L183"/>
    <mergeCell ref="K184:L184"/>
    <mergeCell ref="K185:L185"/>
    <mergeCell ref="K186:L186"/>
    <mergeCell ref="K189:L189"/>
    <mergeCell ref="C187:D187"/>
    <mergeCell ref="C188:D188"/>
    <mergeCell ref="K187:L187"/>
    <mergeCell ref="K188:L188"/>
    <mergeCell ref="C200:D200"/>
    <mergeCell ref="C201:D201"/>
    <mergeCell ref="K196:L196"/>
    <mergeCell ref="K197:L197"/>
    <mergeCell ref="K198:L198"/>
    <mergeCell ref="K199:L199"/>
    <mergeCell ref="C195:D195"/>
    <mergeCell ref="C196:D196"/>
    <mergeCell ref="C197:D197"/>
    <mergeCell ref="C198:D198"/>
    <mergeCell ref="C199:D199"/>
    <mergeCell ref="K202:L202"/>
    <mergeCell ref="K203:L203"/>
    <mergeCell ref="C215:D215"/>
    <mergeCell ref="K215:L215"/>
    <mergeCell ref="C213:D213"/>
    <mergeCell ref="K213:L213"/>
    <mergeCell ref="C214:D214"/>
    <mergeCell ref="K214:L214"/>
    <mergeCell ref="K206:L206"/>
    <mergeCell ref="K207:L207"/>
    <mergeCell ref="C212:D212"/>
    <mergeCell ref="K212:L212"/>
    <mergeCell ref="C206:D206"/>
    <mergeCell ref="C207:D207"/>
    <mergeCell ref="C204:D204"/>
    <mergeCell ref="C205:D205"/>
    <mergeCell ref="C202:D202"/>
    <mergeCell ref="C203:D203"/>
    <mergeCell ref="C216:D216"/>
    <mergeCell ref="C217:D217"/>
    <mergeCell ref="C218:D218"/>
    <mergeCell ref="C219:D219"/>
    <mergeCell ref="K216:L216"/>
    <mergeCell ref="K217:L217"/>
    <mergeCell ref="K218:L218"/>
    <mergeCell ref="K219:L219"/>
    <mergeCell ref="K204:L204"/>
    <mergeCell ref="K205:L205"/>
    <mergeCell ref="C227:D227"/>
    <mergeCell ref="K227:L227"/>
    <mergeCell ref="C228:D228"/>
    <mergeCell ref="K228:L228"/>
    <mergeCell ref="C225:D225"/>
    <mergeCell ref="K225:L225"/>
    <mergeCell ref="C226:D226"/>
    <mergeCell ref="K226:L226"/>
    <mergeCell ref="C220:D220"/>
    <mergeCell ref="K220:L220"/>
    <mergeCell ref="C229:D229"/>
    <mergeCell ref="K229:L229"/>
    <mergeCell ref="C230:D230"/>
    <mergeCell ref="K230:L230"/>
    <mergeCell ref="M243:N243"/>
    <mergeCell ref="O243:P243"/>
    <mergeCell ref="C238:D238"/>
    <mergeCell ref="K238:L238"/>
    <mergeCell ref="K243:L243"/>
    <mergeCell ref="C232:D232"/>
    <mergeCell ref="K232:L232"/>
    <mergeCell ref="C235:D235"/>
    <mergeCell ref="K235:L235"/>
    <mergeCell ref="C236:D236"/>
    <mergeCell ref="K236:L236"/>
    <mergeCell ref="C233:D233"/>
    <mergeCell ref="C231:D231"/>
    <mergeCell ref="K231:L231"/>
    <mergeCell ref="C237:D237"/>
    <mergeCell ref="K237:L237"/>
    <mergeCell ref="K233:L233"/>
    <mergeCell ref="C234:D234"/>
    <mergeCell ref="K234:L234"/>
    <mergeCell ref="C248:D248"/>
    <mergeCell ref="C243:D243"/>
    <mergeCell ref="C244:D244"/>
    <mergeCell ref="E243:F243"/>
    <mergeCell ref="G243:H243"/>
    <mergeCell ref="C252:D252"/>
    <mergeCell ref="K244:L244"/>
    <mergeCell ref="K245:L245"/>
    <mergeCell ref="C245:D245"/>
    <mergeCell ref="K247:L247"/>
    <mergeCell ref="K246:L246"/>
    <mergeCell ref="K249:L249"/>
    <mergeCell ref="C249:D249"/>
    <mergeCell ref="C246:D246"/>
    <mergeCell ref="K248:L248"/>
    <mergeCell ref="C247:D247"/>
    <mergeCell ref="C290:D290"/>
    <mergeCell ref="C291:D291"/>
    <mergeCell ref="K287:L287"/>
    <mergeCell ref="K289:L289"/>
    <mergeCell ref="K290:L290"/>
    <mergeCell ref="C289:D289"/>
    <mergeCell ref="C287:D287"/>
    <mergeCell ref="C288:D288"/>
    <mergeCell ref="K288:L288"/>
    <mergeCell ref="K253:L253"/>
    <mergeCell ref="K254:L254"/>
    <mergeCell ref="K255:L255"/>
    <mergeCell ref="C253:D253"/>
    <mergeCell ref="C270:D270"/>
    <mergeCell ref="C271:D271"/>
    <mergeCell ref="C272:D272"/>
    <mergeCell ref="C273:D273"/>
    <mergeCell ref="K272:L272"/>
    <mergeCell ref="K273:L273"/>
    <mergeCell ref="C254:D254"/>
    <mergeCell ref="K262:L262"/>
    <mergeCell ref="K263:L263"/>
    <mergeCell ref="K264:L264"/>
    <mergeCell ref="K265:L265"/>
    <mergeCell ref="C262:D262"/>
    <mergeCell ref="C263:D263"/>
    <mergeCell ref="C264:D264"/>
    <mergeCell ref="C265:D265"/>
    <mergeCell ref="K270:L270"/>
    <mergeCell ref="K271:L271"/>
    <mergeCell ref="C313:D313"/>
    <mergeCell ref="K313:L313"/>
    <mergeCell ref="C304:D304"/>
    <mergeCell ref="K304:L304"/>
    <mergeCell ref="C305:D305"/>
    <mergeCell ref="K305:L305"/>
    <mergeCell ref="C299:D299"/>
    <mergeCell ref="K299:L299"/>
    <mergeCell ref="C255:D255"/>
    <mergeCell ref="K278:L278"/>
    <mergeCell ref="K279:L279"/>
    <mergeCell ref="K280:L280"/>
    <mergeCell ref="K281:L281"/>
    <mergeCell ref="C278:D278"/>
    <mergeCell ref="C279:D279"/>
    <mergeCell ref="C282:D282"/>
    <mergeCell ref="K296:L296"/>
    <mergeCell ref="K297:L297"/>
    <mergeCell ref="K291:L291"/>
    <mergeCell ref="C296:D296"/>
    <mergeCell ref="C297:D297"/>
    <mergeCell ref="C280:D280"/>
    <mergeCell ref="C281:D281"/>
    <mergeCell ref="K282:L282"/>
    <mergeCell ref="K298:L298"/>
    <mergeCell ref="C298:D298"/>
    <mergeCell ref="C322:D322"/>
    <mergeCell ref="C306:D306"/>
    <mergeCell ref="K306:L306"/>
    <mergeCell ref="C307:D307"/>
    <mergeCell ref="K307:L307"/>
    <mergeCell ref="C314:D314"/>
    <mergeCell ref="C325:D325"/>
    <mergeCell ref="C316:D316"/>
    <mergeCell ref="K316:L316"/>
    <mergeCell ref="C317:D317"/>
    <mergeCell ref="K317:L317"/>
    <mergeCell ref="K325:L325"/>
    <mergeCell ref="C323:D323"/>
    <mergeCell ref="C324:D324"/>
    <mergeCell ref="K314:L314"/>
    <mergeCell ref="C315:D315"/>
    <mergeCell ref="K315:L315"/>
    <mergeCell ref="K322:L322"/>
    <mergeCell ref="K323:L323"/>
    <mergeCell ref="K324:L324"/>
    <mergeCell ref="C308:D308"/>
    <mergeCell ref="K308:L308"/>
    <mergeCell ref="C330:D330"/>
    <mergeCell ref="C331:D331"/>
    <mergeCell ref="C332:D332"/>
    <mergeCell ref="C333:D333"/>
    <mergeCell ref="K330:L330"/>
    <mergeCell ref="K331:L331"/>
    <mergeCell ref="K332:L332"/>
    <mergeCell ref="K333:L333"/>
    <mergeCell ref="K338:L338"/>
    <mergeCell ref="C334:D334"/>
    <mergeCell ref="C335:D335"/>
    <mergeCell ref="C336:D336"/>
    <mergeCell ref="C337:D337"/>
    <mergeCell ref="C338:D338"/>
    <mergeCell ref="K334:L334"/>
    <mergeCell ref="K335:L335"/>
    <mergeCell ref="K336:L336"/>
    <mergeCell ref="K337:L337"/>
  </mergeCells>
  <phoneticPr fontId="3" type="noConversion"/>
  <pageMargins left="0.75" right="0.75" top="1" bottom="1" header="0.5" footer="0.5"/>
  <pageSetup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indexed="44"/>
  </sheetPr>
  <dimension ref="B1:F7"/>
  <sheetViews>
    <sheetView showGridLines="0" workbookViewId="0">
      <selection activeCell="C29" sqref="C29"/>
    </sheetView>
  </sheetViews>
  <sheetFormatPr defaultColWidth="8.7109375" defaultRowHeight="12.75" customHeight="1" x14ac:dyDescent="0.2"/>
  <cols>
    <col min="2" max="2" width="4.28515625" customWidth="1"/>
    <col min="3" max="3" width="58.7109375" bestFit="1" customWidth="1"/>
    <col min="4" max="5" width="12.7109375" customWidth="1"/>
  </cols>
  <sheetData>
    <row r="1" spans="2:6" ht="12.75" customHeight="1" x14ac:dyDescent="0.2">
      <c r="E1" s="65"/>
      <c r="F1" s="65"/>
    </row>
    <row r="2" spans="2:6" ht="12.75" customHeight="1" x14ac:dyDescent="0.2">
      <c r="B2" s="59"/>
      <c r="C2" s="60"/>
      <c r="D2" s="63"/>
      <c r="E2" s="63"/>
      <c r="F2" s="61"/>
    </row>
    <row r="3" spans="2:6" ht="12.75" customHeight="1" x14ac:dyDescent="0.2">
      <c r="B3" s="62"/>
      <c r="C3" s="19" t="s">
        <v>60</v>
      </c>
      <c r="D3" s="28" t="s">
        <v>15</v>
      </c>
      <c r="E3" s="66" t="s">
        <v>16</v>
      </c>
      <c r="F3" s="92"/>
    </row>
    <row r="4" spans="2:6" ht="12.75" customHeight="1" x14ac:dyDescent="0.2">
      <c r="B4" s="62"/>
      <c r="C4" s="15" t="s">
        <v>58</v>
      </c>
      <c r="D4" s="70" t="e">
        <f>Totals!$F$53</f>
        <v>#DIV/0!</v>
      </c>
      <c r="E4" s="71" t="e">
        <f>Totals!$G$53</f>
        <v>#DIV/0!</v>
      </c>
      <c r="F4" s="92"/>
    </row>
    <row r="5" spans="2:6" ht="12.75" customHeight="1" x14ac:dyDescent="0.2">
      <c r="B5" s="62"/>
      <c r="C5" s="15" t="s">
        <v>59</v>
      </c>
      <c r="D5" s="70" t="e">
        <f>Totals!$F$71</f>
        <v>#DIV/0!</v>
      </c>
      <c r="E5" s="71" t="e">
        <f>Totals!$G$71</f>
        <v>#DIV/0!</v>
      </c>
      <c r="F5" s="92"/>
    </row>
    <row r="6" spans="2:6" ht="12.75" customHeight="1" x14ac:dyDescent="0.2">
      <c r="B6" s="62"/>
      <c r="C6" s="15" t="s">
        <v>164</v>
      </c>
      <c r="D6" s="35">
        <f>Totals!$F$72</f>
        <v>0</v>
      </c>
      <c r="E6" s="67">
        <f>Totals!$G$72</f>
        <v>0</v>
      </c>
      <c r="F6" s="92"/>
    </row>
    <row r="7" spans="2:6" ht="12.75" customHeight="1" x14ac:dyDescent="0.2">
      <c r="B7" s="475"/>
      <c r="C7" s="16" t="s">
        <v>165</v>
      </c>
      <c r="D7" s="41">
        <f>Totals!$F$73</f>
        <v>0</v>
      </c>
      <c r="E7" s="347">
        <f>Totals!$G$73</f>
        <v>0</v>
      </c>
      <c r="F7" s="348"/>
    </row>
  </sheetData>
  <phoneticPr fontId="3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1" tint="4.9989318521683403E-2"/>
    <pageSetUpPr autoPageBreaks="0"/>
  </sheetPr>
  <dimension ref="A1:IV1006"/>
  <sheetViews>
    <sheetView showGridLines="0" zoomScale="75" workbookViewId="0">
      <pane xSplit="3" ySplit="3" topLeftCell="K4" activePane="bottomRight" state="frozen"/>
      <selection pane="topRight" activeCell="D1" sqref="D1"/>
      <selection pane="bottomLeft" activeCell="A4" sqref="A4"/>
      <selection pane="bottomRight" activeCell="C8" sqref="C8"/>
    </sheetView>
  </sheetViews>
  <sheetFormatPr defaultColWidth="8.7109375" defaultRowHeight="12.75" customHeight="1" x14ac:dyDescent="0.2"/>
  <cols>
    <col min="1" max="2" width="10.7109375" customWidth="1"/>
    <col min="3" max="3" width="30.7109375" customWidth="1"/>
    <col min="4" max="7" width="20.7109375" customWidth="1"/>
    <col min="8" max="8" width="12.7109375" hidden="1" customWidth="1"/>
    <col min="9" max="9" width="20.7109375" customWidth="1"/>
    <col min="10" max="10" width="12.7109375" hidden="1" customWidth="1"/>
    <col min="11" max="14" width="14.42578125" customWidth="1"/>
    <col min="15" max="15" width="14.42578125" hidden="1" customWidth="1"/>
    <col min="16" max="18" width="15.7109375" customWidth="1"/>
    <col min="19" max="19" width="14.7109375" customWidth="1"/>
    <col min="20" max="20" width="30.7109375" hidden="1" customWidth="1"/>
    <col min="21" max="21" width="50.7109375" hidden="1" customWidth="1"/>
    <col min="22" max="22" width="30.7109375" hidden="1" customWidth="1"/>
    <col min="23" max="23" width="50.7109375" hidden="1" customWidth="1"/>
    <col min="24" max="24" width="30.7109375" hidden="1" customWidth="1"/>
    <col min="25" max="25" width="50.7109375" hidden="1" customWidth="1"/>
    <col min="26" max="26" width="30.7109375" customWidth="1"/>
    <col min="27" max="27" width="17.42578125" customWidth="1"/>
    <col min="28" max="34" width="12.7109375" hidden="1" customWidth="1"/>
    <col min="35" max="48" width="15.7109375" hidden="1" customWidth="1"/>
    <col min="49" max="50" width="20.7109375" customWidth="1"/>
    <col min="51" max="51" width="40.7109375" hidden="1" customWidth="1"/>
    <col min="52" max="52" width="15.7109375" customWidth="1"/>
    <col min="53" max="55" width="30.7109375" hidden="1" customWidth="1"/>
  </cols>
  <sheetData>
    <row r="1" spans="1:59" s="141" customFormat="1" ht="16.5" thickTop="1" x14ac:dyDescent="0.25">
      <c r="A1" s="138"/>
      <c r="B1" s="139"/>
      <c r="C1" s="287"/>
      <c r="D1" s="190" t="s">
        <v>225</v>
      </c>
      <c r="E1" s="190"/>
      <c r="F1" s="190"/>
      <c r="G1" s="190" t="s">
        <v>3</v>
      </c>
      <c r="H1" s="190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7"/>
      <c r="BA1" s="191"/>
      <c r="BB1" s="191"/>
      <c r="BC1" s="197"/>
      <c r="BD1" s="140"/>
      <c r="BE1" s="140"/>
    </row>
    <row r="2" spans="1:59" s="144" customFormat="1" ht="15.75" x14ac:dyDescent="0.25">
      <c r="A2" s="142"/>
      <c r="B2" s="143"/>
      <c r="C2" s="238" t="s">
        <v>0</v>
      </c>
      <c r="D2" s="495" t="s">
        <v>167</v>
      </c>
      <c r="E2" s="488"/>
      <c r="F2" s="488"/>
      <c r="G2" s="479" t="s">
        <v>171</v>
      </c>
      <c r="H2" s="480"/>
      <c r="I2" s="480"/>
      <c r="J2" s="481"/>
      <c r="K2" s="248" t="s">
        <v>172</v>
      </c>
      <c r="L2" s="208" t="s">
        <v>173</v>
      </c>
      <c r="M2" s="203" t="s">
        <v>176</v>
      </c>
      <c r="N2" s="482" t="s">
        <v>178</v>
      </c>
      <c r="O2" s="483"/>
      <c r="P2" s="487" t="s">
        <v>179</v>
      </c>
      <c r="Q2" s="488"/>
      <c r="R2" s="213" t="s">
        <v>182</v>
      </c>
      <c r="S2" s="218">
        <v>4</v>
      </c>
      <c r="T2" s="484">
        <v>5</v>
      </c>
      <c r="U2" s="485"/>
      <c r="V2" s="485"/>
      <c r="W2" s="485"/>
      <c r="X2" s="485"/>
      <c r="Y2" s="485"/>
      <c r="Z2" s="224">
        <v>6</v>
      </c>
      <c r="AA2" s="218" t="s">
        <v>191</v>
      </c>
      <c r="AB2" s="489">
        <v>7</v>
      </c>
      <c r="AC2" s="490"/>
      <c r="AD2" s="490"/>
      <c r="AE2" s="490"/>
      <c r="AF2" s="490"/>
      <c r="AG2" s="490"/>
      <c r="AH2" s="491"/>
      <c r="AI2" s="487">
        <v>8</v>
      </c>
      <c r="AJ2" s="488"/>
      <c r="AK2" s="488"/>
      <c r="AL2" s="488"/>
      <c r="AM2" s="488"/>
      <c r="AN2" s="488"/>
      <c r="AO2" s="479">
        <v>9</v>
      </c>
      <c r="AP2" s="480"/>
      <c r="AQ2" s="480"/>
      <c r="AR2" s="480"/>
      <c r="AS2" s="480"/>
      <c r="AT2" s="480"/>
      <c r="AU2" s="480"/>
      <c r="AV2" s="486"/>
      <c r="AW2" s="231" t="s">
        <v>198</v>
      </c>
      <c r="AX2" s="232" t="s">
        <v>199</v>
      </c>
      <c r="AY2" s="224">
        <v>11</v>
      </c>
      <c r="AZ2" s="218">
        <v>12</v>
      </c>
      <c r="BA2" s="485">
        <v>13</v>
      </c>
      <c r="BB2" s="485"/>
      <c r="BC2" s="483"/>
      <c r="BE2" s="316"/>
    </row>
    <row r="3" spans="1:59" s="147" customFormat="1" ht="16.5" thickBot="1" x14ac:dyDescent="0.3">
      <c r="A3" s="145" t="s">
        <v>1</v>
      </c>
      <c r="B3" s="146" t="s">
        <v>2</v>
      </c>
      <c r="C3" s="239"/>
      <c r="D3" s="189" t="s">
        <v>168</v>
      </c>
      <c r="E3" s="133" t="s">
        <v>169</v>
      </c>
      <c r="F3" s="193" t="s">
        <v>170</v>
      </c>
      <c r="G3" s="209" t="s">
        <v>19</v>
      </c>
      <c r="H3" s="210" t="s">
        <v>18</v>
      </c>
      <c r="I3" s="211" t="s">
        <v>20</v>
      </c>
      <c r="J3" s="211" t="s">
        <v>18</v>
      </c>
      <c r="K3" s="210" t="s">
        <v>174</v>
      </c>
      <c r="L3" s="212" t="s">
        <v>175</v>
      </c>
      <c r="M3" s="204" t="s">
        <v>177</v>
      </c>
      <c r="N3" s="221" t="s">
        <v>68</v>
      </c>
      <c r="O3" s="205" t="s">
        <v>18</v>
      </c>
      <c r="P3" s="214" t="s">
        <v>180</v>
      </c>
      <c r="Q3" s="215" t="s">
        <v>181</v>
      </c>
      <c r="R3" s="215" t="s">
        <v>27</v>
      </c>
      <c r="S3" s="219" t="s">
        <v>28</v>
      </c>
      <c r="T3" s="204" t="s">
        <v>4</v>
      </c>
      <c r="U3" s="220" t="s">
        <v>5</v>
      </c>
      <c r="V3" s="204" t="s">
        <v>6</v>
      </c>
      <c r="W3" s="220" t="s">
        <v>7</v>
      </c>
      <c r="X3" s="220" t="s">
        <v>8</v>
      </c>
      <c r="Y3" s="221" t="s">
        <v>9</v>
      </c>
      <c r="Z3" s="225" t="s">
        <v>187</v>
      </c>
      <c r="AA3" s="219" t="s">
        <v>192</v>
      </c>
      <c r="AB3" s="226" t="s">
        <v>28</v>
      </c>
      <c r="AC3" s="227" t="s">
        <v>193</v>
      </c>
      <c r="AD3" s="226" t="s">
        <v>78</v>
      </c>
      <c r="AE3" s="227" t="s">
        <v>79</v>
      </c>
      <c r="AF3" s="227" t="s">
        <v>194</v>
      </c>
      <c r="AG3" s="226" t="s">
        <v>81</v>
      </c>
      <c r="AH3" s="228" t="s">
        <v>18</v>
      </c>
      <c r="AI3" s="214" t="s">
        <v>82</v>
      </c>
      <c r="AJ3" s="229" t="s">
        <v>83</v>
      </c>
      <c r="AK3" s="229" t="s">
        <v>84</v>
      </c>
      <c r="AL3" s="229" t="s">
        <v>85</v>
      </c>
      <c r="AM3" s="229" t="s">
        <v>195</v>
      </c>
      <c r="AN3" s="215" t="s">
        <v>18</v>
      </c>
      <c r="AO3" s="230" t="s">
        <v>82</v>
      </c>
      <c r="AP3" s="211" t="s">
        <v>83</v>
      </c>
      <c r="AQ3" s="211" t="s">
        <v>84</v>
      </c>
      <c r="AR3" s="211" t="s">
        <v>85</v>
      </c>
      <c r="AS3" s="211" t="s">
        <v>196</v>
      </c>
      <c r="AT3" s="211" t="s">
        <v>197</v>
      </c>
      <c r="AU3" s="211" t="s">
        <v>88</v>
      </c>
      <c r="AV3" s="211" t="s">
        <v>18</v>
      </c>
      <c r="AW3" s="233" t="s">
        <v>90</v>
      </c>
      <c r="AX3" s="221" t="s">
        <v>91</v>
      </c>
      <c r="AY3" s="234" t="s">
        <v>89</v>
      </c>
      <c r="AZ3" s="219" t="s">
        <v>93</v>
      </c>
      <c r="BA3" s="235" t="s">
        <v>200</v>
      </c>
      <c r="BB3" s="220" t="s">
        <v>201</v>
      </c>
      <c r="BC3" s="205" t="s">
        <v>202</v>
      </c>
      <c r="BE3" s="282"/>
    </row>
    <row r="4" spans="1:59" s="132" customFormat="1" ht="15.75" thickTop="1" x14ac:dyDescent="0.2">
      <c r="A4" s="148"/>
      <c r="B4" s="149"/>
      <c r="C4" s="236" t="str">
        <f>IF(D4="","","001")</f>
        <v/>
      </c>
      <c r="D4" s="198" t="str">
        <f>IF('DATA - Baseline'!D4="","",'DATA - Baseline'!D4)</f>
        <v/>
      </c>
      <c r="E4" s="178" t="str">
        <f>IF('DATA - Baseline'!E4="","",'DATA - Baseline'!E4)</f>
        <v/>
      </c>
      <c r="F4" s="178" t="str">
        <f>IF('DATA - Baseline'!F4="","",'DATA - Baseline'!F4)</f>
        <v/>
      </c>
      <c r="G4" s="178" t="e">
        <f>IF('DATA - Baseline'!#REF!="","",INDEX(Codes,MATCH('DATA - Baseline'!#REF!,Modes,0)))</f>
        <v>#REF!</v>
      </c>
      <c r="H4" s="178"/>
      <c r="I4" s="178" t="str">
        <f>IF('DATA - Baseline'!I4="","",INDEX(Codes,MATCH('DATA - Baseline'!I4,Modes,0)))</f>
        <v/>
      </c>
      <c r="J4" s="178"/>
      <c r="K4" s="192" t="str">
        <f>IF('DATA - Baseline'!K4=0,"",IF('DATA - Baseline'!K4="","",'DATA - Baseline'!K4))</f>
        <v/>
      </c>
      <c r="L4" s="192" t="str">
        <f>IF('DATA - Baseline'!L4="Yes",1,IF('DATA - Baseline'!L4="No",2,""))</f>
        <v/>
      </c>
      <c r="M4" s="192" t="str">
        <f>IF('DATA - Baseline'!M4="Yes",1,IF('DATA - Baseline'!M4="No",2,""))</f>
        <v/>
      </c>
      <c r="N4" s="178" t="str">
        <f>IF('DATA - Baseline'!N4="Relaxed",1,IF('DATA - Baseline'!N4="Rushed",2,IF('DATA - Baseline'!N4="Happy",3,IF('DATA - Baseline'!N4="Frustrated",4,IF('DATA - Baseline'!N4="Other",5,IF('DATA - Baseline'!N4="Other (Please Specify)",5,""))))))</f>
        <v/>
      </c>
      <c r="O4" s="178"/>
      <c r="P4" s="178" t="str">
        <f>IF('DATA - Baseline'!P4="","",'DATA - Baseline'!P4)</f>
        <v/>
      </c>
      <c r="Q4" s="178" t="str">
        <f>IF('DATA - Baseline'!Q4="Boy",1,IF('DATA - Baseline'!Q4="Girl",2,""))</f>
        <v/>
      </c>
      <c r="R4" s="192" t="str">
        <f>IF('DATA - Baseline'!R4&gt;0,'DATA - Baseline'!R4,"")</f>
        <v/>
      </c>
      <c r="S4" s="178" t="str">
        <f>IF('DATA - Baseline'!S4="Less than 0.5km",1,IF('DATA - Baseline'!S4="0.51 to 1.59km",2,IF('DATA - Baseline'!S4="1.6 to 3km",3,IF('DATA - Baseline'!S4="Over 3km",4, ""))))</f>
        <v/>
      </c>
      <c r="T4" s="178"/>
      <c r="U4" s="178"/>
      <c r="V4" s="178"/>
      <c r="W4" s="178"/>
      <c r="X4" s="178"/>
      <c r="Y4" s="178"/>
      <c r="Z4" s="178" t="str">
        <f>IF('DATA - Baseline'!Z4="STRONGLY AGREE",1,IF('DATA - Baseline'!Z4="AGREE",2,IF('DATA - Baseline'!Z4="DISAGREE",3,IF('DATA - Baseline'!Z4="STRONGLY DISAGREE",4, ""))))</f>
        <v/>
      </c>
      <c r="AA4" s="178" t="str">
        <f>IF(C4="","",(IF(COUNTA('DATA - Baseline'!AB4:AV4)&gt;0,1,2)))</f>
        <v/>
      </c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 t="str">
        <f>IF('DATA - Baseline'!AW4="Relaxed",1,IF('DATA - Baseline'!AW4="Rushed",2,IF('DATA - Baseline'!AW4="Happy",3,IF('DATA - Baseline'!AW4="Tired",4,""))))</f>
        <v/>
      </c>
      <c r="AX4" s="178" t="str">
        <f>IF('DATA - Baseline'!AX4="Relaxed",1,IF('DATA - Baseline'!AX4="Rushed",2,IF('DATA - Baseline'!AX4="Happy",3,IF('DATA - Baseline'!AX4="Tired",4,""))))</f>
        <v/>
      </c>
      <c r="AY4" s="178"/>
      <c r="AZ4" s="314" t="str">
        <f>IF('DATA - Baseline'!AZ4="Yes",1,IF('DATA - Baseline'!AZ4="No",2,""))</f>
        <v/>
      </c>
      <c r="BA4" s="198"/>
      <c r="BB4" s="178"/>
      <c r="BC4" s="178"/>
      <c r="BE4" s="175"/>
    </row>
    <row r="5" spans="1:59" s="132" customFormat="1" ht="15.75" x14ac:dyDescent="0.25">
      <c r="A5" s="148"/>
      <c r="B5" s="149"/>
      <c r="C5" s="236" t="str">
        <f>IF(D5="","",C4+1)</f>
        <v/>
      </c>
      <c r="D5" s="198" t="str">
        <f>IF('DATA - Baseline'!D5="","",'DATA - Baseline'!D5)</f>
        <v/>
      </c>
      <c r="E5" s="178" t="str">
        <f>IF('DATA - Baseline'!E5="","",'DATA - Baseline'!E5)</f>
        <v/>
      </c>
      <c r="F5" s="178" t="str">
        <f>IF('DATA - Baseline'!F5="","",'DATA - Baseline'!F5)</f>
        <v/>
      </c>
      <c r="G5" s="178" t="str">
        <f>IF('DATA - Baseline'!G4="","",INDEX(Codes,MATCH('DATA - Baseline'!G4,Modes,0)))</f>
        <v/>
      </c>
      <c r="H5" s="178"/>
      <c r="I5" s="178" t="str">
        <f>IF('DATA - Baseline'!I5="","",INDEX(Codes,MATCH('DATA - Baseline'!I5,Modes,0)))</f>
        <v/>
      </c>
      <c r="J5" s="178"/>
      <c r="K5" s="192" t="str">
        <f>IF('DATA - Baseline'!K5=0,"",IF('DATA - Baseline'!K5="","",'DATA - Baseline'!K5))</f>
        <v/>
      </c>
      <c r="L5" s="192" t="str">
        <f>IF('DATA - Baseline'!L5="Yes",1,IF('DATA - Baseline'!L5="No",2,""))</f>
        <v/>
      </c>
      <c r="M5" s="192" t="str">
        <f>IF('DATA - Baseline'!M5="Yes",1,IF('DATA - Baseline'!M5="No",2,""))</f>
        <v/>
      </c>
      <c r="N5" s="178" t="str">
        <f>IF('DATA - Baseline'!N5="Relaxed",1,IF('DATA - Baseline'!N5="Rushed",2,IF('DATA - Baseline'!N5="Happy",3,IF('DATA - Baseline'!N5="Frustrated",4,IF('DATA - Baseline'!N5="Other",5,IF('DATA - Baseline'!N5="Other (Please Specify)",5,""))))))</f>
        <v/>
      </c>
      <c r="O5" s="178"/>
      <c r="P5" s="178" t="str">
        <f>IF('DATA - Baseline'!P5="","",'DATA - Baseline'!P5)</f>
        <v/>
      </c>
      <c r="Q5" s="178" t="str">
        <f>IF('DATA - Baseline'!Q5="Boy",1,IF('DATA - Baseline'!Q5="Girl",2,""))</f>
        <v/>
      </c>
      <c r="R5" s="192" t="str">
        <f>IF('DATA - Baseline'!R5&gt;0,'DATA - Baseline'!R5,"")</f>
        <v/>
      </c>
      <c r="S5" s="178" t="str">
        <f>IF('DATA - Baseline'!S5="Less than 0.5km",1,IF('DATA - Baseline'!S5="0.51 to 1.59km",2,IF('DATA - Baseline'!S5="1.6 to 3km",3,IF('DATA - Baseline'!S5="Over 3km",4, ""))))</f>
        <v/>
      </c>
      <c r="T5" s="178"/>
      <c r="U5" s="178"/>
      <c r="V5" s="178"/>
      <c r="W5" s="178"/>
      <c r="X5" s="178"/>
      <c r="Y5" s="178"/>
      <c r="Z5" s="178" t="str">
        <f>IF('DATA - Baseline'!Z5="STRONGLY AGREE",1,IF('DATA - Baseline'!Z5="AGREE",2,IF('DATA - Baseline'!Z5="DISAGREE",3,IF('DATA - Baseline'!Z5="STRONGLY DISAGREE",4, ""))))</f>
        <v/>
      </c>
      <c r="AA5" s="178" t="str">
        <f>IF(C5="","",(IF(COUNTA('DATA - Baseline'!AB5:AV5)&gt;0,1,2)))</f>
        <v/>
      </c>
      <c r="AB5" s="178"/>
      <c r="AC5" s="178"/>
      <c r="AD5" s="178"/>
      <c r="AE5" s="178"/>
      <c r="AF5" s="178"/>
      <c r="AG5" s="178"/>
      <c r="AH5" s="178"/>
      <c r="AI5" s="178"/>
      <c r="AJ5" s="178"/>
      <c r="AK5" s="178"/>
      <c r="AL5" s="178"/>
      <c r="AM5" s="178"/>
      <c r="AN5" s="178"/>
      <c r="AO5" s="178"/>
      <c r="AP5" s="178"/>
      <c r="AQ5" s="178"/>
      <c r="AR5" s="178"/>
      <c r="AS5" s="178"/>
      <c r="AT5" s="178"/>
      <c r="AU5" s="178"/>
      <c r="AV5" s="178"/>
      <c r="AW5" s="178" t="str">
        <f>IF('DATA - Baseline'!AW5="Relaxed",1,IF('DATA - Baseline'!AW5="Rushed",2,IF('DATA - Baseline'!AW5="Happy",3,IF('DATA - Baseline'!AW5="Tired",4,""))))</f>
        <v/>
      </c>
      <c r="AX5" s="178" t="str">
        <f>IF('DATA - Baseline'!AX5="Relaxed",1,IF('DATA - Baseline'!AX5="Rushed",2,IF('DATA - Baseline'!AX5="Happy",3,IF('DATA - Baseline'!AX5="Tired",4,""))))</f>
        <v/>
      </c>
      <c r="AY5" s="178"/>
      <c r="AZ5" s="314" t="str">
        <f>IF('DATA - Baseline'!AZ5="Yes",1,IF('DATA - Baseline'!AZ5="No",2,""))</f>
        <v/>
      </c>
      <c r="BA5" s="198"/>
      <c r="BB5" s="178"/>
      <c r="BC5" s="178"/>
      <c r="BE5" s="175"/>
      <c r="BF5" s="344" t="s">
        <v>302</v>
      </c>
      <c r="BG5" s="345" t="s">
        <v>61</v>
      </c>
    </row>
    <row r="6" spans="1:59" s="132" customFormat="1" ht="15" x14ac:dyDescent="0.3">
      <c r="A6" s="148"/>
      <c r="B6" s="149"/>
      <c r="C6" s="236" t="str">
        <f>IF(D6="","",C5+1)</f>
        <v/>
      </c>
      <c r="D6" s="198" t="str">
        <f>IF('DATA - Baseline'!D6="","",'DATA - Baseline'!D6)</f>
        <v/>
      </c>
      <c r="E6" s="178" t="str">
        <f>IF('DATA - Baseline'!E6="","",'DATA - Baseline'!E6)</f>
        <v/>
      </c>
      <c r="F6" s="178" t="str">
        <f>IF('DATA - Baseline'!F6="","",'DATA - Baseline'!F6)</f>
        <v/>
      </c>
      <c r="G6" s="178" t="str">
        <f>IF('DATA - Baseline'!G5="","",INDEX(Codes,MATCH('DATA - Baseline'!G5,Modes,0)))</f>
        <v/>
      </c>
      <c r="H6" s="178"/>
      <c r="I6" s="178" t="str">
        <f>IF('DATA - Baseline'!I6="","",INDEX(Codes,MATCH('DATA - Baseline'!I6,Modes,0)))</f>
        <v/>
      </c>
      <c r="J6" s="178"/>
      <c r="K6" s="192" t="str">
        <f>IF('DATA - Baseline'!K6=0,"",IF('DATA - Baseline'!K6="","",'DATA - Baseline'!K6))</f>
        <v/>
      </c>
      <c r="L6" s="192" t="str">
        <f>IF('DATA - Baseline'!L6="Yes",1,IF('DATA - Baseline'!L6="No",2,""))</f>
        <v/>
      </c>
      <c r="M6" s="192" t="str">
        <f>IF('DATA - Baseline'!M6="Yes",1,IF('DATA - Baseline'!M6="No",2,""))</f>
        <v/>
      </c>
      <c r="N6" s="178" t="str">
        <f>IF('DATA - Baseline'!N6="Relaxed",1,IF('DATA - Baseline'!N6="Rushed",2,IF('DATA - Baseline'!N6="Happy",3,IF('DATA - Baseline'!N6="Frustrated",4,IF('DATA - Baseline'!N6="Other",5,IF('DATA - Baseline'!N6="Other (Please Specify)",5,""))))))</f>
        <v/>
      </c>
      <c r="O6" s="178"/>
      <c r="P6" s="178" t="str">
        <f>IF('DATA - Baseline'!P6="","",'DATA - Baseline'!P6)</f>
        <v/>
      </c>
      <c r="Q6" s="178" t="str">
        <f>IF('DATA - Baseline'!Q6="Boy",1,IF('DATA - Baseline'!Q6="Girl",2,""))</f>
        <v/>
      </c>
      <c r="R6" s="192" t="str">
        <f>IF('DATA - Baseline'!R6&gt;0,'DATA - Baseline'!R6,"")</f>
        <v/>
      </c>
      <c r="S6" s="178" t="str">
        <f>IF('DATA - Baseline'!S6="Less than 0.5km",1,IF('DATA - Baseline'!S6="0.51 to 1.59km",2,IF('DATA - Baseline'!S6="1.6 to 3km",3,IF('DATA - Baseline'!S6="Over 3km",4, ""))))</f>
        <v/>
      </c>
      <c r="T6" s="178"/>
      <c r="U6" s="178"/>
      <c r="V6" s="178"/>
      <c r="W6" s="178"/>
      <c r="X6" s="178"/>
      <c r="Y6" s="178"/>
      <c r="Z6" s="178" t="str">
        <f>IF('DATA - Baseline'!Z6="STRONGLY AGREE",1,IF('DATA - Baseline'!Z6="AGREE",2,IF('DATA - Baseline'!Z6="DISAGREE",3,IF('DATA - Baseline'!Z6="STRONGLY DISAGREE",4, ""))))</f>
        <v/>
      </c>
      <c r="AA6" s="178" t="str">
        <f>IF(C6="","",(IF(COUNTA('DATA - Baseline'!AB6:AV6)&gt;0,1,2)))</f>
        <v/>
      </c>
      <c r="AB6" s="178"/>
      <c r="AC6" s="178"/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8"/>
      <c r="AO6" s="178"/>
      <c r="AP6" s="178"/>
      <c r="AQ6" s="178"/>
      <c r="AR6" s="178"/>
      <c r="AS6" s="178"/>
      <c r="AT6" s="178"/>
      <c r="AU6" s="178"/>
      <c r="AV6" s="178"/>
      <c r="AW6" s="178" t="str">
        <f>IF('DATA - Baseline'!AW6="Relaxed",1,IF('DATA - Baseline'!AW6="Rushed",2,IF('DATA - Baseline'!AW6="Happy",3,IF('DATA - Baseline'!AW6="Tired",4,""))))</f>
        <v/>
      </c>
      <c r="AX6" s="178" t="str">
        <f>IF('DATA - Baseline'!AX6="Relaxed",1,IF('DATA - Baseline'!AX6="Rushed",2,IF('DATA - Baseline'!AX6="Happy",3,IF('DATA - Baseline'!AX6="Tired",4,""))))</f>
        <v/>
      </c>
      <c r="AY6" s="178"/>
      <c r="AZ6" s="314" t="str">
        <f>IF('DATA - Baseline'!AZ6="Yes",1,IF('DATA - Baseline'!AZ6="No",2,""))</f>
        <v/>
      </c>
      <c r="BA6" s="198"/>
      <c r="BB6" s="178"/>
      <c r="BC6" s="178"/>
      <c r="BE6" s="175"/>
      <c r="BF6" s="338"/>
      <c r="BG6" s="339"/>
    </row>
    <row r="7" spans="1:59" s="132" customFormat="1" ht="15" x14ac:dyDescent="0.3">
      <c r="A7" s="148"/>
      <c r="B7" s="160"/>
      <c r="C7" s="236" t="str">
        <f t="shared" ref="C7:C69" si="0">IF(D7="","",C6+1)</f>
        <v/>
      </c>
      <c r="D7" s="198" t="str">
        <f>IF('DATA - Baseline'!D7="","",'DATA - Baseline'!D7)</f>
        <v/>
      </c>
      <c r="E7" s="178" t="str">
        <f>IF('DATA - Baseline'!E7="","",'DATA - Baseline'!E7)</f>
        <v/>
      </c>
      <c r="F7" s="178" t="str">
        <f>IF('DATA - Baseline'!F7="","",'DATA - Baseline'!F7)</f>
        <v/>
      </c>
      <c r="G7" s="178" t="str">
        <f>IF('DATA - Baseline'!G6="","",INDEX(Codes,MATCH('DATA - Baseline'!G6,Modes,0)))</f>
        <v/>
      </c>
      <c r="H7" s="178"/>
      <c r="I7" s="178" t="str">
        <f>IF('DATA - Baseline'!I7="","",INDEX(Codes,MATCH('DATA - Baseline'!I7,Modes,0)))</f>
        <v/>
      </c>
      <c r="J7" s="178"/>
      <c r="K7" s="192" t="str">
        <f>IF('DATA - Baseline'!K7=0,"",IF('DATA - Baseline'!K7="","",'DATA - Baseline'!K7))</f>
        <v/>
      </c>
      <c r="L7" s="192" t="str">
        <f>IF('DATA - Baseline'!L7="Yes",1,IF('DATA - Baseline'!L7="No",2,""))</f>
        <v/>
      </c>
      <c r="M7" s="192" t="str">
        <f>IF('DATA - Baseline'!M7="Yes",1,IF('DATA - Baseline'!M7="No",2,""))</f>
        <v/>
      </c>
      <c r="N7" s="178" t="str">
        <f>IF('DATA - Baseline'!N7="Relaxed",1,IF('DATA - Baseline'!N7="Rushed",2,IF('DATA - Baseline'!N7="Happy",3,IF('DATA - Baseline'!N7="Frustrated",4,IF('DATA - Baseline'!N7="Other",5,IF('DATA - Baseline'!N7="Other (please specify)",5,""))))))</f>
        <v/>
      </c>
      <c r="O7" s="178"/>
      <c r="P7" s="178" t="str">
        <f>IF('DATA - Baseline'!P7="","",'DATA - Baseline'!P7)</f>
        <v/>
      </c>
      <c r="Q7" s="178" t="str">
        <f>IF('DATA - Baseline'!Q7="Boy",1,IF('DATA - Baseline'!Q7="Girl",2,""))</f>
        <v/>
      </c>
      <c r="R7" s="192" t="str">
        <f>IF('DATA - Baseline'!R7&gt;0,'DATA - Baseline'!R7,"")</f>
        <v/>
      </c>
      <c r="S7" s="178" t="str">
        <f>IF('DATA - Baseline'!S7="Less than 0.5km",1,IF('DATA - Baseline'!S7="0.51 to 1.59km",2,IF('DATA - Baseline'!S7="1.6 to 3km",3,IF('DATA - Baseline'!S7="Over 3km",4, ""))))</f>
        <v/>
      </c>
      <c r="T7" s="178"/>
      <c r="U7" s="178"/>
      <c r="V7" s="178"/>
      <c r="W7" s="178"/>
      <c r="X7" s="178"/>
      <c r="Y7" s="178"/>
      <c r="Z7" s="178" t="str">
        <f>IF('DATA - Baseline'!Z7="STRONGLY AGREE",1,IF('DATA - Baseline'!Z7="AGREE",2,IF('DATA - Baseline'!Z7="DISAGREE",3,IF('DATA - Baseline'!Z7="STRONGLY DISAGREE",4, ""))))</f>
        <v/>
      </c>
      <c r="AA7" s="178" t="str">
        <f>IF(C7="","",(IF(COUNTA('DATA - Baseline'!AB7:AV7)&gt;0,1,2)))</f>
        <v/>
      </c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8"/>
      <c r="AU7" s="178"/>
      <c r="AV7" s="178"/>
      <c r="AW7" s="178" t="str">
        <f>IF('DATA - Baseline'!AW7="Relaxed",1,IF('DATA - Baseline'!AW7="Rushed",2,IF('DATA - Baseline'!AW7="Happy",3,IF('DATA - Baseline'!AW7="Tired",4,""))))</f>
        <v/>
      </c>
      <c r="AX7" s="178" t="str">
        <f>IF('DATA - Baseline'!AX7="Relaxed",1,IF('DATA - Baseline'!AX7="Rushed",2,IF('DATA - Baseline'!AX7="Happy",3,IF('DATA - Baseline'!AX7="Tired",4,""))))</f>
        <v/>
      </c>
      <c r="AY7" s="178"/>
      <c r="AZ7" s="314" t="str">
        <f>IF('DATA - Baseline'!AZ7="Yes",1,IF('DATA - Baseline'!AZ7="No",2,""))</f>
        <v/>
      </c>
      <c r="BA7" s="198"/>
      <c r="BB7" s="178"/>
      <c r="BC7" s="178"/>
      <c r="BE7" s="175"/>
      <c r="BF7" s="340" t="s">
        <v>290</v>
      </c>
      <c r="BG7" s="341">
        <v>1</v>
      </c>
    </row>
    <row r="8" spans="1:59" s="132" customFormat="1" ht="15" x14ac:dyDescent="0.3">
      <c r="A8" s="148"/>
      <c r="B8" s="160"/>
      <c r="C8" s="236" t="str">
        <f t="shared" si="0"/>
        <v/>
      </c>
      <c r="D8" s="198" t="str">
        <f>IF('DATA - Baseline'!D8="","",'DATA - Baseline'!D8)</f>
        <v/>
      </c>
      <c r="E8" s="178" t="str">
        <f>IF('DATA - Baseline'!E8="","",'DATA - Baseline'!E8)</f>
        <v/>
      </c>
      <c r="F8" s="178" t="str">
        <f>IF('DATA - Baseline'!F8="","",'DATA - Baseline'!F8)</f>
        <v/>
      </c>
      <c r="G8" s="178" t="str">
        <f>IF('DATA - Baseline'!G7="","",INDEX(Codes,MATCH('DATA - Baseline'!G7,Modes,0)))</f>
        <v/>
      </c>
      <c r="H8" s="178"/>
      <c r="I8" s="178" t="str">
        <f>IF('DATA - Baseline'!I8="","",INDEX(Codes,MATCH('DATA - Baseline'!I8,Modes,0)))</f>
        <v/>
      </c>
      <c r="J8" s="178"/>
      <c r="K8" s="192" t="str">
        <f>IF('DATA - Baseline'!K8=0,"",IF('DATA - Baseline'!K8="","",'DATA - Baseline'!K8))</f>
        <v/>
      </c>
      <c r="L8" s="192" t="str">
        <f>IF('DATA - Baseline'!L8="Yes",1,IF('DATA - Baseline'!L8="No",2,""))</f>
        <v/>
      </c>
      <c r="M8" s="192" t="str">
        <f>IF('DATA - Baseline'!M8="Yes",1,IF('DATA - Baseline'!M8="No",2,""))</f>
        <v/>
      </c>
      <c r="N8" s="178" t="str">
        <f>IF('DATA - Baseline'!N8="Relaxed",1,IF('DATA - Baseline'!N8="Rushed",2,IF('DATA - Baseline'!N8="Happy",3,IF('DATA - Baseline'!N8="Frustrated",4,IF('DATA - Baseline'!N8="Other",5,IF('DATA - Baseline'!N8="Other (Please Specify)",5,""))))))</f>
        <v/>
      </c>
      <c r="O8" s="178"/>
      <c r="P8" s="178" t="str">
        <f>IF('DATA - Baseline'!P8="","",'DATA - Baseline'!P8)</f>
        <v/>
      </c>
      <c r="Q8" s="178" t="str">
        <f>IF('DATA - Baseline'!Q8="Boy",1,IF('DATA - Baseline'!Q8="Girl",2,""))</f>
        <v/>
      </c>
      <c r="R8" s="192" t="str">
        <f>IF('DATA - Baseline'!R8&gt;0,'DATA - Baseline'!R8,"")</f>
        <v/>
      </c>
      <c r="S8" s="178" t="str">
        <f>IF('DATA - Baseline'!S8="Less than 0.5km",1,IF('DATA - Baseline'!S8="0.51 to 1.59km",2,IF('DATA - Baseline'!S8="1.6 to 3km",3,IF('DATA - Baseline'!S8="Over 3km",4, ""))))</f>
        <v/>
      </c>
      <c r="T8" s="178"/>
      <c r="U8" s="178"/>
      <c r="V8" s="178"/>
      <c r="W8" s="178"/>
      <c r="X8" s="178"/>
      <c r="Y8" s="178"/>
      <c r="Z8" s="178" t="str">
        <f>IF('DATA - Baseline'!Z8="STRONGLY AGREE",1,IF('DATA - Baseline'!Z8="AGREE",2,IF('DATA - Baseline'!Z8="DISAGREE",3,IF('DATA - Baseline'!Z8="STRONGLY DISAGREE",4, ""))))</f>
        <v/>
      </c>
      <c r="AA8" s="178" t="str">
        <f>IF(C8="","",(IF(COUNTA('DATA - Baseline'!AB8:AV8)&gt;0,1,2)))</f>
        <v/>
      </c>
      <c r="AB8" s="178"/>
      <c r="AC8" s="178"/>
      <c r="AD8" s="178"/>
      <c r="AE8" s="178"/>
      <c r="AF8" s="178"/>
      <c r="AG8" s="178"/>
      <c r="AH8" s="178"/>
      <c r="AI8" s="178"/>
      <c r="AJ8" s="178"/>
      <c r="AK8" s="178"/>
      <c r="AL8" s="178"/>
      <c r="AM8" s="178"/>
      <c r="AN8" s="178"/>
      <c r="AO8" s="178"/>
      <c r="AP8" s="178"/>
      <c r="AQ8" s="178"/>
      <c r="AR8" s="178"/>
      <c r="AS8" s="178"/>
      <c r="AT8" s="178"/>
      <c r="AU8" s="178"/>
      <c r="AV8" s="178"/>
      <c r="AW8" s="178" t="str">
        <f>IF('DATA - Baseline'!AW8="Relaxed",1,IF('DATA - Baseline'!AW8="Rushed",2,IF('DATA - Baseline'!AW8="Happy",3,IF('DATA - Baseline'!AW8="Tired",4,""))))</f>
        <v/>
      </c>
      <c r="AX8" s="178" t="str">
        <f>IF('DATA - Baseline'!AX8="Relaxed",1,IF('DATA - Baseline'!AX8="Rushed",2,IF('DATA - Baseline'!AX8="Happy",3,IF('DATA - Baseline'!AX8="Tired",4,""))))</f>
        <v/>
      </c>
      <c r="AY8" s="178"/>
      <c r="AZ8" s="314" t="str">
        <f>IF('DATA - Baseline'!AZ8="Yes",1,IF('DATA - Baseline'!AZ8="No",2,""))</f>
        <v/>
      </c>
      <c r="BA8" s="198"/>
      <c r="BB8" s="178"/>
      <c r="BC8" s="178"/>
      <c r="BE8" s="175"/>
      <c r="BF8" s="340" t="s">
        <v>291</v>
      </c>
      <c r="BG8" s="341">
        <v>2</v>
      </c>
    </row>
    <row r="9" spans="1:59" s="132" customFormat="1" ht="15" x14ac:dyDescent="0.3">
      <c r="A9" s="148"/>
      <c r="B9" s="160"/>
      <c r="C9" s="236" t="str">
        <f t="shared" si="0"/>
        <v/>
      </c>
      <c r="D9" s="198" t="str">
        <f>IF('DATA - Baseline'!D9="","",'DATA - Baseline'!D9)</f>
        <v/>
      </c>
      <c r="E9" s="178" t="str">
        <f>IF('DATA - Baseline'!E9="","",'DATA - Baseline'!E9)</f>
        <v/>
      </c>
      <c r="F9" s="178" t="str">
        <f>IF('DATA - Baseline'!F9="","",'DATA - Baseline'!F9)</f>
        <v/>
      </c>
      <c r="G9" s="178" t="str">
        <f>IF('DATA - Baseline'!G8="","",INDEX(Codes,MATCH('DATA - Baseline'!G8,Modes,0)))</f>
        <v/>
      </c>
      <c r="H9" s="178"/>
      <c r="I9" s="178" t="str">
        <f>IF('DATA - Baseline'!I9="","",INDEX(Codes,MATCH('DATA - Baseline'!I9,Modes,0)))</f>
        <v/>
      </c>
      <c r="J9" s="178"/>
      <c r="K9" s="192" t="str">
        <f>IF('DATA - Baseline'!K9=0,"",IF('DATA - Baseline'!K9="","",'DATA - Baseline'!K9))</f>
        <v/>
      </c>
      <c r="L9" s="192" t="str">
        <f>IF('DATA - Baseline'!L9="Yes",1,IF('DATA - Baseline'!L9="No",2,""))</f>
        <v/>
      </c>
      <c r="M9" s="192" t="str">
        <f>IF('DATA - Baseline'!M9="Yes",1,IF('DATA - Baseline'!M9="No",2,""))</f>
        <v/>
      </c>
      <c r="N9" s="178" t="str">
        <f>IF('DATA - Baseline'!N9="Relaxed",1,IF('DATA - Baseline'!N9="Rushed",2,IF('DATA - Baseline'!N9="Happy",3,IF('DATA - Baseline'!N9="Frustrated",4,IF('DATA - Baseline'!N9="Other",5,IF('DATA - Baseline'!N9="Other (Please Specify)",5,""))))))</f>
        <v/>
      </c>
      <c r="O9" s="178"/>
      <c r="P9" s="178" t="str">
        <f>IF('DATA - Baseline'!P9="","",'DATA - Baseline'!P9)</f>
        <v/>
      </c>
      <c r="Q9" s="178" t="str">
        <f>IF('DATA - Baseline'!Q9="Boy",1,IF('DATA - Baseline'!Q9="Girl",2,""))</f>
        <v/>
      </c>
      <c r="R9" s="192" t="str">
        <f>IF('DATA - Baseline'!R9&gt;0,'DATA - Baseline'!R9,"")</f>
        <v/>
      </c>
      <c r="S9" s="178" t="str">
        <f>IF('DATA - Baseline'!S9="Less than 0.5km",1,IF('DATA - Baseline'!S9="0.51 to 1.59km",2,IF('DATA - Baseline'!S9="1.6 to 3km",3,IF('DATA - Baseline'!S9="Over 3km",4, ""))))</f>
        <v/>
      </c>
      <c r="T9" s="178"/>
      <c r="U9" s="178"/>
      <c r="V9" s="178"/>
      <c r="W9" s="178"/>
      <c r="X9" s="178"/>
      <c r="Y9" s="178"/>
      <c r="Z9" s="178" t="str">
        <f>IF('DATA - Baseline'!Z9="STRONGLY AGREE",1,IF('DATA - Baseline'!Z9="AGREE",2,IF('DATA - Baseline'!Z9="DISAGREE",3,IF('DATA - Baseline'!Z9="STRONGLY DISAGREE",4, ""))))</f>
        <v/>
      </c>
      <c r="AA9" s="178" t="str">
        <f>IF(C9="","",(IF(COUNTA('DATA - Baseline'!AB9:AV9)&gt;0,1,2)))</f>
        <v/>
      </c>
      <c r="AB9" s="178"/>
      <c r="AC9" s="178"/>
      <c r="AD9" s="178"/>
      <c r="AE9" s="178"/>
      <c r="AF9" s="178"/>
      <c r="AG9" s="178"/>
      <c r="AH9" s="178"/>
      <c r="AI9" s="178"/>
      <c r="AJ9" s="178"/>
      <c r="AK9" s="178"/>
      <c r="AL9" s="178"/>
      <c r="AM9" s="178"/>
      <c r="AN9" s="178"/>
      <c r="AO9" s="178"/>
      <c r="AP9" s="178"/>
      <c r="AQ9" s="178"/>
      <c r="AR9" s="178"/>
      <c r="AS9" s="178"/>
      <c r="AT9" s="178"/>
      <c r="AU9" s="178"/>
      <c r="AV9" s="178"/>
      <c r="AW9" s="178" t="str">
        <f>IF('DATA - Baseline'!AW9="Relaxed",1,IF('DATA - Baseline'!AW9="Rushed",2,IF('DATA - Baseline'!AW9="Happy",3,IF('DATA - Baseline'!AW9="Tired",4,""))))</f>
        <v/>
      </c>
      <c r="AX9" s="178" t="str">
        <f>IF('DATA - Baseline'!AX9="Relaxed",1,IF('DATA - Baseline'!AX9="Rushed",2,IF('DATA - Baseline'!AX9="Happy",3,IF('DATA - Baseline'!AX9="Tired",4,""))))</f>
        <v/>
      </c>
      <c r="AY9" s="178"/>
      <c r="AZ9" s="314" t="str">
        <f>IF('DATA - Baseline'!AZ9="Yes",1,IF('DATA - Baseline'!AZ9="No",2,""))</f>
        <v/>
      </c>
      <c r="BA9" s="198"/>
      <c r="BB9" s="178"/>
      <c r="BC9" s="178"/>
      <c r="BE9" s="175"/>
      <c r="BF9" s="340" t="s">
        <v>292</v>
      </c>
      <c r="BG9" s="341">
        <v>3</v>
      </c>
    </row>
    <row r="10" spans="1:59" s="132" customFormat="1" ht="15" x14ac:dyDescent="0.3">
      <c r="A10" s="148"/>
      <c r="B10" s="160"/>
      <c r="C10" s="236" t="str">
        <f t="shared" si="0"/>
        <v/>
      </c>
      <c r="D10" s="198" t="str">
        <f>IF('DATA - Baseline'!D10="","",'DATA - Baseline'!D10)</f>
        <v/>
      </c>
      <c r="E10" s="178" t="str">
        <f>IF('DATA - Baseline'!E10="","",'DATA - Baseline'!E10)</f>
        <v/>
      </c>
      <c r="F10" s="178" t="str">
        <f>IF('DATA - Baseline'!F10="","",'DATA - Baseline'!F10)</f>
        <v/>
      </c>
      <c r="G10" s="178" t="str">
        <f>IF('DATA - Baseline'!G9="","",INDEX(Codes,MATCH('DATA - Baseline'!G9,Modes,0)))</f>
        <v/>
      </c>
      <c r="H10" s="178"/>
      <c r="I10" s="178" t="str">
        <f>IF('DATA - Baseline'!I10="","",INDEX(Codes,MATCH('DATA - Baseline'!I10,Modes,0)))</f>
        <v/>
      </c>
      <c r="J10" s="178"/>
      <c r="K10" s="192" t="str">
        <f>IF('DATA - Baseline'!K10=0,"",IF('DATA - Baseline'!K10="","",'DATA - Baseline'!K10))</f>
        <v/>
      </c>
      <c r="L10" s="192" t="str">
        <f>IF('DATA - Baseline'!L10="Yes",1,IF('DATA - Baseline'!L10="No",2,""))</f>
        <v/>
      </c>
      <c r="M10" s="192" t="str">
        <f>IF('DATA - Baseline'!M10="Yes",1,IF('DATA - Baseline'!M10="No",2,""))</f>
        <v/>
      </c>
      <c r="N10" s="178" t="str">
        <f>IF('DATA - Baseline'!N10="Relaxed",1,IF('DATA - Baseline'!N10="Rushed",2,IF('DATA - Baseline'!N10="Happy",3,IF('DATA - Baseline'!N10="Frustrated",4,IF('DATA - Baseline'!N10="Other",5,IF('DATA - Baseline'!N10="Other (Please Specify)",5,""))))))</f>
        <v/>
      </c>
      <c r="O10" s="178"/>
      <c r="P10" s="178" t="str">
        <f>IF('DATA - Baseline'!P10="","",'DATA - Baseline'!P10)</f>
        <v/>
      </c>
      <c r="Q10" s="178" t="str">
        <f>IF('DATA - Baseline'!Q10="Boy",1,IF('DATA - Baseline'!Q10="Girl",2,""))</f>
        <v/>
      </c>
      <c r="R10" s="192" t="str">
        <f>IF('DATA - Baseline'!R10&gt;0,'DATA - Baseline'!R10,"")</f>
        <v/>
      </c>
      <c r="S10" s="178" t="str">
        <f>IF('DATA - Baseline'!S10="Less than 0.5km",1,IF('DATA - Baseline'!S10="0.51 to 1.59km",2,IF('DATA - Baseline'!S10="1.6 to 3km",3,IF('DATA - Baseline'!S10="Over 3km",4, ""))))</f>
        <v/>
      </c>
      <c r="T10" s="178"/>
      <c r="U10" s="178"/>
      <c r="V10" s="178"/>
      <c r="W10" s="178"/>
      <c r="X10" s="178"/>
      <c r="Y10" s="178"/>
      <c r="Z10" s="178" t="str">
        <f>IF('DATA - Baseline'!Z10="STRONGLY AGREE",1,IF('DATA - Baseline'!Z10="AGREE",2,IF('DATA - Baseline'!Z10="DISAGREE",3,IF('DATA - Baseline'!Z10="STRONGLY DISAGREE",4, ""))))</f>
        <v/>
      </c>
      <c r="AA10" s="178" t="str">
        <f>IF(C10="","",(IF(COUNTA('DATA - Baseline'!AB10:AV10)&gt;0,1,2)))</f>
        <v/>
      </c>
      <c r="AB10" s="178"/>
      <c r="AC10" s="178"/>
      <c r="AD10" s="178"/>
      <c r="AE10" s="178"/>
      <c r="AF10" s="178"/>
      <c r="AG10" s="178"/>
      <c r="AH10" s="178"/>
      <c r="AI10" s="178"/>
      <c r="AJ10" s="178"/>
      <c r="AK10" s="178"/>
      <c r="AL10" s="178"/>
      <c r="AM10" s="178"/>
      <c r="AN10" s="178"/>
      <c r="AO10" s="178"/>
      <c r="AP10" s="178"/>
      <c r="AQ10" s="178"/>
      <c r="AR10" s="178"/>
      <c r="AS10" s="178"/>
      <c r="AT10" s="178"/>
      <c r="AU10" s="178"/>
      <c r="AV10" s="178"/>
      <c r="AW10" s="178" t="str">
        <f>IF('DATA - Baseline'!AW10="Relaxed",1,IF('DATA - Baseline'!AW10="Rushed",2,IF('DATA - Baseline'!AW10="Happy",3,IF('DATA - Baseline'!AW10="Tired",4,""))))</f>
        <v/>
      </c>
      <c r="AX10" s="178" t="str">
        <f>IF('DATA - Baseline'!AX10="Relaxed",1,IF('DATA - Baseline'!AX10="Rushed",2,IF('DATA - Baseline'!AX10="Happy",3,IF('DATA - Baseline'!AX10="Tired",4,""))))</f>
        <v/>
      </c>
      <c r="AY10" s="178"/>
      <c r="AZ10" s="314" t="str">
        <f>IF('DATA - Baseline'!AZ10="Yes",1,IF('DATA - Baseline'!AZ10="No",2,""))</f>
        <v/>
      </c>
      <c r="BA10" s="198"/>
      <c r="BB10" s="178"/>
      <c r="BC10" s="178"/>
      <c r="BE10" s="175"/>
      <c r="BF10" s="340" t="s">
        <v>17</v>
      </c>
      <c r="BG10" s="341">
        <v>4</v>
      </c>
    </row>
    <row r="11" spans="1:59" s="132" customFormat="1" ht="15" x14ac:dyDescent="0.3">
      <c r="A11" s="148"/>
      <c r="B11" s="160"/>
      <c r="C11" s="236" t="str">
        <f t="shared" si="0"/>
        <v/>
      </c>
      <c r="D11" s="198" t="str">
        <f>IF('DATA - Baseline'!D11="","",'DATA - Baseline'!D11)</f>
        <v/>
      </c>
      <c r="E11" s="178" t="str">
        <f>IF('DATA - Baseline'!E11="","",'DATA - Baseline'!E11)</f>
        <v/>
      </c>
      <c r="F11" s="178" t="str">
        <f>IF('DATA - Baseline'!F11="","",'DATA - Baseline'!F11)</f>
        <v/>
      </c>
      <c r="G11" s="178" t="str">
        <f>IF('DATA - Baseline'!G10="","",INDEX(Codes,MATCH('DATA - Baseline'!G10,Modes,0)))</f>
        <v/>
      </c>
      <c r="H11" s="178"/>
      <c r="I11" s="178" t="str">
        <f>IF('DATA - Baseline'!I11="","",INDEX(Codes,MATCH('DATA - Baseline'!I11,Modes,0)))</f>
        <v/>
      </c>
      <c r="J11" s="178"/>
      <c r="K11" s="192" t="str">
        <f>IF('DATA - Baseline'!K11=0,"",IF('DATA - Baseline'!K11="","",'DATA - Baseline'!K11))</f>
        <v/>
      </c>
      <c r="L11" s="192" t="str">
        <f>IF('DATA - Baseline'!L11="Yes",1,IF('DATA - Baseline'!L11="No",2,""))</f>
        <v/>
      </c>
      <c r="M11" s="192" t="str">
        <f>IF('DATA - Baseline'!M11="Yes",1,IF('DATA - Baseline'!M11="No",2,""))</f>
        <v/>
      </c>
      <c r="N11" s="178" t="str">
        <f>IF('DATA - Baseline'!N11="Relaxed",1,IF('DATA - Baseline'!N11="Rushed",2,IF('DATA - Baseline'!N11="Happy",3,IF('DATA - Baseline'!N11="Frustrated",4,IF('DATA - Baseline'!N11="Other",5,IF('DATA - Baseline'!N11="Other (Please Specify)",5,""))))))</f>
        <v/>
      </c>
      <c r="O11" s="178"/>
      <c r="P11" s="178" t="str">
        <f>IF('DATA - Baseline'!P11="","",'DATA - Baseline'!P11)</f>
        <v/>
      </c>
      <c r="Q11" s="178" t="str">
        <f>IF('DATA - Baseline'!Q11="Boy",1,IF('DATA - Baseline'!Q11="Girl",2,""))</f>
        <v/>
      </c>
      <c r="R11" s="192" t="str">
        <f>IF('DATA - Baseline'!R11&gt;0,'DATA - Baseline'!R11,"")</f>
        <v/>
      </c>
      <c r="S11" s="178" t="str">
        <f>IF('DATA - Baseline'!S11="Less than 0.5km",1,IF('DATA - Baseline'!S11="0.51 to 1.59km",2,IF('DATA - Baseline'!S11="1.6 to 3km",3,IF('DATA - Baseline'!S11="Over 3km",4, ""))))</f>
        <v/>
      </c>
      <c r="T11" s="178"/>
      <c r="U11" s="178"/>
      <c r="V11" s="178"/>
      <c r="W11" s="178"/>
      <c r="X11" s="178"/>
      <c r="Y11" s="178"/>
      <c r="Z11" s="178" t="str">
        <f>IF('DATA - Baseline'!Z11="STRONGLY AGREE",1,IF('DATA - Baseline'!Z11="AGREE",2,IF('DATA - Baseline'!Z11="DISAGREE",3,IF('DATA - Baseline'!Z11="STRONGLY DISAGREE",4, ""))))</f>
        <v/>
      </c>
      <c r="AA11" s="178" t="str">
        <f>IF(C11="","",(IF(COUNTA('DATA - Baseline'!AB11:AV11)&gt;0,1,2)))</f>
        <v/>
      </c>
      <c r="AB11" s="178"/>
      <c r="AC11" s="178"/>
      <c r="AD11" s="178"/>
      <c r="AE11" s="178"/>
      <c r="AF11" s="178"/>
      <c r="AG11" s="178"/>
      <c r="AH11" s="178"/>
      <c r="AI11" s="178"/>
      <c r="AJ11" s="178"/>
      <c r="AK11" s="178"/>
      <c r="AL11" s="178"/>
      <c r="AM11" s="178"/>
      <c r="AN11" s="178"/>
      <c r="AO11" s="178"/>
      <c r="AP11" s="178"/>
      <c r="AQ11" s="178"/>
      <c r="AR11" s="178"/>
      <c r="AS11" s="178"/>
      <c r="AT11" s="178"/>
      <c r="AU11" s="178"/>
      <c r="AV11" s="178"/>
      <c r="AW11" s="178" t="str">
        <f>IF('DATA - Baseline'!AW11="Relaxed",1,IF('DATA - Baseline'!AW11="Rushed",2,IF('DATA - Baseline'!AW11="Happy",3,IF('DATA - Baseline'!AW11="Tired",4,""))))</f>
        <v/>
      </c>
      <c r="AX11" s="178" t="str">
        <f>IF('DATA - Baseline'!AX11="Relaxed",1,IF('DATA - Baseline'!AX11="Rushed",2,IF('DATA - Baseline'!AX11="Happy",3,IF('DATA - Baseline'!AX11="Tired",4,""))))</f>
        <v/>
      </c>
      <c r="AY11" s="178"/>
      <c r="AZ11" s="314" t="str">
        <f>IF('DATA - Baseline'!AZ11="Yes",1,IF('DATA - Baseline'!AZ11="No",2,""))</f>
        <v/>
      </c>
      <c r="BA11" s="198"/>
      <c r="BB11" s="178"/>
      <c r="BC11" s="178"/>
      <c r="BE11" s="175"/>
      <c r="BF11" s="340" t="s">
        <v>285</v>
      </c>
      <c r="BG11" s="341">
        <v>5</v>
      </c>
    </row>
    <row r="12" spans="1:59" s="132" customFormat="1" ht="15" x14ac:dyDescent="0.3">
      <c r="A12" s="148"/>
      <c r="B12" s="160"/>
      <c r="C12" s="236" t="str">
        <f t="shared" si="0"/>
        <v/>
      </c>
      <c r="D12" s="198" t="str">
        <f>IF('DATA - Baseline'!D12="","",'DATA - Baseline'!D12)</f>
        <v/>
      </c>
      <c r="E12" s="178" t="str">
        <f>IF('DATA - Baseline'!E12="","",'DATA - Baseline'!E12)</f>
        <v/>
      </c>
      <c r="F12" s="178" t="str">
        <f>IF('DATA - Baseline'!F12="","",'DATA - Baseline'!F12)</f>
        <v/>
      </c>
      <c r="G12" s="178" t="str">
        <f>IF('DATA - Baseline'!G11="","",INDEX(Codes,MATCH('DATA - Baseline'!G11,Modes,0)))</f>
        <v/>
      </c>
      <c r="H12" s="178"/>
      <c r="I12" s="178" t="str">
        <f>IF('DATA - Baseline'!I12="","",INDEX(Codes,MATCH('DATA - Baseline'!I12,Modes,0)))</f>
        <v/>
      </c>
      <c r="J12" s="178"/>
      <c r="K12" s="192" t="str">
        <f>IF('DATA - Baseline'!K12=0,"",IF('DATA - Baseline'!K12="","",'DATA - Baseline'!K12))</f>
        <v/>
      </c>
      <c r="L12" s="192" t="str">
        <f>IF('DATA - Baseline'!L12="Yes",1,IF('DATA - Baseline'!L12="No",2,""))</f>
        <v/>
      </c>
      <c r="M12" s="192" t="str">
        <f>IF('DATA - Baseline'!M12="Yes",1,IF('DATA - Baseline'!M12="No",2,""))</f>
        <v/>
      </c>
      <c r="N12" s="178" t="str">
        <f>IF('DATA - Baseline'!N12="Relaxed",1,IF('DATA - Baseline'!N12="Rushed",2,IF('DATA - Baseline'!N12="Happy",3,IF('DATA - Baseline'!N12="Frustrated",4,IF('DATA - Baseline'!N12="Other",5,IF('DATA - Baseline'!N12="Other (Please Specify)",5,""))))))</f>
        <v/>
      </c>
      <c r="O12" s="178"/>
      <c r="P12" s="178" t="str">
        <f>IF('DATA - Baseline'!P12="","",'DATA - Baseline'!P12)</f>
        <v/>
      </c>
      <c r="Q12" s="178" t="str">
        <f>IF('DATA - Baseline'!Q12="Boy",1,IF('DATA - Baseline'!Q12="Girl",2,""))</f>
        <v/>
      </c>
      <c r="R12" s="192" t="str">
        <f>IF('DATA - Baseline'!R12&gt;0,'DATA - Baseline'!R12,"")</f>
        <v/>
      </c>
      <c r="S12" s="178" t="str">
        <f>IF('DATA - Baseline'!S12="Less than 0.5km",1,IF('DATA - Baseline'!S12="0.51 to 1.59km",2,IF('DATA - Baseline'!S12="1.6 to 3km",3,IF('DATA - Baseline'!S12="Over 3km",4, ""))))</f>
        <v/>
      </c>
      <c r="T12" s="178"/>
      <c r="U12" s="178"/>
      <c r="V12" s="178"/>
      <c r="W12" s="178"/>
      <c r="X12" s="178"/>
      <c r="Y12" s="178"/>
      <c r="Z12" s="178" t="str">
        <f>IF('DATA - Baseline'!Z12="STRONGLY AGREE",1,IF('DATA - Baseline'!Z12="AGREE",2,IF('DATA - Baseline'!Z12="DISAGREE",3,IF('DATA - Baseline'!Z12="STRONGLY DISAGREE",4, ""))))</f>
        <v/>
      </c>
      <c r="AA12" s="178" t="str">
        <f>IF(C12="","",(IF(COUNTA('DATA - Baseline'!AB12:AV12)&gt;0,1,2)))</f>
        <v/>
      </c>
      <c r="AB12" s="178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  <c r="AM12" s="178"/>
      <c r="AN12" s="178"/>
      <c r="AO12" s="178"/>
      <c r="AP12" s="178"/>
      <c r="AQ12" s="178"/>
      <c r="AR12" s="178"/>
      <c r="AS12" s="178"/>
      <c r="AT12" s="178"/>
      <c r="AU12" s="178"/>
      <c r="AV12" s="178"/>
      <c r="AW12" s="178" t="str">
        <f>IF('DATA - Baseline'!AW12="Relaxed",1,IF('DATA - Baseline'!AW12="Rushed",2,IF('DATA - Baseline'!AW12="Happy",3,IF('DATA - Baseline'!AW12="Tired",4,""))))</f>
        <v/>
      </c>
      <c r="AX12" s="178" t="str">
        <f>IF('DATA - Baseline'!AX12="Relaxed",1,IF('DATA - Baseline'!AX12="Rushed",2,IF('DATA - Baseline'!AX12="Happy",3,IF('DATA - Baseline'!AX12="Tired",4,""))))</f>
        <v/>
      </c>
      <c r="AY12" s="178"/>
      <c r="AZ12" s="314" t="str">
        <f>IF('DATA - Baseline'!AZ12="Yes",1,IF('DATA - Baseline'!AZ12="No",2,""))</f>
        <v/>
      </c>
      <c r="BA12" s="198"/>
      <c r="BB12" s="178"/>
      <c r="BC12" s="178"/>
      <c r="BE12" s="175"/>
      <c r="BF12" s="340" t="s">
        <v>286</v>
      </c>
      <c r="BG12" s="341">
        <v>6</v>
      </c>
    </row>
    <row r="13" spans="1:59" s="132" customFormat="1" ht="15" x14ac:dyDescent="0.3">
      <c r="A13" s="148"/>
      <c r="B13" s="160"/>
      <c r="C13" s="236" t="str">
        <f t="shared" si="0"/>
        <v/>
      </c>
      <c r="D13" s="198" t="str">
        <f>IF('DATA - Baseline'!D13="","",'DATA - Baseline'!D13)</f>
        <v/>
      </c>
      <c r="E13" s="178" t="str">
        <f>IF('DATA - Baseline'!E13="","",'DATA - Baseline'!E13)</f>
        <v/>
      </c>
      <c r="F13" s="178" t="str">
        <f>IF('DATA - Baseline'!F13="","",'DATA - Baseline'!F13)</f>
        <v/>
      </c>
      <c r="G13" s="178" t="str">
        <f>IF('DATA - Baseline'!G12="","",INDEX(Codes,MATCH('DATA - Baseline'!G12,Modes,0)))</f>
        <v/>
      </c>
      <c r="H13" s="178"/>
      <c r="I13" s="178" t="str">
        <f>IF('DATA - Baseline'!I13="","",INDEX(Codes,MATCH('DATA - Baseline'!I13,Modes,0)))</f>
        <v/>
      </c>
      <c r="J13" s="178"/>
      <c r="K13" s="192" t="str">
        <f>IF('DATA - Baseline'!K13=0,"",IF('DATA - Baseline'!K13="","",'DATA - Baseline'!K13))</f>
        <v/>
      </c>
      <c r="L13" s="192" t="str">
        <f>IF('DATA - Baseline'!L13="Yes",1,IF('DATA - Baseline'!L13="No",2,""))</f>
        <v/>
      </c>
      <c r="M13" s="192" t="str">
        <f>IF('DATA - Baseline'!M13="Yes",1,IF('DATA - Baseline'!M13="No",2,""))</f>
        <v/>
      </c>
      <c r="N13" s="178" t="str">
        <f>IF('DATA - Baseline'!N13="Relaxed",1,IF('DATA - Baseline'!N13="Rushed",2,IF('DATA - Baseline'!N13="Happy",3,IF('DATA - Baseline'!N13="Frustrated",4,IF('DATA - Baseline'!N13="Other",5,IF('DATA - Baseline'!N13="Other (Please Specify)",5,""))))))</f>
        <v/>
      </c>
      <c r="O13" s="178"/>
      <c r="P13" s="178" t="str">
        <f>IF('DATA - Baseline'!P13="","",'DATA - Baseline'!P13)</f>
        <v/>
      </c>
      <c r="Q13" s="178" t="str">
        <f>IF('DATA - Baseline'!Q13="Boy",1,IF('DATA - Baseline'!Q13="Girl",2,""))</f>
        <v/>
      </c>
      <c r="R13" s="192" t="str">
        <f>IF('DATA - Baseline'!R13&gt;0,'DATA - Baseline'!R13,"")</f>
        <v/>
      </c>
      <c r="S13" s="178" t="str">
        <f>IF('DATA - Baseline'!S13="Less than 0.5km",1,IF('DATA - Baseline'!S13="0.51 to 1.59km",2,IF('DATA - Baseline'!S13="1.6 to 3km",3,IF('DATA - Baseline'!S13="Over 3km",4, ""))))</f>
        <v/>
      </c>
      <c r="T13" s="178"/>
      <c r="U13" s="178"/>
      <c r="V13" s="178"/>
      <c r="W13" s="178"/>
      <c r="X13" s="178"/>
      <c r="Y13" s="178"/>
      <c r="Z13" s="178" t="str">
        <f>IF('DATA - Baseline'!Z13="STRONGLY AGREE",1,IF('DATA - Baseline'!Z13="AGREE",2,IF('DATA - Baseline'!Z13="DISAGREE",3,IF('DATA - Baseline'!Z13="STRONGLY DISAGREE",4, ""))))</f>
        <v/>
      </c>
      <c r="AA13" s="178" t="str">
        <f>IF(C13="","",(IF(COUNTA('DATA - Baseline'!AB13:AV13)&gt;0,1,2)))</f>
        <v/>
      </c>
      <c r="AB13" s="178"/>
      <c r="AC13" s="178"/>
      <c r="AD13" s="178"/>
      <c r="AE13" s="178"/>
      <c r="AF13" s="178"/>
      <c r="AG13" s="178"/>
      <c r="AH13" s="178"/>
      <c r="AI13" s="178"/>
      <c r="AJ13" s="178"/>
      <c r="AK13" s="178"/>
      <c r="AL13" s="178"/>
      <c r="AM13" s="178"/>
      <c r="AN13" s="178"/>
      <c r="AO13" s="178"/>
      <c r="AP13" s="178"/>
      <c r="AQ13" s="178"/>
      <c r="AR13" s="178"/>
      <c r="AS13" s="178"/>
      <c r="AT13" s="178"/>
      <c r="AU13" s="178"/>
      <c r="AV13" s="178"/>
      <c r="AW13" s="178" t="str">
        <f>IF('DATA - Baseline'!AW13="Relaxed",1,IF('DATA - Baseline'!AW13="Rushed",2,IF('DATA - Baseline'!AW13="Happy",3,IF('DATA - Baseline'!AW13="Tired",4,""))))</f>
        <v/>
      </c>
      <c r="AX13" s="178" t="str">
        <f>IF('DATA - Baseline'!AX13="Relaxed",1,IF('DATA - Baseline'!AX13="Rushed",2,IF('DATA - Baseline'!AX13="Happy",3,IF('DATA - Baseline'!AX13="Tired",4,""))))</f>
        <v/>
      </c>
      <c r="AY13" s="178"/>
      <c r="AZ13" s="314" t="str">
        <f>IF('DATA - Baseline'!AZ13="Yes",1,IF('DATA - Baseline'!AZ13="No",2,""))</f>
        <v/>
      </c>
      <c r="BA13" s="198"/>
      <c r="BB13" s="178"/>
      <c r="BC13" s="178"/>
      <c r="BE13" s="175"/>
      <c r="BF13" s="340" t="s">
        <v>287</v>
      </c>
      <c r="BG13" s="341">
        <v>7</v>
      </c>
    </row>
    <row r="14" spans="1:59" s="132" customFormat="1" ht="15" x14ac:dyDescent="0.3">
      <c r="A14" s="148"/>
      <c r="B14" s="149"/>
      <c r="C14" s="236" t="str">
        <f t="shared" si="0"/>
        <v/>
      </c>
      <c r="D14" s="198" t="str">
        <f>IF('DATA - Baseline'!D14="","",'DATA - Baseline'!D14)</f>
        <v/>
      </c>
      <c r="E14" s="178" t="str">
        <f>IF('DATA - Baseline'!E14="","",'DATA - Baseline'!E14)</f>
        <v/>
      </c>
      <c r="F14" s="178" t="str">
        <f>IF('DATA - Baseline'!F14="","",'DATA - Baseline'!F14)</f>
        <v/>
      </c>
      <c r="G14" s="178" t="str">
        <f>IF('DATA - Baseline'!G13="","",INDEX(Codes,MATCH('DATA - Baseline'!G13,Modes,0)))</f>
        <v/>
      </c>
      <c r="H14" s="178"/>
      <c r="I14" s="178" t="str">
        <f>IF('DATA - Baseline'!I14="","",INDEX(Codes,MATCH('DATA - Baseline'!I14,Modes,0)))</f>
        <v/>
      </c>
      <c r="J14" s="178"/>
      <c r="K14" s="192" t="str">
        <f>IF('DATA - Baseline'!K14=0,"",IF('DATA - Baseline'!K14="","",'DATA - Baseline'!K14))</f>
        <v/>
      </c>
      <c r="L14" s="192" t="str">
        <f>IF('DATA - Baseline'!L14="Yes",1,IF('DATA - Baseline'!L14="No",2,""))</f>
        <v/>
      </c>
      <c r="M14" s="192" t="str">
        <f>IF('DATA - Baseline'!M14="Yes",1,IF('DATA - Baseline'!M14="No",2,""))</f>
        <v/>
      </c>
      <c r="N14" s="178" t="str">
        <f>IF('DATA - Baseline'!N14="Relaxed",1,IF('DATA - Baseline'!N14="Rushed",2,IF('DATA - Baseline'!N14="Happy",3,IF('DATA - Baseline'!N14="Frustrated",4,IF('DATA - Baseline'!N14="Other",5,"")))))</f>
        <v/>
      </c>
      <c r="O14" s="178"/>
      <c r="P14" s="178" t="str">
        <f>IF('DATA - Baseline'!P14="","",'DATA - Baseline'!P14)</f>
        <v/>
      </c>
      <c r="Q14" s="178" t="str">
        <f>IF('DATA - Baseline'!Q14="Boy",1,IF('DATA - Baseline'!Q14="Girl",2,""))</f>
        <v/>
      </c>
      <c r="R14" s="192" t="str">
        <f>IF('DATA - Baseline'!R14&gt;0,'DATA - Baseline'!R14,"")</f>
        <v/>
      </c>
      <c r="S14" s="178" t="str">
        <f>IF('DATA - Baseline'!S14="Less than 0.5km",1,IF('DATA - Baseline'!S14="0.51 to 1.59km",2,IF('DATA - Baseline'!S14="1.6 to 3km",3,IF('DATA - Baseline'!S14="Over 3km",4, ""))))</f>
        <v/>
      </c>
      <c r="T14" s="178"/>
      <c r="U14" s="178"/>
      <c r="V14" s="178"/>
      <c r="W14" s="178"/>
      <c r="X14" s="178"/>
      <c r="Y14" s="178"/>
      <c r="Z14" s="178" t="str">
        <f>IF('DATA - Baseline'!Z14="STRONGLY AGREE",1,IF('DATA - Baseline'!Z14="AGREE",2,IF('DATA - Baseline'!Z14="DISAGREE",3,IF('DATA - Baseline'!Z14="STRONGLY DISAGREE",4, ""))))</f>
        <v/>
      </c>
      <c r="AA14" s="178" t="str">
        <f>IF(C14="","",(IF(COUNTA('DATA - Baseline'!AB14:AV14)&gt;0,1,2)))</f>
        <v/>
      </c>
      <c r="AB14" s="178"/>
      <c r="AC14" s="178"/>
      <c r="AD14" s="178"/>
      <c r="AE14" s="178"/>
      <c r="AF14" s="178"/>
      <c r="AG14" s="178"/>
      <c r="AH14" s="178"/>
      <c r="AI14" s="178"/>
      <c r="AJ14" s="178"/>
      <c r="AK14" s="178"/>
      <c r="AL14" s="178"/>
      <c r="AM14" s="178"/>
      <c r="AN14" s="178"/>
      <c r="AO14" s="178"/>
      <c r="AP14" s="178"/>
      <c r="AQ14" s="178"/>
      <c r="AR14" s="178"/>
      <c r="AS14" s="178"/>
      <c r="AT14" s="178"/>
      <c r="AU14" s="178"/>
      <c r="AV14" s="178"/>
      <c r="AW14" s="178" t="str">
        <f>IF('DATA - Baseline'!AW14="Relaxed",1,IF('DATA - Baseline'!AW14="Rushed",2,IF('DATA - Baseline'!AW14="Happy",3,IF('DATA - Baseline'!AW14="Tired",4,""))))</f>
        <v/>
      </c>
      <c r="AX14" s="178" t="str">
        <f>IF('DATA - Baseline'!AX14="Relaxed",1,IF('DATA - Baseline'!AX14="Rushed",2,IF('DATA - Baseline'!AX14="Happy",3,IF('DATA - Baseline'!AX14="Tired",4,""))))</f>
        <v/>
      </c>
      <c r="AY14" s="178"/>
      <c r="AZ14" s="314" t="str">
        <f>IF('DATA - Baseline'!AZ14="Yes",1,IF('DATA - Baseline'!AZ14="No",2,""))</f>
        <v/>
      </c>
      <c r="BA14" s="198"/>
      <c r="BB14" s="178"/>
      <c r="BC14" s="178"/>
      <c r="BE14" s="175"/>
      <c r="BF14" s="340" t="s">
        <v>18</v>
      </c>
      <c r="BG14" s="341">
        <v>8</v>
      </c>
    </row>
    <row r="15" spans="1:59" s="132" customFormat="1" ht="15" x14ac:dyDescent="0.3">
      <c r="A15" s="148"/>
      <c r="B15" s="149"/>
      <c r="C15" s="236" t="str">
        <f t="shared" si="0"/>
        <v/>
      </c>
      <c r="D15" s="198" t="str">
        <f>IF('DATA - Baseline'!D15="","",'DATA - Baseline'!D15)</f>
        <v/>
      </c>
      <c r="E15" s="178" t="str">
        <f>IF('DATA - Baseline'!E15="","",'DATA - Baseline'!E15)</f>
        <v/>
      </c>
      <c r="F15" s="178" t="str">
        <f>IF('DATA - Baseline'!F15="","",'DATA - Baseline'!F15)</f>
        <v/>
      </c>
      <c r="G15" s="178" t="str">
        <f>IF('DATA - Baseline'!G14="","",INDEX(Codes,MATCH('DATA - Baseline'!G14,Modes,0)))</f>
        <v/>
      </c>
      <c r="H15" s="178"/>
      <c r="I15" s="178" t="str">
        <f>IF('DATA - Baseline'!I15="","",INDEX(Codes,MATCH('DATA - Baseline'!I15,Modes,0)))</f>
        <v/>
      </c>
      <c r="J15" s="178"/>
      <c r="K15" s="192" t="str">
        <f>IF('DATA - Baseline'!K15=0,"",IF('DATA - Baseline'!K15="","",'DATA - Baseline'!K15))</f>
        <v/>
      </c>
      <c r="L15" s="192" t="str">
        <f>IF('DATA - Baseline'!L15="Yes",1,IF('DATA - Baseline'!L15="No",2,""))</f>
        <v/>
      </c>
      <c r="M15" s="192" t="str">
        <f>IF('DATA - Baseline'!M15="Yes",1,IF('DATA - Baseline'!M15="No",2,""))</f>
        <v/>
      </c>
      <c r="N15" s="178" t="str">
        <f>IF('DATA - Baseline'!N15="Relaxed",1,IF('DATA - Baseline'!N15="Rushed",2,IF('DATA - Baseline'!N15="Happy",3,IF('DATA - Baseline'!N15="Frustrated",4,IF('DATA - Baseline'!N15="Other",5,"")))))</f>
        <v/>
      </c>
      <c r="O15" s="178"/>
      <c r="P15" s="178" t="str">
        <f>IF('DATA - Baseline'!P15="","",'DATA - Baseline'!P15)</f>
        <v/>
      </c>
      <c r="Q15" s="178" t="str">
        <f>IF('DATA - Baseline'!Q15="Boy",1,IF('DATA - Baseline'!Q15="Girl",2,""))</f>
        <v/>
      </c>
      <c r="R15" s="192" t="str">
        <f>IF('DATA - Baseline'!R15&gt;0,'DATA - Baseline'!R15,"")</f>
        <v/>
      </c>
      <c r="S15" s="178" t="str">
        <f>IF('DATA - Baseline'!S15="Less than 0.5km",1,IF('DATA - Baseline'!S15="0.51 to 1.59km",2,IF('DATA - Baseline'!S15="1.6 to 3km",3,IF('DATA - Baseline'!S15="Over 3km",4, ""))))</f>
        <v/>
      </c>
      <c r="T15" s="178"/>
      <c r="U15" s="178"/>
      <c r="V15" s="178"/>
      <c r="W15" s="178"/>
      <c r="X15" s="178"/>
      <c r="Y15" s="178"/>
      <c r="Z15" s="178" t="str">
        <f>IF('DATA - Baseline'!Z15="STRONGLY AGREE",1,IF('DATA - Baseline'!Z15="AGREE",2,IF('DATA - Baseline'!Z15="DISAGREE",3,IF('DATA - Baseline'!Z15="STRONGLY DISAGREE",4, ""))))</f>
        <v/>
      </c>
      <c r="AA15" s="178" t="str">
        <f>IF(C15="","",(IF(COUNTA('DATA - Baseline'!AB15:AV15)&gt;0,1,2)))</f>
        <v/>
      </c>
      <c r="AB15" s="178"/>
      <c r="AC15" s="178"/>
      <c r="AD15" s="178"/>
      <c r="AE15" s="178"/>
      <c r="AF15" s="178"/>
      <c r="AG15" s="178"/>
      <c r="AH15" s="178"/>
      <c r="AI15" s="178"/>
      <c r="AJ15" s="178"/>
      <c r="AK15" s="178"/>
      <c r="AL15" s="178"/>
      <c r="AM15" s="178"/>
      <c r="AN15" s="178"/>
      <c r="AO15" s="178"/>
      <c r="AP15" s="178"/>
      <c r="AQ15" s="178"/>
      <c r="AR15" s="178"/>
      <c r="AS15" s="178"/>
      <c r="AT15" s="178"/>
      <c r="AU15" s="178"/>
      <c r="AV15" s="178"/>
      <c r="AW15" s="178" t="str">
        <f>IF('DATA - Baseline'!AW15="Relaxed",1,IF('DATA - Baseline'!AW15="Rushed",2,IF('DATA - Baseline'!AW15="Happy",3,IF('DATA - Baseline'!AW15="Tired",4,""))))</f>
        <v/>
      </c>
      <c r="AX15" s="178" t="str">
        <f>IF('DATA - Baseline'!AX15="Relaxed",1,IF('DATA - Baseline'!AX15="Rushed",2,IF('DATA - Baseline'!AX15="Happy",3,IF('DATA - Baseline'!AX15="Tired",4,""))))</f>
        <v/>
      </c>
      <c r="AY15" s="178"/>
      <c r="AZ15" s="314" t="str">
        <f>IF('DATA - Baseline'!AZ15="Yes",1,IF('DATA - Baseline'!AZ15="No",2,""))</f>
        <v/>
      </c>
      <c r="BA15" s="198"/>
      <c r="BB15" s="178"/>
      <c r="BC15" s="178"/>
      <c r="BE15" s="175"/>
      <c r="BF15" s="340" t="s">
        <v>293</v>
      </c>
      <c r="BG15" s="341">
        <v>2</v>
      </c>
    </row>
    <row r="16" spans="1:59" s="132" customFormat="1" ht="15" x14ac:dyDescent="0.3">
      <c r="A16" s="148"/>
      <c r="B16" s="149"/>
      <c r="C16" s="236" t="str">
        <f t="shared" si="0"/>
        <v/>
      </c>
      <c r="D16" s="198" t="str">
        <f>IF('DATA - Baseline'!D16="","",'DATA - Baseline'!D16)</f>
        <v/>
      </c>
      <c r="E16" s="178" t="str">
        <f>IF('DATA - Baseline'!E16="","",'DATA - Baseline'!E16)</f>
        <v/>
      </c>
      <c r="F16" s="178" t="str">
        <f>IF('DATA - Baseline'!F16="","",'DATA - Baseline'!F16)</f>
        <v/>
      </c>
      <c r="G16" s="178" t="str">
        <f>IF('DATA - Baseline'!G15="","",INDEX(Codes,MATCH('DATA - Baseline'!G15,Modes,0)))</f>
        <v/>
      </c>
      <c r="H16" s="178"/>
      <c r="I16" s="178" t="str">
        <f>IF('DATA - Baseline'!I16="","",INDEX(Codes,MATCH('DATA - Baseline'!I16,Modes,0)))</f>
        <v/>
      </c>
      <c r="J16" s="178"/>
      <c r="K16" s="192" t="str">
        <f>IF('DATA - Baseline'!K16=0,"",IF('DATA - Baseline'!K16="","",'DATA - Baseline'!K16))</f>
        <v/>
      </c>
      <c r="L16" s="192" t="str">
        <f>IF('DATA - Baseline'!L16="Yes",1,IF('DATA - Baseline'!L16="No",2,""))</f>
        <v/>
      </c>
      <c r="M16" s="192" t="str">
        <f>IF('DATA - Baseline'!M16="Yes",1,IF('DATA - Baseline'!M16="No",2,""))</f>
        <v/>
      </c>
      <c r="N16" s="178" t="str">
        <f>IF('DATA - Baseline'!N16="Relaxed",1,IF('DATA - Baseline'!N16="Rushed",2,IF('DATA - Baseline'!N16="Happy",3,IF('DATA - Baseline'!N16="Frustrated",4,IF('DATA - Baseline'!N16="Other",5,"")))))</f>
        <v/>
      </c>
      <c r="O16" s="178"/>
      <c r="P16" s="178" t="str">
        <f>IF('DATA - Baseline'!P16="","",'DATA - Baseline'!P16)</f>
        <v/>
      </c>
      <c r="Q16" s="178" t="str">
        <f>IF('DATA - Baseline'!Q16="Boy",1,IF('DATA - Baseline'!Q16="Girl",2,""))</f>
        <v/>
      </c>
      <c r="R16" s="192" t="str">
        <f>IF('DATA - Baseline'!R16&gt;0,'DATA - Baseline'!R16,"")</f>
        <v/>
      </c>
      <c r="S16" s="178" t="str">
        <f>IF('DATA - Baseline'!S16="Less than 0.5km",1,IF('DATA - Baseline'!S16="0.51 to 1.59km",2,IF('DATA - Baseline'!S16="1.6 to 3km",3,IF('DATA - Baseline'!S16="Over 3km",4, ""))))</f>
        <v/>
      </c>
      <c r="T16" s="178"/>
      <c r="U16" s="178"/>
      <c r="V16" s="178"/>
      <c r="W16" s="178"/>
      <c r="X16" s="178"/>
      <c r="Y16" s="178"/>
      <c r="Z16" s="178" t="str">
        <f>IF('DATA - Baseline'!Z16="STRONGLY AGREE",1,IF('DATA - Baseline'!Z16="AGREE",2,IF('DATA - Baseline'!Z16="DISAGREE",3,IF('DATA - Baseline'!Z16="STRONGLY DISAGREE",4, ""))))</f>
        <v/>
      </c>
      <c r="AA16" s="178" t="str">
        <f>IF(C16="","",(IF(COUNTA('DATA - Baseline'!AB16:AV16)&gt;0,1,2)))</f>
        <v/>
      </c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  <c r="AO16" s="178"/>
      <c r="AP16" s="178"/>
      <c r="AQ16" s="178"/>
      <c r="AR16" s="178"/>
      <c r="AS16" s="178"/>
      <c r="AT16" s="178"/>
      <c r="AU16" s="178"/>
      <c r="AV16" s="178"/>
      <c r="AW16" s="178" t="str">
        <f>IF('DATA - Baseline'!AW16="Relaxed",1,IF('DATA - Baseline'!AW16="Rushed",2,IF('DATA - Baseline'!AW16="Happy",3,IF('DATA - Baseline'!AW16="Tired",4,""))))</f>
        <v/>
      </c>
      <c r="AX16" s="178" t="str">
        <f>IF('DATA - Baseline'!AX16="Relaxed",1,IF('DATA - Baseline'!AX16="Rushed",2,IF('DATA - Baseline'!AX16="Happy",3,IF('DATA - Baseline'!AX16="Tired",4,""))))</f>
        <v/>
      </c>
      <c r="AY16" s="178"/>
      <c r="AZ16" s="314" t="str">
        <f>IF('DATA - Baseline'!AZ16="Yes",1,IF('DATA - Baseline'!AZ16="No",2,""))</f>
        <v/>
      </c>
      <c r="BA16" s="198"/>
      <c r="BB16" s="178"/>
      <c r="BC16" s="178"/>
      <c r="BE16" s="175"/>
      <c r="BF16" s="340" t="s">
        <v>217</v>
      </c>
      <c r="BG16" s="341">
        <v>5</v>
      </c>
    </row>
    <row r="17" spans="1:59" s="132" customFormat="1" ht="15" x14ac:dyDescent="0.3">
      <c r="A17" s="148"/>
      <c r="B17" s="149"/>
      <c r="C17" s="236" t="str">
        <f t="shared" si="0"/>
        <v/>
      </c>
      <c r="D17" s="198" t="str">
        <f>IF('DATA - Baseline'!D17="","",'DATA - Baseline'!D17)</f>
        <v/>
      </c>
      <c r="E17" s="178" t="str">
        <f>IF('DATA - Baseline'!E17="","",'DATA - Baseline'!E17)</f>
        <v/>
      </c>
      <c r="F17" s="178" t="str">
        <f>IF('DATA - Baseline'!F17="","",'DATA - Baseline'!F17)</f>
        <v/>
      </c>
      <c r="G17" s="178" t="str">
        <f>IF('DATA - Baseline'!G16="","",INDEX(Codes,MATCH('DATA - Baseline'!G16,Modes,0)))</f>
        <v/>
      </c>
      <c r="H17" s="178"/>
      <c r="I17" s="178" t="str">
        <f>IF('DATA - Baseline'!I17="","",INDEX(Codes,MATCH('DATA - Baseline'!I17,Modes,0)))</f>
        <v/>
      </c>
      <c r="J17" s="178"/>
      <c r="K17" s="192" t="str">
        <f>IF('DATA - Baseline'!K17=0,"",IF('DATA - Baseline'!K17="","",'DATA - Baseline'!K17))</f>
        <v/>
      </c>
      <c r="L17" s="192" t="str">
        <f>IF('DATA - Baseline'!L17="Yes",1,IF('DATA - Baseline'!L17="No",2,""))</f>
        <v/>
      </c>
      <c r="M17" s="192" t="str">
        <f>IF('DATA - Baseline'!M17="Yes",1,IF('DATA - Baseline'!M17="No",2,""))</f>
        <v/>
      </c>
      <c r="N17" s="178" t="str">
        <f>IF('DATA - Baseline'!N17="Relaxed",1,IF('DATA - Baseline'!N17="Rushed",2,IF('DATA - Baseline'!N17="Happy",3,IF('DATA - Baseline'!N17="Frustrated",4,IF('DATA - Baseline'!N17="Other",5,"")))))</f>
        <v/>
      </c>
      <c r="O17" s="178"/>
      <c r="P17" s="178" t="str">
        <f>IF('DATA - Baseline'!P17="","",'DATA - Baseline'!P17)</f>
        <v/>
      </c>
      <c r="Q17" s="178" t="str">
        <f>IF('DATA - Baseline'!Q17="Boy",1,IF('DATA - Baseline'!Q17="Girl",2,""))</f>
        <v/>
      </c>
      <c r="R17" s="192" t="str">
        <f>IF('DATA - Baseline'!R17&gt;0,'DATA - Baseline'!R17,"")</f>
        <v/>
      </c>
      <c r="S17" s="178" t="str">
        <f>IF('DATA - Baseline'!S17="Less than 0.5km",1,IF('DATA - Baseline'!S17="0.51 to 1.59km",2,IF('DATA - Baseline'!S17="1.6 to 3km",3,IF('DATA - Baseline'!S17="Over 3km",4, ""))))</f>
        <v/>
      </c>
      <c r="T17" s="178"/>
      <c r="U17" s="178"/>
      <c r="V17" s="178"/>
      <c r="W17" s="178"/>
      <c r="X17" s="178"/>
      <c r="Y17" s="178"/>
      <c r="Z17" s="178" t="str">
        <f>IF('DATA - Baseline'!Z17="STRONGLY AGREE",1,IF('DATA - Baseline'!Z17="AGREE",2,IF('DATA - Baseline'!Z17="DISAGREE",3,IF('DATA - Baseline'!Z17="STRONGLY DISAGREE",4, ""))))</f>
        <v/>
      </c>
      <c r="AA17" s="178" t="str">
        <f>IF(C17="","",(IF(COUNTA('DATA - Baseline'!AB17:AV17)&gt;0,1,2)))</f>
        <v/>
      </c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 t="str">
        <f>IF('DATA - Baseline'!AW17="Relaxed",1,IF('DATA - Baseline'!AW17="Rushed",2,IF('DATA - Baseline'!AW17="Happy",3,IF('DATA - Baseline'!AW17="Tired",4,""))))</f>
        <v/>
      </c>
      <c r="AX17" s="178" t="str">
        <f>IF('DATA - Baseline'!AX17="Relaxed",1,IF('DATA - Baseline'!AX17="Rushed",2,IF('DATA - Baseline'!AX17="Happy",3,IF('DATA - Baseline'!AX17="Tired",4,""))))</f>
        <v/>
      </c>
      <c r="AY17" s="178"/>
      <c r="AZ17" s="314" t="str">
        <f>IF('DATA - Baseline'!AZ17="Yes",1,IF('DATA - Baseline'!AZ17="No",2,""))</f>
        <v/>
      </c>
      <c r="BA17" s="198"/>
      <c r="BB17" s="178"/>
      <c r="BC17" s="178"/>
      <c r="BE17" s="175"/>
      <c r="BF17" s="340" t="s">
        <v>218</v>
      </c>
      <c r="BG17" s="341">
        <v>6</v>
      </c>
    </row>
    <row r="18" spans="1:59" s="132" customFormat="1" ht="15" x14ac:dyDescent="0.3">
      <c r="A18" s="148"/>
      <c r="B18" s="149"/>
      <c r="C18" s="236" t="str">
        <f t="shared" si="0"/>
        <v/>
      </c>
      <c r="D18" s="198" t="str">
        <f>IF('DATA - Baseline'!D18="","",'DATA - Baseline'!D18)</f>
        <v/>
      </c>
      <c r="E18" s="178" t="str">
        <f>IF('DATA - Baseline'!E18="","",'DATA - Baseline'!E18)</f>
        <v/>
      </c>
      <c r="F18" s="178" t="str">
        <f>IF('DATA - Baseline'!F18="","",'DATA - Baseline'!F18)</f>
        <v/>
      </c>
      <c r="G18" s="178" t="str">
        <f>IF('DATA - Baseline'!G17="","",INDEX(Codes,MATCH('DATA - Baseline'!G17,Modes,0)))</f>
        <v/>
      </c>
      <c r="H18" s="178"/>
      <c r="I18" s="178" t="str">
        <f>IF('DATA - Baseline'!I18="","",INDEX(Codes,MATCH('DATA - Baseline'!I18,Modes,0)))</f>
        <v/>
      </c>
      <c r="J18" s="178"/>
      <c r="K18" s="192" t="str">
        <f>IF('DATA - Baseline'!K18=0,"",IF('DATA - Baseline'!K18="","",'DATA - Baseline'!K18))</f>
        <v/>
      </c>
      <c r="L18" s="192" t="str">
        <f>IF('DATA - Baseline'!L18="Yes",1,IF('DATA - Baseline'!L18="No",2,""))</f>
        <v/>
      </c>
      <c r="M18" s="192" t="str">
        <f>IF('DATA - Baseline'!M18="Yes",1,IF('DATA - Baseline'!M18="No",2,""))</f>
        <v/>
      </c>
      <c r="N18" s="178" t="str">
        <f>IF('DATA - Baseline'!N18="Relaxed",1,IF('DATA - Baseline'!N18="Rushed",2,IF('DATA - Baseline'!N18="Happy",3,IF('DATA - Baseline'!N18="Frustrated",4,IF('DATA - Baseline'!N18="Other",5,"")))))</f>
        <v/>
      </c>
      <c r="O18" s="178"/>
      <c r="P18" s="178" t="str">
        <f>IF('DATA - Baseline'!P18="","",'DATA - Baseline'!P18)</f>
        <v/>
      </c>
      <c r="Q18" s="178" t="str">
        <f>IF('DATA - Baseline'!Q18="Boy",1,IF('DATA - Baseline'!Q18="Girl",2,""))</f>
        <v/>
      </c>
      <c r="R18" s="192" t="str">
        <f>IF('DATA - Baseline'!R18&gt;0,'DATA - Baseline'!R18,"")</f>
        <v/>
      </c>
      <c r="S18" s="178" t="str">
        <f>IF('DATA - Baseline'!S18="Less than 0.5km",1,IF('DATA - Baseline'!S18="0.51 to 1.59km",2,IF('DATA - Baseline'!S18="1.6 to 3km",3,IF('DATA - Baseline'!S18="Over 3km",4, ""))))</f>
        <v/>
      </c>
      <c r="T18" s="178"/>
      <c r="U18" s="178"/>
      <c r="V18" s="178"/>
      <c r="W18" s="178"/>
      <c r="X18" s="178"/>
      <c r="Y18" s="178"/>
      <c r="Z18" s="178" t="str">
        <f>IF('DATA - Baseline'!Z18="STRONGLY AGREE",1,IF('DATA - Baseline'!Z18="AGREE",2,IF('DATA - Baseline'!Z18="DISAGREE",3,IF('DATA - Baseline'!Z18="STRONGLY DISAGREE",4, ""))))</f>
        <v/>
      </c>
      <c r="AA18" s="178" t="str">
        <f>IF(C18="","",(IF(COUNTA('DATA - Baseline'!AB18:AV18)&gt;0,1,2)))</f>
        <v/>
      </c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 t="str">
        <f>IF('DATA - Baseline'!AW18="Relaxed",1,IF('DATA - Baseline'!AW18="Rushed",2,IF('DATA - Baseline'!AW18="Happy",3,IF('DATA - Baseline'!AW18="Tired",4,""))))</f>
        <v/>
      </c>
      <c r="AX18" s="178" t="str">
        <f>IF('DATA - Baseline'!AX18="Relaxed",1,IF('DATA - Baseline'!AX18="Rushed",2,IF('DATA - Baseline'!AX18="Happy",3,IF('DATA - Baseline'!AX18="Tired",4,""))))</f>
        <v/>
      </c>
      <c r="AY18" s="178"/>
      <c r="AZ18" s="314" t="str">
        <f>IF('DATA - Baseline'!AZ18="Yes",1,IF('DATA - Baseline'!AZ18="No",2,""))</f>
        <v/>
      </c>
      <c r="BA18" s="198"/>
      <c r="BB18" s="178"/>
      <c r="BC18" s="178"/>
      <c r="BE18" s="175"/>
      <c r="BF18" s="340" t="s">
        <v>215</v>
      </c>
      <c r="BG18" s="341">
        <v>7</v>
      </c>
    </row>
    <row r="19" spans="1:59" s="132" customFormat="1" ht="15" x14ac:dyDescent="0.3">
      <c r="A19" s="148"/>
      <c r="B19" s="149"/>
      <c r="C19" s="236" t="str">
        <f t="shared" si="0"/>
        <v/>
      </c>
      <c r="D19" s="198" t="str">
        <f>IF('DATA - Baseline'!D19="","",'DATA - Baseline'!D19)</f>
        <v/>
      </c>
      <c r="E19" s="178" t="str">
        <f>IF('DATA - Baseline'!E19="","",'DATA - Baseline'!E19)</f>
        <v/>
      </c>
      <c r="F19" s="178" t="str">
        <f>IF('DATA - Baseline'!F19="","",'DATA - Baseline'!F19)</f>
        <v/>
      </c>
      <c r="G19" s="178" t="str">
        <f>IF('DATA - Baseline'!G18="","",INDEX(Codes,MATCH('DATA - Baseline'!G18,Modes,0)))</f>
        <v/>
      </c>
      <c r="H19" s="178"/>
      <c r="I19" s="178" t="str">
        <f>IF('DATA - Baseline'!I19="","",INDEX(Codes,MATCH('DATA - Baseline'!I19,Modes,0)))</f>
        <v/>
      </c>
      <c r="J19" s="178"/>
      <c r="K19" s="192" t="str">
        <f>IF('DATA - Baseline'!K19=0,"",IF('DATA - Baseline'!K19="","",'DATA - Baseline'!K19))</f>
        <v/>
      </c>
      <c r="L19" s="192" t="str">
        <f>IF('DATA - Baseline'!L19="Yes",1,IF('DATA - Baseline'!L19="No",2,""))</f>
        <v/>
      </c>
      <c r="M19" s="192" t="str">
        <f>IF('DATA - Baseline'!M19="Yes",1,IF('DATA - Baseline'!M19="No",2,""))</f>
        <v/>
      </c>
      <c r="N19" s="178" t="str">
        <f>IF('DATA - Baseline'!N19="Relaxed",1,IF('DATA - Baseline'!N19="Rushed",2,IF('DATA - Baseline'!N19="Happy",3,IF('DATA - Baseline'!N19="Frustrated",4,IF('DATA - Baseline'!N19="Other",5,"")))))</f>
        <v/>
      </c>
      <c r="O19" s="178"/>
      <c r="P19" s="178" t="str">
        <f>IF('DATA - Baseline'!P19="","",'DATA - Baseline'!P19)</f>
        <v/>
      </c>
      <c r="Q19" s="178" t="str">
        <f>IF('DATA - Baseline'!Q19="Boy",1,IF('DATA - Baseline'!Q19="Girl",2,""))</f>
        <v/>
      </c>
      <c r="R19" s="192" t="str">
        <f>IF('DATA - Baseline'!R19&gt;0,'DATA - Baseline'!R19,"")</f>
        <v/>
      </c>
      <c r="S19" s="178" t="str">
        <f>IF('DATA - Baseline'!S19="Less than 0.5km",1,IF('DATA - Baseline'!S19="0.51 to 1.59km",2,IF('DATA - Baseline'!S19="1.6 to 3km",3,IF('DATA - Baseline'!S19="Over 3km",4, ""))))</f>
        <v/>
      </c>
      <c r="T19" s="178"/>
      <c r="U19" s="178"/>
      <c r="V19" s="178"/>
      <c r="W19" s="178"/>
      <c r="X19" s="178"/>
      <c r="Y19" s="178"/>
      <c r="Z19" s="178" t="str">
        <f>IF('DATA - Baseline'!Z19="STRONGLY AGREE",1,IF('DATA - Baseline'!Z19="AGREE",2,IF('DATA - Baseline'!Z19="DISAGREE",3,IF('DATA - Baseline'!Z19="STRONGLY DISAGREE",4, ""))))</f>
        <v/>
      </c>
      <c r="AA19" s="178" t="str">
        <f>IF(C19="","",(IF(COUNTA('DATA - Baseline'!AB19:AV19)&gt;0,1,2)))</f>
        <v/>
      </c>
      <c r="AB19" s="178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AS19" s="178"/>
      <c r="AT19" s="178"/>
      <c r="AU19" s="178"/>
      <c r="AV19" s="178"/>
      <c r="AW19" s="178" t="str">
        <f>IF('DATA - Baseline'!AW19="Relaxed",1,IF('DATA - Baseline'!AW19="Rushed",2,IF('DATA - Baseline'!AW19="Happy",3,IF('DATA - Baseline'!AW19="Tired",4,""))))</f>
        <v/>
      </c>
      <c r="AX19" s="178" t="str">
        <f>IF('DATA - Baseline'!AX19="Relaxed",1,IF('DATA - Baseline'!AX19="Rushed",2,IF('DATA - Baseline'!AX19="Happy",3,IF('DATA - Baseline'!AX19="Tired",4,""))))</f>
        <v/>
      </c>
      <c r="AY19" s="178"/>
      <c r="AZ19" s="314" t="str">
        <f>IF('DATA - Baseline'!AZ19="Yes",1,IF('DATA - Baseline'!AZ19="No",2,""))</f>
        <v/>
      </c>
      <c r="BA19" s="198"/>
      <c r="BB19" s="178"/>
      <c r="BC19" s="178"/>
      <c r="BE19" s="175"/>
      <c r="BF19" s="340" t="s">
        <v>294</v>
      </c>
      <c r="BG19" s="341">
        <v>8</v>
      </c>
    </row>
    <row r="20" spans="1:59" s="132" customFormat="1" ht="15" x14ac:dyDescent="0.3">
      <c r="A20" s="148"/>
      <c r="B20" s="149"/>
      <c r="C20" s="236" t="str">
        <f t="shared" si="0"/>
        <v/>
      </c>
      <c r="D20" s="198" t="str">
        <f>IF('DATA - Baseline'!D20="","",'DATA - Baseline'!D20)</f>
        <v/>
      </c>
      <c r="E20" s="178" t="str">
        <f>IF('DATA - Baseline'!E20="","",'DATA - Baseline'!E20)</f>
        <v/>
      </c>
      <c r="F20" s="178" t="str">
        <f>IF('DATA - Baseline'!F20="","",'DATA - Baseline'!F20)</f>
        <v/>
      </c>
      <c r="G20" s="178" t="str">
        <f>IF('DATA - Baseline'!G19="","",INDEX(Codes,MATCH('DATA - Baseline'!G19,Modes,0)))</f>
        <v/>
      </c>
      <c r="H20" s="178"/>
      <c r="I20" s="178" t="str">
        <f>IF('DATA - Baseline'!I20="","",INDEX(Codes,MATCH('DATA - Baseline'!I20,Modes,0)))</f>
        <v/>
      </c>
      <c r="J20" s="178"/>
      <c r="K20" s="192" t="str">
        <f>IF('DATA - Baseline'!K20=0,"",IF('DATA - Baseline'!K20="","",'DATA - Baseline'!K20))</f>
        <v/>
      </c>
      <c r="L20" s="192" t="str">
        <f>IF('DATA - Baseline'!L20="Yes",1,IF('DATA - Baseline'!L20="No",2,""))</f>
        <v/>
      </c>
      <c r="M20" s="192" t="str">
        <f>IF('DATA - Baseline'!M20="Yes",1,IF('DATA - Baseline'!M20="No",2,""))</f>
        <v/>
      </c>
      <c r="N20" s="178" t="str">
        <f>IF('DATA - Baseline'!N20="Relaxed",1,IF('DATA - Baseline'!N20="Rushed",2,IF('DATA - Baseline'!N20="Happy",3,IF('DATA - Baseline'!N20="Frustrated",4,IF('DATA - Baseline'!N20="Other",5,"")))))</f>
        <v/>
      </c>
      <c r="O20" s="178"/>
      <c r="P20" s="178" t="str">
        <f>IF('DATA - Baseline'!P20="","",'DATA - Baseline'!P20)</f>
        <v/>
      </c>
      <c r="Q20" s="178" t="str">
        <f>IF('DATA - Baseline'!Q20="Boy",1,IF('DATA - Baseline'!Q20="Girl",2,""))</f>
        <v/>
      </c>
      <c r="R20" s="192" t="str">
        <f>IF('DATA - Baseline'!R20&gt;0,'DATA - Baseline'!R20,"")</f>
        <v/>
      </c>
      <c r="S20" s="178" t="str">
        <f>IF('DATA - Baseline'!S20="Less than 0.5km",1,IF('DATA - Baseline'!S20="0.51 to 1.59km",2,IF('DATA - Baseline'!S20="1.6 to 3km",3,IF('DATA - Baseline'!S20="Over 3km",4, ""))))</f>
        <v/>
      </c>
      <c r="T20" s="178"/>
      <c r="U20" s="178"/>
      <c r="V20" s="178"/>
      <c r="W20" s="178"/>
      <c r="X20" s="178"/>
      <c r="Y20" s="178"/>
      <c r="Z20" s="178" t="str">
        <f>IF('DATA - Baseline'!Z20="STRONGLY AGREE",1,IF('DATA - Baseline'!Z20="AGREE",2,IF('DATA - Baseline'!Z20="DISAGREE",3,IF('DATA - Baseline'!Z20="STRONGLY DISAGREE",4, ""))))</f>
        <v/>
      </c>
      <c r="AA20" s="178" t="str">
        <f>IF(C20="","",(IF(COUNTA('DATA - Baseline'!AB20:AV20)&gt;0,1,2)))</f>
        <v/>
      </c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8"/>
      <c r="AV20" s="178"/>
      <c r="AW20" s="178" t="str">
        <f>IF('DATA - Baseline'!AW20="Relaxed",1,IF('DATA - Baseline'!AW20="Rushed",2,IF('DATA - Baseline'!AW20="Happy",3,IF('DATA - Baseline'!AW20="Tired",4,""))))</f>
        <v/>
      </c>
      <c r="AX20" s="178" t="str">
        <f>IF('DATA - Baseline'!AX20="Relaxed",1,IF('DATA - Baseline'!AX20="Rushed",2,IF('DATA - Baseline'!AX20="Happy",3,IF('DATA - Baseline'!AX20="Tired",4,""))))</f>
        <v/>
      </c>
      <c r="AY20" s="178"/>
      <c r="AZ20" s="314" t="str">
        <f>IF('DATA - Baseline'!AZ20="Yes",1,IF('DATA - Baseline'!AZ20="No",2,""))</f>
        <v/>
      </c>
      <c r="BA20" s="198"/>
      <c r="BB20" s="178"/>
      <c r="BC20" s="178"/>
      <c r="BE20" s="175"/>
      <c r="BF20" s="342"/>
      <c r="BG20" s="343"/>
    </row>
    <row r="21" spans="1:59" s="132" customFormat="1" ht="15" x14ac:dyDescent="0.2">
      <c r="A21" s="148"/>
      <c r="B21" s="149"/>
      <c r="C21" s="236" t="str">
        <f t="shared" si="0"/>
        <v/>
      </c>
      <c r="D21" s="198" t="str">
        <f>IF('DATA - Baseline'!D21="","",'DATA - Baseline'!D21)</f>
        <v/>
      </c>
      <c r="E21" s="178" t="str">
        <f>IF('DATA - Baseline'!E21="","",'DATA - Baseline'!E21)</f>
        <v/>
      </c>
      <c r="F21" s="178" t="str">
        <f>IF('DATA - Baseline'!F21="","",'DATA - Baseline'!F21)</f>
        <v/>
      </c>
      <c r="G21" s="178" t="str">
        <f>IF('DATA - Baseline'!G20="","",INDEX(Codes,MATCH('DATA - Baseline'!G20,Modes,0)))</f>
        <v/>
      </c>
      <c r="H21" s="178"/>
      <c r="I21" s="178" t="str">
        <f>IF('DATA - Baseline'!I21="","",INDEX(Codes,MATCH('DATA - Baseline'!I21,Modes,0)))</f>
        <v/>
      </c>
      <c r="J21" s="178"/>
      <c r="K21" s="192" t="str">
        <f>IF('DATA - Baseline'!K21=0,"",IF('DATA - Baseline'!K21="","",'DATA - Baseline'!K21))</f>
        <v/>
      </c>
      <c r="L21" s="192" t="str">
        <f>IF('DATA - Baseline'!L21="Yes",1,IF('DATA - Baseline'!L21="No",2,""))</f>
        <v/>
      </c>
      <c r="M21" s="192" t="str">
        <f>IF('DATA - Baseline'!M21="Yes",1,IF('DATA - Baseline'!M21="No",2,""))</f>
        <v/>
      </c>
      <c r="N21" s="178" t="str">
        <f>IF('DATA - Baseline'!N21="Relaxed",1,IF('DATA - Baseline'!N21="Rushed",2,IF('DATA - Baseline'!N21="Happy",3,IF('DATA - Baseline'!N21="Frustrated",4,IF('DATA - Baseline'!N21="Other",5,"")))))</f>
        <v/>
      </c>
      <c r="O21" s="178"/>
      <c r="P21" s="178" t="str">
        <f>IF('DATA - Baseline'!P21="","",'DATA - Baseline'!P21)</f>
        <v/>
      </c>
      <c r="Q21" s="178" t="str">
        <f>IF('DATA - Baseline'!Q21="Boy",1,IF('DATA - Baseline'!Q21="Girl",2,""))</f>
        <v/>
      </c>
      <c r="R21" s="192" t="str">
        <f>IF('DATA - Baseline'!R21&gt;0,'DATA - Baseline'!R21,"")</f>
        <v/>
      </c>
      <c r="S21" s="178" t="str">
        <f>IF('DATA - Baseline'!S21="Less than 0.5km",1,IF('DATA - Baseline'!S21="0.51 to 1.59km",2,IF('DATA - Baseline'!S21="1.6 to 3km",3,IF('DATA - Baseline'!S21="Over 3km",4, ""))))</f>
        <v/>
      </c>
      <c r="T21" s="178"/>
      <c r="U21" s="178"/>
      <c r="V21" s="178"/>
      <c r="W21" s="178"/>
      <c r="X21" s="178"/>
      <c r="Y21" s="178"/>
      <c r="Z21" s="178" t="str">
        <f>IF('DATA - Baseline'!Z21="STRONGLY AGREE",1,IF('DATA - Baseline'!Z21="AGREE",2,IF('DATA - Baseline'!Z21="DISAGREE",3,IF('DATA - Baseline'!Z21="STRONGLY DISAGREE",4, ""))))</f>
        <v/>
      </c>
      <c r="AA21" s="178" t="str">
        <f>IF(C21="","",(IF(COUNTA('DATA - Baseline'!AB21:AV21)&gt;0,1,2)))</f>
        <v/>
      </c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 t="str">
        <f>IF('DATA - Baseline'!AW21="Relaxed",1,IF('DATA - Baseline'!AW21="Rushed",2,IF('DATA - Baseline'!AW21="Happy",3,IF('DATA - Baseline'!AW21="Tired",4,""))))</f>
        <v/>
      </c>
      <c r="AX21" s="178" t="str">
        <f>IF('DATA - Baseline'!AX21="Relaxed",1,IF('DATA - Baseline'!AX21="Rushed",2,IF('DATA - Baseline'!AX21="Happy",3,IF('DATA - Baseline'!AX21="Tired",4,""))))</f>
        <v/>
      </c>
      <c r="AY21" s="178"/>
      <c r="AZ21" s="314" t="str">
        <f>IF('DATA - Baseline'!AZ21="Yes",1,IF('DATA - Baseline'!AZ21="No",2,""))</f>
        <v/>
      </c>
      <c r="BA21" s="198"/>
      <c r="BB21" s="178"/>
      <c r="BC21" s="178"/>
      <c r="BE21" s="175"/>
    </row>
    <row r="22" spans="1:59" s="132" customFormat="1" ht="15" x14ac:dyDescent="0.2">
      <c r="A22" s="148"/>
      <c r="B22" s="149"/>
      <c r="C22" s="236" t="str">
        <f t="shared" si="0"/>
        <v/>
      </c>
      <c r="D22" s="198" t="str">
        <f>IF('DATA - Baseline'!D22="","",'DATA - Baseline'!D22)</f>
        <v/>
      </c>
      <c r="E22" s="178" t="str">
        <f>IF('DATA - Baseline'!E22="","",'DATA - Baseline'!E22)</f>
        <v/>
      </c>
      <c r="F22" s="178" t="str">
        <f>IF('DATA - Baseline'!F22="","",'DATA - Baseline'!F22)</f>
        <v/>
      </c>
      <c r="G22" s="178" t="str">
        <f>IF('DATA - Baseline'!G21="","",INDEX(Codes,MATCH('DATA - Baseline'!G21,Modes,0)))</f>
        <v/>
      </c>
      <c r="H22" s="178"/>
      <c r="I22" s="178" t="str">
        <f>IF('DATA - Baseline'!I22="","",INDEX(Codes,MATCH('DATA - Baseline'!I22,Modes,0)))</f>
        <v/>
      </c>
      <c r="J22" s="178"/>
      <c r="K22" s="192" t="str">
        <f>IF('DATA - Baseline'!K22=0,"",IF('DATA - Baseline'!K22="","",'DATA - Baseline'!K22))</f>
        <v/>
      </c>
      <c r="L22" s="192" t="str">
        <f>IF('DATA - Baseline'!L22="Yes",1,IF('DATA - Baseline'!L22="No",2,""))</f>
        <v/>
      </c>
      <c r="M22" s="192" t="str">
        <f>IF('DATA - Baseline'!M22="Yes",1,IF('DATA - Baseline'!M22="No",2,""))</f>
        <v/>
      </c>
      <c r="N22" s="178" t="str">
        <f>IF('DATA - Baseline'!N22="Relaxed",1,IF('DATA - Baseline'!N22="Rushed",2,IF('DATA - Baseline'!N22="Happy",3,IF('DATA - Baseline'!N22="Frustrated",4,IF('DATA - Baseline'!N22="Other",5,"")))))</f>
        <v/>
      </c>
      <c r="O22" s="178"/>
      <c r="P22" s="178" t="str">
        <f>IF('DATA - Baseline'!P22="","",'DATA - Baseline'!P22)</f>
        <v/>
      </c>
      <c r="Q22" s="178" t="str">
        <f>IF('DATA - Baseline'!Q22="Boy",1,IF('DATA - Baseline'!Q22="Girl",2,""))</f>
        <v/>
      </c>
      <c r="R22" s="192" t="str">
        <f>IF('DATA - Baseline'!R22&gt;0,'DATA - Baseline'!R22,"")</f>
        <v/>
      </c>
      <c r="S22" s="178" t="str">
        <f>IF('DATA - Baseline'!S22="Less than 0.5km",1,IF('DATA - Baseline'!S22="0.51 to 1.59km",2,IF('DATA - Baseline'!S22="1.6 to 3km",3,IF('DATA - Baseline'!S22="Over 3km",4, ""))))</f>
        <v/>
      </c>
      <c r="T22" s="178"/>
      <c r="U22" s="178"/>
      <c r="V22" s="178"/>
      <c r="W22" s="178"/>
      <c r="X22" s="178"/>
      <c r="Y22" s="178"/>
      <c r="Z22" s="178" t="str">
        <f>IF('DATA - Baseline'!Z22="STRONGLY AGREE",1,IF('DATA - Baseline'!Z22="AGREE",2,IF('DATA - Baseline'!Z22="DISAGREE",3,IF('DATA - Baseline'!Z22="STRONGLY DISAGREE",4, ""))))</f>
        <v/>
      </c>
      <c r="AA22" s="178" t="str">
        <f>IF(C22="","",(IF(COUNTA('DATA - Baseline'!AB22:AV22)&gt;0,1,2)))</f>
        <v/>
      </c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 t="str">
        <f>IF('DATA - Baseline'!AW22="Relaxed",1,IF('DATA - Baseline'!AW22="Rushed",2,IF('DATA - Baseline'!AW22="Happy",3,IF('DATA - Baseline'!AW22="Tired",4,""))))</f>
        <v/>
      </c>
      <c r="AX22" s="178" t="str">
        <f>IF('DATA - Baseline'!AX22="Relaxed",1,IF('DATA - Baseline'!AX22="Rushed",2,IF('DATA - Baseline'!AX22="Happy",3,IF('DATA - Baseline'!AX22="Tired",4,""))))</f>
        <v/>
      </c>
      <c r="AY22" s="178"/>
      <c r="AZ22" s="314" t="str">
        <f>IF('DATA - Baseline'!AZ22="Yes",1,IF('DATA - Baseline'!AZ22="No",2,""))</f>
        <v/>
      </c>
      <c r="BA22" s="198"/>
      <c r="BB22" s="178"/>
      <c r="BC22" s="178"/>
      <c r="BE22" s="175"/>
    </row>
    <row r="23" spans="1:59" s="132" customFormat="1" ht="15" x14ac:dyDescent="0.2">
      <c r="A23" s="148"/>
      <c r="B23" s="149"/>
      <c r="C23" s="236" t="str">
        <f t="shared" si="0"/>
        <v/>
      </c>
      <c r="D23" s="198" t="str">
        <f>IF('DATA - Baseline'!D23="","",'DATA - Baseline'!D23)</f>
        <v/>
      </c>
      <c r="E23" s="178" t="str">
        <f>IF('DATA - Baseline'!E23="","",'DATA - Baseline'!E23)</f>
        <v/>
      </c>
      <c r="F23" s="178" t="str">
        <f>IF('DATA - Baseline'!F23="","",'DATA - Baseline'!F23)</f>
        <v/>
      </c>
      <c r="G23" s="178" t="str">
        <f>IF('DATA - Baseline'!G22="","",INDEX(Codes,MATCH('DATA - Baseline'!G22,Modes,0)))</f>
        <v/>
      </c>
      <c r="H23" s="178"/>
      <c r="I23" s="178" t="str">
        <f>IF('DATA - Baseline'!I23="","",INDEX(Codes,MATCH('DATA - Baseline'!I23,Modes,0)))</f>
        <v/>
      </c>
      <c r="J23" s="178"/>
      <c r="K23" s="192" t="str">
        <f>IF('DATA - Baseline'!K23=0,"",IF('DATA - Baseline'!K23="","",'DATA - Baseline'!K23))</f>
        <v/>
      </c>
      <c r="L23" s="192" t="str">
        <f>IF('DATA - Baseline'!L23="Yes",1,IF('DATA - Baseline'!L23="No",2,""))</f>
        <v/>
      </c>
      <c r="M23" s="192" t="str">
        <f>IF('DATA - Baseline'!M23="Yes",1,IF('DATA - Baseline'!M23="No",2,""))</f>
        <v/>
      </c>
      <c r="N23" s="178" t="str">
        <f>IF('DATA - Baseline'!N23="Relaxed",1,IF('DATA - Baseline'!N23="Rushed",2,IF('DATA - Baseline'!N23="Happy",3,IF('DATA - Baseline'!N23="Frustrated",4,IF('DATA - Baseline'!N23="Other",5,"")))))</f>
        <v/>
      </c>
      <c r="O23" s="178"/>
      <c r="P23" s="178" t="str">
        <f>IF('DATA - Baseline'!P23="","",'DATA - Baseline'!P23)</f>
        <v/>
      </c>
      <c r="Q23" s="178" t="str">
        <f>IF('DATA - Baseline'!Q23="Boy",1,IF('DATA - Baseline'!Q23="Girl",2,""))</f>
        <v/>
      </c>
      <c r="R23" s="192" t="str">
        <f>IF('DATA - Baseline'!R23&gt;0,'DATA - Baseline'!R23,"")</f>
        <v/>
      </c>
      <c r="S23" s="178" t="str">
        <f>IF('DATA - Baseline'!S23="Less than 0.5km",1,IF('DATA - Baseline'!S23="0.51 to 1.59km",2,IF('DATA - Baseline'!S23="1.6 to 3km",3,IF('DATA - Baseline'!S23="Over 3km",4, ""))))</f>
        <v/>
      </c>
      <c r="T23" s="178"/>
      <c r="U23" s="178"/>
      <c r="V23" s="178"/>
      <c r="W23" s="178"/>
      <c r="X23" s="178"/>
      <c r="Y23" s="178"/>
      <c r="Z23" s="178" t="str">
        <f>IF('DATA - Baseline'!Z23="STRONGLY AGREE",1,IF('DATA - Baseline'!Z23="AGREE",2,IF('DATA - Baseline'!Z23="DISAGREE",3,IF('DATA - Baseline'!Z23="STRONGLY DISAGREE",4, ""))))</f>
        <v/>
      </c>
      <c r="AA23" s="178" t="str">
        <f>IF(C23="","",(IF(COUNTA('DATA - Baseline'!AB23:AV23)&gt;0,1,2)))</f>
        <v/>
      </c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 t="str">
        <f>IF('DATA - Baseline'!AW23="Relaxed",1,IF('DATA - Baseline'!AW23="Rushed",2,IF('DATA - Baseline'!AW23="Happy",3,IF('DATA - Baseline'!AW23="Tired",4,""))))</f>
        <v/>
      </c>
      <c r="AX23" s="178" t="str">
        <f>IF('DATA - Baseline'!AX23="Relaxed",1,IF('DATA - Baseline'!AX23="Rushed",2,IF('DATA - Baseline'!AX23="Happy",3,IF('DATA - Baseline'!AX23="Tired",4,""))))</f>
        <v/>
      </c>
      <c r="AY23" s="178"/>
      <c r="AZ23" s="314" t="str">
        <f>IF('DATA - Baseline'!AZ23="Yes",1,IF('DATA - Baseline'!AZ23="No",2,""))</f>
        <v/>
      </c>
      <c r="BA23" s="198"/>
      <c r="BB23" s="178"/>
      <c r="BC23" s="178"/>
      <c r="BE23" s="175"/>
    </row>
    <row r="24" spans="1:59" s="132" customFormat="1" ht="15" x14ac:dyDescent="0.2">
      <c r="A24" s="148"/>
      <c r="B24" s="149"/>
      <c r="C24" s="236" t="str">
        <f t="shared" si="0"/>
        <v/>
      </c>
      <c r="D24" s="198" t="str">
        <f>IF('DATA - Baseline'!D24="","",'DATA - Baseline'!D24)</f>
        <v/>
      </c>
      <c r="E24" s="178" t="str">
        <f>IF('DATA - Baseline'!E24="","",'DATA - Baseline'!E24)</f>
        <v/>
      </c>
      <c r="F24" s="178" t="str">
        <f>IF('DATA - Baseline'!F24="","",'DATA - Baseline'!F24)</f>
        <v/>
      </c>
      <c r="G24" s="178" t="str">
        <f>IF('DATA - Baseline'!G23="","",INDEX(Codes,MATCH('DATA - Baseline'!G23,Modes,0)))</f>
        <v/>
      </c>
      <c r="H24" s="178"/>
      <c r="I24" s="178" t="str">
        <f>IF('DATA - Baseline'!I24="","",INDEX(Codes,MATCH('DATA - Baseline'!I24,Modes,0)))</f>
        <v/>
      </c>
      <c r="J24" s="178"/>
      <c r="K24" s="192" t="str">
        <f>IF('DATA - Baseline'!K24=0,"",IF('DATA - Baseline'!K24="","",'DATA - Baseline'!K24))</f>
        <v/>
      </c>
      <c r="L24" s="192" t="str">
        <f>IF('DATA - Baseline'!L24="Yes",1,IF('DATA - Baseline'!L24="No",2,""))</f>
        <v/>
      </c>
      <c r="M24" s="192" t="str">
        <f>IF('DATA - Baseline'!M24="Yes",1,IF('DATA - Baseline'!M24="No",2,""))</f>
        <v/>
      </c>
      <c r="N24" s="178" t="str">
        <f>IF('DATA - Baseline'!N24="Relaxed",1,IF('DATA - Baseline'!N24="Rushed",2,IF('DATA - Baseline'!N24="Happy",3,IF('DATA - Baseline'!N24="Frustrated",4,IF('DATA - Baseline'!N24="Other",5,"")))))</f>
        <v/>
      </c>
      <c r="O24" s="178"/>
      <c r="P24" s="178" t="str">
        <f>IF('DATA - Baseline'!P24="","",'DATA - Baseline'!P24)</f>
        <v/>
      </c>
      <c r="Q24" s="178" t="str">
        <f>IF('DATA - Baseline'!Q24="Boy",1,IF('DATA - Baseline'!Q24="Girl",2,""))</f>
        <v/>
      </c>
      <c r="R24" s="192" t="str">
        <f>IF('DATA - Baseline'!R24&gt;0,'DATA - Baseline'!R24,"")</f>
        <v/>
      </c>
      <c r="S24" s="178" t="str">
        <f>IF('DATA - Baseline'!S24="Less than 0.5km",1,IF('DATA - Baseline'!S24="0.51 to 1.59km",2,IF('DATA - Baseline'!S24="1.6 to 3km",3,IF('DATA - Baseline'!S24="Over 3km",4, ""))))</f>
        <v/>
      </c>
      <c r="T24" s="178"/>
      <c r="U24" s="178"/>
      <c r="V24" s="178"/>
      <c r="W24" s="178"/>
      <c r="X24" s="178"/>
      <c r="Y24" s="178"/>
      <c r="Z24" s="178" t="str">
        <f>IF('DATA - Baseline'!Z24="STRONGLY AGREE",1,IF('DATA - Baseline'!Z24="AGREE",2,IF('DATA - Baseline'!Z24="DISAGREE",3,IF('DATA - Baseline'!Z24="STRONGLY DISAGREE",4, ""))))</f>
        <v/>
      </c>
      <c r="AA24" s="178" t="str">
        <f>IF(C24="","",(IF(COUNTA('DATA - Baseline'!AB24:AV24)&gt;0,1,2)))</f>
        <v/>
      </c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 t="str">
        <f>IF('DATA - Baseline'!AW24="Relaxed",1,IF('DATA - Baseline'!AW24="Rushed",2,IF('DATA - Baseline'!AW24="Happy",3,IF('DATA - Baseline'!AW24="Tired",4,""))))</f>
        <v/>
      </c>
      <c r="AX24" s="178" t="str">
        <f>IF('DATA - Baseline'!AX24="Relaxed",1,IF('DATA - Baseline'!AX24="Rushed",2,IF('DATA - Baseline'!AX24="Happy",3,IF('DATA - Baseline'!AX24="Tired",4,""))))</f>
        <v/>
      </c>
      <c r="AY24" s="178"/>
      <c r="AZ24" s="314" t="str">
        <f>IF('DATA - Baseline'!AZ24="Yes",1,IF('DATA - Baseline'!AZ24="No",2,""))</f>
        <v/>
      </c>
      <c r="BA24" s="198"/>
      <c r="BB24" s="178"/>
      <c r="BC24" s="178"/>
      <c r="BE24" s="175"/>
    </row>
    <row r="25" spans="1:59" s="132" customFormat="1" ht="15" x14ac:dyDescent="0.2">
      <c r="A25" s="148"/>
      <c r="B25" s="149"/>
      <c r="C25" s="236" t="str">
        <f>IF(D25="","",C24+1)</f>
        <v/>
      </c>
      <c r="D25" s="198" t="str">
        <f>IF('DATA - Baseline'!D25="","",'DATA - Baseline'!D25)</f>
        <v/>
      </c>
      <c r="E25" s="178" t="str">
        <f>IF('DATA - Baseline'!E25="","",'DATA - Baseline'!E25)</f>
        <v/>
      </c>
      <c r="F25" s="178" t="str">
        <f>IF('DATA - Baseline'!F25="","",'DATA - Baseline'!F25)</f>
        <v/>
      </c>
      <c r="G25" s="178" t="str">
        <f>IF('DATA - Baseline'!G24="","",INDEX(Codes,MATCH('DATA - Baseline'!G24,Modes,0)))</f>
        <v/>
      </c>
      <c r="H25" s="178"/>
      <c r="I25" s="178" t="str">
        <f>IF('DATA - Baseline'!I25="","",INDEX(Codes,MATCH('DATA - Baseline'!I25,Modes,0)))</f>
        <v/>
      </c>
      <c r="J25" s="178"/>
      <c r="K25" s="192" t="str">
        <f>IF('DATA - Baseline'!K25=0,"",IF('DATA - Baseline'!K25="","",'DATA - Baseline'!K25))</f>
        <v/>
      </c>
      <c r="L25" s="192" t="str">
        <f>IF('DATA - Baseline'!L25="Yes",1,IF('DATA - Baseline'!L25="No",2,""))</f>
        <v/>
      </c>
      <c r="M25" s="192" t="str">
        <f>IF('DATA - Baseline'!M25="Yes",1,IF('DATA - Baseline'!M25="No",2,""))</f>
        <v/>
      </c>
      <c r="N25" s="178" t="str">
        <f>IF('DATA - Baseline'!N25="Relaxed",1,IF('DATA - Baseline'!N25="Rushed",2,IF('DATA - Baseline'!N25="Happy",3,IF('DATA - Baseline'!N25="Frustrated",4,IF('DATA - Baseline'!N25="Other",5,"")))))</f>
        <v/>
      </c>
      <c r="O25" s="178"/>
      <c r="P25" s="178" t="str">
        <f>IF('DATA - Baseline'!P25="","",'DATA - Baseline'!P25)</f>
        <v/>
      </c>
      <c r="Q25" s="178" t="str">
        <f>IF('DATA - Baseline'!Q25="Boy",1,IF('DATA - Baseline'!Q25="Girl",2,""))</f>
        <v/>
      </c>
      <c r="R25" s="192" t="str">
        <f>IF('DATA - Baseline'!R25&gt;0,'DATA - Baseline'!R25,"")</f>
        <v/>
      </c>
      <c r="S25" s="178" t="str">
        <f>IF('DATA - Baseline'!S25="Less than 0.5km",1,IF('DATA - Baseline'!S25="0.51 to 1.59km",2,IF('DATA - Baseline'!S25="1.6 to 3km",3,IF('DATA - Baseline'!S25="Over 3km",4, ""))))</f>
        <v/>
      </c>
      <c r="T25" s="178"/>
      <c r="U25" s="178"/>
      <c r="V25" s="178"/>
      <c r="W25" s="178"/>
      <c r="X25" s="178"/>
      <c r="Y25" s="178"/>
      <c r="Z25" s="178" t="str">
        <f>IF('DATA - Baseline'!Z25="STRONGLY AGREE",1,IF('DATA - Baseline'!Z25="AGREE",2,IF('DATA - Baseline'!Z25="DISAGREE",3,IF('DATA - Baseline'!Z25="STRONGLY DISAGREE",4, ""))))</f>
        <v/>
      </c>
      <c r="AA25" s="178" t="str">
        <f>IF(C25="","",(IF(COUNTA('DATA - Baseline'!AB25:AV25)&gt;0,1,2)))</f>
        <v/>
      </c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 t="str">
        <f>IF('DATA - Baseline'!AW25="Relaxed",1,IF('DATA - Baseline'!AW25="Rushed",2,IF('DATA - Baseline'!AW25="Happy",3,IF('DATA - Baseline'!AW25="Tired",4,""))))</f>
        <v/>
      </c>
      <c r="AX25" s="178" t="str">
        <f>IF('DATA - Baseline'!AX25="Relaxed",1,IF('DATA - Baseline'!AX25="Rushed",2,IF('DATA - Baseline'!AX25="Happy",3,IF('DATA - Baseline'!AX25="Tired",4,""))))</f>
        <v/>
      </c>
      <c r="AY25" s="178"/>
      <c r="AZ25" s="314" t="str">
        <f>IF('DATA - Baseline'!AZ25="Yes",1,IF('DATA - Baseline'!AZ25="No",2,""))</f>
        <v/>
      </c>
      <c r="BA25" s="198"/>
      <c r="BB25" s="178"/>
      <c r="BC25" s="178"/>
      <c r="BE25" s="175"/>
    </row>
    <row r="26" spans="1:59" s="132" customFormat="1" ht="15" x14ac:dyDescent="0.2">
      <c r="A26" s="148"/>
      <c r="B26" s="149"/>
      <c r="C26" s="236" t="str">
        <f t="shared" si="0"/>
        <v/>
      </c>
      <c r="D26" s="198" t="str">
        <f>IF('DATA - Baseline'!D26="","",'DATA - Baseline'!D26)</f>
        <v/>
      </c>
      <c r="E26" s="178" t="str">
        <f>IF('DATA - Baseline'!E26="","",'DATA - Baseline'!E26)</f>
        <v/>
      </c>
      <c r="F26" s="178" t="str">
        <f>IF('DATA - Baseline'!F26="","",'DATA - Baseline'!F26)</f>
        <v/>
      </c>
      <c r="G26" s="178" t="str">
        <f>IF('DATA - Baseline'!G25="","",INDEX(Codes,MATCH('DATA - Baseline'!G25,Modes,0)))</f>
        <v/>
      </c>
      <c r="H26" s="178"/>
      <c r="I26" s="178" t="str">
        <f>IF('DATA - Baseline'!I26="","",INDEX(Codes,MATCH('DATA - Baseline'!I26,Modes,0)))</f>
        <v/>
      </c>
      <c r="J26" s="178"/>
      <c r="K26" s="192" t="str">
        <f>IF('DATA - Baseline'!K26=0,"",IF('DATA - Baseline'!K26="","",'DATA - Baseline'!K26))</f>
        <v/>
      </c>
      <c r="L26" s="192" t="str">
        <f>IF('DATA - Baseline'!L26="Yes",1,IF('DATA - Baseline'!L26="No",2,""))</f>
        <v/>
      </c>
      <c r="M26" s="192" t="str">
        <f>IF('DATA - Baseline'!M26="Yes",1,IF('DATA - Baseline'!M26="No",2,""))</f>
        <v/>
      </c>
      <c r="N26" s="178" t="str">
        <f>IF('DATA - Baseline'!N26="Relaxed",1,IF('DATA - Baseline'!N26="Rushed",2,IF('DATA - Baseline'!N26="Happy",3,IF('DATA - Baseline'!N26="Frustrated",4,IF('DATA - Baseline'!N26="Other",5,"")))))</f>
        <v/>
      </c>
      <c r="O26" s="178"/>
      <c r="P26" s="178" t="str">
        <f>IF('DATA - Baseline'!P26="","",'DATA - Baseline'!P26)</f>
        <v/>
      </c>
      <c r="Q26" s="178" t="str">
        <f>IF('DATA - Baseline'!Q26="Boy",1,IF('DATA - Baseline'!Q26="Girl",2,""))</f>
        <v/>
      </c>
      <c r="R26" s="192" t="str">
        <f>IF('DATA - Baseline'!R26&gt;0,'DATA - Baseline'!R26,"")</f>
        <v/>
      </c>
      <c r="S26" s="178" t="str">
        <f>IF('DATA - Baseline'!S26="Less than 0.5km",1,IF('DATA - Baseline'!S26="0.51 to 1.59km",2,IF('DATA - Baseline'!S26="1.6 to 3km",3,IF('DATA - Baseline'!S26="Over 3km",4, ""))))</f>
        <v/>
      </c>
      <c r="T26" s="178"/>
      <c r="U26" s="178"/>
      <c r="V26" s="178"/>
      <c r="W26" s="178"/>
      <c r="X26" s="178"/>
      <c r="Y26" s="178"/>
      <c r="Z26" s="178" t="str">
        <f>IF('DATA - Baseline'!Z26="STRONGLY AGREE",1,IF('DATA - Baseline'!Z26="AGREE",2,IF('DATA - Baseline'!Z26="DISAGREE",3,IF('DATA - Baseline'!Z26="STRONGLY DISAGREE",4, ""))))</f>
        <v/>
      </c>
      <c r="AA26" s="178" t="str">
        <f>IF(C26="","",(IF(COUNTA('DATA - Baseline'!AB26:AV26)&gt;0,1,2)))</f>
        <v/>
      </c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 t="str">
        <f>IF('DATA - Baseline'!AW26="Relaxed",1,IF('DATA - Baseline'!AW26="Rushed",2,IF('DATA - Baseline'!AW26="Happy",3,IF('DATA - Baseline'!AW26="Tired",4,""))))</f>
        <v/>
      </c>
      <c r="AX26" s="178" t="str">
        <f>IF('DATA - Baseline'!AX26="Relaxed",1,IF('DATA - Baseline'!AX26="Rushed",2,IF('DATA - Baseline'!AX26="Happy",3,IF('DATA - Baseline'!AX26="Tired",4,""))))</f>
        <v/>
      </c>
      <c r="AY26" s="178"/>
      <c r="AZ26" s="314" t="str">
        <f>IF('DATA - Baseline'!AZ26="Yes",1,IF('DATA - Baseline'!AZ26="No",2,""))</f>
        <v/>
      </c>
      <c r="BA26" s="198"/>
      <c r="BB26" s="178"/>
      <c r="BC26" s="178"/>
      <c r="BE26" s="175"/>
    </row>
    <row r="27" spans="1:59" s="132" customFormat="1" ht="15" x14ac:dyDescent="0.2">
      <c r="A27" s="148"/>
      <c r="B27" s="149"/>
      <c r="C27" s="236" t="str">
        <f t="shared" si="0"/>
        <v/>
      </c>
      <c r="D27" s="198" t="str">
        <f>IF('DATA - Baseline'!D27="","",'DATA - Baseline'!D27)</f>
        <v/>
      </c>
      <c r="E27" s="178" t="str">
        <f>IF('DATA - Baseline'!E27="","",'DATA - Baseline'!E27)</f>
        <v/>
      </c>
      <c r="F27" s="178" t="str">
        <f>IF('DATA - Baseline'!F27="","",'DATA - Baseline'!F27)</f>
        <v/>
      </c>
      <c r="G27" s="178" t="str">
        <f>IF('DATA - Baseline'!G26="","",INDEX(Codes,MATCH('DATA - Baseline'!G26,Modes,0)))</f>
        <v/>
      </c>
      <c r="H27" s="178"/>
      <c r="I27" s="178" t="str">
        <f>IF('DATA - Baseline'!I27="","",INDEX(Codes,MATCH('DATA - Baseline'!I27,Modes,0)))</f>
        <v/>
      </c>
      <c r="J27" s="178"/>
      <c r="K27" s="192" t="str">
        <f>IF('DATA - Baseline'!K27=0,"",IF('DATA - Baseline'!K27="","",'DATA - Baseline'!K27))</f>
        <v/>
      </c>
      <c r="L27" s="192" t="str">
        <f>IF('DATA - Baseline'!L27="Yes",1,IF('DATA - Baseline'!L27="No",2,""))</f>
        <v/>
      </c>
      <c r="M27" s="192" t="str">
        <f>IF('DATA - Baseline'!M27="Yes",1,IF('DATA - Baseline'!M27="No",2,""))</f>
        <v/>
      </c>
      <c r="N27" s="178" t="str">
        <f>IF('DATA - Baseline'!N27="Relaxed",1,IF('DATA - Baseline'!N27="Rushed",2,IF('DATA - Baseline'!N27="Happy",3,IF('DATA - Baseline'!N27="Frustrated",4,IF('DATA - Baseline'!N27="Other",5,"")))))</f>
        <v/>
      </c>
      <c r="O27" s="178"/>
      <c r="P27" s="178" t="str">
        <f>IF('DATA - Baseline'!P27="","",'DATA - Baseline'!P27)</f>
        <v/>
      </c>
      <c r="Q27" s="178" t="str">
        <f>IF('DATA - Baseline'!Q27="Boy",1,IF('DATA - Baseline'!Q27="Girl",2,""))</f>
        <v/>
      </c>
      <c r="R27" s="192" t="str">
        <f>IF('DATA - Baseline'!R27&gt;0,'DATA - Baseline'!R27,"")</f>
        <v/>
      </c>
      <c r="S27" s="178" t="str">
        <f>IF('DATA - Baseline'!S27="Less than 0.5km",1,IF('DATA - Baseline'!S27="0.51 to 1.59km",2,IF('DATA - Baseline'!S27="1.6 to 3km",3,IF('DATA - Baseline'!S27="Over 3km",4, ""))))</f>
        <v/>
      </c>
      <c r="T27" s="178"/>
      <c r="U27" s="178"/>
      <c r="V27" s="178"/>
      <c r="W27" s="178"/>
      <c r="X27" s="178"/>
      <c r="Y27" s="178"/>
      <c r="Z27" s="178" t="str">
        <f>IF('DATA - Baseline'!Z27="STRONGLY AGREE",1,IF('DATA - Baseline'!Z27="AGREE",2,IF('DATA - Baseline'!Z27="DISAGREE",3,IF('DATA - Baseline'!Z27="STRONGLY DISAGREE",4, ""))))</f>
        <v/>
      </c>
      <c r="AA27" s="178" t="str">
        <f>IF(C27="","",(IF(COUNTA('DATA - Baseline'!AB27:AV27)&gt;0,1,2)))</f>
        <v/>
      </c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 t="str">
        <f>IF('DATA - Baseline'!AW27="Relaxed",1,IF('DATA - Baseline'!AW27="Rushed",2,IF('DATA - Baseline'!AW27="Happy",3,IF('DATA - Baseline'!AW27="Tired",4,""))))</f>
        <v/>
      </c>
      <c r="AX27" s="178" t="str">
        <f>IF('DATA - Baseline'!AX27="Relaxed",1,IF('DATA - Baseline'!AX27="Rushed",2,IF('DATA - Baseline'!AX27="Happy",3,IF('DATA - Baseline'!AX27="Tired",4,""))))</f>
        <v/>
      </c>
      <c r="AY27" s="178"/>
      <c r="AZ27" s="314" t="str">
        <f>IF('DATA - Baseline'!AZ27="Yes",1,IF('DATA - Baseline'!AZ27="No",2,""))</f>
        <v/>
      </c>
      <c r="BA27" s="198"/>
      <c r="BB27" s="178"/>
      <c r="BC27" s="178"/>
      <c r="BE27" s="175"/>
    </row>
    <row r="28" spans="1:59" s="132" customFormat="1" ht="15" x14ac:dyDescent="0.3">
      <c r="A28" s="148"/>
      <c r="B28" s="149"/>
      <c r="C28" s="236" t="str">
        <f t="shared" si="0"/>
        <v/>
      </c>
      <c r="D28" s="198" t="str">
        <f>IF('DATA - Baseline'!D28="","",'DATA - Baseline'!D28)</f>
        <v/>
      </c>
      <c r="E28" s="178" t="str">
        <f>IF('DATA - Baseline'!E28="","",'DATA - Baseline'!E28)</f>
        <v/>
      </c>
      <c r="F28" s="178" t="str">
        <f>IF('DATA - Baseline'!F28="","",'DATA - Baseline'!F28)</f>
        <v/>
      </c>
      <c r="G28" s="178" t="str">
        <f>IF('DATA - Baseline'!G27="","",INDEX(Codes,MATCH('DATA - Baseline'!G27,Modes,0)))</f>
        <v/>
      </c>
      <c r="H28" s="178"/>
      <c r="I28" s="178" t="str">
        <f>IF('DATA - Baseline'!I28="","",INDEX(Codes,MATCH('DATA - Baseline'!I28,Modes,0)))</f>
        <v/>
      </c>
      <c r="J28" s="134"/>
      <c r="K28" s="192" t="str">
        <f>IF('DATA - Baseline'!K28=0,"",IF('DATA - Baseline'!K28="","",'DATA - Baseline'!K28))</f>
        <v/>
      </c>
      <c r="L28" s="192" t="str">
        <f>IF('DATA - Baseline'!L28="Yes",1,IF('DATA - Baseline'!L28="No",2,""))</f>
        <v/>
      </c>
      <c r="M28" s="192" t="str">
        <f>IF('DATA - Baseline'!M28="Yes",1,IF('DATA - Baseline'!M28="No",2,""))</f>
        <v/>
      </c>
      <c r="N28" s="178" t="str">
        <f>IF('DATA - Baseline'!N28="Relaxed",1,IF('DATA - Baseline'!N28="Rushed",2,IF('DATA - Baseline'!N28="Happy",3,IF('DATA - Baseline'!N28="Frustrated",4,IF('DATA - Baseline'!N28="Other",5,"")))))</f>
        <v/>
      </c>
      <c r="O28" s="176"/>
      <c r="P28" s="178" t="str">
        <f>IF('DATA - Baseline'!P28="","",'DATA - Baseline'!P28)</f>
        <v/>
      </c>
      <c r="Q28" s="178" t="str">
        <f>IF('DATA - Baseline'!Q28="Boy",1,IF('DATA - Baseline'!Q28="Girl",2,""))</f>
        <v/>
      </c>
      <c r="R28" s="192" t="str">
        <f>IF('DATA - Baseline'!R28&gt;0,'DATA - Baseline'!R28,"")</f>
        <v/>
      </c>
      <c r="S28" s="178" t="str">
        <f>IF('DATA - Baseline'!S28="Less than 0.5km",1,IF('DATA - Baseline'!S28="0.51 to 1.59km",2,IF('DATA - Baseline'!S28="1.6 to 3km",3,IF('DATA - Baseline'!S28="Over 3km",4, ""))))</f>
        <v/>
      </c>
      <c r="T28" s="126"/>
      <c r="U28" s="135"/>
      <c r="V28" s="135"/>
      <c r="W28" s="135"/>
      <c r="X28" s="135"/>
      <c r="Y28" s="135"/>
      <c r="Z28" s="178" t="str">
        <f>IF('DATA - Baseline'!Z28="STRONGLY AGREE",1,IF('DATA - Baseline'!Z28="AGREE",2,IF('DATA - Baseline'!Z28="DISAGREE",3,IF('DATA - Baseline'!Z28="STRONGLY DISAGREE",4, ""))))</f>
        <v/>
      </c>
      <c r="AA28" s="178" t="str">
        <f>IF(C28="","",(IF(COUNTA('DATA - Baseline'!AB28:AV28)&gt;0,1,2)))</f>
        <v/>
      </c>
      <c r="AB28" s="152"/>
      <c r="AC28" s="153"/>
      <c r="AD28" s="153"/>
      <c r="AE28" s="153"/>
      <c r="AF28" s="153"/>
      <c r="AG28" s="153"/>
      <c r="AH28" s="151"/>
      <c r="AI28" s="156"/>
      <c r="AJ28" s="156"/>
      <c r="AK28" s="156"/>
      <c r="AL28" s="156"/>
      <c r="AM28" s="156"/>
      <c r="AN28" s="156"/>
      <c r="AO28" s="157"/>
      <c r="AP28" s="158"/>
      <c r="AQ28" s="158"/>
      <c r="AR28" s="158"/>
      <c r="AS28" s="158"/>
      <c r="AT28" s="158"/>
      <c r="AU28" s="158"/>
      <c r="AV28" s="158"/>
      <c r="AW28" s="178" t="str">
        <f>IF('DATA - Baseline'!AW28="Relaxed",1,IF('DATA - Baseline'!AW28="Rushed",2,IF('DATA - Baseline'!AW28="Happy",3,IF('DATA - Baseline'!AW28="Tired",4,""))))</f>
        <v/>
      </c>
      <c r="AX28" s="178" t="str">
        <f>IF('DATA - Baseline'!AX28="Relaxed",1,IF('DATA - Baseline'!AX28="Rushed",2,IF('DATA - Baseline'!AX28="Happy",3,IF('DATA - Baseline'!AX28="Tired",4,""))))</f>
        <v/>
      </c>
      <c r="AY28" s="154"/>
      <c r="AZ28" s="314" t="str">
        <f>IF('DATA - Baseline'!AZ28="Yes",1,IF('DATA - Baseline'!AZ28="No",2,""))</f>
        <v/>
      </c>
      <c r="BA28" s="273"/>
      <c r="BB28" s="159"/>
      <c r="BC28" s="159"/>
      <c r="BE28" s="175"/>
    </row>
    <row r="29" spans="1:59" s="132" customFormat="1" ht="15" x14ac:dyDescent="0.3">
      <c r="A29" s="148"/>
      <c r="B29" s="149"/>
      <c r="C29" s="236" t="str">
        <f t="shared" si="0"/>
        <v/>
      </c>
      <c r="D29" s="198" t="str">
        <f>IF('DATA - Baseline'!D29="","",'DATA - Baseline'!D29)</f>
        <v/>
      </c>
      <c r="E29" s="178" t="str">
        <f>IF('DATA - Baseline'!E29="","",'DATA - Baseline'!E29)</f>
        <v/>
      </c>
      <c r="F29" s="178" t="str">
        <f>IF('DATA - Baseline'!F29="","",'DATA - Baseline'!F29)</f>
        <v/>
      </c>
      <c r="G29" s="178" t="str">
        <f>IF('DATA - Baseline'!G28="","",INDEX(Codes,MATCH('DATA - Baseline'!G28,Modes,0)))</f>
        <v/>
      </c>
      <c r="H29" s="178"/>
      <c r="I29" s="178" t="str">
        <f>IF('DATA - Baseline'!I29="","",INDEX(Codes,MATCH('DATA - Baseline'!I29,Modes,0)))</f>
        <v/>
      </c>
      <c r="J29" s="134"/>
      <c r="K29" s="192" t="str">
        <f>IF('DATA - Baseline'!K29=0,"",IF('DATA - Baseline'!K29="","",'DATA - Baseline'!K29))</f>
        <v/>
      </c>
      <c r="L29" s="192" t="str">
        <f>IF('DATA - Baseline'!L29="Yes",1,IF('DATA - Baseline'!L29="No",2,""))</f>
        <v/>
      </c>
      <c r="M29" s="192" t="str">
        <f>IF('DATA - Baseline'!M29="Yes",1,IF('DATA - Baseline'!M29="No",2,""))</f>
        <v/>
      </c>
      <c r="N29" s="178" t="str">
        <f>IF('DATA - Baseline'!N29="Relaxed",1,IF('DATA - Baseline'!N29="Rushed",2,IF('DATA - Baseline'!N29="Happy",3,IF('DATA - Baseline'!N29="Frustrated",4,IF('DATA - Baseline'!N29="Other",5,"")))))</f>
        <v/>
      </c>
      <c r="O29" s="176"/>
      <c r="P29" s="178" t="str">
        <f>IF('DATA - Baseline'!P29="","",'DATA - Baseline'!P29)</f>
        <v/>
      </c>
      <c r="Q29" s="178" t="str">
        <f>IF('DATA - Baseline'!Q29="Boy",1,IF('DATA - Baseline'!Q29="Girl",2,""))</f>
        <v/>
      </c>
      <c r="R29" s="192" t="str">
        <f>IF('DATA - Baseline'!R29&gt;0,'DATA - Baseline'!R29,"")</f>
        <v/>
      </c>
      <c r="S29" s="178" t="str">
        <f>IF('DATA - Baseline'!S29="Less than 0.5km",1,IF('DATA - Baseline'!S29="0.51 to 1.59km",2,IF('DATA - Baseline'!S29="1.6 to 3km",3,IF('DATA - Baseline'!S29="Over 3km",4, ""))))</f>
        <v/>
      </c>
      <c r="T29" s="126"/>
      <c r="U29" s="135"/>
      <c r="V29" s="135"/>
      <c r="W29" s="135"/>
      <c r="X29" s="135"/>
      <c r="Y29" s="135"/>
      <c r="Z29" s="178" t="str">
        <f>IF('DATA - Baseline'!Z29="STRONGLY AGREE",1,IF('DATA - Baseline'!Z29="AGREE",2,IF('DATA - Baseline'!Z29="DISAGREE",3,IF('DATA - Baseline'!Z29="STRONGLY DISAGREE",4, ""))))</f>
        <v/>
      </c>
      <c r="AA29" s="178" t="str">
        <f>IF(C29="","",(IF(COUNTA('DATA - Baseline'!AB29:AV29)&gt;0,1,2)))</f>
        <v/>
      </c>
      <c r="AB29" s="152"/>
      <c r="AC29" s="153"/>
      <c r="AD29" s="153"/>
      <c r="AE29" s="153"/>
      <c r="AF29" s="153"/>
      <c r="AG29" s="153"/>
      <c r="AH29" s="151"/>
      <c r="AI29" s="156"/>
      <c r="AJ29" s="156"/>
      <c r="AK29" s="156"/>
      <c r="AL29" s="156"/>
      <c r="AM29" s="156"/>
      <c r="AN29" s="156"/>
      <c r="AO29" s="157"/>
      <c r="AP29" s="158"/>
      <c r="AQ29" s="158"/>
      <c r="AR29" s="158"/>
      <c r="AS29" s="158"/>
      <c r="AT29" s="158"/>
      <c r="AU29" s="158"/>
      <c r="AV29" s="158"/>
      <c r="AW29" s="178" t="str">
        <f>IF('DATA - Baseline'!AW29="Relaxed",1,IF('DATA - Baseline'!AW29="Rushed",2,IF('DATA - Baseline'!AW29="Happy",3,IF('DATA - Baseline'!AW29="Tired",4,""))))</f>
        <v/>
      </c>
      <c r="AX29" s="178" t="str">
        <f>IF('DATA - Baseline'!AX29="Relaxed",1,IF('DATA - Baseline'!AX29="Rushed",2,IF('DATA - Baseline'!AX29="Happy",3,IF('DATA - Baseline'!AX29="Tired",4,""))))</f>
        <v/>
      </c>
      <c r="AY29" s="154"/>
      <c r="AZ29" s="314" t="str">
        <f>IF('DATA - Baseline'!AZ29="Yes",1,IF('DATA - Baseline'!AZ29="No",2,""))</f>
        <v/>
      </c>
      <c r="BA29" s="273"/>
      <c r="BB29" s="159"/>
      <c r="BC29" s="159"/>
      <c r="BE29" s="175"/>
    </row>
    <row r="30" spans="1:59" s="132" customFormat="1" ht="15" x14ac:dyDescent="0.3">
      <c r="A30" s="148"/>
      <c r="B30" s="149"/>
      <c r="C30" s="236" t="str">
        <f t="shared" si="0"/>
        <v/>
      </c>
      <c r="D30" s="198" t="str">
        <f>IF('DATA - Baseline'!D30="","",'DATA - Baseline'!D30)</f>
        <v/>
      </c>
      <c r="E30" s="178" t="str">
        <f>IF('DATA - Baseline'!E30="","",'DATA - Baseline'!E30)</f>
        <v/>
      </c>
      <c r="F30" s="178" t="str">
        <f>IF('DATA - Baseline'!F30="","",'DATA - Baseline'!F30)</f>
        <v/>
      </c>
      <c r="G30" s="178" t="str">
        <f>IF('DATA - Baseline'!G29="","",INDEX(Codes,MATCH('DATA - Baseline'!G29,Modes,0)))</f>
        <v/>
      </c>
      <c r="H30" s="178"/>
      <c r="I30" s="178" t="str">
        <f>IF('DATA - Baseline'!I30="","",INDEX(Codes,MATCH('DATA - Baseline'!I30,Modes,0)))</f>
        <v/>
      </c>
      <c r="J30" s="134"/>
      <c r="K30" s="192" t="str">
        <f>IF('DATA - Baseline'!K30=0,"",IF('DATA - Baseline'!K30="","",'DATA - Baseline'!K30))</f>
        <v/>
      </c>
      <c r="L30" s="192" t="str">
        <f>IF('DATA - Baseline'!L30="Yes",1,IF('DATA - Baseline'!L30="No",2,""))</f>
        <v/>
      </c>
      <c r="M30" s="192" t="str">
        <f>IF('DATA - Baseline'!M30="Yes",1,IF('DATA - Baseline'!M30="No",2,""))</f>
        <v/>
      </c>
      <c r="N30" s="178" t="str">
        <f>IF('DATA - Baseline'!N30="Relaxed",1,IF('DATA - Baseline'!N30="Rushed",2,IF('DATA - Baseline'!N30="Happy",3,IF('DATA - Baseline'!N30="Frustrated",4,IF('DATA - Baseline'!N30="Other",5,"")))))</f>
        <v/>
      </c>
      <c r="O30" s="176"/>
      <c r="P30" s="178" t="str">
        <f>IF('DATA - Baseline'!P30="","",'DATA - Baseline'!P30)</f>
        <v/>
      </c>
      <c r="Q30" s="178" t="str">
        <f>IF('DATA - Baseline'!Q30="Boy",1,IF('DATA - Baseline'!Q30="Girl",2,""))</f>
        <v/>
      </c>
      <c r="R30" s="192" t="str">
        <f>IF('DATA - Baseline'!R30&gt;0,'DATA - Baseline'!R30,"")</f>
        <v/>
      </c>
      <c r="S30" s="178" t="str">
        <f>IF('DATA - Baseline'!S30="Less than 0.5km",1,IF('DATA - Baseline'!S30="0.51 to 1.59km",2,IF('DATA - Baseline'!S30="1.6 to 3km",3,IF('DATA - Baseline'!S30="Over 3km",4, ""))))</f>
        <v/>
      </c>
      <c r="T30" s="126"/>
      <c r="U30" s="135"/>
      <c r="V30" s="135"/>
      <c r="W30" s="135"/>
      <c r="X30" s="135"/>
      <c r="Y30" s="135"/>
      <c r="Z30" s="178" t="str">
        <f>IF('DATA - Baseline'!Z30="STRONGLY AGREE",1,IF('DATA - Baseline'!Z30="AGREE",2,IF('DATA - Baseline'!Z30="DISAGREE",3,IF('DATA - Baseline'!Z30="STRONGLY DISAGREE",4, ""))))</f>
        <v/>
      </c>
      <c r="AA30" s="178" t="str">
        <f>IF(C30="","",(IF(COUNTA('DATA - Baseline'!AB30:AV30)&gt;0,1,2)))</f>
        <v/>
      </c>
      <c r="AB30" s="152"/>
      <c r="AC30" s="153"/>
      <c r="AD30" s="153"/>
      <c r="AE30" s="153"/>
      <c r="AF30" s="153"/>
      <c r="AG30" s="153"/>
      <c r="AH30" s="151"/>
      <c r="AI30" s="156"/>
      <c r="AJ30" s="156"/>
      <c r="AK30" s="156"/>
      <c r="AL30" s="156"/>
      <c r="AM30" s="156"/>
      <c r="AN30" s="156"/>
      <c r="AO30" s="157"/>
      <c r="AP30" s="158"/>
      <c r="AQ30" s="158"/>
      <c r="AR30" s="158"/>
      <c r="AS30" s="158"/>
      <c r="AT30" s="158"/>
      <c r="AU30" s="158"/>
      <c r="AV30" s="158"/>
      <c r="AW30" s="178" t="str">
        <f>IF('DATA - Baseline'!AW30="Relaxed",1,IF('DATA - Baseline'!AW30="Rushed",2,IF('DATA - Baseline'!AW30="Happy",3,IF('DATA - Baseline'!AW30="Tired",4,""))))</f>
        <v/>
      </c>
      <c r="AX30" s="178" t="str">
        <f>IF('DATA - Baseline'!AX30="Relaxed",1,IF('DATA - Baseline'!AX30="Rushed",2,IF('DATA - Baseline'!AX30="Happy",3,IF('DATA - Baseline'!AX30="Tired",4,""))))</f>
        <v/>
      </c>
      <c r="AY30" s="154"/>
      <c r="AZ30" s="314" t="str">
        <f>IF('DATA - Baseline'!AZ30="Yes",1,IF('DATA - Baseline'!AZ30="No",2,""))</f>
        <v/>
      </c>
      <c r="BA30" s="273"/>
      <c r="BB30" s="159"/>
      <c r="BC30" s="159"/>
      <c r="BE30" s="175"/>
    </row>
    <row r="31" spans="1:59" s="132" customFormat="1" ht="15" x14ac:dyDescent="0.3">
      <c r="A31" s="148"/>
      <c r="B31" s="149"/>
      <c r="C31" s="236" t="str">
        <f t="shared" si="0"/>
        <v/>
      </c>
      <c r="D31" s="198" t="str">
        <f>IF('DATA - Baseline'!D31="","",'DATA - Baseline'!D31)</f>
        <v/>
      </c>
      <c r="E31" s="178" t="str">
        <f>IF('DATA - Baseline'!E31="","",'DATA - Baseline'!E31)</f>
        <v/>
      </c>
      <c r="F31" s="178" t="str">
        <f>IF('DATA - Baseline'!F31="","",'DATA - Baseline'!F31)</f>
        <v/>
      </c>
      <c r="G31" s="178" t="str">
        <f>IF('DATA - Baseline'!G30="","",INDEX(Codes,MATCH('DATA - Baseline'!G30,Modes,0)))</f>
        <v/>
      </c>
      <c r="H31" s="178"/>
      <c r="I31" s="178" t="str">
        <f>IF('DATA - Baseline'!I31="","",INDEX(Codes,MATCH('DATA - Baseline'!I31,Modes,0)))</f>
        <v/>
      </c>
      <c r="J31" s="134"/>
      <c r="K31" s="192" t="str">
        <f>IF('DATA - Baseline'!K31=0,"",IF('DATA - Baseline'!K31="","",'DATA - Baseline'!K31))</f>
        <v/>
      </c>
      <c r="L31" s="192" t="str">
        <f>IF('DATA - Baseline'!L31="Yes",1,IF('DATA - Baseline'!L31="No",2,""))</f>
        <v/>
      </c>
      <c r="M31" s="192" t="str">
        <f>IF('DATA - Baseline'!M31="Yes",1,IF('DATA - Baseline'!M31="No",2,""))</f>
        <v/>
      </c>
      <c r="N31" s="178" t="str">
        <f>IF('DATA - Baseline'!N31="Relaxed",1,IF('DATA - Baseline'!N31="Rushed",2,IF('DATA - Baseline'!N31="Happy",3,IF('DATA - Baseline'!N31="Frustrated",4,IF('DATA - Baseline'!N31="Other",5,"")))))</f>
        <v/>
      </c>
      <c r="O31" s="176"/>
      <c r="P31" s="178" t="str">
        <f>IF('DATA - Baseline'!P31="","",'DATA - Baseline'!P31)</f>
        <v/>
      </c>
      <c r="Q31" s="178" t="str">
        <f>IF('DATA - Baseline'!Q31="Boy",1,IF('DATA - Baseline'!Q31="Girl",2,""))</f>
        <v/>
      </c>
      <c r="R31" s="192" t="str">
        <f>IF('DATA - Baseline'!R31&gt;0,'DATA - Baseline'!R31,"")</f>
        <v/>
      </c>
      <c r="S31" s="178" t="str">
        <f>IF('DATA - Baseline'!S31="Less than 0.5km",1,IF('DATA - Baseline'!S31="0.51 to 1.59km",2,IF('DATA - Baseline'!S31="1.6 to 3km",3,IF('DATA - Baseline'!S31="Over 3km",4, ""))))</f>
        <v/>
      </c>
      <c r="T31" s="126"/>
      <c r="U31" s="135"/>
      <c r="V31" s="135"/>
      <c r="W31" s="135"/>
      <c r="X31" s="135"/>
      <c r="Y31" s="135"/>
      <c r="Z31" s="178" t="str">
        <f>IF('DATA - Baseline'!Z31="STRONGLY AGREE",1,IF('DATA - Baseline'!Z31="AGREE",2,IF('DATA - Baseline'!Z31="DISAGREE",3,IF('DATA - Baseline'!Z31="STRONGLY DISAGREE",4, ""))))</f>
        <v/>
      </c>
      <c r="AA31" s="178" t="str">
        <f>IF(C31="","",(IF(COUNTA('DATA - Baseline'!AB31:AV31)&gt;0,1,2)))</f>
        <v/>
      </c>
      <c r="AB31" s="152"/>
      <c r="AC31" s="153"/>
      <c r="AD31" s="153"/>
      <c r="AE31" s="153"/>
      <c r="AF31" s="153"/>
      <c r="AG31" s="153"/>
      <c r="AH31" s="151"/>
      <c r="AI31" s="156"/>
      <c r="AJ31" s="156"/>
      <c r="AK31" s="156"/>
      <c r="AL31" s="156"/>
      <c r="AM31" s="156"/>
      <c r="AN31" s="156"/>
      <c r="AO31" s="157"/>
      <c r="AP31" s="158"/>
      <c r="AQ31" s="158"/>
      <c r="AR31" s="158"/>
      <c r="AS31" s="158"/>
      <c r="AT31" s="158"/>
      <c r="AU31" s="158"/>
      <c r="AV31" s="158"/>
      <c r="AW31" s="178" t="str">
        <f>IF('DATA - Baseline'!AW31="Relaxed",1,IF('DATA - Baseline'!AW31="Rushed",2,IF('DATA - Baseline'!AW31="Happy",3,IF('DATA - Baseline'!AW31="Tired",4,""))))</f>
        <v/>
      </c>
      <c r="AX31" s="178" t="str">
        <f>IF('DATA - Baseline'!AX31="Relaxed",1,IF('DATA - Baseline'!AX31="Rushed",2,IF('DATA - Baseline'!AX31="Happy",3,IF('DATA - Baseline'!AX31="Tired",4,""))))</f>
        <v/>
      </c>
      <c r="AY31" s="154"/>
      <c r="AZ31" s="314" t="str">
        <f>IF('DATA - Baseline'!AZ31="Yes",1,IF('DATA - Baseline'!AZ31="No",2,""))</f>
        <v/>
      </c>
      <c r="BA31" s="273"/>
      <c r="BB31" s="159"/>
      <c r="BC31" s="159"/>
      <c r="BE31" s="175"/>
    </row>
    <row r="32" spans="1:59" s="132" customFormat="1" ht="15" x14ac:dyDescent="0.3">
      <c r="A32" s="148"/>
      <c r="B32" s="149"/>
      <c r="C32" s="236" t="str">
        <f t="shared" si="0"/>
        <v/>
      </c>
      <c r="D32" s="198" t="str">
        <f>IF('DATA - Baseline'!D32="","",'DATA - Baseline'!D32)</f>
        <v/>
      </c>
      <c r="E32" s="178" t="str">
        <f>IF('DATA - Baseline'!E32="","",'DATA - Baseline'!E32)</f>
        <v/>
      </c>
      <c r="F32" s="178" t="str">
        <f>IF('DATA - Baseline'!F32="","",'DATA - Baseline'!F32)</f>
        <v/>
      </c>
      <c r="G32" s="178" t="str">
        <f>IF('DATA - Baseline'!G31="","",INDEX(Codes,MATCH('DATA - Baseline'!G31,Modes,0)))</f>
        <v/>
      </c>
      <c r="H32" s="178"/>
      <c r="I32" s="178" t="str">
        <f>IF('DATA - Baseline'!I32="","",INDEX(Codes,MATCH('DATA - Baseline'!I32,Modes,0)))</f>
        <v/>
      </c>
      <c r="J32" s="134"/>
      <c r="K32" s="192" t="str">
        <f>IF('DATA - Baseline'!K32=0,"",IF('DATA - Baseline'!K32="","",'DATA - Baseline'!K32))</f>
        <v/>
      </c>
      <c r="L32" s="192" t="str">
        <f>IF('DATA - Baseline'!L32="Yes",1,IF('DATA - Baseline'!L32="No",2,""))</f>
        <v/>
      </c>
      <c r="M32" s="192" t="str">
        <f>IF('DATA - Baseline'!M32="Yes",1,IF('DATA - Baseline'!M32="No",2,""))</f>
        <v/>
      </c>
      <c r="N32" s="178" t="str">
        <f>IF('DATA - Baseline'!N32="Relaxed",1,IF('DATA - Baseline'!N32="Rushed",2,IF('DATA - Baseline'!N32="Happy",3,IF('DATA - Baseline'!N32="Frustrated",4,IF('DATA - Baseline'!N32="Other",5,"")))))</f>
        <v/>
      </c>
      <c r="O32" s="176"/>
      <c r="P32" s="178" t="str">
        <f>IF('DATA - Baseline'!P32="","",'DATA - Baseline'!P32)</f>
        <v/>
      </c>
      <c r="Q32" s="178" t="str">
        <f>IF('DATA - Baseline'!Q32="Boy",1,IF('DATA - Baseline'!Q32="Girl",2,""))</f>
        <v/>
      </c>
      <c r="R32" s="192" t="str">
        <f>IF('DATA - Baseline'!R32&gt;0,'DATA - Baseline'!R32,"")</f>
        <v/>
      </c>
      <c r="S32" s="178" t="str">
        <f>IF('DATA - Baseline'!S32="Less than 0.5km",1,IF('DATA - Baseline'!S32="0.51 to 1.59km",2,IF('DATA - Baseline'!S32="1.6 to 3km",3,IF('DATA - Baseline'!S32="Over 3km",4, ""))))</f>
        <v/>
      </c>
      <c r="T32" s="126"/>
      <c r="U32" s="135"/>
      <c r="V32" s="135"/>
      <c r="W32" s="135"/>
      <c r="X32" s="135"/>
      <c r="Y32" s="135"/>
      <c r="Z32" s="178" t="str">
        <f>IF('DATA - Baseline'!Z32="STRONGLY AGREE",1,IF('DATA - Baseline'!Z32="AGREE",2,IF('DATA - Baseline'!Z32="DISAGREE",3,IF('DATA - Baseline'!Z32="STRONGLY DISAGREE",4, ""))))</f>
        <v/>
      </c>
      <c r="AA32" s="178" t="str">
        <f>IF(C32="","",(IF(COUNTA('DATA - Baseline'!AB32:AV32)&gt;0,1,2)))</f>
        <v/>
      </c>
      <c r="AB32" s="152"/>
      <c r="AC32" s="153"/>
      <c r="AD32" s="153"/>
      <c r="AE32" s="153"/>
      <c r="AF32" s="153"/>
      <c r="AG32" s="153"/>
      <c r="AH32" s="151"/>
      <c r="AI32" s="156"/>
      <c r="AJ32" s="156"/>
      <c r="AK32" s="156"/>
      <c r="AL32" s="156"/>
      <c r="AM32" s="156"/>
      <c r="AN32" s="156"/>
      <c r="AO32" s="157"/>
      <c r="AP32" s="158"/>
      <c r="AQ32" s="158"/>
      <c r="AR32" s="158"/>
      <c r="AS32" s="158"/>
      <c r="AT32" s="158"/>
      <c r="AU32" s="158"/>
      <c r="AV32" s="158"/>
      <c r="AW32" s="178" t="str">
        <f>IF('DATA - Baseline'!AW32="Relaxed",1,IF('DATA - Baseline'!AW32="Rushed",2,IF('DATA - Baseline'!AW32="Happy",3,IF('DATA - Baseline'!AW32="Tired",4,""))))</f>
        <v/>
      </c>
      <c r="AX32" s="178" t="str">
        <f>IF('DATA - Baseline'!AX32="Relaxed",1,IF('DATA - Baseline'!AX32="Rushed",2,IF('DATA - Baseline'!AX32="Happy",3,IF('DATA - Baseline'!AX32="Tired",4,""))))</f>
        <v/>
      </c>
      <c r="AY32" s="154"/>
      <c r="AZ32" s="314" t="str">
        <f>IF('DATA - Baseline'!AZ32="Yes",1,IF('DATA - Baseline'!AZ32="No",2,""))</f>
        <v/>
      </c>
      <c r="BA32" s="273"/>
      <c r="BB32" s="159"/>
      <c r="BC32" s="159"/>
      <c r="BD32" s="286"/>
      <c r="BE32" s="175"/>
    </row>
    <row r="33" spans="1:57" s="132" customFormat="1" ht="15" x14ac:dyDescent="0.3">
      <c r="A33" s="148"/>
      <c r="B33" s="149"/>
      <c r="C33" s="236" t="str">
        <f t="shared" si="0"/>
        <v/>
      </c>
      <c r="D33" s="198" t="str">
        <f>IF('DATA - Baseline'!D33="","",'DATA - Baseline'!D33)</f>
        <v/>
      </c>
      <c r="E33" s="178" t="str">
        <f>IF('DATA - Baseline'!E33="","",'DATA - Baseline'!E33)</f>
        <v/>
      </c>
      <c r="F33" s="178" t="str">
        <f>IF('DATA - Baseline'!F33="","",'DATA - Baseline'!F33)</f>
        <v/>
      </c>
      <c r="G33" s="178" t="str">
        <f>IF('DATA - Baseline'!G32="","",INDEX(Codes,MATCH('DATA - Baseline'!G32,Modes,0)))</f>
        <v/>
      </c>
      <c r="H33" s="178"/>
      <c r="I33" s="178" t="str">
        <f>IF('DATA - Baseline'!I33="","",INDEX(Codes,MATCH('DATA - Baseline'!I33,Modes,0)))</f>
        <v/>
      </c>
      <c r="J33" s="134"/>
      <c r="K33" s="192" t="str">
        <f>IF('DATA - Baseline'!K33=0,"",IF('DATA - Baseline'!K33="","",'DATA - Baseline'!K33))</f>
        <v/>
      </c>
      <c r="L33" s="192" t="str">
        <f>IF('DATA - Baseline'!L33="Yes",1,IF('DATA - Baseline'!L33="No",2,""))</f>
        <v/>
      </c>
      <c r="M33" s="192" t="str">
        <f>IF('DATA - Baseline'!M33="Yes",1,IF('DATA - Baseline'!M33="No",2,""))</f>
        <v/>
      </c>
      <c r="N33" s="178" t="str">
        <f>IF('DATA - Baseline'!N33="Relaxed",1,IF('DATA - Baseline'!N33="Rushed",2,IF('DATA - Baseline'!N33="Happy",3,IF('DATA - Baseline'!N33="Frustrated",4,IF('DATA - Baseline'!N33="Other",5,"")))))</f>
        <v/>
      </c>
      <c r="O33" s="176"/>
      <c r="P33" s="178" t="str">
        <f>IF('DATA - Baseline'!P33="","",'DATA - Baseline'!P33)</f>
        <v/>
      </c>
      <c r="Q33" s="178" t="str">
        <f>IF('DATA - Baseline'!Q33="Boy",1,IF('DATA - Baseline'!Q33="Girl",2,""))</f>
        <v/>
      </c>
      <c r="R33" s="192" t="str">
        <f>IF('DATA - Baseline'!R33&gt;0,'DATA - Baseline'!R33,"")</f>
        <v/>
      </c>
      <c r="S33" s="178" t="str">
        <f>IF('DATA - Baseline'!S33="Less than 0.5km",1,IF('DATA - Baseline'!S33="0.51 to 1.59km",2,IF('DATA - Baseline'!S33="1.6 to 3km",3,IF('DATA - Baseline'!S33="Over 3km",4, ""))))</f>
        <v/>
      </c>
      <c r="T33" s="126"/>
      <c r="U33" s="135"/>
      <c r="V33" s="135"/>
      <c r="W33" s="135"/>
      <c r="X33" s="135"/>
      <c r="Y33" s="135"/>
      <c r="Z33" s="178" t="str">
        <f>IF('DATA - Baseline'!Z33="STRONGLY AGREE",1,IF('DATA - Baseline'!Z33="AGREE",2,IF('DATA - Baseline'!Z33="DISAGREE",3,IF('DATA - Baseline'!Z33="STRONGLY DISAGREE",4, ""))))</f>
        <v/>
      </c>
      <c r="AA33" s="178" t="str">
        <f>IF(C33="","",(IF(COUNTA('DATA - Baseline'!AB33:AV33)&gt;0,1,2)))</f>
        <v/>
      </c>
      <c r="AB33" s="152"/>
      <c r="AC33" s="153"/>
      <c r="AD33" s="153"/>
      <c r="AE33" s="153"/>
      <c r="AF33" s="153"/>
      <c r="AG33" s="153"/>
      <c r="AH33" s="151"/>
      <c r="AI33" s="156"/>
      <c r="AJ33" s="156"/>
      <c r="AK33" s="156"/>
      <c r="AL33" s="156"/>
      <c r="AM33" s="156"/>
      <c r="AN33" s="156"/>
      <c r="AO33" s="157"/>
      <c r="AP33" s="158"/>
      <c r="AQ33" s="158"/>
      <c r="AR33" s="158"/>
      <c r="AS33" s="158"/>
      <c r="AT33" s="158"/>
      <c r="AU33" s="158"/>
      <c r="AV33" s="158"/>
      <c r="AW33" s="178" t="str">
        <f>IF('DATA - Baseline'!AW33="Relaxed",1,IF('DATA - Baseline'!AW33="Rushed",2,IF('DATA - Baseline'!AW33="Happy",3,IF('DATA - Baseline'!AW33="Tired",4,""))))</f>
        <v/>
      </c>
      <c r="AX33" s="178" t="str">
        <f>IF('DATA - Baseline'!AX33="Relaxed",1,IF('DATA - Baseline'!AX33="Rushed",2,IF('DATA - Baseline'!AX33="Happy",3,IF('DATA - Baseline'!AX33="Tired",4,""))))</f>
        <v/>
      </c>
      <c r="AY33" s="154"/>
      <c r="AZ33" s="314" t="str">
        <f>IF('DATA - Baseline'!AZ33="Yes",1,IF('DATA - Baseline'!AZ33="No",2,""))</f>
        <v/>
      </c>
      <c r="BA33" s="273"/>
      <c r="BB33" s="159"/>
      <c r="BC33" s="159"/>
      <c r="BD33" s="286"/>
      <c r="BE33" s="175"/>
    </row>
    <row r="34" spans="1:57" s="132" customFormat="1" ht="15" x14ac:dyDescent="0.3">
      <c r="A34" s="148"/>
      <c r="B34" s="149"/>
      <c r="C34" s="236" t="str">
        <f t="shared" si="0"/>
        <v/>
      </c>
      <c r="D34" s="198" t="str">
        <f>IF('DATA - Baseline'!D34="","",'DATA - Baseline'!D34)</f>
        <v/>
      </c>
      <c r="E34" s="178" t="str">
        <f>IF('DATA - Baseline'!E34="","",'DATA - Baseline'!E34)</f>
        <v/>
      </c>
      <c r="F34" s="178" t="str">
        <f>IF('DATA - Baseline'!F34="","",'DATA - Baseline'!F34)</f>
        <v/>
      </c>
      <c r="G34" s="178" t="str">
        <f>IF('DATA - Baseline'!G33="","",INDEX(Codes,MATCH('DATA - Baseline'!G33,Modes,0)))</f>
        <v/>
      </c>
      <c r="H34" s="178"/>
      <c r="I34" s="178" t="str">
        <f>IF('DATA - Baseline'!I34="","",INDEX(Codes,MATCH('DATA - Baseline'!I34,Modes,0)))</f>
        <v/>
      </c>
      <c r="J34" s="134"/>
      <c r="K34" s="192" t="str">
        <f>IF('DATA - Baseline'!K34=0,"",IF('DATA - Baseline'!K34="","",'DATA - Baseline'!K34))</f>
        <v/>
      </c>
      <c r="L34" s="192" t="str">
        <f>IF('DATA - Baseline'!L34="Yes",1,IF('DATA - Baseline'!L34="No",2,""))</f>
        <v/>
      </c>
      <c r="M34" s="192" t="str">
        <f>IF('DATA - Baseline'!M34="Yes",1,IF('DATA - Baseline'!M34="No",2,""))</f>
        <v/>
      </c>
      <c r="N34" s="178" t="str">
        <f>IF('DATA - Baseline'!N34="Relaxed",1,IF('DATA - Baseline'!N34="Rushed",2,IF('DATA - Baseline'!N34="Happy",3,IF('DATA - Baseline'!N34="Frustrated",4,IF('DATA - Baseline'!N34="Other",5,"")))))</f>
        <v/>
      </c>
      <c r="O34" s="176"/>
      <c r="P34" s="178" t="str">
        <f>IF('DATA - Baseline'!P34="","",'DATA - Baseline'!P34)</f>
        <v/>
      </c>
      <c r="Q34" s="178" t="str">
        <f>IF('DATA - Baseline'!Q34="Boy",1,IF('DATA - Baseline'!Q34="Girl",2,""))</f>
        <v/>
      </c>
      <c r="R34" s="192" t="str">
        <f>IF('DATA - Baseline'!R34&gt;0,'DATA - Baseline'!R34,"")</f>
        <v/>
      </c>
      <c r="S34" s="178" t="str">
        <f>IF('DATA - Baseline'!S34="Less than 0.5km",1,IF('DATA - Baseline'!S34="0.51 to 1.59km",2,IF('DATA - Baseline'!S34="1.6 to 3km",3,IF('DATA - Baseline'!S34="Over 3km",4, ""))))</f>
        <v/>
      </c>
      <c r="T34" s="126"/>
      <c r="U34" s="135"/>
      <c r="V34" s="135"/>
      <c r="W34" s="135"/>
      <c r="X34" s="135"/>
      <c r="Y34" s="135"/>
      <c r="Z34" s="178" t="str">
        <f>IF('DATA - Baseline'!Z34="STRONGLY AGREE",1,IF('DATA - Baseline'!Z34="AGREE",2,IF('DATA - Baseline'!Z34="DISAGREE",3,IF('DATA - Baseline'!Z34="STRONGLY DISAGREE",4, ""))))</f>
        <v/>
      </c>
      <c r="AA34" s="178" t="str">
        <f>IF(C34="","",(IF(COUNTA('DATA - Baseline'!AB34:AV34)&gt;0,1,2)))</f>
        <v/>
      </c>
      <c r="AB34" s="152"/>
      <c r="AC34" s="153"/>
      <c r="AD34" s="153"/>
      <c r="AE34" s="153"/>
      <c r="AF34" s="153"/>
      <c r="AG34" s="153"/>
      <c r="AH34" s="151"/>
      <c r="AI34" s="156"/>
      <c r="AJ34" s="156"/>
      <c r="AK34" s="156"/>
      <c r="AL34" s="156"/>
      <c r="AM34" s="156"/>
      <c r="AN34" s="156"/>
      <c r="AO34" s="157"/>
      <c r="AP34" s="158"/>
      <c r="AQ34" s="158"/>
      <c r="AR34" s="158"/>
      <c r="AS34" s="158"/>
      <c r="AT34" s="158"/>
      <c r="AU34" s="158"/>
      <c r="AV34" s="158"/>
      <c r="AW34" s="178" t="str">
        <f>IF('DATA - Baseline'!AW34="Relaxed",1,IF('DATA - Baseline'!AW34="Rushed",2,IF('DATA - Baseline'!AW34="Happy",3,IF('DATA - Baseline'!AW34="Tired",4,""))))</f>
        <v/>
      </c>
      <c r="AX34" s="178" t="str">
        <f>IF('DATA - Baseline'!AX34="Relaxed",1,IF('DATA - Baseline'!AX34="Rushed",2,IF('DATA - Baseline'!AX34="Happy",3,IF('DATA - Baseline'!AX34="Tired",4,""))))</f>
        <v/>
      </c>
      <c r="AY34" s="154"/>
      <c r="AZ34" s="314" t="str">
        <f>IF('DATA - Baseline'!AZ34="Yes",1,IF('DATA - Baseline'!AZ34="No",2,""))</f>
        <v/>
      </c>
      <c r="BA34" s="273"/>
      <c r="BB34" s="159"/>
      <c r="BC34" s="159"/>
      <c r="BE34" s="175"/>
    </row>
    <row r="35" spans="1:57" s="132" customFormat="1" ht="15" x14ac:dyDescent="0.3">
      <c r="A35" s="148"/>
      <c r="B35" s="149"/>
      <c r="C35" s="236" t="str">
        <f t="shared" si="0"/>
        <v/>
      </c>
      <c r="D35" s="198" t="str">
        <f>IF('DATA - Baseline'!D35="","",'DATA - Baseline'!D35)</f>
        <v/>
      </c>
      <c r="E35" s="178" t="str">
        <f>IF('DATA - Baseline'!E35="","",'DATA - Baseline'!E35)</f>
        <v/>
      </c>
      <c r="F35" s="178" t="str">
        <f>IF('DATA - Baseline'!F35="","",'DATA - Baseline'!F35)</f>
        <v/>
      </c>
      <c r="G35" s="178" t="str">
        <f>IF('DATA - Baseline'!G34="","",INDEX(Codes,MATCH('DATA - Baseline'!G34,Modes,0)))</f>
        <v/>
      </c>
      <c r="H35" s="178"/>
      <c r="I35" s="178" t="str">
        <f>IF('DATA - Baseline'!I35="","",INDEX(Codes,MATCH('DATA - Baseline'!I35,Modes,0)))</f>
        <v/>
      </c>
      <c r="J35" s="134"/>
      <c r="K35" s="192" t="str">
        <f>IF('DATA - Baseline'!K35=0,"",IF('DATA - Baseline'!K35="","",'DATA - Baseline'!K35))</f>
        <v/>
      </c>
      <c r="L35" s="192" t="str">
        <f>IF('DATA - Baseline'!L35="Yes",1,IF('DATA - Baseline'!L35="No",2,""))</f>
        <v/>
      </c>
      <c r="M35" s="192" t="str">
        <f>IF('DATA - Baseline'!M35="Yes",1,IF('DATA - Baseline'!M35="No",2,""))</f>
        <v/>
      </c>
      <c r="N35" s="178" t="str">
        <f>IF('DATA - Baseline'!N35="Relaxed",1,IF('DATA - Baseline'!N35="Rushed",2,IF('DATA - Baseline'!N35="Happy",3,IF('DATA - Baseline'!N35="Frustrated",4,IF('DATA - Baseline'!N35="Other",5,"")))))</f>
        <v/>
      </c>
      <c r="O35" s="176"/>
      <c r="P35" s="178" t="str">
        <f>IF('DATA - Baseline'!P35="","",'DATA - Baseline'!P35)</f>
        <v/>
      </c>
      <c r="Q35" s="178" t="str">
        <f>IF('DATA - Baseline'!Q35="Boy",1,IF('DATA - Baseline'!Q35="Girl",2,""))</f>
        <v/>
      </c>
      <c r="R35" s="192" t="str">
        <f>IF('DATA - Baseline'!R35&gt;0,'DATA - Baseline'!R35,"")</f>
        <v/>
      </c>
      <c r="S35" s="178" t="str">
        <f>IF('DATA - Baseline'!S35="Less than 0.5km",1,IF('DATA - Baseline'!S35="0.51 to 1.59km",2,IF('DATA - Baseline'!S35="1.6 to 3km",3,IF('DATA - Baseline'!S35="Over 3km",4, ""))))</f>
        <v/>
      </c>
      <c r="T35" s="126"/>
      <c r="U35" s="135"/>
      <c r="V35" s="135"/>
      <c r="W35" s="135"/>
      <c r="X35" s="135"/>
      <c r="Y35" s="135"/>
      <c r="Z35" s="178" t="str">
        <f>IF('DATA - Baseline'!Z35="STRONGLY AGREE",1,IF('DATA - Baseline'!Z35="AGREE",2,IF('DATA - Baseline'!Z35="DISAGREE",3,IF('DATA - Baseline'!Z35="STRONGLY DISAGREE",4, ""))))</f>
        <v/>
      </c>
      <c r="AA35" s="178" t="str">
        <f>IF(C35="","",(IF(COUNTA('DATA - Baseline'!AB35:AV35)&gt;0,1,2)))</f>
        <v/>
      </c>
      <c r="AB35" s="152"/>
      <c r="AC35" s="153"/>
      <c r="AD35" s="153"/>
      <c r="AE35" s="153"/>
      <c r="AF35" s="153"/>
      <c r="AG35" s="153"/>
      <c r="AH35" s="151"/>
      <c r="AI35" s="156"/>
      <c r="AJ35" s="156"/>
      <c r="AK35" s="156"/>
      <c r="AL35" s="156"/>
      <c r="AM35" s="156"/>
      <c r="AN35" s="156"/>
      <c r="AO35" s="157"/>
      <c r="AP35" s="158"/>
      <c r="AQ35" s="158"/>
      <c r="AR35" s="158"/>
      <c r="AS35" s="158"/>
      <c r="AT35" s="158"/>
      <c r="AU35" s="158"/>
      <c r="AV35" s="158"/>
      <c r="AW35" s="178" t="str">
        <f>IF('DATA - Baseline'!AW35="Relaxed",1,IF('DATA - Baseline'!AW35="Rushed",2,IF('DATA - Baseline'!AW35="Happy",3,IF('DATA - Baseline'!AW35="Tired",4,""))))</f>
        <v/>
      </c>
      <c r="AX35" s="178" t="str">
        <f>IF('DATA - Baseline'!AX35="Relaxed",1,IF('DATA - Baseline'!AX35="Rushed",2,IF('DATA - Baseline'!AX35="Happy",3,IF('DATA - Baseline'!AX35="Tired",4,""))))</f>
        <v/>
      </c>
      <c r="AY35" s="154"/>
      <c r="AZ35" s="314" t="str">
        <f>IF('DATA - Baseline'!AZ35="Yes",1,IF('DATA - Baseline'!AZ35="No",2,""))</f>
        <v/>
      </c>
      <c r="BA35" s="273"/>
      <c r="BB35" s="159"/>
      <c r="BC35" s="159"/>
      <c r="BE35" s="175"/>
    </row>
    <row r="36" spans="1:57" s="132" customFormat="1" ht="15" x14ac:dyDescent="0.3">
      <c r="A36" s="148"/>
      <c r="B36" s="149"/>
      <c r="C36" s="236" t="str">
        <f t="shared" si="0"/>
        <v/>
      </c>
      <c r="D36" s="198" t="str">
        <f>IF('DATA - Baseline'!D36="","",'DATA - Baseline'!D36)</f>
        <v/>
      </c>
      <c r="E36" s="178" t="str">
        <f>IF('DATA - Baseline'!E36="","",'DATA - Baseline'!E36)</f>
        <v/>
      </c>
      <c r="F36" s="178" t="str">
        <f>IF('DATA - Baseline'!F36="","",'DATA - Baseline'!F36)</f>
        <v/>
      </c>
      <c r="G36" s="178" t="str">
        <f>IF('DATA - Baseline'!G35="","",INDEX(Codes,MATCH('DATA - Baseline'!G35,Modes,0)))</f>
        <v/>
      </c>
      <c r="H36" s="178"/>
      <c r="I36" s="178" t="str">
        <f>IF('DATA - Baseline'!I36="","",INDEX(Codes,MATCH('DATA - Baseline'!I36,Modes,0)))</f>
        <v/>
      </c>
      <c r="J36" s="134"/>
      <c r="K36" s="192" t="str">
        <f>IF('DATA - Baseline'!K36=0,"",IF('DATA - Baseline'!K36="","",'DATA - Baseline'!K36))</f>
        <v/>
      </c>
      <c r="L36" s="192" t="str">
        <f>IF('DATA - Baseline'!L36="Yes",1,IF('DATA - Baseline'!L36="No",2,""))</f>
        <v/>
      </c>
      <c r="M36" s="192" t="str">
        <f>IF('DATA - Baseline'!M36="Yes",1,IF('DATA - Baseline'!M36="No",2,""))</f>
        <v/>
      </c>
      <c r="N36" s="178" t="str">
        <f>IF('DATA - Baseline'!N36="Relaxed",1,IF('DATA - Baseline'!N36="Rushed",2,IF('DATA - Baseline'!N36="Happy",3,IF('DATA - Baseline'!N36="Frustrated",4,IF('DATA - Baseline'!N36="Other",5,"")))))</f>
        <v/>
      </c>
      <c r="O36" s="176"/>
      <c r="P36" s="178" t="str">
        <f>IF('DATA - Baseline'!P36="","",'DATA - Baseline'!P36)</f>
        <v/>
      </c>
      <c r="Q36" s="178" t="str">
        <f>IF('DATA - Baseline'!Q36="Boy",1,IF('DATA - Baseline'!Q36="Girl",2,""))</f>
        <v/>
      </c>
      <c r="R36" s="192" t="str">
        <f>IF('DATA - Baseline'!R36&gt;0,'DATA - Baseline'!R36,"")</f>
        <v/>
      </c>
      <c r="S36" s="178" t="str">
        <f>IF('DATA - Baseline'!S36="Less than 0.5km",1,IF('DATA - Baseline'!S36="0.51 to 1.59km",2,IF('DATA - Baseline'!S36="1.6 to 3km",3,IF('DATA - Baseline'!S36="Over 3km",4, ""))))</f>
        <v/>
      </c>
      <c r="T36" s="126"/>
      <c r="U36" s="135"/>
      <c r="V36" s="135"/>
      <c r="W36" s="135"/>
      <c r="X36" s="135"/>
      <c r="Y36" s="135"/>
      <c r="Z36" s="178" t="str">
        <f>IF('DATA - Baseline'!Z36="STRONGLY AGREE",1,IF('DATA - Baseline'!Z36="AGREE",2,IF('DATA - Baseline'!Z36="DISAGREE",3,IF('DATA - Baseline'!Z36="STRONGLY DISAGREE",4, ""))))</f>
        <v/>
      </c>
      <c r="AA36" s="178" t="str">
        <f>IF(C36="","",(IF(COUNTA('DATA - Baseline'!AB36:AV36)&gt;0,1,2)))</f>
        <v/>
      </c>
      <c r="AB36" s="152"/>
      <c r="AC36" s="153"/>
      <c r="AD36" s="153"/>
      <c r="AE36" s="153"/>
      <c r="AF36" s="153"/>
      <c r="AG36" s="153"/>
      <c r="AH36" s="150"/>
      <c r="AI36" s="156"/>
      <c r="AJ36" s="156"/>
      <c r="AK36" s="156"/>
      <c r="AL36" s="156"/>
      <c r="AM36" s="156"/>
      <c r="AN36" s="156"/>
      <c r="AO36" s="157"/>
      <c r="AP36" s="158"/>
      <c r="AQ36" s="158"/>
      <c r="AR36" s="158"/>
      <c r="AS36" s="158"/>
      <c r="AT36" s="158"/>
      <c r="AU36" s="158"/>
      <c r="AV36" s="158"/>
      <c r="AW36" s="178" t="str">
        <f>IF('DATA - Baseline'!AW36="Relaxed",1,IF('DATA - Baseline'!AW36="Rushed",2,IF('DATA - Baseline'!AW36="Happy",3,IF('DATA - Baseline'!AW36="Tired",4,""))))</f>
        <v/>
      </c>
      <c r="AX36" s="178" t="str">
        <f>IF('DATA - Baseline'!AX36="Relaxed",1,IF('DATA - Baseline'!AX36="Rushed",2,IF('DATA - Baseline'!AX36="Happy",3,IF('DATA - Baseline'!AX36="Tired",4,""))))</f>
        <v/>
      </c>
      <c r="AY36" s="154"/>
      <c r="AZ36" s="314" t="str">
        <f>IF('DATA - Baseline'!AZ36="Yes",1,IF('DATA - Baseline'!AZ36="No",2,""))</f>
        <v/>
      </c>
      <c r="BA36" s="273"/>
      <c r="BB36" s="159"/>
      <c r="BC36" s="159"/>
      <c r="BE36" s="175"/>
    </row>
    <row r="37" spans="1:57" s="132" customFormat="1" ht="15" x14ac:dyDescent="0.3">
      <c r="A37" s="148"/>
      <c r="B37" s="149"/>
      <c r="C37" s="236" t="str">
        <f t="shared" si="0"/>
        <v/>
      </c>
      <c r="D37" s="198" t="str">
        <f>IF('DATA - Baseline'!D37="","",'DATA - Baseline'!D37)</f>
        <v/>
      </c>
      <c r="E37" s="178" t="str">
        <f>IF('DATA - Baseline'!E37="","",'DATA - Baseline'!E37)</f>
        <v/>
      </c>
      <c r="F37" s="178" t="str">
        <f>IF('DATA - Baseline'!F37="","",'DATA - Baseline'!F37)</f>
        <v/>
      </c>
      <c r="G37" s="178" t="str">
        <f>IF('DATA - Baseline'!G36="","",INDEX(Codes,MATCH('DATA - Baseline'!G36,Modes,0)))</f>
        <v/>
      </c>
      <c r="H37" s="178"/>
      <c r="I37" s="178" t="str">
        <f>IF('DATA - Baseline'!I37="","",INDEX(Codes,MATCH('DATA - Baseline'!I37,Modes,0)))</f>
        <v/>
      </c>
      <c r="J37" s="134"/>
      <c r="K37" s="192" t="str">
        <f>IF('DATA - Baseline'!K37=0,"",IF('DATA - Baseline'!K37="","",'DATA - Baseline'!K37))</f>
        <v/>
      </c>
      <c r="L37" s="192" t="str">
        <f>IF('DATA - Baseline'!L37="Yes",1,IF('DATA - Baseline'!L37="No",2,""))</f>
        <v/>
      </c>
      <c r="M37" s="192" t="str">
        <f>IF('DATA - Baseline'!M37="Yes",1,IF('DATA - Baseline'!M37="No",2,""))</f>
        <v/>
      </c>
      <c r="N37" s="178" t="str">
        <f>IF('DATA - Baseline'!N37="Relaxed",1,IF('DATA - Baseline'!N37="Rushed",2,IF('DATA - Baseline'!N37="Happy",3,IF('DATA - Baseline'!N37="Frustrated",4,IF('DATA - Baseline'!N37="Other",5,"")))))</f>
        <v/>
      </c>
      <c r="O37" s="176"/>
      <c r="P37" s="178" t="str">
        <f>IF('DATA - Baseline'!P37="","",'DATA - Baseline'!P37)</f>
        <v/>
      </c>
      <c r="Q37" s="178" t="str">
        <f>IF('DATA - Baseline'!Q37="Boy",1,IF('DATA - Baseline'!Q37="Girl",2,""))</f>
        <v/>
      </c>
      <c r="R37" s="192" t="str">
        <f>IF('DATA - Baseline'!R37&gt;0,'DATA - Baseline'!R37,"")</f>
        <v/>
      </c>
      <c r="S37" s="178" t="str">
        <f>IF('DATA - Baseline'!S37="Less than 0.5km",1,IF('DATA - Baseline'!S37="0.51 to 1.59km",2,IF('DATA - Baseline'!S37="1.6 to 3km",3,IF('DATA - Baseline'!S37="Over 3km",4, ""))))</f>
        <v/>
      </c>
      <c r="T37" s="126"/>
      <c r="U37" s="135"/>
      <c r="V37" s="135"/>
      <c r="W37" s="135"/>
      <c r="X37" s="135"/>
      <c r="Y37" s="135"/>
      <c r="Z37" s="178" t="str">
        <f>IF('DATA - Baseline'!Z37="STRONGLY AGREE",1,IF('DATA - Baseline'!Z37="AGREE",2,IF('DATA - Baseline'!Z37="DISAGREE",3,IF('DATA - Baseline'!Z37="STRONGLY DISAGREE",4, ""))))</f>
        <v/>
      </c>
      <c r="AA37" s="178" t="str">
        <f>IF(C37="","",(IF(COUNTA('DATA - Baseline'!AB37:AV37)&gt;0,1,2)))</f>
        <v/>
      </c>
      <c r="AB37" s="152"/>
      <c r="AC37" s="153"/>
      <c r="AD37" s="153"/>
      <c r="AE37" s="153"/>
      <c r="AF37" s="153"/>
      <c r="AG37" s="153"/>
      <c r="AH37" s="151"/>
      <c r="AI37" s="156"/>
      <c r="AJ37" s="156"/>
      <c r="AK37" s="156"/>
      <c r="AL37" s="156"/>
      <c r="AM37" s="156"/>
      <c r="AN37" s="156"/>
      <c r="AO37" s="157"/>
      <c r="AP37" s="158"/>
      <c r="AQ37" s="158"/>
      <c r="AR37" s="158"/>
      <c r="AS37" s="158"/>
      <c r="AT37" s="158"/>
      <c r="AU37" s="158"/>
      <c r="AV37" s="158"/>
      <c r="AW37" s="178" t="str">
        <f>IF('DATA - Baseline'!AW37="Relaxed",1,IF('DATA - Baseline'!AW37="Rushed",2,IF('DATA - Baseline'!AW37="Happy",3,IF('DATA - Baseline'!AW37="Tired",4,""))))</f>
        <v/>
      </c>
      <c r="AX37" s="178" t="str">
        <f>IF('DATA - Baseline'!AX37="Relaxed",1,IF('DATA - Baseline'!AX37="Rushed",2,IF('DATA - Baseline'!AX37="Happy",3,IF('DATA - Baseline'!AX37="Tired",4,""))))</f>
        <v/>
      </c>
      <c r="AY37" s="154"/>
      <c r="AZ37" s="314" t="str">
        <f>IF('DATA - Baseline'!AZ37="Yes",1,IF('DATA - Baseline'!AZ37="No",2,""))</f>
        <v/>
      </c>
      <c r="BA37" s="273"/>
      <c r="BB37" s="159"/>
      <c r="BC37" s="159"/>
      <c r="BE37" s="175"/>
    </row>
    <row r="38" spans="1:57" s="132" customFormat="1" ht="15" x14ac:dyDescent="0.3">
      <c r="A38" s="148"/>
      <c r="B38" s="149"/>
      <c r="C38" s="236" t="str">
        <f t="shared" si="0"/>
        <v/>
      </c>
      <c r="D38" s="198" t="str">
        <f>IF('DATA - Baseline'!D38="","",'DATA - Baseline'!D38)</f>
        <v/>
      </c>
      <c r="E38" s="178" t="str">
        <f>IF('DATA - Baseline'!E38="","",'DATA - Baseline'!E38)</f>
        <v/>
      </c>
      <c r="F38" s="178" t="str">
        <f>IF('DATA - Baseline'!F38="","",'DATA - Baseline'!F38)</f>
        <v/>
      </c>
      <c r="G38" s="178" t="str">
        <f>IF('DATA - Baseline'!G37="","",INDEX(Codes,MATCH('DATA - Baseline'!G37,Modes,0)))</f>
        <v/>
      </c>
      <c r="H38" s="178"/>
      <c r="I38" s="178" t="str">
        <f>IF('DATA - Baseline'!I38="","",INDEX(Codes,MATCH('DATA - Baseline'!I38,Modes,0)))</f>
        <v/>
      </c>
      <c r="J38" s="134"/>
      <c r="K38" s="192" t="str">
        <f>IF('DATA - Baseline'!K38=0,"",IF('DATA - Baseline'!K38="","",'DATA - Baseline'!K38))</f>
        <v/>
      </c>
      <c r="L38" s="192" t="str">
        <f>IF('DATA - Baseline'!L38="Yes",1,IF('DATA - Baseline'!L38="No",2,""))</f>
        <v/>
      </c>
      <c r="M38" s="192" t="str">
        <f>IF('DATA - Baseline'!M38="Yes",1,IF('DATA - Baseline'!M38="No",2,""))</f>
        <v/>
      </c>
      <c r="N38" s="178" t="str">
        <f>IF('DATA - Baseline'!N38="Relaxed",1,IF('DATA - Baseline'!N38="Rushed",2,IF('DATA - Baseline'!N38="Happy",3,IF('DATA - Baseline'!N38="Frustrated",4,IF('DATA - Baseline'!N38="Other",5,"")))))</f>
        <v/>
      </c>
      <c r="O38" s="176"/>
      <c r="P38" s="178" t="str">
        <f>IF('DATA - Baseline'!P38="","",'DATA - Baseline'!P38)</f>
        <v/>
      </c>
      <c r="Q38" s="178" t="str">
        <f>IF('DATA - Baseline'!Q38="Boy",1,IF('DATA - Baseline'!Q38="Girl",2,""))</f>
        <v/>
      </c>
      <c r="R38" s="192" t="str">
        <f>IF('DATA - Baseline'!R38&gt;0,'DATA - Baseline'!R38,"")</f>
        <v/>
      </c>
      <c r="S38" s="178" t="str">
        <f>IF('DATA - Baseline'!S38="Less than 0.5km",1,IF('DATA - Baseline'!S38="0.51 to 1.59km",2,IF('DATA - Baseline'!S38="1.6 to 3km",3,IF('DATA - Baseline'!S38="Over 3km",4, ""))))</f>
        <v/>
      </c>
      <c r="T38" s="126"/>
      <c r="U38" s="135"/>
      <c r="V38" s="135"/>
      <c r="W38" s="135"/>
      <c r="X38" s="135"/>
      <c r="Y38" s="135"/>
      <c r="Z38" s="178" t="str">
        <f>IF('DATA - Baseline'!Z38="STRONGLY AGREE",1,IF('DATA - Baseline'!Z38="AGREE",2,IF('DATA - Baseline'!Z38="DISAGREE",3,IF('DATA - Baseline'!Z38="STRONGLY DISAGREE",4, ""))))</f>
        <v/>
      </c>
      <c r="AA38" s="178" t="str">
        <f>IF(C38="","",(IF(COUNTA('DATA - Baseline'!AB38:AV38)&gt;0,1,2)))</f>
        <v/>
      </c>
      <c r="AB38" s="152"/>
      <c r="AC38" s="153"/>
      <c r="AD38" s="153"/>
      <c r="AE38" s="153"/>
      <c r="AF38" s="153"/>
      <c r="AG38" s="153"/>
      <c r="AH38" s="151"/>
      <c r="AI38" s="156"/>
      <c r="AJ38" s="156"/>
      <c r="AK38" s="156"/>
      <c r="AL38" s="156"/>
      <c r="AM38" s="156"/>
      <c r="AN38" s="156"/>
      <c r="AO38" s="157"/>
      <c r="AP38" s="158"/>
      <c r="AQ38" s="158"/>
      <c r="AR38" s="158"/>
      <c r="AS38" s="158"/>
      <c r="AT38" s="158"/>
      <c r="AU38" s="158"/>
      <c r="AV38" s="158"/>
      <c r="AW38" s="178" t="str">
        <f>IF('DATA - Baseline'!AW38="Relaxed",1,IF('DATA - Baseline'!AW38="Rushed",2,IF('DATA - Baseline'!AW38="Happy",3,IF('DATA - Baseline'!AW38="Tired",4,""))))</f>
        <v/>
      </c>
      <c r="AX38" s="178" t="str">
        <f>IF('DATA - Baseline'!AX38="Relaxed",1,IF('DATA - Baseline'!AX38="Rushed",2,IF('DATA - Baseline'!AX38="Happy",3,IF('DATA - Baseline'!AX38="Tired",4,""))))</f>
        <v/>
      </c>
      <c r="AY38" s="154"/>
      <c r="AZ38" s="314" t="str">
        <f>IF('DATA - Baseline'!AZ38="Yes",1,IF('DATA - Baseline'!AZ38="No",2,""))</f>
        <v/>
      </c>
      <c r="BA38" s="273"/>
      <c r="BB38" s="159"/>
      <c r="BC38" s="159"/>
      <c r="BE38" s="175"/>
    </row>
    <row r="39" spans="1:57" s="132" customFormat="1" ht="15" x14ac:dyDescent="0.3">
      <c r="A39" s="148"/>
      <c r="B39" s="149"/>
      <c r="C39" s="236" t="str">
        <f t="shared" si="0"/>
        <v/>
      </c>
      <c r="D39" s="198" t="str">
        <f>IF('DATA - Baseline'!D39="","",'DATA - Baseline'!D39)</f>
        <v/>
      </c>
      <c r="E39" s="178" t="str">
        <f>IF('DATA - Baseline'!E39="","",'DATA - Baseline'!E39)</f>
        <v/>
      </c>
      <c r="F39" s="178" t="str">
        <f>IF('DATA - Baseline'!F39="","",'DATA - Baseline'!F39)</f>
        <v/>
      </c>
      <c r="G39" s="178" t="str">
        <f>IF('DATA - Baseline'!G38="","",INDEX(Codes,MATCH('DATA - Baseline'!G38,Modes,0)))</f>
        <v/>
      </c>
      <c r="H39" s="178"/>
      <c r="I39" s="178" t="str">
        <f>IF('DATA - Baseline'!I39="","",INDEX(Codes,MATCH('DATA - Baseline'!I39,Modes,0)))</f>
        <v/>
      </c>
      <c r="J39" s="134"/>
      <c r="K39" s="192" t="str">
        <f>IF('DATA - Baseline'!K39=0,"",IF('DATA - Baseline'!K39="","",'DATA - Baseline'!K39))</f>
        <v/>
      </c>
      <c r="L39" s="192" t="str">
        <f>IF('DATA - Baseline'!L39="Yes",1,IF('DATA - Baseline'!L39="No",2,""))</f>
        <v/>
      </c>
      <c r="M39" s="192" t="str">
        <f>IF('DATA - Baseline'!M39="Yes",1,IF('DATA - Baseline'!M39="No",2,""))</f>
        <v/>
      </c>
      <c r="N39" s="178" t="str">
        <f>IF('DATA - Baseline'!N39="Relaxed",1,IF('DATA - Baseline'!N39="Rushed",2,IF('DATA - Baseline'!N39="Happy",3,IF('DATA - Baseline'!N39="Frustrated",4,IF('DATA - Baseline'!N39="Other",5,"")))))</f>
        <v/>
      </c>
      <c r="O39" s="176"/>
      <c r="P39" s="178" t="str">
        <f>IF('DATA - Baseline'!P39="","",'DATA - Baseline'!P39)</f>
        <v/>
      </c>
      <c r="Q39" s="178" t="str">
        <f>IF('DATA - Baseline'!Q39="Boy",1,IF('DATA - Baseline'!Q39="Girl",2,""))</f>
        <v/>
      </c>
      <c r="R39" s="192" t="str">
        <f>IF('DATA - Baseline'!R39&gt;0,'DATA - Baseline'!R39,"")</f>
        <v/>
      </c>
      <c r="S39" s="178" t="str">
        <f>IF('DATA - Baseline'!S39="Less than 0.5km",1,IF('DATA - Baseline'!S39="0.51 to 1.59km",2,IF('DATA - Baseline'!S39="1.6 to 3km",3,IF('DATA - Baseline'!S39="Over 3km",4, ""))))</f>
        <v/>
      </c>
      <c r="T39" s="126"/>
      <c r="U39" s="135"/>
      <c r="V39" s="135"/>
      <c r="W39" s="135"/>
      <c r="X39" s="135"/>
      <c r="Y39" s="135"/>
      <c r="Z39" s="178" t="str">
        <f>IF('DATA - Baseline'!Z39="STRONGLY AGREE",1,IF('DATA - Baseline'!Z39="AGREE",2,IF('DATA - Baseline'!Z39="DISAGREE",3,IF('DATA - Baseline'!Z39="STRONGLY DISAGREE",4, ""))))</f>
        <v/>
      </c>
      <c r="AA39" s="178" t="str">
        <f>IF(C39="","",(IF(COUNTA('DATA - Baseline'!AB39:AV39)&gt;0,1,2)))</f>
        <v/>
      </c>
      <c r="AB39" s="152"/>
      <c r="AC39" s="153"/>
      <c r="AD39" s="153"/>
      <c r="AE39" s="153"/>
      <c r="AF39" s="153"/>
      <c r="AG39" s="153"/>
      <c r="AH39" s="151"/>
      <c r="AI39" s="156"/>
      <c r="AJ39" s="156"/>
      <c r="AK39" s="156"/>
      <c r="AL39" s="156"/>
      <c r="AM39" s="156"/>
      <c r="AN39" s="156"/>
      <c r="AO39" s="157"/>
      <c r="AP39" s="158"/>
      <c r="AQ39" s="158"/>
      <c r="AR39" s="158"/>
      <c r="AS39" s="158"/>
      <c r="AT39" s="158"/>
      <c r="AU39" s="158"/>
      <c r="AV39" s="158"/>
      <c r="AW39" s="178" t="str">
        <f>IF('DATA - Baseline'!AW39="Relaxed",1,IF('DATA - Baseline'!AW39="Rushed",2,IF('DATA - Baseline'!AW39="Happy",3,IF('DATA - Baseline'!AW39="Tired",4,""))))</f>
        <v/>
      </c>
      <c r="AX39" s="178" t="str">
        <f>IF('DATA - Baseline'!AX39="Relaxed",1,IF('DATA - Baseline'!AX39="Rushed",2,IF('DATA - Baseline'!AX39="Happy",3,IF('DATA - Baseline'!AX39="Tired",4,""))))</f>
        <v/>
      </c>
      <c r="AY39" s="154"/>
      <c r="AZ39" s="314" t="str">
        <f>IF('DATA - Baseline'!AZ39="Yes",1,IF('DATA - Baseline'!AZ39="No",2,""))</f>
        <v/>
      </c>
      <c r="BA39" s="273"/>
      <c r="BB39" s="159"/>
      <c r="BC39" s="159"/>
      <c r="BE39" s="175"/>
    </row>
    <row r="40" spans="1:57" s="132" customFormat="1" ht="15" x14ac:dyDescent="0.3">
      <c r="A40" s="148"/>
      <c r="B40" s="149"/>
      <c r="C40" s="236" t="str">
        <f t="shared" si="0"/>
        <v/>
      </c>
      <c r="D40" s="198" t="str">
        <f>IF('DATA - Baseline'!D40="","",'DATA - Baseline'!D40)</f>
        <v/>
      </c>
      <c r="E40" s="178" t="str">
        <f>IF('DATA - Baseline'!E40="","",'DATA - Baseline'!E40)</f>
        <v/>
      </c>
      <c r="F40" s="178" t="str">
        <f>IF('DATA - Baseline'!F40="","",'DATA - Baseline'!F40)</f>
        <v/>
      </c>
      <c r="G40" s="178" t="str">
        <f>IF('DATA - Baseline'!G39="","",INDEX(Codes,MATCH('DATA - Baseline'!G39,Modes,0)))</f>
        <v/>
      </c>
      <c r="H40" s="178"/>
      <c r="I40" s="178" t="str">
        <f>IF('DATA - Baseline'!I40="","",INDEX(Codes,MATCH('DATA - Baseline'!I40,Modes,0)))</f>
        <v/>
      </c>
      <c r="J40" s="134"/>
      <c r="K40" s="192" t="str">
        <f>IF('DATA - Baseline'!K40=0,"",IF('DATA - Baseline'!K40="","",'DATA - Baseline'!K40))</f>
        <v/>
      </c>
      <c r="L40" s="192" t="str">
        <f>IF('DATA - Baseline'!L40="Yes",1,IF('DATA - Baseline'!L40="No",2,""))</f>
        <v/>
      </c>
      <c r="M40" s="192" t="str">
        <f>IF('DATA - Baseline'!M40="Yes",1,IF('DATA - Baseline'!M40="No",2,""))</f>
        <v/>
      </c>
      <c r="N40" s="178" t="str">
        <f>IF('DATA - Baseline'!N40="Relaxed",1,IF('DATA - Baseline'!N40="Rushed",2,IF('DATA - Baseline'!N40="Happy",3,IF('DATA - Baseline'!N40="Frustrated",4,IF('DATA - Baseline'!N40="Other",5,"")))))</f>
        <v/>
      </c>
      <c r="O40" s="176"/>
      <c r="P40" s="178" t="str">
        <f>IF('DATA - Baseline'!P40="","",'DATA - Baseline'!P40)</f>
        <v/>
      </c>
      <c r="Q40" s="178" t="str">
        <f>IF('DATA - Baseline'!Q40="Boy",1,IF('DATA - Baseline'!Q40="Girl",2,""))</f>
        <v/>
      </c>
      <c r="R40" s="192" t="str">
        <f>IF('DATA - Baseline'!R40&gt;0,'DATA - Baseline'!R40,"")</f>
        <v/>
      </c>
      <c r="S40" s="178" t="str">
        <f>IF('DATA - Baseline'!S40="Less than 0.5km",1,IF('DATA - Baseline'!S40="0.51 to 1.59km",2,IF('DATA - Baseline'!S40="1.6 to 3km",3,IF('DATA - Baseline'!S40="Over 3km",4, ""))))</f>
        <v/>
      </c>
      <c r="T40" s="126"/>
      <c r="U40" s="135"/>
      <c r="V40" s="135"/>
      <c r="W40" s="135"/>
      <c r="X40" s="135"/>
      <c r="Y40" s="135"/>
      <c r="Z40" s="178" t="str">
        <f>IF('DATA - Baseline'!Z40="STRONGLY AGREE",1,IF('DATA - Baseline'!Z40="AGREE",2,IF('DATA - Baseline'!Z40="DISAGREE",3,IF('DATA - Baseline'!Z40="STRONGLY DISAGREE",4, ""))))</f>
        <v/>
      </c>
      <c r="AA40" s="178" t="str">
        <f>IF(C40="","",(IF(COUNTA('DATA - Baseline'!AB40:AV40)&gt;0,1,2)))</f>
        <v/>
      </c>
      <c r="AB40" s="152"/>
      <c r="AC40" s="153"/>
      <c r="AD40" s="153"/>
      <c r="AE40" s="153"/>
      <c r="AF40" s="153"/>
      <c r="AG40" s="153"/>
      <c r="AH40" s="151"/>
      <c r="AI40" s="156"/>
      <c r="AJ40" s="156"/>
      <c r="AK40" s="156"/>
      <c r="AL40" s="156"/>
      <c r="AM40" s="156"/>
      <c r="AN40" s="156"/>
      <c r="AO40" s="157"/>
      <c r="AP40" s="158"/>
      <c r="AQ40" s="158"/>
      <c r="AR40" s="158"/>
      <c r="AS40" s="158"/>
      <c r="AT40" s="158"/>
      <c r="AU40" s="158"/>
      <c r="AV40" s="158"/>
      <c r="AW40" s="178" t="str">
        <f>IF('DATA - Baseline'!AW40="Relaxed",1,IF('DATA - Baseline'!AW40="Rushed",2,IF('DATA - Baseline'!AW40="Happy",3,IF('DATA - Baseline'!AW40="Tired",4,""))))</f>
        <v/>
      </c>
      <c r="AX40" s="178" t="str">
        <f>IF('DATA - Baseline'!AX40="Relaxed",1,IF('DATA - Baseline'!AX40="Rushed",2,IF('DATA - Baseline'!AX40="Happy",3,IF('DATA - Baseline'!AX40="Tired",4,""))))</f>
        <v/>
      </c>
      <c r="AY40" s="154"/>
      <c r="AZ40" s="314" t="str">
        <f>IF('DATA - Baseline'!AZ40="Yes",1,IF('DATA - Baseline'!AZ40="No",2,""))</f>
        <v/>
      </c>
      <c r="BA40" s="273"/>
      <c r="BB40" s="159"/>
      <c r="BC40" s="159"/>
      <c r="BE40" s="175"/>
    </row>
    <row r="41" spans="1:57" s="132" customFormat="1" ht="15" x14ac:dyDescent="0.3">
      <c r="A41" s="148"/>
      <c r="B41" s="149"/>
      <c r="C41" s="236" t="str">
        <f t="shared" si="0"/>
        <v/>
      </c>
      <c r="D41" s="198" t="str">
        <f>IF('DATA - Baseline'!D41="","",'DATA - Baseline'!D41)</f>
        <v/>
      </c>
      <c r="E41" s="178" t="str">
        <f>IF('DATA - Baseline'!E41="","",'DATA - Baseline'!E41)</f>
        <v/>
      </c>
      <c r="F41" s="178" t="str">
        <f>IF('DATA - Baseline'!F41="","",'DATA - Baseline'!F41)</f>
        <v/>
      </c>
      <c r="G41" s="178" t="str">
        <f>IF('DATA - Baseline'!G40="","",INDEX(Codes,MATCH('DATA - Baseline'!G40,Modes,0)))</f>
        <v/>
      </c>
      <c r="H41" s="178"/>
      <c r="I41" s="178" t="str">
        <f>IF('DATA - Baseline'!I41="","",INDEX(Codes,MATCH('DATA - Baseline'!I41,Modes,0)))</f>
        <v/>
      </c>
      <c r="J41" s="134"/>
      <c r="K41" s="192" t="str">
        <f>IF('DATA - Baseline'!K41=0,"",IF('DATA - Baseline'!K41="","",'DATA - Baseline'!K41))</f>
        <v/>
      </c>
      <c r="L41" s="192" t="str">
        <f>IF('DATA - Baseline'!L41="Yes",1,IF('DATA - Baseline'!L41="No",2,""))</f>
        <v/>
      </c>
      <c r="M41" s="192" t="str">
        <f>IF('DATA - Baseline'!M41="Yes",1,IF('DATA - Baseline'!M41="No",2,""))</f>
        <v/>
      </c>
      <c r="N41" s="178" t="str">
        <f>IF('DATA - Baseline'!N41="Relaxed",1,IF('DATA - Baseline'!N41="Rushed",2,IF('DATA - Baseline'!N41="Happy",3,IF('DATA - Baseline'!N41="Frustrated",4,IF('DATA - Baseline'!N41="Other",5,"")))))</f>
        <v/>
      </c>
      <c r="O41" s="176"/>
      <c r="P41" s="178" t="str">
        <f>IF('DATA - Baseline'!P41="","",'DATA - Baseline'!P41)</f>
        <v/>
      </c>
      <c r="Q41" s="178" t="str">
        <f>IF('DATA - Baseline'!Q41="Boy",1,IF('DATA - Baseline'!Q41="Girl",2,""))</f>
        <v/>
      </c>
      <c r="R41" s="192" t="str">
        <f>IF('DATA - Baseline'!R41&gt;0,'DATA - Baseline'!R41,"")</f>
        <v/>
      </c>
      <c r="S41" s="178" t="str">
        <f>IF('DATA - Baseline'!S41="Less than 0.5km",1,IF('DATA - Baseline'!S41="0.51 to 1.59km",2,IF('DATA - Baseline'!S41="1.6 to 3km",3,IF('DATA - Baseline'!S41="Over 3km",4, ""))))</f>
        <v/>
      </c>
      <c r="T41" s="126"/>
      <c r="U41" s="135"/>
      <c r="V41" s="135"/>
      <c r="W41" s="135"/>
      <c r="X41" s="135"/>
      <c r="Y41" s="135"/>
      <c r="Z41" s="178" t="str">
        <f>IF('DATA - Baseline'!Z41="STRONGLY AGREE",1,IF('DATA - Baseline'!Z41="AGREE",2,IF('DATA - Baseline'!Z41="DISAGREE",3,IF('DATA - Baseline'!Z41="STRONGLY DISAGREE",4, ""))))</f>
        <v/>
      </c>
      <c r="AA41" s="178" t="str">
        <f>IF(C41="","",(IF(COUNTA('DATA - Baseline'!AB41:AV41)&gt;0,1,2)))</f>
        <v/>
      </c>
      <c r="AB41" s="152"/>
      <c r="AC41" s="153"/>
      <c r="AD41" s="153"/>
      <c r="AE41" s="153"/>
      <c r="AF41" s="153"/>
      <c r="AG41" s="153"/>
      <c r="AH41" s="151"/>
      <c r="AI41" s="156"/>
      <c r="AJ41" s="156"/>
      <c r="AK41" s="156"/>
      <c r="AL41" s="156"/>
      <c r="AM41" s="156"/>
      <c r="AN41" s="156"/>
      <c r="AO41" s="157"/>
      <c r="AP41" s="158"/>
      <c r="AQ41" s="158"/>
      <c r="AR41" s="158"/>
      <c r="AS41" s="158"/>
      <c r="AT41" s="158"/>
      <c r="AU41" s="158"/>
      <c r="AV41" s="158"/>
      <c r="AW41" s="178" t="str">
        <f>IF('DATA - Baseline'!AW41="Relaxed",1,IF('DATA - Baseline'!AW41="Rushed",2,IF('DATA - Baseline'!AW41="Happy",3,IF('DATA - Baseline'!AW41="Tired",4,""))))</f>
        <v/>
      </c>
      <c r="AX41" s="178" t="str">
        <f>IF('DATA - Baseline'!AX41="Relaxed",1,IF('DATA - Baseline'!AX41="Rushed",2,IF('DATA - Baseline'!AX41="Happy",3,IF('DATA - Baseline'!AX41="Tired",4,""))))</f>
        <v/>
      </c>
      <c r="AY41" s="154"/>
      <c r="AZ41" s="314" t="str">
        <f>IF('DATA - Baseline'!AZ41="Yes",1,IF('DATA - Baseline'!AZ41="No",2,""))</f>
        <v/>
      </c>
      <c r="BA41" s="273"/>
      <c r="BB41" s="159"/>
      <c r="BC41" s="159"/>
      <c r="BE41" s="175"/>
    </row>
    <row r="42" spans="1:57" s="132" customFormat="1" ht="15" x14ac:dyDescent="0.3">
      <c r="A42" s="148"/>
      <c r="B42" s="149"/>
      <c r="C42" s="236" t="str">
        <f t="shared" si="0"/>
        <v/>
      </c>
      <c r="D42" s="198" t="str">
        <f>IF('DATA - Baseline'!D42="","",'DATA - Baseline'!D42)</f>
        <v/>
      </c>
      <c r="E42" s="178" t="str">
        <f>IF('DATA - Baseline'!E42="","",'DATA - Baseline'!E42)</f>
        <v/>
      </c>
      <c r="F42" s="178" t="str">
        <f>IF('DATA - Baseline'!F42="","",'DATA - Baseline'!F42)</f>
        <v/>
      </c>
      <c r="G42" s="178" t="str">
        <f>IF('DATA - Baseline'!G41="","",INDEX(Codes,MATCH('DATA - Baseline'!G41,Modes,0)))</f>
        <v/>
      </c>
      <c r="H42" s="178"/>
      <c r="I42" s="178" t="str">
        <f>IF('DATA - Baseline'!I42="","",INDEX(Codes,MATCH('DATA - Baseline'!I42,Modes,0)))</f>
        <v/>
      </c>
      <c r="J42" s="134"/>
      <c r="K42" s="192" t="str">
        <f>IF('DATA - Baseline'!K42=0,"",IF('DATA - Baseline'!K42="","",'DATA - Baseline'!K42))</f>
        <v/>
      </c>
      <c r="L42" s="192" t="str">
        <f>IF('DATA - Baseline'!L42="Yes",1,IF('DATA - Baseline'!L42="No",2,""))</f>
        <v/>
      </c>
      <c r="M42" s="192" t="str">
        <f>IF('DATA - Baseline'!M42="Yes",1,IF('DATA - Baseline'!M42="No",2,""))</f>
        <v/>
      </c>
      <c r="N42" s="178" t="str">
        <f>IF('DATA - Baseline'!N42="Relaxed",1,IF('DATA - Baseline'!N42="Rushed",2,IF('DATA - Baseline'!N42="Happy",3,IF('DATA - Baseline'!N42="Frustrated",4,IF('DATA - Baseline'!N42="Other",5,"")))))</f>
        <v/>
      </c>
      <c r="O42" s="176"/>
      <c r="P42" s="178" t="str">
        <f>IF('DATA - Baseline'!P42="","",'DATA - Baseline'!P42)</f>
        <v/>
      </c>
      <c r="Q42" s="178" t="str">
        <f>IF('DATA - Baseline'!Q42="Boy",1,IF('DATA - Baseline'!Q42="Girl",2,""))</f>
        <v/>
      </c>
      <c r="R42" s="192" t="str">
        <f>IF('DATA - Baseline'!R42&gt;0,'DATA - Baseline'!R42,"")</f>
        <v/>
      </c>
      <c r="S42" s="178" t="str">
        <f>IF('DATA - Baseline'!S42="Less than 0.5km",1,IF('DATA - Baseline'!S42="0.51 to 1.59km",2,IF('DATA - Baseline'!S42="1.6 to 3km",3,IF('DATA - Baseline'!S42="Over 3km",4, ""))))</f>
        <v/>
      </c>
      <c r="T42" s="126"/>
      <c r="U42" s="135"/>
      <c r="V42" s="135"/>
      <c r="W42" s="135"/>
      <c r="X42" s="135"/>
      <c r="Y42" s="135"/>
      <c r="Z42" s="178" t="str">
        <f>IF('DATA - Baseline'!Z42="STRONGLY AGREE",1,IF('DATA - Baseline'!Z42="AGREE",2,IF('DATA - Baseline'!Z42="DISAGREE",3,IF('DATA - Baseline'!Z42="STRONGLY DISAGREE",4, ""))))</f>
        <v/>
      </c>
      <c r="AA42" s="178" t="str">
        <f>IF(C42="","",(IF(COUNTA('DATA - Baseline'!AB42:AV42)&gt;0,1,2)))</f>
        <v/>
      </c>
      <c r="AB42" s="152"/>
      <c r="AC42" s="153"/>
      <c r="AD42" s="153"/>
      <c r="AE42" s="153"/>
      <c r="AF42" s="153"/>
      <c r="AG42" s="153"/>
      <c r="AH42" s="151"/>
      <c r="AI42" s="156"/>
      <c r="AJ42" s="156"/>
      <c r="AK42" s="156"/>
      <c r="AL42" s="156"/>
      <c r="AM42" s="156"/>
      <c r="AN42" s="156"/>
      <c r="AO42" s="157"/>
      <c r="AP42" s="158"/>
      <c r="AQ42" s="158"/>
      <c r="AR42" s="158"/>
      <c r="AS42" s="158"/>
      <c r="AT42" s="158"/>
      <c r="AU42" s="158"/>
      <c r="AV42" s="158"/>
      <c r="AW42" s="178" t="str">
        <f>IF('DATA - Baseline'!AW42="Relaxed",1,IF('DATA - Baseline'!AW42="Rushed",2,IF('DATA - Baseline'!AW42="Happy",3,IF('DATA - Baseline'!AW42="Tired",4,""))))</f>
        <v/>
      </c>
      <c r="AX42" s="178" t="str">
        <f>IF('DATA - Baseline'!AX42="Relaxed",1,IF('DATA - Baseline'!AX42="Rushed",2,IF('DATA - Baseline'!AX42="Happy",3,IF('DATA - Baseline'!AX42="Tired",4,""))))</f>
        <v/>
      </c>
      <c r="AY42" s="154"/>
      <c r="AZ42" s="314" t="str">
        <f>IF('DATA - Baseline'!AZ42="Yes",1,IF('DATA - Baseline'!AZ42="No",2,""))</f>
        <v/>
      </c>
      <c r="BA42" s="273"/>
      <c r="BB42" s="159"/>
      <c r="BC42" s="159"/>
      <c r="BE42" s="175"/>
    </row>
    <row r="43" spans="1:57" s="132" customFormat="1" ht="15" x14ac:dyDescent="0.3">
      <c r="A43" s="148"/>
      <c r="B43" s="149"/>
      <c r="C43" s="236" t="str">
        <f t="shared" si="0"/>
        <v/>
      </c>
      <c r="D43" s="198" t="str">
        <f>IF('DATA - Baseline'!D43="","",'DATA - Baseline'!D43)</f>
        <v/>
      </c>
      <c r="E43" s="178" t="str">
        <f>IF('DATA - Baseline'!E43="","",'DATA - Baseline'!E43)</f>
        <v/>
      </c>
      <c r="F43" s="178" t="str">
        <f>IF('DATA - Baseline'!F43="","",'DATA - Baseline'!F43)</f>
        <v/>
      </c>
      <c r="G43" s="178" t="str">
        <f>IF('DATA - Baseline'!G42="","",INDEX(Codes,MATCH('DATA - Baseline'!G42,Modes,0)))</f>
        <v/>
      </c>
      <c r="H43" s="178"/>
      <c r="I43" s="178" t="str">
        <f>IF('DATA - Baseline'!I43="","",INDEX(Codes,MATCH('DATA - Baseline'!I43,Modes,0)))</f>
        <v/>
      </c>
      <c r="J43" s="134"/>
      <c r="K43" s="192" t="str">
        <f>IF('DATA - Baseline'!K43=0,"",IF('DATA - Baseline'!K43="","",'DATA - Baseline'!K43))</f>
        <v/>
      </c>
      <c r="L43" s="192" t="str">
        <f>IF('DATA - Baseline'!L43="Yes",1,IF('DATA - Baseline'!L43="No",2,""))</f>
        <v/>
      </c>
      <c r="M43" s="192" t="str">
        <f>IF('DATA - Baseline'!M43="Yes",1,IF('DATA - Baseline'!M43="No",2,""))</f>
        <v/>
      </c>
      <c r="N43" s="178" t="str">
        <f>IF('DATA - Baseline'!N43="Relaxed",1,IF('DATA - Baseline'!N43="Rushed",2,IF('DATA - Baseline'!N43="Happy",3,IF('DATA - Baseline'!N43="Frustrated",4,IF('DATA - Baseline'!N43="Other",5,"")))))</f>
        <v/>
      </c>
      <c r="O43" s="176"/>
      <c r="P43" s="178" t="str">
        <f>IF('DATA - Baseline'!P43="","",'DATA - Baseline'!P43)</f>
        <v/>
      </c>
      <c r="Q43" s="178" t="str">
        <f>IF('DATA - Baseline'!Q43="Boy",1,IF('DATA - Baseline'!Q43="Girl",2,""))</f>
        <v/>
      </c>
      <c r="R43" s="192" t="str">
        <f>IF('DATA - Baseline'!R43&gt;0,'DATA - Baseline'!R43,"")</f>
        <v/>
      </c>
      <c r="S43" s="178" t="str">
        <f>IF('DATA - Baseline'!S43="Less than 0.5km",1,IF('DATA - Baseline'!S43="0.51 to 1.59km",2,IF('DATA - Baseline'!S43="1.6 to 3km",3,IF('DATA - Baseline'!S43="Over 3km",4, ""))))</f>
        <v/>
      </c>
      <c r="T43" s="126"/>
      <c r="U43" s="135"/>
      <c r="V43" s="135"/>
      <c r="W43" s="135"/>
      <c r="X43" s="135"/>
      <c r="Y43" s="135"/>
      <c r="Z43" s="178" t="str">
        <f>IF('DATA - Baseline'!Z43="STRONGLY AGREE",1,IF('DATA - Baseline'!Z43="AGREE",2,IF('DATA - Baseline'!Z43="DISAGREE",3,IF('DATA - Baseline'!Z43="STRONGLY DISAGREE",4, ""))))</f>
        <v/>
      </c>
      <c r="AA43" s="178" t="str">
        <f>IF(C43="","",(IF(COUNTA('DATA - Baseline'!AB43:AV43)&gt;0,1,2)))</f>
        <v/>
      </c>
      <c r="AB43" s="152"/>
      <c r="AC43" s="153"/>
      <c r="AD43" s="153"/>
      <c r="AE43" s="153"/>
      <c r="AF43" s="153"/>
      <c r="AG43" s="153"/>
      <c r="AH43" s="151"/>
      <c r="AI43" s="156"/>
      <c r="AJ43" s="156"/>
      <c r="AK43" s="156"/>
      <c r="AL43" s="156"/>
      <c r="AM43" s="156"/>
      <c r="AN43" s="156"/>
      <c r="AO43" s="157"/>
      <c r="AP43" s="158"/>
      <c r="AQ43" s="158"/>
      <c r="AR43" s="158"/>
      <c r="AS43" s="158"/>
      <c r="AT43" s="158"/>
      <c r="AU43" s="158"/>
      <c r="AV43" s="158"/>
      <c r="AW43" s="178" t="str">
        <f>IF('DATA - Baseline'!AW43="Relaxed",1,IF('DATA - Baseline'!AW43="Rushed",2,IF('DATA - Baseline'!AW43="Happy",3,IF('DATA - Baseline'!AW43="Tired",4,""))))</f>
        <v/>
      </c>
      <c r="AX43" s="178" t="str">
        <f>IF('DATA - Baseline'!AX43="Relaxed",1,IF('DATA - Baseline'!AX43="Rushed",2,IF('DATA - Baseline'!AX43="Happy",3,IF('DATA - Baseline'!AX43="Tired",4,""))))</f>
        <v/>
      </c>
      <c r="AY43" s="154"/>
      <c r="AZ43" s="314" t="str">
        <f>IF('DATA - Baseline'!AZ43="Yes",1,IF('DATA - Baseline'!AZ43="No",2,""))</f>
        <v/>
      </c>
      <c r="BA43" s="273"/>
      <c r="BB43" s="159"/>
      <c r="BC43" s="159"/>
      <c r="BE43" s="175"/>
    </row>
    <row r="44" spans="1:57" s="132" customFormat="1" ht="15" x14ac:dyDescent="0.3">
      <c r="A44" s="148"/>
      <c r="B44" s="149"/>
      <c r="C44" s="236" t="str">
        <f t="shared" si="0"/>
        <v/>
      </c>
      <c r="D44" s="198" t="str">
        <f>IF('DATA - Baseline'!D44="","",'DATA - Baseline'!D44)</f>
        <v/>
      </c>
      <c r="E44" s="178" t="str">
        <f>IF('DATA - Baseline'!E44="","",'DATA - Baseline'!E44)</f>
        <v/>
      </c>
      <c r="F44" s="178" t="str">
        <f>IF('DATA - Baseline'!F44="","",'DATA - Baseline'!F44)</f>
        <v/>
      </c>
      <c r="G44" s="178" t="str">
        <f>IF('DATA - Baseline'!G43="","",INDEX(Codes,MATCH('DATA - Baseline'!G43,Modes,0)))</f>
        <v/>
      </c>
      <c r="H44" s="178"/>
      <c r="I44" s="178" t="str">
        <f>IF('DATA - Baseline'!I44="","",INDEX(Codes,MATCH('DATA - Baseline'!I44,Modes,0)))</f>
        <v/>
      </c>
      <c r="J44" s="134"/>
      <c r="K44" s="192" t="str">
        <f>IF('DATA - Baseline'!K44=0,"",IF('DATA - Baseline'!K44="","",'DATA - Baseline'!K44))</f>
        <v/>
      </c>
      <c r="L44" s="192" t="str">
        <f>IF('DATA - Baseline'!L44="Yes",1,IF('DATA - Baseline'!L44="No",2,""))</f>
        <v/>
      </c>
      <c r="M44" s="192" t="str">
        <f>IF('DATA - Baseline'!M44="Yes",1,IF('DATA - Baseline'!M44="No",2,""))</f>
        <v/>
      </c>
      <c r="N44" s="178" t="str">
        <f>IF('DATA - Baseline'!N44="Relaxed",1,IF('DATA - Baseline'!N44="Rushed",2,IF('DATA - Baseline'!N44="Happy",3,IF('DATA - Baseline'!N44="Frustrated",4,IF('DATA - Baseline'!N44="Other",5,"")))))</f>
        <v/>
      </c>
      <c r="O44" s="176"/>
      <c r="P44" s="178" t="str">
        <f>IF('DATA - Baseline'!P44="","",'DATA - Baseline'!P44)</f>
        <v/>
      </c>
      <c r="Q44" s="178" t="str">
        <f>IF('DATA - Baseline'!Q44="Boy",1,IF('DATA - Baseline'!Q44="Girl",2,""))</f>
        <v/>
      </c>
      <c r="R44" s="192" t="str">
        <f>IF('DATA - Baseline'!R44&gt;0,'DATA - Baseline'!R44,"")</f>
        <v/>
      </c>
      <c r="S44" s="178" t="str">
        <f>IF('DATA - Baseline'!S44="Less than 0.5km",1,IF('DATA - Baseline'!S44="0.51 to 1.59km",2,IF('DATA - Baseline'!S44="1.6 to 3km",3,IF('DATA - Baseline'!S44="Over 3km",4, ""))))</f>
        <v/>
      </c>
      <c r="T44" s="126"/>
      <c r="U44" s="135"/>
      <c r="V44" s="135"/>
      <c r="W44" s="135"/>
      <c r="X44" s="135"/>
      <c r="Y44" s="135"/>
      <c r="Z44" s="178" t="str">
        <f>IF('DATA - Baseline'!Z44="STRONGLY AGREE",1,IF('DATA - Baseline'!Z44="AGREE",2,IF('DATA - Baseline'!Z44="DISAGREE",3,IF('DATA - Baseline'!Z44="STRONGLY DISAGREE",4, ""))))</f>
        <v/>
      </c>
      <c r="AA44" s="178" t="str">
        <f>IF(C44="","",(IF(COUNTA('DATA - Baseline'!AB44:AV44)&gt;0,1,2)))</f>
        <v/>
      </c>
      <c r="AB44" s="152"/>
      <c r="AC44" s="153"/>
      <c r="AD44" s="153"/>
      <c r="AE44" s="153"/>
      <c r="AF44" s="153"/>
      <c r="AG44" s="153"/>
      <c r="AH44" s="151"/>
      <c r="AI44" s="156"/>
      <c r="AJ44" s="156"/>
      <c r="AK44" s="156"/>
      <c r="AL44" s="156"/>
      <c r="AM44" s="156"/>
      <c r="AN44" s="156"/>
      <c r="AO44" s="157"/>
      <c r="AP44" s="158"/>
      <c r="AQ44" s="158"/>
      <c r="AR44" s="158"/>
      <c r="AS44" s="158"/>
      <c r="AT44" s="158"/>
      <c r="AU44" s="158"/>
      <c r="AV44" s="158"/>
      <c r="AW44" s="178" t="str">
        <f>IF('DATA - Baseline'!AW44="Relaxed",1,IF('DATA - Baseline'!AW44="Rushed",2,IF('DATA - Baseline'!AW44="Happy",3,IF('DATA - Baseline'!AW44="Tired",4,""))))</f>
        <v/>
      </c>
      <c r="AX44" s="178" t="str">
        <f>IF('DATA - Baseline'!AX44="Relaxed",1,IF('DATA - Baseline'!AX44="Rushed",2,IF('DATA - Baseline'!AX44="Happy",3,IF('DATA - Baseline'!AX44="Tired",4,""))))</f>
        <v/>
      </c>
      <c r="AY44" s="154"/>
      <c r="AZ44" s="314" t="str">
        <f>IF('DATA - Baseline'!AZ44="Yes",1,IF('DATA - Baseline'!AZ44="No",2,""))</f>
        <v/>
      </c>
      <c r="BA44" s="273"/>
      <c r="BB44" s="159"/>
      <c r="BC44" s="159"/>
      <c r="BE44" s="175"/>
    </row>
    <row r="45" spans="1:57" s="132" customFormat="1" ht="15" x14ac:dyDescent="0.3">
      <c r="A45" s="148"/>
      <c r="B45" s="149"/>
      <c r="C45" s="236" t="str">
        <f t="shared" si="0"/>
        <v/>
      </c>
      <c r="D45" s="198" t="str">
        <f>IF('DATA - Baseline'!D45="","",'DATA - Baseline'!D45)</f>
        <v/>
      </c>
      <c r="E45" s="178" t="str">
        <f>IF('DATA - Baseline'!E45="","",'DATA - Baseline'!E45)</f>
        <v/>
      </c>
      <c r="F45" s="178" t="str">
        <f>IF('DATA - Baseline'!F45="","",'DATA - Baseline'!F45)</f>
        <v/>
      </c>
      <c r="G45" s="178" t="str">
        <f>IF('DATA - Baseline'!G44="","",INDEX(Codes,MATCH('DATA - Baseline'!G44,Modes,0)))</f>
        <v/>
      </c>
      <c r="H45" s="178"/>
      <c r="I45" s="178" t="str">
        <f>IF('DATA - Baseline'!I45="","",INDEX(Codes,MATCH('DATA - Baseline'!I45,Modes,0)))</f>
        <v/>
      </c>
      <c r="J45" s="134"/>
      <c r="K45" s="192" t="str">
        <f>IF('DATA - Baseline'!K45=0,"",IF('DATA - Baseline'!K45="","",'DATA - Baseline'!K45))</f>
        <v/>
      </c>
      <c r="L45" s="192" t="str">
        <f>IF('DATA - Baseline'!L45="Yes",1,IF('DATA - Baseline'!L45="No",2,""))</f>
        <v/>
      </c>
      <c r="M45" s="192" t="str">
        <f>IF('DATA - Baseline'!M45="Yes",1,IF('DATA - Baseline'!M45="No",2,""))</f>
        <v/>
      </c>
      <c r="N45" s="178" t="str">
        <f>IF('DATA - Baseline'!N45="Relaxed",1,IF('DATA - Baseline'!N45="Rushed",2,IF('DATA - Baseline'!N45="Happy",3,IF('DATA - Baseline'!N45="Frustrated",4,IF('DATA - Baseline'!N45="Other",5,"")))))</f>
        <v/>
      </c>
      <c r="O45" s="176"/>
      <c r="P45" s="178" t="str">
        <f>IF('DATA - Baseline'!P45="","",'DATA - Baseline'!P45)</f>
        <v/>
      </c>
      <c r="Q45" s="178" t="str">
        <f>IF('DATA - Baseline'!Q45="Boy",1,IF('DATA - Baseline'!Q45="Girl",2,""))</f>
        <v/>
      </c>
      <c r="R45" s="192" t="str">
        <f>IF('DATA - Baseline'!R45&gt;0,'DATA - Baseline'!R45,"")</f>
        <v/>
      </c>
      <c r="S45" s="178" t="str">
        <f>IF('DATA - Baseline'!S45="Less than 0.5km",1,IF('DATA - Baseline'!S45="0.51 to 1.59km",2,IF('DATA - Baseline'!S45="1.6 to 3km",3,IF('DATA - Baseline'!S45="Over 3km",4, ""))))</f>
        <v/>
      </c>
      <c r="T45" s="126"/>
      <c r="U45" s="135"/>
      <c r="V45" s="135"/>
      <c r="W45" s="135"/>
      <c r="X45" s="135"/>
      <c r="Y45" s="135"/>
      <c r="Z45" s="178" t="str">
        <f>IF('DATA - Baseline'!Z45="STRONGLY AGREE",1,IF('DATA - Baseline'!Z45="AGREE",2,IF('DATA - Baseline'!Z45="DISAGREE",3,IF('DATA - Baseline'!Z45="STRONGLY DISAGREE",4, ""))))</f>
        <v/>
      </c>
      <c r="AA45" s="178" t="str">
        <f>IF(C45="","",(IF(COUNTA('DATA - Baseline'!AB45:AV45)&gt;0,1,2)))</f>
        <v/>
      </c>
      <c r="AB45" s="152"/>
      <c r="AC45" s="153"/>
      <c r="AD45" s="153"/>
      <c r="AE45" s="153"/>
      <c r="AF45" s="153"/>
      <c r="AG45" s="153"/>
      <c r="AH45" s="151"/>
      <c r="AI45" s="156"/>
      <c r="AJ45" s="156"/>
      <c r="AK45" s="156"/>
      <c r="AL45" s="156"/>
      <c r="AM45" s="156"/>
      <c r="AN45" s="156"/>
      <c r="AO45" s="157"/>
      <c r="AP45" s="158"/>
      <c r="AQ45" s="158"/>
      <c r="AR45" s="158"/>
      <c r="AS45" s="158"/>
      <c r="AT45" s="158"/>
      <c r="AU45" s="158"/>
      <c r="AV45" s="158"/>
      <c r="AW45" s="178" t="str">
        <f>IF('DATA - Baseline'!AW45="Relaxed",1,IF('DATA - Baseline'!AW45="Rushed",2,IF('DATA - Baseline'!AW45="Happy",3,IF('DATA - Baseline'!AW45="Tired",4,""))))</f>
        <v/>
      </c>
      <c r="AX45" s="178" t="str">
        <f>IF('DATA - Baseline'!AX45="Relaxed",1,IF('DATA - Baseline'!AX45="Rushed",2,IF('DATA - Baseline'!AX45="Happy",3,IF('DATA - Baseline'!AX45="Tired",4,""))))</f>
        <v/>
      </c>
      <c r="AY45" s="154"/>
      <c r="AZ45" s="314" t="str">
        <f>IF('DATA - Baseline'!AZ45="Yes",1,IF('DATA - Baseline'!AZ45="No",2,""))</f>
        <v/>
      </c>
      <c r="BA45" s="273"/>
      <c r="BB45" s="159"/>
      <c r="BC45" s="159"/>
      <c r="BE45" s="175"/>
    </row>
    <row r="46" spans="1:57" s="132" customFormat="1" ht="15" x14ac:dyDescent="0.3">
      <c r="A46" s="148"/>
      <c r="B46" s="149"/>
      <c r="C46" s="236" t="str">
        <f t="shared" si="0"/>
        <v/>
      </c>
      <c r="D46" s="198" t="str">
        <f>IF('DATA - Baseline'!D46="","",'DATA - Baseline'!D46)</f>
        <v/>
      </c>
      <c r="E46" s="178" t="str">
        <f>IF('DATA - Baseline'!E46="","",'DATA - Baseline'!E46)</f>
        <v/>
      </c>
      <c r="F46" s="178" t="str">
        <f>IF('DATA - Baseline'!F46="","",'DATA - Baseline'!F46)</f>
        <v/>
      </c>
      <c r="G46" s="178" t="str">
        <f>IF('DATA - Baseline'!G45="","",INDEX(Codes,MATCH('DATA - Baseline'!G45,Modes,0)))</f>
        <v/>
      </c>
      <c r="H46" s="178"/>
      <c r="I46" s="178" t="str">
        <f>IF('DATA - Baseline'!I46="","",INDEX(Codes,MATCH('DATA - Baseline'!I46,Modes,0)))</f>
        <v/>
      </c>
      <c r="J46" s="134"/>
      <c r="K46" s="192" t="str">
        <f>IF('DATA - Baseline'!K46=0,"",IF('DATA - Baseline'!K46="","",'DATA - Baseline'!K46))</f>
        <v/>
      </c>
      <c r="L46" s="192" t="str">
        <f>IF('DATA - Baseline'!L46="Yes",1,IF('DATA - Baseline'!L46="No",2,""))</f>
        <v/>
      </c>
      <c r="M46" s="192" t="str">
        <f>IF('DATA - Baseline'!M46="Yes",1,IF('DATA - Baseline'!M46="No",2,""))</f>
        <v/>
      </c>
      <c r="N46" s="178" t="str">
        <f>IF('DATA - Baseline'!N46="Relaxed",1,IF('DATA - Baseline'!N46="Rushed",2,IF('DATA - Baseline'!N46="Happy",3,IF('DATA - Baseline'!N46="Frustrated",4,IF('DATA - Baseline'!N46="Other",5,"")))))</f>
        <v/>
      </c>
      <c r="O46" s="176"/>
      <c r="P46" s="178" t="str">
        <f>IF('DATA - Baseline'!P46="","",'DATA - Baseline'!P46)</f>
        <v/>
      </c>
      <c r="Q46" s="178" t="str">
        <f>IF('DATA - Baseline'!Q46="Boy",1,IF('DATA - Baseline'!Q46="Girl",2,""))</f>
        <v/>
      </c>
      <c r="R46" s="192" t="str">
        <f>IF('DATA - Baseline'!R46&gt;0,'DATA - Baseline'!R46,"")</f>
        <v/>
      </c>
      <c r="S46" s="178" t="str">
        <f>IF('DATA - Baseline'!S46="Less than 0.5km",1,IF('DATA - Baseline'!S46="0.51 to 1.59km",2,IF('DATA - Baseline'!S46="1.6 to 3km",3,IF('DATA - Baseline'!S46="Over 3km",4, ""))))</f>
        <v/>
      </c>
      <c r="T46" s="126"/>
      <c r="U46" s="135"/>
      <c r="V46" s="135"/>
      <c r="W46" s="135"/>
      <c r="X46" s="135"/>
      <c r="Y46" s="135"/>
      <c r="Z46" s="178" t="str">
        <f>IF('DATA - Baseline'!Z46="STRONGLY AGREE",1,IF('DATA - Baseline'!Z46="AGREE",2,IF('DATA - Baseline'!Z46="DISAGREE",3,IF('DATA - Baseline'!Z46="STRONGLY DISAGREE",4, ""))))</f>
        <v/>
      </c>
      <c r="AA46" s="178" t="str">
        <f>IF(C46="","",(IF(COUNTA('DATA - Baseline'!AB46:AV46)&gt;0,1,2)))</f>
        <v/>
      </c>
      <c r="AB46" s="152"/>
      <c r="AC46" s="153"/>
      <c r="AD46" s="153"/>
      <c r="AE46" s="153"/>
      <c r="AF46" s="153"/>
      <c r="AG46" s="153"/>
      <c r="AH46" s="151"/>
      <c r="AI46" s="156"/>
      <c r="AJ46" s="156"/>
      <c r="AK46" s="156"/>
      <c r="AL46" s="156"/>
      <c r="AM46" s="156"/>
      <c r="AN46" s="156"/>
      <c r="AO46" s="157"/>
      <c r="AP46" s="158"/>
      <c r="AQ46" s="158"/>
      <c r="AR46" s="158"/>
      <c r="AS46" s="158"/>
      <c r="AT46" s="158"/>
      <c r="AU46" s="158"/>
      <c r="AV46" s="158"/>
      <c r="AW46" s="178" t="str">
        <f>IF('DATA - Baseline'!AW46="Relaxed",1,IF('DATA - Baseline'!AW46="Rushed",2,IF('DATA - Baseline'!AW46="Happy",3,IF('DATA - Baseline'!AW46="Tired",4,""))))</f>
        <v/>
      </c>
      <c r="AX46" s="178" t="str">
        <f>IF('DATA - Baseline'!AX46="Relaxed",1,IF('DATA - Baseline'!AX46="Rushed",2,IF('DATA - Baseline'!AX46="Happy",3,IF('DATA - Baseline'!AX46="Tired",4,""))))</f>
        <v/>
      </c>
      <c r="AY46" s="154"/>
      <c r="AZ46" s="314" t="str">
        <f>IF('DATA - Baseline'!AZ46="Yes",1,IF('DATA - Baseline'!AZ46="No",2,""))</f>
        <v/>
      </c>
      <c r="BA46" s="273"/>
      <c r="BB46" s="159"/>
      <c r="BC46" s="159"/>
      <c r="BE46" s="175"/>
    </row>
    <row r="47" spans="1:57" s="132" customFormat="1" ht="15" x14ac:dyDescent="0.3">
      <c r="A47" s="148"/>
      <c r="B47" s="149"/>
      <c r="C47" s="236" t="str">
        <f t="shared" si="0"/>
        <v/>
      </c>
      <c r="D47" s="198" t="str">
        <f>IF('DATA - Baseline'!D47="","",'DATA - Baseline'!D47)</f>
        <v/>
      </c>
      <c r="E47" s="178" t="str">
        <f>IF('DATA - Baseline'!E47="","",'DATA - Baseline'!E47)</f>
        <v/>
      </c>
      <c r="F47" s="178" t="str">
        <f>IF('DATA - Baseline'!F47="","",'DATA - Baseline'!F47)</f>
        <v/>
      </c>
      <c r="G47" s="178" t="str">
        <f>IF('DATA - Baseline'!G46="","",INDEX(Codes,MATCH('DATA - Baseline'!G46,Modes,0)))</f>
        <v/>
      </c>
      <c r="H47" s="178"/>
      <c r="I47" s="178" t="str">
        <f>IF('DATA - Baseline'!I47="","",INDEX(Codes,MATCH('DATA - Baseline'!I47,Modes,0)))</f>
        <v/>
      </c>
      <c r="J47" s="134"/>
      <c r="K47" s="192" t="str">
        <f>IF('DATA - Baseline'!K47=0,"",IF('DATA - Baseline'!K47="","",'DATA - Baseline'!K47))</f>
        <v/>
      </c>
      <c r="L47" s="192" t="str">
        <f>IF('DATA - Baseline'!L47="Yes",1,IF('DATA - Baseline'!L47="No",2,""))</f>
        <v/>
      </c>
      <c r="M47" s="192" t="str">
        <f>IF('DATA - Baseline'!M47="Yes",1,IF('DATA - Baseline'!M47="No",2,""))</f>
        <v/>
      </c>
      <c r="N47" s="178" t="str">
        <f>IF('DATA - Baseline'!N47="Relaxed",1,IF('DATA - Baseline'!N47="Rushed",2,IF('DATA - Baseline'!N47="Happy",3,IF('DATA - Baseline'!N47="Frustrated",4,IF('DATA - Baseline'!N47="Other",5,"")))))</f>
        <v/>
      </c>
      <c r="O47" s="176"/>
      <c r="P47" s="178" t="str">
        <f>IF('DATA - Baseline'!P47="","",'DATA - Baseline'!P47)</f>
        <v/>
      </c>
      <c r="Q47" s="178" t="str">
        <f>IF('DATA - Baseline'!Q47="Boy",1,IF('DATA - Baseline'!Q47="Girl",2,""))</f>
        <v/>
      </c>
      <c r="R47" s="192" t="str">
        <f>IF('DATA - Baseline'!R47&gt;0,'DATA - Baseline'!R47,"")</f>
        <v/>
      </c>
      <c r="S47" s="178" t="str">
        <f>IF('DATA - Baseline'!S47="Less than 0.5km",1,IF('DATA - Baseline'!S47="0.51 to 1.59km",2,IF('DATA - Baseline'!S47="1.6 to 3km",3,IF('DATA - Baseline'!S47="Over 3km",4, ""))))</f>
        <v/>
      </c>
      <c r="T47" s="126"/>
      <c r="U47" s="135"/>
      <c r="V47" s="135"/>
      <c r="W47" s="135"/>
      <c r="X47" s="135"/>
      <c r="Y47" s="135"/>
      <c r="Z47" s="178" t="str">
        <f>IF('DATA - Baseline'!Z47="STRONGLY AGREE",1,IF('DATA - Baseline'!Z47="AGREE",2,IF('DATA - Baseline'!Z47="DISAGREE",3,IF('DATA - Baseline'!Z47="STRONGLY DISAGREE",4, ""))))</f>
        <v/>
      </c>
      <c r="AA47" s="178" t="str">
        <f>IF(C47="","",(IF(COUNTA('DATA - Baseline'!AB47:AV47)&gt;0,1,2)))</f>
        <v/>
      </c>
      <c r="AB47" s="152"/>
      <c r="AC47" s="153"/>
      <c r="AD47" s="153"/>
      <c r="AE47" s="153"/>
      <c r="AF47" s="153"/>
      <c r="AG47" s="153"/>
      <c r="AH47" s="151"/>
      <c r="AI47" s="156"/>
      <c r="AJ47" s="156"/>
      <c r="AK47" s="156"/>
      <c r="AL47" s="156"/>
      <c r="AM47" s="156"/>
      <c r="AN47" s="156"/>
      <c r="AO47" s="157"/>
      <c r="AP47" s="158"/>
      <c r="AQ47" s="158"/>
      <c r="AR47" s="158"/>
      <c r="AS47" s="158"/>
      <c r="AT47" s="158"/>
      <c r="AU47" s="158"/>
      <c r="AV47" s="158"/>
      <c r="AW47" s="178" t="str">
        <f>IF('DATA - Baseline'!AW47="Relaxed",1,IF('DATA - Baseline'!AW47="Rushed",2,IF('DATA - Baseline'!AW47="Happy",3,IF('DATA - Baseline'!AW47="Tired",4,""))))</f>
        <v/>
      </c>
      <c r="AX47" s="178" t="str">
        <f>IF('DATA - Baseline'!AX47="Relaxed",1,IF('DATA - Baseline'!AX47="Rushed",2,IF('DATA - Baseline'!AX47="Happy",3,IF('DATA - Baseline'!AX47="Tired",4,""))))</f>
        <v/>
      </c>
      <c r="AY47" s="154"/>
      <c r="AZ47" s="314" t="str">
        <f>IF('DATA - Baseline'!AZ47="Yes",1,IF('DATA - Baseline'!AZ47="No",2,""))</f>
        <v/>
      </c>
      <c r="BA47" s="273"/>
      <c r="BB47" s="159"/>
      <c r="BC47" s="159"/>
      <c r="BE47" s="175"/>
    </row>
    <row r="48" spans="1:57" s="132" customFormat="1" ht="15" x14ac:dyDescent="0.3">
      <c r="A48" s="148"/>
      <c r="B48" s="149"/>
      <c r="C48" s="236" t="str">
        <f t="shared" si="0"/>
        <v/>
      </c>
      <c r="D48" s="198" t="str">
        <f>IF('DATA - Baseline'!D48="","",'DATA - Baseline'!D48)</f>
        <v/>
      </c>
      <c r="E48" s="178" t="str">
        <f>IF('DATA - Baseline'!E48="","",'DATA - Baseline'!E48)</f>
        <v/>
      </c>
      <c r="F48" s="178" t="str">
        <f>IF('DATA - Baseline'!F48="","",'DATA - Baseline'!F48)</f>
        <v/>
      </c>
      <c r="G48" s="178" t="str">
        <f>IF('DATA - Baseline'!G47="","",INDEX(Codes,MATCH('DATA - Baseline'!G47,Modes,0)))</f>
        <v/>
      </c>
      <c r="H48" s="178"/>
      <c r="I48" s="178" t="str">
        <f>IF('DATA - Baseline'!I48="","",INDEX(Codes,MATCH('DATA - Baseline'!I48,Modes,0)))</f>
        <v/>
      </c>
      <c r="J48" s="134"/>
      <c r="K48" s="192" t="str">
        <f>IF('DATA - Baseline'!K48=0,"",IF('DATA - Baseline'!K48="","",'DATA - Baseline'!K48))</f>
        <v/>
      </c>
      <c r="L48" s="192" t="str">
        <f>IF('DATA - Baseline'!L48="Yes",1,IF('DATA - Baseline'!L48="No",2,""))</f>
        <v/>
      </c>
      <c r="M48" s="192" t="str">
        <f>IF('DATA - Baseline'!M48="Yes",1,IF('DATA - Baseline'!M48="No",2,""))</f>
        <v/>
      </c>
      <c r="N48" s="178" t="str">
        <f>IF('DATA - Baseline'!N48="Relaxed",1,IF('DATA - Baseline'!N48="Rushed",2,IF('DATA - Baseline'!N48="Happy",3,IF('DATA - Baseline'!N48="Frustrated",4,IF('DATA - Baseline'!N48="Other",5,"")))))</f>
        <v/>
      </c>
      <c r="O48" s="176"/>
      <c r="P48" s="178" t="str">
        <f>IF('DATA - Baseline'!P48="","",'DATA - Baseline'!P48)</f>
        <v/>
      </c>
      <c r="Q48" s="178" t="str">
        <f>IF('DATA - Baseline'!Q48="Boy",1,IF('DATA - Baseline'!Q48="Girl",2,""))</f>
        <v/>
      </c>
      <c r="R48" s="192" t="str">
        <f>IF('DATA - Baseline'!R48&gt;0,'DATA - Baseline'!R48,"")</f>
        <v/>
      </c>
      <c r="S48" s="178" t="str">
        <f>IF('DATA - Baseline'!S48="Less than 0.5km",1,IF('DATA - Baseline'!S48="0.51 to 1.59km",2,IF('DATA - Baseline'!S48="1.6 to 3km",3,IF('DATA - Baseline'!S48="Over 3km",4, ""))))</f>
        <v/>
      </c>
      <c r="T48" s="126"/>
      <c r="U48" s="135"/>
      <c r="V48" s="135"/>
      <c r="W48" s="135"/>
      <c r="X48" s="135"/>
      <c r="Y48" s="135"/>
      <c r="Z48" s="178" t="str">
        <f>IF('DATA - Baseline'!Z48="STRONGLY AGREE",1,IF('DATA - Baseline'!Z48="AGREE",2,IF('DATA - Baseline'!Z48="DISAGREE",3,IF('DATA - Baseline'!Z48="STRONGLY DISAGREE",4, ""))))</f>
        <v/>
      </c>
      <c r="AA48" s="178" t="str">
        <f>IF(C48="","",(IF(COUNTA('DATA - Baseline'!AB48:AV48)&gt;0,1,2)))</f>
        <v/>
      </c>
      <c r="AB48" s="152"/>
      <c r="AC48" s="153"/>
      <c r="AD48" s="153"/>
      <c r="AE48" s="153"/>
      <c r="AF48" s="153"/>
      <c r="AG48" s="153"/>
      <c r="AH48" s="151"/>
      <c r="AI48" s="156"/>
      <c r="AJ48" s="156"/>
      <c r="AK48" s="156"/>
      <c r="AL48" s="156"/>
      <c r="AM48" s="156"/>
      <c r="AN48" s="156"/>
      <c r="AO48" s="157"/>
      <c r="AP48" s="158"/>
      <c r="AQ48" s="158"/>
      <c r="AR48" s="158"/>
      <c r="AS48" s="158"/>
      <c r="AT48" s="158"/>
      <c r="AU48" s="158"/>
      <c r="AV48" s="158"/>
      <c r="AW48" s="178" t="str">
        <f>IF('DATA - Baseline'!AW48="Relaxed",1,IF('DATA - Baseline'!AW48="Rushed",2,IF('DATA - Baseline'!AW48="Happy",3,IF('DATA - Baseline'!AW48="Tired",4,""))))</f>
        <v/>
      </c>
      <c r="AX48" s="178" t="str">
        <f>IF('DATA - Baseline'!AX48="Relaxed",1,IF('DATA - Baseline'!AX48="Rushed",2,IF('DATA - Baseline'!AX48="Happy",3,IF('DATA - Baseline'!AX48="Tired",4,""))))</f>
        <v/>
      </c>
      <c r="AY48" s="154"/>
      <c r="AZ48" s="314" t="str">
        <f>IF('DATA - Baseline'!AZ48="Yes",1,IF('DATA - Baseline'!AZ48="No",2,""))</f>
        <v/>
      </c>
      <c r="BA48" s="273"/>
      <c r="BB48" s="159"/>
      <c r="BC48" s="159"/>
      <c r="BE48" s="175"/>
    </row>
    <row r="49" spans="1:57" s="132" customFormat="1" ht="15" x14ac:dyDescent="0.3">
      <c r="A49" s="148"/>
      <c r="B49" s="149"/>
      <c r="C49" s="236" t="str">
        <f t="shared" si="0"/>
        <v/>
      </c>
      <c r="D49" s="198" t="str">
        <f>IF('DATA - Baseline'!D49="","",'DATA - Baseline'!D49)</f>
        <v/>
      </c>
      <c r="E49" s="178" t="str">
        <f>IF('DATA - Baseline'!E49="","",'DATA - Baseline'!E49)</f>
        <v/>
      </c>
      <c r="F49" s="178" t="str">
        <f>IF('DATA - Baseline'!F49="","",'DATA - Baseline'!F49)</f>
        <v/>
      </c>
      <c r="G49" s="178" t="str">
        <f>IF('DATA - Baseline'!G48="","",INDEX(Codes,MATCH('DATA - Baseline'!G48,Modes,0)))</f>
        <v/>
      </c>
      <c r="H49" s="178"/>
      <c r="I49" s="178" t="str">
        <f>IF('DATA - Baseline'!I49="","",INDEX(Codes,MATCH('DATA - Baseline'!I49,Modes,0)))</f>
        <v/>
      </c>
      <c r="J49" s="134"/>
      <c r="K49" s="192" t="str">
        <f>IF('DATA - Baseline'!K49=0,"",IF('DATA - Baseline'!K49="","",'DATA - Baseline'!K49))</f>
        <v/>
      </c>
      <c r="L49" s="192" t="str">
        <f>IF('DATA - Baseline'!L49="Yes",1,IF('DATA - Baseline'!L49="No",2,""))</f>
        <v/>
      </c>
      <c r="M49" s="192" t="str">
        <f>IF('DATA - Baseline'!M49="Yes",1,IF('DATA - Baseline'!M49="No",2,""))</f>
        <v/>
      </c>
      <c r="N49" s="178" t="str">
        <f>IF('DATA - Baseline'!N49="Relaxed",1,IF('DATA - Baseline'!N49="Rushed",2,IF('DATA - Baseline'!N49="Happy",3,IF('DATA - Baseline'!N49="Frustrated",4,IF('DATA - Baseline'!N49="Other",5,"")))))</f>
        <v/>
      </c>
      <c r="O49" s="176"/>
      <c r="P49" s="178" t="str">
        <f>IF('DATA - Baseline'!P49="","",'DATA - Baseline'!P49)</f>
        <v/>
      </c>
      <c r="Q49" s="178" t="str">
        <f>IF('DATA - Baseline'!Q49="Boy",1,IF('DATA - Baseline'!Q49="Girl",2,""))</f>
        <v/>
      </c>
      <c r="R49" s="192" t="str">
        <f>IF('DATA - Baseline'!R49&gt;0,'DATA - Baseline'!R49,"")</f>
        <v/>
      </c>
      <c r="S49" s="178" t="str">
        <f>IF('DATA - Baseline'!S49="Less than 0.5km",1,IF('DATA - Baseline'!S49="0.51 to 1.59km",2,IF('DATA - Baseline'!S49="1.6 to 3km",3,IF('DATA - Baseline'!S49="Over 3km",4, ""))))</f>
        <v/>
      </c>
      <c r="T49" s="126"/>
      <c r="U49" s="135"/>
      <c r="V49" s="135"/>
      <c r="W49" s="135"/>
      <c r="X49" s="135"/>
      <c r="Y49" s="135"/>
      <c r="Z49" s="178" t="str">
        <f>IF('DATA - Baseline'!Z49="STRONGLY AGREE",1,IF('DATA - Baseline'!Z49="AGREE",2,IF('DATA - Baseline'!Z49="DISAGREE",3,IF('DATA - Baseline'!Z49="STRONGLY DISAGREE",4, ""))))</f>
        <v/>
      </c>
      <c r="AA49" s="178" t="str">
        <f>IF(C49="","",(IF(COUNTA('DATA - Baseline'!AB49:AV49)&gt;0,1,2)))</f>
        <v/>
      </c>
      <c r="AB49" s="152"/>
      <c r="AC49" s="153"/>
      <c r="AD49" s="153"/>
      <c r="AE49" s="153"/>
      <c r="AF49" s="153"/>
      <c r="AG49" s="153"/>
      <c r="AH49" s="151"/>
      <c r="AI49" s="156"/>
      <c r="AJ49" s="156"/>
      <c r="AK49" s="156"/>
      <c r="AL49" s="156"/>
      <c r="AM49" s="156"/>
      <c r="AN49" s="156"/>
      <c r="AO49" s="157"/>
      <c r="AP49" s="158"/>
      <c r="AQ49" s="158"/>
      <c r="AR49" s="158"/>
      <c r="AS49" s="158"/>
      <c r="AT49" s="158"/>
      <c r="AU49" s="158"/>
      <c r="AV49" s="158"/>
      <c r="AW49" s="178" t="str">
        <f>IF('DATA - Baseline'!AW49="Relaxed",1,IF('DATA - Baseline'!AW49="Rushed",2,IF('DATA - Baseline'!AW49="Happy",3,IF('DATA - Baseline'!AW49="Tired",4,""))))</f>
        <v/>
      </c>
      <c r="AX49" s="178" t="str">
        <f>IF('DATA - Baseline'!AX49="Relaxed",1,IF('DATA - Baseline'!AX49="Rushed",2,IF('DATA - Baseline'!AX49="Happy",3,IF('DATA - Baseline'!AX49="Tired",4,""))))</f>
        <v/>
      </c>
      <c r="AY49" s="154"/>
      <c r="AZ49" s="314" t="str">
        <f>IF('DATA - Baseline'!AZ49="Yes",1,IF('DATA - Baseline'!AZ49="No",2,""))</f>
        <v/>
      </c>
      <c r="BA49" s="273"/>
      <c r="BB49" s="159"/>
      <c r="BC49" s="159"/>
      <c r="BE49" s="175"/>
    </row>
    <row r="50" spans="1:57" s="132" customFormat="1" ht="15" x14ac:dyDescent="0.3">
      <c r="A50" s="148"/>
      <c r="B50" s="149"/>
      <c r="C50" s="236" t="str">
        <f t="shared" si="0"/>
        <v/>
      </c>
      <c r="D50" s="198" t="str">
        <f>IF('DATA - Baseline'!D50="","",'DATA - Baseline'!D50)</f>
        <v/>
      </c>
      <c r="E50" s="178" t="str">
        <f>IF('DATA - Baseline'!E50="","",'DATA - Baseline'!E50)</f>
        <v/>
      </c>
      <c r="F50" s="178" t="str">
        <f>IF('DATA - Baseline'!F50="","",'DATA - Baseline'!F50)</f>
        <v/>
      </c>
      <c r="G50" s="178" t="str">
        <f>IF('DATA - Baseline'!G49="","",INDEX(Codes,MATCH('DATA - Baseline'!G49,Modes,0)))</f>
        <v/>
      </c>
      <c r="H50" s="178"/>
      <c r="I50" s="178" t="str">
        <f>IF('DATA - Baseline'!I50="","",INDEX(Codes,MATCH('DATA - Baseline'!I50,Modes,0)))</f>
        <v/>
      </c>
      <c r="J50" s="134"/>
      <c r="K50" s="192" t="str">
        <f>IF('DATA - Baseline'!K50=0,"",IF('DATA - Baseline'!K50="","",'DATA - Baseline'!K50))</f>
        <v/>
      </c>
      <c r="L50" s="192" t="str">
        <f>IF('DATA - Baseline'!L50="Yes",1,IF('DATA - Baseline'!L50="No",2,""))</f>
        <v/>
      </c>
      <c r="M50" s="192" t="str">
        <f>IF('DATA - Baseline'!M50="Yes",1,IF('DATA - Baseline'!M50="No",2,""))</f>
        <v/>
      </c>
      <c r="N50" s="178" t="str">
        <f>IF('DATA - Baseline'!N50="Relaxed",1,IF('DATA - Baseline'!N50="Rushed",2,IF('DATA - Baseline'!N50="Happy",3,IF('DATA - Baseline'!N50="Frustrated",4,IF('DATA - Baseline'!N50="Other",5,"")))))</f>
        <v/>
      </c>
      <c r="O50" s="176"/>
      <c r="P50" s="178" t="str">
        <f>IF('DATA - Baseline'!P50="","",'DATA - Baseline'!P50)</f>
        <v/>
      </c>
      <c r="Q50" s="178" t="str">
        <f>IF('DATA - Baseline'!Q50="Boy",1,IF('DATA - Baseline'!Q50="Girl",2,""))</f>
        <v/>
      </c>
      <c r="R50" s="192" t="str">
        <f>IF('DATA - Baseline'!R50&gt;0,'DATA - Baseline'!R50,"")</f>
        <v/>
      </c>
      <c r="S50" s="178" t="str">
        <f>IF('DATA - Baseline'!S50="Less than 0.5km",1,IF('DATA - Baseline'!S50="0.51 to 1.59km",2,IF('DATA - Baseline'!S50="1.6 to 3km",3,IF('DATA - Baseline'!S50="Over 3km",4, ""))))</f>
        <v/>
      </c>
      <c r="T50" s="126"/>
      <c r="U50" s="135"/>
      <c r="V50" s="135"/>
      <c r="W50" s="135"/>
      <c r="X50" s="135"/>
      <c r="Y50" s="135"/>
      <c r="Z50" s="178" t="str">
        <f>IF('DATA - Baseline'!Z50="STRONGLY AGREE",1,IF('DATA - Baseline'!Z50="AGREE",2,IF('DATA - Baseline'!Z50="DISAGREE",3,IF('DATA - Baseline'!Z50="STRONGLY DISAGREE",4, ""))))</f>
        <v/>
      </c>
      <c r="AA50" s="178" t="str">
        <f>IF(C50="","",(IF(COUNTA('DATA - Baseline'!AB50:AV50)&gt;0,1,2)))</f>
        <v/>
      </c>
      <c r="AB50" s="152"/>
      <c r="AC50" s="153"/>
      <c r="AD50" s="153"/>
      <c r="AE50" s="153"/>
      <c r="AF50" s="153"/>
      <c r="AG50" s="153"/>
      <c r="AH50" s="151"/>
      <c r="AI50" s="156"/>
      <c r="AJ50" s="156"/>
      <c r="AK50" s="156"/>
      <c r="AL50" s="156"/>
      <c r="AM50" s="156"/>
      <c r="AN50" s="156"/>
      <c r="AO50" s="157"/>
      <c r="AP50" s="158"/>
      <c r="AQ50" s="158"/>
      <c r="AR50" s="158"/>
      <c r="AS50" s="158"/>
      <c r="AT50" s="158"/>
      <c r="AU50" s="158"/>
      <c r="AV50" s="158"/>
      <c r="AW50" s="178" t="str">
        <f>IF('DATA - Baseline'!AW50="Relaxed",1,IF('DATA - Baseline'!AW50="Rushed",2,IF('DATA - Baseline'!AW50="Happy",3,IF('DATA - Baseline'!AW50="Tired",4,""))))</f>
        <v/>
      </c>
      <c r="AX50" s="178" t="str">
        <f>IF('DATA - Baseline'!AX50="Relaxed",1,IF('DATA - Baseline'!AX50="Rushed",2,IF('DATA - Baseline'!AX50="Happy",3,IF('DATA - Baseline'!AX50="Tired",4,""))))</f>
        <v/>
      </c>
      <c r="AY50" s="154"/>
      <c r="AZ50" s="314" t="str">
        <f>IF('DATA - Baseline'!AZ50="Yes",1,IF('DATA - Baseline'!AZ50="No",2,""))</f>
        <v/>
      </c>
      <c r="BA50" s="273"/>
      <c r="BB50" s="159"/>
      <c r="BC50" s="159"/>
      <c r="BE50" s="175"/>
    </row>
    <row r="51" spans="1:57" s="132" customFormat="1" ht="15" x14ac:dyDescent="0.3">
      <c r="A51" s="148"/>
      <c r="B51" s="149"/>
      <c r="C51" s="236" t="str">
        <f t="shared" si="0"/>
        <v/>
      </c>
      <c r="D51" s="198" t="str">
        <f>IF('DATA - Baseline'!D51="","",'DATA - Baseline'!D51)</f>
        <v/>
      </c>
      <c r="E51" s="178" t="str">
        <f>IF('DATA - Baseline'!E51="","",'DATA - Baseline'!E51)</f>
        <v/>
      </c>
      <c r="F51" s="178" t="str">
        <f>IF('DATA - Baseline'!F51="","",'DATA - Baseline'!F51)</f>
        <v/>
      </c>
      <c r="G51" s="178" t="str">
        <f>IF('DATA - Baseline'!G50="","",INDEX(Codes,MATCH('DATA - Baseline'!G50,Modes,0)))</f>
        <v/>
      </c>
      <c r="H51" s="178"/>
      <c r="I51" s="178" t="str">
        <f>IF('DATA - Baseline'!I51="","",INDEX(Codes,MATCH('DATA - Baseline'!I51,Modes,0)))</f>
        <v/>
      </c>
      <c r="J51" s="134"/>
      <c r="K51" s="192" t="str">
        <f>IF('DATA - Baseline'!K51=0,"",IF('DATA - Baseline'!K51="","",'DATA - Baseline'!K51))</f>
        <v/>
      </c>
      <c r="L51" s="192" t="str">
        <f>IF('DATA - Baseline'!L51="Yes",1,IF('DATA - Baseline'!L51="No",2,""))</f>
        <v/>
      </c>
      <c r="M51" s="192" t="str">
        <f>IF('DATA - Baseline'!M51="Yes",1,IF('DATA - Baseline'!M51="No",2,""))</f>
        <v/>
      </c>
      <c r="N51" s="178" t="str">
        <f>IF('DATA - Baseline'!N51="Relaxed",1,IF('DATA - Baseline'!N51="Rushed",2,IF('DATA - Baseline'!N51="Happy",3,IF('DATA - Baseline'!N51="Frustrated",4,IF('DATA - Baseline'!N51="Other",5,"")))))</f>
        <v/>
      </c>
      <c r="O51" s="176"/>
      <c r="P51" s="178" t="str">
        <f>IF('DATA - Baseline'!P51="","",'DATA - Baseline'!P51)</f>
        <v/>
      </c>
      <c r="Q51" s="178" t="str">
        <f>IF('DATA - Baseline'!Q51="Boy",1,IF('DATA - Baseline'!Q51="Girl",2,""))</f>
        <v/>
      </c>
      <c r="R51" s="192" t="str">
        <f>IF('DATA - Baseline'!R51&gt;0,'DATA - Baseline'!R51,"")</f>
        <v/>
      </c>
      <c r="S51" s="178" t="str">
        <f>IF('DATA - Baseline'!S51="Less than 0.5km",1,IF('DATA - Baseline'!S51="0.51 to 1.59km",2,IF('DATA - Baseline'!S51="1.6 to 3km",3,IF('DATA - Baseline'!S51="Over 3km",4, ""))))</f>
        <v/>
      </c>
      <c r="T51" s="126"/>
      <c r="U51" s="135"/>
      <c r="V51" s="135"/>
      <c r="W51" s="135"/>
      <c r="X51" s="135"/>
      <c r="Y51" s="135"/>
      <c r="Z51" s="178" t="str">
        <f>IF('DATA - Baseline'!Z51="STRONGLY AGREE",1,IF('DATA - Baseline'!Z51="AGREE",2,IF('DATA - Baseline'!Z51="DISAGREE",3,IF('DATA - Baseline'!Z51="STRONGLY DISAGREE",4, ""))))</f>
        <v/>
      </c>
      <c r="AA51" s="178" t="str">
        <f>IF(C51="","",(IF(COUNTA('DATA - Baseline'!AB51:AV51)&gt;0,1,2)))</f>
        <v/>
      </c>
      <c r="AB51" s="152"/>
      <c r="AC51" s="153"/>
      <c r="AD51" s="153"/>
      <c r="AE51" s="153"/>
      <c r="AF51" s="153"/>
      <c r="AG51" s="153"/>
      <c r="AH51" s="151"/>
      <c r="AI51" s="156"/>
      <c r="AJ51" s="156"/>
      <c r="AK51" s="156"/>
      <c r="AL51" s="156"/>
      <c r="AM51" s="156"/>
      <c r="AN51" s="156"/>
      <c r="AO51" s="157"/>
      <c r="AP51" s="158"/>
      <c r="AQ51" s="158"/>
      <c r="AR51" s="158"/>
      <c r="AS51" s="158"/>
      <c r="AT51" s="158"/>
      <c r="AU51" s="158"/>
      <c r="AV51" s="158"/>
      <c r="AW51" s="178" t="str">
        <f>IF('DATA - Baseline'!AW51="Relaxed",1,IF('DATA - Baseline'!AW51="Rushed",2,IF('DATA - Baseline'!AW51="Happy",3,IF('DATA - Baseline'!AW51="Tired",4,""))))</f>
        <v/>
      </c>
      <c r="AX51" s="178" t="str">
        <f>IF('DATA - Baseline'!AX51="Relaxed",1,IF('DATA - Baseline'!AX51="Rushed",2,IF('DATA - Baseline'!AX51="Happy",3,IF('DATA - Baseline'!AX51="Tired",4,""))))</f>
        <v/>
      </c>
      <c r="AY51" s="154"/>
      <c r="AZ51" s="314" t="str">
        <f>IF('DATA - Baseline'!AZ51="Yes",1,IF('DATA - Baseline'!AZ51="No",2,""))</f>
        <v/>
      </c>
      <c r="BA51" s="273"/>
      <c r="BB51" s="159"/>
      <c r="BC51" s="159"/>
      <c r="BE51" s="175"/>
    </row>
    <row r="52" spans="1:57" s="132" customFormat="1" ht="15" x14ac:dyDescent="0.3">
      <c r="A52" s="148"/>
      <c r="B52" s="149"/>
      <c r="C52" s="236" t="str">
        <f t="shared" si="0"/>
        <v/>
      </c>
      <c r="D52" s="198" t="str">
        <f>IF('DATA - Baseline'!D52="","",'DATA - Baseline'!D52)</f>
        <v/>
      </c>
      <c r="E52" s="178" t="str">
        <f>IF('DATA - Baseline'!E52="","",'DATA - Baseline'!E52)</f>
        <v/>
      </c>
      <c r="F52" s="178" t="str">
        <f>IF('DATA - Baseline'!F52="","",'DATA - Baseline'!F52)</f>
        <v/>
      </c>
      <c r="G52" s="178" t="str">
        <f>IF('DATA - Baseline'!G51="","",INDEX(Codes,MATCH('DATA - Baseline'!G51,Modes,0)))</f>
        <v/>
      </c>
      <c r="H52" s="178"/>
      <c r="I52" s="178" t="str">
        <f>IF('DATA - Baseline'!I52="","",INDEX(Codes,MATCH('DATA - Baseline'!I52,Modes,0)))</f>
        <v/>
      </c>
      <c r="J52" s="134"/>
      <c r="K52" s="192" t="str">
        <f>IF('DATA - Baseline'!K52=0,"",IF('DATA - Baseline'!K52="","",'DATA - Baseline'!K52))</f>
        <v/>
      </c>
      <c r="L52" s="192" t="str">
        <f>IF('DATA - Baseline'!L52="Yes",1,IF('DATA - Baseline'!L52="No",2,""))</f>
        <v/>
      </c>
      <c r="M52" s="192" t="str">
        <f>IF('DATA - Baseline'!M52="Yes",1,IF('DATA - Baseline'!M52="No",2,""))</f>
        <v/>
      </c>
      <c r="N52" s="178" t="str">
        <f>IF('DATA - Baseline'!N52="Relaxed",1,IF('DATA - Baseline'!N52="Rushed",2,IF('DATA - Baseline'!N52="Happy",3,IF('DATA - Baseline'!N52="Frustrated",4,IF('DATA - Baseline'!N52="Other",5,"")))))</f>
        <v/>
      </c>
      <c r="O52" s="176"/>
      <c r="P52" s="178" t="str">
        <f>IF('DATA - Baseline'!P52="","",'DATA - Baseline'!P52)</f>
        <v/>
      </c>
      <c r="Q52" s="178" t="str">
        <f>IF('DATA - Baseline'!Q52="Boy",1,IF('DATA - Baseline'!Q52="Girl",2,""))</f>
        <v/>
      </c>
      <c r="R52" s="192" t="str">
        <f>IF('DATA - Baseline'!R52&gt;0,'DATA - Baseline'!R52,"")</f>
        <v/>
      </c>
      <c r="S52" s="178" t="str">
        <f>IF('DATA - Baseline'!S52="Less than 0.5km",1,IF('DATA - Baseline'!S52="0.51 to 1.59km",2,IF('DATA - Baseline'!S52="1.6 to 3km",3,IF('DATA - Baseline'!S52="Over 3km",4, ""))))</f>
        <v/>
      </c>
      <c r="T52" s="126"/>
      <c r="U52" s="135"/>
      <c r="V52" s="135"/>
      <c r="W52" s="135"/>
      <c r="X52" s="135"/>
      <c r="Y52" s="135"/>
      <c r="Z52" s="178" t="str">
        <f>IF('DATA - Baseline'!Z52="STRONGLY AGREE",1,IF('DATA - Baseline'!Z52="AGREE",2,IF('DATA - Baseline'!Z52="DISAGREE",3,IF('DATA - Baseline'!Z52="STRONGLY DISAGREE",4, ""))))</f>
        <v/>
      </c>
      <c r="AA52" s="178" t="str">
        <f>IF(C52="","",(IF(COUNTA('DATA - Baseline'!AB52:AV52)&gt;0,1,2)))</f>
        <v/>
      </c>
      <c r="AB52" s="152"/>
      <c r="AC52" s="153"/>
      <c r="AD52" s="153"/>
      <c r="AE52" s="153"/>
      <c r="AF52" s="153"/>
      <c r="AG52" s="153"/>
      <c r="AH52" s="151"/>
      <c r="AI52" s="156"/>
      <c r="AJ52" s="156"/>
      <c r="AK52" s="156"/>
      <c r="AL52" s="156"/>
      <c r="AM52" s="156"/>
      <c r="AN52" s="156"/>
      <c r="AO52" s="157"/>
      <c r="AP52" s="158"/>
      <c r="AQ52" s="158"/>
      <c r="AR52" s="158"/>
      <c r="AS52" s="158"/>
      <c r="AT52" s="158"/>
      <c r="AU52" s="158"/>
      <c r="AV52" s="158"/>
      <c r="AW52" s="178" t="str">
        <f>IF('DATA - Baseline'!AW52="Relaxed",1,IF('DATA - Baseline'!AW52="Rushed",2,IF('DATA - Baseline'!AW52="Happy",3,IF('DATA - Baseline'!AW52="Tired",4,""))))</f>
        <v/>
      </c>
      <c r="AX52" s="178" t="str">
        <f>IF('DATA - Baseline'!AX52="Relaxed",1,IF('DATA - Baseline'!AX52="Rushed",2,IF('DATA - Baseline'!AX52="Happy",3,IF('DATA - Baseline'!AX52="Tired",4,""))))</f>
        <v/>
      </c>
      <c r="AY52" s="154"/>
      <c r="AZ52" s="314" t="str">
        <f>IF('DATA - Baseline'!AZ52="Yes",1,IF('DATA - Baseline'!AZ52="No",2,""))</f>
        <v/>
      </c>
      <c r="BA52" s="273"/>
      <c r="BB52" s="159"/>
      <c r="BC52" s="159"/>
      <c r="BE52" s="175"/>
    </row>
    <row r="53" spans="1:57" s="132" customFormat="1" ht="15" x14ac:dyDescent="0.3">
      <c r="A53" s="148"/>
      <c r="B53" s="149"/>
      <c r="C53" s="236" t="str">
        <f t="shared" si="0"/>
        <v/>
      </c>
      <c r="D53" s="198" t="str">
        <f>IF('DATA - Baseline'!D53="","",'DATA - Baseline'!D53)</f>
        <v/>
      </c>
      <c r="E53" s="178" t="str">
        <f>IF('DATA - Baseline'!E53="","",'DATA - Baseline'!E53)</f>
        <v/>
      </c>
      <c r="F53" s="178" t="str">
        <f>IF('DATA - Baseline'!F53="","",'DATA - Baseline'!F53)</f>
        <v/>
      </c>
      <c r="G53" s="178" t="str">
        <f>IF('DATA - Baseline'!G52="","",INDEX(Codes,MATCH('DATA - Baseline'!G52,Modes,0)))</f>
        <v/>
      </c>
      <c r="H53" s="178"/>
      <c r="I53" s="178" t="str">
        <f>IF('DATA - Baseline'!I53="","",INDEX(Codes,MATCH('DATA - Baseline'!I53,Modes,0)))</f>
        <v/>
      </c>
      <c r="J53" s="134"/>
      <c r="K53" s="192" t="str">
        <f>IF('DATA - Baseline'!K53=0,"",IF('DATA - Baseline'!K53="","",'DATA - Baseline'!K53))</f>
        <v/>
      </c>
      <c r="L53" s="192" t="str">
        <f>IF('DATA - Baseline'!L53="Yes",1,IF('DATA - Baseline'!L53="No",2,""))</f>
        <v/>
      </c>
      <c r="M53" s="192" t="str">
        <f>IF('DATA - Baseline'!M53="Yes",1,IF('DATA - Baseline'!M53="No",2,""))</f>
        <v/>
      </c>
      <c r="N53" s="178" t="str">
        <f>IF('DATA - Baseline'!N53="Relaxed",1,IF('DATA - Baseline'!N53="Rushed",2,IF('DATA - Baseline'!N53="Happy",3,IF('DATA - Baseline'!N53="Frustrated",4,IF('DATA - Baseline'!N53="Other",5,"")))))</f>
        <v/>
      </c>
      <c r="O53" s="176"/>
      <c r="P53" s="178" t="str">
        <f>IF('DATA - Baseline'!P53="","",'DATA - Baseline'!P53)</f>
        <v/>
      </c>
      <c r="Q53" s="178" t="str">
        <f>IF('DATA - Baseline'!Q53="Boy",1,IF('DATA - Baseline'!Q53="Girl",2,""))</f>
        <v/>
      </c>
      <c r="R53" s="192" t="str">
        <f>IF('DATA - Baseline'!R53&gt;0,'DATA - Baseline'!R53,"")</f>
        <v/>
      </c>
      <c r="S53" s="178" t="str">
        <f>IF('DATA - Baseline'!S53="Less than 0.5km",1,IF('DATA - Baseline'!S53="0.51 to 1.59km",2,IF('DATA - Baseline'!S53="1.6 to 3km",3,IF('DATA - Baseline'!S53="Over 3km",4, ""))))</f>
        <v/>
      </c>
      <c r="T53" s="126"/>
      <c r="U53" s="135"/>
      <c r="V53" s="135"/>
      <c r="W53" s="135"/>
      <c r="X53" s="135"/>
      <c r="Y53" s="135"/>
      <c r="Z53" s="178" t="str">
        <f>IF('DATA - Baseline'!Z53="STRONGLY AGREE",1,IF('DATA - Baseline'!Z53="AGREE",2,IF('DATA - Baseline'!Z53="DISAGREE",3,IF('DATA - Baseline'!Z53="STRONGLY DISAGREE",4, ""))))</f>
        <v/>
      </c>
      <c r="AA53" s="178" t="str">
        <f>IF(C53="","",(IF(COUNTA('DATA - Baseline'!AB53:AV53)&gt;0,1,2)))</f>
        <v/>
      </c>
      <c r="AB53" s="152"/>
      <c r="AC53" s="153"/>
      <c r="AD53" s="153"/>
      <c r="AE53" s="153"/>
      <c r="AF53" s="153"/>
      <c r="AG53" s="153"/>
      <c r="AH53" s="150"/>
      <c r="AI53" s="156"/>
      <c r="AJ53" s="156"/>
      <c r="AK53" s="156"/>
      <c r="AL53" s="156"/>
      <c r="AM53" s="156"/>
      <c r="AN53" s="156"/>
      <c r="AO53" s="157"/>
      <c r="AP53" s="158"/>
      <c r="AQ53" s="158"/>
      <c r="AR53" s="158"/>
      <c r="AS53" s="158"/>
      <c r="AT53" s="158"/>
      <c r="AU53" s="158"/>
      <c r="AV53" s="158"/>
      <c r="AW53" s="178" t="str">
        <f>IF('DATA - Baseline'!AW53="Relaxed",1,IF('DATA - Baseline'!AW53="Rushed",2,IF('DATA - Baseline'!AW53="Happy",3,IF('DATA - Baseline'!AW53="Tired",4,""))))</f>
        <v/>
      </c>
      <c r="AX53" s="178" t="str">
        <f>IF('DATA - Baseline'!AX53="Relaxed",1,IF('DATA - Baseline'!AX53="Rushed",2,IF('DATA - Baseline'!AX53="Happy",3,IF('DATA - Baseline'!AX53="Tired",4,""))))</f>
        <v/>
      </c>
      <c r="AY53" s="154"/>
      <c r="AZ53" s="314" t="str">
        <f>IF('DATA - Baseline'!AZ53="Yes",1,IF('DATA - Baseline'!AZ53="No",2,""))</f>
        <v/>
      </c>
      <c r="BA53" s="273"/>
      <c r="BB53" s="159"/>
      <c r="BC53" s="159"/>
      <c r="BE53" s="175"/>
    </row>
    <row r="54" spans="1:57" s="132" customFormat="1" ht="15" x14ac:dyDescent="0.3">
      <c r="A54" s="148"/>
      <c r="B54" s="149"/>
      <c r="C54" s="236" t="str">
        <f t="shared" si="0"/>
        <v/>
      </c>
      <c r="D54" s="198" t="str">
        <f>IF('DATA - Baseline'!D54="","",'DATA - Baseline'!D54)</f>
        <v/>
      </c>
      <c r="E54" s="178" t="str">
        <f>IF('DATA - Baseline'!E54="","",'DATA - Baseline'!E54)</f>
        <v/>
      </c>
      <c r="F54" s="178" t="str">
        <f>IF('DATA - Baseline'!F54="","",'DATA - Baseline'!F54)</f>
        <v/>
      </c>
      <c r="G54" s="178" t="str">
        <f>IF('DATA - Baseline'!G53="","",INDEX(Codes,MATCH('DATA - Baseline'!G53,Modes,0)))</f>
        <v/>
      </c>
      <c r="H54" s="178"/>
      <c r="I54" s="178" t="str">
        <f>IF('DATA - Baseline'!I54="","",INDEX(Codes,MATCH('DATA - Baseline'!I54,Modes,0)))</f>
        <v/>
      </c>
      <c r="J54" s="134"/>
      <c r="K54" s="192" t="str">
        <f>IF('DATA - Baseline'!K54=0,"",IF('DATA - Baseline'!K54="","",'DATA - Baseline'!K54))</f>
        <v/>
      </c>
      <c r="L54" s="192" t="str">
        <f>IF('DATA - Baseline'!L54="Yes",1,IF('DATA - Baseline'!L54="No",2,""))</f>
        <v/>
      </c>
      <c r="M54" s="192" t="str">
        <f>IF('DATA - Baseline'!M54="Yes",1,IF('DATA - Baseline'!M54="No",2,""))</f>
        <v/>
      </c>
      <c r="N54" s="178" t="str">
        <f>IF('DATA - Baseline'!N54="Relaxed",1,IF('DATA - Baseline'!N54="Rushed",2,IF('DATA - Baseline'!N54="Happy",3,IF('DATA - Baseline'!N54="Frustrated",4,IF('DATA - Baseline'!N54="Other",5,"")))))</f>
        <v/>
      </c>
      <c r="O54" s="176"/>
      <c r="P54" s="178" t="str">
        <f>IF('DATA - Baseline'!P54="","",'DATA - Baseline'!P54)</f>
        <v/>
      </c>
      <c r="Q54" s="178" t="str">
        <f>IF('DATA - Baseline'!Q54="Boy",1,IF('DATA - Baseline'!Q54="Girl",2,""))</f>
        <v/>
      </c>
      <c r="R54" s="192" t="str">
        <f>IF('DATA - Baseline'!R54&gt;0,'DATA - Baseline'!R54,"")</f>
        <v/>
      </c>
      <c r="S54" s="178" t="str">
        <f>IF('DATA - Baseline'!S54="Less than 0.5km",1,IF('DATA - Baseline'!S54="0.51 to 1.59km",2,IF('DATA - Baseline'!S54="1.6 to 3km",3,IF('DATA - Baseline'!S54="Over 3km",4, ""))))</f>
        <v/>
      </c>
      <c r="T54" s="126"/>
      <c r="U54" s="135"/>
      <c r="V54" s="135"/>
      <c r="W54" s="135"/>
      <c r="X54" s="135"/>
      <c r="Y54" s="135"/>
      <c r="Z54" s="178" t="str">
        <f>IF('DATA - Baseline'!Z54="STRONGLY AGREE",1,IF('DATA - Baseline'!Z54="AGREE",2,IF('DATA - Baseline'!Z54="DISAGREE",3,IF('DATA - Baseline'!Z54="STRONGLY DISAGREE",4, ""))))</f>
        <v/>
      </c>
      <c r="AA54" s="178" t="str">
        <f>IF(C54="","",(IF(COUNTA('DATA - Baseline'!AB54:AV54)&gt;0,1,2)))</f>
        <v/>
      </c>
      <c r="AB54" s="152"/>
      <c r="AC54" s="153"/>
      <c r="AD54" s="153"/>
      <c r="AE54" s="153"/>
      <c r="AF54" s="153"/>
      <c r="AG54" s="153"/>
      <c r="AH54" s="151"/>
      <c r="AI54" s="156"/>
      <c r="AJ54" s="156"/>
      <c r="AK54" s="156"/>
      <c r="AL54" s="156"/>
      <c r="AM54" s="156"/>
      <c r="AN54" s="156"/>
      <c r="AO54" s="157"/>
      <c r="AP54" s="158"/>
      <c r="AQ54" s="158"/>
      <c r="AR54" s="158"/>
      <c r="AS54" s="158"/>
      <c r="AT54" s="158"/>
      <c r="AU54" s="158"/>
      <c r="AV54" s="158"/>
      <c r="AW54" s="178" t="str">
        <f>IF('DATA - Baseline'!AW54="Relaxed",1,IF('DATA - Baseline'!AW54="Rushed",2,IF('DATA - Baseline'!AW54="Happy",3,IF('DATA - Baseline'!AW54="Tired",4,""))))</f>
        <v/>
      </c>
      <c r="AX54" s="178" t="str">
        <f>IF('DATA - Baseline'!AX54="Relaxed",1,IF('DATA - Baseline'!AX54="Rushed",2,IF('DATA - Baseline'!AX54="Happy",3,IF('DATA - Baseline'!AX54="Tired",4,""))))</f>
        <v/>
      </c>
      <c r="AY54" s="154"/>
      <c r="AZ54" s="314" t="str">
        <f>IF('DATA - Baseline'!AZ54="Yes",1,IF('DATA - Baseline'!AZ54="No",2,""))</f>
        <v/>
      </c>
      <c r="BA54" s="273"/>
      <c r="BB54" s="159"/>
      <c r="BC54" s="159"/>
      <c r="BE54" s="175"/>
    </row>
    <row r="55" spans="1:57" s="132" customFormat="1" ht="15" x14ac:dyDescent="0.3">
      <c r="A55" s="148"/>
      <c r="B55" s="149"/>
      <c r="C55" s="236" t="str">
        <f t="shared" si="0"/>
        <v/>
      </c>
      <c r="D55" s="198" t="str">
        <f>IF('DATA - Baseline'!D55="","",'DATA - Baseline'!D55)</f>
        <v/>
      </c>
      <c r="E55" s="178" t="str">
        <f>IF('DATA - Baseline'!E55="","",'DATA - Baseline'!E55)</f>
        <v/>
      </c>
      <c r="F55" s="178" t="str">
        <f>IF('DATA - Baseline'!F55="","",'DATA - Baseline'!F55)</f>
        <v/>
      </c>
      <c r="G55" s="178" t="str">
        <f>IF('DATA - Baseline'!G54="","",INDEX(Codes,MATCH('DATA - Baseline'!G54,Modes,0)))</f>
        <v/>
      </c>
      <c r="H55" s="178"/>
      <c r="I55" s="178" t="str">
        <f>IF('DATA - Baseline'!I55="","",INDEX(Codes,MATCH('DATA - Baseline'!I55,Modes,0)))</f>
        <v/>
      </c>
      <c r="J55" s="134"/>
      <c r="K55" s="192" t="str">
        <f>IF('DATA - Baseline'!K55=0,"",IF('DATA - Baseline'!K55="","",'DATA - Baseline'!K55))</f>
        <v/>
      </c>
      <c r="L55" s="192" t="str">
        <f>IF('DATA - Baseline'!L55="Yes",1,IF('DATA - Baseline'!L55="No",2,""))</f>
        <v/>
      </c>
      <c r="M55" s="192" t="str">
        <f>IF('DATA - Baseline'!M55="Yes",1,IF('DATA - Baseline'!M55="No",2,""))</f>
        <v/>
      </c>
      <c r="N55" s="178" t="str">
        <f>IF('DATA - Baseline'!N55="Relaxed",1,IF('DATA - Baseline'!N55="Rushed",2,IF('DATA - Baseline'!N55="Happy",3,IF('DATA - Baseline'!N55="Frustrated",4,IF('DATA - Baseline'!N55="Other",5,"")))))</f>
        <v/>
      </c>
      <c r="O55" s="176"/>
      <c r="P55" s="178" t="str">
        <f>IF('DATA - Baseline'!P55="","",'DATA - Baseline'!P55)</f>
        <v/>
      </c>
      <c r="Q55" s="178" t="str">
        <f>IF('DATA - Baseline'!Q55="Boy",1,IF('DATA - Baseline'!Q55="Girl",2,""))</f>
        <v/>
      </c>
      <c r="R55" s="192" t="str">
        <f>IF('DATA - Baseline'!R55&gt;0,'DATA - Baseline'!R55,"")</f>
        <v/>
      </c>
      <c r="S55" s="178" t="str">
        <f>IF('DATA - Baseline'!S55="Less than 0.5km",1,IF('DATA - Baseline'!S55="0.51 to 1.59km",2,IF('DATA - Baseline'!S55="1.6 to 3km",3,IF('DATA - Baseline'!S55="Over 3km",4, ""))))</f>
        <v/>
      </c>
      <c r="T55" s="126"/>
      <c r="U55" s="135"/>
      <c r="V55" s="135"/>
      <c r="W55" s="135"/>
      <c r="X55" s="135"/>
      <c r="Y55" s="135"/>
      <c r="Z55" s="178" t="str">
        <f>IF('DATA - Baseline'!Z55="STRONGLY AGREE",1,IF('DATA - Baseline'!Z55="AGREE",2,IF('DATA - Baseline'!Z55="DISAGREE",3,IF('DATA - Baseline'!Z55="STRONGLY DISAGREE",4, ""))))</f>
        <v/>
      </c>
      <c r="AA55" s="178" t="str">
        <f>IF(C55="","",(IF(COUNTA('DATA - Baseline'!AB55:AV55)&gt;0,1,2)))</f>
        <v/>
      </c>
      <c r="AB55" s="152"/>
      <c r="AC55" s="153"/>
      <c r="AD55" s="153"/>
      <c r="AE55" s="153"/>
      <c r="AF55" s="153"/>
      <c r="AG55" s="153"/>
      <c r="AH55" s="151"/>
      <c r="AI55" s="156"/>
      <c r="AJ55" s="156"/>
      <c r="AK55" s="156"/>
      <c r="AL55" s="156"/>
      <c r="AM55" s="156"/>
      <c r="AN55" s="156"/>
      <c r="AO55" s="157"/>
      <c r="AP55" s="158"/>
      <c r="AQ55" s="158"/>
      <c r="AR55" s="158"/>
      <c r="AS55" s="158"/>
      <c r="AT55" s="158"/>
      <c r="AU55" s="158"/>
      <c r="AV55" s="158"/>
      <c r="AW55" s="178" t="str">
        <f>IF('DATA - Baseline'!AW55="Relaxed",1,IF('DATA - Baseline'!AW55="Rushed",2,IF('DATA - Baseline'!AW55="Happy",3,IF('DATA - Baseline'!AW55="Tired",4,""))))</f>
        <v/>
      </c>
      <c r="AX55" s="178" t="str">
        <f>IF('DATA - Baseline'!AX55="Relaxed",1,IF('DATA - Baseline'!AX55="Rushed",2,IF('DATA - Baseline'!AX55="Happy",3,IF('DATA - Baseline'!AX55="Tired",4,""))))</f>
        <v/>
      </c>
      <c r="AY55" s="154"/>
      <c r="AZ55" s="314" t="str">
        <f>IF('DATA - Baseline'!AZ55="Yes",1,IF('DATA - Baseline'!AZ55="No",2,""))</f>
        <v/>
      </c>
      <c r="BA55" s="273"/>
      <c r="BB55" s="159"/>
      <c r="BC55" s="159"/>
      <c r="BE55" s="175"/>
    </row>
    <row r="56" spans="1:57" s="132" customFormat="1" ht="15" x14ac:dyDescent="0.3">
      <c r="A56" s="148"/>
      <c r="B56" s="149"/>
      <c r="C56" s="236" t="str">
        <f t="shared" si="0"/>
        <v/>
      </c>
      <c r="D56" s="198" t="str">
        <f>IF('DATA - Baseline'!D56="","",'DATA - Baseline'!D56)</f>
        <v/>
      </c>
      <c r="E56" s="178" t="str">
        <f>IF('DATA - Baseline'!E56="","",'DATA - Baseline'!E56)</f>
        <v/>
      </c>
      <c r="F56" s="178" t="str">
        <f>IF('DATA - Baseline'!F56="","",'DATA - Baseline'!F56)</f>
        <v/>
      </c>
      <c r="G56" s="178" t="str">
        <f>IF('DATA - Baseline'!G55="","",INDEX(Codes,MATCH('DATA - Baseline'!G55,Modes,0)))</f>
        <v/>
      </c>
      <c r="H56" s="178"/>
      <c r="I56" s="178" t="str">
        <f>IF('DATA - Baseline'!I56="","",INDEX(Codes,MATCH('DATA - Baseline'!I56,Modes,0)))</f>
        <v/>
      </c>
      <c r="J56" s="134"/>
      <c r="K56" s="192" t="str">
        <f>IF('DATA - Baseline'!K56=0,"",IF('DATA - Baseline'!K56="","",'DATA - Baseline'!K56))</f>
        <v/>
      </c>
      <c r="L56" s="192" t="str">
        <f>IF('DATA - Baseline'!L56="Yes",1,IF('DATA - Baseline'!L56="No",2,""))</f>
        <v/>
      </c>
      <c r="M56" s="192" t="str">
        <f>IF('DATA - Baseline'!M56="Yes",1,IF('DATA - Baseline'!M56="No",2,""))</f>
        <v/>
      </c>
      <c r="N56" s="178" t="str">
        <f>IF('DATA - Baseline'!N56="Relaxed",1,IF('DATA - Baseline'!N56="Rushed",2,IF('DATA - Baseline'!N56="Happy",3,IF('DATA - Baseline'!N56="Frustrated",4,IF('DATA - Baseline'!N56="Other",5,"")))))</f>
        <v/>
      </c>
      <c r="O56" s="176"/>
      <c r="P56" s="178" t="str">
        <f>IF('DATA - Baseline'!P56="","",'DATA - Baseline'!P56)</f>
        <v/>
      </c>
      <c r="Q56" s="178" t="str">
        <f>IF('DATA - Baseline'!Q56="Boy",1,IF('DATA - Baseline'!Q56="Girl",2,""))</f>
        <v/>
      </c>
      <c r="R56" s="192" t="str">
        <f>IF('DATA - Baseline'!R56&gt;0,'DATA - Baseline'!R56,"")</f>
        <v/>
      </c>
      <c r="S56" s="178" t="str">
        <f>IF('DATA - Baseline'!S56="Less than 0.5km",1,IF('DATA - Baseline'!S56="0.51 to 1.59km",2,IF('DATA - Baseline'!S56="1.6 to 3km",3,IF('DATA - Baseline'!S56="Over 3km",4, ""))))</f>
        <v/>
      </c>
      <c r="T56" s="126"/>
      <c r="U56" s="135"/>
      <c r="V56" s="135"/>
      <c r="W56" s="135"/>
      <c r="X56" s="135"/>
      <c r="Y56" s="135"/>
      <c r="Z56" s="178" t="str">
        <f>IF('DATA - Baseline'!Z56="STRONGLY AGREE",1,IF('DATA - Baseline'!Z56="AGREE",2,IF('DATA - Baseline'!Z56="DISAGREE",3,IF('DATA - Baseline'!Z56="STRONGLY DISAGREE",4, ""))))</f>
        <v/>
      </c>
      <c r="AA56" s="178" t="str">
        <f>IF(C56="","",(IF(COUNTA('DATA - Baseline'!AB56:AV56)&gt;0,1,2)))</f>
        <v/>
      </c>
      <c r="AB56" s="152"/>
      <c r="AC56" s="153"/>
      <c r="AD56" s="153"/>
      <c r="AE56" s="153"/>
      <c r="AF56" s="153"/>
      <c r="AG56" s="153"/>
      <c r="AH56" s="151"/>
      <c r="AI56" s="156"/>
      <c r="AJ56" s="156"/>
      <c r="AK56" s="156"/>
      <c r="AL56" s="156"/>
      <c r="AM56" s="156"/>
      <c r="AN56" s="156"/>
      <c r="AO56" s="157"/>
      <c r="AP56" s="158"/>
      <c r="AQ56" s="158"/>
      <c r="AR56" s="158"/>
      <c r="AS56" s="158"/>
      <c r="AT56" s="158"/>
      <c r="AU56" s="158"/>
      <c r="AV56" s="158"/>
      <c r="AW56" s="178" t="str">
        <f>IF('DATA - Baseline'!AW56="Relaxed",1,IF('DATA - Baseline'!AW56="Rushed",2,IF('DATA - Baseline'!AW56="Happy",3,IF('DATA - Baseline'!AW56="Tired",4,""))))</f>
        <v/>
      </c>
      <c r="AX56" s="178" t="str">
        <f>IF('DATA - Baseline'!AX56="Relaxed",1,IF('DATA - Baseline'!AX56="Rushed",2,IF('DATA - Baseline'!AX56="Happy",3,IF('DATA - Baseline'!AX56="Tired",4,""))))</f>
        <v/>
      </c>
      <c r="AY56" s="154"/>
      <c r="AZ56" s="314" t="str">
        <f>IF('DATA - Baseline'!AZ56="Yes",1,IF('DATA - Baseline'!AZ56="No",2,""))</f>
        <v/>
      </c>
      <c r="BA56" s="273"/>
      <c r="BB56" s="159"/>
      <c r="BC56" s="159"/>
      <c r="BE56" s="175"/>
    </row>
    <row r="57" spans="1:57" s="132" customFormat="1" ht="15" x14ac:dyDescent="0.3">
      <c r="A57" s="148"/>
      <c r="B57" s="149"/>
      <c r="C57" s="236" t="str">
        <f t="shared" si="0"/>
        <v/>
      </c>
      <c r="D57" s="198" t="str">
        <f>IF('DATA - Baseline'!D57="","",'DATA - Baseline'!D57)</f>
        <v/>
      </c>
      <c r="E57" s="178" t="str">
        <f>IF('DATA - Baseline'!E57="","",'DATA - Baseline'!E57)</f>
        <v/>
      </c>
      <c r="F57" s="178" t="str">
        <f>IF('DATA - Baseline'!F57="","",'DATA - Baseline'!F57)</f>
        <v/>
      </c>
      <c r="G57" s="178" t="str">
        <f>IF('DATA - Baseline'!G56="","",INDEX(Codes,MATCH('DATA - Baseline'!G56,Modes,0)))</f>
        <v/>
      </c>
      <c r="H57" s="178"/>
      <c r="I57" s="178" t="str">
        <f>IF('DATA - Baseline'!I57="","",INDEX(Codes,MATCH('DATA - Baseline'!I57,Modes,0)))</f>
        <v/>
      </c>
      <c r="J57" s="134"/>
      <c r="K57" s="192" t="str">
        <f>IF('DATA - Baseline'!K57=0,"",IF('DATA - Baseline'!K57="","",'DATA - Baseline'!K57))</f>
        <v/>
      </c>
      <c r="L57" s="192" t="str">
        <f>IF('DATA - Baseline'!L57="Yes",1,IF('DATA - Baseline'!L57="No",2,""))</f>
        <v/>
      </c>
      <c r="M57" s="192" t="str">
        <f>IF('DATA - Baseline'!M57="Yes",1,IF('DATA - Baseline'!M57="No",2,""))</f>
        <v/>
      </c>
      <c r="N57" s="178" t="str">
        <f>IF('DATA - Baseline'!N57="Relaxed",1,IF('DATA - Baseline'!N57="Rushed",2,IF('DATA - Baseline'!N57="Happy",3,IF('DATA - Baseline'!N57="Frustrated",4,IF('DATA - Baseline'!N57="Other",5,"")))))</f>
        <v/>
      </c>
      <c r="O57" s="176"/>
      <c r="P57" s="178" t="str">
        <f>IF('DATA - Baseline'!P57="","",'DATA - Baseline'!P57)</f>
        <v/>
      </c>
      <c r="Q57" s="178" t="str">
        <f>IF('DATA - Baseline'!Q57="Boy",1,IF('DATA - Baseline'!Q57="Girl",2,""))</f>
        <v/>
      </c>
      <c r="R57" s="192" t="str">
        <f>IF('DATA - Baseline'!R57&gt;0,'DATA - Baseline'!R57,"")</f>
        <v/>
      </c>
      <c r="S57" s="178" t="str">
        <f>IF('DATA - Baseline'!S57="Less than 0.5km",1,IF('DATA - Baseline'!S57="0.51 to 1.59km",2,IF('DATA - Baseline'!S57="1.6 to 3km",3,IF('DATA - Baseline'!S57="Over 3km",4, ""))))</f>
        <v/>
      </c>
      <c r="T57" s="126"/>
      <c r="U57" s="135"/>
      <c r="V57" s="135"/>
      <c r="W57" s="135"/>
      <c r="X57" s="135"/>
      <c r="Y57" s="135"/>
      <c r="Z57" s="178" t="str">
        <f>IF('DATA - Baseline'!Z57="STRONGLY AGREE",1,IF('DATA - Baseline'!Z57="AGREE",2,IF('DATA - Baseline'!Z57="DISAGREE",3,IF('DATA - Baseline'!Z57="STRONGLY DISAGREE",4, ""))))</f>
        <v/>
      </c>
      <c r="AA57" s="178" t="str">
        <f>IF(C57="","",(IF(COUNTA('DATA - Baseline'!AB57:AV57)&gt;0,1,2)))</f>
        <v/>
      </c>
      <c r="AB57" s="152"/>
      <c r="AC57" s="153"/>
      <c r="AD57" s="153"/>
      <c r="AE57" s="153"/>
      <c r="AF57" s="153"/>
      <c r="AG57" s="153"/>
      <c r="AH57" s="151"/>
      <c r="AI57" s="156"/>
      <c r="AJ57" s="156"/>
      <c r="AK57" s="156"/>
      <c r="AL57" s="156"/>
      <c r="AM57" s="156"/>
      <c r="AN57" s="156"/>
      <c r="AO57" s="157"/>
      <c r="AP57" s="158"/>
      <c r="AQ57" s="158"/>
      <c r="AR57" s="158"/>
      <c r="AS57" s="158"/>
      <c r="AT57" s="158"/>
      <c r="AU57" s="158"/>
      <c r="AV57" s="158"/>
      <c r="AW57" s="178" t="str">
        <f>IF('DATA - Baseline'!AW57="Relaxed",1,IF('DATA - Baseline'!AW57="Rushed",2,IF('DATA - Baseline'!AW57="Happy",3,IF('DATA - Baseline'!AW57="Tired",4,""))))</f>
        <v/>
      </c>
      <c r="AX57" s="178" t="str">
        <f>IF('DATA - Baseline'!AX57="Relaxed",1,IF('DATA - Baseline'!AX57="Rushed",2,IF('DATA - Baseline'!AX57="Happy",3,IF('DATA - Baseline'!AX57="Tired",4,""))))</f>
        <v/>
      </c>
      <c r="AY57" s="154"/>
      <c r="AZ57" s="314" t="str">
        <f>IF('DATA - Baseline'!AZ57="Yes",1,IF('DATA - Baseline'!AZ57="No",2,""))</f>
        <v/>
      </c>
      <c r="BA57" s="273"/>
      <c r="BB57" s="159"/>
      <c r="BC57" s="159"/>
      <c r="BE57" s="175"/>
    </row>
    <row r="58" spans="1:57" s="132" customFormat="1" ht="15" x14ac:dyDescent="0.3">
      <c r="A58" s="148"/>
      <c r="B58" s="149"/>
      <c r="C58" s="236" t="str">
        <f t="shared" si="0"/>
        <v/>
      </c>
      <c r="D58" s="198" t="str">
        <f>IF('DATA - Baseline'!D58="","",'DATA - Baseline'!D58)</f>
        <v/>
      </c>
      <c r="E58" s="178" t="str">
        <f>IF('DATA - Baseline'!E58="","",'DATA - Baseline'!E58)</f>
        <v/>
      </c>
      <c r="F58" s="178" t="str">
        <f>IF('DATA - Baseline'!F58="","",'DATA - Baseline'!F58)</f>
        <v/>
      </c>
      <c r="G58" s="178" t="str">
        <f>IF('DATA - Baseline'!G57="","",INDEX(Codes,MATCH('DATA - Baseline'!G57,Modes,0)))</f>
        <v/>
      </c>
      <c r="H58" s="178"/>
      <c r="I58" s="178" t="str">
        <f>IF('DATA - Baseline'!I58="","",INDEX(Codes,MATCH('DATA - Baseline'!I58,Modes,0)))</f>
        <v/>
      </c>
      <c r="J58" s="134"/>
      <c r="K58" s="192" t="str">
        <f>IF('DATA - Baseline'!K58=0,"",IF('DATA - Baseline'!K58="","",'DATA - Baseline'!K58))</f>
        <v/>
      </c>
      <c r="L58" s="192" t="str">
        <f>IF('DATA - Baseline'!L58="Yes",1,IF('DATA - Baseline'!L58="No",2,""))</f>
        <v/>
      </c>
      <c r="M58" s="192" t="str">
        <f>IF('DATA - Baseline'!M58="Yes",1,IF('DATA - Baseline'!M58="No",2,""))</f>
        <v/>
      </c>
      <c r="N58" s="178" t="str">
        <f>IF('DATA - Baseline'!N58="Relaxed",1,IF('DATA - Baseline'!N58="Rushed",2,IF('DATA - Baseline'!N58="Happy",3,IF('DATA - Baseline'!N58="Frustrated",4,IF('DATA - Baseline'!N58="Other",5,"")))))</f>
        <v/>
      </c>
      <c r="O58" s="176"/>
      <c r="P58" s="178" t="str">
        <f>IF('DATA - Baseline'!P58="","",'DATA - Baseline'!P58)</f>
        <v/>
      </c>
      <c r="Q58" s="178" t="str">
        <f>IF('DATA - Baseline'!Q58="Boy",1,IF('DATA - Baseline'!Q58="Girl",2,""))</f>
        <v/>
      </c>
      <c r="R58" s="192" t="str">
        <f>IF('DATA - Baseline'!R58&gt;0,'DATA - Baseline'!R58,"")</f>
        <v/>
      </c>
      <c r="S58" s="178" t="str">
        <f>IF('DATA - Baseline'!S58="Less than 0.5km",1,IF('DATA - Baseline'!S58="0.51 to 1.59km",2,IF('DATA - Baseline'!S58="1.6 to 3km",3,IF('DATA - Baseline'!S58="Over 3km",4, ""))))</f>
        <v/>
      </c>
      <c r="T58" s="126"/>
      <c r="U58" s="135"/>
      <c r="V58" s="135"/>
      <c r="W58" s="135"/>
      <c r="X58" s="135"/>
      <c r="Y58" s="135"/>
      <c r="Z58" s="178" t="str">
        <f>IF('DATA - Baseline'!Z58="STRONGLY AGREE",1,IF('DATA - Baseline'!Z58="AGREE",2,IF('DATA - Baseline'!Z58="DISAGREE",3,IF('DATA - Baseline'!Z58="STRONGLY DISAGREE",4, ""))))</f>
        <v/>
      </c>
      <c r="AA58" s="178" t="str">
        <f>IF(C58="","",(IF(COUNTA('DATA - Baseline'!AB58:AV58)&gt;0,1,2)))</f>
        <v/>
      </c>
      <c r="AB58" s="152"/>
      <c r="AC58" s="153"/>
      <c r="AD58" s="153"/>
      <c r="AE58" s="153"/>
      <c r="AF58" s="153"/>
      <c r="AG58" s="153"/>
      <c r="AH58" s="151"/>
      <c r="AI58" s="156"/>
      <c r="AJ58" s="156"/>
      <c r="AK58" s="156"/>
      <c r="AL58" s="156"/>
      <c r="AM58" s="156"/>
      <c r="AN58" s="156"/>
      <c r="AO58" s="157"/>
      <c r="AP58" s="158"/>
      <c r="AQ58" s="158"/>
      <c r="AR58" s="158"/>
      <c r="AS58" s="158"/>
      <c r="AT58" s="158"/>
      <c r="AU58" s="158"/>
      <c r="AV58" s="158"/>
      <c r="AW58" s="178" t="str">
        <f>IF('DATA - Baseline'!AW58="Relaxed",1,IF('DATA - Baseline'!AW58="Rushed",2,IF('DATA - Baseline'!AW58="Happy",3,IF('DATA - Baseline'!AW58="Tired",4,""))))</f>
        <v/>
      </c>
      <c r="AX58" s="178" t="str">
        <f>IF('DATA - Baseline'!AX58="Relaxed",1,IF('DATA - Baseline'!AX58="Rushed",2,IF('DATA - Baseline'!AX58="Happy",3,IF('DATA - Baseline'!AX58="Tired",4,""))))</f>
        <v/>
      </c>
      <c r="AY58" s="154"/>
      <c r="AZ58" s="314" t="str">
        <f>IF('DATA - Baseline'!AZ58="Yes",1,IF('DATA - Baseline'!AZ58="No",2,""))</f>
        <v/>
      </c>
      <c r="BA58" s="273"/>
      <c r="BB58" s="159"/>
      <c r="BC58" s="159"/>
      <c r="BE58" s="175"/>
    </row>
    <row r="59" spans="1:57" s="132" customFormat="1" ht="15" x14ac:dyDescent="0.3">
      <c r="A59" s="148"/>
      <c r="B59" s="149"/>
      <c r="C59" s="236" t="str">
        <f t="shared" si="0"/>
        <v/>
      </c>
      <c r="D59" s="198" t="str">
        <f>IF('DATA - Baseline'!D59="","",'DATA - Baseline'!D59)</f>
        <v/>
      </c>
      <c r="E59" s="178" t="str">
        <f>IF('DATA - Baseline'!E59="","",'DATA - Baseline'!E59)</f>
        <v/>
      </c>
      <c r="F59" s="178" t="str">
        <f>IF('DATA - Baseline'!F59="","",'DATA - Baseline'!F59)</f>
        <v/>
      </c>
      <c r="G59" s="178" t="str">
        <f>IF('DATA - Baseline'!G58="","",INDEX(Codes,MATCH('DATA - Baseline'!G58,Modes,0)))</f>
        <v/>
      </c>
      <c r="H59" s="178"/>
      <c r="I59" s="178" t="str">
        <f>IF('DATA - Baseline'!I59="","",INDEX(Codes,MATCH('DATA - Baseline'!I59,Modes,0)))</f>
        <v/>
      </c>
      <c r="J59" s="134"/>
      <c r="K59" s="192" t="str">
        <f>IF('DATA - Baseline'!K59=0,"",IF('DATA - Baseline'!K59="","",'DATA - Baseline'!K59))</f>
        <v/>
      </c>
      <c r="L59" s="192" t="str">
        <f>IF('DATA - Baseline'!L59="Yes",1,IF('DATA - Baseline'!L59="No",2,""))</f>
        <v/>
      </c>
      <c r="M59" s="192" t="str">
        <f>IF('DATA - Baseline'!M59="Yes",1,IF('DATA - Baseline'!M59="No",2,""))</f>
        <v/>
      </c>
      <c r="N59" s="178" t="str">
        <f>IF('DATA - Baseline'!N59="Relaxed",1,IF('DATA - Baseline'!N59="Rushed",2,IF('DATA - Baseline'!N59="Happy",3,IF('DATA - Baseline'!N59="Frustrated",4,IF('DATA - Baseline'!N59="Other",5,"")))))</f>
        <v/>
      </c>
      <c r="O59" s="176"/>
      <c r="P59" s="178" t="str">
        <f>IF('DATA - Baseline'!P59="","",'DATA - Baseline'!P59)</f>
        <v/>
      </c>
      <c r="Q59" s="178" t="str">
        <f>IF('DATA - Baseline'!Q59="Boy",1,IF('DATA - Baseline'!Q59="Girl",2,""))</f>
        <v/>
      </c>
      <c r="R59" s="192" t="str">
        <f>IF('DATA - Baseline'!R59&gt;0,'DATA - Baseline'!R59,"")</f>
        <v/>
      </c>
      <c r="S59" s="178" t="str">
        <f>IF('DATA - Baseline'!S59="Less than 0.5km",1,IF('DATA - Baseline'!S59="0.51 to 1.59km",2,IF('DATA - Baseline'!S59="1.6 to 3km",3,IF('DATA - Baseline'!S59="Over 3km",4, ""))))</f>
        <v/>
      </c>
      <c r="T59" s="126"/>
      <c r="U59" s="135"/>
      <c r="V59" s="135"/>
      <c r="W59" s="135"/>
      <c r="X59" s="135"/>
      <c r="Y59" s="135"/>
      <c r="Z59" s="178" t="str">
        <f>IF('DATA - Baseline'!Z59="STRONGLY AGREE",1,IF('DATA - Baseline'!Z59="AGREE",2,IF('DATA - Baseline'!Z59="DISAGREE",3,IF('DATA - Baseline'!Z59="STRONGLY DISAGREE",4, ""))))</f>
        <v/>
      </c>
      <c r="AA59" s="178" t="str">
        <f>IF(C59="","",(IF(COUNTA('DATA - Baseline'!AB59:AV59)&gt;0,1,2)))</f>
        <v/>
      </c>
      <c r="AB59" s="152"/>
      <c r="AC59" s="153"/>
      <c r="AD59" s="153"/>
      <c r="AE59" s="153"/>
      <c r="AF59" s="153"/>
      <c r="AG59" s="153"/>
      <c r="AH59" s="151"/>
      <c r="AI59" s="156"/>
      <c r="AJ59" s="156"/>
      <c r="AK59" s="156"/>
      <c r="AL59" s="156"/>
      <c r="AM59" s="156"/>
      <c r="AN59" s="156"/>
      <c r="AO59" s="157"/>
      <c r="AP59" s="158"/>
      <c r="AQ59" s="158"/>
      <c r="AR59" s="158"/>
      <c r="AS59" s="158"/>
      <c r="AT59" s="158"/>
      <c r="AU59" s="158"/>
      <c r="AV59" s="158"/>
      <c r="AW59" s="178" t="str">
        <f>IF('DATA - Baseline'!AW59="Relaxed",1,IF('DATA - Baseline'!AW59="Rushed",2,IF('DATA - Baseline'!AW59="Happy",3,IF('DATA - Baseline'!AW59="Tired",4,""))))</f>
        <v/>
      </c>
      <c r="AX59" s="178" t="str">
        <f>IF('DATA - Baseline'!AX59="Relaxed",1,IF('DATA - Baseline'!AX59="Rushed",2,IF('DATA - Baseline'!AX59="Happy",3,IF('DATA - Baseline'!AX59="Tired",4,""))))</f>
        <v/>
      </c>
      <c r="AY59" s="154"/>
      <c r="AZ59" s="314" t="str">
        <f>IF('DATA - Baseline'!AZ59="Yes",1,IF('DATA - Baseline'!AZ59="No",2,""))</f>
        <v/>
      </c>
      <c r="BA59" s="273"/>
      <c r="BB59" s="159"/>
      <c r="BC59" s="159"/>
      <c r="BE59" s="175"/>
    </row>
    <row r="60" spans="1:57" s="132" customFormat="1" ht="15" x14ac:dyDescent="0.3">
      <c r="A60" s="148"/>
      <c r="B60" s="149"/>
      <c r="C60" s="236" t="str">
        <f t="shared" si="0"/>
        <v/>
      </c>
      <c r="D60" s="198" t="str">
        <f>IF('DATA - Baseline'!D60="","",'DATA - Baseline'!D60)</f>
        <v/>
      </c>
      <c r="E60" s="178" t="str">
        <f>IF('DATA - Baseline'!E60="","",'DATA - Baseline'!E60)</f>
        <v/>
      </c>
      <c r="F60" s="178" t="str">
        <f>IF('DATA - Baseline'!F60="","",'DATA - Baseline'!F60)</f>
        <v/>
      </c>
      <c r="G60" s="178" t="str">
        <f>IF('DATA - Baseline'!G59="","",INDEX(Codes,MATCH('DATA - Baseline'!G59,Modes,0)))</f>
        <v/>
      </c>
      <c r="H60" s="178"/>
      <c r="I60" s="178" t="str">
        <f>IF('DATA - Baseline'!I60="","",INDEX(Codes,MATCH('DATA - Baseline'!I60,Modes,0)))</f>
        <v/>
      </c>
      <c r="J60" s="134"/>
      <c r="K60" s="192" t="str">
        <f>IF('DATA - Baseline'!K60=0,"",IF('DATA - Baseline'!K60="","",'DATA - Baseline'!K60))</f>
        <v/>
      </c>
      <c r="L60" s="192" t="str">
        <f>IF('DATA - Baseline'!L60="Yes",1,IF('DATA - Baseline'!L60="No",2,""))</f>
        <v/>
      </c>
      <c r="M60" s="192" t="str">
        <f>IF('DATA - Baseline'!M60="Yes",1,IF('DATA - Baseline'!M60="No",2,""))</f>
        <v/>
      </c>
      <c r="N60" s="178" t="str">
        <f>IF('DATA - Baseline'!N60="Relaxed",1,IF('DATA - Baseline'!N60="Rushed",2,IF('DATA - Baseline'!N60="Happy",3,IF('DATA - Baseline'!N60="Frustrated",4,IF('DATA - Baseline'!N60="Other",5,"")))))</f>
        <v/>
      </c>
      <c r="O60" s="176"/>
      <c r="P60" s="178" t="str">
        <f>IF('DATA - Baseline'!P60="","",'DATA - Baseline'!P60)</f>
        <v/>
      </c>
      <c r="Q60" s="178" t="str">
        <f>IF('DATA - Baseline'!Q60="Boy",1,IF('DATA - Baseline'!Q60="Girl",2,""))</f>
        <v/>
      </c>
      <c r="R60" s="192" t="str">
        <f>IF('DATA - Baseline'!R60&gt;0,'DATA - Baseline'!R60,"")</f>
        <v/>
      </c>
      <c r="S60" s="178" t="str">
        <f>IF('DATA - Baseline'!S60="Less than 0.5km",1,IF('DATA - Baseline'!S60="0.51 to 1.59km",2,IF('DATA - Baseline'!S60="1.6 to 3km",3,IF('DATA - Baseline'!S60="Over 3km",4, ""))))</f>
        <v/>
      </c>
      <c r="T60" s="126"/>
      <c r="U60" s="135"/>
      <c r="V60" s="135"/>
      <c r="W60" s="135"/>
      <c r="X60" s="135"/>
      <c r="Y60" s="135"/>
      <c r="Z60" s="178" t="str">
        <f>IF('DATA - Baseline'!Z60="STRONGLY AGREE",1,IF('DATA - Baseline'!Z60="AGREE",2,IF('DATA - Baseline'!Z60="DISAGREE",3,IF('DATA - Baseline'!Z60="STRONGLY DISAGREE",4, ""))))</f>
        <v/>
      </c>
      <c r="AA60" s="178" t="str">
        <f>IF(C60="","",(IF(COUNTA('DATA - Baseline'!AB60:AV60)&gt;0,1,2)))</f>
        <v/>
      </c>
      <c r="AB60" s="152"/>
      <c r="AC60" s="153"/>
      <c r="AD60" s="153"/>
      <c r="AE60" s="153"/>
      <c r="AF60" s="153"/>
      <c r="AG60" s="153"/>
      <c r="AH60" s="151"/>
      <c r="AI60" s="156"/>
      <c r="AJ60" s="156"/>
      <c r="AK60" s="156"/>
      <c r="AL60" s="156"/>
      <c r="AM60" s="156"/>
      <c r="AN60" s="156"/>
      <c r="AO60" s="157"/>
      <c r="AP60" s="158"/>
      <c r="AQ60" s="158"/>
      <c r="AR60" s="158"/>
      <c r="AS60" s="158"/>
      <c r="AT60" s="158"/>
      <c r="AU60" s="158"/>
      <c r="AV60" s="158"/>
      <c r="AW60" s="178" t="str">
        <f>IF('DATA - Baseline'!AW60="Relaxed",1,IF('DATA - Baseline'!AW60="Rushed",2,IF('DATA - Baseline'!AW60="Happy",3,IF('DATA - Baseline'!AW60="Tired",4,""))))</f>
        <v/>
      </c>
      <c r="AX60" s="178" t="str">
        <f>IF('DATA - Baseline'!AX60="Relaxed",1,IF('DATA - Baseline'!AX60="Rushed",2,IF('DATA - Baseline'!AX60="Happy",3,IF('DATA - Baseline'!AX60="Tired",4,""))))</f>
        <v/>
      </c>
      <c r="AY60" s="154"/>
      <c r="AZ60" s="314" t="str">
        <f>IF('DATA - Baseline'!AZ60="Yes",1,IF('DATA - Baseline'!AZ60="No",2,""))</f>
        <v/>
      </c>
      <c r="BA60" s="273"/>
      <c r="BB60" s="159"/>
      <c r="BC60" s="159"/>
      <c r="BE60" s="175"/>
    </row>
    <row r="61" spans="1:57" s="132" customFormat="1" ht="15" x14ac:dyDescent="0.3">
      <c r="A61" s="148"/>
      <c r="B61" s="149"/>
      <c r="C61" s="236" t="str">
        <f t="shared" si="0"/>
        <v/>
      </c>
      <c r="D61" s="198" t="str">
        <f>IF('DATA - Baseline'!D61="","",'DATA - Baseline'!D61)</f>
        <v/>
      </c>
      <c r="E61" s="178" t="str">
        <f>IF('DATA - Baseline'!E61="","",'DATA - Baseline'!E61)</f>
        <v/>
      </c>
      <c r="F61" s="178" t="str">
        <f>IF('DATA - Baseline'!F61="","",'DATA - Baseline'!F61)</f>
        <v/>
      </c>
      <c r="G61" s="178" t="str">
        <f>IF('DATA - Baseline'!G60="","",INDEX(Codes,MATCH('DATA - Baseline'!G60,Modes,0)))</f>
        <v/>
      </c>
      <c r="H61" s="178"/>
      <c r="I61" s="178" t="str">
        <f>IF('DATA - Baseline'!I61="","",INDEX(Codes,MATCH('DATA - Baseline'!I61,Modes,0)))</f>
        <v/>
      </c>
      <c r="J61" s="134"/>
      <c r="K61" s="192" t="str">
        <f>IF('DATA - Baseline'!K61=0,"",IF('DATA - Baseline'!K61="","",'DATA - Baseline'!K61))</f>
        <v/>
      </c>
      <c r="L61" s="192" t="str">
        <f>IF('DATA - Baseline'!L61="Yes",1,IF('DATA - Baseline'!L61="No",2,""))</f>
        <v/>
      </c>
      <c r="M61" s="192" t="str">
        <f>IF('DATA - Baseline'!M61="Yes",1,IF('DATA - Baseline'!M61="No",2,""))</f>
        <v/>
      </c>
      <c r="N61" s="178" t="str">
        <f>IF('DATA - Baseline'!N61="Relaxed",1,IF('DATA - Baseline'!N61="Rushed",2,IF('DATA - Baseline'!N61="Happy",3,IF('DATA - Baseline'!N61="Frustrated",4,IF('DATA - Baseline'!N61="Other",5,"")))))</f>
        <v/>
      </c>
      <c r="O61" s="176"/>
      <c r="P61" s="178" t="str">
        <f>IF('DATA - Baseline'!P61="","",'DATA - Baseline'!P61)</f>
        <v/>
      </c>
      <c r="Q61" s="178" t="str">
        <f>IF('DATA - Baseline'!Q61="Boy",1,IF('DATA - Baseline'!Q61="Girl",2,""))</f>
        <v/>
      </c>
      <c r="R61" s="192" t="str">
        <f>IF('DATA - Baseline'!R61&gt;0,'DATA - Baseline'!R61,"")</f>
        <v/>
      </c>
      <c r="S61" s="178" t="str">
        <f>IF('DATA - Baseline'!S61="Less than 0.5km",1,IF('DATA - Baseline'!S61="0.51 to 1.59km",2,IF('DATA - Baseline'!S61="1.6 to 3km",3,IF('DATA - Baseline'!S61="Over 3km",4, ""))))</f>
        <v/>
      </c>
      <c r="T61" s="126"/>
      <c r="U61" s="135"/>
      <c r="V61" s="135"/>
      <c r="W61" s="135"/>
      <c r="X61" s="135"/>
      <c r="Y61" s="135"/>
      <c r="Z61" s="178" t="str">
        <f>IF('DATA - Baseline'!Z61="STRONGLY AGREE",1,IF('DATA - Baseline'!Z61="AGREE",2,IF('DATA - Baseline'!Z61="DISAGREE",3,IF('DATA - Baseline'!Z61="STRONGLY DISAGREE",4, ""))))</f>
        <v/>
      </c>
      <c r="AA61" s="178" t="str">
        <f>IF(C61="","",(IF(COUNTA('DATA - Baseline'!AB61:AV61)&gt;0,1,2)))</f>
        <v/>
      </c>
      <c r="AB61" s="152"/>
      <c r="AC61" s="153"/>
      <c r="AD61" s="153"/>
      <c r="AE61" s="153"/>
      <c r="AF61" s="153"/>
      <c r="AG61" s="153"/>
      <c r="AH61" s="151"/>
      <c r="AI61" s="156"/>
      <c r="AJ61" s="156"/>
      <c r="AK61" s="156"/>
      <c r="AL61" s="156"/>
      <c r="AM61" s="156"/>
      <c r="AN61" s="156"/>
      <c r="AO61" s="157"/>
      <c r="AP61" s="158"/>
      <c r="AQ61" s="158"/>
      <c r="AR61" s="158"/>
      <c r="AS61" s="158"/>
      <c r="AT61" s="158"/>
      <c r="AU61" s="158"/>
      <c r="AV61" s="158"/>
      <c r="AW61" s="178" t="str">
        <f>IF('DATA - Baseline'!AW61="Relaxed",1,IF('DATA - Baseline'!AW61="Rushed",2,IF('DATA - Baseline'!AW61="Happy",3,IF('DATA - Baseline'!AW61="Tired",4,""))))</f>
        <v/>
      </c>
      <c r="AX61" s="178" t="str">
        <f>IF('DATA - Baseline'!AX61="Relaxed",1,IF('DATA - Baseline'!AX61="Rushed",2,IF('DATA - Baseline'!AX61="Happy",3,IF('DATA - Baseline'!AX61="Tired",4,""))))</f>
        <v/>
      </c>
      <c r="AY61" s="154"/>
      <c r="AZ61" s="314" t="str">
        <f>IF('DATA - Baseline'!AZ61="Yes",1,IF('DATA - Baseline'!AZ61="No",2,""))</f>
        <v/>
      </c>
      <c r="BA61" s="273"/>
      <c r="BB61" s="159"/>
      <c r="BC61" s="159"/>
      <c r="BE61" s="175"/>
    </row>
    <row r="62" spans="1:57" s="132" customFormat="1" ht="15" x14ac:dyDescent="0.3">
      <c r="A62" s="148"/>
      <c r="B62" s="149"/>
      <c r="C62" s="236" t="str">
        <f t="shared" si="0"/>
        <v/>
      </c>
      <c r="D62" s="198" t="str">
        <f>IF('DATA - Baseline'!D62="","",'DATA - Baseline'!D62)</f>
        <v/>
      </c>
      <c r="E62" s="178" t="str">
        <f>IF('DATA - Baseline'!E62="","",'DATA - Baseline'!E62)</f>
        <v/>
      </c>
      <c r="F62" s="178" t="str">
        <f>IF('DATA - Baseline'!F62="","",'DATA - Baseline'!F62)</f>
        <v/>
      </c>
      <c r="G62" s="178" t="str">
        <f>IF('DATA - Baseline'!G61="","",INDEX(Codes,MATCH('DATA - Baseline'!G61,Modes,0)))</f>
        <v/>
      </c>
      <c r="H62" s="178"/>
      <c r="I62" s="178" t="str">
        <f>IF('DATA - Baseline'!I62="","",INDEX(Codes,MATCH('DATA - Baseline'!I62,Modes,0)))</f>
        <v/>
      </c>
      <c r="J62" s="134"/>
      <c r="K62" s="192" t="str">
        <f>IF('DATA - Baseline'!K62=0,"",IF('DATA - Baseline'!K62="","",'DATA - Baseline'!K62))</f>
        <v/>
      </c>
      <c r="L62" s="192" t="str">
        <f>IF('DATA - Baseline'!L62="Yes",1,IF('DATA - Baseline'!L62="No",2,""))</f>
        <v/>
      </c>
      <c r="M62" s="192" t="str">
        <f>IF('DATA - Baseline'!M62="Yes",1,IF('DATA - Baseline'!M62="No",2,""))</f>
        <v/>
      </c>
      <c r="N62" s="178" t="str">
        <f>IF('DATA - Baseline'!N62="Relaxed",1,IF('DATA - Baseline'!N62="Rushed",2,IF('DATA - Baseline'!N62="Happy",3,IF('DATA - Baseline'!N62="Frustrated",4,IF('DATA - Baseline'!N62="Other",5,"")))))</f>
        <v/>
      </c>
      <c r="O62" s="176"/>
      <c r="P62" s="178" t="str">
        <f>IF('DATA - Baseline'!P62="","",'DATA - Baseline'!P62)</f>
        <v/>
      </c>
      <c r="Q62" s="178" t="str">
        <f>IF('DATA - Baseline'!Q62="Boy",1,IF('DATA - Baseline'!Q62="Girl",2,""))</f>
        <v/>
      </c>
      <c r="R62" s="192" t="str">
        <f>IF('DATA - Baseline'!R62&gt;0,'DATA - Baseline'!R62,"")</f>
        <v/>
      </c>
      <c r="S62" s="178" t="str">
        <f>IF('DATA - Baseline'!S62="Less than 0.5km",1,IF('DATA - Baseline'!S62="0.51 to 1.59km",2,IF('DATA - Baseline'!S62="1.6 to 3km",3,IF('DATA - Baseline'!S62="Over 3km",4, ""))))</f>
        <v/>
      </c>
      <c r="T62" s="126"/>
      <c r="U62" s="135"/>
      <c r="V62" s="135"/>
      <c r="W62" s="135"/>
      <c r="X62" s="135"/>
      <c r="Y62" s="135"/>
      <c r="Z62" s="178" t="str">
        <f>IF('DATA - Baseline'!Z62="STRONGLY AGREE",1,IF('DATA - Baseline'!Z62="AGREE",2,IF('DATA - Baseline'!Z62="DISAGREE",3,IF('DATA - Baseline'!Z62="STRONGLY DISAGREE",4, ""))))</f>
        <v/>
      </c>
      <c r="AA62" s="178" t="str">
        <f>IF(C62="","",(IF(COUNTA('DATA - Baseline'!AB62:AV62)&gt;0,1,2)))</f>
        <v/>
      </c>
      <c r="AB62" s="152"/>
      <c r="AC62" s="153"/>
      <c r="AD62" s="153"/>
      <c r="AE62" s="153"/>
      <c r="AF62" s="153"/>
      <c r="AG62" s="153"/>
      <c r="AH62" s="151"/>
      <c r="AI62" s="156"/>
      <c r="AJ62" s="156"/>
      <c r="AK62" s="156"/>
      <c r="AL62" s="156"/>
      <c r="AM62" s="156"/>
      <c r="AN62" s="156"/>
      <c r="AO62" s="157"/>
      <c r="AP62" s="158"/>
      <c r="AQ62" s="158"/>
      <c r="AR62" s="158"/>
      <c r="AS62" s="158"/>
      <c r="AT62" s="158"/>
      <c r="AU62" s="158"/>
      <c r="AV62" s="158"/>
      <c r="AW62" s="178" t="str">
        <f>IF('DATA - Baseline'!AW62="Relaxed",1,IF('DATA - Baseline'!AW62="Rushed",2,IF('DATA - Baseline'!AW62="Happy",3,IF('DATA - Baseline'!AW62="Tired",4,""))))</f>
        <v/>
      </c>
      <c r="AX62" s="178" t="str">
        <f>IF('DATA - Baseline'!AX62="Relaxed",1,IF('DATA - Baseline'!AX62="Rushed",2,IF('DATA - Baseline'!AX62="Happy",3,IF('DATA - Baseline'!AX62="Tired",4,""))))</f>
        <v/>
      </c>
      <c r="AY62" s="154"/>
      <c r="AZ62" s="314" t="str">
        <f>IF('DATA - Baseline'!AZ62="Yes",1,IF('DATA - Baseline'!AZ62="No",2,""))</f>
        <v/>
      </c>
      <c r="BA62" s="273"/>
      <c r="BB62" s="159"/>
      <c r="BC62" s="159"/>
      <c r="BE62" s="175"/>
    </row>
    <row r="63" spans="1:57" s="132" customFormat="1" ht="15" x14ac:dyDescent="0.3">
      <c r="A63" s="148"/>
      <c r="B63" s="149"/>
      <c r="C63" s="236" t="str">
        <f t="shared" si="0"/>
        <v/>
      </c>
      <c r="D63" s="198" t="str">
        <f>IF('DATA - Baseline'!D63="","",'DATA - Baseline'!D63)</f>
        <v/>
      </c>
      <c r="E63" s="178" t="str">
        <f>IF('DATA - Baseline'!E63="","",'DATA - Baseline'!E63)</f>
        <v/>
      </c>
      <c r="F63" s="178" t="str">
        <f>IF('DATA - Baseline'!F63="","",'DATA - Baseline'!F63)</f>
        <v/>
      </c>
      <c r="G63" s="178" t="str">
        <f>IF('DATA - Baseline'!G62="","",INDEX(Codes,MATCH('DATA - Baseline'!G62,Modes,0)))</f>
        <v/>
      </c>
      <c r="H63" s="178"/>
      <c r="I63" s="178" t="str">
        <f>IF('DATA - Baseline'!I63="","",INDEX(Codes,MATCH('DATA - Baseline'!I63,Modes,0)))</f>
        <v/>
      </c>
      <c r="J63" s="134"/>
      <c r="K63" s="192" t="str">
        <f>IF('DATA - Baseline'!K63=0,"",IF('DATA - Baseline'!K63="","",'DATA - Baseline'!K63))</f>
        <v/>
      </c>
      <c r="L63" s="192" t="str">
        <f>IF('DATA - Baseline'!L63="Yes",1,IF('DATA - Baseline'!L63="No",2,""))</f>
        <v/>
      </c>
      <c r="M63" s="192" t="str">
        <f>IF('DATA - Baseline'!M63="Yes",1,IF('DATA - Baseline'!M63="No",2,""))</f>
        <v/>
      </c>
      <c r="N63" s="178" t="str">
        <f>IF('DATA - Baseline'!N63="Relaxed",1,IF('DATA - Baseline'!N63="Rushed",2,IF('DATA - Baseline'!N63="Happy",3,IF('DATA - Baseline'!N63="Frustrated",4,IF('DATA - Baseline'!N63="Other",5,"")))))</f>
        <v/>
      </c>
      <c r="O63" s="176"/>
      <c r="P63" s="178" t="str">
        <f>IF('DATA - Baseline'!P63="","",'DATA - Baseline'!P63)</f>
        <v/>
      </c>
      <c r="Q63" s="178" t="str">
        <f>IF('DATA - Baseline'!Q63="Boy",1,IF('DATA - Baseline'!Q63="Girl",2,""))</f>
        <v/>
      </c>
      <c r="R63" s="192" t="str">
        <f>IF('DATA - Baseline'!R63&gt;0,'DATA - Baseline'!R63,"")</f>
        <v/>
      </c>
      <c r="S63" s="178" t="str">
        <f>IF('DATA - Baseline'!S63="Less than 0.5km",1,IF('DATA - Baseline'!S63="0.51 to 1.59km",2,IF('DATA - Baseline'!S63="1.6 to 3km",3,IF('DATA - Baseline'!S63="Over 3km",4, ""))))</f>
        <v/>
      </c>
      <c r="T63" s="126"/>
      <c r="U63" s="135"/>
      <c r="V63" s="135"/>
      <c r="W63" s="135"/>
      <c r="X63" s="135"/>
      <c r="Y63" s="135"/>
      <c r="Z63" s="178" t="str">
        <f>IF('DATA - Baseline'!Z63="STRONGLY AGREE",1,IF('DATA - Baseline'!Z63="AGREE",2,IF('DATA - Baseline'!Z63="DISAGREE",3,IF('DATA - Baseline'!Z63="STRONGLY DISAGREE",4, ""))))</f>
        <v/>
      </c>
      <c r="AA63" s="178" t="str">
        <f>IF(C63="","",(IF(COUNTA('DATA - Baseline'!AB63:AV63)&gt;0,1,2)))</f>
        <v/>
      </c>
      <c r="AB63" s="152"/>
      <c r="AC63" s="153"/>
      <c r="AD63" s="153"/>
      <c r="AE63" s="153"/>
      <c r="AF63" s="153"/>
      <c r="AG63" s="153"/>
      <c r="AH63" s="150"/>
      <c r="AI63" s="156"/>
      <c r="AJ63" s="156"/>
      <c r="AK63" s="156"/>
      <c r="AL63" s="156"/>
      <c r="AM63" s="156"/>
      <c r="AN63" s="156"/>
      <c r="AO63" s="157"/>
      <c r="AP63" s="158"/>
      <c r="AQ63" s="158"/>
      <c r="AR63" s="158"/>
      <c r="AS63" s="158"/>
      <c r="AT63" s="158"/>
      <c r="AU63" s="158"/>
      <c r="AV63" s="158"/>
      <c r="AW63" s="178" t="str">
        <f>IF('DATA - Baseline'!AW63="Relaxed",1,IF('DATA - Baseline'!AW63="Rushed",2,IF('DATA - Baseline'!AW63="Happy",3,IF('DATA - Baseline'!AW63="Tired",4,""))))</f>
        <v/>
      </c>
      <c r="AX63" s="178" t="str">
        <f>IF('DATA - Baseline'!AX63="Relaxed",1,IF('DATA - Baseline'!AX63="Rushed",2,IF('DATA - Baseline'!AX63="Happy",3,IF('DATA - Baseline'!AX63="Tired",4,""))))</f>
        <v/>
      </c>
      <c r="AY63" s="154"/>
      <c r="AZ63" s="314" t="str">
        <f>IF('DATA - Baseline'!AZ63="Yes",1,IF('DATA - Baseline'!AZ63="No",2,""))</f>
        <v/>
      </c>
      <c r="BA63" s="273"/>
      <c r="BB63" s="159"/>
      <c r="BC63" s="159"/>
      <c r="BE63" s="175"/>
    </row>
    <row r="64" spans="1:57" s="132" customFormat="1" ht="15" x14ac:dyDescent="0.3">
      <c r="A64" s="148"/>
      <c r="B64" s="149"/>
      <c r="C64" s="236" t="str">
        <f t="shared" si="0"/>
        <v/>
      </c>
      <c r="D64" s="198" t="str">
        <f>IF('DATA - Baseline'!D64="","",'DATA - Baseline'!D64)</f>
        <v/>
      </c>
      <c r="E64" s="178" t="str">
        <f>IF('DATA - Baseline'!E64="","",'DATA - Baseline'!E64)</f>
        <v/>
      </c>
      <c r="F64" s="178" t="str">
        <f>IF('DATA - Baseline'!F64="","",'DATA - Baseline'!F64)</f>
        <v/>
      </c>
      <c r="G64" s="178" t="str">
        <f>IF('DATA - Baseline'!G63="","",INDEX(Codes,MATCH('DATA - Baseline'!G63,Modes,0)))</f>
        <v/>
      </c>
      <c r="H64" s="178"/>
      <c r="I64" s="178" t="str">
        <f>IF('DATA - Baseline'!I64="","",INDEX(Codes,MATCH('DATA - Baseline'!I64,Modes,0)))</f>
        <v/>
      </c>
      <c r="J64" s="134"/>
      <c r="K64" s="192" t="str">
        <f>IF('DATA - Baseline'!K64=0,"",IF('DATA - Baseline'!K64="","",'DATA - Baseline'!K64))</f>
        <v/>
      </c>
      <c r="L64" s="192" t="str">
        <f>IF('DATA - Baseline'!L64="Yes",1,IF('DATA - Baseline'!L64="No",2,""))</f>
        <v/>
      </c>
      <c r="M64" s="192" t="str">
        <f>IF('DATA - Baseline'!M64="Yes",1,IF('DATA - Baseline'!M64="No",2,""))</f>
        <v/>
      </c>
      <c r="N64" s="178" t="str">
        <f>IF('DATA - Baseline'!N64="Relaxed",1,IF('DATA - Baseline'!N64="Rushed",2,IF('DATA - Baseline'!N64="Happy",3,IF('DATA - Baseline'!N64="Frustrated",4,IF('DATA - Baseline'!N64="Other",5,"")))))</f>
        <v/>
      </c>
      <c r="O64" s="176"/>
      <c r="P64" s="178" t="str">
        <f>IF('DATA - Baseline'!P64="","",'DATA - Baseline'!P64)</f>
        <v/>
      </c>
      <c r="Q64" s="178" t="str">
        <f>IF('DATA - Baseline'!Q64="Boy",1,IF('DATA - Baseline'!Q64="Girl",2,""))</f>
        <v/>
      </c>
      <c r="R64" s="192" t="str">
        <f>IF('DATA - Baseline'!R64&gt;0,'DATA - Baseline'!R64,"")</f>
        <v/>
      </c>
      <c r="S64" s="178" t="str">
        <f>IF('DATA - Baseline'!S64="Less than 0.5km",1,IF('DATA - Baseline'!S64="0.51 to 1.59km",2,IF('DATA - Baseline'!S64="1.6 to 3km",3,IF('DATA - Baseline'!S64="Over 3km",4, ""))))</f>
        <v/>
      </c>
      <c r="T64" s="126"/>
      <c r="U64" s="135"/>
      <c r="V64" s="135"/>
      <c r="W64" s="135"/>
      <c r="X64" s="135"/>
      <c r="Y64" s="135"/>
      <c r="Z64" s="178" t="str">
        <f>IF('DATA - Baseline'!Z64="STRONGLY AGREE",1,IF('DATA - Baseline'!Z64="AGREE",2,IF('DATA - Baseline'!Z64="DISAGREE",3,IF('DATA - Baseline'!Z64="STRONGLY DISAGREE",4, ""))))</f>
        <v/>
      </c>
      <c r="AA64" s="178" t="str">
        <f>IF(C64="","",(IF(COUNTA('DATA - Baseline'!AB64:AV64)&gt;0,1,2)))</f>
        <v/>
      </c>
      <c r="AB64" s="152"/>
      <c r="AC64" s="153"/>
      <c r="AD64" s="153"/>
      <c r="AE64" s="153"/>
      <c r="AF64" s="153"/>
      <c r="AG64" s="153"/>
      <c r="AH64" s="151"/>
      <c r="AI64" s="156"/>
      <c r="AJ64" s="156"/>
      <c r="AK64" s="156"/>
      <c r="AL64" s="156"/>
      <c r="AM64" s="156"/>
      <c r="AN64" s="156"/>
      <c r="AO64" s="157"/>
      <c r="AP64" s="158"/>
      <c r="AQ64" s="158"/>
      <c r="AR64" s="158"/>
      <c r="AS64" s="158"/>
      <c r="AT64" s="158"/>
      <c r="AU64" s="158"/>
      <c r="AV64" s="158"/>
      <c r="AW64" s="178" t="str">
        <f>IF('DATA - Baseline'!AW64="Relaxed",1,IF('DATA - Baseline'!AW64="Rushed",2,IF('DATA - Baseline'!AW64="Happy",3,IF('DATA - Baseline'!AW64="Tired",4,""))))</f>
        <v/>
      </c>
      <c r="AX64" s="178" t="str">
        <f>IF('DATA - Baseline'!AX64="Relaxed",1,IF('DATA - Baseline'!AX64="Rushed",2,IF('DATA - Baseline'!AX64="Happy",3,IF('DATA - Baseline'!AX64="Tired",4,""))))</f>
        <v/>
      </c>
      <c r="AY64" s="154"/>
      <c r="AZ64" s="314" t="str">
        <f>IF('DATA - Baseline'!AZ64="Yes",1,IF('DATA - Baseline'!AZ64="No",2,""))</f>
        <v/>
      </c>
      <c r="BA64" s="273"/>
      <c r="BB64" s="159"/>
      <c r="BC64" s="159"/>
      <c r="BE64" s="175"/>
    </row>
    <row r="65" spans="1:57" s="132" customFormat="1" ht="15" x14ac:dyDescent="0.3">
      <c r="A65" s="148"/>
      <c r="B65" s="149"/>
      <c r="C65" s="236" t="str">
        <f t="shared" si="0"/>
        <v/>
      </c>
      <c r="D65" s="198" t="str">
        <f>IF('DATA - Baseline'!D65="","",'DATA - Baseline'!D65)</f>
        <v/>
      </c>
      <c r="E65" s="178" t="str">
        <f>IF('DATA - Baseline'!E65="","",'DATA - Baseline'!E65)</f>
        <v/>
      </c>
      <c r="F65" s="178" t="str">
        <f>IF('DATA - Baseline'!F65="","",'DATA - Baseline'!F65)</f>
        <v/>
      </c>
      <c r="G65" s="178" t="str">
        <f>IF('DATA - Baseline'!G64="","",INDEX(Codes,MATCH('DATA - Baseline'!G64,Modes,0)))</f>
        <v/>
      </c>
      <c r="H65" s="178"/>
      <c r="I65" s="178" t="str">
        <f>IF('DATA - Baseline'!I65="","",INDEX(Codes,MATCH('DATA - Baseline'!I65,Modes,0)))</f>
        <v/>
      </c>
      <c r="J65" s="134"/>
      <c r="K65" s="192" t="str">
        <f>IF('DATA - Baseline'!K65=0,"",IF('DATA - Baseline'!K65="","",'DATA - Baseline'!K65))</f>
        <v/>
      </c>
      <c r="L65" s="192" t="str">
        <f>IF('DATA - Baseline'!L65="Yes",1,IF('DATA - Baseline'!L65="No",2,""))</f>
        <v/>
      </c>
      <c r="M65" s="192" t="str">
        <f>IF('DATA - Baseline'!M65="Yes",1,IF('DATA - Baseline'!M65="No",2,""))</f>
        <v/>
      </c>
      <c r="N65" s="178" t="str">
        <f>IF('DATA - Baseline'!N65="Relaxed",1,IF('DATA - Baseline'!N65="Rushed",2,IF('DATA - Baseline'!N65="Happy",3,IF('DATA - Baseline'!N65="Frustrated",4,IF('DATA - Baseline'!N65="Other",5,"")))))</f>
        <v/>
      </c>
      <c r="O65" s="176"/>
      <c r="P65" s="178" t="str">
        <f>IF('DATA - Baseline'!P65="","",'DATA - Baseline'!P65)</f>
        <v/>
      </c>
      <c r="Q65" s="178" t="str">
        <f>IF('DATA - Baseline'!Q65="Boy",1,IF('DATA - Baseline'!Q65="Girl",2,""))</f>
        <v/>
      </c>
      <c r="R65" s="192" t="str">
        <f>IF('DATA - Baseline'!R65&gt;0,'DATA - Baseline'!R65,"")</f>
        <v/>
      </c>
      <c r="S65" s="178" t="str">
        <f>IF('DATA - Baseline'!S65="Less than 0.5km",1,IF('DATA - Baseline'!S65="0.51 to 1.59km",2,IF('DATA - Baseline'!S65="1.6 to 3km",3,IF('DATA - Baseline'!S65="Over 3km",4, ""))))</f>
        <v/>
      </c>
      <c r="T65" s="126"/>
      <c r="U65" s="135"/>
      <c r="V65" s="135"/>
      <c r="W65" s="135"/>
      <c r="X65" s="135"/>
      <c r="Y65" s="135"/>
      <c r="Z65" s="178" t="str">
        <f>IF('DATA - Baseline'!Z65="STRONGLY AGREE",1,IF('DATA - Baseline'!Z65="AGREE",2,IF('DATA - Baseline'!Z65="DISAGREE",3,IF('DATA - Baseline'!Z65="STRONGLY DISAGREE",4, ""))))</f>
        <v/>
      </c>
      <c r="AA65" s="178" t="str">
        <f>IF(C65="","",(IF(COUNTA('DATA - Baseline'!AB65:AV65)&gt;0,1,2)))</f>
        <v/>
      </c>
      <c r="AB65" s="152"/>
      <c r="AC65" s="153"/>
      <c r="AD65" s="153"/>
      <c r="AE65" s="153"/>
      <c r="AF65" s="153"/>
      <c r="AG65" s="153"/>
      <c r="AH65" s="151"/>
      <c r="AI65" s="156"/>
      <c r="AJ65" s="156"/>
      <c r="AK65" s="156"/>
      <c r="AL65" s="156"/>
      <c r="AM65" s="156"/>
      <c r="AN65" s="156"/>
      <c r="AO65" s="157"/>
      <c r="AP65" s="158"/>
      <c r="AQ65" s="158"/>
      <c r="AR65" s="158"/>
      <c r="AS65" s="158"/>
      <c r="AT65" s="158"/>
      <c r="AU65" s="158"/>
      <c r="AV65" s="158"/>
      <c r="AW65" s="178" t="str">
        <f>IF('DATA - Baseline'!AW65="Relaxed",1,IF('DATA - Baseline'!AW65="Rushed",2,IF('DATA - Baseline'!AW65="Happy",3,IF('DATA - Baseline'!AW65="Tired",4,""))))</f>
        <v/>
      </c>
      <c r="AX65" s="178" t="str">
        <f>IF('DATA - Baseline'!AX65="Relaxed",1,IF('DATA - Baseline'!AX65="Rushed",2,IF('DATA - Baseline'!AX65="Happy",3,IF('DATA - Baseline'!AX65="Tired",4,""))))</f>
        <v/>
      </c>
      <c r="AY65" s="154"/>
      <c r="AZ65" s="314" t="str">
        <f>IF('DATA - Baseline'!AZ65="Yes",1,IF('DATA - Baseline'!AZ65="No",2,""))</f>
        <v/>
      </c>
      <c r="BA65" s="273"/>
      <c r="BB65" s="159"/>
      <c r="BC65" s="159"/>
      <c r="BE65" s="175"/>
    </row>
    <row r="66" spans="1:57" s="132" customFormat="1" ht="15" x14ac:dyDescent="0.3">
      <c r="A66" s="148"/>
      <c r="B66" s="149"/>
      <c r="C66" s="236" t="str">
        <f t="shared" si="0"/>
        <v/>
      </c>
      <c r="D66" s="198" t="str">
        <f>IF('DATA - Baseline'!D66="","",'DATA - Baseline'!D66)</f>
        <v/>
      </c>
      <c r="E66" s="178" t="str">
        <f>IF('DATA - Baseline'!E66="","",'DATA - Baseline'!E66)</f>
        <v/>
      </c>
      <c r="F66" s="178" t="str">
        <f>IF('DATA - Baseline'!F66="","",'DATA - Baseline'!F66)</f>
        <v/>
      </c>
      <c r="G66" s="178" t="str">
        <f>IF('DATA - Baseline'!G65="","",INDEX(Codes,MATCH('DATA - Baseline'!G65,Modes,0)))</f>
        <v/>
      </c>
      <c r="H66" s="178"/>
      <c r="I66" s="178" t="str">
        <f>IF('DATA - Baseline'!I66="","",INDEX(Codes,MATCH('DATA - Baseline'!I66,Modes,0)))</f>
        <v/>
      </c>
      <c r="J66" s="134"/>
      <c r="K66" s="192" t="str">
        <f>IF('DATA - Baseline'!K66=0,"",IF('DATA - Baseline'!K66="","",'DATA - Baseline'!K66))</f>
        <v/>
      </c>
      <c r="L66" s="192" t="str">
        <f>IF('DATA - Baseline'!L66="Yes",1,IF('DATA - Baseline'!L66="No",2,""))</f>
        <v/>
      </c>
      <c r="M66" s="192" t="str">
        <f>IF('DATA - Baseline'!M66="Yes",1,IF('DATA - Baseline'!M66="No",2,""))</f>
        <v/>
      </c>
      <c r="N66" s="178" t="str">
        <f>IF('DATA - Baseline'!N66="Relaxed",1,IF('DATA - Baseline'!N66="Rushed",2,IF('DATA - Baseline'!N66="Happy",3,IF('DATA - Baseline'!N66="Frustrated",4,IF('DATA - Baseline'!N66="Other",5,"")))))</f>
        <v/>
      </c>
      <c r="O66" s="176"/>
      <c r="P66" s="178" t="str">
        <f>IF('DATA - Baseline'!P66="","",'DATA - Baseline'!P66)</f>
        <v/>
      </c>
      <c r="Q66" s="178" t="str">
        <f>IF('DATA - Baseline'!Q66="Boy",1,IF('DATA - Baseline'!Q66="Girl",2,""))</f>
        <v/>
      </c>
      <c r="R66" s="192" t="str">
        <f>IF('DATA - Baseline'!R66&gt;0,'DATA - Baseline'!R66,"")</f>
        <v/>
      </c>
      <c r="S66" s="178" t="str">
        <f>IF('DATA - Baseline'!S66="Less than 0.5km",1,IF('DATA - Baseline'!S66="0.51 to 1.59km",2,IF('DATA - Baseline'!S66="1.6 to 3km",3,IF('DATA - Baseline'!S66="Over 3km",4, ""))))</f>
        <v/>
      </c>
      <c r="T66" s="126"/>
      <c r="U66" s="135"/>
      <c r="V66" s="135"/>
      <c r="W66" s="135"/>
      <c r="X66" s="135"/>
      <c r="Y66" s="135"/>
      <c r="Z66" s="178" t="str">
        <f>IF('DATA - Baseline'!Z66="STRONGLY AGREE",1,IF('DATA - Baseline'!Z66="AGREE",2,IF('DATA - Baseline'!Z66="DISAGREE",3,IF('DATA - Baseline'!Z66="STRONGLY DISAGREE",4, ""))))</f>
        <v/>
      </c>
      <c r="AA66" s="178" t="str">
        <f>IF(C66="","",(IF(COUNTA('DATA - Baseline'!AB66:AV66)&gt;0,1,2)))</f>
        <v/>
      </c>
      <c r="AB66" s="152"/>
      <c r="AC66" s="153"/>
      <c r="AD66" s="153"/>
      <c r="AE66" s="153"/>
      <c r="AF66" s="153"/>
      <c r="AG66" s="153"/>
      <c r="AH66" s="151"/>
      <c r="AI66" s="156"/>
      <c r="AJ66" s="156"/>
      <c r="AK66" s="156"/>
      <c r="AL66" s="156"/>
      <c r="AM66" s="156"/>
      <c r="AN66" s="156"/>
      <c r="AO66" s="157"/>
      <c r="AP66" s="158"/>
      <c r="AQ66" s="158"/>
      <c r="AR66" s="158"/>
      <c r="AS66" s="158"/>
      <c r="AT66" s="158"/>
      <c r="AU66" s="158"/>
      <c r="AV66" s="158"/>
      <c r="AW66" s="178" t="str">
        <f>IF('DATA - Baseline'!AW66="Relaxed",1,IF('DATA - Baseline'!AW66="Rushed",2,IF('DATA - Baseline'!AW66="Happy",3,IF('DATA - Baseline'!AW66="Tired",4,""))))</f>
        <v/>
      </c>
      <c r="AX66" s="178" t="str">
        <f>IF('DATA - Baseline'!AX66="Relaxed",1,IF('DATA - Baseline'!AX66="Rushed",2,IF('DATA - Baseline'!AX66="Happy",3,IF('DATA - Baseline'!AX66="Tired",4,""))))</f>
        <v/>
      </c>
      <c r="AY66" s="154"/>
      <c r="AZ66" s="314" t="str">
        <f>IF('DATA - Baseline'!AZ66="Yes",1,IF('DATA - Baseline'!AZ66="No",2,""))</f>
        <v/>
      </c>
      <c r="BA66" s="273"/>
      <c r="BB66" s="159"/>
      <c r="BC66" s="159"/>
      <c r="BE66" s="175"/>
    </row>
    <row r="67" spans="1:57" s="132" customFormat="1" ht="15" x14ac:dyDescent="0.3">
      <c r="A67" s="148"/>
      <c r="B67" s="149"/>
      <c r="C67" s="236" t="str">
        <f t="shared" si="0"/>
        <v/>
      </c>
      <c r="D67" s="198" t="str">
        <f>IF('DATA - Baseline'!D67="","",'DATA - Baseline'!D67)</f>
        <v/>
      </c>
      <c r="E67" s="178" t="str">
        <f>IF('DATA - Baseline'!E67="","",'DATA - Baseline'!E67)</f>
        <v/>
      </c>
      <c r="F67" s="178" t="str">
        <f>IF('DATA - Baseline'!F67="","",'DATA - Baseline'!F67)</f>
        <v/>
      </c>
      <c r="G67" s="178" t="str">
        <f>IF('DATA - Baseline'!G66="","",INDEX(Codes,MATCH('DATA - Baseline'!G66,Modes,0)))</f>
        <v/>
      </c>
      <c r="H67" s="178"/>
      <c r="I67" s="178" t="str">
        <f>IF('DATA - Baseline'!I67="","",INDEX(Codes,MATCH('DATA - Baseline'!I67,Modes,0)))</f>
        <v/>
      </c>
      <c r="J67" s="134"/>
      <c r="K67" s="192" t="str">
        <f>IF('DATA - Baseline'!K67=0,"",IF('DATA - Baseline'!K67="","",'DATA - Baseline'!K67))</f>
        <v/>
      </c>
      <c r="L67" s="192" t="str">
        <f>IF('DATA - Baseline'!L67="Yes",1,IF('DATA - Baseline'!L67="No",2,""))</f>
        <v/>
      </c>
      <c r="M67" s="192" t="str">
        <f>IF('DATA - Baseline'!M67="Yes",1,IF('DATA - Baseline'!M67="No",2,""))</f>
        <v/>
      </c>
      <c r="N67" s="178" t="str">
        <f>IF('DATA - Baseline'!N67="Relaxed",1,IF('DATA - Baseline'!N67="Rushed",2,IF('DATA - Baseline'!N67="Happy",3,IF('DATA - Baseline'!N67="Frustrated",4,IF('DATA - Baseline'!N67="Other",5,"")))))</f>
        <v/>
      </c>
      <c r="O67" s="176"/>
      <c r="P67" s="178" t="str">
        <f>IF('DATA - Baseline'!P67="","",'DATA - Baseline'!P67)</f>
        <v/>
      </c>
      <c r="Q67" s="178" t="str">
        <f>IF('DATA - Baseline'!Q67="Boy",1,IF('DATA - Baseline'!Q67="Girl",2,""))</f>
        <v/>
      </c>
      <c r="R67" s="192" t="str">
        <f>IF('DATA - Baseline'!R67&gt;0,'DATA - Baseline'!R67,"")</f>
        <v/>
      </c>
      <c r="S67" s="178" t="str">
        <f>IF('DATA - Baseline'!S67="Less than 0.5km",1,IF('DATA - Baseline'!S67="0.51 to 1.59km",2,IF('DATA - Baseline'!S67="1.6 to 3km",3,IF('DATA - Baseline'!S67="Over 3km",4, ""))))</f>
        <v/>
      </c>
      <c r="T67" s="126"/>
      <c r="U67" s="135"/>
      <c r="V67" s="135"/>
      <c r="W67" s="135"/>
      <c r="X67" s="135"/>
      <c r="Y67" s="135"/>
      <c r="Z67" s="178" t="str">
        <f>IF('DATA - Baseline'!Z67="STRONGLY AGREE",1,IF('DATA - Baseline'!Z67="AGREE",2,IF('DATA - Baseline'!Z67="DISAGREE",3,IF('DATA - Baseline'!Z67="STRONGLY DISAGREE",4, ""))))</f>
        <v/>
      </c>
      <c r="AA67" s="178" t="str">
        <f>IF(C67="","",(IF(COUNTA('DATA - Baseline'!AB67:AV67)&gt;0,1,2)))</f>
        <v/>
      </c>
      <c r="AB67" s="152"/>
      <c r="AC67" s="153"/>
      <c r="AD67" s="153"/>
      <c r="AE67" s="153"/>
      <c r="AF67" s="153"/>
      <c r="AG67" s="153"/>
      <c r="AH67" s="151"/>
      <c r="AI67" s="156"/>
      <c r="AJ67" s="156"/>
      <c r="AK67" s="156"/>
      <c r="AL67" s="156"/>
      <c r="AM67" s="156"/>
      <c r="AN67" s="156"/>
      <c r="AO67" s="157"/>
      <c r="AP67" s="158"/>
      <c r="AQ67" s="158"/>
      <c r="AR67" s="158"/>
      <c r="AS67" s="158"/>
      <c r="AT67" s="158"/>
      <c r="AU67" s="158"/>
      <c r="AV67" s="158"/>
      <c r="AW67" s="178" t="str">
        <f>IF('DATA - Baseline'!AW67="Relaxed",1,IF('DATA - Baseline'!AW67="Rushed",2,IF('DATA - Baseline'!AW67="Happy",3,IF('DATA - Baseline'!AW67="Tired",4,""))))</f>
        <v/>
      </c>
      <c r="AX67" s="178" t="str">
        <f>IF('DATA - Baseline'!AX67="Relaxed",1,IF('DATA - Baseline'!AX67="Rushed",2,IF('DATA - Baseline'!AX67="Happy",3,IF('DATA - Baseline'!AX67="Tired",4,""))))</f>
        <v/>
      </c>
      <c r="AY67" s="154"/>
      <c r="AZ67" s="314" t="str">
        <f>IF('DATA - Baseline'!AZ67="Yes",1,IF('DATA - Baseline'!AZ67="No",2,""))</f>
        <v/>
      </c>
      <c r="BA67" s="273"/>
      <c r="BB67" s="159"/>
      <c r="BC67" s="159"/>
      <c r="BE67" s="175"/>
    </row>
    <row r="68" spans="1:57" s="132" customFormat="1" ht="15" x14ac:dyDescent="0.3">
      <c r="A68" s="148"/>
      <c r="B68" s="149"/>
      <c r="C68" s="236" t="str">
        <f t="shared" si="0"/>
        <v/>
      </c>
      <c r="D68" s="198" t="str">
        <f>IF('DATA - Baseline'!D68="","",'DATA - Baseline'!D68)</f>
        <v/>
      </c>
      <c r="E68" s="178" t="str">
        <f>IF('DATA - Baseline'!E68="","",'DATA - Baseline'!E68)</f>
        <v/>
      </c>
      <c r="F68" s="178" t="str">
        <f>IF('DATA - Baseline'!F68="","",'DATA - Baseline'!F68)</f>
        <v/>
      </c>
      <c r="G68" s="178" t="str">
        <f>IF('DATA - Baseline'!G67="","",INDEX(Codes,MATCH('DATA - Baseline'!G67,Modes,0)))</f>
        <v/>
      </c>
      <c r="H68" s="178"/>
      <c r="I68" s="178" t="str">
        <f>IF('DATA - Baseline'!I68="","",INDEX(Codes,MATCH('DATA - Baseline'!I68,Modes,0)))</f>
        <v/>
      </c>
      <c r="J68" s="134"/>
      <c r="K68" s="192" t="str">
        <f>IF('DATA - Baseline'!K68=0,"",IF('DATA - Baseline'!K68="","",'DATA - Baseline'!K68))</f>
        <v/>
      </c>
      <c r="L68" s="192" t="str">
        <f>IF('DATA - Baseline'!L68="Yes",1,IF('DATA - Baseline'!L68="No",2,""))</f>
        <v/>
      </c>
      <c r="M68" s="192" t="str">
        <f>IF('DATA - Baseline'!M68="Yes",1,IF('DATA - Baseline'!M68="No",2,""))</f>
        <v/>
      </c>
      <c r="N68" s="178" t="str">
        <f>IF('DATA - Baseline'!N68="Relaxed",1,IF('DATA - Baseline'!N68="Rushed",2,IF('DATA - Baseline'!N68="Happy",3,IF('DATA - Baseline'!N68="Frustrated",4,IF('DATA - Baseline'!N68="Other",5,"")))))</f>
        <v/>
      </c>
      <c r="O68" s="176"/>
      <c r="P68" s="178" t="str">
        <f>IF('DATA - Baseline'!P68="","",'DATA - Baseline'!P68)</f>
        <v/>
      </c>
      <c r="Q68" s="178" t="str">
        <f>IF('DATA - Baseline'!Q68="Boy",1,IF('DATA - Baseline'!Q68="Girl",2,""))</f>
        <v/>
      </c>
      <c r="R68" s="192" t="str">
        <f>IF('DATA - Baseline'!R68&gt;0,'DATA - Baseline'!R68,"")</f>
        <v/>
      </c>
      <c r="S68" s="178" t="str">
        <f>IF('DATA - Baseline'!S68="Less than 0.5km",1,IF('DATA - Baseline'!S68="0.51 to 1.59km",2,IF('DATA - Baseline'!S68="1.6 to 3km",3,IF('DATA - Baseline'!S68="Over 3km",4, ""))))</f>
        <v/>
      </c>
      <c r="T68" s="126"/>
      <c r="U68" s="135"/>
      <c r="V68" s="135"/>
      <c r="W68" s="135"/>
      <c r="X68" s="135"/>
      <c r="Y68" s="135"/>
      <c r="Z68" s="178" t="str">
        <f>IF('DATA - Baseline'!Z68="STRONGLY AGREE",1,IF('DATA - Baseline'!Z68="AGREE",2,IF('DATA - Baseline'!Z68="DISAGREE",3,IF('DATA - Baseline'!Z68="STRONGLY DISAGREE",4, ""))))</f>
        <v/>
      </c>
      <c r="AA68" s="178" t="str">
        <f>IF(C68="","",(IF(COUNTA('DATA - Baseline'!AB68:AV68)&gt;0,1,2)))</f>
        <v/>
      </c>
      <c r="AB68" s="152"/>
      <c r="AC68" s="153"/>
      <c r="AD68" s="153"/>
      <c r="AE68" s="153"/>
      <c r="AF68" s="153"/>
      <c r="AG68" s="153"/>
      <c r="AH68" s="151"/>
      <c r="AI68" s="156"/>
      <c r="AJ68" s="156"/>
      <c r="AK68" s="156"/>
      <c r="AL68" s="156"/>
      <c r="AM68" s="156"/>
      <c r="AN68" s="156"/>
      <c r="AO68" s="157"/>
      <c r="AP68" s="158"/>
      <c r="AQ68" s="158"/>
      <c r="AR68" s="158"/>
      <c r="AS68" s="158"/>
      <c r="AT68" s="158"/>
      <c r="AU68" s="158"/>
      <c r="AV68" s="158"/>
      <c r="AW68" s="178" t="str">
        <f>IF('DATA - Baseline'!AW68="Relaxed",1,IF('DATA - Baseline'!AW68="Rushed",2,IF('DATA - Baseline'!AW68="Happy",3,IF('DATA - Baseline'!AW68="Tired",4,""))))</f>
        <v/>
      </c>
      <c r="AX68" s="178" t="str">
        <f>IF('DATA - Baseline'!AX68="Relaxed",1,IF('DATA - Baseline'!AX68="Rushed",2,IF('DATA - Baseline'!AX68="Happy",3,IF('DATA - Baseline'!AX68="Tired",4,""))))</f>
        <v/>
      </c>
      <c r="AY68" s="154"/>
      <c r="AZ68" s="314" t="str">
        <f>IF('DATA - Baseline'!AZ68="Yes",1,IF('DATA - Baseline'!AZ68="No",2,""))</f>
        <v/>
      </c>
      <c r="BA68" s="273"/>
      <c r="BB68" s="159"/>
      <c r="BC68" s="159"/>
      <c r="BE68" s="175"/>
    </row>
    <row r="69" spans="1:57" s="132" customFormat="1" ht="15" x14ac:dyDescent="0.3">
      <c r="A69" s="148"/>
      <c r="B69" s="149"/>
      <c r="C69" s="236" t="str">
        <f t="shared" si="0"/>
        <v/>
      </c>
      <c r="D69" s="198" t="str">
        <f>IF('DATA - Baseline'!D69="","",'DATA - Baseline'!D69)</f>
        <v/>
      </c>
      <c r="E69" s="178" t="str">
        <f>IF('DATA - Baseline'!E69="","",'DATA - Baseline'!E69)</f>
        <v/>
      </c>
      <c r="F69" s="178" t="str">
        <f>IF('DATA - Baseline'!F69="","",'DATA - Baseline'!F69)</f>
        <v/>
      </c>
      <c r="G69" s="178" t="str">
        <f>IF('DATA - Baseline'!G68="","",INDEX(Codes,MATCH('DATA - Baseline'!G68,Modes,0)))</f>
        <v/>
      </c>
      <c r="H69" s="178"/>
      <c r="I69" s="178" t="str">
        <f>IF('DATA - Baseline'!I69="","",INDEX(Codes,MATCH('DATA - Baseline'!I69,Modes,0)))</f>
        <v/>
      </c>
      <c r="J69" s="134"/>
      <c r="K69" s="192" t="str">
        <f>IF('DATA - Baseline'!K69=0,"",IF('DATA - Baseline'!K69="","",'DATA - Baseline'!K69))</f>
        <v/>
      </c>
      <c r="L69" s="192" t="str">
        <f>IF('DATA - Baseline'!L69="Yes",1,IF('DATA - Baseline'!L69="No",2,""))</f>
        <v/>
      </c>
      <c r="M69" s="192" t="str">
        <f>IF('DATA - Baseline'!M69="Yes",1,IF('DATA - Baseline'!M69="No",2,""))</f>
        <v/>
      </c>
      <c r="N69" s="178" t="str">
        <f>IF('DATA - Baseline'!N69="Relaxed",1,IF('DATA - Baseline'!N69="Rushed",2,IF('DATA - Baseline'!N69="Happy",3,IF('DATA - Baseline'!N69="Frustrated",4,IF('DATA - Baseline'!N69="Other",5,"")))))</f>
        <v/>
      </c>
      <c r="O69" s="176"/>
      <c r="P69" s="178" t="str">
        <f>IF('DATA - Baseline'!P69="","",'DATA - Baseline'!P69)</f>
        <v/>
      </c>
      <c r="Q69" s="178" t="str">
        <f>IF('DATA - Baseline'!Q69="Boy",1,IF('DATA - Baseline'!Q69="Girl",2,""))</f>
        <v/>
      </c>
      <c r="R69" s="192" t="str">
        <f>IF('DATA - Baseline'!R69&gt;0,'DATA - Baseline'!R69,"")</f>
        <v/>
      </c>
      <c r="S69" s="178" t="str">
        <f>IF('DATA - Baseline'!S69="Less than 0.5km",1,IF('DATA - Baseline'!S69="0.51 to 1.59km",2,IF('DATA - Baseline'!S69="1.6 to 3km",3,IF('DATA - Baseline'!S69="Over 3km",4, ""))))</f>
        <v/>
      </c>
      <c r="T69" s="126"/>
      <c r="U69" s="135"/>
      <c r="V69" s="135"/>
      <c r="W69" s="135"/>
      <c r="X69" s="135"/>
      <c r="Y69" s="135"/>
      <c r="Z69" s="178" t="str">
        <f>IF('DATA - Baseline'!Z69="STRONGLY AGREE",1,IF('DATA - Baseline'!Z69="AGREE",2,IF('DATA - Baseline'!Z69="DISAGREE",3,IF('DATA - Baseline'!Z69="STRONGLY DISAGREE",4, ""))))</f>
        <v/>
      </c>
      <c r="AA69" s="178" t="str">
        <f>IF(C69="","",(IF(COUNTA('DATA - Baseline'!AB69:AV69)&gt;0,1,2)))</f>
        <v/>
      </c>
      <c r="AB69" s="152"/>
      <c r="AC69" s="153"/>
      <c r="AD69" s="153"/>
      <c r="AE69" s="153"/>
      <c r="AF69" s="153"/>
      <c r="AG69" s="153"/>
      <c r="AH69" s="151"/>
      <c r="AI69" s="156"/>
      <c r="AJ69" s="156"/>
      <c r="AK69" s="156"/>
      <c r="AL69" s="156"/>
      <c r="AM69" s="156"/>
      <c r="AN69" s="156"/>
      <c r="AO69" s="157"/>
      <c r="AP69" s="158"/>
      <c r="AQ69" s="158"/>
      <c r="AR69" s="158"/>
      <c r="AS69" s="158"/>
      <c r="AT69" s="158"/>
      <c r="AU69" s="158"/>
      <c r="AV69" s="158"/>
      <c r="AW69" s="178" t="str">
        <f>IF('DATA - Baseline'!AW69="Relaxed",1,IF('DATA - Baseline'!AW69="Rushed",2,IF('DATA - Baseline'!AW69="Happy",3,IF('DATA - Baseline'!AW69="Tired",4,""))))</f>
        <v/>
      </c>
      <c r="AX69" s="178" t="str">
        <f>IF('DATA - Baseline'!AX69="Relaxed",1,IF('DATA - Baseline'!AX69="Rushed",2,IF('DATA - Baseline'!AX69="Happy",3,IF('DATA - Baseline'!AX69="Tired",4,""))))</f>
        <v/>
      </c>
      <c r="AY69" s="154"/>
      <c r="AZ69" s="314" t="str">
        <f>IF('DATA - Baseline'!AZ69="Yes",1,IF('DATA - Baseline'!AZ69="No",2,""))</f>
        <v/>
      </c>
      <c r="BA69" s="273"/>
      <c r="BB69" s="159"/>
      <c r="BC69" s="159"/>
      <c r="BE69" s="175"/>
    </row>
    <row r="70" spans="1:57" s="132" customFormat="1" ht="15" x14ac:dyDescent="0.3">
      <c r="A70" s="148"/>
      <c r="B70" s="149"/>
      <c r="C70" s="236" t="str">
        <f t="shared" ref="C70:C133" si="1">IF(D70="","",C69+1)</f>
        <v/>
      </c>
      <c r="D70" s="198" t="str">
        <f>IF('DATA - Baseline'!D70="","",'DATA - Baseline'!D70)</f>
        <v/>
      </c>
      <c r="E70" s="178" t="str">
        <f>IF('DATA - Baseline'!E70="","",'DATA - Baseline'!E70)</f>
        <v/>
      </c>
      <c r="F70" s="178" t="str">
        <f>IF('DATA - Baseline'!F70="","",'DATA - Baseline'!F70)</f>
        <v/>
      </c>
      <c r="G70" s="178" t="str">
        <f>IF('DATA - Baseline'!G69="","",INDEX(Codes,MATCH('DATA - Baseline'!G69,Modes,0)))</f>
        <v/>
      </c>
      <c r="H70" s="178"/>
      <c r="I70" s="178" t="str">
        <f>IF('DATA - Baseline'!I70="","",INDEX(Codes,MATCH('DATA - Baseline'!I70,Modes,0)))</f>
        <v/>
      </c>
      <c r="J70" s="134"/>
      <c r="K70" s="192" t="str">
        <f>IF('DATA - Baseline'!K70=0,"",IF('DATA - Baseline'!K70="","",'DATA - Baseline'!K70))</f>
        <v/>
      </c>
      <c r="L70" s="192" t="str">
        <f>IF('DATA - Baseline'!L70="Yes",1,IF('DATA - Baseline'!L70="No",2,""))</f>
        <v/>
      </c>
      <c r="M70" s="192" t="str">
        <f>IF('DATA - Baseline'!M70="Yes",1,IF('DATA - Baseline'!M70="No",2,""))</f>
        <v/>
      </c>
      <c r="N70" s="178" t="str">
        <f>IF('DATA - Baseline'!N70="Relaxed",1,IF('DATA - Baseline'!N70="Rushed",2,IF('DATA - Baseline'!N70="Happy",3,IF('DATA - Baseline'!N70="Frustrated",4,IF('DATA - Baseline'!N70="Other",5,"")))))</f>
        <v/>
      </c>
      <c r="O70" s="176"/>
      <c r="P70" s="178" t="str">
        <f>IF('DATA - Baseline'!P70="","",'DATA - Baseline'!P70)</f>
        <v/>
      </c>
      <c r="Q70" s="178" t="str">
        <f>IF('DATA - Baseline'!Q70="Boy",1,IF('DATA - Baseline'!Q70="Girl",2,""))</f>
        <v/>
      </c>
      <c r="R70" s="192" t="str">
        <f>IF('DATA - Baseline'!R70&gt;0,'DATA - Baseline'!R70,"")</f>
        <v/>
      </c>
      <c r="S70" s="178" t="str">
        <f>IF('DATA - Baseline'!S70="Less than 0.5km",1,IF('DATA - Baseline'!S70="0.51 to 1.59km",2,IF('DATA - Baseline'!S70="1.6 to 3km",3,IF('DATA - Baseline'!S70="Over 3km",4, ""))))</f>
        <v/>
      </c>
      <c r="T70" s="126"/>
      <c r="U70" s="135"/>
      <c r="V70" s="135"/>
      <c r="W70" s="135"/>
      <c r="X70" s="135"/>
      <c r="Y70" s="135"/>
      <c r="Z70" s="178" t="str">
        <f>IF('DATA - Baseline'!Z70="STRONGLY AGREE",1,IF('DATA - Baseline'!Z70="AGREE",2,IF('DATA - Baseline'!Z70="DISAGREE",3,IF('DATA - Baseline'!Z70="STRONGLY DISAGREE",4, ""))))</f>
        <v/>
      </c>
      <c r="AA70" s="178" t="str">
        <f>IF(C70="","",(IF(COUNTA('DATA - Baseline'!AB70:AV70)&gt;0,1,2)))</f>
        <v/>
      </c>
      <c r="AB70" s="152"/>
      <c r="AC70" s="153"/>
      <c r="AD70" s="153"/>
      <c r="AE70" s="153"/>
      <c r="AF70" s="153"/>
      <c r="AG70" s="153"/>
      <c r="AH70" s="151"/>
      <c r="AI70" s="156"/>
      <c r="AJ70" s="156"/>
      <c r="AK70" s="156"/>
      <c r="AL70" s="156"/>
      <c r="AM70" s="156"/>
      <c r="AN70" s="156"/>
      <c r="AO70" s="157"/>
      <c r="AP70" s="158"/>
      <c r="AQ70" s="158"/>
      <c r="AR70" s="158"/>
      <c r="AS70" s="158"/>
      <c r="AT70" s="158"/>
      <c r="AU70" s="158"/>
      <c r="AV70" s="158"/>
      <c r="AW70" s="178" t="str">
        <f>IF('DATA - Baseline'!AW70="Relaxed",1,IF('DATA - Baseline'!AW70="Rushed",2,IF('DATA - Baseline'!AW70="Happy",3,IF('DATA - Baseline'!AW70="Tired",4,""))))</f>
        <v/>
      </c>
      <c r="AX70" s="178" t="str">
        <f>IF('DATA - Baseline'!AX70="Relaxed",1,IF('DATA - Baseline'!AX70="Rushed",2,IF('DATA - Baseline'!AX70="Happy",3,IF('DATA - Baseline'!AX70="Tired",4,""))))</f>
        <v/>
      </c>
      <c r="AY70" s="154"/>
      <c r="AZ70" s="314" t="str">
        <f>IF('DATA - Baseline'!AZ70="Yes",1,IF('DATA - Baseline'!AZ70="No",2,""))</f>
        <v/>
      </c>
      <c r="BA70" s="273"/>
      <c r="BB70" s="159"/>
      <c r="BC70" s="159"/>
      <c r="BE70" s="175"/>
    </row>
    <row r="71" spans="1:57" s="132" customFormat="1" ht="15" x14ac:dyDescent="0.3">
      <c r="A71" s="148"/>
      <c r="B71" s="149"/>
      <c r="C71" s="236" t="str">
        <f t="shared" si="1"/>
        <v/>
      </c>
      <c r="D71" s="198" t="str">
        <f>IF('DATA - Baseline'!D71="","",'DATA - Baseline'!D71)</f>
        <v/>
      </c>
      <c r="E71" s="178" t="str">
        <f>IF('DATA - Baseline'!E71="","",'DATA - Baseline'!E71)</f>
        <v/>
      </c>
      <c r="F71" s="178" t="str">
        <f>IF('DATA - Baseline'!F71="","",'DATA - Baseline'!F71)</f>
        <v/>
      </c>
      <c r="G71" s="178" t="str">
        <f>IF('DATA - Baseline'!G70="","",INDEX(Codes,MATCH('DATA - Baseline'!G70,Modes,0)))</f>
        <v/>
      </c>
      <c r="H71" s="178"/>
      <c r="I71" s="178" t="str">
        <f>IF('DATA - Baseline'!I71="","",INDEX(Codes,MATCH('DATA - Baseline'!I71,Modes,0)))</f>
        <v/>
      </c>
      <c r="J71" s="134"/>
      <c r="K71" s="192" t="str">
        <f>IF('DATA - Baseline'!K71=0,"",IF('DATA - Baseline'!K71="","",'DATA - Baseline'!K71))</f>
        <v/>
      </c>
      <c r="L71" s="192" t="str">
        <f>IF('DATA - Baseline'!L71="Yes",1,IF('DATA - Baseline'!L71="No",2,""))</f>
        <v/>
      </c>
      <c r="M71" s="192" t="str">
        <f>IF('DATA - Baseline'!M71="Yes",1,IF('DATA - Baseline'!M71="No",2,""))</f>
        <v/>
      </c>
      <c r="N71" s="178" t="str">
        <f>IF('DATA - Baseline'!N71="Relaxed",1,IF('DATA - Baseline'!N71="Rushed",2,IF('DATA - Baseline'!N71="Happy",3,IF('DATA - Baseline'!N71="Frustrated",4,IF('DATA - Baseline'!N71="Other",5,"")))))</f>
        <v/>
      </c>
      <c r="O71" s="176"/>
      <c r="P71" s="178" t="str">
        <f>IF('DATA - Baseline'!P71="","",'DATA - Baseline'!P71)</f>
        <v/>
      </c>
      <c r="Q71" s="178" t="str">
        <f>IF('DATA - Baseline'!Q71="Boy",1,IF('DATA - Baseline'!Q71="Girl",2,""))</f>
        <v/>
      </c>
      <c r="R71" s="192" t="str">
        <f>IF('DATA - Baseline'!R71&gt;0,'DATA - Baseline'!R71,"")</f>
        <v/>
      </c>
      <c r="S71" s="178" t="str">
        <f>IF('DATA - Baseline'!S71="Less than 0.5km",1,IF('DATA - Baseline'!S71="0.51 to 1.59km",2,IF('DATA - Baseline'!S71="1.6 to 3km",3,IF('DATA - Baseline'!S71="Over 3km",4, ""))))</f>
        <v/>
      </c>
      <c r="T71" s="126"/>
      <c r="U71" s="135"/>
      <c r="V71" s="135"/>
      <c r="W71" s="135"/>
      <c r="X71" s="135"/>
      <c r="Y71" s="135"/>
      <c r="Z71" s="178" t="str">
        <f>IF('DATA - Baseline'!Z71="STRONGLY AGREE",1,IF('DATA - Baseline'!Z71="AGREE",2,IF('DATA - Baseline'!Z71="DISAGREE",3,IF('DATA - Baseline'!Z71="STRONGLY DISAGREE",4, ""))))</f>
        <v/>
      </c>
      <c r="AA71" s="178" t="str">
        <f>IF(C71="","",(IF(COUNTA('DATA - Baseline'!AB71:AV71)&gt;0,1,2)))</f>
        <v/>
      </c>
      <c r="AB71" s="152"/>
      <c r="AC71" s="153"/>
      <c r="AD71" s="153"/>
      <c r="AE71" s="153"/>
      <c r="AF71" s="153"/>
      <c r="AG71" s="153"/>
      <c r="AH71" s="151"/>
      <c r="AI71" s="156"/>
      <c r="AJ71" s="156"/>
      <c r="AK71" s="156"/>
      <c r="AL71" s="156"/>
      <c r="AM71" s="156"/>
      <c r="AN71" s="156"/>
      <c r="AO71" s="157"/>
      <c r="AP71" s="158"/>
      <c r="AQ71" s="158"/>
      <c r="AR71" s="158"/>
      <c r="AS71" s="158"/>
      <c r="AT71" s="158"/>
      <c r="AU71" s="158"/>
      <c r="AV71" s="158"/>
      <c r="AW71" s="178" t="str">
        <f>IF('DATA - Baseline'!AW71="Relaxed",1,IF('DATA - Baseline'!AW71="Rushed",2,IF('DATA - Baseline'!AW71="Happy",3,IF('DATA - Baseline'!AW71="Tired",4,""))))</f>
        <v/>
      </c>
      <c r="AX71" s="178" t="str">
        <f>IF('DATA - Baseline'!AX71="Relaxed",1,IF('DATA - Baseline'!AX71="Rushed",2,IF('DATA - Baseline'!AX71="Happy",3,IF('DATA - Baseline'!AX71="Tired",4,""))))</f>
        <v/>
      </c>
      <c r="AY71" s="154"/>
      <c r="AZ71" s="314" t="str">
        <f>IF('DATA - Baseline'!AZ71="Yes",1,IF('DATA - Baseline'!AZ71="No",2,""))</f>
        <v/>
      </c>
      <c r="BA71" s="273"/>
      <c r="BB71" s="159"/>
      <c r="BC71" s="159"/>
      <c r="BE71" s="175"/>
    </row>
    <row r="72" spans="1:57" s="132" customFormat="1" ht="15" x14ac:dyDescent="0.3">
      <c r="A72" s="148"/>
      <c r="B72" s="149"/>
      <c r="C72" s="236" t="str">
        <f t="shared" si="1"/>
        <v/>
      </c>
      <c r="D72" s="198" t="str">
        <f>IF('DATA - Baseline'!D72="","",'DATA - Baseline'!D72)</f>
        <v/>
      </c>
      <c r="E72" s="178" t="str">
        <f>IF('DATA - Baseline'!E72="","",'DATA - Baseline'!E72)</f>
        <v/>
      </c>
      <c r="F72" s="178" t="str">
        <f>IF('DATA - Baseline'!F72="","",'DATA - Baseline'!F72)</f>
        <v/>
      </c>
      <c r="G72" s="178" t="str">
        <f>IF('DATA - Baseline'!G71="","",INDEX(Codes,MATCH('DATA - Baseline'!G71,Modes,0)))</f>
        <v/>
      </c>
      <c r="H72" s="178"/>
      <c r="I72" s="178" t="str">
        <f>IF('DATA - Baseline'!I72="","",INDEX(Codes,MATCH('DATA - Baseline'!I72,Modes,0)))</f>
        <v/>
      </c>
      <c r="J72" s="134"/>
      <c r="K72" s="192" t="str">
        <f>IF('DATA - Baseline'!K72=0,"",IF('DATA - Baseline'!K72="","",'DATA - Baseline'!K72))</f>
        <v/>
      </c>
      <c r="L72" s="192" t="str">
        <f>IF('DATA - Baseline'!L72="Yes",1,IF('DATA - Baseline'!L72="No",2,""))</f>
        <v/>
      </c>
      <c r="M72" s="192" t="str">
        <f>IF('DATA - Baseline'!M72="Yes",1,IF('DATA - Baseline'!M72="No",2,""))</f>
        <v/>
      </c>
      <c r="N72" s="178" t="str">
        <f>IF('DATA - Baseline'!N72="Relaxed",1,IF('DATA - Baseline'!N72="Rushed",2,IF('DATA - Baseline'!N72="Happy",3,IF('DATA - Baseline'!N72="Frustrated",4,IF('DATA - Baseline'!N72="Other",5,"")))))</f>
        <v/>
      </c>
      <c r="O72" s="176"/>
      <c r="P72" s="178" t="str">
        <f>IF('DATA - Baseline'!P72="","",'DATA - Baseline'!P72)</f>
        <v/>
      </c>
      <c r="Q72" s="178" t="str">
        <f>IF('DATA - Baseline'!Q72="Boy",1,IF('DATA - Baseline'!Q72="Girl",2,""))</f>
        <v/>
      </c>
      <c r="R72" s="192" t="str">
        <f>IF('DATA - Baseline'!R72&gt;0,'DATA - Baseline'!R72,"")</f>
        <v/>
      </c>
      <c r="S72" s="178" t="str">
        <f>IF('DATA - Baseline'!S72="Less than 0.5km",1,IF('DATA - Baseline'!S72="0.51 to 1.59km",2,IF('DATA - Baseline'!S72="1.6 to 3km",3,IF('DATA - Baseline'!S72="Over 3km",4, ""))))</f>
        <v/>
      </c>
      <c r="T72" s="126"/>
      <c r="U72" s="135"/>
      <c r="V72" s="135"/>
      <c r="W72" s="135"/>
      <c r="X72" s="135"/>
      <c r="Y72" s="135"/>
      <c r="Z72" s="178" t="str">
        <f>IF('DATA - Baseline'!Z72="STRONGLY AGREE",1,IF('DATA - Baseline'!Z72="AGREE",2,IF('DATA - Baseline'!Z72="DISAGREE",3,IF('DATA - Baseline'!Z72="STRONGLY DISAGREE",4, ""))))</f>
        <v/>
      </c>
      <c r="AA72" s="178" t="str">
        <f>IF(C72="","",(IF(COUNTA('DATA - Baseline'!AB72:AV72)&gt;0,1,2)))</f>
        <v/>
      </c>
      <c r="AB72" s="152"/>
      <c r="AC72" s="153"/>
      <c r="AD72" s="153"/>
      <c r="AE72" s="153"/>
      <c r="AF72" s="153"/>
      <c r="AG72" s="153"/>
      <c r="AH72" s="151"/>
      <c r="AI72" s="156"/>
      <c r="AJ72" s="156"/>
      <c r="AK72" s="156"/>
      <c r="AL72" s="156"/>
      <c r="AM72" s="156"/>
      <c r="AN72" s="156"/>
      <c r="AO72" s="157"/>
      <c r="AP72" s="158"/>
      <c r="AQ72" s="158"/>
      <c r="AR72" s="158"/>
      <c r="AS72" s="158"/>
      <c r="AT72" s="158"/>
      <c r="AU72" s="158"/>
      <c r="AV72" s="158"/>
      <c r="AW72" s="178" t="str">
        <f>IF('DATA - Baseline'!AW72="Relaxed",1,IF('DATA - Baseline'!AW72="Rushed",2,IF('DATA - Baseline'!AW72="Happy",3,IF('DATA - Baseline'!AW72="Tired",4,""))))</f>
        <v/>
      </c>
      <c r="AX72" s="178" t="str">
        <f>IF('DATA - Baseline'!AX72="Relaxed",1,IF('DATA - Baseline'!AX72="Rushed",2,IF('DATA - Baseline'!AX72="Happy",3,IF('DATA - Baseline'!AX72="Tired",4,""))))</f>
        <v/>
      </c>
      <c r="AY72" s="154"/>
      <c r="AZ72" s="314" t="str">
        <f>IF('DATA - Baseline'!AZ72="Yes",1,IF('DATA - Baseline'!AZ72="No",2,""))</f>
        <v/>
      </c>
      <c r="BA72" s="273"/>
      <c r="BB72" s="159"/>
      <c r="BC72" s="159"/>
      <c r="BE72" s="175"/>
    </row>
    <row r="73" spans="1:57" s="132" customFormat="1" ht="15" x14ac:dyDescent="0.3">
      <c r="A73" s="148"/>
      <c r="B73" s="149"/>
      <c r="C73" s="236" t="str">
        <f t="shared" si="1"/>
        <v/>
      </c>
      <c r="D73" s="198" t="str">
        <f>IF('DATA - Baseline'!D73="","",'DATA - Baseline'!D73)</f>
        <v/>
      </c>
      <c r="E73" s="178" t="str">
        <f>IF('DATA - Baseline'!E73="","",'DATA - Baseline'!E73)</f>
        <v/>
      </c>
      <c r="F73" s="178" t="str">
        <f>IF('DATA - Baseline'!F73="","",'DATA - Baseline'!F73)</f>
        <v/>
      </c>
      <c r="G73" s="178" t="str">
        <f>IF('DATA - Baseline'!G72="","",INDEX(Codes,MATCH('DATA - Baseline'!G72,Modes,0)))</f>
        <v/>
      </c>
      <c r="H73" s="178"/>
      <c r="I73" s="178" t="str">
        <f>IF('DATA - Baseline'!I73="","",INDEX(Codes,MATCH('DATA - Baseline'!I73,Modes,0)))</f>
        <v/>
      </c>
      <c r="J73" s="134"/>
      <c r="K73" s="192" t="str">
        <f>IF('DATA - Baseline'!K73=0,"",IF('DATA - Baseline'!K73="","",'DATA - Baseline'!K73))</f>
        <v/>
      </c>
      <c r="L73" s="192" t="str">
        <f>IF('DATA - Baseline'!L73="Yes",1,IF('DATA - Baseline'!L73="No",2,""))</f>
        <v/>
      </c>
      <c r="M73" s="192" t="str">
        <f>IF('DATA - Baseline'!M73="Yes",1,IF('DATA - Baseline'!M73="No",2,""))</f>
        <v/>
      </c>
      <c r="N73" s="178" t="str">
        <f>IF('DATA - Baseline'!N73="Relaxed",1,IF('DATA - Baseline'!N73="Rushed",2,IF('DATA - Baseline'!N73="Happy",3,IF('DATA - Baseline'!N73="Frustrated",4,IF('DATA - Baseline'!N73="Other",5,"")))))</f>
        <v/>
      </c>
      <c r="O73" s="176"/>
      <c r="P73" s="178" t="str">
        <f>IF('DATA - Baseline'!P73="","",'DATA - Baseline'!P73)</f>
        <v/>
      </c>
      <c r="Q73" s="178" t="str">
        <f>IF('DATA - Baseline'!Q73="Boy",1,IF('DATA - Baseline'!Q73="Girl",2,""))</f>
        <v/>
      </c>
      <c r="R73" s="192" t="str">
        <f>IF('DATA - Baseline'!R73&gt;0,'DATA - Baseline'!R73,"")</f>
        <v/>
      </c>
      <c r="S73" s="178" t="str">
        <f>IF('DATA - Baseline'!S73="Less than 0.5km",1,IF('DATA - Baseline'!S73="0.51 to 1.59km",2,IF('DATA - Baseline'!S73="1.6 to 3km",3,IF('DATA - Baseline'!S73="Over 3km",4, ""))))</f>
        <v/>
      </c>
      <c r="T73" s="126"/>
      <c r="U73" s="135"/>
      <c r="V73" s="135"/>
      <c r="W73" s="135"/>
      <c r="X73" s="135"/>
      <c r="Y73" s="135"/>
      <c r="Z73" s="178" t="str">
        <f>IF('DATA - Baseline'!Z73="STRONGLY AGREE",1,IF('DATA - Baseline'!Z73="AGREE",2,IF('DATA - Baseline'!Z73="DISAGREE",3,IF('DATA - Baseline'!Z73="STRONGLY DISAGREE",4, ""))))</f>
        <v/>
      </c>
      <c r="AA73" s="178" t="str">
        <f>IF(C73="","",(IF(COUNTA('DATA - Baseline'!AB73:AV73)&gt;0,1,2)))</f>
        <v/>
      </c>
      <c r="AB73" s="152"/>
      <c r="AC73" s="153"/>
      <c r="AD73" s="153"/>
      <c r="AE73" s="153"/>
      <c r="AF73" s="153"/>
      <c r="AG73" s="153"/>
      <c r="AH73" s="151"/>
      <c r="AI73" s="156"/>
      <c r="AJ73" s="156"/>
      <c r="AK73" s="156"/>
      <c r="AL73" s="156"/>
      <c r="AM73" s="156"/>
      <c r="AN73" s="156"/>
      <c r="AO73" s="157"/>
      <c r="AP73" s="158"/>
      <c r="AQ73" s="158"/>
      <c r="AR73" s="158"/>
      <c r="AS73" s="158"/>
      <c r="AT73" s="158"/>
      <c r="AU73" s="158"/>
      <c r="AV73" s="158"/>
      <c r="AW73" s="178" t="str">
        <f>IF('DATA - Baseline'!AW73="Relaxed",1,IF('DATA - Baseline'!AW73="Rushed",2,IF('DATA - Baseline'!AW73="Happy",3,IF('DATA - Baseline'!AW73="Tired",4,""))))</f>
        <v/>
      </c>
      <c r="AX73" s="178" t="str">
        <f>IF('DATA - Baseline'!AX73="Relaxed",1,IF('DATA - Baseline'!AX73="Rushed",2,IF('DATA - Baseline'!AX73="Happy",3,IF('DATA - Baseline'!AX73="Tired",4,""))))</f>
        <v/>
      </c>
      <c r="AY73" s="154"/>
      <c r="AZ73" s="314" t="str">
        <f>IF('DATA - Baseline'!AZ73="Yes",1,IF('DATA - Baseline'!AZ73="No",2,""))</f>
        <v/>
      </c>
      <c r="BA73" s="273"/>
      <c r="BB73" s="159"/>
      <c r="BC73" s="159"/>
      <c r="BE73" s="175"/>
    </row>
    <row r="74" spans="1:57" s="132" customFormat="1" ht="15" x14ac:dyDescent="0.3">
      <c r="A74" s="148"/>
      <c r="B74" s="149"/>
      <c r="C74" s="236" t="str">
        <f t="shared" si="1"/>
        <v/>
      </c>
      <c r="D74" s="198" t="str">
        <f>IF('DATA - Baseline'!D74="","",'DATA - Baseline'!D74)</f>
        <v/>
      </c>
      <c r="E74" s="178" t="str">
        <f>IF('DATA - Baseline'!E74="","",'DATA - Baseline'!E74)</f>
        <v/>
      </c>
      <c r="F74" s="178" t="str">
        <f>IF('DATA - Baseline'!F74="","",'DATA - Baseline'!F74)</f>
        <v/>
      </c>
      <c r="G74" s="178" t="str">
        <f>IF('DATA - Baseline'!G73="","",INDEX(Codes,MATCH('DATA - Baseline'!G73,Modes,0)))</f>
        <v/>
      </c>
      <c r="H74" s="178"/>
      <c r="I74" s="178" t="str">
        <f>IF('DATA - Baseline'!I74="","",INDEX(Codes,MATCH('DATA - Baseline'!I74,Modes,0)))</f>
        <v/>
      </c>
      <c r="J74" s="134"/>
      <c r="K74" s="192" t="str">
        <f>IF('DATA - Baseline'!K74=0,"",IF('DATA - Baseline'!K74="","",'DATA - Baseline'!K74))</f>
        <v/>
      </c>
      <c r="L74" s="192" t="str">
        <f>IF('DATA - Baseline'!L74="Yes",1,IF('DATA - Baseline'!L74="No",2,""))</f>
        <v/>
      </c>
      <c r="M74" s="192" t="str">
        <f>IF('DATA - Baseline'!M74="Yes",1,IF('DATA - Baseline'!M74="No",2,""))</f>
        <v/>
      </c>
      <c r="N74" s="178" t="str">
        <f>IF('DATA - Baseline'!N74="Relaxed",1,IF('DATA - Baseline'!N74="Rushed",2,IF('DATA - Baseline'!N74="Happy",3,IF('DATA - Baseline'!N74="Frustrated",4,IF('DATA - Baseline'!N74="Other",5,"")))))</f>
        <v/>
      </c>
      <c r="O74" s="176"/>
      <c r="P74" s="178" t="str">
        <f>IF('DATA - Baseline'!P74="","",'DATA - Baseline'!P74)</f>
        <v/>
      </c>
      <c r="Q74" s="178" t="str">
        <f>IF('DATA - Baseline'!Q74="Boy",1,IF('DATA - Baseline'!Q74="Girl",2,""))</f>
        <v/>
      </c>
      <c r="R74" s="192" t="str">
        <f>IF('DATA - Baseline'!R74&gt;0,'DATA - Baseline'!R74,"")</f>
        <v/>
      </c>
      <c r="S74" s="178" t="str">
        <f>IF('DATA - Baseline'!S74="Less than 0.5km",1,IF('DATA - Baseline'!S74="0.51 to 1.59km",2,IF('DATA - Baseline'!S74="1.6 to 3km",3,IF('DATA - Baseline'!S74="Over 3km",4, ""))))</f>
        <v/>
      </c>
      <c r="T74" s="126"/>
      <c r="U74" s="135"/>
      <c r="V74" s="135"/>
      <c r="W74" s="135"/>
      <c r="X74" s="135"/>
      <c r="Y74" s="135"/>
      <c r="Z74" s="178" t="str">
        <f>IF('DATA - Baseline'!Z74="STRONGLY AGREE",1,IF('DATA - Baseline'!Z74="AGREE",2,IF('DATA - Baseline'!Z74="DISAGREE",3,IF('DATA - Baseline'!Z74="STRONGLY DISAGREE",4, ""))))</f>
        <v/>
      </c>
      <c r="AA74" s="178" t="str">
        <f>IF(C74="","",(IF(COUNTA('DATA - Baseline'!AB74:AV74)&gt;0,1,2)))</f>
        <v/>
      </c>
      <c r="AB74" s="152"/>
      <c r="AC74" s="153"/>
      <c r="AD74" s="153"/>
      <c r="AE74" s="153"/>
      <c r="AF74" s="153"/>
      <c r="AG74" s="153"/>
      <c r="AH74" s="151"/>
      <c r="AI74" s="156"/>
      <c r="AJ74" s="156"/>
      <c r="AK74" s="156"/>
      <c r="AL74" s="156"/>
      <c r="AM74" s="156"/>
      <c r="AN74" s="156"/>
      <c r="AO74" s="157"/>
      <c r="AP74" s="158"/>
      <c r="AQ74" s="158"/>
      <c r="AR74" s="158"/>
      <c r="AS74" s="158"/>
      <c r="AT74" s="158"/>
      <c r="AU74" s="158"/>
      <c r="AV74" s="158"/>
      <c r="AW74" s="178" t="str">
        <f>IF('DATA - Baseline'!AW74="Relaxed",1,IF('DATA - Baseline'!AW74="Rushed",2,IF('DATA - Baseline'!AW74="Happy",3,IF('DATA - Baseline'!AW74="Tired",4,""))))</f>
        <v/>
      </c>
      <c r="AX74" s="178" t="str">
        <f>IF('DATA - Baseline'!AX74="Relaxed",1,IF('DATA - Baseline'!AX74="Rushed",2,IF('DATA - Baseline'!AX74="Happy",3,IF('DATA - Baseline'!AX74="Tired",4,""))))</f>
        <v/>
      </c>
      <c r="AY74" s="154"/>
      <c r="AZ74" s="314" t="str">
        <f>IF('DATA - Baseline'!AZ74="Yes",1,IF('DATA - Baseline'!AZ74="No",2,""))</f>
        <v/>
      </c>
      <c r="BA74" s="273"/>
      <c r="BB74" s="159"/>
      <c r="BC74" s="159"/>
      <c r="BE74" s="175"/>
    </row>
    <row r="75" spans="1:57" s="132" customFormat="1" ht="15" x14ac:dyDescent="0.3">
      <c r="A75" s="148"/>
      <c r="B75" s="149"/>
      <c r="C75" s="236" t="str">
        <f t="shared" si="1"/>
        <v/>
      </c>
      <c r="D75" s="198" t="str">
        <f>IF('DATA - Baseline'!D75="","",'DATA - Baseline'!D75)</f>
        <v/>
      </c>
      <c r="E75" s="178" t="str">
        <f>IF('DATA - Baseline'!E75="","",'DATA - Baseline'!E75)</f>
        <v/>
      </c>
      <c r="F75" s="178" t="str">
        <f>IF('DATA - Baseline'!F75="","",'DATA - Baseline'!F75)</f>
        <v/>
      </c>
      <c r="G75" s="178" t="str">
        <f>IF('DATA - Baseline'!G74="","",INDEX(Codes,MATCH('DATA - Baseline'!G74,Modes,0)))</f>
        <v/>
      </c>
      <c r="H75" s="178"/>
      <c r="I75" s="178" t="str">
        <f>IF('DATA - Baseline'!I75="","",INDEX(Codes,MATCH('DATA - Baseline'!I75,Modes,0)))</f>
        <v/>
      </c>
      <c r="J75" s="134"/>
      <c r="K75" s="192" t="str">
        <f>IF('DATA - Baseline'!K75=0,"",IF('DATA - Baseline'!K75="","",'DATA - Baseline'!K75))</f>
        <v/>
      </c>
      <c r="L75" s="192" t="str">
        <f>IF('DATA - Baseline'!L75="Yes",1,IF('DATA - Baseline'!L75="No",2,""))</f>
        <v/>
      </c>
      <c r="M75" s="192" t="str">
        <f>IF('DATA - Baseline'!M75="Yes",1,IF('DATA - Baseline'!M75="No",2,""))</f>
        <v/>
      </c>
      <c r="N75" s="178" t="str">
        <f>IF('DATA - Baseline'!N75="Relaxed",1,IF('DATA - Baseline'!N75="Rushed",2,IF('DATA - Baseline'!N75="Happy",3,IF('DATA - Baseline'!N75="Frustrated",4,IF('DATA - Baseline'!N75="Other",5,"")))))</f>
        <v/>
      </c>
      <c r="O75" s="176"/>
      <c r="P75" s="178" t="str">
        <f>IF('DATA - Baseline'!P75="","",'DATA - Baseline'!P75)</f>
        <v/>
      </c>
      <c r="Q75" s="178" t="str">
        <f>IF('DATA - Baseline'!Q75="Boy",1,IF('DATA - Baseline'!Q75="Girl",2,""))</f>
        <v/>
      </c>
      <c r="R75" s="192" t="str">
        <f>IF('DATA - Baseline'!R75&gt;0,'DATA - Baseline'!R75,"")</f>
        <v/>
      </c>
      <c r="S75" s="178" t="str">
        <f>IF('DATA - Baseline'!S75="Less than 0.5km",1,IF('DATA - Baseline'!S75="0.51 to 1.59km",2,IF('DATA - Baseline'!S75="1.6 to 3km",3,IF('DATA - Baseline'!S75="Over 3km",4, ""))))</f>
        <v/>
      </c>
      <c r="T75" s="126"/>
      <c r="U75" s="135"/>
      <c r="V75" s="135"/>
      <c r="W75" s="135"/>
      <c r="X75" s="135"/>
      <c r="Y75" s="135"/>
      <c r="Z75" s="178" t="str">
        <f>IF('DATA - Baseline'!Z75="STRONGLY AGREE",1,IF('DATA - Baseline'!Z75="AGREE",2,IF('DATA - Baseline'!Z75="DISAGREE",3,IF('DATA - Baseline'!Z75="STRONGLY DISAGREE",4, ""))))</f>
        <v/>
      </c>
      <c r="AA75" s="178" t="str">
        <f>IF(C75="","",(IF(COUNTA('DATA - Baseline'!AB75:AV75)&gt;0,1,2)))</f>
        <v/>
      </c>
      <c r="AB75" s="152"/>
      <c r="AC75" s="153"/>
      <c r="AD75" s="153"/>
      <c r="AE75" s="153"/>
      <c r="AF75" s="153"/>
      <c r="AG75" s="153"/>
      <c r="AH75" s="151"/>
      <c r="AI75" s="156"/>
      <c r="AJ75" s="156"/>
      <c r="AK75" s="156"/>
      <c r="AL75" s="156"/>
      <c r="AM75" s="156"/>
      <c r="AN75" s="156"/>
      <c r="AO75" s="157"/>
      <c r="AP75" s="158"/>
      <c r="AQ75" s="158"/>
      <c r="AR75" s="158"/>
      <c r="AS75" s="158"/>
      <c r="AT75" s="158"/>
      <c r="AU75" s="158"/>
      <c r="AV75" s="158"/>
      <c r="AW75" s="178" t="str">
        <f>IF('DATA - Baseline'!AW75="Relaxed",1,IF('DATA - Baseline'!AW75="Rushed",2,IF('DATA - Baseline'!AW75="Happy",3,IF('DATA - Baseline'!AW75="Tired",4,""))))</f>
        <v/>
      </c>
      <c r="AX75" s="178" t="str">
        <f>IF('DATA - Baseline'!AX75="Relaxed",1,IF('DATA - Baseline'!AX75="Rushed",2,IF('DATA - Baseline'!AX75="Happy",3,IF('DATA - Baseline'!AX75="Tired",4,""))))</f>
        <v/>
      </c>
      <c r="AY75" s="154"/>
      <c r="AZ75" s="314" t="str">
        <f>IF('DATA - Baseline'!AZ75="Yes",1,IF('DATA - Baseline'!AZ75="No",2,""))</f>
        <v/>
      </c>
      <c r="BA75" s="273"/>
      <c r="BB75" s="159"/>
      <c r="BC75" s="159"/>
      <c r="BE75" s="175"/>
    </row>
    <row r="76" spans="1:57" s="132" customFormat="1" ht="15" x14ac:dyDescent="0.3">
      <c r="A76" s="148"/>
      <c r="B76" s="149"/>
      <c r="C76" s="236" t="str">
        <f t="shared" si="1"/>
        <v/>
      </c>
      <c r="D76" s="198" t="str">
        <f>IF('DATA - Baseline'!D76="","",'DATA - Baseline'!D76)</f>
        <v/>
      </c>
      <c r="E76" s="178" t="str">
        <f>IF('DATA - Baseline'!E76="","",'DATA - Baseline'!E76)</f>
        <v/>
      </c>
      <c r="F76" s="178" t="str">
        <f>IF('DATA - Baseline'!F76="","",'DATA - Baseline'!F76)</f>
        <v/>
      </c>
      <c r="G76" s="178" t="str">
        <f>IF('DATA - Baseline'!G75="","",INDEX(Codes,MATCH('DATA - Baseline'!G75,Modes,0)))</f>
        <v/>
      </c>
      <c r="H76" s="178"/>
      <c r="I76" s="178" t="str">
        <f>IF('DATA - Baseline'!I76="","",INDEX(Codes,MATCH('DATA - Baseline'!I76,Modes,0)))</f>
        <v/>
      </c>
      <c r="J76" s="134"/>
      <c r="K76" s="192" t="str">
        <f>IF('DATA - Baseline'!K76=0,"",IF('DATA - Baseline'!K76="","",'DATA - Baseline'!K76))</f>
        <v/>
      </c>
      <c r="L76" s="192" t="str">
        <f>IF('DATA - Baseline'!L76="Yes",1,IF('DATA - Baseline'!L76="No",2,""))</f>
        <v/>
      </c>
      <c r="M76" s="192" t="str">
        <f>IF('DATA - Baseline'!M76="Yes",1,IF('DATA - Baseline'!M76="No",2,""))</f>
        <v/>
      </c>
      <c r="N76" s="178" t="str">
        <f>IF('DATA - Baseline'!N76="Relaxed",1,IF('DATA - Baseline'!N76="Rushed",2,IF('DATA - Baseline'!N76="Happy",3,IF('DATA - Baseline'!N76="Frustrated",4,IF('DATA - Baseline'!N76="Other",5,"")))))</f>
        <v/>
      </c>
      <c r="O76" s="176"/>
      <c r="P76" s="178" t="str">
        <f>IF('DATA - Baseline'!P76="","",'DATA - Baseline'!P76)</f>
        <v/>
      </c>
      <c r="Q76" s="178" t="str">
        <f>IF('DATA - Baseline'!Q76="Boy",1,IF('DATA - Baseline'!Q76="Girl",2,""))</f>
        <v/>
      </c>
      <c r="R76" s="192" t="str">
        <f>IF('DATA - Baseline'!R76&gt;0,'DATA - Baseline'!R76,"")</f>
        <v/>
      </c>
      <c r="S76" s="178" t="str">
        <f>IF('DATA - Baseline'!S76="Less than 0.5km",1,IF('DATA - Baseline'!S76="0.51 to 1.59km",2,IF('DATA - Baseline'!S76="1.6 to 3km",3,IF('DATA - Baseline'!S76="Over 3km",4, ""))))</f>
        <v/>
      </c>
      <c r="T76" s="126"/>
      <c r="U76" s="135"/>
      <c r="V76" s="135"/>
      <c r="W76" s="135"/>
      <c r="X76" s="135"/>
      <c r="Y76" s="135"/>
      <c r="Z76" s="178" t="str">
        <f>IF('DATA - Baseline'!Z76="STRONGLY AGREE",1,IF('DATA - Baseline'!Z76="AGREE",2,IF('DATA - Baseline'!Z76="DISAGREE",3,IF('DATA - Baseline'!Z76="STRONGLY DISAGREE",4, ""))))</f>
        <v/>
      </c>
      <c r="AA76" s="178" t="str">
        <f>IF(C76="","",(IF(COUNTA('DATA - Baseline'!AB76:AV76)&gt;0,1,2)))</f>
        <v/>
      </c>
      <c r="AB76" s="152"/>
      <c r="AC76" s="153"/>
      <c r="AD76" s="153"/>
      <c r="AE76" s="153"/>
      <c r="AF76" s="153"/>
      <c r="AG76" s="153"/>
      <c r="AH76" s="151"/>
      <c r="AI76" s="156"/>
      <c r="AJ76" s="156"/>
      <c r="AK76" s="156"/>
      <c r="AL76" s="156"/>
      <c r="AM76" s="156"/>
      <c r="AN76" s="156"/>
      <c r="AO76" s="157"/>
      <c r="AP76" s="158"/>
      <c r="AQ76" s="158"/>
      <c r="AR76" s="158"/>
      <c r="AS76" s="158"/>
      <c r="AT76" s="158"/>
      <c r="AU76" s="158"/>
      <c r="AV76" s="158"/>
      <c r="AW76" s="178" t="str">
        <f>IF('DATA - Baseline'!AW76="Relaxed",1,IF('DATA - Baseline'!AW76="Rushed",2,IF('DATA - Baseline'!AW76="Happy",3,IF('DATA - Baseline'!AW76="Tired",4,""))))</f>
        <v/>
      </c>
      <c r="AX76" s="178" t="str">
        <f>IF('DATA - Baseline'!AX76="Relaxed",1,IF('DATA - Baseline'!AX76="Rushed",2,IF('DATA - Baseline'!AX76="Happy",3,IF('DATA - Baseline'!AX76="Tired",4,""))))</f>
        <v/>
      </c>
      <c r="AY76" s="154"/>
      <c r="AZ76" s="314" t="str">
        <f>IF('DATA - Baseline'!AZ76="Yes",1,IF('DATA - Baseline'!AZ76="No",2,""))</f>
        <v/>
      </c>
      <c r="BA76" s="273"/>
      <c r="BB76" s="159"/>
      <c r="BC76" s="159"/>
      <c r="BE76" s="175"/>
    </row>
    <row r="77" spans="1:57" s="132" customFormat="1" ht="15" x14ac:dyDescent="0.3">
      <c r="A77" s="148"/>
      <c r="B77" s="149"/>
      <c r="C77" s="236" t="str">
        <f t="shared" si="1"/>
        <v/>
      </c>
      <c r="D77" s="198" t="str">
        <f>IF('DATA - Baseline'!D77="","",'DATA - Baseline'!D77)</f>
        <v/>
      </c>
      <c r="E77" s="178" t="str">
        <f>IF('DATA - Baseline'!E77="","",'DATA - Baseline'!E77)</f>
        <v/>
      </c>
      <c r="F77" s="178" t="str">
        <f>IF('DATA - Baseline'!F77="","",'DATA - Baseline'!F77)</f>
        <v/>
      </c>
      <c r="G77" s="178" t="str">
        <f>IF('DATA - Baseline'!G76="","",INDEX(Codes,MATCH('DATA - Baseline'!G76,Modes,0)))</f>
        <v/>
      </c>
      <c r="H77" s="178"/>
      <c r="I77" s="178" t="str">
        <f>IF('DATA - Baseline'!I77="","",INDEX(Codes,MATCH('DATA - Baseline'!I77,Modes,0)))</f>
        <v/>
      </c>
      <c r="J77" s="134"/>
      <c r="K77" s="192" t="str">
        <f>IF('DATA - Baseline'!K77=0,"",IF('DATA - Baseline'!K77="","",'DATA - Baseline'!K77))</f>
        <v/>
      </c>
      <c r="L77" s="192" t="str">
        <f>IF('DATA - Baseline'!L77="Yes",1,IF('DATA - Baseline'!L77="No",2,""))</f>
        <v/>
      </c>
      <c r="M77" s="192" t="str">
        <f>IF('DATA - Baseline'!M77="Yes",1,IF('DATA - Baseline'!M77="No",2,""))</f>
        <v/>
      </c>
      <c r="N77" s="178" t="str">
        <f>IF('DATA - Baseline'!N77="Relaxed",1,IF('DATA - Baseline'!N77="Rushed",2,IF('DATA - Baseline'!N77="Happy",3,IF('DATA - Baseline'!N77="Frustrated",4,IF('DATA - Baseline'!N77="Other",5,"")))))</f>
        <v/>
      </c>
      <c r="O77" s="176"/>
      <c r="P77" s="178" t="str">
        <f>IF('DATA - Baseline'!P77="","",'DATA - Baseline'!P77)</f>
        <v/>
      </c>
      <c r="Q77" s="178" t="str">
        <f>IF('DATA - Baseline'!Q77="Boy",1,IF('DATA - Baseline'!Q77="Girl",2,""))</f>
        <v/>
      </c>
      <c r="R77" s="192" t="str">
        <f>IF('DATA - Baseline'!R77&gt;0,'DATA - Baseline'!R77,"")</f>
        <v/>
      </c>
      <c r="S77" s="178" t="str">
        <f>IF('DATA - Baseline'!S77="Less than 0.5km",1,IF('DATA - Baseline'!S77="0.51 to 1.59km",2,IF('DATA - Baseline'!S77="1.6 to 3km",3,IF('DATA - Baseline'!S77="Over 3km",4, ""))))</f>
        <v/>
      </c>
      <c r="T77" s="126"/>
      <c r="U77" s="135"/>
      <c r="V77" s="135"/>
      <c r="W77" s="135"/>
      <c r="X77" s="135"/>
      <c r="Y77" s="135"/>
      <c r="Z77" s="178" t="str">
        <f>IF('DATA - Baseline'!Z77="STRONGLY AGREE",1,IF('DATA - Baseline'!Z77="AGREE",2,IF('DATA - Baseline'!Z77="DISAGREE",3,IF('DATA - Baseline'!Z77="STRONGLY DISAGREE",4, ""))))</f>
        <v/>
      </c>
      <c r="AA77" s="178" t="str">
        <f>IF(C77="","",(IF(COUNTA('DATA - Baseline'!AB77:AV77)&gt;0,1,2)))</f>
        <v/>
      </c>
      <c r="AB77" s="152"/>
      <c r="AC77" s="153"/>
      <c r="AD77" s="153"/>
      <c r="AE77" s="153"/>
      <c r="AF77" s="153"/>
      <c r="AG77" s="153"/>
      <c r="AH77" s="151"/>
      <c r="AI77" s="156"/>
      <c r="AJ77" s="156"/>
      <c r="AK77" s="156"/>
      <c r="AL77" s="156"/>
      <c r="AM77" s="156"/>
      <c r="AN77" s="156"/>
      <c r="AO77" s="157"/>
      <c r="AP77" s="158"/>
      <c r="AQ77" s="158"/>
      <c r="AR77" s="158"/>
      <c r="AS77" s="158"/>
      <c r="AT77" s="158"/>
      <c r="AU77" s="158"/>
      <c r="AV77" s="158"/>
      <c r="AW77" s="178" t="str">
        <f>IF('DATA - Baseline'!AW77="Relaxed",1,IF('DATA - Baseline'!AW77="Rushed",2,IF('DATA - Baseline'!AW77="Happy",3,IF('DATA - Baseline'!AW77="Tired",4,""))))</f>
        <v/>
      </c>
      <c r="AX77" s="178" t="str">
        <f>IF('DATA - Baseline'!AX77="Relaxed",1,IF('DATA - Baseline'!AX77="Rushed",2,IF('DATA - Baseline'!AX77="Happy",3,IF('DATA - Baseline'!AX77="Tired",4,""))))</f>
        <v/>
      </c>
      <c r="AY77" s="154"/>
      <c r="AZ77" s="314" t="str">
        <f>IF('DATA - Baseline'!AZ77="Yes",1,IF('DATA - Baseline'!AZ77="No",2,""))</f>
        <v/>
      </c>
      <c r="BA77" s="273"/>
      <c r="BB77" s="159"/>
      <c r="BC77" s="159"/>
      <c r="BE77" s="175"/>
    </row>
    <row r="78" spans="1:57" s="132" customFormat="1" ht="15" x14ac:dyDescent="0.3">
      <c r="A78" s="148"/>
      <c r="B78" s="149"/>
      <c r="C78" s="236" t="str">
        <f t="shared" si="1"/>
        <v/>
      </c>
      <c r="D78" s="198" t="str">
        <f>IF('DATA - Baseline'!D78="","",'DATA - Baseline'!D78)</f>
        <v/>
      </c>
      <c r="E78" s="178" t="str">
        <f>IF('DATA - Baseline'!E78="","",'DATA - Baseline'!E78)</f>
        <v/>
      </c>
      <c r="F78" s="178" t="str">
        <f>IF('DATA - Baseline'!F78="","",'DATA - Baseline'!F78)</f>
        <v/>
      </c>
      <c r="G78" s="178" t="str">
        <f>IF('DATA - Baseline'!G77="","",INDEX(Codes,MATCH('DATA - Baseline'!G77,Modes,0)))</f>
        <v/>
      </c>
      <c r="H78" s="178"/>
      <c r="I78" s="178" t="str">
        <f>IF('DATA - Baseline'!I78="","",INDEX(Codes,MATCH('DATA - Baseline'!I78,Modes,0)))</f>
        <v/>
      </c>
      <c r="J78" s="134"/>
      <c r="K78" s="192" t="str">
        <f>IF('DATA - Baseline'!K78=0,"",IF('DATA - Baseline'!K78="","",'DATA - Baseline'!K78))</f>
        <v/>
      </c>
      <c r="L78" s="192" t="str">
        <f>IF('DATA - Baseline'!L78="Yes",1,IF('DATA - Baseline'!L78="No",2,""))</f>
        <v/>
      </c>
      <c r="M78" s="192" t="str">
        <f>IF('DATA - Baseline'!M78="Yes",1,IF('DATA - Baseline'!M78="No",2,""))</f>
        <v/>
      </c>
      <c r="N78" s="178" t="str">
        <f>IF('DATA - Baseline'!N78="Relaxed",1,IF('DATA - Baseline'!N78="Rushed",2,IF('DATA - Baseline'!N78="Happy",3,IF('DATA - Baseline'!N78="Frustrated",4,IF('DATA - Baseline'!N78="Other",5,"")))))</f>
        <v/>
      </c>
      <c r="O78" s="176"/>
      <c r="P78" s="178" t="str">
        <f>IF('DATA - Baseline'!P78="","",'DATA - Baseline'!P78)</f>
        <v/>
      </c>
      <c r="Q78" s="178" t="str">
        <f>IF('DATA - Baseline'!Q78="Boy",1,IF('DATA - Baseline'!Q78="Girl",2,""))</f>
        <v/>
      </c>
      <c r="R78" s="192" t="str">
        <f>IF('DATA - Baseline'!R78&gt;0,'DATA - Baseline'!R78,"")</f>
        <v/>
      </c>
      <c r="S78" s="178" t="str">
        <f>IF('DATA - Baseline'!S78="Less than 0.5km",1,IF('DATA - Baseline'!S78="0.51 to 1.59km",2,IF('DATA - Baseline'!S78="1.6 to 3km",3,IF('DATA - Baseline'!S78="Over 3km",4, ""))))</f>
        <v/>
      </c>
      <c r="T78" s="126"/>
      <c r="U78" s="135"/>
      <c r="V78" s="135"/>
      <c r="W78" s="135"/>
      <c r="X78" s="135"/>
      <c r="Y78" s="135"/>
      <c r="Z78" s="178" t="str">
        <f>IF('DATA - Baseline'!Z78="STRONGLY AGREE",1,IF('DATA - Baseline'!Z78="AGREE",2,IF('DATA - Baseline'!Z78="DISAGREE",3,IF('DATA - Baseline'!Z78="STRONGLY DISAGREE",4, ""))))</f>
        <v/>
      </c>
      <c r="AA78" s="178" t="str">
        <f>IF(C78="","",(IF(COUNTA('DATA - Baseline'!AB78:AV78)&gt;0,1,2)))</f>
        <v/>
      </c>
      <c r="AB78" s="152"/>
      <c r="AC78" s="153"/>
      <c r="AD78" s="153"/>
      <c r="AE78" s="153"/>
      <c r="AF78" s="153"/>
      <c r="AG78" s="153"/>
      <c r="AH78" s="151"/>
      <c r="AI78" s="156"/>
      <c r="AJ78" s="156"/>
      <c r="AK78" s="156"/>
      <c r="AL78" s="156"/>
      <c r="AM78" s="156"/>
      <c r="AN78" s="156"/>
      <c r="AO78" s="157"/>
      <c r="AP78" s="158"/>
      <c r="AQ78" s="158"/>
      <c r="AR78" s="158"/>
      <c r="AS78" s="158"/>
      <c r="AT78" s="158"/>
      <c r="AU78" s="158"/>
      <c r="AV78" s="158"/>
      <c r="AW78" s="178" t="str">
        <f>IF('DATA - Baseline'!AW78="Relaxed",1,IF('DATA - Baseline'!AW78="Rushed",2,IF('DATA - Baseline'!AW78="Happy",3,IF('DATA - Baseline'!AW78="Tired",4,""))))</f>
        <v/>
      </c>
      <c r="AX78" s="178" t="str">
        <f>IF('DATA - Baseline'!AX78="Relaxed",1,IF('DATA - Baseline'!AX78="Rushed",2,IF('DATA - Baseline'!AX78="Happy",3,IF('DATA - Baseline'!AX78="Tired",4,""))))</f>
        <v/>
      </c>
      <c r="AY78" s="154"/>
      <c r="AZ78" s="314" t="str">
        <f>IF('DATA - Baseline'!AZ78="Yes",1,IF('DATA - Baseline'!AZ78="No",2,""))</f>
        <v/>
      </c>
      <c r="BA78" s="273"/>
      <c r="BB78" s="159"/>
      <c r="BC78" s="159"/>
      <c r="BE78" s="175"/>
    </row>
    <row r="79" spans="1:57" s="132" customFormat="1" ht="15" x14ac:dyDescent="0.3">
      <c r="A79" s="148"/>
      <c r="B79" s="149"/>
      <c r="C79" s="236" t="str">
        <f t="shared" si="1"/>
        <v/>
      </c>
      <c r="D79" s="198" t="str">
        <f>IF('DATA - Baseline'!D79="","",'DATA - Baseline'!D79)</f>
        <v/>
      </c>
      <c r="E79" s="178" t="str">
        <f>IF('DATA - Baseline'!E79="","",'DATA - Baseline'!E79)</f>
        <v/>
      </c>
      <c r="F79" s="178" t="str">
        <f>IF('DATA - Baseline'!F79="","",'DATA - Baseline'!F79)</f>
        <v/>
      </c>
      <c r="G79" s="178" t="str">
        <f>IF('DATA - Baseline'!G78="","",INDEX(Codes,MATCH('DATA - Baseline'!G78,Modes,0)))</f>
        <v/>
      </c>
      <c r="H79" s="178"/>
      <c r="I79" s="178" t="str">
        <f>IF('DATA - Baseline'!I79="","",INDEX(Codes,MATCH('DATA - Baseline'!I79,Modes,0)))</f>
        <v/>
      </c>
      <c r="J79" s="134"/>
      <c r="K79" s="192" t="str">
        <f>IF('DATA - Baseline'!K79=0,"",IF('DATA - Baseline'!K79="","",'DATA - Baseline'!K79))</f>
        <v/>
      </c>
      <c r="L79" s="192" t="str">
        <f>IF('DATA - Baseline'!L79="Yes",1,IF('DATA - Baseline'!L79="No",2,""))</f>
        <v/>
      </c>
      <c r="M79" s="192" t="str">
        <f>IF('DATA - Baseline'!M79="Yes",1,IF('DATA - Baseline'!M79="No",2,""))</f>
        <v/>
      </c>
      <c r="N79" s="178" t="str">
        <f>IF('DATA - Baseline'!N79="Relaxed",1,IF('DATA - Baseline'!N79="Rushed",2,IF('DATA - Baseline'!N79="Happy",3,IF('DATA - Baseline'!N79="Frustrated",4,IF('DATA - Baseline'!N79="Other",5,"")))))</f>
        <v/>
      </c>
      <c r="O79" s="176"/>
      <c r="P79" s="178" t="str">
        <f>IF('DATA - Baseline'!P79="","",'DATA - Baseline'!P79)</f>
        <v/>
      </c>
      <c r="Q79" s="178" t="str">
        <f>IF('DATA - Baseline'!Q79="Boy",1,IF('DATA - Baseline'!Q79="Girl",2,""))</f>
        <v/>
      </c>
      <c r="R79" s="192" t="str">
        <f>IF('DATA - Baseline'!R79&gt;0,'DATA - Baseline'!R79,"")</f>
        <v/>
      </c>
      <c r="S79" s="178" t="str">
        <f>IF('DATA - Baseline'!S79="Less than 0.5km",1,IF('DATA - Baseline'!S79="0.51 to 1.59km",2,IF('DATA - Baseline'!S79="1.6 to 3km",3,IF('DATA - Baseline'!S79="Over 3km",4, ""))))</f>
        <v/>
      </c>
      <c r="T79" s="126"/>
      <c r="U79" s="135"/>
      <c r="V79" s="135"/>
      <c r="W79" s="135"/>
      <c r="X79" s="135"/>
      <c r="Y79" s="135"/>
      <c r="Z79" s="178" t="str">
        <f>IF('DATA - Baseline'!Z79="STRONGLY AGREE",1,IF('DATA - Baseline'!Z79="AGREE",2,IF('DATA - Baseline'!Z79="DISAGREE",3,IF('DATA - Baseline'!Z79="STRONGLY DISAGREE",4, ""))))</f>
        <v/>
      </c>
      <c r="AA79" s="178" t="str">
        <f>IF(C79="","",(IF(COUNTA('DATA - Baseline'!AB79:AV79)&gt;0,1,2)))</f>
        <v/>
      </c>
      <c r="AB79" s="152"/>
      <c r="AC79" s="153"/>
      <c r="AD79" s="153"/>
      <c r="AE79" s="153"/>
      <c r="AF79" s="153"/>
      <c r="AG79" s="153"/>
      <c r="AH79" s="151"/>
      <c r="AI79" s="156"/>
      <c r="AJ79" s="156"/>
      <c r="AK79" s="156"/>
      <c r="AL79" s="156"/>
      <c r="AM79" s="156"/>
      <c r="AN79" s="156"/>
      <c r="AO79" s="157"/>
      <c r="AP79" s="158"/>
      <c r="AQ79" s="158"/>
      <c r="AR79" s="158"/>
      <c r="AS79" s="158"/>
      <c r="AT79" s="158"/>
      <c r="AU79" s="158"/>
      <c r="AV79" s="158"/>
      <c r="AW79" s="178" t="str">
        <f>IF('DATA - Baseline'!AW79="Relaxed",1,IF('DATA - Baseline'!AW79="Rushed",2,IF('DATA - Baseline'!AW79="Happy",3,IF('DATA - Baseline'!AW79="Tired",4,""))))</f>
        <v/>
      </c>
      <c r="AX79" s="178" t="str">
        <f>IF('DATA - Baseline'!AX79="Relaxed",1,IF('DATA - Baseline'!AX79="Rushed",2,IF('DATA - Baseline'!AX79="Happy",3,IF('DATA - Baseline'!AX79="Tired",4,""))))</f>
        <v/>
      </c>
      <c r="AY79" s="154"/>
      <c r="AZ79" s="314" t="str">
        <f>IF('DATA - Baseline'!AZ79="Yes",1,IF('DATA - Baseline'!AZ79="No",2,""))</f>
        <v/>
      </c>
      <c r="BA79" s="273"/>
      <c r="BB79" s="159"/>
      <c r="BC79" s="159"/>
      <c r="BE79" s="175"/>
    </row>
    <row r="80" spans="1:57" s="132" customFormat="1" ht="15" x14ac:dyDescent="0.3">
      <c r="A80" s="148"/>
      <c r="B80" s="149"/>
      <c r="C80" s="236" t="str">
        <f t="shared" si="1"/>
        <v/>
      </c>
      <c r="D80" s="198" t="str">
        <f>IF('DATA - Baseline'!D80="","",'DATA - Baseline'!D80)</f>
        <v/>
      </c>
      <c r="E80" s="178" t="str">
        <f>IF('DATA - Baseline'!E80="","",'DATA - Baseline'!E80)</f>
        <v/>
      </c>
      <c r="F80" s="178" t="str">
        <f>IF('DATA - Baseline'!F80="","",'DATA - Baseline'!F80)</f>
        <v/>
      </c>
      <c r="G80" s="178" t="str">
        <f>IF('DATA - Baseline'!G79="","",INDEX(Codes,MATCH('DATA - Baseline'!G79,Modes,0)))</f>
        <v/>
      </c>
      <c r="H80" s="178"/>
      <c r="I80" s="178" t="str">
        <f>IF('DATA - Baseline'!I80="","",INDEX(Codes,MATCH('DATA - Baseline'!I80,Modes,0)))</f>
        <v/>
      </c>
      <c r="J80" s="134"/>
      <c r="K80" s="192" t="str">
        <f>IF('DATA - Baseline'!K80=0,"",IF('DATA - Baseline'!K80="","",'DATA - Baseline'!K80))</f>
        <v/>
      </c>
      <c r="L80" s="192" t="str">
        <f>IF('DATA - Baseline'!L80="Yes",1,IF('DATA - Baseline'!L80="No",2,""))</f>
        <v/>
      </c>
      <c r="M80" s="192" t="str">
        <f>IF('DATA - Baseline'!M80="Yes",1,IF('DATA - Baseline'!M80="No",2,""))</f>
        <v/>
      </c>
      <c r="N80" s="178" t="str">
        <f>IF('DATA - Baseline'!N80="Relaxed",1,IF('DATA - Baseline'!N80="Rushed",2,IF('DATA - Baseline'!N80="Happy",3,IF('DATA - Baseline'!N80="Frustrated",4,IF('DATA - Baseline'!N80="Other",5,"")))))</f>
        <v/>
      </c>
      <c r="O80" s="176"/>
      <c r="P80" s="178" t="str">
        <f>IF('DATA - Baseline'!P80="","",'DATA - Baseline'!P80)</f>
        <v/>
      </c>
      <c r="Q80" s="178" t="str">
        <f>IF('DATA - Baseline'!Q80="Boy",1,IF('DATA - Baseline'!Q80="Girl",2,""))</f>
        <v/>
      </c>
      <c r="R80" s="192" t="str">
        <f>IF('DATA - Baseline'!R80&gt;0,'DATA - Baseline'!R80,"")</f>
        <v/>
      </c>
      <c r="S80" s="178" t="str">
        <f>IF('DATA - Baseline'!S80="Less than 0.5km",1,IF('DATA - Baseline'!S80="0.51 to 1.59km",2,IF('DATA - Baseline'!S80="1.6 to 3km",3,IF('DATA - Baseline'!S80="Over 3km",4, ""))))</f>
        <v/>
      </c>
      <c r="T80" s="126"/>
      <c r="U80" s="135"/>
      <c r="V80" s="135"/>
      <c r="W80" s="135"/>
      <c r="X80" s="135"/>
      <c r="Y80" s="135"/>
      <c r="Z80" s="178" t="str">
        <f>IF('DATA - Baseline'!Z80="STRONGLY AGREE",1,IF('DATA - Baseline'!Z80="AGREE",2,IF('DATA - Baseline'!Z80="DISAGREE",3,IF('DATA - Baseline'!Z80="STRONGLY DISAGREE",4, ""))))</f>
        <v/>
      </c>
      <c r="AA80" s="178" t="str">
        <f>IF(C80="","",(IF(COUNTA('DATA - Baseline'!AB80:AV80)&gt;0,1,2)))</f>
        <v/>
      </c>
      <c r="AB80" s="152"/>
      <c r="AC80" s="153"/>
      <c r="AD80" s="153"/>
      <c r="AE80" s="153"/>
      <c r="AF80" s="153"/>
      <c r="AG80" s="153"/>
      <c r="AH80" s="151"/>
      <c r="AI80" s="156"/>
      <c r="AJ80" s="156"/>
      <c r="AK80" s="156"/>
      <c r="AL80" s="156"/>
      <c r="AM80" s="156"/>
      <c r="AN80" s="156"/>
      <c r="AO80" s="157"/>
      <c r="AP80" s="158"/>
      <c r="AQ80" s="158"/>
      <c r="AR80" s="158"/>
      <c r="AS80" s="158"/>
      <c r="AT80" s="158"/>
      <c r="AU80" s="158"/>
      <c r="AV80" s="158"/>
      <c r="AW80" s="178" t="str">
        <f>IF('DATA - Baseline'!AW80="Relaxed",1,IF('DATA - Baseline'!AW80="Rushed",2,IF('DATA - Baseline'!AW80="Happy",3,IF('DATA - Baseline'!AW80="Tired",4,""))))</f>
        <v/>
      </c>
      <c r="AX80" s="178" t="str">
        <f>IF('DATA - Baseline'!AX80="Relaxed",1,IF('DATA - Baseline'!AX80="Rushed",2,IF('DATA - Baseline'!AX80="Happy",3,IF('DATA - Baseline'!AX80="Tired",4,""))))</f>
        <v/>
      </c>
      <c r="AY80" s="154"/>
      <c r="AZ80" s="314" t="str">
        <f>IF('DATA - Baseline'!AZ80="Yes",1,IF('DATA - Baseline'!AZ80="No",2,""))</f>
        <v/>
      </c>
      <c r="BA80" s="273"/>
      <c r="BB80" s="159"/>
      <c r="BC80" s="159"/>
      <c r="BE80" s="175"/>
    </row>
    <row r="81" spans="1:57" s="132" customFormat="1" ht="15" x14ac:dyDescent="0.3">
      <c r="A81" s="148"/>
      <c r="B81" s="149"/>
      <c r="C81" s="236" t="str">
        <f t="shared" si="1"/>
        <v/>
      </c>
      <c r="D81" s="198" t="str">
        <f>IF('DATA - Baseline'!D81="","",'DATA - Baseline'!D81)</f>
        <v/>
      </c>
      <c r="E81" s="178" t="str">
        <f>IF('DATA - Baseline'!E81="","",'DATA - Baseline'!E81)</f>
        <v/>
      </c>
      <c r="F81" s="178" t="str">
        <f>IF('DATA - Baseline'!F81="","",'DATA - Baseline'!F81)</f>
        <v/>
      </c>
      <c r="G81" s="178" t="str">
        <f>IF('DATA - Baseline'!G80="","",INDEX(Codes,MATCH('DATA - Baseline'!G80,Modes,0)))</f>
        <v/>
      </c>
      <c r="H81" s="178"/>
      <c r="I81" s="178" t="str">
        <f>IF('DATA - Baseline'!I81="","",INDEX(Codes,MATCH('DATA - Baseline'!I81,Modes,0)))</f>
        <v/>
      </c>
      <c r="J81" s="134"/>
      <c r="K81" s="192" t="str">
        <f>IF('DATA - Baseline'!K81=0,"",IF('DATA - Baseline'!K81="","",'DATA - Baseline'!K81))</f>
        <v/>
      </c>
      <c r="L81" s="192" t="str">
        <f>IF('DATA - Baseline'!L81="Yes",1,IF('DATA - Baseline'!L81="No",2,""))</f>
        <v/>
      </c>
      <c r="M81" s="192" t="str">
        <f>IF('DATA - Baseline'!M81="Yes",1,IF('DATA - Baseline'!M81="No",2,""))</f>
        <v/>
      </c>
      <c r="N81" s="178" t="str">
        <f>IF('DATA - Baseline'!N81="Relaxed",1,IF('DATA - Baseline'!N81="Rushed",2,IF('DATA - Baseline'!N81="Happy",3,IF('DATA - Baseline'!N81="Frustrated",4,IF('DATA - Baseline'!N81="Other",5,"")))))</f>
        <v/>
      </c>
      <c r="O81" s="176"/>
      <c r="P81" s="178" t="str">
        <f>IF('DATA - Baseline'!P81="","",'DATA - Baseline'!P81)</f>
        <v/>
      </c>
      <c r="Q81" s="178" t="str">
        <f>IF('DATA - Baseline'!Q81="Boy",1,IF('DATA - Baseline'!Q81="Girl",2,""))</f>
        <v/>
      </c>
      <c r="R81" s="192" t="str">
        <f>IF('DATA - Baseline'!R81&gt;0,'DATA - Baseline'!R81,"")</f>
        <v/>
      </c>
      <c r="S81" s="178" t="str">
        <f>IF('DATA - Baseline'!S81="Less than 0.5km",1,IF('DATA - Baseline'!S81="0.51 to 1.59km",2,IF('DATA - Baseline'!S81="1.6 to 3km",3,IF('DATA - Baseline'!S81="Over 3km",4, ""))))</f>
        <v/>
      </c>
      <c r="T81" s="126"/>
      <c r="U81" s="135"/>
      <c r="V81" s="135"/>
      <c r="W81" s="135"/>
      <c r="X81" s="135"/>
      <c r="Y81" s="135"/>
      <c r="Z81" s="178" t="str">
        <f>IF('DATA - Baseline'!Z81="STRONGLY AGREE",1,IF('DATA - Baseline'!Z81="AGREE",2,IF('DATA - Baseline'!Z81="DISAGREE",3,IF('DATA - Baseline'!Z81="STRONGLY DISAGREE",4, ""))))</f>
        <v/>
      </c>
      <c r="AA81" s="178" t="str">
        <f>IF(C81="","",(IF(COUNTA('DATA - Baseline'!AB81:AV81)&gt;0,1,2)))</f>
        <v/>
      </c>
      <c r="AB81" s="152"/>
      <c r="AC81" s="153"/>
      <c r="AD81" s="153"/>
      <c r="AE81" s="153"/>
      <c r="AF81" s="153"/>
      <c r="AG81" s="153"/>
      <c r="AH81" s="151"/>
      <c r="AI81" s="156"/>
      <c r="AJ81" s="156"/>
      <c r="AK81" s="156"/>
      <c r="AL81" s="156"/>
      <c r="AM81" s="156"/>
      <c r="AN81" s="156"/>
      <c r="AO81" s="157"/>
      <c r="AP81" s="158"/>
      <c r="AQ81" s="158"/>
      <c r="AR81" s="158"/>
      <c r="AS81" s="158"/>
      <c r="AT81" s="158"/>
      <c r="AU81" s="158"/>
      <c r="AV81" s="158"/>
      <c r="AW81" s="178" t="str">
        <f>IF('DATA - Baseline'!AW81="Relaxed",1,IF('DATA - Baseline'!AW81="Rushed",2,IF('DATA - Baseline'!AW81="Happy",3,IF('DATA - Baseline'!AW81="Tired",4,""))))</f>
        <v/>
      </c>
      <c r="AX81" s="178" t="str">
        <f>IF('DATA - Baseline'!AX81="Relaxed",1,IF('DATA - Baseline'!AX81="Rushed",2,IF('DATA - Baseline'!AX81="Happy",3,IF('DATA - Baseline'!AX81="Tired",4,""))))</f>
        <v/>
      </c>
      <c r="AY81" s="154"/>
      <c r="AZ81" s="314" t="str">
        <f>IF('DATA - Baseline'!AZ81="Yes",1,IF('DATA - Baseline'!AZ81="No",2,""))</f>
        <v/>
      </c>
      <c r="BA81" s="273"/>
      <c r="BB81" s="159"/>
      <c r="BC81" s="159"/>
      <c r="BE81" s="175"/>
    </row>
    <row r="82" spans="1:57" s="132" customFormat="1" ht="15" x14ac:dyDescent="0.3">
      <c r="A82" s="148"/>
      <c r="B82" s="149"/>
      <c r="C82" s="236" t="str">
        <f t="shared" si="1"/>
        <v/>
      </c>
      <c r="D82" s="198" t="str">
        <f>IF('DATA - Baseline'!D82="","",'DATA - Baseline'!D82)</f>
        <v/>
      </c>
      <c r="E82" s="178" t="str">
        <f>IF('DATA - Baseline'!E82="","",'DATA - Baseline'!E82)</f>
        <v/>
      </c>
      <c r="F82" s="178" t="str">
        <f>IF('DATA - Baseline'!F82="","",'DATA - Baseline'!F82)</f>
        <v/>
      </c>
      <c r="G82" s="178" t="str">
        <f>IF('DATA - Baseline'!G81="","",INDEX(Codes,MATCH('DATA - Baseline'!G81,Modes,0)))</f>
        <v/>
      </c>
      <c r="H82" s="178"/>
      <c r="I82" s="178" t="str">
        <f>IF('DATA - Baseline'!I82="","",INDEX(Codes,MATCH('DATA - Baseline'!I82,Modes,0)))</f>
        <v/>
      </c>
      <c r="J82" s="134"/>
      <c r="K82" s="192" t="str">
        <f>IF('DATA - Baseline'!K82=0,"",IF('DATA - Baseline'!K82="","",'DATA - Baseline'!K82))</f>
        <v/>
      </c>
      <c r="L82" s="192" t="str">
        <f>IF('DATA - Baseline'!L82="Yes",1,IF('DATA - Baseline'!L82="No",2,""))</f>
        <v/>
      </c>
      <c r="M82" s="192" t="str">
        <f>IF('DATA - Baseline'!M82="Yes",1,IF('DATA - Baseline'!M82="No",2,""))</f>
        <v/>
      </c>
      <c r="N82" s="178" t="str">
        <f>IF('DATA - Baseline'!N82="Relaxed",1,IF('DATA - Baseline'!N82="Rushed",2,IF('DATA - Baseline'!N82="Happy",3,IF('DATA - Baseline'!N82="Frustrated",4,IF('DATA - Baseline'!N82="Other",5,"")))))</f>
        <v/>
      </c>
      <c r="O82" s="176"/>
      <c r="P82" s="178" t="str">
        <f>IF('DATA - Baseline'!P82="","",'DATA - Baseline'!P82)</f>
        <v/>
      </c>
      <c r="Q82" s="178" t="str">
        <f>IF('DATA - Baseline'!Q82="Boy",1,IF('DATA - Baseline'!Q82="Girl",2,""))</f>
        <v/>
      </c>
      <c r="R82" s="192" t="str">
        <f>IF('DATA - Baseline'!R82&gt;0,'DATA - Baseline'!R82,"")</f>
        <v/>
      </c>
      <c r="S82" s="178" t="str">
        <f>IF('DATA - Baseline'!S82="Less than 0.5km",1,IF('DATA - Baseline'!S82="0.51 to 1.59km",2,IF('DATA - Baseline'!S82="1.6 to 3km",3,IF('DATA - Baseline'!S82="Over 3km",4, ""))))</f>
        <v/>
      </c>
      <c r="T82" s="126"/>
      <c r="U82" s="135"/>
      <c r="V82" s="135"/>
      <c r="W82" s="135"/>
      <c r="X82" s="135"/>
      <c r="Y82" s="135"/>
      <c r="Z82" s="178" t="str">
        <f>IF('DATA - Baseline'!Z82="STRONGLY AGREE",1,IF('DATA - Baseline'!Z82="AGREE",2,IF('DATA - Baseline'!Z82="DISAGREE",3,IF('DATA - Baseline'!Z82="STRONGLY DISAGREE",4, ""))))</f>
        <v/>
      </c>
      <c r="AA82" s="178" t="str">
        <f>IF(C82="","",(IF(COUNTA('DATA - Baseline'!AB82:AV82)&gt;0,1,2)))</f>
        <v/>
      </c>
      <c r="AB82" s="152"/>
      <c r="AC82" s="153"/>
      <c r="AD82" s="153"/>
      <c r="AE82" s="153"/>
      <c r="AF82" s="153"/>
      <c r="AG82" s="153"/>
      <c r="AH82" s="151"/>
      <c r="AI82" s="156"/>
      <c r="AJ82" s="156"/>
      <c r="AK82" s="156"/>
      <c r="AL82" s="156"/>
      <c r="AM82" s="156"/>
      <c r="AN82" s="156"/>
      <c r="AO82" s="157"/>
      <c r="AP82" s="158"/>
      <c r="AQ82" s="158"/>
      <c r="AR82" s="158"/>
      <c r="AS82" s="158"/>
      <c r="AT82" s="158"/>
      <c r="AU82" s="158"/>
      <c r="AV82" s="158"/>
      <c r="AW82" s="178" t="str">
        <f>IF('DATA - Baseline'!AW82="Relaxed",1,IF('DATA - Baseline'!AW82="Rushed",2,IF('DATA - Baseline'!AW82="Happy",3,IF('DATA - Baseline'!AW82="Tired",4,""))))</f>
        <v/>
      </c>
      <c r="AX82" s="178" t="str">
        <f>IF('DATA - Baseline'!AX82="Relaxed",1,IF('DATA - Baseline'!AX82="Rushed",2,IF('DATA - Baseline'!AX82="Happy",3,IF('DATA - Baseline'!AX82="Tired",4,""))))</f>
        <v/>
      </c>
      <c r="AY82" s="154"/>
      <c r="AZ82" s="314" t="str">
        <f>IF('DATA - Baseline'!AZ82="Yes",1,IF('DATA - Baseline'!AZ82="No",2,""))</f>
        <v/>
      </c>
      <c r="BA82" s="273"/>
      <c r="BB82" s="159"/>
      <c r="BC82" s="159"/>
      <c r="BE82" s="175"/>
    </row>
    <row r="83" spans="1:57" s="132" customFormat="1" ht="15" x14ac:dyDescent="0.3">
      <c r="A83" s="148"/>
      <c r="B83" s="149"/>
      <c r="C83" s="236" t="str">
        <f t="shared" si="1"/>
        <v/>
      </c>
      <c r="D83" s="198" t="str">
        <f>IF('DATA - Baseline'!D83="","",'DATA - Baseline'!D83)</f>
        <v/>
      </c>
      <c r="E83" s="178" t="str">
        <f>IF('DATA - Baseline'!E83="","",'DATA - Baseline'!E83)</f>
        <v/>
      </c>
      <c r="F83" s="178" t="str">
        <f>IF('DATA - Baseline'!F83="","",'DATA - Baseline'!F83)</f>
        <v/>
      </c>
      <c r="G83" s="178" t="str">
        <f>IF('DATA - Baseline'!G82="","",INDEX(Codes,MATCH('DATA - Baseline'!G82,Modes,0)))</f>
        <v/>
      </c>
      <c r="H83" s="178"/>
      <c r="I83" s="178" t="str">
        <f>IF('DATA - Baseline'!I83="","",INDEX(Codes,MATCH('DATA - Baseline'!I83,Modes,0)))</f>
        <v/>
      </c>
      <c r="J83" s="134"/>
      <c r="K83" s="192" t="str">
        <f>IF('DATA - Baseline'!K83=0,"",IF('DATA - Baseline'!K83="","",'DATA - Baseline'!K83))</f>
        <v/>
      </c>
      <c r="L83" s="192" t="str">
        <f>IF('DATA - Baseline'!L83="Yes",1,IF('DATA - Baseline'!L83="No",2,""))</f>
        <v/>
      </c>
      <c r="M83" s="192" t="str">
        <f>IF('DATA - Baseline'!M83="Yes",1,IF('DATA - Baseline'!M83="No",2,""))</f>
        <v/>
      </c>
      <c r="N83" s="178" t="str">
        <f>IF('DATA - Baseline'!N83="Relaxed",1,IF('DATA - Baseline'!N83="Rushed",2,IF('DATA - Baseline'!N83="Happy",3,IF('DATA - Baseline'!N83="Frustrated",4,IF('DATA - Baseline'!N83="Other",5,"")))))</f>
        <v/>
      </c>
      <c r="O83" s="176"/>
      <c r="P83" s="178" t="str">
        <f>IF('DATA - Baseline'!P83="","",'DATA - Baseline'!P83)</f>
        <v/>
      </c>
      <c r="Q83" s="178" t="str">
        <f>IF('DATA - Baseline'!Q83="Boy",1,IF('DATA - Baseline'!Q83="Girl",2,""))</f>
        <v/>
      </c>
      <c r="R83" s="192" t="str">
        <f>IF('DATA - Baseline'!R83&gt;0,'DATA - Baseline'!R83,"")</f>
        <v/>
      </c>
      <c r="S83" s="178" t="str">
        <f>IF('DATA - Baseline'!S83="Less than 0.5km",1,IF('DATA - Baseline'!S83="0.51 to 1.59km",2,IF('DATA - Baseline'!S83="1.6 to 3km",3,IF('DATA - Baseline'!S83="Over 3km",4, ""))))</f>
        <v/>
      </c>
      <c r="T83" s="126"/>
      <c r="U83" s="135"/>
      <c r="V83" s="135"/>
      <c r="W83" s="135"/>
      <c r="X83" s="135"/>
      <c r="Y83" s="135"/>
      <c r="Z83" s="178" t="str">
        <f>IF('DATA - Baseline'!Z83="STRONGLY AGREE",1,IF('DATA - Baseline'!Z83="AGREE",2,IF('DATA - Baseline'!Z83="DISAGREE",3,IF('DATA - Baseline'!Z83="STRONGLY DISAGREE",4, ""))))</f>
        <v/>
      </c>
      <c r="AA83" s="178" t="str">
        <f>IF(C83="","",(IF(COUNTA('DATA - Baseline'!AB83:AV83)&gt;0,1,2)))</f>
        <v/>
      </c>
      <c r="AB83" s="152"/>
      <c r="AC83" s="153"/>
      <c r="AD83" s="153"/>
      <c r="AE83" s="153"/>
      <c r="AF83" s="153"/>
      <c r="AG83" s="153"/>
      <c r="AH83" s="151"/>
      <c r="AI83" s="156"/>
      <c r="AJ83" s="156"/>
      <c r="AK83" s="156"/>
      <c r="AL83" s="156"/>
      <c r="AM83" s="156"/>
      <c r="AN83" s="156"/>
      <c r="AO83" s="157"/>
      <c r="AP83" s="158"/>
      <c r="AQ83" s="158"/>
      <c r="AR83" s="158"/>
      <c r="AS83" s="158"/>
      <c r="AT83" s="158"/>
      <c r="AU83" s="158"/>
      <c r="AV83" s="158"/>
      <c r="AW83" s="178" t="str">
        <f>IF('DATA - Baseline'!AW83="Relaxed",1,IF('DATA - Baseline'!AW83="Rushed",2,IF('DATA - Baseline'!AW83="Happy",3,IF('DATA - Baseline'!AW83="Tired",4,""))))</f>
        <v/>
      </c>
      <c r="AX83" s="178" t="str">
        <f>IF('DATA - Baseline'!AX83="Relaxed",1,IF('DATA - Baseline'!AX83="Rushed",2,IF('DATA - Baseline'!AX83="Happy",3,IF('DATA - Baseline'!AX83="Tired",4,""))))</f>
        <v/>
      </c>
      <c r="AY83" s="154"/>
      <c r="AZ83" s="314" t="str">
        <f>IF('DATA - Baseline'!AZ83="Yes",1,IF('DATA - Baseline'!AZ83="No",2,""))</f>
        <v/>
      </c>
      <c r="BA83" s="273"/>
      <c r="BB83" s="159"/>
      <c r="BC83" s="159"/>
      <c r="BE83" s="175"/>
    </row>
    <row r="84" spans="1:57" s="132" customFormat="1" ht="15" x14ac:dyDescent="0.3">
      <c r="A84" s="148"/>
      <c r="B84" s="149"/>
      <c r="C84" s="236" t="str">
        <f t="shared" si="1"/>
        <v/>
      </c>
      <c r="D84" s="198" t="str">
        <f>IF('DATA - Baseline'!D84="","",'DATA - Baseline'!D84)</f>
        <v/>
      </c>
      <c r="E84" s="178" t="str">
        <f>IF('DATA - Baseline'!E84="","",'DATA - Baseline'!E84)</f>
        <v/>
      </c>
      <c r="F84" s="178" t="str">
        <f>IF('DATA - Baseline'!F84="","",'DATA - Baseline'!F84)</f>
        <v/>
      </c>
      <c r="G84" s="178" t="str">
        <f>IF('DATA - Baseline'!G83="","",INDEX(Codes,MATCH('DATA - Baseline'!G83,Modes,0)))</f>
        <v/>
      </c>
      <c r="H84" s="178"/>
      <c r="I84" s="178" t="str">
        <f>IF('DATA - Baseline'!I84="","",INDEX(Codes,MATCH('DATA - Baseline'!I84,Modes,0)))</f>
        <v/>
      </c>
      <c r="J84" s="134"/>
      <c r="K84" s="192" t="str">
        <f>IF('DATA - Baseline'!K84=0,"",IF('DATA - Baseline'!K84="","",'DATA - Baseline'!K84))</f>
        <v/>
      </c>
      <c r="L84" s="192" t="str">
        <f>IF('DATA - Baseline'!L84="Yes",1,IF('DATA - Baseline'!L84="No",2,""))</f>
        <v/>
      </c>
      <c r="M84" s="192" t="str">
        <f>IF('DATA - Baseline'!M84="Yes",1,IF('DATA - Baseline'!M84="No",2,""))</f>
        <v/>
      </c>
      <c r="N84" s="178" t="str">
        <f>IF('DATA - Baseline'!N84="Relaxed",1,IF('DATA - Baseline'!N84="Rushed",2,IF('DATA - Baseline'!N84="Happy",3,IF('DATA - Baseline'!N84="Frustrated",4,IF('DATA - Baseline'!N84="Other",5,"")))))</f>
        <v/>
      </c>
      <c r="O84" s="176"/>
      <c r="P84" s="178" t="str">
        <f>IF('DATA - Baseline'!P84="","",'DATA - Baseline'!P84)</f>
        <v/>
      </c>
      <c r="Q84" s="178" t="str">
        <f>IF('DATA - Baseline'!Q84="Boy",1,IF('DATA - Baseline'!Q84="Girl",2,""))</f>
        <v/>
      </c>
      <c r="R84" s="192" t="str">
        <f>IF('DATA - Baseline'!R84&gt;0,'DATA - Baseline'!R84,"")</f>
        <v/>
      </c>
      <c r="S84" s="178" t="str">
        <f>IF('DATA - Baseline'!S84="Less than 0.5km",1,IF('DATA - Baseline'!S84="0.51 to 1.59km",2,IF('DATA - Baseline'!S84="1.6 to 3km",3,IF('DATA - Baseline'!S84="Over 3km",4, ""))))</f>
        <v/>
      </c>
      <c r="T84" s="126"/>
      <c r="U84" s="135"/>
      <c r="V84" s="135"/>
      <c r="W84" s="135"/>
      <c r="X84" s="135"/>
      <c r="Y84" s="135"/>
      <c r="Z84" s="178" t="str">
        <f>IF('DATA - Baseline'!Z84="STRONGLY AGREE",1,IF('DATA - Baseline'!Z84="AGREE",2,IF('DATA - Baseline'!Z84="DISAGREE",3,IF('DATA - Baseline'!Z84="STRONGLY DISAGREE",4, ""))))</f>
        <v/>
      </c>
      <c r="AA84" s="178" t="str">
        <f>IF(C84="","",(IF(COUNTA('DATA - Baseline'!AB84:AV84)&gt;0,1,2)))</f>
        <v/>
      </c>
      <c r="AB84" s="152"/>
      <c r="AC84" s="153"/>
      <c r="AD84" s="153"/>
      <c r="AE84" s="153"/>
      <c r="AF84" s="153"/>
      <c r="AG84" s="153"/>
      <c r="AH84" s="151"/>
      <c r="AI84" s="156"/>
      <c r="AJ84" s="156"/>
      <c r="AK84" s="156"/>
      <c r="AL84" s="156"/>
      <c r="AM84" s="156"/>
      <c r="AN84" s="156"/>
      <c r="AO84" s="157"/>
      <c r="AP84" s="158"/>
      <c r="AQ84" s="158"/>
      <c r="AR84" s="158"/>
      <c r="AS84" s="158"/>
      <c r="AT84" s="158"/>
      <c r="AU84" s="158"/>
      <c r="AV84" s="158"/>
      <c r="AW84" s="178" t="str">
        <f>IF('DATA - Baseline'!AW84="Relaxed",1,IF('DATA - Baseline'!AW84="Rushed",2,IF('DATA - Baseline'!AW84="Happy",3,IF('DATA - Baseline'!AW84="Tired",4,""))))</f>
        <v/>
      </c>
      <c r="AX84" s="178" t="str">
        <f>IF('DATA - Baseline'!AX84="Relaxed",1,IF('DATA - Baseline'!AX84="Rushed",2,IF('DATA - Baseline'!AX84="Happy",3,IF('DATA - Baseline'!AX84="Tired",4,""))))</f>
        <v/>
      </c>
      <c r="AY84" s="154"/>
      <c r="AZ84" s="314" t="str">
        <f>IF('DATA - Baseline'!AZ84="Yes",1,IF('DATA - Baseline'!AZ84="No",2,""))</f>
        <v/>
      </c>
      <c r="BA84" s="273"/>
      <c r="BB84" s="159"/>
      <c r="BC84" s="159"/>
      <c r="BE84" s="175"/>
    </row>
    <row r="85" spans="1:57" s="132" customFormat="1" ht="15" x14ac:dyDescent="0.3">
      <c r="A85" s="148"/>
      <c r="B85" s="149"/>
      <c r="C85" s="236" t="str">
        <f t="shared" si="1"/>
        <v/>
      </c>
      <c r="D85" s="198" t="str">
        <f>IF('DATA - Baseline'!D85="","",'DATA - Baseline'!D85)</f>
        <v/>
      </c>
      <c r="E85" s="178" t="str">
        <f>IF('DATA - Baseline'!E85="","",'DATA - Baseline'!E85)</f>
        <v/>
      </c>
      <c r="F85" s="178" t="str">
        <f>IF('DATA - Baseline'!F85="","",'DATA - Baseline'!F85)</f>
        <v/>
      </c>
      <c r="G85" s="178" t="str">
        <f>IF('DATA - Baseline'!G84="","",INDEX(Codes,MATCH('DATA - Baseline'!G84,Modes,0)))</f>
        <v/>
      </c>
      <c r="H85" s="178"/>
      <c r="I85" s="178" t="str">
        <f>IF('DATA - Baseline'!I85="","",INDEX(Codes,MATCH('DATA - Baseline'!I85,Modes,0)))</f>
        <v/>
      </c>
      <c r="J85" s="134"/>
      <c r="K85" s="192" t="str">
        <f>IF('DATA - Baseline'!K85=0,"",IF('DATA - Baseline'!K85="","",'DATA - Baseline'!K85))</f>
        <v/>
      </c>
      <c r="L85" s="192" t="str">
        <f>IF('DATA - Baseline'!L85="Yes",1,IF('DATA - Baseline'!L85="No",2,""))</f>
        <v/>
      </c>
      <c r="M85" s="192" t="str">
        <f>IF('DATA - Baseline'!M85="Yes",1,IF('DATA - Baseline'!M85="No",2,""))</f>
        <v/>
      </c>
      <c r="N85" s="178" t="str">
        <f>IF('DATA - Baseline'!N85="Relaxed",1,IF('DATA - Baseline'!N85="Rushed",2,IF('DATA - Baseline'!N85="Happy",3,IF('DATA - Baseline'!N85="Frustrated",4,IF('DATA - Baseline'!N85="Other",5,"")))))</f>
        <v/>
      </c>
      <c r="O85" s="176"/>
      <c r="P85" s="178" t="str">
        <f>IF('DATA - Baseline'!P85="","",'DATA - Baseline'!P85)</f>
        <v/>
      </c>
      <c r="Q85" s="178" t="str">
        <f>IF('DATA - Baseline'!Q85="Boy",1,IF('DATA - Baseline'!Q85="Girl",2,""))</f>
        <v/>
      </c>
      <c r="R85" s="192" t="str">
        <f>IF('DATA - Baseline'!R85&gt;0,'DATA - Baseline'!R85,"")</f>
        <v/>
      </c>
      <c r="S85" s="178" t="str">
        <f>IF('DATA - Baseline'!S85="Less than 0.5km",1,IF('DATA - Baseline'!S85="0.51 to 1.59km",2,IF('DATA - Baseline'!S85="1.6 to 3km",3,IF('DATA - Baseline'!S85="Over 3km",4, ""))))</f>
        <v/>
      </c>
      <c r="T85" s="126"/>
      <c r="U85" s="135"/>
      <c r="V85" s="135"/>
      <c r="W85" s="135"/>
      <c r="X85" s="135"/>
      <c r="Y85" s="135"/>
      <c r="Z85" s="178" t="str">
        <f>IF('DATA - Baseline'!Z85="STRONGLY AGREE",1,IF('DATA - Baseline'!Z85="AGREE",2,IF('DATA - Baseline'!Z85="DISAGREE",3,IF('DATA - Baseline'!Z85="STRONGLY DISAGREE",4, ""))))</f>
        <v/>
      </c>
      <c r="AA85" s="178" t="str">
        <f>IF(C85="","",(IF(COUNTA('DATA - Baseline'!AB85:AV85)&gt;0,1,2)))</f>
        <v/>
      </c>
      <c r="AB85" s="152"/>
      <c r="AC85" s="153"/>
      <c r="AD85" s="153"/>
      <c r="AE85" s="153"/>
      <c r="AF85" s="153"/>
      <c r="AG85" s="153"/>
      <c r="AH85" s="151"/>
      <c r="AI85" s="156"/>
      <c r="AJ85" s="156"/>
      <c r="AK85" s="156"/>
      <c r="AL85" s="156"/>
      <c r="AM85" s="156"/>
      <c r="AN85" s="156"/>
      <c r="AO85" s="157"/>
      <c r="AP85" s="158"/>
      <c r="AQ85" s="158"/>
      <c r="AR85" s="158"/>
      <c r="AS85" s="158"/>
      <c r="AT85" s="158"/>
      <c r="AU85" s="158"/>
      <c r="AV85" s="158"/>
      <c r="AW85" s="178" t="str">
        <f>IF('DATA - Baseline'!AW85="Relaxed",1,IF('DATA - Baseline'!AW85="Rushed",2,IF('DATA - Baseline'!AW85="Happy",3,IF('DATA - Baseline'!AW85="Tired",4,""))))</f>
        <v/>
      </c>
      <c r="AX85" s="178" t="str">
        <f>IF('DATA - Baseline'!AX85="Relaxed",1,IF('DATA - Baseline'!AX85="Rushed",2,IF('DATA - Baseline'!AX85="Happy",3,IF('DATA - Baseline'!AX85="Tired",4,""))))</f>
        <v/>
      </c>
      <c r="AY85" s="154"/>
      <c r="AZ85" s="314" t="str">
        <f>IF('DATA - Baseline'!AZ85="Yes",1,IF('DATA - Baseline'!AZ85="No",2,""))</f>
        <v/>
      </c>
      <c r="BA85" s="273"/>
      <c r="BB85" s="159"/>
      <c r="BC85" s="159"/>
      <c r="BE85" s="175"/>
    </row>
    <row r="86" spans="1:57" s="132" customFormat="1" ht="15" x14ac:dyDescent="0.3">
      <c r="A86" s="148"/>
      <c r="B86" s="149"/>
      <c r="C86" s="236" t="str">
        <f t="shared" si="1"/>
        <v/>
      </c>
      <c r="D86" s="198" t="str">
        <f>IF('DATA - Baseline'!D86="","",'DATA - Baseline'!D86)</f>
        <v/>
      </c>
      <c r="E86" s="178" t="str">
        <f>IF('DATA - Baseline'!E86="","",'DATA - Baseline'!E86)</f>
        <v/>
      </c>
      <c r="F86" s="178" t="str">
        <f>IF('DATA - Baseline'!F86="","",'DATA - Baseline'!F86)</f>
        <v/>
      </c>
      <c r="G86" s="178" t="str">
        <f>IF('DATA - Baseline'!G85="","",INDEX(Codes,MATCH('DATA - Baseline'!G85,Modes,0)))</f>
        <v/>
      </c>
      <c r="H86" s="178"/>
      <c r="I86" s="178" t="str">
        <f>IF('DATA - Baseline'!I86="","",INDEX(Codes,MATCH('DATA - Baseline'!I86,Modes,0)))</f>
        <v/>
      </c>
      <c r="J86" s="134"/>
      <c r="K86" s="192" t="str">
        <f>IF('DATA - Baseline'!K86=0,"",IF('DATA - Baseline'!K86="","",'DATA - Baseline'!K86))</f>
        <v/>
      </c>
      <c r="L86" s="192" t="str">
        <f>IF('DATA - Baseline'!L86="Yes",1,IF('DATA - Baseline'!L86="No",2,""))</f>
        <v/>
      </c>
      <c r="M86" s="192" t="str">
        <f>IF('DATA - Baseline'!M86="Yes",1,IF('DATA - Baseline'!M86="No",2,""))</f>
        <v/>
      </c>
      <c r="N86" s="178" t="str">
        <f>IF('DATA - Baseline'!N86="Relaxed",1,IF('DATA - Baseline'!N86="Rushed",2,IF('DATA - Baseline'!N86="Happy",3,IF('DATA - Baseline'!N86="Frustrated",4,IF('DATA - Baseline'!N86="Other",5,"")))))</f>
        <v/>
      </c>
      <c r="O86" s="176"/>
      <c r="P86" s="178" t="str">
        <f>IF('DATA - Baseline'!P86="","",'DATA - Baseline'!P86)</f>
        <v/>
      </c>
      <c r="Q86" s="178" t="str">
        <f>IF('DATA - Baseline'!Q86="Boy",1,IF('DATA - Baseline'!Q86="Girl",2,""))</f>
        <v/>
      </c>
      <c r="R86" s="192" t="str">
        <f>IF('DATA - Baseline'!R86&gt;0,'DATA - Baseline'!R86,"")</f>
        <v/>
      </c>
      <c r="S86" s="178" t="str">
        <f>IF('DATA - Baseline'!S86="Less than 0.5km",1,IF('DATA - Baseline'!S86="0.51 to 1.59km",2,IF('DATA - Baseline'!S86="1.6 to 3km",3,IF('DATA - Baseline'!S86="Over 3km",4, ""))))</f>
        <v/>
      </c>
      <c r="T86" s="126"/>
      <c r="U86" s="135"/>
      <c r="V86" s="135"/>
      <c r="W86" s="135"/>
      <c r="X86" s="135"/>
      <c r="Y86" s="135"/>
      <c r="Z86" s="178" t="str">
        <f>IF('DATA - Baseline'!Z86="STRONGLY AGREE",1,IF('DATA - Baseline'!Z86="AGREE",2,IF('DATA - Baseline'!Z86="DISAGREE",3,IF('DATA - Baseline'!Z86="STRONGLY DISAGREE",4, ""))))</f>
        <v/>
      </c>
      <c r="AA86" s="178" t="str">
        <f>IF(C86="","",(IF(COUNTA('DATA - Baseline'!AB86:AV86)&gt;0,1,2)))</f>
        <v/>
      </c>
      <c r="AB86" s="152"/>
      <c r="AC86" s="153"/>
      <c r="AD86" s="153"/>
      <c r="AE86" s="153"/>
      <c r="AF86" s="153"/>
      <c r="AG86" s="153"/>
      <c r="AH86" s="150"/>
      <c r="AI86" s="156"/>
      <c r="AJ86" s="156"/>
      <c r="AK86" s="156"/>
      <c r="AL86" s="156"/>
      <c r="AM86" s="156"/>
      <c r="AN86" s="156"/>
      <c r="AO86" s="157"/>
      <c r="AP86" s="158"/>
      <c r="AQ86" s="158"/>
      <c r="AR86" s="158"/>
      <c r="AS86" s="158"/>
      <c r="AT86" s="158"/>
      <c r="AU86" s="158"/>
      <c r="AV86" s="158"/>
      <c r="AW86" s="178" t="str">
        <f>IF('DATA - Baseline'!AW86="Relaxed",1,IF('DATA - Baseline'!AW86="Rushed",2,IF('DATA - Baseline'!AW86="Happy",3,IF('DATA - Baseline'!AW86="Tired",4,""))))</f>
        <v/>
      </c>
      <c r="AX86" s="178" t="str">
        <f>IF('DATA - Baseline'!AX86="Relaxed",1,IF('DATA - Baseline'!AX86="Rushed",2,IF('DATA - Baseline'!AX86="Happy",3,IF('DATA - Baseline'!AX86="Tired",4,""))))</f>
        <v/>
      </c>
      <c r="AY86" s="154"/>
      <c r="AZ86" s="314" t="str">
        <f>IF('DATA - Baseline'!AZ86="Yes",1,IF('DATA - Baseline'!AZ86="No",2,""))</f>
        <v/>
      </c>
      <c r="BA86" s="273"/>
      <c r="BB86" s="159"/>
      <c r="BC86" s="159"/>
      <c r="BE86" s="175"/>
    </row>
    <row r="87" spans="1:57" s="132" customFormat="1" ht="15" x14ac:dyDescent="0.3">
      <c r="A87" s="148"/>
      <c r="B87" s="149"/>
      <c r="C87" s="236" t="str">
        <f t="shared" si="1"/>
        <v/>
      </c>
      <c r="D87" s="198" t="str">
        <f>IF('DATA - Baseline'!D87="","",'DATA - Baseline'!D87)</f>
        <v/>
      </c>
      <c r="E87" s="178" t="str">
        <f>IF('DATA - Baseline'!E87="","",'DATA - Baseline'!E87)</f>
        <v/>
      </c>
      <c r="F87" s="178" t="str">
        <f>IF('DATA - Baseline'!F87="","",'DATA - Baseline'!F87)</f>
        <v/>
      </c>
      <c r="G87" s="178" t="str">
        <f>IF('DATA - Baseline'!G86="","",INDEX(Codes,MATCH('DATA - Baseline'!G86,Modes,0)))</f>
        <v/>
      </c>
      <c r="H87" s="178"/>
      <c r="I87" s="178" t="str">
        <f>IF('DATA - Baseline'!I87="","",INDEX(Codes,MATCH('DATA - Baseline'!I87,Modes,0)))</f>
        <v/>
      </c>
      <c r="J87" s="134"/>
      <c r="K87" s="192" t="str">
        <f>IF('DATA - Baseline'!K87=0,"",IF('DATA - Baseline'!K87="","",'DATA - Baseline'!K87))</f>
        <v/>
      </c>
      <c r="L87" s="192" t="str">
        <f>IF('DATA - Baseline'!L87="Yes",1,IF('DATA - Baseline'!L87="No",2,""))</f>
        <v/>
      </c>
      <c r="M87" s="192" t="str">
        <f>IF('DATA - Baseline'!M87="Yes",1,IF('DATA - Baseline'!M87="No",2,""))</f>
        <v/>
      </c>
      <c r="N87" s="178" t="str">
        <f>IF('DATA - Baseline'!N87="Relaxed",1,IF('DATA - Baseline'!N87="Rushed",2,IF('DATA - Baseline'!N87="Happy",3,IF('DATA - Baseline'!N87="Frustrated",4,IF('DATA - Baseline'!N87="Other",5,"")))))</f>
        <v/>
      </c>
      <c r="O87" s="176"/>
      <c r="P87" s="178" t="str">
        <f>IF('DATA - Baseline'!P87="","",'DATA - Baseline'!P87)</f>
        <v/>
      </c>
      <c r="Q87" s="178" t="str">
        <f>IF('DATA - Baseline'!Q87="Boy",1,IF('DATA - Baseline'!Q87="Girl",2,""))</f>
        <v/>
      </c>
      <c r="R87" s="192" t="str">
        <f>IF('DATA - Baseline'!R87&gt;0,'DATA - Baseline'!R87,"")</f>
        <v/>
      </c>
      <c r="S87" s="178" t="str">
        <f>IF('DATA - Baseline'!S87="Less than 0.5km",1,IF('DATA - Baseline'!S87="0.51 to 1.59km",2,IF('DATA - Baseline'!S87="1.6 to 3km",3,IF('DATA - Baseline'!S87="Over 3km",4, ""))))</f>
        <v/>
      </c>
      <c r="T87" s="126"/>
      <c r="U87" s="135"/>
      <c r="V87" s="135"/>
      <c r="W87" s="135"/>
      <c r="X87" s="135"/>
      <c r="Y87" s="135"/>
      <c r="Z87" s="178" t="str">
        <f>IF('DATA - Baseline'!Z87="STRONGLY AGREE",1,IF('DATA - Baseline'!Z87="AGREE",2,IF('DATA - Baseline'!Z87="DISAGREE",3,IF('DATA - Baseline'!Z87="STRONGLY DISAGREE",4, ""))))</f>
        <v/>
      </c>
      <c r="AA87" s="178" t="str">
        <f>IF(C87="","",(IF(COUNTA('DATA - Baseline'!AB87:AV87)&gt;0,1,2)))</f>
        <v/>
      </c>
      <c r="AB87" s="152"/>
      <c r="AC87" s="153"/>
      <c r="AD87" s="153"/>
      <c r="AE87" s="153"/>
      <c r="AF87" s="153"/>
      <c r="AG87" s="153"/>
      <c r="AH87" s="151"/>
      <c r="AI87" s="156"/>
      <c r="AJ87" s="156"/>
      <c r="AK87" s="156"/>
      <c r="AL87" s="156"/>
      <c r="AM87" s="156"/>
      <c r="AN87" s="156"/>
      <c r="AO87" s="157"/>
      <c r="AP87" s="158"/>
      <c r="AQ87" s="158"/>
      <c r="AR87" s="158"/>
      <c r="AS87" s="158"/>
      <c r="AT87" s="158"/>
      <c r="AU87" s="158"/>
      <c r="AV87" s="158"/>
      <c r="AW87" s="178" t="str">
        <f>IF('DATA - Baseline'!AW87="Relaxed",1,IF('DATA - Baseline'!AW87="Rushed",2,IF('DATA - Baseline'!AW87="Happy",3,IF('DATA - Baseline'!AW87="Tired",4,""))))</f>
        <v/>
      </c>
      <c r="AX87" s="178" t="str">
        <f>IF('DATA - Baseline'!AX87="Relaxed",1,IF('DATA - Baseline'!AX87="Rushed",2,IF('DATA - Baseline'!AX87="Happy",3,IF('DATA - Baseline'!AX87="Tired",4,""))))</f>
        <v/>
      </c>
      <c r="AY87" s="154"/>
      <c r="AZ87" s="314" t="str">
        <f>IF('DATA - Baseline'!AZ87="Yes",1,IF('DATA - Baseline'!AZ87="No",2,""))</f>
        <v/>
      </c>
      <c r="BA87" s="273"/>
      <c r="BB87" s="159"/>
      <c r="BC87" s="159"/>
      <c r="BE87" s="175"/>
    </row>
    <row r="88" spans="1:57" s="132" customFormat="1" ht="15" x14ac:dyDescent="0.3">
      <c r="A88" s="148"/>
      <c r="B88" s="149"/>
      <c r="C88" s="236" t="str">
        <f t="shared" si="1"/>
        <v/>
      </c>
      <c r="D88" s="198" t="str">
        <f>IF('DATA - Baseline'!D88="","",'DATA - Baseline'!D88)</f>
        <v/>
      </c>
      <c r="E88" s="178" t="str">
        <f>IF('DATA - Baseline'!E88="","",'DATA - Baseline'!E88)</f>
        <v/>
      </c>
      <c r="F88" s="178" t="str">
        <f>IF('DATA - Baseline'!F88="","",'DATA - Baseline'!F88)</f>
        <v/>
      </c>
      <c r="G88" s="178" t="str">
        <f>IF('DATA - Baseline'!G87="","",INDEX(Codes,MATCH('DATA - Baseline'!G87,Modes,0)))</f>
        <v/>
      </c>
      <c r="H88" s="178"/>
      <c r="I88" s="178" t="str">
        <f>IF('DATA - Baseline'!I88="","",INDEX(Codes,MATCH('DATA - Baseline'!I88,Modes,0)))</f>
        <v/>
      </c>
      <c r="J88" s="134"/>
      <c r="K88" s="192" t="str">
        <f>IF('DATA - Baseline'!K88=0,"",IF('DATA - Baseline'!K88="","",'DATA - Baseline'!K88))</f>
        <v/>
      </c>
      <c r="L88" s="192" t="str">
        <f>IF('DATA - Baseline'!L88="Yes",1,IF('DATA - Baseline'!L88="No",2,""))</f>
        <v/>
      </c>
      <c r="M88" s="192" t="str">
        <f>IF('DATA - Baseline'!M88="Yes",1,IF('DATA - Baseline'!M88="No",2,""))</f>
        <v/>
      </c>
      <c r="N88" s="178" t="str">
        <f>IF('DATA - Baseline'!N88="Relaxed",1,IF('DATA - Baseline'!N88="Rushed",2,IF('DATA - Baseline'!N88="Happy",3,IF('DATA - Baseline'!N88="Frustrated",4,IF('DATA - Baseline'!N88="Other",5,"")))))</f>
        <v/>
      </c>
      <c r="O88" s="176"/>
      <c r="P88" s="178" t="str">
        <f>IF('DATA - Baseline'!P88="","",'DATA - Baseline'!P88)</f>
        <v/>
      </c>
      <c r="Q88" s="178" t="str">
        <f>IF('DATA - Baseline'!Q88="Boy",1,IF('DATA - Baseline'!Q88="Girl",2,""))</f>
        <v/>
      </c>
      <c r="R88" s="192" t="str">
        <f>IF('DATA - Baseline'!R88&gt;0,'DATA - Baseline'!R88,"")</f>
        <v/>
      </c>
      <c r="S88" s="178" t="str">
        <f>IF('DATA - Baseline'!S88="Less than 0.5km",1,IF('DATA - Baseline'!S88="0.51 to 1.59km",2,IF('DATA - Baseline'!S88="1.6 to 3km",3,IF('DATA - Baseline'!S88="Over 3km",4, ""))))</f>
        <v/>
      </c>
      <c r="T88" s="126"/>
      <c r="U88" s="135"/>
      <c r="V88" s="135"/>
      <c r="W88" s="135"/>
      <c r="X88" s="135"/>
      <c r="Y88" s="135"/>
      <c r="Z88" s="178" t="str">
        <f>IF('DATA - Baseline'!Z88="STRONGLY AGREE",1,IF('DATA - Baseline'!Z88="AGREE",2,IF('DATA - Baseline'!Z88="DISAGREE",3,IF('DATA - Baseline'!Z88="STRONGLY DISAGREE",4, ""))))</f>
        <v/>
      </c>
      <c r="AA88" s="178" t="str">
        <f>IF(C88="","",(IF(COUNTA('DATA - Baseline'!AB88:AV88)&gt;0,1,2)))</f>
        <v/>
      </c>
      <c r="AB88" s="152"/>
      <c r="AC88" s="153"/>
      <c r="AD88" s="153"/>
      <c r="AE88" s="153"/>
      <c r="AF88" s="153"/>
      <c r="AG88" s="153"/>
      <c r="AH88" s="151"/>
      <c r="AI88" s="156"/>
      <c r="AJ88" s="156"/>
      <c r="AK88" s="156"/>
      <c r="AL88" s="156"/>
      <c r="AM88" s="156"/>
      <c r="AN88" s="156"/>
      <c r="AO88" s="157"/>
      <c r="AP88" s="158"/>
      <c r="AQ88" s="158"/>
      <c r="AR88" s="158"/>
      <c r="AS88" s="158"/>
      <c r="AT88" s="158"/>
      <c r="AU88" s="158"/>
      <c r="AV88" s="158"/>
      <c r="AW88" s="178" t="str">
        <f>IF('DATA - Baseline'!AW88="Relaxed",1,IF('DATA - Baseline'!AW88="Rushed",2,IF('DATA - Baseline'!AW88="Happy",3,IF('DATA - Baseline'!AW88="Tired",4,""))))</f>
        <v/>
      </c>
      <c r="AX88" s="178" t="str">
        <f>IF('DATA - Baseline'!AX88="Relaxed",1,IF('DATA - Baseline'!AX88="Rushed",2,IF('DATA - Baseline'!AX88="Happy",3,IF('DATA - Baseline'!AX88="Tired",4,""))))</f>
        <v/>
      </c>
      <c r="AY88" s="154"/>
      <c r="AZ88" s="314" t="str">
        <f>IF('DATA - Baseline'!AZ88="Yes",1,IF('DATA - Baseline'!AZ88="No",2,""))</f>
        <v/>
      </c>
      <c r="BA88" s="273"/>
      <c r="BB88" s="159"/>
      <c r="BC88" s="159"/>
      <c r="BE88" s="175"/>
    </row>
    <row r="89" spans="1:57" s="132" customFormat="1" ht="15" x14ac:dyDescent="0.3">
      <c r="A89" s="148"/>
      <c r="B89" s="149"/>
      <c r="C89" s="236" t="str">
        <f t="shared" si="1"/>
        <v/>
      </c>
      <c r="D89" s="198" t="str">
        <f>IF('DATA - Baseline'!D89="","",'DATA - Baseline'!D89)</f>
        <v/>
      </c>
      <c r="E89" s="178" t="str">
        <f>IF('DATA - Baseline'!E89="","",'DATA - Baseline'!E89)</f>
        <v/>
      </c>
      <c r="F89" s="178" t="str">
        <f>IF('DATA - Baseline'!F89="","",'DATA - Baseline'!F89)</f>
        <v/>
      </c>
      <c r="G89" s="178" t="str">
        <f>IF('DATA - Baseline'!G88="","",INDEX(Codes,MATCH('DATA - Baseline'!G88,Modes,0)))</f>
        <v/>
      </c>
      <c r="H89" s="178"/>
      <c r="I89" s="178" t="str">
        <f>IF('DATA - Baseline'!I89="","",INDEX(Codes,MATCH('DATA - Baseline'!I89,Modes,0)))</f>
        <v/>
      </c>
      <c r="J89" s="134"/>
      <c r="K89" s="192" t="str">
        <f>IF('DATA - Baseline'!K89=0,"",IF('DATA - Baseline'!K89="","",'DATA - Baseline'!K89))</f>
        <v/>
      </c>
      <c r="L89" s="192" t="str">
        <f>IF('DATA - Baseline'!L89="Yes",1,IF('DATA - Baseline'!L89="No",2,""))</f>
        <v/>
      </c>
      <c r="M89" s="192" t="str">
        <f>IF('DATA - Baseline'!M89="Yes",1,IF('DATA - Baseline'!M89="No",2,""))</f>
        <v/>
      </c>
      <c r="N89" s="178" t="str">
        <f>IF('DATA - Baseline'!N89="Relaxed",1,IF('DATA - Baseline'!N89="Rushed",2,IF('DATA - Baseline'!N89="Happy",3,IF('DATA - Baseline'!N89="Frustrated",4,IF('DATA - Baseline'!N89="Other",5,"")))))</f>
        <v/>
      </c>
      <c r="O89" s="176"/>
      <c r="P89" s="178" t="str">
        <f>IF('DATA - Baseline'!P89="","",'DATA - Baseline'!P89)</f>
        <v/>
      </c>
      <c r="Q89" s="178" t="str">
        <f>IF('DATA - Baseline'!Q89="Boy",1,IF('DATA - Baseline'!Q89="Girl",2,""))</f>
        <v/>
      </c>
      <c r="R89" s="192" t="str">
        <f>IF('DATA - Baseline'!R89&gt;0,'DATA - Baseline'!R89,"")</f>
        <v/>
      </c>
      <c r="S89" s="178" t="str">
        <f>IF('DATA - Baseline'!S89="Less than 0.5km",1,IF('DATA - Baseline'!S89="0.51 to 1.59km",2,IF('DATA - Baseline'!S89="1.6 to 3km",3,IF('DATA - Baseline'!S89="Over 3km",4, ""))))</f>
        <v/>
      </c>
      <c r="T89" s="126"/>
      <c r="U89" s="135"/>
      <c r="V89" s="135"/>
      <c r="W89" s="135"/>
      <c r="X89" s="135"/>
      <c r="Y89" s="135"/>
      <c r="Z89" s="178" t="str">
        <f>IF('DATA - Baseline'!Z89="STRONGLY AGREE",1,IF('DATA - Baseline'!Z89="AGREE",2,IF('DATA - Baseline'!Z89="DISAGREE",3,IF('DATA - Baseline'!Z89="STRONGLY DISAGREE",4, ""))))</f>
        <v/>
      </c>
      <c r="AA89" s="178" t="str">
        <f>IF(C89="","",(IF(COUNTA('DATA - Baseline'!AB89:AV89)&gt;0,1,2)))</f>
        <v/>
      </c>
      <c r="AB89" s="152"/>
      <c r="AC89" s="153"/>
      <c r="AD89" s="153"/>
      <c r="AE89" s="153"/>
      <c r="AF89" s="153"/>
      <c r="AG89" s="153"/>
      <c r="AH89" s="151"/>
      <c r="AI89" s="156"/>
      <c r="AJ89" s="156"/>
      <c r="AK89" s="156"/>
      <c r="AL89" s="156"/>
      <c r="AM89" s="156"/>
      <c r="AN89" s="156"/>
      <c r="AO89" s="157"/>
      <c r="AP89" s="158"/>
      <c r="AQ89" s="158"/>
      <c r="AR89" s="158"/>
      <c r="AS89" s="158"/>
      <c r="AT89" s="158"/>
      <c r="AU89" s="158"/>
      <c r="AV89" s="158"/>
      <c r="AW89" s="178" t="str">
        <f>IF('DATA - Baseline'!AW89="Relaxed",1,IF('DATA - Baseline'!AW89="Rushed",2,IF('DATA - Baseline'!AW89="Happy",3,IF('DATA - Baseline'!AW89="Tired",4,""))))</f>
        <v/>
      </c>
      <c r="AX89" s="178" t="str">
        <f>IF('DATA - Baseline'!AX89="Relaxed",1,IF('DATA - Baseline'!AX89="Rushed",2,IF('DATA - Baseline'!AX89="Happy",3,IF('DATA - Baseline'!AX89="Tired",4,""))))</f>
        <v/>
      </c>
      <c r="AY89" s="154"/>
      <c r="AZ89" s="314" t="str">
        <f>IF('DATA - Baseline'!AZ89="Yes",1,IF('DATA - Baseline'!AZ89="No",2,""))</f>
        <v/>
      </c>
      <c r="BA89" s="273"/>
      <c r="BB89" s="159"/>
      <c r="BC89" s="159"/>
      <c r="BE89" s="175"/>
    </row>
    <row r="90" spans="1:57" s="132" customFormat="1" ht="15" x14ac:dyDescent="0.3">
      <c r="A90" s="148"/>
      <c r="B90" s="149"/>
      <c r="C90" s="236" t="str">
        <f t="shared" si="1"/>
        <v/>
      </c>
      <c r="D90" s="198" t="str">
        <f>IF('DATA - Baseline'!D90="","",'DATA - Baseline'!D90)</f>
        <v/>
      </c>
      <c r="E90" s="178" t="str">
        <f>IF('DATA - Baseline'!E90="","",'DATA - Baseline'!E90)</f>
        <v/>
      </c>
      <c r="F90" s="178" t="str">
        <f>IF('DATA - Baseline'!F90="","",'DATA - Baseline'!F90)</f>
        <v/>
      </c>
      <c r="G90" s="178" t="str">
        <f>IF('DATA - Baseline'!G89="","",INDEX(Codes,MATCH('DATA - Baseline'!G89,Modes,0)))</f>
        <v/>
      </c>
      <c r="H90" s="178"/>
      <c r="I90" s="178" t="str">
        <f>IF('DATA - Baseline'!I90="","",INDEX(Codes,MATCH('DATA - Baseline'!I90,Modes,0)))</f>
        <v/>
      </c>
      <c r="J90" s="134"/>
      <c r="K90" s="192" t="str">
        <f>IF('DATA - Baseline'!K90=0,"",IF('DATA - Baseline'!K90="","",'DATA - Baseline'!K90))</f>
        <v/>
      </c>
      <c r="L90" s="192" t="str">
        <f>IF('DATA - Baseline'!L90="Yes",1,IF('DATA - Baseline'!L90="No",2,""))</f>
        <v/>
      </c>
      <c r="M90" s="192" t="str">
        <f>IF('DATA - Baseline'!M90="Yes",1,IF('DATA - Baseline'!M90="No",2,""))</f>
        <v/>
      </c>
      <c r="N90" s="178" t="str">
        <f>IF('DATA - Baseline'!N90="Relaxed",1,IF('DATA - Baseline'!N90="Rushed",2,IF('DATA - Baseline'!N90="Happy",3,IF('DATA - Baseline'!N90="Frustrated",4,IF('DATA - Baseline'!N90="Other",5,"")))))</f>
        <v/>
      </c>
      <c r="O90" s="176"/>
      <c r="P90" s="178" t="str">
        <f>IF('DATA - Baseline'!P90="","",'DATA - Baseline'!P90)</f>
        <v/>
      </c>
      <c r="Q90" s="178" t="str">
        <f>IF('DATA - Baseline'!Q90="Boy",1,IF('DATA - Baseline'!Q90="Girl",2,""))</f>
        <v/>
      </c>
      <c r="R90" s="192" t="str">
        <f>IF('DATA - Baseline'!R90&gt;0,'DATA - Baseline'!R90,"")</f>
        <v/>
      </c>
      <c r="S90" s="178" t="str">
        <f>IF('DATA - Baseline'!S90="Less than 0.5km",1,IF('DATA - Baseline'!S90="0.51 to 1.59km",2,IF('DATA - Baseline'!S90="1.6 to 3km",3,IF('DATA - Baseline'!S90="Over 3km",4, ""))))</f>
        <v/>
      </c>
      <c r="T90" s="126"/>
      <c r="U90" s="135"/>
      <c r="V90" s="135"/>
      <c r="W90" s="135"/>
      <c r="X90" s="135"/>
      <c r="Y90" s="135"/>
      <c r="Z90" s="178" t="str">
        <f>IF('DATA - Baseline'!Z90="STRONGLY AGREE",1,IF('DATA - Baseline'!Z90="AGREE",2,IF('DATA - Baseline'!Z90="DISAGREE",3,IF('DATA - Baseline'!Z90="STRONGLY DISAGREE",4, ""))))</f>
        <v/>
      </c>
      <c r="AA90" s="178" t="str">
        <f>IF(C90="","",(IF(COUNTA('DATA - Baseline'!AB90:AV90)&gt;0,1,2)))</f>
        <v/>
      </c>
      <c r="AB90" s="152"/>
      <c r="AC90" s="153"/>
      <c r="AD90" s="153"/>
      <c r="AE90" s="153"/>
      <c r="AF90" s="153"/>
      <c r="AG90" s="153"/>
      <c r="AH90" s="151"/>
      <c r="AI90" s="156"/>
      <c r="AJ90" s="156"/>
      <c r="AK90" s="156"/>
      <c r="AL90" s="156"/>
      <c r="AM90" s="156"/>
      <c r="AN90" s="156"/>
      <c r="AO90" s="157"/>
      <c r="AP90" s="158"/>
      <c r="AQ90" s="158"/>
      <c r="AR90" s="158"/>
      <c r="AS90" s="158"/>
      <c r="AT90" s="158"/>
      <c r="AU90" s="158"/>
      <c r="AV90" s="158"/>
      <c r="AW90" s="178" t="str">
        <f>IF('DATA - Baseline'!AW90="Relaxed",1,IF('DATA - Baseline'!AW90="Rushed",2,IF('DATA - Baseline'!AW90="Happy",3,IF('DATA - Baseline'!AW90="Tired",4,""))))</f>
        <v/>
      </c>
      <c r="AX90" s="178" t="str">
        <f>IF('DATA - Baseline'!AX90="Relaxed",1,IF('DATA - Baseline'!AX90="Rushed",2,IF('DATA - Baseline'!AX90="Happy",3,IF('DATA - Baseline'!AX90="Tired",4,""))))</f>
        <v/>
      </c>
      <c r="AY90" s="154"/>
      <c r="AZ90" s="314" t="str">
        <f>IF('DATA - Baseline'!AZ90="Yes",1,IF('DATA - Baseline'!AZ90="No",2,""))</f>
        <v/>
      </c>
      <c r="BA90" s="273"/>
      <c r="BB90" s="159"/>
      <c r="BC90" s="159"/>
      <c r="BE90" s="175"/>
    </row>
    <row r="91" spans="1:57" s="132" customFormat="1" ht="15" x14ac:dyDescent="0.3">
      <c r="A91" s="148"/>
      <c r="B91" s="149"/>
      <c r="C91" s="236" t="str">
        <f t="shared" si="1"/>
        <v/>
      </c>
      <c r="D91" s="198" t="str">
        <f>IF('DATA - Baseline'!D91="","",'DATA - Baseline'!D91)</f>
        <v/>
      </c>
      <c r="E91" s="178" t="str">
        <f>IF('DATA - Baseline'!E91="","",'DATA - Baseline'!E91)</f>
        <v/>
      </c>
      <c r="F91" s="178" t="str">
        <f>IF('DATA - Baseline'!F91="","",'DATA - Baseline'!F91)</f>
        <v/>
      </c>
      <c r="G91" s="178" t="str">
        <f>IF('DATA - Baseline'!G90="","",INDEX(Codes,MATCH('DATA - Baseline'!G90,Modes,0)))</f>
        <v/>
      </c>
      <c r="H91" s="178"/>
      <c r="I91" s="178" t="str">
        <f>IF('DATA - Baseline'!I91="","",INDEX(Codes,MATCH('DATA - Baseline'!I91,Modes,0)))</f>
        <v/>
      </c>
      <c r="J91" s="134"/>
      <c r="K91" s="192" t="str">
        <f>IF('DATA - Baseline'!K91=0,"",IF('DATA - Baseline'!K91="","",'DATA - Baseline'!K91))</f>
        <v/>
      </c>
      <c r="L91" s="192" t="str">
        <f>IF('DATA - Baseline'!L91="Yes",1,IF('DATA - Baseline'!L91="No",2,""))</f>
        <v/>
      </c>
      <c r="M91" s="192" t="str">
        <f>IF('DATA - Baseline'!M91="Yes",1,IF('DATA - Baseline'!M91="No",2,""))</f>
        <v/>
      </c>
      <c r="N91" s="178" t="str">
        <f>IF('DATA - Baseline'!N91="Relaxed",1,IF('DATA - Baseline'!N91="Rushed",2,IF('DATA - Baseline'!N91="Happy",3,IF('DATA - Baseline'!N91="Frustrated",4,IF('DATA - Baseline'!N91="Other",5,"")))))</f>
        <v/>
      </c>
      <c r="O91" s="176"/>
      <c r="P91" s="178" t="str">
        <f>IF('DATA - Baseline'!P91="","",'DATA - Baseline'!P91)</f>
        <v/>
      </c>
      <c r="Q91" s="178" t="str">
        <f>IF('DATA - Baseline'!Q91="Boy",1,IF('DATA - Baseline'!Q91="Girl",2,""))</f>
        <v/>
      </c>
      <c r="R91" s="192" t="str">
        <f>IF('DATA - Baseline'!R91&gt;0,'DATA - Baseline'!R91,"")</f>
        <v/>
      </c>
      <c r="S91" s="178" t="str">
        <f>IF('DATA - Baseline'!S91="Less than 0.5km",1,IF('DATA - Baseline'!S91="0.51 to 1.59km",2,IF('DATA - Baseline'!S91="1.6 to 3km",3,IF('DATA - Baseline'!S91="Over 3km",4, ""))))</f>
        <v/>
      </c>
      <c r="T91" s="126"/>
      <c r="U91" s="135"/>
      <c r="V91" s="135"/>
      <c r="W91" s="135"/>
      <c r="X91" s="135"/>
      <c r="Y91" s="135"/>
      <c r="Z91" s="178" t="str">
        <f>IF('DATA - Baseline'!Z91="STRONGLY AGREE",1,IF('DATA - Baseline'!Z91="AGREE",2,IF('DATA - Baseline'!Z91="DISAGREE",3,IF('DATA - Baseline'!Z91="STRONGLY DISAGREE",4, ""))))</f>
        <v/>
      </c>
      <c r="AA91" s="178" t="str">
        <f>IF(C91="","",(IF(COUNTA('DATA - Baseline'!AB91:AV91)&gt;0,1,2)))</f>
        <v/>
      </c>
      <c r="AB91" s="152"/>
      <c r="AC91" s="153"/>
      <c r="AD91" s="153"/>
      <c r="AE91" s="153"/>
      <c r="AF91" s="153"/>
      <c r="AG91" s="153"/>
      <c r="AH91" s="151"/>
      <c r="AI91" s="156"/>
      <c r="AJ91" s="156"/>
      <c r="AK91" s="156"/>
      <c r="AL91" s="156"/>
      <c r="AM91" s="156"/>
      <c r="AN91" s="156"/>
      <c r="AO91" s="157"/>
      <c r="AP91" s="158"/>
      <c r="AQ91" s="158"/>
      <c r="AR91" s="158"/>
      <c r="AS91" s="158"/>
      <c r="AT91" s="158"/>
      <c r="AU91" s="158"/>
      <c r="AV91" s="158"/>
      <c r="AW91" s="178" t="str">
        <f>IF('DATA - Baseline'!AW91="Relaxed",1,IF('DATA - Baseline'!AW91="Rushed",2,IF('DATA - Baseline'!AW91="Happy",3,IF('DATA - Baseline'!AW91="Tired",4,""))))</f>
        <v/>
      </c>
      <c r="AX91" s="178" t="str">
        <f>IF('DATA - Baseline'!AX91="Relaxed",1,IF('DATA - Baseline'!AX91="Rushed",2,IF('DATA - Baseline'!AX91="Happy",3,IF('DATA - Baseline'!AX91="Tired",4,""))))</f>
        <v/>
      </c>
      <c r="AY91" s="154"/>
      <c r="AZ91" s="314" t="str">
        <f>IF('DATA - Baseline'!AZ91="Yes",1,IF('DATA - Baseline'!AZ91="No",2,""))</f>
        <v/>
      </c>
      <c r="BA91" s="273"/>
      <c r="BB91" s="159"/>
      <c r="BC91" s="159"/>
      <c r="BE91" s="175"/>
    </row>
    <row r="92" spans="1:57" s="132" customFormat="1" ht="15" x14ac:dyDescent="0.3">
      <c r="A92" s="148"/>
      <c r="B92" s="149"/>
      <c r="C92" s="236" t="str">
        <f t="shared" si="1"/>
        <v/>
      </c>
      <c r="D92" s="198" t="str">
        <f>IF('DATA - Baseline'!D92="","",'DATA - Baseline'!D92)</f>
        <v/>
      </c>
      <c r="E92" s="178" t="str">
        <f>IF('DATA - Baseline'!E92="","",'DATA - Baseline'!E92)</f>
        <v/>
      </c>
      <c r="F92" s="178" t="str">
        <f>IF('DATA - Baseline'!F92="","",'DATA - Baseline'!F92)</f>
        <v/>
      </c>
      <c r="G92" s="178" t="str">
        <f>IF('DATA - Baseline'!G91="","",INDEX(Codes,MATCH('DATA - Baseline'!G91,Modes,0)))</f>
        <v/>
      </c>
      <c r="H92" s="178"/>
      <c r="I92" s="178" t="str">
        <f>IF('DATA - Baseline'!I92="","",INDEX(Codes,MATCH('DATA - Baseline'!I92,Modes,0)))</f>
        <v/>
      </c>
      <c r="J92" s="134"/>
      <c r="K92" s="192" t="str">
        <f>IF('DATA - Baseline'!K92=0,"",IF('DATA - Baseline'!K92="","",'DATA - Baseline'!K92))</f>
        <v/>
      </c>
      <c r="L92" s="192" t="str">
        <f>IF('DATA - Baseline'!L92="Yes",1,IF('DATA - Baseline'!L92="No",2,""))</f>
        <v/>
      </c>
      <c r="M92" s="192" t="str">
        <f>IF('DATA - Baseline'!M92="Yes",1,IF('DATA - Baseline'!M92="No",2,""))</f>
        <v/>
      </c>
      <c r="N92" s="178" t="str">
        <f>IF('DATA - Baseline'!N92="Relaxed",1,IF('DATA - Baseline'!N92="Rushed",2,IF('DATA - Baseline'!N92="Happy",3,IF('DATA - Baseline'!N92="Frustrated",4,IF('DATA - Baseline'!N92="Other",5,"")))))</f>
        <v/>
      </c>
      <c r="O92" s="176"/>
      <c r="P92" s="178" t="str">
        <f>IF('DATA - Baseline'!P92="","",'DATA - Baseline'!P92)</f>
        <v/>
      </c>
      <c r="Q92" s="178" t="str">
        <f>IF('DATA - Baseline'!Q92="Boy",1,IF('DATA - Baseline'!Q92="Girl",2,""))</f>
        <v/>
      </c>
      <c r="R92" s="192" t="str">
        <f>IF('DATA - Baseline'!R92&gt;0,'DATA - Baseline'!R92,"")</f>
        <v/>
      </c>
      <c r="S92" s="178" t="str">
        <f>IF('DATA - Baseline'!S92="Less than 0.5km",1,IF('DATA - Baseline'!S92="0.51 to 1.59km",2,IF('DATA - Baseline'!S92="1.6 to 3km",3,IF('DATA - Baseline'!S92="Over 3km",4, ""))))</f>
        <v/>
      </c>
      <c r="T92" s="126"/>
      <c r="U92" s="135"/>
      <c r="V92" s="135"/>
      <c r="W92" s="135"/>
      <c r="X92" s="135"/>
      <c r="Y92" s="135"/>
      <c r="Z92" s="178" t="str">
        <f>IF('DATA - Baseline'!Z92="STRONGLY AGREE",1,IF('DATA - Baseline'!Z92="AGREE",2,IF('DATA - Baseline'!Z92="DISAGREE",3,IF('DATA - Baseline'!Z92="STRONGLY DISAGREE",4, ""))))</f>
        <v/>
      </c>
      <c r="AA92" s="178" t="str">
        <f>IF(C92="","",(IF(COUNTA('DATA - Baseline'!AB92:AV92)&gt;0,1,2)))</f>
        <v/>
      </c>
      <c r="AB92" s="152"/>
      <c r="AC92" s="153"/>
      <c r="AD92" s="153"/>
      <c r="AE92" s="153"/>
      <c r="AF92" s="153"/>
      <c r="AG92" s="153"/>
      <c r="AH92" s="151"/>
      <c r="AI92" s="156"/>
      <c r="AJ92" s="156"/>
      <c r="AK92" s="156"/>
      <c r="AL92" s="156"/>
      <c r="AM92" s="156"/>
      <c r="AN92" s="156"/>
      <c r="AO92" s="157"/>
      <c r="AP92" s="158"/>
      <c r="AQ92" s="158"/>
      <c r="AR92" s="158"/>
      <c r="AS92" s="158"/>
      <c r="AT92" s="158"/>
      <c r="AU92" s="158"/>
      <c r="AV92" s="158"/>
      <c r="AW92" s="178" t="str">
        <f>IF('DATA - Baseline'!AW92="Relaxed",1,IF('DATA - Baseline'!AW92="Rushed",2,IF('DATA - Baseline'!AW92="Happy",3,IF('DATA - Baseline'!AW92="Tired",4,""))))</f>
        <v/>
      </c>
      <c r="AX92" s="178" t="str">
        <f>IF('DATA - Baseline'!AX92="Relaxed",1,IF('DATA - Baseline'!AX92="Rushed",2,IF('DATA - Baseline'!AX92="Happy",3,IF('DATA - Baseline'!AX92="Tired",4,""))))</f>
        <v/>
      </c>
      <c r="AY92" s="154"/>
      <c r="AZ92" s="314" t="str">
        <f>IF('DATA - Baseline'!AZ92="Yes",1,IF('DATA - Baseline'!AZ92="No",2,""))</f>
        <v/>
      </c>
      <c r="BA92" s="273"/>
      <c r="BB92" s="159"/>
      <c r="BC92" s="159"/>
      <c r="BE92" s="175"/>
    </row>
    <row r="93" spans="1:57" s="132" customFormat="1" ht="15" x14ac:dyDescent="0.3">
      <c r="A93" s="148"/>
      <c r="B93" s="149"/>
      <c r="C93" s="236" t="str">
        <f t="shared" si="1"/>
        <v/>
      </c>
      <c r="D93" s="198" t="str">
        <f>IF('DATA - Baseline'!D93="","",'DATA - Baseline'!D93)</f>
        <v/>
      </c>
      <c r="E93" s="178" t="str">
        <f>IF('DATA - Baseline'!E93="","",'DATA - Baseline'!E93)</f>
        <v/>
      </c>
      <c r="F93" s="178" t="str">
        <f>IF('DATA - Baseline'!F93="","",'DATA - Baseline'!F93)</f>
        <v/>
      </c>
      <c r="G93" s="178" t="str">
        <f>IF('DATA - Baseline'!G92="","",INDEX(Codes,MATCH('DATA - Baseline'!G92,Modes,0)))</f>
        <v/>
      </c>
      <c r="H93" s="178"/>
      <c r="I93" s="178" t="str">
        <f>IF('DATA - Baseline'!I93="","",INDEX(Codes,MATCH('DATA - Baseline'!I93,Modes,0)))</f>
        <v/>
      </c>
      <c r="J93" s="134"/>
      <c r="K93" s="192" t="str">
        <f>IF('DATA - Baseline'!K93=0,"",IF('DATA - Baseline'!K93="","",'DATA - Baseline'!K93))</f>
        <v/>
      </c>
      <c r="L93" s="192" t="str">
        <f>IF('DATA - Baseline'!L93="Yes",1,IF('DATA - Baseline'!L93="No",2,""))</f>
        <v/>
      </c>
      <c r="M93" s="192" t="str">
        <f>IF('DATA - Baseline'!M93="Yes",1,IF('DATA - Baseline'!M93="No",2,""))</f>
        <v/>
      </c>
      <c r="N93" s="178" t="str">
        <f>IF('DATA - Baseline'!N93="Relaxed",1,IF('DATA - Baseline'!N93="Rushed",2,IF('DATA - Baseline'!N93="Happy",3,IF('DATA - Baseline'!N93="Frustrated",4,IF('DATA - Baseline'!N93="Other",5,"")))))</f>
        <v/>
      </c>
      <c r="O93" s="176"/>
      <c r="P93" s="178" t="str">
        <f>IF('DATA - Baseline'!P93="","",'DATA - Baseline'!P93)</f>
        <v/>
      </c>
      <c r="Q93" s="178" t="str">
        <f>IF('DATA - Baseline'!Q93="Boy",1,IF('DATA - Baseline'!Q93="Girl",2,""))</f>
        <v/>
      </c>
      <c r="R93" s="192" t="str">
        <f>IF('DATA - Baseline'!R93&gt;0,'DATA - Baseline'!R93,"")</f>
        <v/>
      </c>
      <c r="S93" s="178" t="str">
        <f>IF('DATA - Baseline'!S93="Less than 0.5km",1,IF('DATA - Baseline'!S93="0.51 to 1.59km",2,IF('DATA - Baseline'!S93="1.6 to 3km",3,IF('DATA - Baseline'!S93="Over 3km",4, ""))))</f>
        <v/>
      </c>
      <c r="T93" s="126"/>
      <c r="U93" s="135"/>
      <c r="V93" s="135"/>
      <c r="W93" s="135"/>
      <c r="X93" s="135"/>
      <c r="Y93" s="135"/>
      <c r="Z93" s="178" t="str">
        <f>IF('DATA - Baseline'!Z93="STRONGLY AGREE",1,IF('DATA - Baseline'!Z93="AGREE",2,IF('DATA - Baseline'!Z93="DISAGREE",3,IF('DATA - Baseline'!Z93="STRONGLY DISAGREE",4, ""))))</f>
        <v/>
      </c>
      <c r="AA93" s="178" t="str">
        <f>IF(C93="","",(IF(COUNTA('DATA - Baseline'!AB93:AV93)&gt;0,1,2)))</f>
        <v/>
      </c>
      <c r="AB93" s="152"/>
      <c r="AC93" s="153"/>
      <c r="AD93" s="153"/>
      <c r="AE93" s="153"/>
      <c r="AF93" s="153"/>
      <c r="AG93" s="153"/>
      <c r="AH93" s="151"/>
      <c r="AI93" s="156"/>
      <c r="AJ93" s="156"/>
      <c r="AK93" s="156"/>
      <c r="AL93" s="156"/>
      <c r="AM93" s="156"/>
      <c r="AN93" s="156"/>
      <c r="AO93" s="157"/>
      <c r="AP93" s="158"/>
      <c r="AQ93" s="158"/>
      <c r="AR93" s="158"/>
      <c r="AS93" s="158"/>
      <c r="AT93" s="158"/>
      <c r="AU93" s="158"/>
      <c r="AV93" s="158"/>
      <c r="AW93" s="178" t="str">
        <f>IF('DATA - Baseline'!AW93="Relaxed",1,IF('DATA - Baseline'!AW93="Rushed",2,IF('DATA - Baseline'!AW93="Happy",3,IF('DATA - Baseline'!AW93="Tired",4,""))))</f>
        <v/>
      </c>
      <c r="AX93" s="178" t="str">
        <f>IF('DATA - Baseline'!AX93="Relaxed",1,IF('DATA - Baseline'!AX93="Rushed",2,IF('DATA - Baseline'!AX93="Happy",3,IF('DATA - Baseline'!AX93="Tired",4,""))))</f>
        <v/>
      </c>
      <c r="AY93" s="154"/>
      <c r="AZ93" s="314" t="str">
        <f>IF('DATA - Baseline'!AZ93="Yes",1,IF('DATA - Baseline'!AZ93="No",2,""))</f>
        <v/>
      </c>
      <c r="BA93" s="273"/>
      <c r="BB93" s="159"/>
      <c r="BC93" s="159"/>
      <c r="BE93" s="175"/>
    </row>
    <row r="94" spans="1:57" s="132" customFormat="1" ht="15" x14ac:dyDescent="0.3">
      <c r="A94" s="148"/>
      <c r="B94" s="149"/>
      <c r="C94" s="236" t="str">
        <f t="shared" si="1"/>
        <v/>
      </c>
      <c r="D94" s="198" t="str">
        <f>IF('DATA - Baseline'!D94="","",'DATA - Baseline'!D94)</f>
        <v/>
      </c>
      <c r="E94" s="178" t="str">
        <f>IF('DATA - Baseline'!E94="","",'DATA - Baseline'!E94)</f>
        <v/>
      </c>
      <c r="F94" s="178" t="str">
        <f>IF('DATA - Baseline'!F94="","",'DATA - Baseline'!F94)</f>
        <v/>
      </c>
      <c r="G94" s="178" t="str">
        <f>IF('DATA - Baseline'!G93="","",INDEX(Codes,MATCH('DATA - Baseline'!G93,Modes,0)))</f>
        <v/>
      </c>
      <c r="H94" s="178"/>
      <c r="I94" s="178" t="str">
        <f>IF('DATA - Baseline'!I94="","",INDEX(Codes,MATCH('DATA - Baseline'!I94,Modes,0)))</f>
        <v/>
      </c>
      <c r="J94" s="134"/>
      <c r="K94" s="192" t="str">
        <f>IF('DATA - Baseline'!K94=0,"",IF('DATA - Baseline'!K94="","",'DATA - Baseline'!K94))</f>
        <v/>
      </c>
      <c r="L94" s="192" t="str">
        <f>IF('DATA - Baseline'!L94="Yes",1,IF('DATA - Baseline'!L94="No",2,""))</f>
        <v/>
      </c>
      <c r="M94" s="192" t="str">
        <f>IF('DATA - Baseline'!M94="Yes",1,IF('DATA - Baseline'!M94="No",2,""))</f>
        <v/>
      </c>
      <c r="N94" s="178" t="str">
        <f>IF('DATA - Baseline'!N94="Relaxed",1,IF('DATA - Baseline'!N94="Rushed",2,IF('DATA - Baseline'!N94="Happy",3,IF('DATA - Baseline'!N94="Frustrated",4,IF('DATA - Baseline'!N94="Other",5,"")))))</f>
        <v/>
      </c>
      <c r="O94" s="176"/>
      <c r="P94" s="178" t="str">
        <f>IF('DATA - Baseline'!P94="","",'DATA - Baseline'!P94)</f>
        <v/>
      </c>
      <c r="Q94" s="178" t="str">
        <f>IF('DATA - Baseline'!Q94="Boy",1,IF('DATA - Baseline'!Q94="Girl",2,""))</f>
        <v/>
      </c>
      <c r="R94" s="192" t="str">
        <f>IF('DATA - Baseline'!R94&gt;0,'DATA - Baseline'!R94,"")</f>
        <v/>
      </c>
      <c r="S94" s="178" t="str">
        <f>IF('DATA - Baseline'!S94="Less than 0.5km",1,IF('DATA - Baseline'!S94="0.51 to 1.59km",2,IF('DATA - Baseline'!S94="1.6 to 3km",3,IF('DATA - Baseline'!S94="Over 3km",4, ""))))</f>
        <v/>
      </c>
      <c r="T94" s="126"/>
      <c r="U94" s="135"/>
      <c r="V94" s="135"/>
      <c r="W94" s="135"/>
      <c r="X94" s="135"/>
      <c r="Y94" s="135"/>
      <c r="Z94" s="178" t="str">
        <f>IF('DATA - Baseline'!Z94="STRONGLY AGREE",1,IF('DATA - Baseline'!Z94="AGREE",2,IF('DATA - Baseline'!Z94="DISAGREE",3,IF('DATA - Baseline'!Z94="STRONGLY DISAGREE",4, ""))))</f>
        <v/>
      </c>
      <c r="AA94" s="178" t="str">
        <f>IF(C94="","",(IF(COUNTA('DATA - Baseline'!AB94:AV94)&gt;0,1,2)))</f>
        <v/>
      </c>
      <c r="AB94" s="152"/>
      <c r="AC94" s="153"/>
      <c r="AD94" s="153"/>
      <c r="AE94" s="153"/>
      <c r="AF94" s="153"/>
      <c r="AG94" s="153"/>
      <c r="AH94" s="151"/>
      <c r="AI94" s="156"/>
      <c r="AJ94" s="156"/>
      <c r="AK94" s="156"/>
      <c r="AL94" s="156"/>
      <c r="AM94" s="156"/>
      <c r="AN94" s="156"/>
      <c r="AO94" s="157"/>
      <c r="AP94" s="158"/>
      <c r="AQ94" s="158"/>
      <c r="AR94" s="158"/>
      <c r="AS94" s="158"/>
      <c r="AT94" s="158"/>
      <c r="AU94" s="158"/>
      <c r="AV94" s="158"/>
      <c r="AW94" s="178" t="str">
        <f>IF('DATA - Baseline'!AW94="Relaxed",1,IF('DATA - Baseline'!AW94="Rushed",2,IF('DATA - Baseline'!AW94="Happy",3,IF('DATA - Baseline'!AW94="Tired",4,""))))</f>
        <v/>
      </c>
      <c r="AX94" s="178" t="str">
        <f>IF('DATA - Baseline'!AX94="Relaxed",1,IF('DATA - Baseline'!AX94="Rushed",2,IF('DATA - Baseline'!AX94="Happy",3,IF('DATA - Baseline'!AX94="Tired",4,""))))</f>
        <v/>
      </c>
      <c r="AY94" s="154"/>
      <c r="AZ94" s="314" t="str">
        <f>IF('DATA - Baseline'!AZ94="Yes",1,IF('DATA - Baseline'!AZ94="No",2,""))</f>
        <v/>
      </c>
      <c r="BA94" s="273"/>
      <c r="BB94" s="159"/>
      <c r="BC94" s="159"/>
      <c r="BE94" s="175"/>
    </row>
    <row r="95" spans="1:57" s="132" customFormat="1" ht="15" x14ac:dyDescent="0.3">
      <c r="A95" s="148"/>
      <c r="B95" s="149"/>
      <c r="C95" s="236" t="str">
        <f t="shared" si="1"/>
        <v/>
      </c>
      <c r="D95" s="198" t="str">
        <f>IF('DATA - Baseline'!D95="","",'DATA - Baseline'!D95)</f>
        <v/>
      </c>
      <c r="E95" s="178" t="str">
        <f>IF('DATA - Baseline'!E95="","",'DATA - Baseline'!E95)</f>
        <v/>
      </c>
      <c r="F95" s="178" t="str">
        <f>IF('DATA - Baseline'!F95="","",'DATA - Baseline'!F95)</f>
        <v/>
      </c>
      <c r="G95" s="178" t="str">
        <f>IF('DATA - Baseline'!G94="","",INDEX(Codes,MATCH('DATA - Baseline'!G94,Modes,0)))</f>
        <v/>
      </c>
      <c r="H95" s="178"/>
      <c r="I95" s="178" t="str">
        <f>IF('DATA - Baseline'!I95="","",INDEX(Codes,MATCH('DATA - Baseline'!I95,Modes,0)))</f>
        <v/>
      </c>
      <c r="J95" s="134"/>
      <c r="K95" s="192" t="str">
        <f>IF('DATA - Baseline'!K95=0,"",IF('DATA - Baseline'!K95="","",'DATA - Baseline'!K95))</f>
        <v/>
      </c>
      <c r="L95" s="192" t="str">
        <f>IF('DATA - Baseline'!L95="Yes",1,IF('DATA - Baseline'!L95="No",2,""))</f>
        <v/>
      </c>
      <c r="M95" s="192" t="str">
        <f>IF('DATA - Baseline'!M95="Yes",1,IF('DATA - Baseline'!M95="No",2,""))</f>
        <v/>
      </c>
      <c r="N95" s="178" t="str">
        <f>IF('DATA - Baseline'!N95="Relaxed",1,IF('DATA - Baseline'!N95="Rushed",2,IF('DATA - Baseline'!N95="Happy",3,IF('DATA - Baseline'!N95="Frustrated",4,IF('DATA - Baseline'!N95="Other",5,"")))))</f>
        <v/>
      </c>
      <c r="O95" s="176"/>
      <c r="P95" s="178" t="str">
        <f>IF('DATA - Baseline'!P95="","",'DATA - Baseline'!P95)</f>
        <v/>
      </c>
      <c r="Q95" s="178" t="str">
        <f>IF('DATA - Baseline'!Q95="Boy",1,IF('DATA - Baseline'!Q95="Girl",2,""))</f>
        <v/>
      </c>
      <c r="R95" s="192" t="str">
        <f>IF('DATA - Baseline'!R95&gt;0,'DATA - Baseline'!R95,"")</f>
        <v/>
      </c>
      <c r="S95" s="178" t="str">
        <f>IF('DATA - Baseline'!S95="Less than 0.5km",1,IF('DATA - Baseline'!S95="0.51 to 1.59km",2,IF('DATA - Baseline'!S95="1.6 to 3km",3,IF('DATA - Baseline'!S95="Over 3km",4, ""))))</f>
        <v/>
      </c>
      <c r="T95" s="126"/>
      <c r="U95" s="135"/>
      <c r="V95" s="135"/>
      <c r="W95" s="135"/>
      <c r="X95" s="135"/>
      <c r="Y95" s="135"/>
      <c r="Z95" s="178" t="str">
        <f>IF('DATA - Baseline'!Z95="STRONGLY AGREE",1,IF('DATA - Baseline'!Z95="AGREE",2,IF('DATA - Baseline'!Z95="DISAGREE",3,IF('DATA - Baseline'!Z95="STRONGLY DISAGREE",4, ""))))</f>
        <v/>
      </c>
      <c r="AA95" s="178" t="str">
        <f>IF(C95="","",(IF(COUNTA('DATA - Baseline'!AB95:AV95)&gt;0,1,2)))</f>
        <v/>
      </c>
      <c r="AB95" s="152"/>
      <c r="AC95" s="153"/>
      <c r="AD95" s="153"/>
      <c r="AE95" s="153"/>
      <c r="AF95" s="153"/>
      <c r="AG95" s="153"/>
      <c r="AH95" s="151"/>
      <c r="AI95" s="156"/>
      <c r="AJ95" s="156"/>
      <c r="AK95" s="156"/>
      <c r="AL95" s="156"/>
      <c r="AM95" s="156"/>
      <c r="AN95" s="156"/>
      <c r="AO95" s="157"/>
      <c r="AP95" s="158"/>
      <c r="AQ95" s="158"/>
      <c r="AR95" s="158"/>
      <c r="AS95" s="158"/>
      <c r="AT95" s="158"/>
      <c r="AU95" s="158"/>
      <c r="AV95" s="158"/>
      <c r="AW95" s="178" t="str">
        <f>IF('DATA - Baseline'!AW95="Relaxed",1,IF('DATA - Baseline'!AW95="Rushed",2,IF('DATA - Baseline'!AW95="Happy",3,IF('DATA - Baseline'!AW95="Tired",4,""))))</f>
        <v/>
      </c>
      <c r="AX95" s="178" t="str">
        <f>IF('DATA - Baseline'!AX95="Relaxed",1,IF('DATA - Baseline'!AX95="Rushed",2,IF('DATA - Baseline'!AX95="Happy",3,IF('DATA - Baseline'!AX95="Tired",4,""))))</f>
        <v/>
      </c>
      <c r="AY95" s="154"/>
      <c r="AZ95" s="314" t="str">
        <f>IF('DATA - Baseline'!AZ95="Yes",1,IF('DATA - Baseline'!AZ95="No",2,""))</f>
        <v/>
      </c>
      <c r="BA95" s="273"/>
      <c r="BB95" s="159"/>
      <c r="BC95" s="159"/>
      <c r="BE95" s="175"/>
    </row>
    <row r="96" spans="1:57" s="132" customFormat="1" ht="15" x14ac:dyDescent="0.3">
      <c r="A96" s="148"/>
      <c r="B96" s="149"/>
      <c r="C96" s="236" t="str">
        <f t="shared" si="1"/>
        <v/>
      </c>
      <c r="D96" s="198" t="str">
        <f>IF('DATA - Baseline'!D96="","",'DATA - Baseline'!D96)</f>
        <v/>
      </c>
      <c r="E96" s="178" t="str">
        <f>IF('DATA - Baseline'!E96="","",'DATA - Baseline'!E96)</f>
        <v/>
      </c>
      <c r="F96" s="178" t="str">
        <f>IF('DATA - Baseline'!F96="","",'DATA - Baseline'!F96)</f>
        <v/>
      </c>
      <c r="G96" s="178" t="str">
        <f>IF('DATA - Baseline'!G95="","",INDEX(Codes,MATCH('DATA - Baseline'!G95,Modes,0)))</f>
        <v/>
      </c>
      <c r="H96" s="178"/>
      <c r="I96" s="178" t="str">
        <f>IF('DATA - Baseline'!I96="","",INDEX(Codes,MATCH('DATA - Baseline'!I96,Modes,0)))</f>
        <v/>
      </c>
      <c r="J96" s="134"/>
      <c r="K96" s="192" t="str">
        <f>IF('DATA - Baseline'!K96=0,"",IF('DATA - Baseline'!K96="","",'DATA - Baseline'!K96))</f>
        <v/>
      </c>
      <c r="L96" s="192" t="str">
        <f>IF('DATA - Baseline'!L96="Yes",1,IF('DATA - Baseline'!L96="No",2,""))</f>
        <v/>
      </c>
      <c r="M96" s="192" t="str">
        <f>IF('DATA - Baseline'!M96="Yes",1,IF('DATA - Baseline'!M96="No",2,""))</f>
        <v/>
      </c>
      <c r="N96" s="178" t="str">
        <f>IF('DATA - Baseline'!N96="Relaxed",1,IF('DATA - Baseline'!N96="Rushed",2,IF('DATA - Baseline'!N96="Happy",3,IF('DATA - Baseline'!N96="Frustrated",4,IF('DATA - Baseline'!N96="Other",5,"")))))</f>
        <v/>
      </c>
      <c r="O96" s="176"/>
      <c r="P96" s="178" t="str">
        <f>IF('DATA - Baseline'!P96="","",'DATA - Baseline'!P96)</f>
        <v/>
      </c>
      <c r="Q96" s="178" t="str">
        <f>IF('DATA - Baseline'!Q96="Boy",1,IF('DATA - Baseline'!Q96="Girl",2,""))</f>
        <v/>
      </c>
      <c r="R96" s="192" t="str">
        <f>IF('DATA - Baseline'!R96&gt;0,'DATA - Baseline'!R96,"")</f>
        <v/>
      </c>
      <c r="S96" s="178" t="str">
        <f>IF('DATA - Baseline'!S96="Less than 0.5km",1,IF('DATA - Baseline'!S96="0.51 to 1.59km",2,IF('DATA - Baseline'!S96="1.6 to 3km",3,IF('DATA - Baseline'!S96="Over 3km",4, ""))))</f>
        <v/>
      </c>
      <c r="T96" s="126"/>
      <c r="U96" s="135"/>
      <c r="V96" s="135"/>
      <c r="W96" s="135"/>
      <c r="X96" s="135"/>
      <c r="Y96" s="135"/>
      <c r="Z96" s="178" t="str">
        <f>IF('DATA - Baseline'!Z96="STRONGLY AGREE",1,IF('DATA - Baseline'!Z96="AGREE",2,IF('DATA - Baseline'!Z96="DISAGREE",3,IF('DATA - Baseline'!Z96="STRONGLY DISAGREE",4, ""))))</f>
        <v/>
      </c>
      <c r="AA96" s="178" t="str">
        <f>IF(C96="","",(IF(COUNTA('DATA - Baseline'!AB96:AV96)&gt;0,1,2)))</f>
        <v/>
      </c>
      <c r="AB96" s="152"/>
      <c r="AC96" s="153"/>
      <c r="AD96" s="153"/>
      <c r="AE96" s="153"/>
      <c r="AF96" s="153"/>
      <c r="AG96" s="153"/>
      <c r="AH96" s="151"/>
      <c r="AI96" s="156"/>
      <c r="AJ96" s="156"/>
      <c r="AK96" s="156"/>
      <c r="AL96" s="156"/>
      <c r="AM96" s="156"/>
      <c r="AN96" s="156"/>
      <c r="AO96" s="157"/>
      <c r="AP96" s="158"/>
      <c r="AQ96" s="158"/>
      <c r="AR96" s="158"/>
      <c r="AS96" s="158"/>
      <c r="AT96" s="158"/>
      <c r="AU96" s="158"/>
      <c r="AV96" s="158"/>
      <c r="AW96" s="178" t="str">
        <f>IF('DATA - Baseline'!AW96="Relaxed",1,IF('DATA - Baseline'!AW96="Rushed",2,IF('DATA - Baseline'!AW96="Happy",3,IF('DATA - Baseline'!AW96="Tired",4,""))))</f>
        <v/>
      </c>
      <c r="AX96" s="178" t="str">
        <f>IF('DATA - Baseline'!AX96="Relaxed",1,IF('DATA - Baseline'!AX96="Rushed",2,IF('DATA - Baseline'!AX96="Happy",3,IF('DATA - Baseline'!AX96="Tired",4,""))))</f>
        <v/>
      </c>
      <c r="AY96" s="154"/>
      <c r="AZ96" s="314" t="str">
        <f>IF('DATA - Baseline'!AZ96="Yes",1,IF('DATA - Baseline'!AZ96="No",2,""))</f>
        <v/>
      </c>
      <c r="BA96" s="273"/>
      <c r="BB96" s="159"/>
      <c r="BC96" s="159"/>
      <c r="BE96" s="175"/>
    </row>
    <row r="97" spans="1:57" s="132" customFormat="1" ht="15" x14ac:dyDescent="0.3">
      <c r="A97" s="148"/>
      <c r="B97" s="149"/>
      <c r="C97" s="236" t="str">
        <f t="shared" si="1"/>
        <v/>
      </c>
      <c r="D97" s="198" t="str">
        <f>IF('DATA - Baseline'!D97="","",'DATA - Baseline'!D97)</f>
        <v/>
      </c>
      <c r="E97" s="178" t="str">
        <f>IF('DATA - Baseline'!E97="","",'DATA - Baseline'!E97)</f>
        <v/>
      </c>
      <c r="F97" s="178" t="str">
        <f>IF('DATA - Baseline'!F97="","",'DATA - Baseline'!F97)</f>
        <v/>
      </c>
      <c r="G97" s="178" t="str">
        <f>IF('DATA - Baseline'!G96="","",INDEX(Codes,MATCH('DATA - Baseline'!G96,Modes,0)))</f>
        <v/>
      </c>
      <c r="H97" s="178"/>
      <c r="I97" s="178" t="str">
        <f>IF('DATA - Baseline'!I97="","",INDEX(Codes,MATCH('DATA - Baseline'!I97,Modes,0)))</f>
        <v/>
      </c>
      <c r="J97" s="134"/>
      <c r="K97" s="192" t="str">
        <f>IF('DATA - Baseline'!K97=0,"",IF('DATA - Baseline'!K97="","",'DATA - Baseline'!K97))</f>
        <v/>
      </c>
      <c r="L97" s="192" t="str">
        <f>IF('DATA - Baseline'!L97="Yes",1,IF('DATA - Baseline'!L97="No",2,""))</f>
        <v/>
      </c>
      <c r="M97" s="192" t="str">
        <f>IF('DATA - Baseline'!M97="Yes",1,IF('DATA - Baseline'!M97="No",2,""))</f>
        <v/>
      </c>
      <c r="N97" s="178" t="str">
        <f>IF('DATA - Baseline'!N97="Relaxed",1,IF('DATA - Baseline'!N97="Rushed",2,IF('DATA - Baseline'!N97="Happy",3,IF('DATA - Baseline'!N97="Frustrated",4,IF('DATA - Baseline'!N97="Other",5,"")))))</f>
        <v/>
      </c>
      <c r="O97" s="176"/>
      <c r="P97" s="178" t="str">
        <f>IF('DATA - Baseline'!P97="","",'DATA - Baseline'!P97)</f>
        <v/>
      </c>
      <c r="Q97" s="178" t="str">
        <f>IF('DATA - Baseline'!Q97="Boy",1,IF('DATA - Baseline'!Q97="Girl",2,""))</f>
        <v/>
      </c>
      <c r="R97" s="192" t="str">
        <f>IF('DATA - Baseline'!R97&gt;0,'DATA - Baseline'!R97,"")</f>
        <v/>
      </c>
      <c r="S97" s="178" t="str">
        <f>IF('DATA - Baseline'!S97="Less than 0.5km",1,IF('DATA - Baseline'!S97="0.51 to 1.59km",2,IF('DATA - Baseline'!S97="1.6 to 3km",3,IF('DATA - Baseline'!S97="Over 3km",4, ""))))</f>
        <v/>
      </c>
      <c r="T97" s="126"/>
      <c r="U97" s="135"/>
      <c r="V97" s="135"/>
      <c r="W97" s="135"/>
      <c r="X97" s="135"/>
      <c r="Y97" s="135"/>
      <c r="Z97" s="178" t="str">
        <f>IF('DATA - Baseline'!Z97="STRONGLY AGREE",1,IF('DATA - Baseline'!Z97="AGREE",2,IF('DATA - Baseline'!Z97="DISAGREE",3,IF('DATA - Baseline'!Z97="STRONGLY DISAGREE",4, ""))))</f>
        <v/>
      </c>
      <c r="AA97" s="178" t="str">
        <f>IF(C97="","",(IF(COUNTA('DATA - Baseline'!AB97:AV97)&gt;0,1,2)))</f>
        <v/>
      </c>
      <c r="AB97" s="152"/>
      <c r="AC97" s="153"/>
      <c r="AD97" s="153"/>
      <c r="AE97" s="153"/>
      <c r="AF97" s="153"/>
      <c r="AG97" s="153"/>
      <c r="AH97" s="151"/>
      <c r="AI97" s="156"/>
      <c r="AJ97" s="156"/>
      <c r="AK97" s="156"/>
      <c r="AL97" s="156"/>
      <c r="AM97" s="156"/>
      <c r="AN97" s="156"/>
      <c r="AO97" s="157"/>
      <c r="AP97" s="158"/>
      <c r="AQ97" s="158"/>
      <c r="AR97" s="158"/>
      <c r="AS97" s="158"/>
      <c r="AT97" s="158"/>
      <c r="AU97" s="158"/>
      <c r="AV97" s="158"/>
      <c r="AW97" s="178" t="str">
        <f>IF('DATA - Baseline'!AW97="Relaxed",1,IF('DATA - Baseline'!AW97="Rushed",2,IF('DATA - Baseline'!AW97="Happy",3,IF('DATA - Baseline'!AW97="Tired",4,""))))</f>
        <v/>
      </c>
      <c r="AX97" s="178" t="str">
        <f>IF('DATA - Baseline'!AX97="Relaxed",1,IF('DATA - Baseline'!AX97="Rushed",2,IF('DATA - Baseline'!AX97="Happy",3,IF('DATA - Baseline'!AX97="Tired",4,""))))</f>
        <v/>
      </c>
      <c r="AY97" s="154"/>
      <c r="AZ97" s="314" t="str">
        <f>IF('DATA - Baseline'!AZ97="Yes",1,IF('DATA - Baseline'!AZ97="No",2,""))</f>
        <v/>
      </c>
      <c r="BA97" s="273"/>
      <c r="BB97" s="159"/>
      <c r="BC97" s="159"/>
      <c r="BE97" s="175"/>
    </row>
    <row r="98" spans="1:57" s="132" customFormat="1" ht="15" x14ac:dyDescent="0.3">
      <c r="A98" s="148"/>
      <c r="B98" s="149"/>
      <c r="C98" s="236" t="str">
        <f t="shared" si="1"/>
        <v/>
      </c>
      <c r="D98" s="198" t="str">
        <f>IF('DATA - Baseline'!D98="","",'DATA - Baseline'!D98)</f>
        <v/>
      </c>
      <c r="E98" s="178" t="str">
        <f>IF('DATA - Baseline'!E98="","",'DATA - Baseline'!E98)</f>
        <v/>
      </c>
      <c r="F98" s="178" t="str">
        <f>IF('DATA - Baseline'!F98="","",'DATA - Baseline'!F98)</f>
        <v/>
      </c>
      <c r="G98" s="178" t="str">
        <f>IF('DATA - Baseline'!G97="","",INDEX(Codes,MATCH('DATA - Baseline'!G97,Modes,0)))</f>
        <v/>
      </c>
      <c r="H98" s="178"/>
      <c r="I98" s="178" t="str">
        <f>IF('DATA - Baseline'!I98="","",INDEX(Codes,MATCH('DATA - Baseline'!I98,Modes,0)))</f>
        <v/>
      </c>
      <c r="J98" s="134"/>
      <c r="K98" s="192" t="str">
        <f>IF('DATA - Baseline'!K98=0,"",IF('DATA - Baseline'!K98="","",'DATA - Baseline'!K98))</f>
        <v/>
      </c>
      <c r="L98" s="192" t="str">
        <f>IF('DATA - Baseline'!L98="Yes",1,IF('DATA - Baseline'!L98="No",2,""))</f>
        <v/>
      </c>
      <c r="M98" s="192" t="str">
        <f>IF('DATA - Baseline'!M98="Yes",1,IF('DATA - Baseline'!M98="No",2,""))</f>
        <v/>
      </c>
      <c r="N98" s="178" t="str">
        <f>IF('DATA - Baseline'!N98="Relaxed",1,IF('DATA - Baseline'!N98="Rushed",2,IF('DATA - Baseline'!N98="Happy",3,IF('DATA - Baseline'!N98="Frustrated",4,IF('DATA - Baseline'!N98="Other",5,"")))))</f>
        <v/>
      </c>
      <c r="O98" s="176"/>
      <c r="P98" s="178" t="str">
        <f>IF('DATA - Baseline'!P98="","",'DATA - Baseline'!P98)</f>
        <v/>
      </c>
      <c r="Q98" s="178" t="str">
        <f>IF('DATA - Baseline'!Q98="Boy",1,IF('DATA - Baseline'!Q98="Girl",2,""))</f>
        <v/>
      </c>
      <c r="R98" s="192" t="str">
        <f>IF('DATA - Baseline'!R98&gt;0,'DATA - Baseline'!R98,"")</f>
        <v/>
      </c>
      <c r="S98" s="178" t="str">
        <f>IF('DATA - Baseline'!S98="Less than 0.5km",1,IF('DATA - Baseline'!S98="0.51 to 1.59km",2,IF('DATA - Baseline'!S98="1.6 to 3km",3,IF('DATA - Baseline'!S98="Over 3km",4, ""))))</f>
        <v/>
      </c>
      <c r="T98" s="126"/>
      <c r="U98" s="135"/>
      <c r="V98" s="135"/>
      <c r="W98" s="135"/>
      <c r="X98" s="135"/>
      <c r="Y98" s="135"/>
      <c r="Z98" s="178" t="str">
        <f>IF('DATA - Baseline'!Z98="STRONGLY AGREE",1,IF('DATA - Baseline'!Z98="AGREE",2,IF('DATA - Baseline'!Z98="DISAGREE",3,IF('DATA - Baseline'!Z98="STRONGLY DISAGREE",4, ""))))</f>
        <v/>
      </c>
      <c r="AA98" s="178" t="str">
        <f>IF(C98="","",(IF(COUNTA('DATA - Baseline'!AB98:AV98)&gt;0,1,2)))</f>
        <v/>
      </c>
      <c r="AB98" s="152"/>
      <c r="AC98" s="153"/>
      <c r="AD98" s="153"/>
      <c r="AE98" s="153"/>
      <c r="AF98" s="153"/>
      <c r="AG98" s="153"/>
      <c r="AH98" s="151"/>
      <c r="AI98" s="156"/>
      <c r="AJ98" s="156"/>
      <c r="AK98" s="156"/>
      <c r="AL98" s="156"/>
      <c r="AM98" s="156"/>
      <c r="AN98" s="156"/>
      <c r="AO98" s="157"/>
      <c r="AP98" s="158"/>
      <c r="AQ98" s="158"/>
      <c r="AR98" s="158"/>
      <c r="AS98" s="158"/>
      <c r="AT98" s="158"/>
      <c r="AU98" s="158"/>
      <c r="AV98" s="158"/>
      <c r="AW98" s="178" t="str">
        <f>IF('DATA - Baseline'!AW98="Relaxed",1,IF('DATA - Baseline'!AW98="Rushed",2,IF('DATA - Baseline'!AW98="Happy",3,IF('DATA - Baseline'!AW98="Tired",4,""))))</f>
        <v/>
      </c>
      <c r="AX98" s="178" t="str">
        <f>IF('DATA - Baseline'!AX98="Relaxed",1,IF('DATA - Baseline'!AX98="Rushed",2,IF('DATA - Baseline'!AX98="Happy",3,IF('DATA - Baseline'!AX98="Tired",4,""))))</f>
        <v/>
      </c>
      <c r="AY98" s="154"/>
      <c r="AZ98" s="314" t="str">
        <f>IF('DATA - Baseline'!AZ98="Yes",1,IF('DATA - Baseline'!AZ98="No",2,""))</f>
        <v/>
      </c>
      <c r="BA98" s="273"/>
      <c r="BB98" s="159"/>
      <c r="BC98" s="159"/>
      <c r="BE98" s="175"/>
    </row>
    <row r="99" spans="1:57" s="132" customFormat="1" ht="15" x14ac:dyDescent="0.3">
      <c r="A99" s="148"/>
      <c r="B99" s="149"/>
      <c r="C99" s="236" t="str">
        <f t="shared" si="1"/>
        <v/>
      </c>
      <c r="D99" s="198" t="str">
        <f>IF('DATA - Baseline'!D99="","",'DATA - Baseline'!D99)</f>
        <v/>
      </c>
      <c r="E99" s="178" t="str">
        <f>IF('DATA - Baseline'!E99="","",'DATA - Baseline'!E99)</f>
        <v/>
      </c>
      <c r="F99" s="178" t="str">
        <f>IF('DATA - Baseline'!F99="","",'DATA - Baseline'!F99)</f>
        <v/>
      </c>
      <c r="G99" s="178" t="str">
        <f>IF('DATA - Baseline'!G98="","",INDEX(Codes,MATCH('DATA - Baseline'!G98,Modes,0)))</f>
        <v/>
      </c>
      <c r="H99" s="178"/>
      <c r="I99" s="178" t="str">
        <f>IF('DATA - Baseline'!I99="","",INDEX(Codes,MATCH('DATA - Baseline'!I99,Modes,0)))</f>
        <v/>
      </c>
      <c r="J99" s="134"/>
      <c r="K99" s="192" t="str">
        <f>IF('DATA - Baseline'!K99=0,"",IF('DATA - Baseline'!K99="","",'DATA - Baseline'!K99))</f>
        <v/>
      </c>
      <c r="L99" s="192" t="str">
        <f>IF('DATA - Baseline'!L99="Yes",1,IF('DATA - Baseline'!L99="No",2,""))</f>
        <v/>
      </c>
      <c r="M99" s="192" t="str">
        <f>IF('DATA - Baseline'!M99="Yes",1,IF('DATA - Baseline'!M99="No",2,""))</f>
        <v/>
      </c>
      <c r="N99" s="178" t="str">
        <f>IF('DATA - Baseline'!N99="Relaxed",1,IF('DATA - Baseline'!N99="Rushed",2,IF('DATA - Baseline'!N99="Happy",3,IF('DATA - Baseline'!N99="Frustrated",4,IF('DATA - Baseline'!N99="Other",5,"")))))</f>
        <v/>
      </c>
      <c r="O99" s="176"/>
      <c r="P99" s="178" t="str">
        <f>IF('DATA - Baseline'!P99="","",'DATA - Baseline'!P99)</f>
        <v/>
      </c>
      <c r="Q99" s="178" t="str">
        <f>IF('DATA - Baseline'!Q99="Boy",1,IF('DATA - Baseline'!Q99="Girl",2,""))</f>
        <v/>
      </c>
      <c r="R99" s="192" t="str">
        <f>IF('DATA - Baseline'!R99&gt;0,'DATA - Baseline'!R99,"")</f>
        <v/>
      </c>
      <c r="S99" s="178" t="str">
        <f>IF('DATA - Baseline'!S99="Less than 0.5km",1,IF('DATA - Baseline'!S99="0.51 to 1.59km",2,IF('DATA - Baseline'!S99="1.6 to 3km",3,IF('DATA - Baseline'!S99="Over 3km",4, ""))))</f>
        <v/>
      </c>
      <c r="T99" s="126"/>
      <c r="U99" s="135"/>
      <c r="V99" s="135"/>
      <c r="W99" s="135"/>
      <c r="X99" s="135"/>
      <c r="Y99" s="135"/>
      <c r="Z99" s="178" t="str">
        <f>IF('DATA - Baseline'!Z99="STRONGLY AGREE",1,IF('DATA - Baseline'!Z99="AGREE",2,IF('DATA - Baseline'!Z99="DISAGREE",3,IF('DATA - Baseline'!Z99="STRONGLY DISAGREE",4, ""))))</f>
        <v/>
      </c>
      <c r="AA99" s="178" t="str">
        <f>IF(C99="","",(IF(COUNTA('DATA - Baseline'!AB99:AV99)&gt;0,1,2)))</f>
        <v/>
      </c>
      <c r="AB99" s="152"/>
      <c r="AC99" s="153"/>
      <c r="AD99" s="153"/>
      <c r="AE99" s="153"/>
      <c r="AF99" s="153"/>
      <c r="AG99" s="153"/>
      <c r="AH99" s="151"/>
      <c r="AI99" s="156"/>
      <c r="AJ99" s="156"/>
      <c r="AK99" s="156"/>
      <c r="AL99" s="156"/>
      <c r="AM99" s="156"/>
      <c r="AN99" s="156"/>
      <c r="AO99" s="157"/>
      <c r="AP99" s="158"/>
      <c r="AQ99" s="158"/>
      <c r="AR99" s="158"/>
      <c r="AS99" s="158"/>
      <c r="AT99" s="158"/>
      <c r="AU99" s="158"/>
      <c r="AV99" s="158"/>
      <c r="AW99" s="178" t="str">
        <f>IF('DATA - Baseline'!AW99="Relaxed",1,IF('DATA - Baseline'!AW99="Rushed",2,IF('DATA - Baseline'!AW99="Happy",3,IF('DATA - Baseline'!AW99="Tired",4,""))))</f>
        <v/>
      </c>
      <c r="AX99" s="178" t="str">
        <f>IF('DATA - Baseline'!AX99="Relaxed",1,IF('DATA - Baseline'!AX99="Rushed",2,IF('DATA - Baseline'!AX99="Happy",3,IF('DATA - Baseline'!AX99="Tired",4,""))))</f>
        <v/>
      </c>
      <c r="AY99" s="154"/>
      <c r="AZ99" s="314" t="str">
        <f>IF('DATA - Baseline'!AZ99="Yes",1,IF('DATA - Baseline'!AZ99="No",2,""))</f>
        <v/>
      </c>
      <c r="BA99" s="273"/>
      <c r="BB99" s="159"/>
      <c r="BC99" s="159"/>
      <c r="BE99" s="175"/>
    </row>
    <row r="100" spans="1:57" s="132" customFormat="1" ht="15" x14ac:dyDescent="0.3">
      <c r="A100" s="148"/>
      <c r="B100" s="149"/>
      <c r="C100" s="236" t="str">
        <f t="shared" si="1"/>
        <v/>
      </c>
      <c r="D100" s="198" t="str">
        <f>IF('DATA - Baseline'!D100="","",'DATA - Baseline'!D100)</f>
        <v/>
      </c>
      <c r="E100" s="178" t="str">
        <f>IF('DATA - Baseline'!E100="","",'DATA - Baseline'!E100)</f>
        <v/>
      </c>
      <c r="F100" s="178" t="str">
        <f>IF('DATA - Baseline'!F100="","",'DATA - Baseline'!F100)</f>
        <v/>
      </c>
      <c r="G100" s="178" t="str">
        <f>IF('DATA - Baseline'!G99="","",INDEX(Codes,MATCH('DATA - Baseline'!G99,Modes,0)))</f>
        <v/>
      </c>
      <c r="H100" s="178"/>
      <c r="I100" s="178" t="str">
        <f>IF('DATA - Baseline'!I100="","",INDEX(Codes,MATCH('DATA - Baseline'!I100,Modes,0)))</f>
        <v/>
      </c>
      <c r="J100" s="134"/>
      <c r="K100" s="192" t="str">
        <f>IF('DATA - Baseline'!K100=0,"",IF('DATA - Baseline'!K100="","",'DATA - Baseline'!K100))</f>
        <v/>
      </c>
      <c r="L100" s="192" t="str">
        <f>IF('DATA - Baseline'!L100="Yes",1,IF('DATA - Baseline'!L100="No",2,""))</f>
        <v/>
      </c>
      <c r="M100" s="192" t="str">
        <f>IF('DATA - Baseline'!M100="Yes",1,IF('DATA - Baseline'!M100="No",2,""))</f>
        <v/>
      </c>
      <c r="N100" s="178" t="str">
        <f>IF('DATA - Baseline'!N100="Relaxed",1,IF('DATA - Baseline'!N100="Rushed",2,IF('DATA - Baseline'!N100="Happy",3,IF('DATA - Baseline'!N100="Frustrated",4,IF('DATA - Baseline'!N100="Other",5,"")))))</f>
        <v/>
      </c>
      <c r="O100" s="176"/>
      <c r="P100" s="178" t="str">
        <f>IF('DATA - Baseline'!P100="","",'DATA - Baseline'!P100)</f>
        <v/>
      </c>
      <c r="Q100" s="178" t="str">
        <f>IF('DATA - Baseline'!Q100="Boy",1,IF('DATA - Baseline'!Q100="Girl",2,""))</f>
        <v/>
      </c>
      <c r="R100" s="192" t="str">
        <f>IF('DATA - Baseline'!R100&gt;0,'DATA - Baseline'!R100,"")</f>
        <v/>
      </c>
      <c r="S100" s="178" t="str">
        <f>IF('DATA - Baseline'!S100="Less than 0.5km",1,IF('DATA - Baseline'!S100="0.51 to 1.59km",2,IF('DATA - Baseline'!S100="1.6 to 3km",3,IF('DATA - Baseline'!S100="Over 3km",4, ""))))</f>
        <v/>
      </c>
      <c r="T100" s="126"/>
      <c r="U100" s="135"/>
      <c r="V100" s="135"/>
      <c r="W100" s="135"/>
      <c r="X100" s="135"/>
      <c r="Y100" s="135"/>
      <c r="Z100" s="178" t="str">
        <f>IF('DATA - Baseline'!Z100="STRONGLY AGREE",1,IF('DATA - Baseline'!Z100="AGREE",2,IF('DATA - Baseline'!Z100="DISAGREE",3,IF('DATA - Baseline'!Z100="STRONGLY DISAGREE",4, ""))))</f>
        <v/>
      </c>
      <c r="AA100" s="178" t="str">
        <f>IF(C100="","",(IF(COUNTA('DATA - Baseline'!AB100:AV100)&gt;0,1,2)))</f>
        <v/>
      </c>
      <c r="AB100" s="152"/>
      <c r="AC100" s="153"/>
      <c r="AD100" s="153"/>
      <c r="AE100" s="153"/>
      <c r="AF100" s="153"/>
      <c r="AG100" s="153"/>
      <c r="AH100" s="151"/>
      <c r="AI100" s="156"/>
      <c r="AJ100" s="156"/>
      <c r="AK100" s="156"/>
      <c r="AL100" s="156"/>
      <c r="AM100" s="156"/>
      <c r="AN100" s="156"/>
      <c r="AO100" s="157"/>
      <c r="AP100" s="158"/>
      <c r="AQ100" s="158"/>
      <c r="AR100" s="158"/>
      <c r="AS100" s="158"/>
      <c r="AT100" s="158"/>
      <c r="AU100" s="158"/>
      <c r="AV100" s="158"/>
      <c r="AW100" s="178" t="str">
        <f>IF('DATA - Baseline'!AW100="Relaxed",1,IF('DATA - Baseline'!AW100="Rushed",2,IF('DATA - Baseline'!AW100="Happy",3,IF('DATA - Baseline'!AW100="Tired",4,""))))</f>
        <v/>
      </c>
      <c r="AX100" s="178" t="str">
        <f>IF('DATA - Baseline'!AX100="Relaxed",1,IF('DATA - Baseline'!AX100="Rushed",2,IF('DATA - Baseline'!AX100="Happy",3,IF('DATA - Baseline'!AX100="Tired",4,""))))</f>
        <v/>
      </c>
      <c r="AY100" s="154"/>
      <c r="AZ100" s="314" t="str">
        <f>IF('DATA - Baseline'!AZ100="Yes",1,IF('DATA - Baseline'!AZ100="No",2,""))</f>
        <v/>
      </c>
      <c r="BA100" s="273"/>
      <c r="BB100" s="159"/>
      <c r="BC100" s="159"/>
      <c r="BE100" s="175"/>
    </row>
    <row r="101" spans="1:57" s="132" customFormat="1" ht="15" x14ac:dyDescent="0.3">
      <c r="A101" s="148"/>
      <c r="B101" s="149"/>
      <c r="C101" s="236" t="str">
        <f t="shared" si="1"/>
        <v/>
      </c>
      <c r="D101" s="198" t="str">
        <f>IF('DATA - Baseline'!D101="","",'DATA - Baseline'!D101)</f>
        <v/>
      </c>
      <c r="E101" s="178" t="str">
        <f>IF('DATA - Baseline'!E101="","",'DATA - Baseline'!E101)</f>
        <v/>
      </c>
      <c r="F101" s="178" t="str">
        <f>IF('DATA - Baseline'!F101="","",'DATA - Baseline'!F101)</f>
        <v/>
      </c>
      <c r="G101" s="178" t="str">
        <f>IF('DATA - Baseline'!G100="","",INDEX(Codes,MATCH('DATA - Baseline'!G100,Modes,0)))</f>
        <v/>
      </c>
      <c r="H101" s="178"/>
      <c r="I101" s="178" t="str">
        <f>IF('DATA - Baseline'!I101="","",INDEX(Codes,MATCH('DATA - Baseline'!I101,Modes,0)))</f>
        <v/>
      </c>
      <c r="J101" s="134"/>
      <c r="K101" s="192" t="str">
        <f>IF('DATA - Baseline'!K101=0,"",IF('DATA - Baseline'!K101="","",'DATA - Baseline'!K101))</f>
        <v/>
      </c>
      <c r="L101" s="192" t="str">
        <f>IF('DATA - Baseline'!L101="Yes",1,IF('DATA - Baseline'!L101="No",2,""))</f>
        <v/>
      </c>
      <c r="M101" s="192" t="str">
        <f>IF('DATA - Baseline'!M101="Yes",1,IF('DATA - Baseline'!M101="No",2,""))</f>
        <v/>
      </c>
      <c r="N101" s="178" t="str">
        <f>IF('DATA - Baseline'!N101="Relaxed",1,IF('DATA - Baseline'!N101="Rushed",2,IF('DATA - Baseline'!N101="Happy",3,IF('DATA - Baseline'!N101="Frustrated",4,IF('DATA - Baseline'!N101="Other",5,"")))))</f>
        <v/>
      </c>
      <c r="O101" s="176"/>
      <c r="P101" s="178" t="str">
        <f>IF('DATA - Baseline'!P101="","",'DATA - Baseline'!P101)</f>
        <v/>
      </c>
      <c r="Q101" s="178" t="str">
        <f>IF('DATA - Baseline'!Q101="Boy",1,IF('DATA - Baseline'!Q101="Girl",2,""))</f>
        <v/>
      </c>
      <c r="R101" s="192" t="str">
        <f>IF('DATA - Baseline'!R101&gt;0,'DATA - Baseline'!R101,"")</f>
        <v/>
      </c>
      <c r="S101" s="178" t="str">
        <f>IF('DATA - Baseline'!S101="Less than 0.5km",1,IF('DATA - Baseline'!S101="0.51 to 1.59km",2,IF('DATA - Baseline'!S101="1.6 to 3km",3,IF('DATA - Baseline'!S101="Over 3km",4, ""))))</f>
        <v/>
      </c>
      <c r="T101" s="126"/>
      <c r="U101" s="135"/>
      <c r="V101" s="135"/>
      <c r="W101" s="135"/>
      <c r="X101" s="135"/>
      <c r="Y101" s="135"/>
      <c r="Z101" s="178" t="str">
        <f>IF('DATA - Baseline'!Z101="STRONGLY AGREE",1,IF('DATA - Baseline'!Z101="AGREE",2,IF('DATA - Baseline'!Z101="DISAGREE",3,IF('DATA - Baseline'!Z101="STRONGLY DISAGREE",4, ""))))</f>
        <v/>
      </c>
      <c r="AA101" s="178" t="str">
        <f>IF(C101="","",(IF(COUNTA('DATA - Baseline'!AB101:AV101)&gt;0,1,2)))</f>
        <v/>
      </c>
      <c r="AB101" s="152"/>
      <c r="AC101" s="153"/>
      <c r="AD101" s="153"/>
      <c r="AE101" s="153"/>
      <c r="AF101" s="153"/>
      <c r="AG101" s="153"/>
      <c r="AH101" s="151"/>
      <c r="AI101" s="156"/>
      <c r="AJ101" s="156"/>
      <c r="AK101" s="156"/>
      <c r="AL101" s="156"/>
      <c r="AM101" s="156"/>
      <c r="AN101" s="156"/>
      <c r="AO101" s="157"/>
      <c r="AP101" s="158"/>
      <c r="AQ101" s="158"/>
      <c r="AR101" s="158"/>
      <c r="AS101" s="158"/>
      <c r="AT101" s="158"/>
      <c r="AU101" s="158"/>
      <c r="AV101" s="158"/>
      <c r="AW101" s="178" t="str">
        <f>IF('DATA - Baseline'!AW101="Relaxed",1,IF('DATA - Baseline'!AW101="Rushed",2,IF('DATA - Baseline'!AW101="Happy",3,IF('DATA - Baseline'!AW101="Tired",4,""))))</f>
        <v/>
      </c>
      <c r="AX101" s="178" t="str">
        <f>IF('DATA - Baseline'!AX101="Relaxed",1,IF('DATA - Baseline'!AX101="Rushed",2,IF('DATA - Baseline'!AX101="Happy",3,IF('DATA - Baseline'!AX101="Tired",4,""))))</f>
        <v/>
      </c>
      <c r="AY101" s="154"/>
      <c r="AZ101" s="314" t="str">
        <f>IF('DATA - Baseline'!AZ101="Yes",1,IF('DATA - Baseline'!AZ101="No",2,""))</f>
        <v/>
      </c>
      <c r="BA101" s="273"/>
      <c r="BB101" s="159"/>
      <c r="BC101" s="159"/>
      <c r="BE101" s="175"/>
    </row>
    <row r="102" spans="1:57" s="132" customFormat="1" ht="15" x14ac:dyDescent="0.3">
      <c r="A102" s="148"/>
      <c r="B102" s="149"/>
      <c r="C102" s="236" t="str">
        <f t="shared" si="1"/>
        <v/>
      </c>
      <c r="D102" s="198" t="str">
        <f>IF('DATA - Baseline'!D102="","",'DATA - Baseline'!D102)</f>
        <v/>
      </c>
      <c r="E102" s="178" t="str">
        <f>IF('DATA - Baseline'!E102="","",'DATA - Baseline'!E102)</f>
        <v/>
      </c>
      <c r="F102" s="178" t="str">
        <f>IF('DATA - Baseline'!F102="","",'DATA - Baseline'!F102)</f>
        <v/>
      </c>
      <c r="G102" s="178" t="str">
        <f>IF('DATA - Baseline'!G101="","",INDEX(Codes,MATCH('DATA - Baseline'!G101,Modes,0)))</f>
        <v/>
      </c>
      <c r="H102" s="178"/>
      <c r="I102" s="178" t="str">
        <f>IF('DATA - Baseline'!I102="","",INDEX(Codes,MATCH('DATA - Baseline'!I102,Modes,0)))</f>
        <v/>
      </c>
      <c r="J102" s="134"/>
      <c r="K102" s="192" t="str">
        <f>IF('DATA - Baseline'!K102=0,"",IF('DATA - Baseline'!K102="","",'DATA - Baseline'!K102))</f>
        <v/>
      </c>
      <c r="L102" s="192" t="str">
        <f>IF('DATA - Baseline'!L102="Yes",1,IF('DATA - Baseline'!L102="No",2,""))</f>
        <v/>
      </c>
      <c r="M102" s="192" t="str">
        <f>IF('DATA - Baseline'!M102="Yes",1,IF('DATA - Baseline'!M102="No",2,""))</f>
        <v/>
      </c>
      <c r="N102" s="178" t="str">
        <f>IF('DATA - Baseline'!N102="Relaxed",1,IF('DATA - Baseline'!N102="Rushed",2,IF('DATA - Baseline'!N102="Happy",3,IF('DATA - Baseline'!N102="Frustrated",4,IF('DATA - Baseline'!N102="Other",5,"")))))</f>
        <v/>
      </c>
      <c r="O102" s="176"/>
      <c r="P102" s="178" t="str">
        <f>IF('DATA - Baseline'!P102="","",'DATA - Baseline'!P102)</f>
        <v/>
      </c>
      <c r="Q102" s="178" t="str">
        <f>IF('DATA - Baseline'!Q102="Boy",1,IF('DATA - Baseline'!Q102="Girl",2,""))</f>
        <v/>
      </c>
      <c r="R102" s="192" t="str">
        <f>IF('DATA - Baseline'!R102&gt;0,'DATA - Baseline'!R102,"")</f>
        <v/>
      </c>
      <c r="S102" s="178" t="str">
        <f>IF('DATA - Baseline'!S102="Less than 0.5km",1,IF('DATA - Baseline'!S102="0.51 to 1.59km",2,IF('DATA - Baseline'!S102="1.6 to 3km",3,IF('DATA - Baseline'!S102="Over 3km",4, ""))))</f>
        <v/>
      </c>
      <c r="T102" s="126"/>
      <c r="U102" s="135"/>
      <c r="V102" s="135"/>
      <c r="W102" s="135"/>
      <c r="X102" s="135"/>
      <c r="Y102" s="135"/>
      <c r="Z102" s="178" t="str">
        <f>IF('DATA - Baseline'!Z102="STRONGLY AGREE",1,IF('DATA - Baseline'!Z102="AGREE",2,IF('DATA - Baseline'!Z102="DISAGREE",3,IF('DATA - Baseline'!Z102="STRONGLY DISAGREE",4, ""))))</f>
        <v/>
      </c>
      <c r="AA102" s="178" t="str">
        <f>IF(C102="","",(IF(COUNTA('DATA - Baseline'!AB102:AV102)&gt;0,1,2)))</f>
        <v/>
      </c>
      <c r="AB102" s="152"/>
      <c r="AC102" s="153"/>
      <c r="AD102" s="153"/>
      <c r="AE102" s="153"/>
      <c r="AF102" s="153"/>
      <c r="AG102" s="153"/>
      <c r="AH102" s="151"/>
      <c r="AI102" s="156"/>
      <c r="AJ102" s="156"/>
      <c r="AK102" s="156"/>
      <c r="AL102" s="156"/>
      <c r="AM102" s="156"/>
      <c r="AN102" s="156"/>
      <c r="AO102" s="157"/>
      <c r="AP102" s="158"/>
      <c r="AQ102" s="158"/>
      <c r="AR102" s="158"/>
      <c r="AS102" s="158"/>
      <c r="AT102" s="158"/>
      <c r="AU102" s="158"/>
      <c r="AV102" s="158"/>
      <c r="AW102" s="178" t="str">
        <f>IF('DATA - Baseline'!AW102="Relaxed",1,IF('DATA - Baseline'!AW102="Rushed",2,IF('DATA - Baseline'!AW102="Happy",3,IF('DATA - Baseline'!AW102="Tired",4,""))))</f>
        <v/>
      </c>
      <c r="AX102" s="178" t="str">
        <f>IF('DATA - Baseline'!AX102="Relaxed",1,IF('DATA - Baseline'!AX102="Rushed",2,IF('DATA - Baseline'!AX102="Happy",3,IF('DATA - Baseline'!AX102="Tired",4,""))))</f>
        <v/>
      </c>
      <c r="AY102" s="154"/>
      <c r="AZ102" s="314" t="str">
        <f>IF('DATA - Baseline'!AZ102="Yes",1,IF('DATA - Baseline'!AZ102="No",2,""))</f>
        <v/>
      </c>
      <c r="BA102" s="273"/>
      <c r="BB102" s="159"/>
      <c r="BC102" s="159"/>
      <c r="BE102" s="175"/>
    </row>
    <row r="103" spans="1:57" s="132" customFormat="1" ht="15" x14ac:dyDescent="0.3">
      <c r="A103" s="148"/>
      <c r="B103" s="149"/>
      <c r="C103" s="236" t="str">
        <f t="shared" si="1"/>
        <v/>
      </c>
      <c r="D103" s="198" t="str">
        <f>IF('DATA - Baseline'!D103="","",'DATA - Baseline'!D103)</f>
        <v/>
      </c>
      <c r="E103" s="178" t="str">
        <f>IF('DATA - Baseline'!E103="","",'DATA - Baseline'!E103)</f>
        <v/>
      </c>
      <c r="F103" s="178" t="str">
        <f>IF('DATA - Baseline'!F103="","",'DATA - Baseline'!F103)</f>
        <v/>
      </c>
      <c r="G103" s="178" t="str">
        <f>IF('DATA - Baseline'!G102="","",INDEX(Codes,MATCH('DATA - Baseline'!G102,Modes,0)))</f>
        <v/>
      </c>
      <c r="H103" s="178"/>
      <c r="I103" s="178" t="str">
        <f>IF('DATA - Baseline'!I103="","",INDEX(Codes,MATCH('DATA - Baseline'!I103,Modes,0)))</f>
        <v/>
      </c>
      <c r="J103" s="134"/>
      <c r="K103" s="192" t="str">
        <f>IF('DATA - Baseline'!K103=0,"",IF('DATA - Baseline'!K103="","",'DATA - Baseline'!K103))</f>
        <v/>
      </c>
      <c r="L103" s="192" t="str">
        <f>IF('DATA - Baseline'!L103="Yes",1,IF('DATA - Baseline'!L103="No",2,""))</f>
        <v/>
      </c>
      <c r="M103" s="192" t="str">
        <f>IF('DATA - Baseline'!M103="Yes",1,IF('DATA - Baseline'!M103="No",2,""))</f>
        <v/>
      </c>
      <c r="N103" s="178" t="str">
        <f>IF('DATA - Baseline'!N103="Relaxed",1,IF('DATA - Baseline'!N103="Rushed",2,IF('DATA - Baseline'!N103="Happy",3,IF('DATA - Baseline'!N103="Frustrated",4,IF('DATA - Baseline'!N103="Other",5,"")))))</f>
        <v/>
      </c>
      <c r="O103" s="176"/>
      <c r="P103" s="178" t="str">
        <f>IF('DATA - Baseline'!P103="","",'DATA - Baseline'!P103)</f>
        <v/>
      </c>
      <c r="Q103" s="178" t="str">
        <f>IF('DATA - Baseline'!Q103="Boy",1,IF('DATA - Baseline'!Q103="Girl",2,""))</f>
        <v/>
      </c>
      <c r="R103" s="192" t="str">
        <f>IF('DATA - Baseline'!R103&gt;0,'DATA - Baseline'!R103,"")</f>
        <v/>
      </c>
      <c r="S103" s="178" t="str">
        <f>IF('DATA - Baseline'!S103="Less than 0.5km",1,IF('DATA - Baseline'!S103="0.51 to 1.59km",2,IF('DATA - Baseline'!S103="1.6 to 3km",3,IF('DATA - Baseline'!S103="Over 3km",4, ""))))</f>
        <v/>
      </c>
      <c r="T103" s="126"/>
      <c r="U103" s="135"/>
      <c r="V103" s="135"/>
      <c r="W103" s="135"/>
      <c r="X103" s="135"/>
      <c r="Y103" s="135"/>
      <c r="Z103" s="178" t="str">
        <f>IF('DATA - Baseline'!Z103="STRONGLY AGREE",1,IF('DATA - Baseline'!Z103="AGREE",2,IF('DATA - Baseline'!Z103="DISAGREE",3,IF('DATA - Baseline'!Z103="STRONGLY DISAGREE",4, ""))))</f>
        <v/>
      </c>
      <c r="AA103" s="178" t="str">
        <f>IF(C103="","",(IF(COUNTA('DATA - Baseline'!AB103:AV103)&gt;0,1,2)))</f>
        <v/>
      </c>
      <c r="AB103" s="152"/>
      <c r="AC103" s="153"/>
      <c r="AD103" s="153"/>
      <c r="AE103" s="153"/>
      <c r="AF103" s="153"/>
      <c r="AG103" s="153"/>
      <c r="AH103" s="151"/>
      <c r="AI103" s="156"/>
      <c r="AJ103" s="156"/>
      <c r="AK103" s="156"/>
      <c r="AL103" s="156"/>
      <c r="AM103" s="156"/>
      <c r="AN103" s="156"/>
      <c r="AO103" s="157"/>
      <c r="AP103" s="158"/>
      <c r="AQ103" s="158"/>
      <c r="AR103" s="158"/>
      <c r="AS103" s="158"/>
      <c r="AT103" s="158"/>
      <c r="AU103" s="158"/>
      <c r="AV103" s="158"/>
      <c r="AW103" s="178" t="str">
        <f>IF('DATA - Baseline'!AW103="Relaxed",1,IF('DATA - Baseline'!AW103="Rushed",2,IF('DATA - Baseline'!AW103="Happy",3,IF('DATA - Baseline'!AW103="Tired",4,""))))</f>
        <v/>
      </c>
      <c r="AX103" s="178" t="str">
        <f>IF('DATA - Baseline'!AX103="Relaxed",1,IF('DATA - Baseline'!AX103="Rushed",2,IF('DATA - Baseline'!AX103="Happy",3,IF('DATA - Baseline'!AX103="Tired",4,""))))</f>
        <v/>
      </c>
      <c r="AY103" s="154"/>
      <c r="AZ103" s="314" t="str">
        <f>IF('DATA - Baseline'!AZ103="Yes",1,IF('DATA - Baseline'!AZ103="No",2,""))</f>
        <v/>
      </c>
      <c r="BA103" s="273"/>
      <c r="BB103" s="159"/>
      <c r="BC103" s="159"/>
      <c r="BE103" s="175"/>
    </row>
    <row r="104" spans="1:57" s="132" customFormat="1" ht="15" x14ac:dyDescent="0.3">
      <c r="A104" s="148"/>
      <c r="B104" s="149"/>
      <c r="C104" s="236" t="str">
        <f t="shared" si="1"/>
        <v/>
      </c>
      <c r="D104" s="198" t="str">
        <f>IF('DATA - Baseline'!D104="","",'DATA - Baseline'!D104)</f>
        <v/>
      </c>
      <c r="E104" s="178" t="str">
        <f>IF('DATA - Baseline'!E104="","",'DATA - Baseline'!E104)</f>
        <v/>
      </c>
      <c r="F104" s="178" t="str">
        <f>IF('DATA - Baseline'!F104="","",'DATA - Baseline'!F104)</f>
        <v/>
      </c>
      <c r="G104" s="178" t="str">
        <f>IF('DATA - Baseline'!G103="","",INDEX(Codes,MATCH('DATA - Baseline'!G103,Modes,0)))</f>
        <v/>
      </c>
      <c r="H104" s="178"/>
      <c r="I104" s="178" t="str">
        <f>IF('DATA - Baseline'!I104="","",INDEX(Codes,MATCH('DATA - Baseline'!I104,Modes,0)))</f>
        <v/>
      </c>
      <c r="J104" s="134"/>
      <c r="K104" s="192" t="str">
        <f>IF('DATA - Baseline'!K104=0,"",IF('DATA - Baseline'!K104="","",'DATA - Baseline'!K104))</f>
        <v/>
      </c>
      <c r="L104" s="192" t="str">
        <f>IF('DATA - Baseline'!L104="Yes",1,IF('DATA - Baseline'!L104="No",2,""))</f>
        <v/>
      </c>
      <c r="M104" s="192" t="str">
        <f>IF('DATA - Baseline'!M104="Yes",1,IF('DATA - Baseline'!M104="No",2,""))</f>
        <v/>
      </c>
      <c r="N104" s="178" t="str">
        <f>IF('DATA - Baseline'!N104="Relaxed",1,IF('DATA - Baseline'!N104="Rushed",2,IF('DATA - Baseline'!N104="Happy",3,IF('DATA - Baseline'!N104="Frustrated",4,IF('DATA - Baseline'!N104="Other",5,"")))))</f>
        <v/>
      </c>
      <c r="O104" s="176"/>
      <c r="P104" s="178" t="str">
        <f>IF('DATA - Baseline'!P104="","",'DATA - Baseline'!P104)</f>
        <v/>
      </c>
      <c r="Q104" s="178" t="str">
        <f>IF('DATA - Baseline'!Q104="Boy",1,IF('DATA - Baseline'!Q104="Girl",2,""))</f>
        <v/>
      </c>
      <c r="R104" s="192" t="str">
        <f>IF('DATA - Baseline'!R104&gt;0,'DATA - Baseline'!R104,"")</f>
        <v/>
      </c>
      <c r="S104" s="178" t="str">
        <f>IF('DATA - Baseline'!S104="Less than 0.5km",1,IF('DATA - Baseline'!S104="0.51 to 1.59km",2,IF('DATA - Baseline'!S104="1.6 to 3km",3,IF('DATA - Baseline'!S104="Over 3km",4, ""))))</f>
        <v/>
      </c>
      <c r="T104" s="126"/>
      <c r="U104" s="135"/>
      <c r="V104" s="135"/>
      <c r="W104" s="135"/>
      <c r="X104" s="135"/>
      <c r="Y104" s="135"/>
      <c r="Z104" s="178" t="str">
        <f>IF('DATA - Baseline'!Z104="STRONGLY AGREE",1,IF('DATA - Baseline'!Z104="AGREE",2,IF('DATA - Baseline'!Z104="DISAGREE",3,IF('DATA - Baseline'!Z104="STRONGLY DISAGREE",4, ""))))</f>
        <v/>
      </c>
      <c r="AA104" s="178" t="str">
        <f>IF(C104="","",(IF(COUNTA('DATA - Baseline'!AB104:AV104)&gt;0,1,2)))</f>
        <v/>
      </c>
      <c r="AB104" s="152"/>
      <c r="AC104" s="153"/>
      <c r="AD104" s="153"/>
      <c r="AE104" s="153"/>
      <c r="AF104" s="153"/>
      <c r="AG104" s="153"/>
      <c r="AH104" s="151"/>
      <c r="AI104" s="156"/>
      <c r="AJ104" s="156"/>
      <c r="AK104" s="156"/>
      <c r="AL104" s="156"/>
      <c r="AM104" s="156"/>
      <c r="AN104" s="156"/>
      <c r="AO104" s="157"/>
      <c r="AP104" s="158"/>
      <c r="AQ104" s="158"/>
      <c r="AR104" s="158"/>
      <c r="AS104" s="158"/>
      <c r="AT104" s="158"/>
      <c r="AU104" s="158"/>
      <c r="AV104" s="158"/>
      <c r="AW104" s="178" t="str">
        <f>IF('DATA - Baseline'!AW104="Relaxed",1,IF('DATA - Baseline'!AW104="Rushed",2,IF('DATA - Baseline'!AW104="Happy",3,IF('DATA - Baseline'!AW104="Tired",4,""))))</f>
        <v/>
      </c>
      <c r="AX104" s="178" t="str">
        <f>IF('DATA - Baseline'!AX104="Relaxed",1,IF('DATA - Baseline'!AX104="Rushed",2,IF('DATA - Baseline'!AX104="Happy",3,IF('DATA - Baseline'!AX104="Tired",4,""))))</f>
        <v/>
      </c>
      <c r="AY104" s="154"/>
      <c r="AZ104" s="314" t="str">
        <f>IF('DATA - Baseline'!AZ104="Yes",1,IF('DATA - Baseline'!AZ104="No",2,""))</f>
        <v/>
      </c>
      <c r="BA104" s="273"/>
      <c r="BB104" s="159"/>
      <c r="BC104" s="159"/>
      <c r="BE104" s="175"/>
    </row>
    <row r="105" spans="1:57" s="132" customFormat="1" ht="15" x14ac:dyDescent="0.3">
      <c r="A105" s="148"/>
      <c r="B105" s="149"/>
      <c r="C105" s="236" t="str">
        <f t="shared" si="1"/>
        <v/>
      </c>
      <c r="D105" s="198" t="str">
        <f>IF('DATA - Baseline'!D105="","",'DATA - Baseline'!D105)</f>
        <v/>
      </c>
      <c r="E105" s="178" t="str">
        <f>IF('DATA - Baseline'!E105="","",'DATA - Baseline'!E105)</f>
        <v/>
      </c>
      <c r="F105" s="178" t="str">
        <f>IF('DATA - Baseline'!F105="","",'DATA - Baseline'!F105)</f>
        <v/>
      </c>
      <c r="G105" s="178" t="str">
        <f>IF('DATA - Baseline'!G104="","",INDEX(Codes,MATCH('DATA - Baseline'!G104,Modes,0)))</f>
        <v/>
      </c>
      <c r="H105" s="178"/>
      <c r="I105" s="178" t="str">
        <f>IF('DATA - Baseline'!I105="","",INDEX(Codes,MATCH('DATA - Baseline'!I105,Modes,0)))</f>
        <v/>
      </c>
      <c r="J105" s="134"/>
      <c r="K105" s="192" t="str">
        <f>IF('DATA - Baseline'!K105=0,"",IF('DATA - Baseline'!K105="","",'DATA - Baseline'!K105))</f>
        <v/>
      </c>
      <c r="L105" s="192" t="str">
        <f>IF('DATA - Baseline'!L105="Yes",1,IF('DATA - Baseline'!L105="No",2,""))</f>
        <v/>
      </c>
      <c r="M105" s="192" t="str">
        <f>IF('DATA - Baseline'!M105="Yes",1,IF('DATA - Baseline'!M105="No",2,""))</f>
        <v/>
      </c>
      <c r="N105" s="178" t="str">
        <f>IF('DATA - Baseline'!N105="Relaxed",1,IF('DATA - Baseline'!N105="Rushed",2,IF('DATA - Baseline'!N105="Happy",3,IF('DATA - Baseline'!N105="Frustrated",4,IF('DATA - Baseline'!N105="Other",5,"")))))</f>
        <v/>
      </c>
      <c r="O105" s="176"/>
      <c r="P105" s="178" t="str">
        <f>IF('DATA - Baseline'!P105="","",'DATA - Baseline'!P105)</f>
        <v/>
      </c>
      <c r="Q105" s="178" t="str">
        <f>IF('DATA - Baseline'!Q105="Boy",1,IF('DATA - Baseline'!Q105="Girl",2,""))</f>
        <v/>
      </c>
      <c r="R105" s="192" t="str">
        <f>IF('DATA - Baseline'!R105&gt;0,'DATA - Baseline'!R105,"")</f>
        <v/>
      </c>
      <c r="S105" s="178" t="str">
        <f>IF('DATA - Baseline'!S105="Less than 0.5km",1,IF('DATA - Baseline'!S105="0.51 to 1.59km",2,IF('DATA - Baseline'!S105="1.6 to 3km",3,IF('DATA - Baseline'!S105="Over 3km",4, ""))))</f>
        <v/>
      </c>
      <c r="T105" s="126"/>
      <c r="U105" s="135"/>
      <c r="V105" s="135"/>
      <c r="W105" s="135"/>
      <c r="X105" s="135"/>
      <c r="Y105" s="135"/>
      <c r="Z105" s="178" t="str">
        <f>IF('DATA - Baseline'!Z105="STRONGLY AGREE",1,IF('DATA - Baseline'!Z105="AGREE",2,IF('DATA - Baseline'!Z105="DISAGREE",3,IF('DATA - Baseline'!Z105="STRONGLY DISAGREE",4, ""))))</f>
        <v/>
      </c>
      <c r="AA105" s="178" t="str">
        <f>IF(C105="","",(IF(COUNTA('DATA - Baseline'!AB105:AV105)&gt;0,1,2)))</f>
        <v/>
      </c>
      <c r="AB105" s="152"/>
      <c r="AC105" s="153"/>
      <c r="AD105" s="153"/>
      <c r="AE105" s="153"/>
      <c r="AF105" s="153"/>
      <c r="AG105" s="153"/>
      <c r="AH105" s="151"/>
      <c r="AI105" s="156"/>
      <c r="AJ105" s="156"/>
      <c r="AK105" s="156"/>
      <c r="AL105" s="156"/>
      <c r="AM105" s="156"/>
      <c r="AN105" s="156"/>
      <c r="AO105" s="157"/>
      <c r="AP105" s="158"/>
      <c r="AQ105" s="158"/>
      <c r="AR105" s="158"/>
      <c r="AS105" s="158"/>
      <c r="AT105" s="158"/>
      <c r="AU105" s="158"/>
      <c r="AV105" s="158"/>
      <c r="AW105" s="178" t="str">
        <f>IF('DATA - Baseline'!AW105="Relaxed",1,IF('DATA - Baseline'!AW105="Rushed",2,IF('DATA - Baseline'!AW105="Happy",3,IF('DATA - Baseline'!AW105="Tired",4,""))))</f>
        <v/>
      </c>
      <c r="AX105" s="178" t="str">
        <f>IF('DATA - Baseline'!AX105="Relaxed",1,IF('DATA - Baseline'!AX105="Rushed",2,IF('DATA - Baseline'!AX105="Happy",3,IF('DATA - Baseline'!AX105="Tired",4,""))))</f>
        <v/>
      </c>
      <c r="AY105" s="154"/>
      <c r="AZ105" s="314" t="str">
        <f>IF('DATA - Baseline'!AZ105="Yes",1,IF('DATA - Baseline'!AZ105="No",2,""))</f>
        <v/>
      </c>
      <c r="BA105" s="273"/>
      <c r="BB105" s="159"/>
      <c r="BC105" s="159"/>
      <c r="BE105" s="175"/>
    </row>
    <row r="106" spans="1:57" s="132" customFormat="1" ht="15" x14ac:dyDescent="0.3">
      <c r="A106" s="148"/>
      <c r="B106" s="149"/>
      <c r="C106" s="236" t="str">
        <f t="shared" si="1"/>
        <v/>
      </c>
      <c r="D106" s="198" t="str">
        <f>IF('DATA - Baseline'!D106="","",'DATA - Baseline'!D106)</f>
        <v/>
      </c>
      <c r="E106" s="178" t="str">
        <f>IF('DATA - Baseline'!E106="","",'DATA - Baseline'!E106)</f>
        <v/>
      </c>
      <c r="F106" s="178" t="str">
        <f>IF('DATA - Baseline'!F106="","",'DATA - Baseline'!F106)</f>
        <v/>
      </c>
      <c r="G106" s="178" t="str">
        <f>IF('DATA - Baseline'!G105="","",INDEX(Codes,MATCH('DATA - Baseline'!G105,Modes,0)))</f>
        <v/>
      </c>
      <c r="H106" s="178"/>
      <c r="I106" s="178" t="str">
        <f>IF('DATA - Baseline'!I106="","",INDEX(Codes,MATCH('DATA - Baseline'!I106,Modes,0)))</f>
        <v/>
      </c>
      <c r="J106" s="134"/>
      <c r="K106" s="192" t="str">
        <f>IF('DATA - Baseline'!K106=0,"",IF('DATA - Baseline'!K106="","",'DATA - Baseline'!K106))</f>
        <v/>
      </c>
      <c r="L106" s="192" t="str">
        <f>IF('DATA - Baseline'!L106="Yes",1,IF('DATA - Baseline'!L106="No",2,""))</f>
        <v/>
      </c>
      <c r="M106" s="192" t="str">
        <f>IF('DATA - Baseline'!M106="Yes",1,IF('DATA - Baseline'!M106="No",2,""))</f>
        <v/>
      </c>
      <c r="N106" s="178" t="str">
        <f>IF('DATA - Baseline'!N106="Relaxed",1,IF('DATA - Baseline'!N106="Rushed",2,IF('DATA - Baseline'!N106="Happy",3,IF('DATA - Baseline'!N106="Frustrated",4,IF('DATA - Baseline'!N106="Other",5,"")))))</f>
        <v/>
      </c>
      <c r="O106" s="176"/>
      <c r="P106" s="178" t="str">
        <f>IF('DATA - Baseline'!P106="","",'DATA - Baseline'!P106)</f>
        <v/>
      </c>
      <c r="Q106" s="178" t="str">
        <f>IF('DATA - Baseline'!Q106="Boy",1,IF('DATA - Baseline'!Q106="Girl",2,""))</f>
        <v/>
      </c>
      <c r="R106" s="192" t="str">
        <f>IF('DATA - Baseline'!R106&gt;0,'DATA - Baseline'!R106,"")</f>
        <v/>
      </c>
      <c r="S106" s="178" t="str">
        <f>IF('DATA - Baseline'!S106="Less than 0.5km",1,IF('DATA - Baseline'!S106="0.51 to 1.59km",2,IF('DATA - Baseline'!S106="1.6 to 3km",3,IF('DATA - Baseline'!S106="Over 3km",4, ""))))</f>
        <v/>
      </c>
      <c r="T106" s="126"/>
      <c r="U106" s="135"/>
      <c r="V106" s="135"/>
      <c r="W106" s="135"/>
      <c r="X106" s="135"/>
      <c r="Y106" s="135"/>
      <c r="Z106" s="178" t="str">
        <f>IF('DATA - Baseline'!Z106="STRONGLY AGREE",1,IF('DATA - Baseline'!Z106="AGREE",2,IF('DATA - Baseline'!Z106="DISAGREE",3,IF('DATA - Baseline'!Z106="STRONGLY DISAGREE",4, ""))))</f>
        <v/>
      </c>
      <c r="AA106" s="178" t="str">
        <f>IF(C106="","",(IF(COUNTA('DATA - Baseline'!AB106:AV106)&gt;0,1,2)))</f>
        <v/>
      </c>
      <c r="AB106" s="152"/>
      <c r="AC106" s="153"/>
      <c r="AD106" s="153"/>
      <c r="AE106" s="153"/>
      <c r="AF106" s="153"/>
      <c r="AG106" s="153"/>
      <c r="AH106" s="151"/>
      <c r="AI106" s="156"/>
      <c r="AJ106" s="156"/>
      <c r="AK106" s="156"/>
      <c r="AL106" s="156"/>
      <c r="AM106" s="156"/>
      <c r="AN106" s="156"/>
      <c r="AO106" s="157"/>
      <c r="AP106" s="158"/>
      <c r="AQ106" s="158"/>
      <c r="AR106" s="158"/>
      <c r="AS106" s="158"/>
      <c r="AT106" s="158"/>
      <c r="AU106" s="158"/>
      <c r="AV106" s="158"/>
      <c r="AW106" s="178" t="str">
        <f>IF('DATA - Baseline'!AW106="Relaxed",1,IF('DATA - Baseline'!AW106="Rushed",2,IF('DATA - Baseline'!AW106="Happy",3,IF('DATA - Baseline'!AW106="Tired",4,""))))</f>
        <v/>
      </c>
      <c r="AX106" s="178" t="str">
        <f>IF('DATA - Baseline'!AX106="Relaxed",1,IF('DATA - Baseline'!AX106="Rushed",2,IF('DATA - Baseline'!AX106="Happy",3,IF('DATA - Baseline'!AX106="Tired",4,""))))</f>
        <v/>
      </c>
      <c r="AY106" s="154"/>
      <c r="AZ106" s="314" t="str">
        <f>IF('DATA - Baseline'!AZ106="Yes",1,IF('DATA - Baseline'!AZ106="No",2,""))</f>
        <v/>
      </c>
      <c r="BA106" s="273"/>
      <c r="BB106" s="159"/>
      <c r="BC106" s="159"/>
      <c r="BE106" s="175"/>
    </row>
    <row r="107" spans="1:57" s="132" customFormat="1" ht="15" x14ac:dyDescent="0.3">
      <c r="A107" s="148"/>
      <c r="B107" s="149"/>
      <c r="C107" s="236" t="str">
        <f t="shared" si="1"/>
        <v/>
      </c>
      <c r="D107" s="198" t="str">
        <f>IF('DATA - Baseline'!D107="","",'DATA - Baseline'!D107)</f>
        <v/>
      </c>
      <c r="E107" s="178" t="str">
        <f>IF('DATA - Baseline'!E107="","",'DATA - Baseline'!E107)</f>
        <v/>
      </c>
      <c r="F107" s="178" t="str">
        <f>IF('DATA - Baseline'!F107="","",'DATA - Baseline'!F107)</f>
        <v/>
      </c>
      <c r="G107" s="178" t="str">
        <f>IF('DATA - Baseline'!G106="","",INDEX(Codes,MATCH('DATA - Baseline'!G106,Modes,0)))</f>
        <v/>
      </c>
      <c r="H107" s="178"/>
      <c r="I107" s="178" t="str">
        <f>IF('DATA - Baseline'!I107="","",INDEX(Codes,MATCH('DATA - Baseline'!I107,Modes,0)))</f>
        <v/>
      </c>
      <c r="J107" s="134"/>
      <c r="K107" s="192" t="str">
        <f>IF('DATA - Baseline'!K107=0,"",IF('DATA - Baseline'!K107="","",'DATA - Baseline'!K107))</f>
        <v/>
      </c>
      <c r="L107" s="192" t="str">
        <f>IF('DATA - Baseline'!L107="Yes",1,IF('DATA - Baseline'!L107="No",2,""))</f>
        <v/>
      </c>
      <c r="M107" s="192" t="str">
        <f>IF('DATA - Baseline'!M107="Yes",1,IF('DATA - Baseline'!M107="No",2,""))</f>
        <v/>
      </c>
      <c r="N107" s="178" t="str">
        <f>IF('DATA - Baseline'!N107="Relaxed",1,IF('DATA - Baseline'!N107="Rushed",2,IF('DATA - Baseline'!N107="Happy",3,IF('DATA - Baseline'!N107="Frustrated",4,IF('DATA - Baseline'!N107="Other",5,"")))))</f>
        <v/>
      </c>
      <c r="O107" s="176"/>
      <c r="P107" s="178" t="str">
        <f>IF('DATA - Baseline'!P107="","",'DATA - Baseline'!P107)</f>
        <v/>
      </c>
      <c r="Q107" s="178" t="str">
        <f>IF('DATA - Baseline'!Q107="Boy",1,IF('DATA - Baseline'!Q107="Girl",2,""))</f>
        <v/>
      </c>
      <c r="R107" s="192" t="str">
        <f>IF('DATA - Baseline'!R107&gt;0,'DATA - Baseline'!R107,"")</f>
        <v/>
      </c>
      <c r="S107" s="178" t="str">
        <f>IF('DATA - Baseline'!S107="Less than 0.5km",1,IF('DATA - Baseline'!S107="0.51 to 1.59km",2,IF('DATA - Baseline'!S107="1.6 to 3km",3,IF('DATA - Baseline'!S107="Over 3km",4, ""))))</f>
        <v/>
      </c>
      <c r="T107" s="126"/>
      <c r="U107" s="135"/>
      <c r="V107" s="135"/>
      <c r="W107" s="135"/>
      <c r="X107" s="135"/>
      <c r="Y107" s="135"/>
      <c r="Z107" s="178" t="str">
        <f>IF('DATA - Baseline'!Z107="STRONGLY AGREE",1,IF('DATA - Baseline'!Z107="AGREE",2,IF('DATA - Baseline'!Z107="DISAGREE",3,IF('DATA - Baseline'!Z107="STRONGLY DISAGREE",4, ""))))</f>
        <v/>
      </c>
      <c r="AA107" s="178" t="str">
        <f>IF(C107="","",(IF(COUNTA('DATA - Baseline'!AB107:AV107)&gt;0,1,2)))</f>
        <v/>
      </c>
      <c r="AB107" s="152"/>
      <c r="AC107" s="153"/>
      <c r="AD107" s="153"/>
      <c r="AE107" s="153"/>
      <c r="AF107" s="153"/>
      <c r="AG107" s="153"/>
      <c r="AH107" s="151"/>
      <c r="AI107" s="156"/>
      <c r="AJ107" s="156"/>
      <c r="AK107" s="156"/>
      <c r="AL107" s="156"/>
      <c r="AM107" s="156"/>
      <c r="AN107" s="156"/>
      <c r="AO107" s="157"/>
      <c r="AP107" s="158"/>
      <c r="AQ107" s="158"/>
      <c r="AR107" s="158"/>
      <c r="AS107" s="158"/>
      <c r="AT107" s="158"/>
      <c r="AU107" s="158"/>
      <c r="AV107" s="158"/>
      <c r="AW107" s="178" t="str">
        <f>IF('DATA - Baseline'!AW107="Relaxed",1,IF('DATA - Baseline'!AW107="Rushed",2,IF('DATA - Baseline'!AW107="Happy",3,IF('DATA - Baseline'!AW107="Tired",4,""))))</f>
        <v/>
      </c>
      <c r="AX107" s="178" t="str">
        <f>IF('DATA - Baseline'!AX107="Relaxed",1,IF('DATA - Baseline'!AX107="Rushed",2,IF('DATA - Baseline'!AX107="Happy",3,IF('DATA - Baseline'!AX107="Tired",4,""))))</f>
        <v/>
      </c>
      <c r="AY107" s="154"/>
      <c r="AZ107" s="314" t="str">
        <f>IF('DATA - Baseline'!AZ107="Yes",1,IF('DATA - Baseline'!AZ107="No",2,""))</f>
        <v/>
      </c>
      <c r="BA107" s="273"/>
      <c r="BB107" s="159"/>
      <c r="BC107" s="159"/>
      <c r="BE107" s="175"/>
    </row>
    <row r="108" spans="1:57" s="132" customFormat="1" ht="15" x14ac:dyDescent="0.3">
      <c r="A108" s="148"/>
      <c r="B108" s="149"/>
      <c r="C108" s="236" t="str">
        <f t="shared" si="1"/>
        <v/>
      </c>
      <c r="D108" s="198" t="str">
        <f>IF('DATA - Baseline'!D108="","",'DATA - Baseline'!D108)</f>
        <v/>
      </c>
      <c r="E108" s="178" t="str">
        <f>IF('DATA - Baseline'!E108="","",'DATA - Baseline'!E108)</f>
        <v/>
      </c>
      <c r="F108" s="178" t="str">
        <f>IF('DATA - Baseline'!F108="","",'DATA - Baseline'!F108)</f>
        <v/>
      </c>
      <c r="G108" s="178" t="str">
        <f>IF('DATA - Baseline'!G107="","",INDEX(Codes,MATCH('DATA - Baseline'!G107,Modes,0)))</f>
        <v/>
      </c>
      <c r="H108" s="178"/>
      <c r="I108" s="178" t="str">
        <f>IF('DATA - Baseline'!I108="","",INDEX(Codes,MATCH('DATA - Baseline'!I108,Modes,0)))</f>
        <v/>
      </c>
      <c r="J108" s="134"/>
      <c r="K108" s="192" t="str">
        <f>IF('DATA - Baseline'!K108=0,"",IF('DATA - Baseline'!K108="","",'DATA - Baseline'!K108))</f>
        <v/>
      </c>
      <c r="L108" s="192" t="str">
        <f>IF('DATA - Baseline'!L108="Yes",1,IF('DATA - Baseline'!L108="No",2,""))</f>
        <v/>
      </c>
      <c r="M108" s="192" t="str">
        <f>IF('DATA - Baseline'!M108="Yes",1,IF('DATA - Baseline'!M108="No",2,""))</f>
        <v/>
      </c>
      <c r="N108" s="178" t="str">
        <f>IF('DATA - Baseline'!N108="Relaxed",1,IF('DATA - Baseline'!N108="Rushed",2,IF('DATA - Baseline'!N108="Happy",3,IF('DATA - Baseline'!N108="Frustrated",4,IF('DATA - Baseline'!N108="Other",5,"")))))</f>
        <v/>
      </c>
      <c r="O108" s="176"/>
      <c r="P108" s="178" t="str">
        <f>IF('DATA - Baseline'!P108="","",'DATA - Baseline'!P108)</f>
        <v/>
      </c>
      <c r="Q108" s="178" t="str">
        <f>IF('DATA - Baseline'!Q108="Boy",1,IF('DATA - Baseline'!Q108="Girl",2,""))</f>
        <v/>
      </c>
      <c r="R108" s="192" t="str">
        <f>IF('DATA - Baseline'!R108&gt;0,'DATA - Baseline'!R108,"")</f>
        <v/>
      </c>
      <c r="S108" s="178" t="str">
        <f>IF('DATA - Baseline'!S108="Less than 0.5km",1,IF('DATA - Baseline'!S108="0.51 to 1.59km",2,IF('DATA - Baseline'!S108="1.6 to 3km",3,IF('DATA - Baseline'!S108="Over 3km",4, ""))))</f>
        <v/>
      </c>
      <c r="T108" s="126"/>
      <c r="U108" s="135"/>
      <c r="V108" s="135"/>
      <c r="W108" s="135"/>
      <c r="X108" s="135"/>
      <c r="Y108" s="135"/>
      <c r="Z108" s="178" t="str">
        <f>IF('DATA - Baseline'!Z108="STRONGLY AGREE",1,IF('DATA - Baseline'!Z108="AGREE",2,IF('DATA - Baseline'!Z108="DISAGREE",3,IF('DATA - Baseline'!Z108="STRONGLY DISAGREE",4, ""))))</f>
        <v/>
      </c>
      <c r="AA108" s="178" t="str">
        <f>IF(C108="","",(IF(COUNTA('DATA - Baseline'!AB108:AV108)&gt;0,1,2)))</f>
        <v/>
      </c>
      <c r="AB108" s="152"/>
      <c r="AC108" s="153"/>
      <c r="AD108" s="153"/>
      <c r="AE108" s="153"/>
      <c r="AF108" s="153"/>
      <c r="AG108" s="153"/>
      <c r="AH108" s="151"/>
      <c r="AI108" s="156"/>
      <c r="AJ108" s="156"/>
      <c r="AK108" s="156"/>
      <c r="AL108" s="156"/>
      <c r="AM108" s="156"/>
      <c r="AN108" s="156"/>
      <c r="AO108" s="157"/>
      <c r="AP108" s="158"/>
      <c r="AQ108" s="158"/>
      <c r="AR108" s="158"/>
      <c r="AS108" s="158"/>
      <c r="AT108" s="158"/>
      <c r="AU108" s="158"/>
      <c r="AV108" s="158"/>
      <c r="AW108" s="178" t="str">
        <f>IF('DATA - Baseline'!AW108="Relaxed",1,IF('DATA - Baseline'!AW108="Rushed",2,IF('DATA - Baseline'!AW108="Happy",3,IF('DATA - Baseline'!AW108="Tired",4,""))))</f>
        <v/>
      </c>
      <c r="AX108" s="178" t="str">
        <f>IF('DATA - Baseline'!AX108="Relaxed",1,IF('DATA - Baseline'!AX108="Rushed",2,IF('DATA - Baseline'!AX108="Happy",3,IF('DATA - Baseline'!AX108="Tired",4,""))))</f>
        <v/>
      </c>
      <c r="AY108" s="154"/>
      <c r="AZ108" s="314" t="str">
        <f>IF('DATA - Baseline'!AZ108="Yes",1,IF('DATA - Baseline'!AZ108="No",2,""))</f>
        <v/>
      </c>
      <c r="BA108" s="273"/>
      <c r="BB108" s="159"/>
      <c r="BC108" s="159"/>
      <c r="BE108" s="175"/>
    </row>
    <row r="109" spans="1:57" s="132" customFormat="1" ht="15" x14ac:dyDescent="0.3">
      <c r="A109" s="148"/>
      <c r="B109" s="149"/>
      <c r="C109" s="236" t="str">
        <f t="shared" si="1"/>
        <v/>
      </c>
      <c r="D109" s="198" t="str">
        <f>IF('DATA - Baseline'!D109="","",'DATA - Baseline'!D109)</f>
        <v/>
      </c>
      <c r="E109" s="178" t="str">
        <f>IF('DATA - Baseline'!E109="","",'DATA - Baseline'!E109)</f>
        <v/>
      </c>
      <c r="F109" s="178" t="str">
        <f>IF('DATA - Baseline'!F109="","",'DATA - Baseline'!F109)</f>
        <v/>
      </c>
      <c r="G109" s="178" t="str">
        <f>IF('DATA - Baseline'!G108="","",INDEX(Codes,MATCH('DATA - Baseline'!G108,Modes,0)))</f>
        <v/>
      </c>
      <c r="H109" s="178"/>
      <c r="I109" s="178" t="str">
        <f>IF('DATA - Baseline'!I109="","",INDEX(Codes,MATCH('DATA - Baseline'!I109,Modes,0)))</f>
        <v/>
      </c>
      <c r="J109" s="134"/>
      <c r="K109" s="192" t="str">
        <f>IF('DATA - Baseline'!K109=0,"",IF('DATA - Baseline'!K109="","",'DATA - Baseline'!K109))</f>
        <v/>
      </c>
      <c r="L109" s="192" t="str">
        <f>IF('DATA - Baseline'!L109="Yes",1,IF('DATA - Baseline'!L109="No",2,""))</f>
        <v/>
      </c>
      <c r="M109" s="192" t="str">
        <f>IF('DATA - Baseline'!M109="Yes",1,IF('DATA - Baseline'!M109="No",2,""))</f>
        <v/>
      </c>
      <c r="N109" s="178" t="str">
        <f>IF('DATA - Baseline'!N109="Relaxed",1,IF('DATA - Baseline'!N109="Rushed",2,IF('DATA - Baseline'!N109="Happy",3,IF('DATA - Baseline'!N109="Frustrated",4,IF('DATA - Baseline'!N109="Other",5,"")))))</f>
        <v/>
      </c>
      <c r="O109" s="176"/>
      <c r="P109" s="178" t="str">
        <f>IF('DATA - Baseline'!P109="","",'DATA - Baseline'!P109)</f>
        <v/>
      </c>
      <c r="Q109" s="178" t="str">
        <f>IF('DATA - Baseline'!Q109="Boy",1,IF('DATA - Baseline'!Q109="Girl",2,""))</f>
        <v/>
      </c>
      <c r="R109" s="192" t="str">
        <f>IF('DATA - Baseline'!R109&gt;0,'DATA - Baseline'!R109,"")</f>
        <v/>
      </c>
      <c r="S109" s="178" t="str">
        <f>IF('DATA - Baseline'!S109="Less than 0.5km",1,IF('DATA - Baseline'!S109="0.51 to 1.59km",2,IF('DATA - Baseline'!S109="1.6 to 3km",3,IF('DATA - Baseline'!S109="Over 3km",4, ""))))</f>
        <v/>
      </c>
      <c r="T109" s="126"/>
      <c r="U109" s="135"/>
      <c r="V109" s="135"/>
      <c r="W109" s="135"/>
      <c r="X109" s="135"/>
      <c r="Y109" s="135"/>
      <c r="Z109" s="178" t="str">
        <f>IF('DATA - Baseline'!Z109="STRONGLY AGREE",1,IF('DATA - Baseline'!Z109="AGREE",2,IF('DATA - Baseline'!Z109="DISAGREE",3,IF('DATA - Baseline'!Z109="STRONGLY DISAGREE",4, ""))))</f>
        <v/>
      </c>
      <c r="AA109" s="178" t="str">
        <f>IF(C109="","",(IF(COUNTA('DATA - Baseline'!AB109:AV109)&gt;0,1,2)))</f>
        <v/>
      </c>
      <c r="AB109" s="152"/>
      <c r="AC109" s="153"/>
      <c r="AD109" s="153"/>
      <c r="AE109" s="153"/>
      <c r="AF109" s="153"/>
      <c r="AG109" s="153"/>
      <c r="AH109" s="151"/>
      <c r="AI109" s="156"/>
      <c r="AJ109" s="156"/>
      <c r="AK109" s="156"/>
      <c r="AL109" s="156"/>
      <c r="AM109" s="156"/>
      <c r="AN109" s="156"/>
      <c r="AO109" s="157"/>
      <c r="AP109" s="158"/>
      <c r="AQ109" s="158"/>
      <c r="AR109" s="158"/>
      <c r="AS109" s="158"/>
      <c r="AT109" s="158"/>
      <c r="AU109" s="158"/>
      <c r="AV109" s="158"/>
      <c r="AW109" s="178" t="str">
        <f>IF('DATA - Baseline'!AW109="Relaxed",1,IF('DATA - Baseline'!AW109="Rushed",2,IF('DATA - Baseline'!AW109="Happy",3,IF('DATA - Baseline'!AW109="Tired",4,""))))</f>
        <v/>
      </c>
      <c r="AX109" s="178" t="str">
        <f>IF('DATA - Baseline'!AX109="Relaxed",1,IF('DATA - Baseline'!AX109="Rushed",2,IF('DATA - Baseline'!AX109="Happy",3,IF('DATA - Baseline'!AX109="Tired",4,""))))</f>
        <v/>
      </c>
      <c r="AY109" s="154"/>
      <c r="AZ109" s="314" t="str">
        <f>IF('DATA - Baseline'!AZ109="Yes",1,IF('DATA - Baseline'!AZ109="No",2,""))</f>
        <v/>
      </c>
      <c r="BA109" s="273"/>
      <c r="BB109" s="159"/>
      <c r="BC109" s="159"/>
      <c r="BE109" s="175"/>
    </row>
    <row r="110" spans="1:57" s="132" customFormat="1" ht="15" x14ac:dyDescent="0.3">
      <c r="A110" s="148"/>
      <c r="B110" s="149"/>
      <c r="C110" s="236" t="str">
        <f t="shared" si="1"/>
        <v/>
      </c>
      <c r="D110" s="198" t="str">
        <f>IF('DATA - Baseline'!D110="","",'DATA - Baseline'!D110)</f>
        <v/>
      </c>
      <c r="E110" s="178" t="str">
        <f>IF('DATA - Baseline'!E110="","",'DATA - Baseline'!E110)</f>
        <v/>
      </c>
      <c r="F110" s="178" t="str">
        <f>IF('DATA - Baseline'!F110="","",'DATA - Baseline'!F110)</f>
        <v/>
      </c>
      <c r="G110" s="178" t="str">
        <f>IF('DATA - Baseline'!G109="","",INDEX(Codes,MATCH('DATA - Baseline'!G109,Modes,0)))</f>
        <v/>
      </c>
      <c r="H110" s="178"/>
      <c r="I110" s="178" t="str">
        <f>IF('DATA - Baseline'!I110="","",INDEX(Codes,MATCH('DATA - Baseline'!I110,Modes,0)))</f>
        <v/>
      </c>
      <c r="J110" s="134"/>
      <c r="K110" s="192" t="str">
        <f>IF('DATA - Baseline'!K110=0,"",IF('DATA - Baseline'!K110="","",'DATA - Baseline'!K110))</f>
        <v/>
      </c>
      <c r="L110" s="192" t="str">
        <f>IF('DATA - Baseline'!L110="Yes",1,IF('DATA - Baseline'!L110="No",2,""))</f>
        <v/>
      </c>
      <c r="M110" s="192" t="str">
        <f>IF('DATA - Baseline'!M110="Yes",1,IF('DATA - Baseline'!M110="No",2,""))</f>
        <v/>
      </c>
      <c r="N110" s="178" t="str">
        <f>IF('DATA - Baseline'!N110="Relaxed",1,IF('DATA - Baseline'!N110="Rushed",2,IF('DATA - Baseline'!N110="Happy",3,IF('DATA - Baseline'!N110="Frustrated",4,IF('DATA - Baseline'!N110="Other",5,"")))))</f>
        <v/>
      </c>
      <c r="O110" s="176"/>
      <c r="P110" s="178" t="str">
        <f>IF('DATA - Baseline'!P110="","",'DATA - Baseline'!P110)</f>
        <v/>
      </c>
      <c r="Q110" s="178" t="str">
        <f>IF('DATA - Baseline'!Q110="Boy",1,IF('DATA - Baseline'!Q110="Girl",2,""))</f>
        <v/>
      </c>
      <c r="R110" s="192" t="str">
        <f>IF('DATA - Baseline'!R110&gt;0,'DATA - Baseline'!R110,"")</f>
        <v/>
      </c>
      <c r="S110" s="178" t="str">
        <f>IF('DATA - Baseline'!S110="Less than 0.5km",1,IF('DATA - Baseline'!S110="0.51 to 1.59km",2,IF('DATA - Baseline'!S110="1.6 to 3km",3,IF('DATA - Baseline'!S110="Over 3km",4, ""))))</f>
        <v/>
      </c>
      <c r="T110" s="126"/>
      <c r="U110" s="135"/>
      <c r="V110" s="135"/>
      <c r="W110" s="135"/>
      <c r="X110" s="135"/>
      <c r="Y110" s="135"/>
      <c r="Z110" s="178" t="str">
        <f>IF('DATA - Baseline'!Z110="STRONGLY AGREE",1,IF('DATA - Baseline'!Z110="AGREE",2,IF('DATA - Baseline'!Z110="DISAGREE",3,IF('DATA - Baseline'!Z110="STRONGLY DISAGREE",4, ""))))</f>
        <v/>
      </c>
      <c r="AA110" s="178" t="str">
        <f>IF(C110="","",(IF(COUNTA('DATA - Baseline'!AB110:AV110)&gt;0,1,2)))</f>
        <v/>
      </c>
      <c r="AB110" s="152"/>
      <c r="AC110" s="153"/>
      <c r="AD110" s="153"/>
      <c r="AE110" s="153"/>
      <c r="AF110" s="153"/>
      <c r="AG110" s="153"/>
      <c r="AH110" s="151"/>
      <c r="AI110" s="156"/>
      <c r="AJ110" s="156"/>
      <c r="AK110" s="156"/>
      <c r="AL110" s="156"/>
      <c r="AM110" s="156"/>
      <c r="AN110" s="156"/>
      <c r="AO110" s="157"/>
      <c r="AP110" s="158"/>
      <c r="AQ110" s="158"/>
      <c r="AR110" s="158"/>
      <c r="AS110" s="158"/>
      <c r="AT110" s="158"/>
      <c r="AU110" s="158"/>
      <c r="AV110" s="158"/>
      <c r="AW110" s="178" t="str">
        <f>IF('DATA - Baseline'!AW110="Relaxed",1,IF('DATA - Baseline'!AW110="Rushed",2,IF('DATA - Baseline'!AW110="Happy",3,IF('DATA - Baseline'!AW110="Tired",4,""))))</f>
        <v/>
      </c>
      <c r="AX110" s="178" t="str">
        <f>IF('DATA - Baseline'!AX110="Relaxed",1,IF('DATA - Baseline'!AX110="Rushed",2,IF('DATA - Baseline'!AX110="Happy",3,IF('DATA - Baseline'!AX110="Tired",4,""))))</f>
        <v/>
      </c>
      <c r="AY110" s="154"/>
      <c r="AZ110" s="314" t="str">
        <f>IF('DATA - Baseline'!AZ110="Yes",1,IF('DATA - Baseline'!AZ110="No",2,""))</f>
        <v/>
      </c>
      <c r="BA110" s="273"/>
      <c r="BB110" s="159"/>
      <c r="BC110" s="159"/>
      <c r="BE110" s="175"/>
    </row>
    <row r="111" spans="1:57" s="132" customFormat="1" ht="15" x14ac:dyDescent="0.3">
      <c r="A111" s="148"/>
      <c r="B111" s="149"/>
      <c r="C111" s="236" t="str">
        <f t="shared" si="1"/>
        <v/>
      </c>
      <c r="D111" s="198" t="str">
        <f>IF('DATA - Baseline'!D111="","",'DATA - Baseline'!D111)</f>
        <v/>
      </c>
      <c r="E111" s="178" t="str">
        <f>IF('DATA - Baseline'!E111="","",'DATA - Baseline'!E111)</f>
        <v/>
      </c>
      <c r="F111" s="178" t="str">
        <f>IF('DATA - Baseline'!F111="","",'DATA - Baseline'!F111)</f>
        <v/>
      </c>
      <c r="G111" s="178" t="str">
        <f>IF('DATA - Baseline'!G110="","",INDEX(Codes,MATCH('DATA - Baseline'!G110,Modes,0)))</f>
        <v/>
      </c>
      <c r="H111" s="178"/>
      <c r="I111" s="178" t="str">
        <f>IF('DATA - Baseline'!I111="","",INDEX(Codes,MATCH('DATA - Baseline'!I111,Modes,0)))</f>
        <v/>
      </c>
      <c r="J111" s="134"/>
      <c r="K111" s="192" t="str">
        <f>IF('DATA - Baseline'!K111=0,"",IF('DATA - Baseline'!K111="","",'DATA - Baseline'!K111))</f>
        <v/>
      </c>
      <c r="L111" s="192" t="str">
        <f>IF('DATA - Baseline'!L111="Yes",1,IF('DATA - Baseline'!L111="No",2,""))</f>
        <v/>
      </c>
      <c r="M111" s="192" t="str">
        <f>IF('DATA - Baseline'!M111="Yes",1,IF('DATA - Baseline'!M111="No",2,""))</f>
        <v/>
      </c>
      <c r="N111" s="178" t="str">
        <f>IF('DATA - Baseline'!N111="Relaxed",1,IF('DATA - Baseline'!N111="Rushed",2,IF('DATA - Baseline'!N111="Happy",3,IF('DATA - Baseline'!N111="Frustrated",4,IF('DATA - Baseline'!N111="Other",5,"")))))</f>
        <v/>
      </c>
      <c r="O111" s="176"/>
      <c r="P111" s="178" t="str">
        <f>IF('DATA - Baseline'!P111="","",'DATA - Baseline'!P111)</f>
        <v/>
      </c>
      <c r="Q111" s="178" t="str">
        <f>IF('DATA - Baseline'!Q111="Boy",1,IF('DATA - Baseline'!Q111="Girl",2,""))</f>
        <v/>
      </c>
      <c r="R111" s="192" t="str">
        <f>IF('DATA - Baseline'!R111&gt;0,'DATA - Baseline'!R111,"")</f>
        <v/>
      </c>
      <c r="S111" s="178" t="str">
        <f>IF('DATA - Baseline'!S111="Less than 0.5km",1,IF('DATA - Baseline'!S111="0.51 to 1.59km",2,IF('DATA - Baseline'!S111="1.6 to 3km",3,IF('DATA - Baseline'!S111="Over 3km",4, ""))))</f>
        <v/>
      </c>
      <c r="T111" s="126"/>
      <c r="U111" s="135"/>
      <c r="V111" s="135"/>
      <c r="W111" s="135"/>
      <c r="X111" s="135"/>
      <c r="Y111" s="135"/>
      <c r="Z111" s="178" t="str">
        <f>IF('DATA - Baseline'!Z111="STRONGLY AGREE",1,IF('DATA - Baseline'!Z111="AGREE",2,IF('DATA - Baseline'!Z111="DISAGREE",3,IF('DATA - Baseline'!Z111="STRONGLY DISAGREE",4, ""))))</f>
        <v/>
      </c>
      <c r="AA111" s="178" t="str">
        <f>IF(C111="","",(IF(COUNTA('DATA - Baseline'!AB111:AV111)&gt;0,1,2)))</f>
        <v/>
      </c>
      <c r="AB111" s="152"/>
      <c r="AC111" s="153"/>
      <c r="AD111" s="153"/>
      <c r="AE111" s="153"/>
      <c r="AF111" s="153"/>
      <c r="AG111" s="153"/>
      <c r="AH111" s="151"/>
      <c r="AI111" s="156"/>
      <c r="AJ111" s="156"/>
      <c r="AK111" s="156"/>
      <c r="AL111" s="156"/>
      <c r="AM111" s="156"/>
      <c r="AN111" s="156"/>
      <c r="AO111" s="157"/>
      <c r="AP111" s="158"/>
      <c r="AQ111" s="158"/>
      <c r="AR111" s="158"/>
      <c r="AS111" s="158"/>
      <c r="AT111" s="158"/>
      <c r="AU111" s="158"/>
      <c r="AV111" s="158"/>
      <c r="AW111" s="178" t="str">
        <f>IF('DATA - Baseline'!AW111="Relaxed",1,IF('DATA - Baseline'!AW111="Rushed",2,IF('DATA - Baseline'!AW111="Happy",3,IF('DATA - Baseline'!AW111="Tired",4,""))))</f>
        <v/>
      </c>
      <c r="AX111" s="178" t="str">
        <f>IF('DATA - Baseline'!AX111="Relaxed",1,IF('DATA - Baseline'!AX111="Rushed",2,IF('DATA - Baseline'!AX111="Happy",3,IF('DATA - Baseline'!AX111="Tired",4,""))))</f>
        <v/>
      </c>
      <c r="AY111" s="154"/>
      <c r="AZ111" s="314" t="str">
        <f>IF('DATA - Baseline'!AZ111="Yes",1,IF('DATA - Baseline'!AZ111="No",2,""))</f>
        <v/>
      </c>
      <c r="BA111" s="273"/>
      <c r="BB111" s="159"/>
      <c r="BC111" s="159"/>
      <c r="BE111" s="175"/>
    </row>
    <row r="112" spans="1:57" s="132" customFormat="1" ht="15" x14ac:dyDescent="0.3">
      <c r="A112" s="148"/>
      <c r="B112" s="149"/>
      <c r="C112" s="236" t="str">
        <f t="shared" si="1"/>
        <v/>
      </c>
      <c r="D112" s="198" t="str">
        <f>IF('DATA - Baseline'!D112="","",'DATA - Baseline'!D112)</f>
        <v/>
      </c>
      <c r="E112" s="178" t="str">
        <f>IF('DATA - Baseline'!E112="","",'DATA - Baseline'!E112)</f>
        <v/>
      </c>
      <c r="F112" s="178" t="str">
        <f>IF('DATA - Baseline'!F112="","",'DATA - Baseline'!F112)</f>
        <v/>
      </c>
      <c r="G112" s="178" t="str">
        <f>IF('DATA - Baseline'!G111="","",INDEX(Codes,MATCH('DATA - Baseline'!G111,Modes,0)))</f>
        <v/>
      </c>
      <c r="H112" s="178"/>
      <c r="I112" s="178" t="str">
        <f>IF('DATA - Baseline'!I112="","",INDEX(Codes,MATCH('DATA - Baseline'!I112,Modes,0)))</f>
        <v/>
      </c>
      <c r="J112" s="134"/>
      <c r="K112" s="192" t="str">
        <f>IF('DATA - Baseline'!K112=0,"",IF('DATA - Baseline'!K112="","",'DATA - Baseline'!K112))</f>
        <v/>
      </c>
      <c r="L112" s="192" t="str">
        <f>IF('DATA - Baseline'!L112="Yes",1,IF('DATA - Baseline'!L112="No",2,""))</f>
        <v/>
      </c>
      <c r="M112" s="192" t="str">
        <f>IF('DATA - Baseline'!M112="Yes",1,IF('DATA - Baseline'!M112="No",2,""))</f>
        <v/>
      </c>
      <c r="N112" s="178" t="str">
        <f>IF('DATA - Baseline'!N112="Relaxed",1,IF('DATA - Baseline'!N112="Rushed",2,IF('DATA - Baseline'!N112="Happy",3,IF('DATA - Baseline'!N112="Frustrated",4,IF('DATA - Baseline'!N112="Other",5,"")))))</f>
        <v/>
      </c>
      <c r="O112" s="176"/>
      <c r="P112" s="178" t="str">
        <f>IF('DATA - Baseline'!P112="","",'DATA - Baseline'!P112)</f>
        <v/>
      </c>
      <c r="Q112" s="178" t="str">
        <f>IF('DATA - Baseline'!Q112="Boy",1,IF('DATA - Baseline'!Q112="Girl",2,""))</f>
        <v/>
      </c>
      <c r="R112" s="192" t="str">
        <f>IF('DATA - Baseline'!R112&gt;0,'DATA - Baseline'!R112,"")</f>
        <v/>
      </c>
      <c r="S112" s="178" t="str">
        <f>IF('DATA - Baseline'!S112="Less than 0.5km",1,IF('DATA - Baseline'!S112="0.51 to 1.59km",2,IF('DATA - Baseline'!S112="1.6 to 3km",3,IF('DATA - Baseline'!S112="Over 3km",4, ""))))</f>
        <v/>
      </c>
      <c r="T112" s="126"/>
      <c r="U112" s="135"/>
      <c r="V112" s="135"/>
      <c r="W112" s="135"/>
      <c r="X112" s="135"/>
      <c r="Y112" s="135"/>
      <c r="Z112" s="178" t="str">
        <f>IF('DATA - Baseline'!Z112="STRONGLY AGREE",1,IF('DATA - Baseline'!Z112="AGREE",2,IF('DATA - Baseline'!Z112="DISAGREE",3,IF('DATA - Baseline'!Z112="STRONGLY DISAGREE",4, ""))))</f>
        <v/>
      </c>
      <c r="AA112" s="178" t="str">
        <f>IF(C112="","",(IF(COUNTA('DATA - Baseline'!AB112:AV112)&gt;0,1,2)))</f>
        <v/>
      </c>
      <c r="AB112" s="152"/>
      <c r="AC112" s="153"/>
      <c r="AD112" s="153"/>
      <c r="AE112" s="153"/>
      <c r="AF112" s="153"/>
      <c r="AG112" s="153"/>
      <c r="AH112" s="151"/>
      <c r="AI112" s="156"/>
      <c r="AJ112" s="156"/>
      <c r="AK112" s="156"/>
      <c r="AL112" s="156"/>
      <c r="AM112" s="156"/>
      <c r="AN112" s="156"/>
      <c r="AO112" s="157"/>
      <c r="AP112" s="158"/>
      <c r="AQ112" s="158"/>
      <c r="AR112" s="158"/>
      <c r="AS112" s="158"/>
      <c r="AT112" s="158"/>
      <c r="AU112" s="158"/>
      <c r="AV112" s="158"/>
      <c r="AW112" s="178" t="str">
        <f>IF('DATA - Baseline'!AW112="Relaxed",1,IF('DATA - Baseline'!AW112="Rushed",2,IF('DATA - Baseline'!AW112="Happy",3,IF('DATA - Baseline'!AW112="Tired",4,""))))</f>
        <v/>
      </c>
      <c r="AX112" s="178" t="str">
        <f>IF('DATA - Baseline'!AX112="Relaxed",1,IF('DATA - Baseline'!AX112="Rushed",2,IF('DATA - Baseline'!AX112="Happy",3,IF('DATA - Baseline'!AX112="Tired",4,""))))</f>
        <v/>
      </c>
      <c r="AY112" s="154"/>
      <c r="AZ112" s="314" t="str">
        <f>IF('DATA - Baseline'!AZ112="Yes",1,IF('DATA - Baseline'!AZ112="No",2,""))</f>
        <v/>
      </c>
      <c r="BA112" s="273"/>
      <c r="BB112" s="159"/>
      <c r="BC112" s="159"/>
      <c r="BE112" s="175"/>
    </row>
    <row r="113" spans="1:57" s="132" customFormat="1" ht="15" x14ac:dyDescent="0.3">
      <c r="A113" s="148"/>
      <c r="B113" s="149"/>
      <c r="C113" s="236" t="str">
        <f t="shared" si="1"/>
        <v/>
      </c>
      <c r="D113" s="198" t="str">
        <f>IF('DATA - Baseline'!D113="","",'DATA - Baseline'!D113)</f>
        <v/>
      </c>
      <c r="E113" s="178" t="str">
        <f>IF('DATA - Baseline'!E113="","",'DATA - Baseline'!E113)</f>
        <v/>
      </c>
      <c r="F113" s="178" t="str">
        <f>IF('DATA - Baseline'!F113="","",'DATA - Baseline'!F113)</f>
        <v/>
      </c>
      <c r="G113" s="178" t="str">
        <f>IF('DATA - Baseline'!G112="","",INDEX(Codes,MATCH('DATA - Baseline'!G112,Modes,0)))</f>
        <v/>
      </c>
      <c r="H113" s="178"/>
      <c r="I113" s="178" t="str">
        <f>IF('DATA - Baseline'!I113="","",INDEX(Codes,MATCH('DATA - Baseline'!I113,Modes,0)))</f>
        <v/>
      </c>
      <c r="J113" s="134"/>
      <c r="K113" s="192" t="str">
        <f>IF('DATA - Baseline'!K113=0,"",IF('DATA - Baseline'!K113="","",'DATA - Baseline'!K113))</f>
        <v/>
      </c>
      <c r="L113" s="192" t="str">
        <f>IF('DATA - Baseline'!L113="Yes",1,IF('DATA - Baseline'!L113="No",2,""))</f>
        <v/>
      </c>
      <c r="M113" s="192" t="str">
        <f>IF('DATA - Baseline'!M113="Yes",1,IF('DATA - Baseline'!M113="No",2,""))</f>
        <v/>
      </c>
      <c r="N113" s="178" t="str">
        <f>IF('DATA - Baseline'!N113="Relaxed",1,IF('DATA - Baseline'!N113="Rushed",2,IF('DATA - Baseline'!N113="Happy",3,IF('DATA - Baseline'!N113="Frustrated",4,IF('DATA - Baseline'!N113="Other",5,"")))))</f>
        <v/>
      </c>
      <c r="O113" s="176"/>
      <c r="P113" s="178" t="str">
        <f>IF('DATA - Baseline'!P113="","",'DATA - Baseline'!P113)</f>
        <v/>
      </c>
      <c r="Q113" s="178" t="str">
        <f>IF('DATA - Baseline'!Q113="Boy",1,IF('DATA - Baseline'!Q113="Girl",2,""))</f>
        <v/>
      </c>
      <c r="R113" s="192" t="str">
        <f>IF('DATA - Baseline'!R113&gt;0,'DATA - Baseline'!R113,"")</f>
        <v/>
      </c>
      <c r="S113" s="178" t="str">
        <f>IF('DATA - Baseline'!S113="Less than 0.5km",1,IF('DATA - Baseline'!S113="0.51 to 1.59km",2,IF('DATA - Baseline'!S113="1.6 to 3km",3,IF('DATA - Baseline'!S113="Over 3km",4, ""))))</f>
        <v/>
      </c>
      <c r="T113" s="126"/>
      <c r="U113" s="135"/>
      <c r="V113" s="135"/>
      <c r="W113" s="135"/>
      <c r="X113" s="135"/>
      <c r="Y113" s="135"/>
      <c r="Z113" s="178" t="str">
        <f>IF('DATA - Baseline'!Z113="STRONGLY AGREE",1,IF('DATA - Baseline'!Z113="AGREE",2,IF('DATA - Baseline'!Z113="DISAGREE",3,IF('DATA - Baseline'!Z113="STRONGLY DISAGREE",4, ""))))</f>
        <v/>
      </c>
      <c r="AA113" s="178" t="str">
        <f>IF(C113="","",(IF(COUNTA('DATA - Baseline'!AB113:AV113)&gt;0,1,2)))</f>
        <v/>
      </c>
      <c r="AB113" s="152"/>
      <c r="AC113" s="153"/>
      <c r="AD113" s="153"/>
      <c r="AE113" s="153"/>
      <c r="AF113" s="153"/>
      <c r="AG113" s="153"/>
      <c r="AH113" s="151"/>
      <c r="AI113" s="156"/>
      <c r="AJ113" s="156"/>
      <c r="AK113" s="156"/>
      <c r="AL113" s="156"/>
      <c r="AM113" s="156"/>
      <c r="AN113" s="156"/>
      <c r="AO113" s="157"/>
      <c r="AP113" s="158"/>
      <c r="AQ113" s="158"/>
      <c r="AR113" s="158"/>
      <c r="AS113" s="158"/>
      <c r="AT113" s="158"/>
      <c r="AU113" s="158"/>
      <c r="AV113" s="158"/>
      <c r="AW113" s="178" t="str">
        <f>IF('DATA - Baseline'!AW113="Relaxed",1,IF('DATA - Baseline'!AW113="Rushed",2,IF('DATA - Baseline'!AW113="Happy",3,IF('DATA - Baseline'!AW113="Tired",4,""))))</f>
        <v/>
      </c>
      <c r="AX113" s="178" t="str">
        <f>IF('DATA - Baseline'!AX113="Relaxed",1,IF('DATA - Baseline'!AX113="Rushed",2,IF('DATA - Baseline'!AX113="Happy",3,IF('DATA - Baseline'!AX113="Tired",4,""))))</f>
        <v/>
      </c>
      <c r="AY113" s="154"/>
      <c r="AZ113" s="314" t="str">
        <f>IF('DATA - Baseline'!AZ113="Yes",1,IF('DATA - Baseline'!AZ113="No",2,""))</f>
        <v/>
      </c>
      <c r="BA113" s="273"/>
      <c r="BB113" s="159"/>
      <c r="BC113" s="159"/>
      <c r="BE113" s="175"/>
    </row>
    <row r="114" spans="1:57" s="132" customFormat="1" ht="15" x14ac:dyDescent="0.3">
      <c r="A114" s="148"/>
      <c r="B114" s="149"/>
      <c r="C114" s="236" t="str">
        <f t="shared" si="1"/>
        <v/>
      </c>
      <c r="D114" s="198" t="str">
        <f>IF('DATA - Baseline'!D114="","",'DATA - Baseline'!D114)</f>
        <v/>
      </c>
      <c r="E114" s="178" t="str">
        <f>IF('DATA - Baseline'!E114="","",'DATA - Baseline'!E114)</f>
        <v/>
      </c>
      <c r="F114" s="178" t="str">
        <f>IF('DATA - Baseline'!F114="","",'DATA - Baseline'!F114)</f>
        <v/>
      </c>
      <c r="G114" s="178" t="str">
        <f>IF('DATA - Baseline'!G113="","",INDEX(Codes,MATCH('DATA - Baseline'!G113,Modes,0)))</f>
        <v/>
      </c>
      <c r="H114" s="178"/>
      <c r="I114" s="178" t="str">
        <f>IF('DATA - Baseline'!I114="","",INDEX(Codes,MATCH('DATA - Baseline'!I114,Modes,0)))</f>
        <v/>
      </c>
      <c r="J114" s="134"/>
      <c r="K114" s="192" t="str">
        <f>IF('DATA - Baseline'!K114=0,"",IF('DATA - Baseline'!K114="","",'DATA - Baseline'!K114))</f>
        <v/>
      </c>
      <c r="L114" s="192" t="str">
        <f>IF('DATA - Baseline'!L114="Yes",1,IF('DATA - Baseline'!L114="No",2,""))</f>
        <v/>
      </c>
      <c r="M114" s="192" t="str">
        <f>IF('DATA - Baseline'!M114="Yes",1,IF('DATA - Baseline'!M114="No",2,""))</f>
        <v/>
      </c>
      <c r="N114" s="178" t="str">
        <f>IF('DATA - Baseline'!N114="Relaxed",1,IF('DATA - Baseline'!N114="Rushed",2,IF('DATA - Baseline'!N114="Happy",3,IF('DATA - Baseline'!N114="Frustrated",4,IF('DATA - Baseline'!N114="Other",5,"")))))</f>
        <v/>
      </c>
      <c r="O114" s="176"/>
      <c r="P114" s="178" t="str">
        <f>IF('DATA - Baseline'!P114="","",'DATA - Baseline'!P114)</f>
        <v/>
      </c>
      <c r="Q114" s="178" t="str">
        <f>IF('DATA - Baseline'!Q114="Boy",1,IF('DATA - Baseline'!Q114="Girl",2,""))</f>
        <v/>
      </c>
      <c r="R114" s="192" t="str">
        <f>IF('DATA - Baseline'!R114&gt;0,'DATA - Baseline'!R114,"")</f>
        <v/>
      </c>
      <c r="S114" s="178" t="str">
        <f>IF('DATA - Baseline'!S114="Less than 0.5km",1,IF('DATA - Baseline'!S114="0.51 to 1.59km",2,IF('DATA - Baseline'!S114="1.6 to 3km",3,IF('DATA - Baseline'!S114="Over 3km",4, ""))))</f>
        <v/>
      </c>
      <c r="T114" s="126"/>
      <c r="U114" s="135"/>
      <c r="V114" s="135"/>
      <c r="W114" s="135"/>
      <c r="X114" s="135"/>
      <c r="Y114" s="135"/>
      <c r="Z114" s="178" t="str">
        <f>IF('DATA - Baseline'!Z114="STRONGLY AGREE",1,IF('DATA - Baseline'!Z114="AGREE",2,IF('DATA - Baseline'!Z114="DISAGREE",3,IF('DATA - Baseline'!Z114="STRONGLY DISAGREE",4, ""))))</f>
        <v/>
      </c>
      <c r="AA114" s="178" t="str">
        <f>IF(C114="","",(IF(COUNTA('DATA - Baseline'!AB114:AV114)&gt;0,1,2)))</f>
        <v/>
      </c>
      <c r="AB114" s="152"/>
      <c r="AC114" s="153"/>
      <c r="AD114" s="153"/>
      <c r="AE114" s="153"/>
      <c r="AF114" s="153"/>
      <c r="AG114" s="153"/>
      <c r="AH114" s="151"/>
      <c r="AI114" s="156"/>
      <c r="AJ114" s="156"/>
      <c r="AK114" s="156"/>
      <c r="AL114" s="156"/>
      <c r="AM114" s="156"/>
      <c r="AN114" s="156"/>
      <c r="AO114" s="157"/>
      <c r="AP114" s="158"/>
      <c r="AQ114" s="158"/>
      <c r="AR114" s="158"/>
      <c r="AS114" s="158"/>
      <c r="AT114" s="158"/>
      <c r="AU114" s="158"/>
      <c r="AV114" s="158"/>
      <c r="AW114" s="178" t="str">
        <f>IF('DATA - Baseline'!AW114="Relaxed",1,IF('DATA - Baseline'!AW114="Rushed",2,IF('DATA - Baseline'!AW114="Happy",3,IF('DATA - Baseline'!AW114="Tired",4,""))))</f>
        <v/>
      </c>
      <c r="AX114" s="178" t="str">
        <f>IF('DATA - Baseline'!AX114="Relaxed",1,IF('DATA - Baseline'!AX114="Rushed",2,IF('DATA - Baseline'!AX114="Happy",3,IF('DATA - Baseline'!AX114="Tired",4,""))))</f>
        <v/>
      </c>
      <c r="AY114" s="154"/>
      <c r="AZ114" s="314" t="str">
        <f>IF('DATA - Baseline'!AZ114="Yes",1,IF('DATA - Baseline'!AZ114="No",2,""))</f>
        <v/>
      </c>
      <c r="BA114" s="273"/>
      <c r="BB114" s="159"/>
      <c r="BC114" s="159"/>
      <c r="BE114" s="175"/>
    </row>
    <row r="115" spans="1:57" s="132" customFormat="1" ht="15" x14ac:dyDescent="0.3">
      <c r="A115" s="148"/>
      <c r="B115" s="149"/>
      <c r="C115" s="236" t="str">
        <f t="shared" si="1"/>
        <v/>
      </c>
      <c r="D115" s="198" t="str">
        <f>IF('DATA - Baseline'!D115="","",'DATA - Baseline'!D115)</f>
        <v/>
      </c>
      <c r="E115" s="178" t="str">
        <f>IF('DATA - Baseline'!E115="","",'DATA - Baseline'!E115)</f>
        <v/>
      </c>
      <c r="F115" s="178" t="str">
        <f>IF('DATA - Baseline'!F115="","",'DATA - Baseline'!F115)</f>
        <v/>
      </c>
      <c r="G115" s="178" t="str">
        <f>IF('DATA - Baseline'!G114="","",INDEX(Codes,MATCH('DATA - Baseline'!G114,Modes,0)))</f>
        <v/>
      </c>
      <c r="H115" s="178"/>
      <c r="I115" s="178" t="str">
        <f>IF('DATA - Baseline'!I115="","",INDEX(Codes,MATCH('DATA - Baseline'!I115,Modes,0)))</f>
        <v/>
      </c>
      <c r="J115" s="134"/>
      <c r="K115" s="192" t="str">
        <f>IF('DATA - Baseline'!K115=0,"",IF('DATA - Baseline'!K115="","",'DATA - Baseline'!K115))</f>
        <v/>
      </c>
      <c r="L115" s="192" t="str">
        <f>IF('DATA - Baseline'!L115="Yes",1,IF('DATA - Baseline'!L115="No",2,""))</f>
        <v/>
      </c>
      <c r="M115" s="192" t="str">
        <f>IF('DATA - Baseline'!M115="Yes",1,IF('DATA - Baseline'!M115="No",2,""))</f>
        <v/>
      </c>
      <c r="N115" s="178" t="str">
        <f>IF('DATA - Baseline'!N115="Relaxed",1,IF('DATA - Baseline'!N115="Rushed",2,IF('DATA - Baseline'!N115="Happy",3,IF('DATA - Baseline'!N115="Frustrated",4,IF('DATA - Baseline'!N115="Other",5,"")))))</f>
        <v/>
      </c>
      <c r="O115" s="176"/>
      <c r="P115" s="178" t="str">
        <f>IF('DATA - Baseline'!P115="","",'DATA - Baseline'!P115)</f>
        <v/>
      </c>
      <c r="Q115" s="178" t="str">
        <f>IF('DATA - Baseline'!Q115="Boy",1,IF('DATA - Baseline'!Q115="Girl",2,""))</f>
        <v/>
      </c>
      <c r="R115" s="192" t="str">
        <f>IF('DATA - Baseline'!R115&gt;0,'DATA - Baseline'!R115,"")</f>
        <v/>
      </c>
      <c r="S115" s="178" t="str">
        <f>IF('DATA - Baseline'!S115="Less than 0.5km",1,IF('DATA - Baseline'!S115="0.51 to 1.59km",2,IF('DATA - Baseline'!S115="1.6 to 3km",3,IF('DATA - Baseline'!S115="Over 3km",4, ""))))</f>
        <v/>
      </c>
      <c r="T115" s="126"/>
      <c r="U115" s="135"/>
      <c r="V115" s="135"/>
      <c r="W115" s="135"/>
      <c r="X115" s="135"/>
      <c r="Y115" s="135"/>
      <c r="Z115" s="178" t="str">
        <f>IF('DATA - Baseline'!Z115="STRONGLY AGREE",1,IF('DATA - Baseline'!Z115="AGREE",2,IF('DATA - Baseline'!Z115="DISAGREE",3,IF('DATA - Baseline'!Z115="STRONGLY DISAGREE",4, ""))))</f>
        <v/>
      </c>
      <c r="AA115" s="178" t="str">
        <f>IF(C115="","",(IF(COUNTA('DATA - Baseline'!AB115:AV115)&gt;0,1,2)))</f>
        <v/>
      </c>
      <c r="AB115" s="152"/>
      <c r="AC115" s="153"/>
      <c r="AD115" s="153"/>
      <c r="AE115" s="153"/>
      <c r="AF115" s="153"/>
      <c r="AG115" s="153"/>
      <c r="AH115" s="150"/>
      <c r="AI115" s="156"/>
      <c r="AJ115" s="156"/>
      <c r="AK115" s="156"/>
      <c r="AL115" s="156"/>
      <c r="AM115" s="156"/>
      <c r="AN115" s="156"/>
      <c r="AO115" s="157"/>
      <c r="AP115" s="158"/>
      <c r="AQ115" s="158"/>
      <c r="AR115" s="158"/>
      <c r="AS115" s="158"/>
      <c r="AT115" s="158"/>
      <c r="AU115" s="158"/>
      <c r="AV115" s="158"/>
      <c r="AW115" s="178" t="str">
        <f>IF('DATA - Baseline'!AW115="Relaxed",1,IF('DATA - Baseline'!AW115="Rushed",2,IF('DATA - Baseline'!AW115="Happy",3,IF('DATA - Baseline'!AW115="Tired",4,""))))</f>
        <v/>
      </c>
      <c r="AX115" s="178" t="str">
        <f>IF('DATA - Baseline'!AX115="Relaxed",1,IF('DATA - Baseline'!AX115="Rushed",2,IF('DATA - Baseline'!AX115="Happy",3,IF('DATA - Baseline'!AX115="Tired",4,""))))</f>
        <v/>
      </c>
      <c r="AY115" s="154"/>
      <c r="AZ115" s="314" t="str">
        <f>IF('DATA - Baseline'!AZ115="Yes",1,IF('DATA - Baseline'!AZ115="No",2,""))</f>
        <v/>
      </c>
      <c r="BA115" s="273"/>
      <c r="BB115" s="159"/>
      <c r="BC115" s="159"/>
      <c r="BE115" s="175"/>
    </row>
    <row r="116" spans="1:57" s="132" customFormat="1" ht="15" x14ac:dyDescent="0.3">
      <c r="A116" s="148"/>
      <c r="B116" s="149"/>
      <c r="C116" s="236" t="str">
        <f t="shared" si="1"/>
        <v/>
      </c>
      <c r="D116" s="198" t="str">
        <f>IF('DATA - Baseline'!D116="","",'DATA - Baseline'!D116)</f>
        <v/>
      </c>
      <c r="E116" s="178" t="str">
        <f>IF('DATA - Baseline'!E116="","",'DATA - Baseline'!E116)</f>
        <v/>
      </c>
      <c r="F116" s="178" t="str">
        <f>IF('DATA - Baseline'!F116="","",'DATA - Baseline'!F116)</f>
        <v/>
      </c>
      <c r="G116" s="178" t="str">
        <f>IF('DATA - Baseline'!G115="","",INDEX(Codes,MATCH('DATA - Baseline'!G115,Modes,0)))</f>
        <v/>
      </c>
      <c r="H116" s="178"/>
      <c r="I116" s="178" t="str">
        <f>IF('DATA - Baseline'!I116="","",INDEX(Codes,MATCH('DATA - Baseline'!I116,Modes,0)))</f>
        <v/>
      </c>
      <c r="J116" s="134"/>
      <c r="K116" s="192" t="str">
        <f>IF('DATA - Baseline'!K116=0,"",IF('DATA - Baseline'!K116="","",'DATA - Baseline'!K116))</f>
        <v/>
      </c>
      <c r="L116" s="192" t="str">
        <f>IF('DATA - Baseline'!L116="Yes",1,IF('DATA - Baseline'!L116="No",2,""))</f>
        <v/>
      </c>
      <c r="M116" s="192" t="str">
        <f>IF('DATA - Baseline'!M116="Yes",1,IF('DATA - Baseline'!M116="No",2,""))</f>
        <v/>
      </c>
      <c r="N116" s="178" t="str">
        <f>IF('DATA - Baseline'!N116="Relaxed",1,IF('DATA - Baseline'!N116="Rushed",2,IF('DATA - Baseline'!N116="Happy",3,IF('DATA - Baseline'!N116="Frustrated",4,IF('DATA - Baseline'!N116="Other",5,"")))))</f>
        <v/>
      </c>
      <c r="O116" s="176"/>
      <c r="P116" s="178" t="str">
        <f>IF('DATA - Baseline'!P116="","",'DATA - Baseline'!P116)</f>
        <v/>
      </c>
      <c r="Q116" s="178" t="str">
        <f>IF('DATA - Baseline'!Q116="Boy",1,IF('DATA - Baseline'!Q116="Girl",2,""))</f>
        <v/>
      </c>
      <c r="R116" s="192" t="str">
        <f>IF('DATA - Baseline'!R116&gt;0,'DATA - Baseline'!R116,"")</f>
        <v/>
      </c>
      <c r="S116" s="178" t="str">
        <f>IF('DATA - Baseline'!S116="Less than 0.5km",1,IF('DATA - Baseline'!S116="0.51 to 1.59km",2,IF('DATA - Baseline'!S116="1.6 to 3km",3,IF('DATA - Baseline'!S116="Over 3km",4, ""))))</f>
        <v/>
      </c>
      <c r="T116" s="126"/>
      <c r="U116" s="135"/>
      <c r="V116" s="135"/>
      <c r="W116" s="135"/>
      <c r="X116" s="135"/>
      <c r="Y116" s="135"/>
      <c r="Z116" s="178" t="str">
        <f>IF('DATA - Baseline'!Z116="STRONGLY AGREE",1,IF('DATA - Baseline'!Z116="AGREE",2,IF('DATA - Baseline'!Z116="DISAGREE",3,IF('DATA - Baseline'!Z116="STRONGLY DISAGREE",4, ""))))</f>
        <v/>
      </c>
      <c r="AA116" s="178" t="str">
        <f>IF(C116="","",(IF(COUNTA('DATA - Baseline'!AB116:AV116)&gt;0,1,2)))</f>
        <v/>
      </c>
      <c r="AB116" s="152"/>
      <c r="AC116" s="153"/>
      <c r="AD116" s="153"/>
      <c r="AE116" s="153"/>
      <c r="AF116" s="153"/>
      <c r="AG116" s="153"/>
      <c r="AH116" s="151"/>
      <c r="AI116" s="156"/>
      <c r="AJ116" s="156"/>
      <c r="AK116" s="156"/>
      <c r="AL116" s="156"/>
      <c r="AM116" s="156"/>
      <c r="AN116" s="156"/>
      <c r="AO116" s="157"/>
      <c r="AP116" s="158"/>
      <c r="AQ116" s="158"/>
      <c r="AR116" s="158"/>
      <c r="AS116" s="158"/>
      <c r="AT116" s="158"/>
      <c r="AU116" s="158"/>
      <c r="AV116" s="158"/>
      <c r="AW116" s="178" t="str">
        <f>IF('DATA - Baseline'!AW116="Relaxed",1,IF('DATA - Baseline'!AW116="Rushed",2,IF('DATA - Baseline'!AW116="Happy",3,IF('DATA - Baseline'!AW116="Tired",4,""))))</f>
        <v/>
      </c>
      <c r="AX116" s="178" t="str">
        <f>IF('DATA - Baseline'!AX116="Relaxed",1,IF('DATA - Baseline'!AX116="Rushed",2,IF('DATA - Baseline'!AX116="Happy",3,IF('DATA - Baseline'!AX116="Tired",4,""))))</f>
        <v/>
      </c>
      <c r="AY116" s="154"/>
      <c r="AZ116" s="314" t="str">
        <f>IF('DATA - Baseline'!AZ116="Yes",1,IF('DATA - Baseline'!AZ116="No",2,""))</f>
        <v/>
      </c>
      <c r="BA116" s="273"/>
      <c r="BB116" s="159"/>
      <c r="BC116" s="159"/>
      <c r="BE116" s="175"/>
    </row>
    <row r="117" spans="1:57" s="132" customFormat="1" ht="15" x14ac:dyDescent="0.3">
      <c r="A117" s="148"/>
      <c r="B117" s="149"/>
      <c r="C117" s="236" t="str">
        <f t="shared" si="1"/>
        <v/>
      </c>
      <c r="D117" s="198" t="str">
        <f>IF('DATA - Baseline'!D117="","",'DATA - Baseline'!D117)</f>
        <v/>
      </c>
      <c r="E117" s="178" t="str">
        <f>IF('DATA - Baseline'!E117="","",'DATA - Baseline'!E117)</f>
        <v/>
      </c>
      <c r="F117" s="178" t="str">
        <f>IF('DATA - Baseline'!F117="","",'DATA - Baseline'!F117)</f>
        <v/>
      </c>
      <c r="G117" s="178" t="str">
        <f>IF('DATA - Baseline'!G116="","",INDEX(Codes,MATCH('DATA - Baseline'!G116,Modes,0)))</f>
        <v/>
      </c>
      <c r="H117" s="178"/>
      <c r="I117" s="178" t="str">
        <f>IF('DATA - Baseline'!I117="","",INDEX(Codes,MATCH('DATA - Baseline'!I117,Modes,0)))</f>
        <v/>
      </c>
      <c r="J117" s="134"/>
      <c r="K117" s="192" t="str">
        <f>IF('DATA - Baseline'!K117=0,"",IF('DATA - Baseline'!K117="","",'DATA - Baseline'!K117))</f>
        <v/>
      </c>
      <c r="L117" s="192" t="str">
        <f>IF('DATA - Baseline'!L117="Yes",1,IF('DATA - Baseline'!L117="No",2,""))</f>
        <v/>
      </c>
      <c r="M117" s="192" t="str">
        <f>IF('DATA - Baseline'!M117="Yes",1,IF('DATA - Baseline'!M117="No",2,""))</f>
        <v/>
      </c>
      <c r="N117" s="178" t="str">
        <f>IF('DATA - Baseline'!N117="Relaxed",1,IF('DATA - Baseline'!N117="Rushed",2,IF('DATA - Baseline'!N117="Happy",3,IF('DATA - Baseline'!N117="Frustrated",4,IF('DATA - Baseline'!N117="Other",5,"")))))</f>
        <v/>
      </c>
      <c r="O117" s="176"/>
      <c r="P117" s="178" t="str">
        <f>IF('DATA - Baseline'!P117="","",'DATA - Baseline'!P117)</f>
        <v/>
      </c>
      <c r="Q117" s="178" t="str">
        <f>IF('DATA - Baseline'!Q117="Boy",1,IF('DATA - Baseline'!Q117="Girl",2,""))</f>
        <v/>
      </c>
      <c r="R117" s="192" t="str">
        <f>IF('DATA - Baseline'!R117&gt;0,'DATA - Baseline'!R117,"")</f>
        <v/>
      </c>
      <c r="S117" s="178" t="str">
        <f>IF('DATA - Baseline'!S117="Less than 0.5km",1,IF('DATA - Baseline'!S117="0.51 to 1.59km",2,IF('DATA - Baseline'!S117="1.6 to 3km",3,IF('DATA - Baseline'!S117="Over 3km",4, ""))))</f>
        <v/>
      </c>
      <c r="T117" s="126"/>
      <c r="U117" s="135"/>
      <c r="V117" s="135"/>
      <c r="W117" s="135"/>
      <c r="X117" s="135"/>
      <c r="Y117" s="135"/>
      <c r="Z117" s="178" t="str">
        <f>IF('DATA - Baseline'!Z117="STRONGLY AGREE",1,IF('DATA - Baseline'!Z117="AGREE",2,IF('DATA - Baseline'!Z117="DISAGREE",3,IF('DATA - Baseline'!Z117="STRONGLY DISAGREE",4, ""))))</f>
        <v/>
      </c>
      <c r="AA117" s="178" t="str">
        <f>IF(C117="","",(IF(COUNTA('DATA - Baseline'!AB117:AV117)&gt;0,1,2)))</f>
        <v/>
      </c>
      <c r="AB117" s="152"/>
      <c r="AC117" s="153"/>
      <c r="AD117" s="153"/>
      <c r="AE117" s="153"/>
      <c r="AF117" s="153"/>
      <c r="AG117" s="153"/>
      <c r="AH117" s="151"/>
      <c r="AI117" s="156"/>
      <c r="AJ117" s="156"/>
      <c r="AK117" s="156"/>
      <c r="AL117" s="156"/>
      <c r="AM117" s="156"/>
      <c r="AN117" s="156"/>
      <c r="AO117" s="157"/>
      <c r="AP117" s="158"/>
      <c r="AQ117" s="158"/>
      <c r="AR117" s="158"/>
      <c r="AS117" s="158"/>
      <c r="AT117" s="158"/>
      <c r="AU117" s="158"/>
      <c r="AV117" s="158"/>
      <c r="AW117" s="178" t="str">
        <f>IF('DATA - Baseline'!AW117="Relaxed",1,IF('DATA - Baseline'!AW117="Rushed",2,IF('DATA - Baseline'!AW117="Happy",3,IF('DATA - Baseline'!AW117="Tired",4,""))))</f>
        <v/>
      </c>
      <c r="AX117" s="178" t="str">
        <f>IF('DATA - Baseline'!AX117="Relaxed",1,IF('DATA - Baseline'!AX117="Rushed",2,IF('DATA - Baseline'!AX117="Happy",3,IF('DATA - Baseline'!AX117="Tired",4,""))))</f>
        <v/>
      </c>
      <c r="AY117" s="154"/>
      <c r="AZ117" s="314" t="str">
        <f>IF('DATA - Baseline'!AZ117="Yes",1,IF('DATA - Baseline'!AZ117="No",2,""))</f>
        <v/>
      </c>
      <c r="BA117" s="273"/>
      <c r="BB117" s="159"/>
      <c r="BC117" s="159"/>
      <c r="BE117" s="175"/>
    </row>
    <row r="118" spans="1:57" s="132" customFormat="1" ht="15" x14ac:dyDescent="0.3">
      <c r="A118" s="148"/>
      <c r="B118" s="149"/>
      <c r="C118" s="236" t="str">
        <f t="shared" si="1"/>
        <v/>
      </c>
      <c r="D118" s="198" t="str">
        <f>IF('DATA - Baseline'!D118="","",'DATA - Baseline'!D118)</f>
        <v/>
      </c>
      <c r="E118" s="178" t="str">
        <f>IF('DATA - Baseline'!E118="","",'DATA - Baseline'!E118)</f>
        <v/>
      </c>
      <c r="F118" s="178" t="str">
        <f>IF('DATA - Baseline'!F118="","",'DATA - Baseline'!F118)</f>
        <v/>
      </c>
      <c r="G118" s="178" t="str">
        <f>IF('DATA - Baseline'!G117="","",INDEX(Codes,MATCH('DATA - Baseline'!G117,Modes,0)))</f>
        <v/>
      </c>
      <c r="H118" s="178"/>
      <c r="I118" s="178" t="str">
        <f>IF('DATA - Baseline'!I118="","",INDEX(Codes,MATCH('DATA - Baseline'!I118,Modes,0)))</f>
        <v/>
      </c>
      <c r="J118" s="134"/>
      <c r="K118" s="192" t="str">
        <f>IF('DATA - Baseline'!K118=0,"",IF('DATA - Baseline'!K118="","",'DATA - Baseline'!K118))</f>
        <v/>
      </c>
      <c r="L118" s="192" t="str">
        <f>IF('DATA - Baseline'!L118="Yes",1,IF('DATA - Baseline'!L118="No",2,""))</f>
        <v/>
      </c>
      <c r="M118" s="192" t="str">
        <f>IF('DATA - Baseline'!M118="Yes",1,IF('DATA - Baseline'!M118="No",2,""))</f>
        <v/>
      </c>
      <c r="N118" s="178" t="str">
        <f>IF('DATA - Baseline'!N118="Relaxed",1,IF('DATA - Baseline'!N118="Rushed",2,IF('DATA - Baseline'!N118="Happy",3,IF('DATA - Baseline'!N118="Frustrated",4,IF('DATA - Baseline'!N118="Other",5,"")))))</f>
        <v/>
      </c>
      <c r="O118" s="176"/>
      <c r="P118" s="178" t="str">
        <f>IF('DATA - Baseline'!P118="","",'DATA - Baseline'!P118)</f>
        <v/>
      </c>
      <c r="Q118" s="178" t="str">
        <f>IF('DATA - Baseline'!Q118="Boy",1,IF('DATA - Baseline'!Q118="Girl",2,""))</f>
        <v/>
      </c>
      <c r="R118" s="192" t="str">
        <f>IF('DATA - Baseline'!R118&gt;0,'DATA - Baseline'!R118,"")</f>
        <v/>
      </c>
      <c r="S118" s="178" t="str">
        <f>IF('DATA - Baseline'!S118="Less than 0.5km",1,IF('DATA - Baseline'!S118="0.51 to 1.59km",2,IF('DATA - Baseline'!S118="1.6 to 3km",3,IF('DATA - Baseline'!S118="Over 3km",4, ""))))</f>
        <v/>
      </c>
      <c r="T118" s="126"/>
      <c r="U118" s="135"/>
      <c r="V118" s="135"/>
      <c r="W118" s="135"/>
      <c r="X118" s="135"/>
      <c r="Y118" s="135"/>
      <c r="Z118" s="178" t="str">
        <f>IF('DATA - Baseline'!Z118="STRONGLY AGREE",1,IF('DATA - Baseline'!Z118="AGREE",2,IF('DATA - Baseline'!Z118="DISAGREE",3,IF('DATA - Baseline'!Z118="STRONGLY DISAGREE",4, ""))))</f>
        <v/>
      </c>
      <c r="AA118" s="178" t="str">
        <f>IF(C118="","",(IF(COUNTA('DATA - Baseline'!AB118:AV118)&gt;0,1,2)))</f>
        <v/>
      </c>
      <c r="AB118" s="152"/>
      <c r="AC118" s="153"/>
      <c r="AD118" s="153"/>
      <c r="AE118" s="153"/>
      <c r="AF118" s="153"/>
      <c r="AG118" s="153"/>
      <c r="AH118" s="151"/>
      <c r="AI118" s="156"/>
      <c r="AJ118" s="156"/>
      <c r="AK118" s="156"/>
      <c r="AL118" s="156"/>
      <c r="AM118" s="156"/>
      <c r="AN118" s="156"/>
      <c r="AO118" s="157"/>
      <c r="AP118" s="158"/>
      <c r="AQ118" s="158"/>
      <c r="AR118" s="158"/>
      <c r="AS118" s="158"/>
      <c r="AT118" s="158"/>
      <c r="AU118" s="158"/>
      <c r="AV118" s="158"/>
      <c r="AW118" s="178" t="str">
        <f>IF('DATA - Baseline'!AW118="Relaxed",1,IF('DATA - Baseline'!AW118="Rushed",2,IF('DATA - Baseline'!AW118="Happy",3,IF('DATA - Baseline'!AW118="Tired",4,""))))</f>
        <v/>
      </c>
      <c r="AX118" s="178" t="str">
        <f>IF('DATA - Baseline'!AX118="Relaxed",1,IF('DATA - Baseline'!AX118="Rushed",2,IF('DATA - Baseline'!AX118="Happy",3,IF('DATA - Baseline'!AX118="Tired",4,""))))</f>
        <v/>
      </c>
      <c r="AY118" s="154"/>
      <c r="AZ118" s="314" t="str">
        <f>IF('DATA - Baseline'!AZ118="Yes",1,IF('DATA - Baseline'!AZ118="No",2,""))</f>
        <v/>
      </c>
      <c r="BA118" s="273"/>
      <c r="BB118" s="159"/>
      <c r="BC118" s="159"/>
      <c r="BE118" s="175"/>
    </row>
    <row r="119" spans="1:57" s="132" customFormat="1" ht="15" x14ac:dyDescent="0.3">
      <c r="A119" s="148"/>
      <c r="B119" s="149"/>
      <c r="C119" s="236" t="str">
        <f t="shared" si="1"/>
        <v/>
      </c>
      <c r="D119" s="198" t="str">
        <f>IF('DATA - Baseline'!D119="","",'DATA - Baseline'!D119)</f>
        <v/>
      </c>
      <c r="E119" s="178" t="str">
        <f>IF('DATA - Baseline'!E119="","",'DATA - Baseline'!E119)</f>
        <v/>
      </c>
      <c r="F119" s="178" t="str">
        <f>IF('DATA - Baseline'!F119="","",'DATA - Baseline'!F119)</f>
        <v/>
      </c>
      <c r="G119" s="178" t="str">
        <f>IF('DATA - Baseline'!G118="","",INDEX(Codes,MATCH('DATA - Baseline'!G118,Modes,0)))</f>
        <v/>
      </c>
      <c r="H119" s="178"/>
      <c r="I119" s="178" t="str">
        <f>IF('DATA - Baseline'!I119="","",INDEX(Codes,MATCH('DATA - Baseline'!I119,Modes,0)))</f>
        <v/>
      </c>
      <c r="J119" s="134"/>
      <c r="K119" s="192" t="str">
        <f>IF('DATA - Baseline'!K119=0,"",IF('DATA - Baseline'!K119="","",'DATA - Baseline'!K119))</f>
        <v/>
      </c>
      <c r="L119" s="192" t="str">
        <f>IF('DATA - Baseline'!L119="Yes",1,IF('DATA - Baseline'!L119="No",2,""))</f>
        <v/>
      </c>
      <c r="M119" s="192" t="str">
        <f>IF('DATA - Baseline'!M119="Yes",1,IF('DATA - Baseline'!M119="No",2,""))</f>
        <v/>
      </c>
      <c r="N119" s="178" t="str">
        <f>IF('DATA - Baseline'!N119="Relaxed",1,IF('DATA - Baseline'!N119="Rushed",2,IF('DATA - Baseline'!N119="Happy",3,IF('DATA - Baseline'!N119="Frustrated",4,IF('DATA - Baseline'!N119="Other",5,"")))))</f>
        <v/>
      </c>
      <c r="O119" s="176"/>
      <c r="P119" s="178" t="str">
        <f>IF('DATA - Baseline'!P119="","",'DATA - Baseline'!P119)</f>
        <v/>
      </c>
      <c r="Q119" s="178" t="str">
        <f>IF('DATA - Baseline'!Q119="Boy",1,IF('DATA - Baseline'!Q119="Girl",2,""))</f>
        <v/>
      </c>
      <c r="R119" s="192" t="str">
        <f>IF('DATA - Baseline'!R119&gt;0,'DATA - Baseline'!R119,"")</f>
        <v/>
      </c>
      <c r="S119" s="178" t="str">
        <f>IF('DATA - Baseline'!S119="Less than 0.5km",1,IF('DATA - Baseline'!S119="0.51 to 1.59km",2,IF('DATA - Baseline'!S119="1.6 to 3km",3,IF('DATA - Baseline'!S119="Over 3km",4, ""))))</f>
        <v/>
      </c>
      <c r="T119" s="126"/>
      <c r="U119" s="135"/>
      <c r="V119" s="135"/>
      <c r="W119" s="135"/>
      <c r="X119" s="135"/>
      <c r="Y119" s="135"/>
      <c r="Z119" s="178" t="str">
        <f>IF('DATA - Baseline'!Z119="STRONGLY AGREE",1,IF('DATA - Baseline'!Z119="AGREE",2,IF('DATA - Baseline'!Z119="DISAGREE",3,IF('DATA - Baseline'!Z119="STRONGLY DISAGREE",4, ""))))</f>
        <v/>
      </c>
      <c r="AA119" s="178" t="str">
        <f>IF(C119="","",(IF(COUNTA('DATA - Baseline'!AB119:AV119)&gt;0,1,2)))</f>
        <v/>
      </c>
      <c r="AB119" s="152"/>
      <c r="AC119" s="153"/>
      <c r="AD119" s="153"/>
      <c r="AE119" s="153"/>
      <c r="AF119" s="153"/>
      <c r="AG119" s="153"/>
      <c r="AH119" s="151"/>
      <c r="AI119" s="156"/>
      <c r="AJ119" s="156"/>
      <c r="AK119" s="156"/>
      <c r="AL119" s="156"/>
      <c r="AM119" s="156"/>
      <c r="AN119" s="156"/>
      <c r="AO119" s="157"/>
      <c r="AP119" s="158"/>
      <c r="AQ119" s="158"/>
      <c r="AR119" s="158"/>
      <c r="AS119" s="158"/>
      <c r="AT119" s="158"/>
      <c r="AU119" s="158"/>
      <c r="AV119" s="158"/>
      <c r="AW119" s="178" t="str">
        <f>IF('DATA - Baseline'!AW119="Relaxed",1,IF('DATA - Baseline'!AW119="Rushed",2,IF('DATA - Baseline'!AW119="Happy",3,IF('DATA - Baseline'!AW119="Tired",4,""))))</f>
        <v/>
      </c>
      <c r="AX119" s="178" t="str">
        <f>IF('DATA - Baseline'!AX119="Relaxed",1,IF('DATA - Baseline'!AX119="Rushed",2,IF('DATA - Baseline'!AX119="Happy",3,IF('DATA - Baseline'!AX119="Tired",4,""))))</f>
        <v/>
      </c>
      <c r="AY119" s="154"/>
      <c r="AZ119" s="314" t="str">
        <f>IF('DATA - Baseline'!AZ119="Yes",1,IF('DATA - Baseline'!AZ119="No",2,""))</f>
        <v/>
      </c>
      <c r="BA119" s="273"/>
      <c r="BB119" s="159"/>
      <c r="BC119" s="159"/>
      <c r="BE119" s="175"/>
    </row>
    <row r="120" spans="1:57" s="132" customFormat="1" ht="15" x14ac:dyDescent="0.3">
      <c r="A120" s="148"/>
      <c r="B120" s="149"/>
      <c r="C120" s="236" t="str">
        <f t="shared" si="1"/>
        <v/>
      </c>
      <c r="D120" s="198" t="str">
        <f>IF('DATA - Baseline'!D120="","",'DATA - Baseline'!D120)</f>
        <v/>
      </c>
      <c r="E120" s="178" t="str">
        <f>IF('DATA - Baseline'!E120="","",'DATA - Baseline'!E120)</f>
        <v/>
      </c>
      <c r="F120" s="178" t="str">
        <f>IF('DATA - Baseline'!F120="","",'DATA - Baseline'!F120)</f>
        <v/>
      </c>
      <c r="G120" s="178" t="str">
        <f>IF('DATA - Baseline'!G119="","",INDEX(Codes,MATCH('DATA - Baseline'!G119,Modes,0)))</f>
        <v/>
      </c>
      <c r="H120" s="178"/>
      <c r="I120" s="178" t="str">
        <f>IF('DATA - Baseline'!I120="","",INDEX(Codes,MATCH('DATA - Baseline'!I120,Modes,0)))</f>
        <v/>
      </c>
      <c r="J120" s="134"/>
      <c r="K120" s="192" t="str">
        <f>IF('DATA - Baseline'!K120=0,"",IF('DATA - Baseline'!K120="","",'DATA - Baseline'!K120))</f>
        <v/>
      </c>
      <c r="L120" s="192" t="str">
        <f>IF('DATA - Baseline'!L120="Yes",1,IF('DATA - Baseline'!L120="No",2,""))</f>
        <v/>
      </c>
      <c r="M120" s="192" t="str">
        <f>IF('DATA - Baseline'!M120="Yes",1,IF('DATA - Baseline'!M120="No",2,""))</f>
        <v/>
      </c>
      <c r="N120" s="178" t="str">
        <f>IF('DATA - Baseline'!N120="Relaxed",1,IF('DATA - Baseline'!N120="Rushed",2,IF('DATA - Baseline'!N120="Happy",3,IF('DATA - Baseline'!N120="Frustrated",4,IF('DATA - Baseline'!N120="Other",5,"")))))</f>
        <v/>
      </c>
      <c r="O120" s="176"/>
      <c r="P120" s="178" t="str">
        <f>IF('DATA - Baseline'!P120="","",'DATA - Baseline'!P120)</f>
        <v/>
      </c>
      <c r="Q120" s="178" t="str">
        <f>IF('DATA - Baseline'!Q120="Boy",1,IF('DATA - Baseline'!Q120="Girl",2,""))</f>
        <v/>
      </c>
      <c r="R120" s="192" t="str">
        <f>IF('DATA - Baseline'!R120&gt;0,'DATA - Baseline'!R120,"")</f>
        <v/>
      </c>
      <c r="S120" s="178" t="str">
        <f>IF('DATA - Baseline'!S120="Less than 0.5km",1,IF('DATA - Baseline'!S120="0.51 to 1.59km",2,IF('DATA - Baseline'!S120="1.6 to 3km",3,IF('DATA - Baseline'!S120="Over 3km",4, ""))))</f>
        <v/>
      </c>
      <c r="T120" s="126"/>
      <c r="U120" s="135"/>
      <c r="V120" s="135"/>
      <c r="W120" s="135"/>
      <c r="X120" s="135"/>
      <c r="Y120" s="135"/>
      <c r="Z120" s="178" t="str">
        <f>IF('DATA - Baseline'!Z120="STRONGLY AGREE",1,IF('DATA - Baseline'!Z120="AGREE",2,IF('DATA - Baseline'!Z120="DISAGREE",3,IF('DATA - Baseline'!Z120="STRONGLY DISAGREE",4, ""))))</f>
        <v/>
      </c>
      <c r="AA120" s="178" t="str">
        <f>IF(C120="","",(IF(COUNTA('DATA - Baseline'!AB120:AV120)&gt;0,1,2)))</f>
        <v/>
      </c>
      <c r="AB120" s="152"/>
      <c r="AC120" s="153"/>
      <c r="AD120" s="153"/>
      <c r="AE120" s="153"/>
      <c r="AF120" s="153"/>
      <c r="AG120" s="153"/>
      <c r="AH120" s="151"/>
      <c r="AI120" s="156"/>
      <c r="AJ120" s="156"/>
      <c r="AK120" s="156"/>
      <c r="AL120" s="156"/>
      <c r="AM120" s="156"/>
      <c r="AN120" s="156"/>
      <c r="AO120" s="157"/>
      <c r="AP120" s="158"/>
      <c r="AQ120" s="158"/>
      <c r="AR120" s="158"/>
      <c r="AS120" s="158"/>
      <c r="AT120" s="158"/>
      <c r="AU120" s="158"/>
      <c r="AV120" s="158"/>
      <c r="AW120" s="178" t="str">
        <f>IF('DATA - Baseline'!AW120="Relaxed",1,IF('DATA - Baseline'!AW120="Rushed",2,IF('DATA - Baseline'!AW120="Happy",3,IF('DATA - Baseline'!AW120="Tired",4,""))))</f>
        <v/>
      </c>
      <c r="AX120" s="178" t="str">
        <f>IF('DATA - Baseline'!AX120="Relaxed",1,IF('DATA - Baseline'!AX120="Rushed",2,IF('DATA - Baseline'!AX120="Happy",3,IF('DATA - Baseline'!AX120="Tired",4,""))))</f>
        <v/>
      </c>
      <c r="AY120" s="154"/>
      <c r="AZ120" s="314" t="str">
        <f>IF('DATA - Baseline'!AZ120="Yes",1,IF('DATA - Baseline'!AZ120="No",2,""))</f>
        <v/>
      </c>
      <c r="BA120" s="273"/>
      <c r="BB120" s="159"/>
      <c r="BC120" s="159"/>
      <c r="BE120" s="175"/>
    </row>
    <row r="121" spans="1:57" s="132" customFormat="1" ht="15" x14ac:dyDescent="0.3">
      <c r="A121" s="148"/>
      <c r="B121" s="149"/>
      <c r="C121" s="236" t="str">
        <f t="shared" si="1"/>
        <v/>
      </c>
      <c r="D121" s="198" t="str">
        <f>IF('DATA - Baseline'!D121="","",'DATA - Baseline'!D121)</f>
        <v/>
      </c>
      <c r="E121" s="178" t="str">
        <f>IF('DATA - Baseline'!E121="","",'DATA - Baseline'!E121)</f>
        <v/>
      </c>
      <c r="F121" s="178" t="str">
        <f>IF('DATA - Baseline'!F121="","",'DATA - Baseline'!F121)</f>
        <v/>
      </c>
      <c r="G121" s="178" t="str">
        <f>IF('DATA - Baseline'!G120="","",INDEX(Codes,MATCH('DATA - Baseline'!G120,Modes,0)))</f>
        <v/>
      </c>
      <c r="H121" s="178"/>
      <c r="I121" s="178" t="str">
        <f>IF('DATA - Baseline'!I121="","",INDEX(Codes,MATCH('DATA - Baseline'!I121,Modes,0)))</f>
        <v/>
      </c>
      <c r="J121" s="134"/>
      <c r="K121" s="192" t="str">
        <f>IF('DATA - Baseline'!K121=0,"",IF('DATA - Baseline'!K121="","",'DATA - Baseline'!K121))</f>
        <v/>
      </c>
      <c r="L121" s="192" t="str">
        <f>IF('DATA - Baseline'!L121="Yes",1,IF('DATA - Baseline'!L121="No",2,""))</f>
        <v/>
      </c>
      <c r="M121" s="192" t="str">
        <f>IF('DATA - Baseline'!M121="Yes",1,IF('DATA - Baseline'!M121="No",2,""))</f>
        <v/>
      </c>
      <c r="N121" s="178" t="str">
        <f>IF('DATA - Baseline'!N121="Relaxed",1,IF('DATA - Baseline'!N121="Rushed",2,IF('DATA - Baseline'!N121="Happy",3,IF('DATA - Baseline'!N121="Frustrated",4,IF('DATA - Baseline'!N121="Other",5,"")))))</f>
        <v/>
      </c>
      <c r="O121" s="176"/>
      <c r="P121" s="178" t="str">
        <f>IF('DATA - Baseline'!P121="","",'DATA - Baseline'!P121)</f>
        <v/>
      </c>
      <c r="Q121" s="178" t="str">
        <f>IF('DATA - Baseline'!Q121="Boy",1,IF('DATA - Baseline'!Q121="Girl",2,""))</f>
        <v/>
      </c>
      <c r="R121" s="192" t="str">
        <f>IF('DATA - Baseline'!R121&gt;0,'DATA - Baseline'!R121,"")</f>
        <v/>
      </c>
      <c r="S121" s="178" t="str">
        <f>IF('DATA - Baseline'!S121="Less than 0.5km",1,IF('DATA - Baseline'!S121="0.51 to 1.59km",2,IF('DATA - Baseline'!S121="1.6 to 3km",3,IF('DATA - Baseline'!S121="Over 3km",4, ""))))</f>
        <v/>
      </c>
      <c r="T121" s="126"/>
      <c r="U121" s="135"/>
      <c r="V121" s="135"/>
      <c r="W121" s="135"/>
      <c r="X121" s="135"/>
      <c r="Y121" s="135"/>
      <c r="Z121" s="178" t="str">
        <f>IF('DATA - Baseline'!Z121="STRONGLY AGREE",1,IF('DATA - Baseline'!Z121="AGREE",2,IF('DATA - Baseline'!Z121="DISAGREE",3,IF('DATA - Baseline'!Z121="STRONGLY DISAGREE",4, ""))))</f>
        <v/>
      </c>
      <c r="AA121" s="178" t="str">
        <f>IF(C121="","",(IF(COUNTA('DATA - Baseline'!AB121:AV121)&gt;0,1,2)))</f>
        <v/>
      </c>
      <c r="AB121" s="152"/>
      <c r="AC121" s="153"/>
      <c r="AD121" s="153"/>
      <c r="AE121" s="153"/>
      <c r="AF121" s="153"/>
      <c r="AG121" s="153"/>
      <c r="AH121" s="151"/>
      <c r="AI121" s="156"/>
      <c r="AJ121" s="156"/>
      <c r="AK121" s="156"/>
      <c r="AL121" s="156"/>
      <c r="AM121" s="156"/>
      <c r="AN121" s="156"/>
      <c r="AO121" s="157"/>
      <c r="AP121" s="158"/>
      <c r="AQ121" s="158"/>
      <c r="AR121" s="158"/>
      <c r="AS121" s="158"/>
      <c r="AT121" s="158"/>
      <c r="AU121" s="158"/>
      <c r="AV121" s="158"/>
      <c r="AW121" s="178" t="str">
        <f>IF('DATA - Baseline'!AW121="Relaxed",1,IF('DATA - Baseline'!AW121="Rushed",2,IF('DATA - Baseline'!AW121="Happy",3,IF('DATA - Baseline'!AW121="Tired",4,""))))</f>
        <v/>
      </c>
      <c r="AX121" s="178" t="str">
        <f>IF('DATA - Baseline'!AX121="Relaxed",1,IF('DATA - Baseline'!AX121="Rushed",2,IF('DATA - Baseline'!AX121="Happy",3,IF('DATA - Baseline'!AX121="Tired",4,""))))</f>
        <v/>
      </c>
      <c r="AY121" s="154"/>
      <c r="AZ121" s="314" t="str">
        <f>IF('DATA - Baseline'!AZ121="Yes",1,IF('DATA - Baseline'!AZ121="No",2,""))</f>
        <v/>
      </c>
      <c r="BA121" s="273"/>
      <c r="BB121" s="159"/>
      <c r="BC121" s="159"/>
      <c r="BE121" s="175"/>
    </row>
    <row r="122" spans="1:57" s="132" customFormat="1" ht="15" x14ac:dyDescent="0.3">
      <c r="A122" s="148"/>
      <c r="B122" s="149"/>
      <c r="C122" s="236" t="str">
        <f t="shared" si="1"/>
        <v/>
      </c>
      <c r="D122" s="198" t="str">
        <f>IF('DATA - Baseline'!D122="","",'DATA - Baseline'!D122)</f>
        <v/>
      </c>
      <c r="E122" s="178" t="str">
        <f>IF('DATA - Baseline'!E122="","",'DATA - Baseline'!E122)</f>
        <v/>
      </c>
      <c r="F122" s="178" t="str">
        <f>IF('DATA - Baseline'!F122="","",'DATA - Baseline'!F122)</f>
        <v/>
      </c>
      <c r="G122" s="178" t="str">
        <f>IF('DATA - Baseline'!G121="","",INDEX(Codes,MATCH('DATA - Baseline'!G121,Modes,0)))</f>
        <v/>
      </c>
      <c r="H122" s="178"/>
      <c r="I122" s="178" t="str">
        <f>IF('DATA - Baseline'!I122="","",INDEX(Codes,MATCH('DATA - Baseline'!I122,Modes,0)))</f>
        <v/>
      </c>
      <c r="J122" s="134"/>
      <c r="K122" s="192" t="str">
        <f>IF('DATA - Baseline'!K122=0,"",IF('DATA - Baseline'!K122="","",'DATA - Baseline'!K122))</f>
        <v/>
      </c>
      <c r="L122" s="192" t="str">
        <f>IF('DATA - Baseline'!L122="Yes",1,IF('DATA - Baseline'!L122="No",2,""))</f>
        <v/>
      </c>
      <c r="M122" s="192" t="str">
        <f>IF('DATA - Baseline'!M122="Yes",1,IF('DATA - Baseline'!M122="No",2,""))</f>
        <v/>
      </c>
      <c r="N122" s="178" t="str">
        <f>IF('DATA - Baseline'!N122="Relaxed",1,IF('DATA - Baseline'!N122="Rushed",2,IF('DATA - Baseline'!N122="Happy",3,IF('DATA - Baseline'!N122="Frustrated",4,IF('DATA - Baseline'!N122="Other",5,"")))))</f>
        <v/>
      </c>
      <c r="O122" s="176"/>
      <c r="P122" s="178" t="str">
        <f>IF('DATA - Baseline'!P122="","",'DATA - Baseline'!P122)</f>
        <v/>
      </c>
      <c r="Q122" s="178" t="str">
        <f>IF('DATA - Baseline'!Q122="Boy",1,IF('DATA - Baseline'!Q122="Girl",2,""))</f>
        <v/>
      </c>
      <c r="R122" s="192" t="str">
        <f>IF('DATA - Baseline'!R122&gt;0,'DATA - Baseline'!R122,"")</f>
        <v/>
      </c>
      <c r="S122" s="178" t="str">
        <f>IF('DATA - Baseline'!S122="Less than 0.5km",1,IF('DATA - Baseline'!S122="0.51 to 1.59km",2,IF('DATA - Baseline'!S122="1.6 to 3km",3,IF('DATA - Baseline'!S122="Over 3km",4, ""))))</f>
        <v/>
      </c>
      <c r="T122" s="126"/>
      <c r="U122" s="135"/>
      <c r="V122" s="135"/>
      <c r="W122" s="135"/>
      <c r="X122" s="135"/>
      <c r="Y122" s="135"/>
      <c r="Z122" s="178" t="str">
        <f>IF('DATA - Baseline'!Z122="STRONGLY AGREE",1,IF('DATA - Baseline'!Z122="AGREE",2,IF('DATA - Baseline'!Z122="DISAGREE",3,IF('DATA - Baseline'!Z122="STRONGLY DISAGREE",4, ""))))</f>
        <v/>
      </c>
      <c r="AA122" s="178" t="str">
        <f>IF(C122="","",(IF(COUNTA('DATA - Baseline'!AB122:AV122)&gt;0,1,2)))</f>
        <v/>
      </c>
      <c r="AB122" s="152"/>
      <c r="AC122" s="153"/>
      <c r="AD122" s="153"/>
      <c r="AE122" s="153"/>
      <c r="AF122" s="153"/>
      <c r="AG122" s="153"/>
      <c r="AH122" s="151"/>
      <c r="AI122" s="156"/>
      <c r="AJ122" s="156"/>
      <c r="AK122" s="156"/>
      <c r="AL122" s="156"/>
      <c r="AM122" s="156"/>
      <c r="AN122" s="156"/>
      <c r="AO122" s="157"/>
      <c r="AP122" s="158"/>
      <c r="AQ122" s="158"/>
      <c r="AR122" s="158"/>
      <c r="AS122" s="158"/>
      <c r="AT122" s="158"/>
      <c r="AU122" s="158"/>
      <c r="AV122" s="158"/>
      <c r="AW122" s="178" t="str">
        <f>IF('DATA - Baseline'!AW122="Relaxed",1,IF('DATA - Baseline'!AW122="Rushed",2,IF('DATA - Baseline'!AW122="Happy",3,IF('DATA - Baseline'!AW122="Tired",4,""))))</f>
        <v/>
      </c>
      <c r="AX122" s="178" t="str">
        <f>IF('DATA - Baseline'!AX122="Relaxed",1,IF('DATA - Baseline'!AX122="Rushed",2,IF('DATA - Baseline'!AX122="Happy",3,IF('DATA - Baseline'!AX122="Tired",4,""))))</f>
        <v/>
      </c>
      <c r="AY122" s="154"/>
      <c r="AZ122" s="314" t="str">
        <f>IF('DATA - Baseline'!AZ122="Yes",1,IF('DATA - Baseline'!AZ122="No",2,""))</f>
        <v/>
      </c>
      <c r="BA122" s="273"/>
      <c r="BB122" s="159"/>
      <c r="BC122" s="159"/>
      <c r="BE122" s="175"/>
    </row>
    <row r="123" spans="1:57" s="132" customFormat="1" ht="15" x14ac:dyDescent="0.3">
      <c r="A123" s="148"/>
      <c r="B123" s="149"/>
      <c r="C123" s="236" t="str">
        <f t="shared" si="1"/>
        <v/>
      </c>
      <c r="D123" s="198" t="str">
        <f>IF('DATA - Baseline'!D123="","",'DATA - Baseline'!D123)</f>
        <v/>
      </c>
      <c r="E123" s="178" t="str">
        <f>IF('DATA - Baseline'!E123="","",'DATA - Baseline'!E123)</f>
        <v/>
      </c>
      <c r="F123" s="178" t="str">
        <f>IF('DATA - Baseline'!F123="","",'DATA - Baseline'!F123)</f>
        <v/>
      </c>
      <c r="G123" s="178" t="str">
        <f>IF('DATA - Baseline'!G122="","",INDEX(Codes,MATCH('DATA - Baseline'!G122,Modes,0)))</f>
        <v/>
      </c>
      <c r="H123" s="178"/>
      <c r="I123" s="178" t="str">
        <f>IF('DATA - Baseline'!I123="","",INDEX(Codes,MATCH('DATA - Baseline'!I123,Modes,0)))</f>
        <v/>
      </c>
      <c r="J123" s="134"/>
      <c r="K123" s="192" t="str">
        <f>IF('DATA - Baseline'!K123=0,"",IF('DATA - Baseline'!K123="","",'DATA - Baseline'!K123))</f>
        <v/>
      </c>
      <c r="L123" s="192" t="str">
        <f>IF('DATA - Baseline'!L123="Yes",1,IF('DATA - Baseline'!L123="No",2,""))</f>
        <v/>
      </c>
      <c r="M123" s="192" t="str">
        <f>IF('DATA - Baseline'!M123="Yes",1,IF('DATA - Baseline'!M123="No",2,""))</f>
        <v/>
      </c>
      <c r="N123" s="178" t="str">
        <f>IF('DATA - Baseline'!N123="Relaxed",1,IF('DATA - Baseline'!N123="Rushed",2,IF('DATA - Baseline'!N123="Happy",3,IF('DATA - Baseline'!N123="Frustrated",4,IF('DATA - Baseline'!N123="Other",5,"")))))</f>
        <v/>
      </c>
      <c r="O123" s="176"/>
      <c r="P123" s="178" t="str">
        <f>IF('DATA - Baseline'!P123="","",'DATA - Baseline'!P123)</f>
        <v/>
      </c>
      <c r="Q123" s="178" t="str">
        <f>IF('DATA - Baseline'!Q123="Boy",1,IF('DATA - Baseline'!Q123="Girl",2,""))</f>
        <v/>
      </c>
      <c r="R123" s="192" t="str">
        <f>IF('DATA - Baseline'!R123&gt;0,'DATA - Baseline'!R123,"")</f>
        <v/>
      </c>
      <c r="S123" s="178" t="str">
        <f>IF('DATA - Baseline'!S123="Less than 0.5km",1,IF('DATA - Baseline'!S123="0.51 to 1.59km",2,IF('DATA - Baseline'!S123="1.6 to 3km",3,IF('DATA - Baseline'!S123="Over 3km",4, ""))))</f>
        <v/>
      </c>
      <c r="T123" s="126"/>
      <c r="U123" s="135"/>
      <c r="V123" s="135"/>
      <c r="W123" s="135"/>
      <c r="X123" s="135"/>
      <c r="Y123" s="135"/>
      <c r="Z123" s="178" t="str">
        <f>IF('DATA - Baseline'!Z123="STRONGLY AGREE",1,IF('DATA - Baseline'!Z123="AGREE",2,IF('DATA - Baseline'!Z123="DISAGREE",3,IF('DATA - Baseline'!Z123="STRONGLY DISAGREE",4, ""))))</f>
        <v/>
      </c>
      <c r="AA123" s="178" t="str">
        <f>IF(C123="","",(IF(COUNTA('DATA - Baseline'!AB123:AV123)&gt;0,1,2)))</f>
        <v/>
      </c>
      <c r="AB123" s="152"/>
      <c r="AC123" s="153"/>
      <c r="AD123" s="153"/>
      <c r="AE123" s="153"/>
      <c r="AF123" s="153"/>
      <c r="AG123" s="153"/>
      <c r="AH123" s="151"/>
      <c r="AI123" s="156"/>
      <c r="AJ123" s="156"/>
      <c r="AK123" s="156"/>
      <c r="AL123" s="156"/>
      <c r="AM123" s="156"/>
      <c r="AN123" s="156"/>
      <c r="AO123" s="157"/>
      <c r="AP123" s="158"/>
      <c r="AQ123" s="158"/>
      <c r="AR123" s="158"/>
      <c r="AS123" s="158"/>
      <c r="AT123" s="158"/>
      <c r="AU123" s="158"/>
      <c r="AV123" s="158"/>
      <c r="AW123" s="178" t="str">
        <f>IF('DATA - Baseline'!AW123="Relaxed",1,IF('DATA - Baseline'!AW123="Rushed",2,IF('DATA - Baseline'!AW123="Happy",3,IF('DATA - Baseline'!AW123="Tired",4,""))))</f>
        <v/>
      </c>
      <c r="AX123" s="178" t="str">
        <f>IF('DATA - Baseline'!AX123="Relaxed",1,IF('DATA - Baseline'!AX123="Rushed",2,IF('DATA - Baseline'!AX123="Happy",3,IF('DATA - Baseline'!AX123="Tired",4,""))))</f>
        <v/>
      </c>
      <c r="AY123" s="154"/>
      <c r="AZ123" s="314" t="str">
        <f>IF('DATA - Baseline'!AZ123="Yes",1,IF('DATA - Baseline'!AZ123="No",2,""))</f>
        <v/>
      </c>
      <c r="BA123" s="273"/>
      <c r="BB123" s="159"/>
      <c r="BC123" s="159"/>
      <c r="BE123" s="175"/>
    </row>
    <row r="124" spans="1:57" s="132" customFormat="1" ht="15" x14ac:dyDescent="0.3">
      <c r="A124" s="148"/>
      <c r="B124" s="149"/>
      <c r="C124" s="236" t="str">
        <f t="shared" si="1"/>
        <v/>
      </c>
      <c r="D124" s="198" t="str">
        <f>IF('DATA - Baseline'!D124="","",'DATA - Baseline'!D124)</f>
        <v/>
      </c>
      <c r="E124" s="178" t="str">
        <f>IF('DATA - Baseline'!E124="","",'DATA - Baseline'!E124)</f>
        <v/>
      </c>
      <c r="F124" s="178" t="str">
        <f>IF('DATA - Baseline'!F124="","",'DATA - Baseline'!F124)</f>
        <v/>
      </c>
      <c r="G124" s="178" t="str">
        <f>IF('DATA - Baseline'!G123="","",INDEX(Codes,MATCH('DATA - Baseline'!G123,Modes,0)))</f>
        <v/>
      </c>
      <c r="H124" s="178"/>
      <c r="I124" s="178" t="str">
        <f>IF('DATA - Baseline'!I124="","",INDEX(Codes,MATCH('DATA - Baseline'!I124,Modes,0)))</f>
        <v/>
      </c>
      <c r="J124" s="134"/>
      <c r="K124" s="192" t="str">
        <f>IF('DATA - Baseline'!K124=0,"",IF('DATA - Baseline'!K124="","",'DATA - Baseline'!K124))</f>
        <v/>
      </c>
      <c r="L124" s="192" t="str">
        <f>IF('DATA - Baseline'!L124="Yes",1,IF('DATA - Baseline'!L124="No",2,""))</f>
        <v/>
      </c>
      <c r="M124" s="192" t="str">
        <f>IF('DATA - Baseline'!M124="Yes",1,IF('DATA - Baseline'!M124="No",2,""))</f>
        <v/>
      </c>
      <c r="N124" s="178" t="str">
        <f>IF('DATA - Baseline'!N124="Relaxed",1,IF('DATA - Baseline'!N124="Rushed",2,IF('DATA - Baseline'!N124="Happy",3,IF('DATA - Baseline'!N124="Frustrated",4,IF('DATA - Baseline'!N124="Other",5,"")))))</f>
        <v/>
      </c>
      <c r="O124" s="176"/>
      <c r="P124" s="178" t="str">
        <f>IF('DATA - Baseline'!P124="","",'DATA - Baseline'!P124)</f>
        <v/>
      </c>
      <c r="Q124" s="178" t="str">
        <f>IF('DATA - Baseline'!Q124="Boy",1,IF('DATA - Baseline'!Q124="Girl",2,""))</f>
        <v/>
      </c>
      <c r="R124" s="192" t="str">
        <f>IF('DATA - Baseline'!R124&gt;0,'DATA - Baseline'!R124,"")</f>
        <v/>
      </c>
      <c r="S124" s="178" t="str">
        <f>IF('DATA - Baseline'!S124="Less than 0.5km",1,IF('DATA - Baseline'!S124="0.51 to 1.59km",2,IF('DATA - Baseline'!S124="1.6 to 3km",3,IF('DATA - Baseline'!S124="Over 3km",4, ""))))</f>
        <v/>
      </c>
      <c r="T124" s="126"/>
      <c r="U124" s="135"/>
      <c r="V124" s="135"/>
      <c r="W124" s="135"/>
      <c r="X124" s="135"/>
      <c r="Y124" s="135"/>
      <c r="Z124" s="178" t="str">
        <f>IF('DATA - Baseline'!Z124="STRONGLY AGREE",1,IF('DATA - Baseline'!Z124="AGREE",2,IF('DATA - Baseline'!Z124="DISAGREE",3,IF('DATA - Baseline'!Z124="STRONGLY DISAGREE",4, ""))))</f>
        <v/>
      </c>
      <c r="AA124" s="178" t="str">
        <f>IF(C124="","",(IF(COUNTA('DATA - Baseline'!AB124:AV124)&gt;0,1,2)))</f>
        <v/>
      </c>
      <c r="AB124" s="152"/>
      <c r="AC124" s="153"/>
      <c r="AD124" s="153"/>
      <c r="AE124" s="153"/>
      <c r="AF124" s="153"/>
      <c r="AG124" s="153"/>
      <c r="AH124" s="151"/>
      <c r="AI124" s="156"/>
      <c r="AJ124" s="156"/>
      <c r="AK124" s="156"/>
      <c r="AL124" s="156"/>
      <c r="AM124" s="156"/>
      <c r="AN124" s="156"/>
      <c r="AO124" s="157"/>
      <c r="AP124" s="158"/>
      <c r="AQ124" s="158"/>
      <c r="AR124" s="158"/>
      <c r="AS124" s="158"/>
      <c r="AT124" s="158"/>
      <c r="AU124" s="158"/>
      <c r="AV124" s="158"/>
      <c r="AW124" s="178" t="str">
        <f>IF('DATA - Baseline'!AW124="Relaxed",1,IF('DATA - Baseline'!AW124="Rushed",2,IF('DATA - Baseline'!AW124="Happy",3,IF('DATA - Baseline'!AW124="Tired",4,""))))</f>
        <v/>
      </c>
      <c r="AX124" s="178" t="str">
        <f>IF('DATA - Baseline'!AX124="Relaxed",1,IF('DATA - Baseline'!AX124="Rushed",2,IF('DATA - Baseline'!AX124="Happy",3,IF('DATA - Baseline'!AX124="Tired",4,""))))</f>
        <v/>
      </c>
      <c r="AY124" s="154"/>
      <c r="AZ124" s="314" t="str">
        <f>IF('DATA - Baseline'!AZ124="Yes",1,IF('DATA - Baseline'!AZ124="No",2,""))</f>
        <v/>
      </c>
      <c r="BA124" s="273"/>
      <c r="BB124" s="159"/>
      <c r="BC124" s="159"/>
      <c r="BE124" s="175"/>
    </row>
    <row r="125" spans="1:57" s="132" customFormat="1" ht="15" x14ac:dyDescent="0.3">
      <c r="A125" s="148"/>
      <c r="B125" s="149"/>
      <c r="C125" s="236" t="str">
        <f t="shared" si="1"/>
        <v/>
      </c>
      <c r="D125" s="198" t="str">
        <f>IF('DATA - Baseline'!D125="","",'DATA - Baseline'!D125)</f>
        <v/>
      </c>
      <c r="E125" s="178" t="str">
        <f>IF('DATA - Baseline'!E125="","",'DATA - Baseline'!E125)</f>
        <v/>
      </c>
      <c r="F125" s="178" t="str">
        <f>IF('DATA - Baseline'!F125="","",'DATA - Baseline'!F125)</f>
        <v/>
      </c>
      <c r="G125" s="178" t="str">
        <f>IF('DATA - Baseline'!G124="","",INDEX(Codes,MATCH('DATA - Baseline'!G124,Modes,0)))</f>
        <v/>
      </c>
      <c r="H125" s="178"/>
      <c r="I125" s="178" t="str">
        <f>IF('DATA - Baseline'!I125="","",INDEX(Codes,MATCH('DATA - Baseline'!I125,Modes,0)))</f>
        <v/>
      </c>
      <c r="J125" s="134"/>
      <c r="K125" s="192" t="str">
        <f>IF('DATA - Baseline'!K125=0,"",IF('DATA - Baseline'!K125="","",'DATA - Baseline'!K125))</f>
        <v/>
      </c>
      <c r="L125" s="192" t="str">
        <f>IF('DATA - Baseline'!L125="Yes",1,IF('DATA - Baseline'!L125="No",2,""))</f>
        <v/>
      </c>
      <c r="M125" s="192" t="str">
        <f>IF('DATA - Baseline'!M125="Yes",1,IF('DATA - Baseline'!M125="No",2,""))</f>
        <v/>
      </c>
      <c r="N125" s="178" t="str">
        <f>IF('DATA - Baseline'!N125="Relaxed",1,IF('DATA - Baseline'!N125="Rushed",2,IF('DATA - Baseline'!N125="Happy",3,IF('DATA - Baseline'!N125="Frustrated",4,IF('DATA - Baseline'!N125="Other",5,"")))))</f>
        <v/>
      </c>
      <c r="O125" s="176"/>
      <c r="P125" s="178" t="str">
        <f>IF('DATA - Baseline'!P125="","",'DATA - Baseline'!P125)</f>
        <v/>
      </c>
      <c r="Q125" s="178" t="str">
        <f>IF('DATA - Baseline'!Q125="Boy",1,IF('DATA - Baseline'!Q125="Girl",2,""))</f>
        <v/>
      </c>
      <c r="R125" s="192" t="str">
        <f>IF('DATA - Baseline'!R125&gt;0,'DATA - Baseline'!R125,"")</f>
        <v/>
      </c>
      <c r="S125" s="178" t="str">
        <f>IF('DATA - Baseline'!S125="Less than 0.5km",1,IF('DATA - Baseline'!S125="0.51 to 1.59km",2,IF('DATA - Baseline'!S125="1.6 to 3km",3,IF('DATA - Baseline'!S125="Over 3km",4, ""))))</f>
        <v/>
      </c>
      <c r="T125" s="126"/>
      <c r="U125" s="135"/>
      <c r="V125" s="135"/>
      <c r="W125" s="135"/>
      <c r="X125" s="135"/>
      <c r="Y125" s="135"/>
      <c r="Z125" s="178" t="str">
        <f>IF('DATA - Baseline'!Z125="STRONGLY AGREE",1,IF('DATA - Baseline'!Z125="AGREE",2,IF('DATA - Baseline'!Z125="DISAGREE",3,IF('DATA - Baseline'!Z125="STRONGLY DISAGREE",4, ""))))</f>
        <v/>
      </c>
      <c r="AA125" s="178" t="str">
        <f>IF(C125="","",(IF(COUNTA('DATA - Baseline'!AB125:AV125)&gt;0,1,2)))</f>
        <v/>
      </c>
      <c r="AB125" s="152"/>
      <c r="AC125" s="153"/>
      <c r="AD125" s="153"/>
      <c r="AE125" s="153"/>
      <c r="AF125" s="153"/>
      <c r="AG125" s="153"/>
      <c r="AH125" s="151"/>
      <c r="AI125" s="156"/>
      <c r="AJ125" s="156"/>
      <c r="AK125" s="156"/>
      <c r="AL125" s="156"/>
      <c r="AM125" s="156"/>
      <c r="AN125" s="156"/>
      <c r="AO125" s="157"/>
      <c r="AP125" s="158"/>
      <c r="AQ125" s="158"/>
      <c r="AR125" s="158"/>
      <c r="AS125" s="158"/>
      <c r="AT125" s="158"/>
      <c r="AU125" s="158"/>
      <c r="AV125" s="158"/>
      <c r="AW125" s="178" t="str">
        <f>IF('DATA - Baseline'!AW125="Relaxed",1,IF('DATA - Baseline'!AW125="Rushed",2,IF('DATA - Baseline'!AW125="Happy",3,IF('DATA - Baseline'!AW125="Tired",4,""))))</f>
        <v/>
      </c>
      <c r="AX125" s="178" t="str">
        <f>IF('DATA - Baseline'!AX125="Relaxed",1,IF('DATA - Baseline'!AX125="Rushed",2,IF('DATA - Baseline'!AX125="Happy",3,IF('DATA - Baseline'!AX125="Tired",4,""))))</f>
        <v/>
      </c>
      <c r="AY125" s="154"/>
      <c r="AZ125" s="314" t="str">
        <f>IF('DATA - Baseline'!AZ125="Yes",1,IF('DATA - Baseline'!AZ125="No",2,""))</f>
        <v/>
      </c>
      <c r="BA125" s="273"/>
      <c r="BB125" s="159"/>
      <c r="BC125" s="159"/>
      <c r="BE125" s="175"/>
    </row>
    <row r="126" spans="1:57" s="132" customFormat="1" ht="15" x14ac:dyDescent="0.3">
      <c r="A126" s="148"/>
      <c r="B126" s="149"/>
      <c r="C126" s="236" t="str">
        <f t="shared" si="1"/>
        <v/>
      </c>
      <c r="D126" s="198" t="str">
        <f>IF('DATA - Baseline'!D126="","",'DATA - Baseline'!D126)</f>
        <v/>
      </c>
      <c r="E126" s="178" t="str">
        <f>IF('DATA - Baseline'!E126="","",'DATA - Baseline'!E126)</f>
        <v/>
      </c>
      <c r="F126" s="178" t="str">
        <f>IF('DATA - Baseline'!F126="","",'DATA - Baseline'!F126)</f>
        <v/>
      </c>
      <c r="G126" s="178" t="str">
        <f>IF('DATA - Baseline'!G125="","",INDEX(Codes,MATCH('DATA - Baseline'!G125,Modes,0)))</f>
        <v/>
      </c>
      <c r="H126" s="178"/>
      <c r="I126" s="178" t="str">
        <f>IF('DATA - Baseline'!I126="","",INDEX(Codes,MATCH('DATA - Baseline'!I126,Modes,0)))</f>
        <v/>
      </c>
      <c r="J126" s="134"/>
      <c r="K126" s="192" t="str">
        <f>IF('DATA - Baseline'!K126=0,"",IF('DATA - Baseline'!K126="","",'DATA - Baseline'!K126))</f>
        <v/>
      </c>
      <c r="L126" s="192" t="str">
        <f>IF('DATA - Baseline'!L126="Yes",1,IF('DATA - Baseline'!L126="No",2,""))</f>
        <v/>
      </c>
      <c r="M126" s="192" t="str">
        <f>IF('DATA - Baseline'!M126="Yes",1,IF('DATA - Baseline'!M126="No",2,""))</f>
        <v/>
      </c>
      <c r="N126" s="178" t="str">
        <f>IF('DATA - Baseline'!N126="Relaxed",1,IF('DATA - Baseline'!N126="Rushed",2,IF('DATA - Baseline'!N126="Happy",3,IF('DATA - Baseline'!N126="Frustrated",4,IF('DATA - Baseline'!N126="Other",5,"")))))</f>
        <v/>
      </c>
      <c r="O126" s="176"/>
      <c r="P126" s="178" t="str">
        <f>IF('DATA - Baseline'!P126="","",'DATA - Baseline'!P126)</f>
        <v/>
      </c>
      <c r="Q126" s="178" t="str">
        <f>IF('DATA - Baseline'!Q126="Boy",1,IF('DATA - Baseline'!Q126="Girl",2,""))</f>
        <v/>
      </c>
      <c r="R126" s="192" t="str">
        <f>IF('DATA - Baseline'!R126&gt;0,'DATA - Baseline'!R126,"")</f>
        <v/>
      </c>
      <c r="S126" s="178" t="str">
        <f>IF('DATA - Baseline'!S126="Less than 0.5km",1,IF('DATA - Baseline'!S126="0.51 to 1.59km",2,IF('DATA - Baseline'!S126="1.6 to 3km",3,IF('DATA - Baseline'!S126="Over 3km",4, ""))))</f>
        <v/>
      </c>
      <c r="T126" s="126"/>
      <c r="U126" s="135"/>
      <c r="V126" s="135"/>
      <c r="W126" s="135"/>
      <c r="X126" s="135"/>
      <c r="Y126" s="135"/>
      <c r="Z126" s="178" t="str">
        <f>IF('DATA - Baseline'!Z126="STRONGLY AGREE",1,IF('DATA - Baseline'!Z126="AGREE",2,IF('DATA - Baseline'!Z126="DISAGREE",3,IF('DATA - Baseline'!Z126="STRONGLY DISAGREE",4, ""))))</f>
        <v/>
      </c>
      <c r="AA126" s="178" t="str">
        <f>IF(C126="","",(IF(COUNTA('DATA - Baseline'!AB126:AV126)&gt;0,1,2)))</f>
        <v/>
      </c>
      <c r="AB126" s="152"/>
      <c r="AC126" s="153"/>
      <c r="AD126" s="153"/>
      <c r="AE126" s="153"/>
      <c r="AF126" s="153"/>
      <c r="AG126" s="153"/>
      <c r="AH126" s="151"/>
      <c r="AI126" s="156"/>
      <c r="AJ126" s="156"/>
      <c r="AK126" s="156"/>
      <c r="AL126" s="156"/>
      <c r="AM126" s="156"/>
      <c r="AN126" s="156"/>
      <c r="AO126" s="157"/>
      <c r="AP126" s="158"/>
      <c r="AQ126" s="158"/>
      <c r="AR126" s="158"/>
      <c r="AS126" s="158"/>
      <c r="AT126" s="158"/>
      <c r="AU126" s="158"/>
      <c r="AV126" s="158"/>
      <c r="AW126" s="178" t="str">
        <f>IF('DATA - Baseline'!AW126="Relaxed",1,IF('DATA - Baseline'!AW126="Rushed",2,IF('DATA - Baseline'!AW126="Happy",3,IF('DATA - Baseline'!AW126="Tired",4,""))))</f>
        <v/>
      </c>
      <c r="AX126" s="178" t="str">
        <f>IF('DATA - Baseline'!AX126="Relaxed",1,IF('DATA - Baseline'!AX126="Rushed",2,IF('DATA - Baseline'!AX126="Happy",3,IF('DATA - Baseline'!AX126="Tired",4,""))))</f>
        <v/>
      </c>
      <c r="AY126" s="154"/>
      <c r="AZ126" s="314" t="str">
        <f>IF('DATA - Baseline'!AZ126="Yes",1,IF('DATA - Baseline'!AZ126="No",2,""))</f>
        <v/>
      </c>
      <c r="BA126" s="273"/>
      <c r="BB126" s="159"/>
      <c r="BC126" s="159"/>
      <c r="BE126" s="175"/>
    </row>
    <row r="127" spans="1:57" s="132" customFormat="1" ht="15" x14ac:dyDescent="0.3">
      <c r="A127" s="148"/>
      <c r="B127" s="149"/>
      <c r="C127" s="236" t="str">
        <f t="shared" si="1"/>
        <v/>
      </c>
      <c r="D127" s="198" t="str">
        <f>IF('DATA - Baseline'!D127="","",'DATA - Baseline'!D127)</f>
        <v/>
      </c>
      <c r="E127" s="178" t="str">
        <f>IF('DATA - Baseline'!E127="","",'DATA - Baseline'!E127)</f>
        <v/>
      </c>
      <c r="F127" s="178" t="str">
        <f>IF('DATA - Baseline'!F127="","",'DATA - Baseline'!F127)</f>
        <v/>
      </c>
      <c r="G127" s="178" t="str">
        <f>IF('DATA - Baseline'!G126="","",INDEX(Codes,MATCH('DATA - Baseline'!G126,Modes,0)))</f>
        <v/>
      </c>
      <c r="H127" s="178"/>
      <c r="I127" s="178" t="str">
        <f>IF('DATA - Baseline'!I127="","",INDEX(Codes,MATCH('DATA - Baseline'!I127,Modes,0)))</f>
        <v/>
      </c>
      <c r="J127" s="134"/>
      <c r="K127" s="192" t="str">
        <f>IF('DATA - Baseline'!K127=0,"",IF('DATA - Baseline'!K127="","",'DATA - Baseline'!K127))</f>
        <v/>
      </c>
      <c r="L127" s="192" t="str">
        <f>IF('DATA - Baseline'!L127="Yes",1,IF('DATA - Baseline'!L127="No",2,""))</f>
        <v/>
      </c>
      <c r="M127" s="192" t="str">
        <f>IF('DATA - Baseline'!M127="Yes",1,IF('DATA - Baseline'!M127="No",2,""))</f>
        <v/>
      </c>
      <c r="N127" s="178" t="str">
        <f>IF('DATA - Baseline'!N127="Relaxed",1,IF('DATA - Baseline'!N127="Rushed",2,IF('DATA - Baseline'!N127="Happy",3,IF('DATA - Baseline'!N127="Frustrated",4,IF('DATA - Baseline'!N127="Other",5,"")))))</f>
        <v/>
      </c>
      <c r="O127" s="176"/>
      <c r="P127" s="178" t="str">
        <f>IF('DATA - Baseline'!P127="","",'DATA - Baseline'!P127)</f>
        <v/>
      </c>
      <c r="Q127" s="178" t="str">
        <f>IF('DATA - Baseline'!Q127="Boy",1,IF('DATA - Baseline'!Q127="Girl",2,""))</f>
        <v/>
      </c>
      <c r="R127" s="192" t="str">
        <f>IF('DATA - Baseline'!R127&gt;0,'DATA - Baseline'!R127,"")</f>
        <v/>
      </c>
      <c r="S127" s="178" t="str">
        <f>IF('DATA - Baseline'!S127="Less than 0.5km",1,IF('DATA - Baseline'!S127="0.51 to 1.59km",2,IF('DATA - Baseline'!S127="1.6 to 3km",3,IF('DATA - Baseline'!S127="Over 3km",4, ""))))</f>
        <v/>
      </c>
      <c r="T127" s="126"/>
      <c r="U127" s="135"/>
      <c r="V127" s="135"/>
      <c r="W127" s="135"/>
      <c r="X127" s="135"/>
      <c r="Y127" s="135"/>
      <c r="Z127" s="178" t="str">
        <f>IF('DATA - Baseline'!Z127="STRONGLY AGREE",1,IF('DATA - Baseline'!Z127="AGREE",2,IF('DATA - Baseline'!Z127="DISAGREE",3,IF('DATA - Baseline'!Z127="STRONGLY DISAGREE",4, ""))))</f>
        <v/>
      </c>
      <c r="AA127" s="178" t="str">
        <f>IF(C127="","",(IF(COUNTA('DATA - Baseline'!AB127:AV127)&gt;0,1,2)))</f>
        <v/>
      </c>
      <c r="AB127" s="152"/>
      <c r="AC127" s="153"/>
      <c r="AD127" s="153"/>
      <c r="AE127" s="153"/>
      <c r="AF127" s="153"/>
      <c r="AG127" s="153"/>
      <c r="AH127" s="151"/>
      <c r="AI127" s="156"/>
      <c r="AJ127" s="156"/>
      <c r="AK127" s="156"/>
      <c r="AL127" s="156"/>
      <c r="AM127" s="156"/>
      <c r="AN127" s="156"/>
      <c r="AO127" s="157"/>
      <c r="AP127" s="158"/>
      <c r="AQ127" s="158"/>
      <c r="AR127" s="158"/>
      <c r="AS127" s="158"/>
      <c r="AT127" s="158"/>
      <c r="AU127" s="158"/>
      <c r="AV127" s="158"/>
      <c r="AW127" s="178" t="str">
        <f>IF('DATA - Baseline'!AW127="Relaxed",1,IF('DATA - Baseline'!AW127="Rushed",2,IF('DATA - Baseline'!AW127="Happy",3,IF('DATA - Baseline'!AW127="Tired",4,""))))</f>
        <v/>
      </c>
      <c r="AX127" s="178" t="str">
        <f>IF('DATA - Baseline'!AX127="Relaxed",1,IF('DATA - Baseline'!AX127="Rushed",2,IF('DATA - Baseline'!AX127="Happy",3,IF('DATA - Baseline'!AX127="Tired",4,""))))</f>
        <v/>
      </c>
      <c r="AY127" s="154"/>
      <c r="AZ127" s="314" t="str">
        <f>IF('DATA - Baseline'!AZ127="Yes",1,IF('DATA - Baseline'!AZ127="No",2,""))</f>
        <v/>
      </c>
      <c r="BA127" s="273"/>
      <c r="BB127" s="159"/>
      <c r="BC127" s="159"/>
      <c r="BE127" s="175"/>
    </row>
    <row r="128" spans="1:57" s="132" customFormat="1" ht="15" x14ac:dyDescent="0.3">
      <c r="A128" s="148"/>
      <c r="B128" s="149"/>
      <c r="C128" s="236" t="str">
        <f t="shared" si="1"/>
        <v/>
      </c>
      <c r="D128" s="198" t="str">
        <f>IF('DATA - Baseline'!D128="","",'DATA - Baseline'!D128)</f>
        <v/>
      </c>
      <c r="E128" s="178" t="str">
        <f>IF('DATA - Baseline'!E128="","",'DATA - Baseline'!E128)</f>
        <v/>
      </c>
      <c r="F128" s="178" t="str">
        <f>IF('DATA - Baseline'!F128="","",'DATA - Baseline'!F128)</f>
        <v/>
      </c>
      <c r="G128" s="178" t="str">
        <f>IF('DATA - Baseline'!G127="","",INDEX(Codes,MATCH('DATA - Baseline'!G127,Modes,0)))</f>
        <v/>
      </c>
      <c r="H128" s="178"/>
      <c r="I128" s="178" t="str">
        <f>IF('DATA - Baseline'!I128="","",INDEX(Codes,MATCH('DATA - Baseline'!I128,Modes,0)))</f>
        <v/>
      </c>
      <c r="J128" s="134"/>
      <c r="K128" s="192" t="str">
        <f>IF('DATA - Baseline'!K128=0,"",IF('DATA - Baseline'!K128="","",'DATA - Baseline'!K128))</f>
        <v/>
      </c>
      <c r="L128" s="192" t="str">
        <f>IF('DATA - Baseline'!L128="Yes",1,IF('DATA - Baseline'!L128="No",2,""))</f>
        <v/>
      </c>
      <c r="M128" s="192" t="str">
        <f>IF('DATA - Baseline'!M128="Yes",1,IF('DATA - Baseline'!M128="No",2,""))</f>
        <v/>
      </c>
      <c r="N128" s="178" t="str">
        <f>IF('DATA - Baseline'!N128="Relaxed",1,IF('DATA - Baseline'!N128="Rushed",2,IF('DATA - Baseline'!N128="Happy",3,IF('DATA - Baseline'!N128="Frustrated",4,IF('DATA - Baseline'!N128="Other",5,"")))))</f>
        <v/>
      </c>
      <c r="O128" s="176"/>
      <c r="P128" s="178" t="str">
        <f>IF('DATA - Baseline'!P128="","",'DATA - Baseline'!P128)</f>
        <v/>
      </c>
      <c r="Q128" s="178" t="str">
        <f>IF('DATA - Baseline'!Q128="Boy",1,IF('DATA - Baseline'!Q128="Girl",2,""))</f>
        <v/>
      </c>
      <c r="R128" s="192" t="str">
        <f>IF('DATA - Baseline'!R128&gt;0,'DATA - Baseline'!R128,"")</f>
        <v/>
      </c>
      <c r="S128" s="178" t="str">
        <f>IF('DATA - Baseline'!S128="Less than 0.5km",1,IF('DATA - Baseline'!S128="0.51 to 1.59km",2,IF('DATA - Baseline'!S128="1.6 to 3km",3,IF('DATA - Baseline'!S128="Over 3km",4, ""))))</f>
        <v/>
      </c>
      <c r="T128" s="126"/>
      <c r="U128" s="135"/>
      <c r="V128" s="135"/>
      <c r="W128" s="135"/>
      <c r="X128" s="135"/>
      <c r="Y128" s="135"/>
      <c r="Z128" s="178" t="str">
        <f>IF('DATA - Baseline'!Z128="STRONGLY AGREE",1,IF('DATA - Baseline'!Z128="AGREE",2,IF('DATA - Baseline'!Z128="DISAGREE",3,IF('DATA - Baseline'!Z128="STRONGLY DISAGREE",4, ""))))</f>
        <v/>
      </c>
      <c r="AA128" s="178" t="str">
        <f>IF(C128="","",(IF(COUNTA('DATA - Baseline'!AB128:AV128)&gt;0,1,2)))</f>
        <v/>
      </c>
      <c r="AB128" s="152"/>
      <c r="AC128" s="153"/>
      <c r="AD128" s="153"/>
      <c r="AE128" s="153"/>
      <c r="AF128" s="153"/>
      <c r="AG128" s="153"/>
      <c r="AH128" s="151"/>
      <c r="AI128" s="156"/>
      <c r="AJ128" s="156"/>
      <c r="AK128" s="156"/>
      <c r="AL128" s="156"/>
      <c r="AM128" s="156"/>
      <c r="AN128" s="156"/>
      <c r="AO128" s="157"/>
      <c r="AP128" s="158"/>
      <c r="AQ128" s="158"/>
      <c r="AR128" s="158"/>
      <c r="AS128" s="158"/>
      <c r="AT128" s="158"/>
      <c r="AU128" s="158"/>
      <c r="AV128" s="158"/>
      <c r="AW128" s="178" t="str">
        <f>IF('DATA - Baseline'!AW128="Relaxed",1,IF('DATA - Baseline'!AW128="Rushed",2,IF('DATA - Baseline'!AW128="Happy",3,IF('DATA - Baseline'!AW128="Tired",4,""))))</f>
        <v/>
      </c>
      <c r="AX128" s="178" t="str">
        <f>IF('DATA - Baseline'!AX128="Relaxed",1,IF('DATA - Baseline'!AX128="Rushed",2,IF('DATA - Baseline'!AX128="Happy",3,IF('DATA - Baseline'!AX128="Tired",4,""))))</f>
        <v/>
      </c>
      <c r="AY128" s="154"/>
      <c r="AZ128" s="314" t="str">
        <f>IF('DATA - Baseline'!AZ128="Yes",1,IF('DATA - Baseline'!AZ128="No",2,""))</f>
        <v/>
      </c>
      <c r="BA128" s="273"/>
      <c r="BB128" s="159"/>
      <c r="BC128" s="159"/>
      <c r="BE128" s="175"/>
    </row>
    <row r="129" spans="1:57" s="132" customFormat="1" ht="15" x14ac:dyDescent="0.3">
      <c r="A129" s="148"/>
      <c r="B129" s="149"/>
      <c r="C129" s="236" t="str">
        <f t="shared" si="1"/>
        <v/>
      </c>
      <c r="D129" s="198" t="str">
        <f>IF('DATA - Baseline'!D129="","",'DATA - Baseline'!D129)</f>
        <v/>
      </c>
      <c r="E129" s="178" t="str">
        <f>IF('DATA - Baseline'!E129="","",'DATA - Baseline'!E129)</f>
        <v/>
      </c>
      <c r="F129" s="178" t="str">
        <f>IF('DATA - Baseline'!F129="","",'DATA - Baseline'!F129)</f>
        <v/>
      </c>
      <c r="G129" s="178" t="str">
        <f>IF('DATA - Baseline'!G128="","",INDEX(Codes,MATCH('DATA - Baseline'!G128,Modes,0)))</f>
        <v/>
      </c>
      <c r="H129" s="178"/>
      <c r="I129" s="178" t="str">
        <f>IF('DATA - Baseline'!I129="","",INDEX(Codes,MATCH('DATA - Baseline'!I129,Modes,0)))</f>
        <v/>
      </c>
      <c r="J129" s="134"/>
      <c r="K129" s="192" t="str">
        <f>IF('DATA - Baseline'!K129=0,"",IF('DATA - Baseline'!K129="","",'DATA - Baseline'!K129))</f>
        <v/>
      </c>
      <c r="L129" s="192" t="str">
        <f>IF('DATA - Baseline'!L129="Yes",1,IF('DATA - Baseline'!L129="No",2,""))</f>
        <v/>
      </c>
      <c r="M129" s="192" t="str">
        <f>IF('DATA - Baseline'!M129="Yes",1,IF('DATA - Baseline'!M129="No",2,""))</f>
        <v/>
      </c>
      <c r="N129" s="178" t="str">
        <f>IF('DATA - Baseline'!N129="Relaxed",1,IF('DATA - Baseline'!N129="Rushed",2,IF('DATA - Baseline'!N129="Happy",3,IF('DATA - Baseline'!N129="Frustrated",4,IF('DATA - Baseline'!N129="Other",5,"")))))</f>
        <v/>
      </c>
      <c r="O129" s="176"/>
      <c r="P129" s="178" t="str">
        <f>IF('DATA - Baseline'!P129="","",'DATA - Baseline'!P129)</f>
        <v/>
      </c>
      <c r="Q129" s="178" t="str">
        <f>IF('DATA - Baseline'!Q129="Boy",1,IF('DATA - Baseline'!Q129="Girl",2,""))</f>
        <v/>
      </c>
      <c r="R129" s="192" t="str">
        <f>IF('DATA - Baseline'!R129&gt;0,'DATA - Baseline'!R129,"")</f>
        <v/>
      </c>
      <c r="S129" s="178" t="str">
        <f>IF('DATA - Baseline'!S129="Less than 0.5km",1,IF('DATA - Baseline'!S129="0.51 to 1.59km",2,IF('DATA - Baseline'!S129="1.6 to 3km",3,IF('DATA - Baseline'!S129="Over 3km",4, ""))))</f>
        <v/>
      </c>
      <c r="T129" s="126"/>
      <c r="U129" s="135"/>
      <c r="V129" s="135"/>
      <c r="W129" s="135"/>
      <c r="X129" s="135"/>
      <c r="Y129" s="135"/>
      <c r="Z129" s="178" t="str">
        <f>IF('DATA - Baseline'!Z129="STRONGLY AGREE",1,IF('DATA - Baseline'!Z129="AGREE",2,IF('DATA - Baseline'!Z129="DISAGREE",3,IF('DATA - Baseline'!Z129="STRONGLY DISAGREE",4, ""))))</f>
        <v/>
      </c>
      <c r="AA129" s="178" t="str">
        <f>IF(C129="","",(IF(COUNTA('DATA - Baseline'!AB129:AV129)&gt;0,1,2)))</f>
        <v/>
      </c>
      <c r="AB129" s="152"/>
      <c r="AC129" s="153"/>
      <c r="AD129" s="153"/>
      <c r="AE129" s="153"/>
      <c r="AF129" s="153"/>
      <c r="AG129" s="153"/>
      <c r="AH129" s="151"/>
      <c r="AI129" s="156"/>
      <c r="AJ129" s="156"/>
      <c r="AK129" s="156"/>
      <c r="AL129" s="156"/>
      <c r="AM129" s="156"/>
      <c r="AN129" s="156"/>
      <c r="AO129" s="157"/>
      <c r="AP129" s="158"/>
      <c r="AQ129" s="158"/>
      <c r="AR129" s="158"/>
      <c r="AS129" s="158"/>
      <c r="AT129" s="158"/>
      <c r="AU129" s="158"/>
      <c r="AV129" s="158"/>
      <c r="AW129" s="178" t="str">
        <f>IF('DATA - Baseline'!AW129="Relaxed",1,IF('DATA - Baseline'!AW129="Rushed",2,IF('DATA - Baseline'!AW129="Happy",3,IF('DATA - Baseline'!AW129="Tired",4,""))))</f>
        <v/>
      </c>
      <c r="AX129" s="178" t="str">
        <f>IF('DATA - Baseline'!AX129="Relaxed",1,IF('DATA - Baseline'!AX129="Rushed",2,IF('DATA - Baseline'!AX129="Happy",3,IF('DATA - Baseline'!AX129="Tired",4,""))))</f>
        <v/>
      </c>
      <c r="AY129" s="154"/>
      <c r="AZ129" s="314" t="str">
        <f>IF('DATA - Baseline'!AZ129="Yes",1,IF('DATA - Baseline'!AZ129="No",2,""))</f>
        <v/>
      </c>
      <c r="BA129" s="273"/>
      <c r="BB129" s="159"/>
      <c r="BC129" s="159"/>
      <c r="BE129" s="175"/>
    </row>
    <row r="130" spans="1:57" s="132" customFormat="1" ht="15" x14ac:dyDescent="0.3">
      <c r="A130" s="148"/>
      <c r="B130" s="149"/>
      <c r="C130" s="236" t="str">
        <f t="shared" si="1"/>
        <v/>
      </c>
      <c r="D130" s="198" t="str">
        <f>IF('DATA - Baseline'!D130="","",'DATA - Baseline'!D130)</f>
        <v/>
      </c>
      <c r="E130" s="178" t="str">
        <f>IF('DATA - Baseline'!E130="","",'DATA - Baseline'!E130)</f>
        <v/>
      </c>
      <c r="F130" s="178" t="str">
        <f>IF('DATA - Baseline'!F130="","",'DATA - Baseline'!F130)</f>
        <v/>
      </c>
      <c r="G130" s="178" t="str">
        <f>IF('DATA - Baseline'!G129="","",INDEX(Codes,MATCH('DATA - Baseline'!G129,Modes,0)))</f>
        <v/>
      </c>
      <c r="H130" s="178"/>
      <c r="I130" s="178" t="str">
        <f>IF('DATA - Baseline'!I130="","",INDEX(Codes,MATCH('DATA - Baseline'!I130,Modes,0)))</f>
        <v/>
      </c>
      <c r="J130" s="134"/>
      <c r="K130" s="192" t="str">
        <f>IF('DATA - Baseline'!K130=0,"",IF('DATA - Baseline'!K130="","",'DATA - Baseline'!K130))</f>
        <v/>
      </c>
      <c r="L130" s="192" t="str">
        <f>IF('DATA - Baseline'!L130="Yes",1,IF('DATA - Baseline'!L130="No",2,""))</f>
        <v/>
      </c>
      <c r="M130" s="192" t="str">
        <f>IF('DATA - Baseline'!M130="Yes",1,IF('DATA - Baseline'!M130="No",2,""))</f>
        <v/>
      </c>
      <c r="N130" s="178" t="str">
        <f>IF('DATA - Baseline'!N130="Relaxed",1,IF('DATA - Baseline'!N130="Rushed",2,IF('DATA - Baseline'!N130="Happy",3,IF('DATA - Baseline'!N130="Frustrated",4,IF('DATA - Baseline'!N130="Other",5,"")))))</f>
        <v/>
      </c>
      <c r="O130" s="176"/>
      <c r="P130" s="178" t="str">
        <f>IF('DATA - Baseline'!P130="","",'DATA - Baseline'!P130)</f>
        <v/>
      </c>
      <c r="Q130" s="178" t="str">
        <f>IF('DATA - Baseline'!Q130="Boy",1,IF('DATA - Baseline'!Q130="Girl",2,""))</f>
        <v/>
      </c>
      <c r="R130" s="192" t="str">
        <f>IF('DATA - Baseline'!R130&gt;0,'DATA - Baseline'!R130,"")</f>
        <v/>
      </c>
      <c r="S130" s="178" t="str">
        <f>IF('DATA - Baseline'!S130="Less than 0.5km",1,IF('DATA - Baseline'!S130="0.51 to 1.59km",2,IF('DATA - Baseline'!S130="1.6 to 3km",3,IF('DATA - Baseline'!S130="Over 3km",4, ""))))</f>
        <v/>
      </c>
      <c r="T130" s="126"/>
      <c r="U130" s="135"/>
      <c r="V130" s="135"/>
      <c r="W130" s="135"/>
      <c r="X130" s="135"/>
      <c r="Y130" s="135"/>
      <c r="Z130" s="178" t="str">
        <f>IF('DATA - Baseline'!Z130="STRONGLY AGREE",1,IF('DATA - Baseline'!Z130="AGREE",2,IF('DATA - Baseline'!Z130="DISAGREE",3,IF('DATA - Baseline'!Z130="STRONGLY DISAGREE",4, ""))))</f>
        <v/>
      </c>
      <c r="AA130" s="178" t="str">
        <f>IF(C130="","",(IF(COUNTA('DATA - Baseline'!AB130:AV130)&gt;0,1,2)))</f>
        <v/>
      </c>
      <c r="AB130" s="152"/>
      <c r="AC130" s="153"/>
      <c r="AD130" s="153"/>
      <c r="AE130" s="153"/>
      <c r="AF130" s="153"/>
      <c r="AG130" s="153"/>
      <c r="AH130" s="150"/>
      <c r="AI130" s="156"/>
      <c r="AJ130" s="156"/>
      <c r="AK130" s="156"/>
      <c r="AL130" s="156"/>
      <c r="AM130" s="156"/>
      <c r="AN130" s="156"/>
      <c r="AO130" s="157"/>
      <c r="AP130" s="158"/>
      <c r="AQ130" s="158"/>
      <c r="AR130" s="158"/>
      <c r="AS130" s="158"/>
      <c r="AT130" s="158"/>
      <c r="AU130" s="158"/>
      <c r="AV130" s="158"/>
      <c r="AW130" s="178" t="str">
        <f>IF('DATA - Baseline'!AW130="Relaxed",1,IF('DATA - Baseline'!AW130="Rushed",2,IF('DATA - Baseline'!AW130="Happy",3,IF('DATA - Baseline'!AW130="Tired",4,""))))</f>
        <v/>
      </c>
      <c r="AX130" s="178" t="str">
        <f>IF('DATA - Baseline'!AX130="Relaxed",1,IF('DATA - Baseline'!AX130="Rushed",2,IF('DATA - Baseline'!AX130="Happy",3,IF('DATA - Baseline'!AX130="Tired",4,""))))</f>
        <v/>
      </c>
      <c r="AY130" s="154"/>
      <c r="AZ130" s="314" t="str">
        <f>IF('DATA - Baseline'!AZ130="Yes",1,IF('DATA - Baseline'!AZ130="No",2,""))</f>
        <v/>
      </c>
      <c r="BA130" s="273"/>
      <c r="BB130" s="159"/>
      <c r="BC130" s="159"/>
      <c r="BE130" s="175"/>
    </row>
    <row r="131" spans="1:57" s="132" customFormat="1" ht="15" x14ac:dyDescent="0.3">
      <c r="A131" s="148"/>
      <c r="B131" s="149"/>
      <c r="C131" s="236" t="str">
        <f t="shared" si="1"/>
        <v/>
      </c>
      <c r="D131" s="198" t="str">
        <f>IF('DATA - Baseline'!D131="","",'DATA - Baseline'!D131)</f>
        <v/>
      </c>
      <c r="E131" s="178" t="str">
        <f>IF('DATA - Baseline'!E131="","",'DATA - Baseline'!E131)</f>
        <v/>
      </c>
      <c r="F131" s="178" t="str">
        <f>IF('DATA - Baseline'!F131="","",'DATA - Baseline'!F131)</f>
        <v/>
      </c>
      <c r="G131" s="178" t="str">
        <f>IF('DATA - Baseline'!G130="","",INDEX(Codes,MATCH('DATA - Baseline'!G130,Modes,0)))</f>
        <v/>
      </c>
      <c r="H131" s="178"/>
      <c r="I131" s="178" t="str">
        <f>IF('DATA - Baseline'!I131="","",INDEX(Codes,MATCH('DATA - Baseline'!I131,Modes,0)))</f>
        <v/>
      </c>
      <c r="J131" s="134"/>
      <c r="K131" s="192" t="str">
        <f>IF('DATA - Baseline'!K131=0,"",IF('DATA - Baseline'!K131="","",'DATA - Baseline'!K131))</f>
        <v/>
      </c>
      <c r="L131" s="192" t="str">
        <f>IF('DATA - Baseline'!L131="Yes",1,IF('DATA - Baseline'!L131="No",2,""))</f>
        <v/>
      </c>
      <c r="M131" s="192" t="str">
        <f>IF('DATA - Baseline'!M131="Yes",1,IF('DATA - Baseline'!M131="No",2,""))</f>
        <v/>
      </c>
      <c r="N131" s="178" t="str">
        <f>IF('DATA - Baseline'!N131="Relaxed",1,IF('DATA - Baseline'!N131="Rushed",2,IF('DATA - Baseline'!N131="Happy",3,IF('DATA - Baseline'!N131="Frustrated",4,IF('DATA - Baseline'!N131="Other",5,"")))))</f>
        <v/>
      </c>
      <c r="O131" s="176"/>
      <c r="P131" s="178" t="str">
        <f>IF('DATA - Baseline'!P131="","",'DATA - Baseline'!P131)</f>
        <v/>
      </c>
      <c r="Q131" s="178" t="str">
        <f>IF('DATA - Baseline'!Q131="Boy",1,IF('DATA - Baseline'!Q131="Girl",2,""))</f>
        <v/>
      </c>
      <c r="R131" s="192" t="str">
        <f>IF('DATA - Baseline'!R131&gt;0,'DATA - Baseline'!R131,"")</f>
        <v/>
      </c>
      <c r="S131" s="178" t="str">
        <f>IF('DATA - Baseline'!S131="Less than 0.5km",1,IF('DATA - Baseline'!S131="0.51 to 1.59km",2,IF('DATA - Baseline'!S131="1.6 to 3km",3,IF('DATA - Baseline'!S131="Over 3km",4, ""))))</f>
        <v/>
      </c>
      <c r="T131" s="126"/>
      <c r="U131" s="135"/>
      <c r="V131" s="135"/>
      <c r="W131" s="135"/>
      <c r="X131" s="135"/>
      <c r="Y131" s="135"/>
      <c r="Z131" s="178" t="str">
        <f>IF('DATA - Baseline'!Z131="STRONGLY AGREE",1,IF('DATA - Baseline'!Z131="AGREE",2,IF('DATA - Baseline'!Z131="DISAGREE",3,IF('DATA - Baseline'!Z131="STRONGLY DISAGREE",4, ""))))</f>
        <v/>
      </c>
      <c r="AA131" s="178" t="str">
        <f>IF(C131="","",(IF(COUNTA('DATA - Baseline'!AB131:AV131)&gt;0,1,2)))</f>
        <v/>
      </c>
      <c r="AB131" s="152"/>
      <c r="AC131" s="153"/>
      <c r="AD131" s="153"/>
      <c r="AE131" s="153"/>
      <c r="AF131" s="153"/>
      <c r="AG131" s="153"/>
      <c r="AH131" s="151"/>
      <c r="AI131" s="156"/>
      <c r="AJ131" s="156"/>
      <c r="AK131" s="156"/>
      <c r="AL131" s="156"/>
      <c r="AM131" s="156"/>
      <c r="AN131" s="156"/>
      <c r="AO131" s="157"/>
      <c r="AP131" s="158"/>
      <c r="AQ131" s="158"/>
      <c r="AR131" s="158"/>
      <c r="AS131" s="158"/>
      <c r="AT131" s="158"/>
      <c r="AU131" s="158"/>
      <c r="AV131" s="158"/>
      <c r="AW131" s="178" t="str">
        <f>IF('DATA - Baseline'!AW131="Relaxed",1,IF('DATA - Baseline'!AW131="Rushed",2,IF('DATA - Baseline'!AW131="Happy",3,IF('DATA - Baseline'!AW131="Tired",4,""))))</f>
        <v/>
      </c>
      <c r="AX131" s="178" t="str">
        <f>IF('DATA - Baseline'!AX131="Relaxed",1,IF('DATA - Baseline'!AX131="Rushed",2,IF('DATA - Baseline'!AX131="Happy",3,IF('DATA - Baseline'!AX131="Tired",4,""))))</f>
        <v/>
      </c>
      <c r="AY131" s="154"/>
      <c r="AZ131" s="314" t="str">
        <f>IF('DATA - Baseline'!AZ131="Yes",1,IF('DATA - Baseline'!AZ131="No",2,""))</f>
        <v/>
      </c>
      <c r="BA131" s="273"/>
      <c r="BB131" s="159"/>
      <c r="BC131" s="159"/>
      <c r="BE131" s="175"/>
    </row>
    <row r="132" spans="1:57" s="132" customFormat="1" ht="15" x14ac:dyDescent="0.3">
      <c r="A132" s="148"/>
      <c r="B132" s="149"/>
      <c r="C132" s="236" t="str">
        <f t="shared" si="1"/>
        <v/>
      </c>
      <c r="D132" s="198" t="str">
        <f>IF('DATA - Baseline'!D132="","",'DATA - Baseline'!D132)</f>
        <v/>
      </c>
      <c r="E132" s="178" t="str">
        <f>IF('DATA - Baseline'!E132="","",'DATA - Baseline'!E132)</f>
        <v/>
      </c>
      <c r="F132" s="178" t="str">
        <f>IF('DATA - Baseline'!F132="","",'DATA - Baseline'!F132)</f>
        <v/>
      </c>
      <c r="G132" s="178" t="str">
        <f>IF('DATA - Baseline'!G131="","",INDEX(Codes,MATCH('DATA - Baseline'!G131,Modes,0)))</f>
        <v/>
      </c>
      <c r="H132" s="178"/>
      <c r="I132" s="178" t="str">
        <f>IF('DATA - Baseline'!I132="","",INDEX(Codes,MATCH('DATA - Baseline'!I132,Modes,0)))</f>
        <v/>
      </c>
      <c r="J132" s="134"/>
      <c r="K132" s="192" t="str">
        <f>IF('DATA - Baseline'!K132=0,"",IF('DATA - Baseline'!K132="","",'DATA - Baseline'!K132))</f>
        <v/>
      </c>
      <c r="L132" s="192" t="str">
        <f>IF('DATA - Baseline'!L132="Yes",1,IF('DATA - Baseline'!L132="No",2,""))</f>
        <v/>
      </c>
      <c r="M132" s="192" t="str">
        <f>IF('DATA - Baseline'!M132="Yes",1,IF('DATA - Baseline'!M132="No",2,""))</f>
        <v/>
      </c>
      <c r="N132" s="178" t="str">
        <f>IF('DATA - Baseline'!N132="Relaxed",1,IF('DATA - Baseline'!N132="Rushed",2,IF('DATA - Baseline'!N132="Happy",3,IF('DATA - Baseline'!N132="Frustrated",4,IF('DATA - Baseline'!N132="Other",5,"")))))</f>
        <v/>
      </c>
      <c r="O132" s="176"/>
      <c r="P132" s="178" t="str">
        <f>IF('DATA - Baseline'!P132="","",'DATA - Baseline'!P132)</f>
        <v/>
      </c>
      <c r="Q132" s="178" t="str">
        <f>IF('DATA - Baseline'!Q132="Boy",1,IF('DATA - Baseline'!Q132="Girl",2,""))</f>
        <v/>
      </c>
      <c r="R132" s="192" t="str">
        <f>IF('DATA - Baseline'!R132&gt;0,'DATA - Baseline'!R132,"")</f>
        <v/>
      </c>
      <c r="S132" s="178" t="str">
        <f>IF('DATA - Baseline'!S132="Less than 0.5km",1,IF('DATA - Baseline'!S132="0.51 to 1.59km",2,IF('DATA - Baseline'!S132="1.6 to 3km",3,IF('DATA - Baseline'!S132="Over 3km",4, ""))))</f>
        <v/>
      </c>
      <c r="T132" s="126"/>
      <c r="U132" s="135"/>
      <c r="V132" s="135"/>
      <c r="W132" s="135"/>
      <c r="X132" s="135"/>
      <c r="Y132" s="135"/>
      <c r="Z132" s="178" t="str">
        <f>IF('DATA - Baseline'!Z132="STRONGLY AGREE",1,IF('DATA - Baseline'!Z132="AGREE",2,IF('DATA - Baseline'!Z132="DISAGREE",3,IF('DATA - Baseline'!Z132="STRONGLY DISAGREE",4, ""))))</f>
        <v/>
      </c>
      <c r="AA132" s="178" t="str">
        <f>IF(C132="","",(IF(COUNTA('DATA - Baseline'!AB132:AV132)&gt;0,1,2)))</f>
        <v/>
      </c>
      <c r="AB132" s="152"/>
      <c r="AC132" s="153"/>
      <c r="AD132" s="153"/>
      <c r="AE132" s="153"/>
      <c r="AF132" s="153"/>
      <c r="AG132" s="153"/>
      <c r="AH132" s="151"/>
      <c r="AI132" s="156"/>
      <c r="AJ132" s="156"/>
      <c r="AK132" s="156"/>
      <c r="AL132" s="156"/>
      <c r="AM132" s="156"/>
      <c r="AN132" s="156"/>
      <c r="AO132" s="157"/>
      <c r="AP132" s="158"/>
      <c r="AQ132" s="158"/>
      <c r="AR132" s="158"/>
      <c r="AS132" s="158"/>
      <c r="AT132" s="158"/>
      <c r="AU132" s="158"/>
      <c r="AV132" s="158"/>
      <c r="AW132" s="178" t="str">
        <f>IF('DATA - Baseline'!AW132="Relaxed",1,IF('DATA - Baseline'!AW132="Rushed",2,IF('DATA - Baseline'!AW132="Happy",3,IF('DATA - Baseline'!AW132="Tired",4,""))))</f>
        <v/>
      </c>
      <c r="AX132" s="178" t="str">
        <f>IF('DATA - Baseline'!AX132="Relaxed",1,IF('DATA - Baseline'!AX132="Rushed",2,IF('DATA - Baseline'!AX132="Happy",3,IF('DATA - Baseline'!AX132="Tired",4,""))))</f>
        <v/>
      </c>
      <c r="AY132" s="154"/>
      <c r="AZ132" s="314" t="str">
        <f>IF('DATA - Baseline'!AZ132="Yes",1,IF('DATA - Baseline'!AZ132="No",2,""))</f>
        <v/>
      </c>
      <c r="BA132" s="273"/>
      <c r="BB132" s="159"/>
      <c r="BC132" s="159"/>
      <c r="BE132" s="175"/>
    </row>
    <row r="133" spans="1:57" s="132" customFormat="1" ht="15" x14ac:dyDescent="0.3">
      <c r="A133" s="148"/>
      <c r="B133" s="149"/>
      <c r="C133" s="236" t="str">
        <f t="shared" si="1"/>
        <v/>
      </c>
      <c r="D133" s="198" t="str">
        <f>IF('DATA - Baseline'!D133="","",'DATA - Baseline'!D133)</f>
        <v/>
      </c>
      <c r="E133" s="178" t="str">
        <f>IF('DATA - Baseline'!E133="","",'DATA - Baseline'!E133)</f>
        <v/>
      </c>
      <c r="F133" s="178" t="str">
        <f>IF('DATA - Baseline'!F133="","",'DATA - Baseline'!F133)</f>
        <v/>
      </c>
      <c r="G133" s="178" t="str">
        <f>IF('DATA - Baseline'!G132="","",INDEX(Codes,MATCH('DATA - Baseline'!G132,Modes,0)))</f>
        <v/>
      </c>
      <c r="H133" s="178"/>
      <c r="I133" s="178" t="str">
        <f>IF('DATA - Baseline'!I133="","",INDEX(Codes,MATCH('DATA - Baseline'!I133,Modes,0)))</f>
        <v/>
      </c>
      <c r="J133" s="134"/>
      <c r="K133" s="192" t="str">
        <f>IF('DATA - Baseline'!K133=0,"",IF('DATA - Baseline'!K133="","",'DATA - Baseline'!K133))</f>
        <v/>
      </c>
      <c r="L133" s="192" t="str">
        <f>IF('DATA - Baseline'!L133="Yes",1,IF('DATA - Baseline'!L133="No",2,""))</f>
        <v/>
      </c>
      <c r="M133" s="192" t="str">
        <f>IF('DATA - Baseline'!M133="Yes",1,IF('DATA - Baseline'!M133="No",2,""))</f>
        <v/>
      </c>
      <c r="N133" s="178" t="str">
        <f>IF('DATA - Baseline'!N133="Relaxed",1,IF('DATA - Baseline'!N133="Rushed",2,IF('DATA - Baseline'!N133="Happy",3,IF('DATA - Baseline'!N133="Frustrated",4,IF('DATA - Baseline'!N133="Other",5,"")))))</f>
        <v/>
      </c>
      <c r="O133" s="176"/>
      <c r="P133" s="178" t="str">
        <f>IF('DATA - Baseline'!P133="","",'DATA - Baseline'!P133)</f>
        <v/>
      </c>
      <c r="Q133" s="178" t="str">
        <f>IF('DATA - Baseline'!Q133="Boy",1,IF('DATA - Baseline'!Q133="Girl",2,""))</f>
        <v/>
      </c>
      <c r="R133" s="192" t="str">
        <f>IF('DATA - Baseline'!R133&gt;0,'DATA - Baseline'!R133,"")</f>
        <v/>
      </c>
      <c r="S133" s="178" t="str">
        <f>IF('DATA - Baseline'!S133="Less than 0.5km",1,IF('DATA - Baseline'!S133="0.51 to 1.59km",2,IF('DATA - Baseline'!S133="1.6 to 3km",3,IF('DATA - Baseline'!S133="Over 3km",4, ""))))</f>
        <v/>
      </c>
      <c r="T133" s="126"/>
      <c r="U133" s="135"/>
      <c r="V133" s="135"/>
      <c r="W133" s="135"/>
      <c r="X133" s="135"/>
      <c r="Y133" s="135"/>
      <c r="Z133" s="178" t="str">
        <f>IF('DATA - Baseline'!Z133="STRONGLY AGREE",1,IF('DATA - Baseline'!Z133="AGREE",2,IF('DATA - Baseline'!Z133="DISAGREE",3,IF('DATA - Baseline'!Z133="STRONGLY DISAGREE",4, ""))))</f>
        <v/>
      </c>
      <c r="AA133" s="178" t="str">
        <f>IF(C133="","",(IF(COUNTA('DATA - Baseline'!AB133:AV133)&gt;0,1,2)))</f>
        <v/>
      </c>
      <c r="AB133" s="152"/>
      <c r="AC133" s="153"/>
      <c r="AD133" s="153"/>
      <c r="AE133" s="153"/>
      <c r="AF133" s="153"/>
      <c r="AG133" s="153"/>
      <c r="AH133" s="150"/>
      <c r="AI133" s="156"/>
      <c r="AJ133" s="156"/>
      <c r="AK133" s="156"/>
      <c r="AL133" s="156"/>
      <c r="AM133" s="156"/>
      <c r="AN133" s="156"/>
      <c r="AO133" s="157"/>
      <c r="AP133" s="158"/>
      <c r="AQ133" s="158"/>
      <c r="AR133" s="158"/>
      <c r="AS133" s="158"/>
      <c r="AT133" s="158"/>
      <c r="AU133" s="158"/>
      <c r="AV133" s="158"/>
      <c r="AW133" s="178" t="str">
        <f>IF('DATA - Baseline'!AW133="Relaxed",1,IF('DATA - Baseline'!AW133="Rushed",2,IF('DATA - Baseline'!AW133="Happy",3,IF('DATA - Baseline'!AW133="Tired",4,""))))</f>
        <v/>
      </c>
      <c r="AX133" s="178" t="str">
        <f>IF('DATA - Baseline'!AX133="Relaxed",1,IF('DATA - Baseline'!AX133="Rushed",2,IF('DATA - Baseline'!AX133="Happy",3,IF('DATA - Baseline'!AX133="Tired",4,""))))</f>
        <v/>
      </c>
      <c r="AY133" s="154"/>
      <c r="AZ133" s="314" t="str">
        <f>IF('DATA - Baseline'!AZ133="Yes",1,IF('DATA - Baseline'!AZ133="No",2,""))</f>
        <v/>
      </c>
      <c r="BA133" s="273"/>
      <c r="BB133" s="159"/>
      <c r="BC133" s="159"/>
      <c r="BE133" s="175"/>
    </row>
    <row r="134" spans="1:57" s="132" customFormat="1" ht="15" x14ac:dyDescent="0.3">
      <c r="A134" s="148"/>
      <c r="B134" s="149"/>
      <c r="C134" s="236" t="str">
        <f t="shared" ref="C134:C197" si="2">IF(D134="","",C133+1)</f>
        <v/>
      </c>
      <c r="D134" s="198" t="str">
        <f>IF('DATA - Baseline'!D134="","",'DATA - Baseline'!D134)</f>
        <v/>
      </c>
      <c r="E134" s="178" t="str">
        <f>IF('DATA - Baseline'!E134="","",'DATA - Baseline'!E134)</f>
        <v/>
      </c>
      <c r="F134" s="178" t="str">
        <f>IF('DATA - Baseline'!F134="","",'DATA - Baseline'!F134)</f>
        <v/>
      </c>
      <c r="G134" s="178" t="str">
        <f>IF('DATA - Baseline'!G133="","",INDEX(Codes,MATCH('DATA - Baseline'!G133,Modes,0)))</f>
        <v/>
      </c>
      <c r="H134" s="178"/>
      <c r="I134" s="178" t="str">
        <f>IF('DATA - Baseline'!I134="","",INDEX(Codes,MATCH('DATA - Baseline'!I134,Modes,0)))</f>
        <v/>
      </c>
      <c r="J134" s="134"/>
      <c r="K134" s="192" t="str">
        <f>IF('DATA - Baseline'!K134=0,"",IF('DATA - Baseline'!K134="","",'DATA - Baseline'!K134))</f>
        <v/>
      </c>
      <c r="L134" s="192" t="str">
        <f>IF('DATA - Baseline'!L134="Yes",1,IF('DATA - Baseline'!L134="No",2,""))</f>
        <v/>
      </c>
      <c r="M134" s="192" t="str">
        <f>IF('DATA - Baseline'!M134="Yes",1,IF('DATA - Baseline'!M134="No",2,""))</f>
        <v/>
      </c>
      <c r="N134" s="178" t="str">
        <f>IF('DATA - Baseline'!N134="Relaxed",1,IF('DATA - Baseline'!N134="Rushed",2,IF('DATA - Baseline'!N134="Happy",3,IF('DATA - Baseline'!N134="Frustrated",4,IF('DATA - Baseline'!N134="Other",5,"")))))</f>
        <v/>
      </c>
      <c r="O134" s="176"/>
      <c r="P134" s="178" t="str">
        <f>IF('DATA - Baseline'!P134="","",'DATA - Baseline'!P134)</f>
        <v/>
      </c>
      <c r="Q134" s="178" t="str">
        <f>IF('DATA - Baseline'!Q134="Boy",1,IF('DATA - Baseline'!Q134="Girl",2,""))</f>
        <v/>
      </c>
      <c r="R134" s="192" t="str">
        <f>IF('DATA - Baseline'!R134&gt;0,'DATA - Baseline'!R134,"")</f>
        <v/>
      </c>
      <c r="S134" s="178" t="str">
        <f>IF('DATA - Baseline'!S134="Less than 0.5km",1,IF('DATA - Baseline'!S134="0.51 to 1.59km",2,IF('DATA - Baseline'!S134="1.6 to 3km",3,IF('DATA - Baseline'!S134="Over 3km",4, ""))))</f>
        <v/>
      </c>
      <c r="T134" s="126"/>
      <c r="U134" s="135"/>
      <c r="V134" s="135"/>
      <c r="W134" s="135"/>
      <c r="X134" s="135"/>
      <c r="Y134" s="135"/>
      <c r="Z134" s="178" t="str">
        <f>IF('DATA - Baseline'!Z134="STRONGLY AGREE",1,IF('DATA - Baseline'!Z134="AGREE",2,IF('DATA - Baseline'!Z134="DISAGREE",3,IF('DATA - Baseline'!Z134="STRONGLY DISAGREE",4, ""))))</f>
        <v/>
      </c>
      <c r="AA134" s="178" t="str">
        <f>IF(C134="","",(IF(COUNTA('DATA - Baseline'!AB134:AV134)&gt;0,1,2)))</f>
        <v/>
      </c>
      <c r="AB134" s="152"/>
      <c r="AC134" s="153"/>
      <c r="AD134" s="153"/>
      <c r="AE134" s="153"/>
      <c r="AF134" s="153"/>
      <c r="AG134" s="153"/>
      <c r="AH134" s="151"/>
      <c r="AI134" s="156"/>
      <c r="AJ134" s="156"/>
      <c r="AK134" s="156"/>
      <c r="AL134" s="156"/>
      <c r="AM134" s="156"/>
      <c r="AN134" s="156"/>
      <c r="AO134" s="157"/>
      <c r="AP134" s="158"/>
      <c r="AQ134" s="158"/>
      <c r="AR134" s="158"/>
      <c r="AS134" s="158"/>
      <c r="AT134" s="158"/>
      <c r="AU134" s="158"/>
      <c r="AV134" s="158"/>
      <c r="AW134" s="178" t="str">
        <f>IF('DATA - Baseline'!AW134="Relaxed",1,IF('DATA - Baseline'!AW134="Rushed",2,IF('DATA - Baseline'!AW134="Happy",3,IF('DATA - Baseline'!AW134="Tired",4,""))))</f>
        <v/>
      </c>
      <c r="AX134" s="178" t="str">
        <f>IF('DATA - Baseline'!AX134="Relaxed",1,IF('DATA - Baseline'!AX134="Rushed",2,IF('DATA - Baseline'!AX134="Happy",3,IF('DATA - Baseline'!AX134="Tired",4,""))))</f>
        <v/>
      </c>
      <c r="AY134" s="154"/>
      <c r="AZ134" s="314" t="str">
        <f>IF('DATA - Baseline'!AZ134="Yes",1,IF('DATA - Baseline'!AZ134="No",2,""))</f>
        <v/>
      </c>
      <c r="BA134" s="273"/>
      <c r="BB134" s="159"/>
      <c r="BC134" s="159"/>
      <c r="BE134" s="175"/>
    </row>
    <row r="135" spans="1:57" s="132" customFormat="1" ht="15" x14ac:dyDescent="0.3">
      <c r="A135" s="148"/>
      <c r="B135" s="149"/>
      <c r="C135" s="236" t="str">
        <f t="shared" si="2"/>
        <v/>
      </c>
      <c r="D135" s="198" t="str">
        <f>IF('DATA - Baseline'!D135="","",'DATA - Baseline'!D135)</f>
        <v/>
      </c>
      <c r="E135" s="178" t="str">
        <f>IF('DATA - Baseline'!E135="","",'DATA - Baseline'!E135)</f>
        <v/>
      </c>
      <c r="F135" s="178" t="str">
        <f>IF('DATA - Baseline'!F135="","",'DATA - Baseline'!F135)</f>
        <v/>
      </c>
      <c r="G135" s="178" t="str">
        <f>IF('DATA - Baseline'!G134="","",INDEX(Codes,MATCH('DATA - Baseline'!G134,Modes,0)))</f>
        <v/>
      </c>
      <c r="H135" s="178"/>
      <c r="I135" s="178" t="str">
        <f>IF('DATA - Baseline'!I135="","",INDEX(Codes,MATCH('DATA - Baseline'!I135,Modes,0)))</f>
        <v/>
      </c>
      <c r="J135" s="134"/>
      <c r="K135" s="192" t="str">
        <f>IF('DATA - Baseline'!K135=0,"",IF('DATA - Baseline'!K135="","",'DATA - Baseline'!K135))</f>
        <v/>
      </c>
      <c r="L135" s="192" t="str">
        <f>IF('DATA - Baseline'!L135="Yes",1,IF('DATA - Baseline'!L135="No",2,""))</f>
        <v/>
      </c>
      <c r="M135" s="192" t="str">
        <f>IF('DATA - Baseline'!M135="Yes",1,IF('DATA - Baseline'!M135="No",2,""))</f>
        <v/>
      </c>
      <c r="N135" s="178" t="str">
        <f>IF('DATA - Baseline'!N135="Relaxed",1,IF('DATA - Baseline'!N135="Rushed",2,IF('DATA - Baseline'!N135="Happy",3,IF('DATA - Baseline'!N135="Frustrated",4,IF('DATA - Baseline'!N135="Other",5,"")))))</f>
        <v/>
      </c>
      <c r="O135" s="176"/>
      <c r="P135" s="178" t="str">
        <f>IF('DATA - Baseline'!P135="","",'DATA - Baseline'!P135)</f>
        <v/>
      </c>
      <c r="Q135" s="178" t="str">
        <f>IF('DATA - Baseline'!Q135="Boy",1,IF('DATA - Baseline'!Q135="Girl",2,""))</f>
        <v/>
      </c>
      <c r="R135" s="192" t="str">
        <f>IF('DATA - Baseline'!R135&gt;0,'DATA - Baseline'!R135,"")</f>
        <v/>
      </c>
      <c r="S135" s="178" t="str">
        <f>IF('DATA - Baseline'!S135="Less than 0.5km",1,IF('DATA - Baseline'!S135="0.51 to 1.59km",2,IF('DATA - Baseline'!S135="1.6 to 3km",3,IF('DATA - Baseline'!S135="Over 3km",4, ""))))</f>
        <v/>
      </c>
      <c r="T135" s="126"/>
      <c r="U135" s="135"/>
      <c r="V135" s="135"/>
      <c r="W135" s="135"/>
      <c r="X135" s="135"/>
      <c r="Y135" s="135"/>
      <c r="Z135" s="178" t="str">
        <f>IF('DATA - Baseline'!Z135="STRONGLY AGREE",1,IF('DATA - Baseline'!Z135="AGREE",2,IF('DATA - Baseline'!Z135="DISAGREE",3,IF('DATA - Baseline'!Z135="STRONGLY DISAGREE",4, ""))))</f>
        <v/>
      </c>
      <c r="AA135" s="178" t="str">
        <f>IF(C135="","",(IF(COUNTA('DATA - Baseline'!AB135:AV135)&gt;0,1,2)))</f>
        <v/>
      </c>
      <c r="AB135" s="152"/>
      <c r="AC135" s="153"/>
      <c r="AD135" s="153"/>
      <c r="AE135" s="153"/>
      <c r="AF135" s="153"/>
      <c r="AG135" s="153"/>
      <c r="AH135" s="150"/>
      <c r="AI135" s="156"/>
      <c r="AJ135" s="156"/>
      <c r="AK135" s="156"/>
      <c r="AL135" s="156"/>
      <c r="AM135" s="156"/>
      <c r="AN135" s="156"/>
      <c r="AO135" s="157"/>
      <c r="AP135" s="158"/>
      <c r="AQ135" s="158"/>
      <c r="AR135" s="158"/>
      <c r="AS135" s="158"/>
      <c r="AT135" s="158"/>
      <c r="AU135" s="158"/>
      <c r="AV135" s="158"/>
      <c r="AW135" s="178" t="str">
        <f>IF('DATA - Baseline'!AW135="Relaxed",1,IF('DATA - Baseline'!AW135="Rushed",2,IF('DATA - Baseline'!AW135="Happy",3,IF('DATA - Baseline'!AW135="Tired",4,""))))</f>
        <v/>
      </c>
      <c r="AX135" s="178" t="str">
        <f>IF('DATA - Baseline'!AX135="Relaxed",1,IF('DATA - Baseline'!AX135="Rushed",2,IF('DATA - Baseline'!AX135="Happy",3,IF('DATA - Baseline'!AX135="Tired",4,""))))</f>
        <v/>
      </c>
      <c r="AY135" s="154"/>
      <c r="AZ135" s="314" t="str">
        <f>IF('DATA - Baseline'!AZ135="Yes",1,IF('DATA - Baseline'!AZ135="No",2,""))</f>
        <v/>
      </c>
      <c r="BA135" s="273"/>
      <c r="BB135" s="159"/>
      <c r="BC135" s="159"/>
      <c r="BE135" s="175"/>
    </row>
    <row r="136" spans="1:57" s="132" customFormat="1" ht="15" x14ac:dyDescent="0.3">
      <c r="A136" s="148"/>
      <c r="B136" s="149"/>
      <c r="C136" s="236" t="str">
        <f t="shared" si="2"/>
        <v/>
      </c>
      <c r="D136" s="198" t="str">
        <f>IF('DATA - Baseline'!D136="","",'DATA - Baseline'!D136)</f>
        <v/>
      </c>
      <c r="E136" s="178" t="str">
        <f>IF('DATA - Baseline'!E136="","",'DATA - Baseline'!E136)</f>
        <v/>
      </c>
      <c r="F136" s="178" t="str">
        <f>IF('DATA - Baseline'!F136="","",'DATA - Baseline'!F136)</f>
        <v/>
      </c>
      <c r="G136" s="178" t="str">
        <f>IF('DATA - Baseline'!G135="","",INDEX(Codes,MATCH('DATA - Baseline'!G135,Modes,0)))</f>
        <v/>
      </c>
      <c r="H136" s="178"/>
      <c r="I136" s="178" t="str">
        <f>IF('DATA - Baseline'!I136="","",INDEX(Codes,MATCH('DATA - Baseline'!I136,Modes,0)))</f>
        <v/>
      </c>
      <c r="J136" s="134"/>
      <c r="K136" s="192" t="str">
        <f>IF('DATA - Baseline'!K136=0,"",IF('DATA - Baseline'!K136="","",'DATA - Baseline'!K136))</f>
        <v/>
      </c>
      <c r="L136" s="192" t="str">
        <f>IF('DATA - Baseline'!L136="Yes",1,IF('DATA - Baseline'!L136="No",2,""))</f>
        <v/>
      </c>
      <c r="M136" s="192" t="str">
        <f>IF('DATA - Baseline'!M136="Yes",1,IF('DATA - Baseline'!M136="No",2,""))</f>
        <v/>
      </c>
      <c r="N136" s="178" t="str">
        <f>IF('DATA - Baseline'!N136="Relaxed",1,IF('DATA - Baseline'!N136="Rushed",2,IF('DATA - Baseline'!N136="Happy",3,IF('DATA - Baseline'!N136="Frustrated",4,IF('DATA - Baseline'!N136="Other",5,"")))))</f>
        <v/>
      </c>
      <c r="O136" s="176"/>
      <c r="P136" s="178" t="str">
        <f>IF('DATA - Baseline'!P136="","",'DATA - Baseline'!P136)</f>
        <v/>
      </c>
      <c r="Q136" s="178" t="str">
        <f>IF('DATA - Baseline'!Q136="Boy",1,IF('DATA - Baseline'!Q136="Girl",2,""))</f>
        <v/>
      </c>
      <c r="R136" s="192" t="str">
        <f>IF('DATA - Baseline'!R136&gt;0,'DATA - Baseline'!R136,"")</f>
        <v/>
      </c>
      <c r="S136" s="178" t="str">
        <f>IF('DATA - Baseline'!S136="Less than 0.5km",1,IF('DATA - Baseline'!S136="0.51 to 1.59km",2,IF('DATA - Baseline'!S136="1.6 to 3km",3,IF('DATA - Baseline'!S136="Over 3km",4, ""))))</f>
        <v/>
      </c>
      <c r="T136" s="126"/>
      <c r="U136" s="135"/>
      <c r="V136" s="135"/>
      <c r="W136" s="135"/>
      <c r="X136" s="135"/>
      <c r="Y136" s="135"/>
      <c r="Z136" s="178" t="str">
        <f>IF('DATA - Baseline'!Z136="STRONGLY AGREE",1,IF('DATA - Baseline'!Z136="AGREE",2,IF('DATA - Baseline'!Z136="DISAGREE",3,IF('DATA - Baseline'!Z136="STRONGLY DISAGREE",4, ""))))</f>
        <v/>
      </c>
      <c r="AA136" s="178" t="str">
        <f>IF(C136="","",(IF(COUNTA('DATA - Baseline'!AB136:AV136)&gt;0,1,2)))</f>
        <v/>
      </c>
      <c r="AB136" s="152"/>
      <c r="AC136" s="153"/>
      <c r="AD136" s="153"/>
      <c r="AE136" s="153"/>
      <c r="AF136" s="153"/>
      <c r="AG136" s="153"/>
      <c r="AH136" s="151"/>
      <c r="AI136" s="156"/>
      <c r="AJ136" s="156"/>
      <c r="AK136" s="156"/>
      <c r="AL136" s="156"/>
      <c r="AM136" s="156"/>
      <c r="AN136" s="156"/>
      <c r="AO136" s="157"/>
      <c r="AP136" s="158"/>
      <c r="AQ136" s="158"/>
      <c r="AR136" s="158"/>
      <c r="AS136" s="158"/>
      <c r="AT136" s="158"/>
      <c r="AU136" s="158"/>
      <c r="AV136" s="158"/>
      <c r="AW136" s="178" t="str">
        <f>IF('DATA - Baseline'!AW136="Relaxed",1,IF('DATA - Baseline'!AW136="Rushed",2,IF('DATA - Baseline'!AW136="Happy",3,IF('DATA - Baseline'!AW136="Tired",4,""))))</f>
        <v/>
      </c>
      <c r="AX136" s="178" t="str">
        <f>IF('DATA - Baseline'!AX136="Relaxed",1,IF('DATA - Baseline'!AX136="Rushed",2,IF('DATA - Baseline'!AX136="Happy",3,IF('DATA - Baseline'!AX136="Tired",4,""))))</f>
        <v/>
      </c>
      <c r="AY136" s="154"/>
      <c r="AZ136" s="314" t="str">
        <f>IF('DATA - Baseline'!AZ136="Yes",1,IF('DATA - Baseline'!AZ136="No",2,""))</f>
        <v/>
      </c>
      <c r="BA136" s="273"/>
      <c r="BB136" s="159"/>
      <c r="BC136" s="159"/>
      <c r="BE136" s="175"/>
    </row>
    <row r="137" spans="1:57" s="132" customFormat="1" ht="15" x14ac:dyDescent="0.3">
      <c r="A137" s="148"/>
      <c r="B137" s="149"/>
      <c r="C137" s="236" t="str">
        <f t="shared" si="2"/>
        <v/>
      </c>
      <c r="D137" s="198" t="str">
        <f>IF('DATA - Baseline'!D137="","",'DATA - Baseline'!D137)</f>
        <v/>
      </c>
      <c r="E137" s="178" t="str">
        <f>IF('DATA - Baseline'!E137="","",'DATA - Baseline'!E137)</f>
        <v/>
      </c>
      <c r="F137" s="178" t="str">
        <f>IF('DATA - Baseline'!F137="","",'DATA - Baseline'!F137)</f>
        <v/>
      </c>
      <c r="G137" s="178" t="str">
        <f>IF('DATA - Baseline'!G136="","",INDEX(Codes,MATCH('DATA - Baseline'!G136,Modes,0)))</f>
        <v/>
      </c>
      <c r="H137" s="178"/>
      <c r="I137" s="178" t="str">
        <f>IF('DATA - Baseline'!I137="","",INDEX(Codes,MATCH('DATA - Baseline'!I137,Modes,0)))</f>
        <v/>
      </c>
      <c r="J137" s="134"/>
      <c r="K137" s="192" t="str">
        <f>IF('DATA - Baseline'!K137=0,"",IF('DATA - Baseline'!K137="","",'DATA - Baseline'!K137))</f>
        <v/>
      </c>
      <c r="L137" s="192" t="str">
        <f>IF('DATA - Baseline'!L137="Yes",1,IF('DATA - Baseline'!L137="No",2,""))</f>
        <v/>
      </c>
      <c r="M137" s="192" t="str">
        <f>IF('DATA - Baseline'!M137="Yes",1,IF('DATA - Baseline'!M137="No",2,""))</f>
        <v/>
      </c>
      <c r="N137" s="178" t="str">
        <f>IF('DATA - Baseline'!N137="Relaxed",1,IF('DATA - Baseline'!N137="Rushed",2,IF('DATA - Baseline'!N137="Happy",3,IF('DATA - Baseline'!N137="Frustrated",4,IF('DATA - Baseline'!N137="Other",5,"")))))</f>
        <v/>
      </c>
      <c r="O137" s="176"/>
      <c r="P137" s="178" t="str">
        <f>IF('DATA - Baseline'!P137="","",'DATA - Baseline'!P137)</f>
        <v/>
      </c>
      <c r="Q137" s="178" t="str">
        <f>IF('DATA - Baseline'!Q137="Boy",1,IF('DATA - Baseline'!Q137="Girl",2,""))</f>
        <v/>
      </c>
      <c r="R137" s="192" t="str">
        <f>IF('DATA - Baseline'!R137&gt;0,'DATA - Baseline'!R137,"")</f>
        <v/>
      </c>
      <c r="S137" s="178" t="str">
        <f>IF('DATA - Baseline'!S137="Less than 0.5km",1,IF('DATA - Baseline'!S137="0.51 to 1.59km",2,IF('DATA - Baseline'!S137="1.6 to 3km",3,IF('DATA - Baseline'!S137="Over 3km",4, ""))))</f>
        <v/>
      </c>
      <c r="T137" s="126"/>
      <c r="U137" s="135"/>
      <c r="V137" s="135"/>
      <c r="W137" s="135"/>
      <c r="X137" s="135"/>
      <c r="Y137" s="135"/>
      <c r="Z137" s="178" t="str">
        <f>IF('DATA - Baseline'!Z137="STRONGLY AGREE",1,IF('DATA - Baseline'!Z137="AGREE",2,IF('DATA - Baseline'!Z137="DISAGREE",3,IF('DATA - Baseline'!Z137="STRONGLY DISAGREE",4, ""))))</f>
        <v/>
      </c>
      <c r="AA137" s="178" t="str">
        <f>IF(C137="","",(IF(COUNTA('DATA - Baseline'!AB137:AV137)&gt;0,1,2)))</f>
        <v/>
      </c>
      <c r="AB137" s="152"/>
      <c r="AC137" s="153"/>
      <c r="AD137" s="153"/>
      <c r="AE137" s="153"/>
      <c r="AF137" s="153"/>
      <c r="AG137" s="153"/>
      <c r="AH137" s="151"/>
      <c r="AI137" s="156"/>
      <c r="AJ137" s="156"/>
      <c r="AK137" s="156"/>
      <c r="AL137" s="156"/>
      <c r="AM137" s="156"/>
      <c r="AN137" s="156"/>
      <c r="AO137" s="157"/>
      <c r="AP137" s="158"/>
      <c r="AQ137" s="158"/>
      <c r="AR137" s="158"/>
      <c r="AS137" s="158"/>
      <c r="AT137" s="158"/>
      <c r="AU137" s="158"/>
      <c r="AV137" s="158"/>
      <c r="AW137" s="178" t="str">
        <f>IF('DATA - Baseline'!AW137="Relaxed",1,IF('DATA - Baseline'!AW137="Rushed",2,IF('DATA - Baseline'!AW137="Happy",3,IF('DATA - Baseline'!AW137="Tired",4,""))))</f>
        <v/>
      </c>
      <c r="AX137" s="178" t="str">
        <f>IF('DATA - Baseline'!AX137="Relaxed",1,IF('DATA - Baseline'!AX137="Rushed",2,IF('DATA - Baseline'!AX137="Happy",3,IF('DATA - Baseline'!AX137="Tired",4,""))))</f>
        <v/>
      </c>
      <c r="AY137" s="154"/>
      <c r="AZ137" s="314" t="str">
        <f>IF('DATA - Baseline'!AZ137="Yes",1,IF('DATA - Baseline'!AZ137="No",2,""))</f>
        <v/>
      </c>
      <c r="BA137" s="273"/>
      <c r="BB137" s="159"/>
      <c r="BC137" s="159"/>
      <c r="BE137" s="175"/>
    </row>
    <row r="138" spans="1:57" s="132" customFormat="1" ht="15" x14ac:dyDescent="0.3">
      <c r="A138" s="148"/>
      <c r="B138" s="149"/>
      <c r="C138" s="236" t="str">
        <f t="shared" si="2"/>
        <v/>
      </c>
      <c r="D138" s="198" t="str">
        <f>IF('DATA - Baseline'!D138="","",'DATA - Baseline'!D138)</f>
        <v/>
      </c>
      <c r="E138" s="178" t="str">
        <f>IF('DATA - Baseline'!E138="","",'DATA - Baseline'!E138)</f>
        <v/>
      </c>
      <c r="F138" s="178" t="str">
        <f>IF('DATA - Baseline'!F138="","",'DATA - Baseline'!F138)</f>
        <v/>
      </c>
      <c r="G138" s="178" t="str">
        <f>IF('DATA - Baseline'!G137="","",INDEX(Codes,MATCH('DATA - Baseline'!G137,Modes,0)))</f>
        <v/>
      </c>
      <c r="H138" s="178"/>
      <c r="I138" s="178" t="str">
        <f>IF('DATA - Baseline'!I138="","",INDEX(Codes,MATCH('DATA - Baseline'!I138,Modes,0)))</f>
        <v/>
      </c>
      <c r="J138" s="134"/>
      <c r="K138" s="192" t="str">
        <f>IF('DATA - Baseline'!K138=0,"",IF('DATA - Baseline'!K138="","",'DATA - Baseline'!K138))</f>
        <v/>
      </c>
      <c r="L138" s="192" t="str">
        <f>IF('DATA - Baseline'!L138="Yes",1,IF('DATA - Baseline'!L138="No",2,""))</f>
        <v/>
      </c>
      <c r="M138" s="192" t="str">
        <f>IF('DATA - Baseline'!M138="Yes",1,IF('DATA - Baseline'!M138="No",2,""))</f>
        <v/>
      </c>
      <c r="N138" s="178" t="str">
        <f>IF('DATA - Baseline'!N138="Relaxed",1,IF('DATA - Baseline'!N138="Rushed",2,IF('DATA - Baseline'!N138="Happy",3,IF('DATA - Baseline'!N138="Frustrated",4,IF('DATA - Baseline'!N138="Other",5,"")))))</f>
        <v/>
      </c>
      <c r="O138" s="176"/>
      <c r="P138" s="178" t="str">
        <f>IF('DATA - Baseline'!P138="","",'DATA - Baseline'!P138)</f>
        <v/>
      </c>
      <c r="Q138" s="178" t="str">
        <f>IF('DATA - Baseline'!Q138="Boy",1,IF('DATA - Baseline'!Q138="Girl",2,""))</f>
        <v/>
      </c>
      <c r="R138" s="192" t="str">
        <f>IF('DATA - Baseline'!R138&gt;0,'DATA - Baseline'!R138,"")</f>
        <v/>
      </c>
      <c r="S138" s="178" t="str">
        <f>IF('DATA - Baseline'!S138="Less than 0.5km",1,IF('DATA - Baseline'!S138="0.51 to 1.59km",2,IF('DATA - Baseline'!S138="1.6 to 3km",3,IF('DATA - Baseline'!S138="Over 3km",4, ""))))</f>
        <v/>
      </c>
      <c r="T138" s="126"/>
      <c r="U138" s="135"/>
      <c r="V138" s="135"/>
      <c r="W138" s="135"/>
      <c r="X138" s="135"/>
      <c r="Y138" s="135"/>
      <c r="Z138" s="178" t="str">
        <f>IF('DATA - Baseline'!Z138="STRONGLY AGREE",1,IF('DATA - Baseline'!Z138="AGREE",2,IF('DATA - Baseline'!Z138="DISAGREE",3,IF('DATA - Baseline'!Z138="STRONGLY DISAGREE",4, ""))))</f>
        <v/>
      </c>
      <c r="AA138" s="178" t="str">
        <f>IF(C138="","",(IF(COUNTA('DATA - Baseline'!AB138:AV138)&gt;0,1,2)))</f>
        <v/>
      </c>
      <c r="AB138" s="152"/>
      <c r="AC138" s="153"/>
      <c r="AD138" s="153"/>
      <c r="AE138" s="153"/>
      <c r="AF138" s="153"/>
      <c r="AG138" s="153"/>
      <c r="AH138" s="151"/>
      <c r="AI138" s="156"/>
      <c r="AJ138" s="156"/>
      <c r="AK138" s="156"/>
      <c r="AL138" s="156"/>
      <c r="AM138" s="156"/>
      <c r="AN138" s="156"/>
      <c r="AO138" s="157"/>
      <c r="AP138" s="158"/>
      <c r="AQ138" s="158"/>
      <c r="AR138" s="158"/>
      <c r="AS138" s="158"/>
      <c r="AT138" s="158"/>
      <c r="AU138" s="158"/>
      <c r="AV138" s="158"/>
      <c r="AW138" s="178" t="str">
        <f>IF('DATA - Baseline'!AW138="Relaxed",1,IF('DATA - Baseline'!AW138="Rushed",2,IF('DATA - Baseline'!AW138="Happy",3,IF('DATA - Baseline'!AW138="Tired",4,""))))</f>
        <v/>
      </c>
      <c r="AX138" s="178" t="str">
        <f>IF('DATA - Baseline'!AX138="Relaxed",1,IF('DATA - Baseline'!AX138="Rushed",2,IF('DATA - Baseline'!AX138="Happy",3,IF('DATA - Baseline'!AX138="Tired",4,""))))</f>
        <v/>
      </c>
      <c r="AY138" s="154"/>
      <c r="AZ138" s="314" t="str">
        <f>IF('DATA - Baseline'!AZ138="Yes",1,IF('DATA - Baseline'!AZ138="No",2,""))</f>
        <v/>
      </c>
      <c r="BA138" s="273"/>
      <c r="BB138" s="159"/>
      <c r="BC138" s="159"/>
      <c r="BE138" s="175"/>
    </row>
    <row r="139" spans="1:57" s="132" customFormat="1" ht="15" x14ac:dyDescent="0.3">
      <c r="A139" s="148"/>
      <c r="B139" s="149"/>
      <c r="C139" s="236" t="str">
        <f t="shared" si="2"/>
        <v/>
      </c>
      <c r="D139" s="198" t="str">
        <f>IF('DATA - Baseline'!D139="","",'DATA - Baseline'!D139)</f>
        <v/>
      </c>
      <c r="E139" s="178" t="str">
        <f>IF('DATA - Baseline'!E139="","",'DATA - Baseline'!E139)</f>
        <v/>
      </c>
      <c r="F139" s="178" t="str">
        <f>IF('DATA - Baseline'!F139="","",'DATA - Baseline'!F139)</f>
        <v/>
      </c>
      <c r="G139" s="178" t="str">
        <f>IF('DATA - Baseline'!G138="","",INDEX(Codes,MATCH('DATA - Baseline'!G138,Modes,0)))</f>
        <v/>
      </c>
      <c r="H139" s="178"/>
      <c r="I139" s="178" t="str">
        <f>IF('DATA - Baseline'!I139="","",INDEX(Codes,MATCH('DATA - Baseline'!I139,Modes,0)))</f>
        <v/>
      </c>
      <c r="J139" s="134"/>
      <c r="K139" s="192" t="str">
        <f>IF('DATA - Baseline'!K139=0,"",IF('DATA - Baseline'!K139="","",'DATA - Baseline'!K139))</f>
        <v/>
      </c>
      <c r="L139" s="192" t="str">
        <f>IF('DATA - Baseline'!L139="Yes",1,IF('DATA - Baseline'!L139="No",2,""))</f>
        <v/>
      </c>
      <c r="M139" s="192" t="str">
        <f>IF('DATA - Baseline'!M139="Yes",1,IF('DATA - Baseline'!M139="No",2,""))</f>
        <v/>
      </c>
      <c r="N139" s="178" t="str">
        <f>IF('DATA - Baseline'!N139="Relaxed",1,IF('DATA - Baseline'!N139="Rushed",2,IF('DATA - Baseline'!N139="Happy",3,IF('DATA - Baseline'!N139="Frustrated",4,IF('DATA - Baseline'!N139="Other",5,"")))))</f>
        <v/>
      </c>
      <c r="O139" s="176"/>
      <c r="P139" s="178" t="str">
        <f>IF('DATA - Baseline'!P139="","",'DATA - Baseline'!P139)</f>
        <v/>
      </c>
      <c r="Q139" s="178" t="str">
        <f>IF('DATA - Baseline'!Q139="Boy",1,IF('DATA - Baseline'!Q139="Girl",2,""))</f>
        <v/>
      </c>
      <c r="R139" s="192" t="str">
        <f>IF('DATA - Baseline'!R139&gt;0,'DATA - Baseline'!R139,"")</f>
        <v/>
      </c>
      <c r="S139" s="178" t="str">
        <f>IF('DATA - Baseline'!S139="Less than 0.5km",1,IF('DATA - Baseline'!S139="0.51 to 1.59km",2,IF('DATA - Baseline'!S139="1.6 to 3km",3,IF('DATA - Baseline'!S139="Over 3km",4, ""))))</f>
        <v/>
      </c>
      <c r="T139" s="126"/>
      <c r="U139" s="135"/>
      <c r="V139" s="135"/>
      <c r="W139" s="135"/>
      <c r="X139" s="135"/>
      <c r="Y139" s="135"/>
      <c r="Z139" s="178" t="str">
        <f>IF('DATA - Baseline'!Z139="STRONGLY AGREE",1,IF('DATA - Baseline'!Z139="AGREE",2,IF('DATA - Baseline'!Z139="DISAGREE",3,IF('DATA - Baseline'!Z139="STRONGLY DISAGREE",4, ""))))</f>
        <v/>
      </c>
      <c r="AA139" s="178" t="str">
        <f>IF(C139="","",(IF(COUNTA('DATA - Baseline'!AB139:AV139)&gt;0,1,2)))</f>
        <v/>
      </c>
      <c r="AB139" s="152"/>
      <c r="AC139" s="153"/>
      <c r="AD139" s="153"/>
      <c r="AE139" s="153"/>
      <c r="AF139" s="153"/>
      <c r="AG139" s="153"/>
      <c r="AH139" s="151"/>
      <c r="AI139" s="156"/>
      <c r="AJ139" s="156"/>
      <c r="AK139" s="156"/>
      <c r="AL139" s="156"/>
      <c r="AM139" s="156"/>
      <c r="AN139" s="156"/>
      <c r="AO139" s="157"/>
      <c r="AP139" s="158"/>
      <c r="AQ139" s="158"/>
      <c r="AR139" s="158"/>
      <c r="AS139" s="158"/>
      <c r="AT139" s="158"/>
      <c r="AU139" s="158"/>
      <c r="AV139" s="158"/>
      <c r="AW139" s="178" t="str">
        <f>IF('DATA - Baseline'!AW139="Relaxed",1,IF('DATA - Baseline'!AW139="Rushed",2,IF('DATA - Baseline'!AW139="Happy",3,IF('DATA - Baseline'!AW139="Tired",4,""))))</f>
        <v/>
      </c>
      <c r="AX139" s="178" t="str">
        <f>IF('DATA - Baseline'!AX139="Relaxed",1,IF('DATA - Baseline'!AX139="Rushed",2,IF('DATA - Baseline'!AX139="Happy",3,IF('DATA - Baseline'!AX139="Tired",4,""))))</f>
        <v/>
      </c>
      <c r="AY139" s="154"/>
      <c r="AZ139" s="314" t="str">
        <f>IF('DATA - Baseline'!AZ139="Yes",1,IF('DATA - Baseline'!AZ139="No",2,""))</f>
        <v/>
      </c>
      <c r="BA139" s="273"/>
      <c r="BB139" s="159"/>
      <c r="BC139" s="159"/>
      <c r="BE139" s="175"/>
    </row>
    <row r="140" spans="1:57" s="132" customFormat="1" ht="15" x14ac:dyDescent="0.3">
      <c r="A140" s="148"/>
      <c r="B140" s="149"/>
      <c r="C140" s="236" t="str">
        <f t="shared" si="2"/>
        <v/>
      </c>
      <c r="D140" s="198" t="str">
        <f>IF('DATA - Baseline'!D140="","",'DATA - Baseline'!D140)</f>
        <v/>
      </c>
      <c r="E140" s="178" t="str">
        <f>IF('DATA - Baseline'!E140="","",'DATA - Baseline'!E140)</f>
        <v/>
      </c>
      <c r="F140" s="178" t="str">
        <f>IF('DATA - Baseline'!F140="","",'DATA - Baseline'!F140)</f>
        <v/>
      </c>
      <c r="G140" s="178" t="str">
        <f>IF('DATA - Baseline'!G139="","",INDEX(Codes,MATCH('DATA - Baseline'!G139,Modes,0)))</f>
        <v/>
      </c>
      <c r="H140" s="178"/>
      <c r="I140" s="178" t="str">
        <f>IF('DATA - Baseline'!I140="","",INDEX(Codes,MATCH('DATA - Baseline'!I140,Modes,0)))</f>
        <v/>
      </c>
      <c r="J140" s="134"/>
      <c r="K140" s="192" t="str">
        <f>IF('DATA - Baseline'!K140=0,"",IF('DATA - Baseline'!K140="","",'DATA - Baseline'!K140))</f>
        <v/>
      </c>
      <c r="L140" s="192" t="str">
        <f>IF('DATA - Baseline'!L140="Yes",1,IF('DATA - Baseline'!L140="No",2,""))</f>
        <v/>
      </c>
      <c r="M140" s="192" t="str">
        <f>IF('DATA - Baseline'!M140="Yes",1,IF('DATA - Baseline'!M140="No",2,""))</f>
        <v/>
      </c>
      <c r="N140" s="178" t="str">
        <f>IF('DATA - Baseline'!N140="Relaxed",1,IF('DATA - Baseline'!N140="Rushed",2,IF('DATA - Baseline'!N140="Happy",3,IF('DATA - Baseline'!N140="Frustrated",4,IF('DATA - Baseline'!N140="Other",5,"")))))</f>
        <v/>
      </c>
      <c r="O140" s="176"/>
      <c r="P140" s="178" t="str">
        <f>IF('DATA - Baseline'!P140="","",'DATA - Baseline'!P140)</f>
        <v/>
      </c>
      <c r="Q140" s="178" t="str">
        <f>IF('DATA - Baseline'!Q140="Boy",1,IF('DATA - Baseline'!Q140="Girl",2,""))</f>
        <v/>
      </c>
      <c r="R140" s="192" t="str">
        <f>IF('DATA - Baseline'!R140&gt;0,'DATA - Baseline'!R140,"")</f>
        <v/>
      </c>
      <c r="S140" s="178" t="str">
        <f>IF('DATA - Baseline'!S140="Less than 0.5km",1,IF('DATA - Baseline'!S140="0.51 to 1.59km",2,IF('DATA - Baseline'!S140="1.6 to 3km",3,IF('DATA - Baseline'!S140="Over 3km",4, ""))))</f>
        <v/>
      </c>
      <c r="T140" s="126"/>
      <c r="U140" s="135"/>
      <c r="V140" s="135"/>
      <c r="W140" s="135"/>
      <c r="X140" s="135"/>
      <c r="Y140" s="135"/>
      <c r="Z140" s="178" t="str">
        <f>IF('DATA - Baseline'!Z140="STRONGLY AGREE",1,IF('DATA - Baseline'!Z140="AGREE",2,IF('DATA - Baseline'!Z140="DISAGREE",3,IF('DATA - Baseline'!Z140="STRONGLY DISAGREE",4, ""))))</f>
        <v/>
      </c>
      <c r="AA140" s="178" t="str">
        <f>IF(C140="","",(IF(COUNTA('DATA - Baseline'!AB140:AV140)&gt;0,1,2)))</f>
        <v/>
      </c>
      <c r="AB140" s="152"/>
      <c r="AC140" s="153"/>
      <c r="AD140" s="153"/>
      <c r="AE140" s="153"/>
      <c r="AF140" s="153"/>
      <c r="AG140" s="153"/>
      <c r="AH140" s="151"/>
      <c r="AI140" s="156"/>
      <c r="AJ140" s="156"/>
      <c r="AK140" s="156"/>
      <c r="AL140" s="156"/>
      <c r="AM140" s="156"/>
      <c r="AN140" s="156"/>
      <c r="AO140" s="157"/>
      <c r="AP140" s="158"/>
      <c r="AQ140" s="158"/>
      <c r="AR140" s="158"/>
      <c r="AS140" s="158"/>
      <c r="AT140" s="158"/>
      <c r="AU140" s="158"/>
      <c r="AV140" s="158"/>
      <c r="AW140" s="178" t="str">
        <f>IF('DATA - Baseline'!AW140="Relaxed",1,IF('DATA - Baseline'!AW140="Rushed",2,IF('DATA - Baseline'!AW140="Happy",3,IF('DATA - Baseline'!AW140="Tired",4,""))))</f>
        <v/>
      </c>
      <c r="AX140" s="178" t="str">
        <f>IF('DATA - Baseline'!AX140="Relaxed",1,IF('DATA - Baseline'!AX140="Rushed",2,IF('DATA - Baseline'!AX140="Happy",3,IF('DATA - Baseline'!AX140="Tired",4,""))))</f>
        <v/>
      </c>
      <c r="AY140" s="154"/>
      <c r="AZ140" s="314" t="str">
        <f>IF('DATA - Baseline'!AZ140="Yes",1,IF('DATA - Baseline'!AZ140="No",2,""))</f>
        <v/>
      </c>
      <c r="BA140" s="273"/>
      <c r="BB140" s="159"/>
      <c r="BC140" s="159"/>
      <c r="BE140" s="175"/>
    </row>
    <row r="141" spans="1:57" s="132" customFormat="1" ht="15" x14ac:dyDescent="0.3">
      <c r="A141" s="148"/>
      <c r="B141" s="149"/>
      <c r="C141" s="236" t="str">
        <f t="shared" si="2"/>
        <v/>
      </c>
      <c r="D141" s="198" t="str">
        <f>IF('DATA - Baseline'!D141="","",'DATA - Baseline'!D141)</f>
        <v/>
      </c>
      <c r="E141" s="178" t="str">
        <f>IF('DATA - Baseline'!E141="","",'DATA - Baseline'!E141)</f>
        <v/>
      </c>
      <c r="F141" s="178" t="str">
        <f>IF('DATA - Baseline'!F141="","",'DATA - Baseline'!F141)</f>
        <v/>
      </c>
      <c r="G141" s="178" t="str">
        <f>IF('DATA - Baseline'!G140="","",INDEX(Codes,MATCH('DATA - Baseline'!G140,Modes,0)))</f>
        <v/>
      </c>
      <c r="H141" s="178"/>
      <c r="I141" s="178" t="str">
        <f>IF('DATA - Baseline'!I141="","",INDEX(Codes,MATCH('DATA - Baseline'!I141,Modes,0)))</f>
        <v/>
      </c>
      <c r="J141" s="134"/>
      <c r="K141" s="192" t="str">
        <f>IF('DATA - Baseline'!K141=0,"",IF('DATA - Baseline'!K141="","",'DATA - Baseline'!K141))</f>
        <v/>
      </c>
      <c r="L141" s="192" t="str">
        <f>IF('DATA - Baseline'!L141="Yes",1,IF('DATA - Baseline'!L141="No",2,""))</f>
        <v/>
      </c>
      <c r="M141" s="192" t="str">
        <f>IF('DATA - Baseline'!M141="Yes",1,IF('DATA - Baseline'!M141="No",2,""))</f>
        <v/>
      </c>
      <c r="N141" s="178" t="str">
        <f>IF('DATA - Baseline'!N141="Relaxed",1,IF('DATA - Baseline'!N141="Rushed",2,IF('DATA - Baseline'!N141="Happy",3,IF('DATA - Baseline'!N141="Frustrated",4,IF('DATA - Baseline'!N141="Other",5,"")))))</f>
        <v/>
      </c>
      <c r="O141" s="176"/>
      <c r="P141" s="178" t="str">
        <f>IF('DATA - Baseline'!P141="","",'DATA - Baseline'!P141)</f>
        <v/>
      </c>
      <c r="Q141" s="178" t="str">
        <f>IF('DATA - Baseline'!Q141="Boy",1,IF('DATA - Baseline'!Q141="Girl",2,""))</f>
        <v/>
      </c>
      <c r="R141" s="192" t="str">
        <f>IF('DATA - Baseline'!R141&gt;0,'DATA - Baseline'!R141,"")</f>
        <v/>
      </c>
      <c r="S141" s="178" t="str">
        <f>IF('DATA - Baseline'!S141="Less than 0.5km",1,IF('DATA - Baseline'!S141="0.51 to 1.59km",2,IF('DATA - Baseline'!S141="1.6 to 3km",3,IF('DATA - Baseline'!S141="Over 3km",4, ""))))</f>
        <v/>
      </c>
      <c r="T141" s="126"/>
      <c r="U141" s="135"/>
      <c r="V141" s="135"/>
      <c r="W141" s="135"/>
      <c r="X141" s="135"/>
      <c r="Y141" s="135"/>
      <c r="Z141" s="178" t="str">
        <f>IF('DATA - Baseline'!Z141="STRONGLY AGREE",1,IF('DATA - Baseline'!Z141="AGREE",2,IF('DATA - Baseline'!Z141="DISAGREE",3,IF('DATA - Baseline'!Z141="STRONGLY DISAGREE",4, ""))))</f>
        <v/>
      </c>
      <c r="AA141" s="178" t="str">
        <f>IF(C141="","",(IF(COUNTA('DATA - Baseline'!AB141:AV141)&gt;0,1,2)))</f>
        <v/>
      </c>
      <c r="AB141" s="152"/>
      <c r="AC141" s="153"/>
      <c r="AD141" s="153"/>
      <c r="AE141" s="153"/>
      <c r="AF141" s="153"/>
      <c r="AG141" s="153"/>
      <c r="AH141" s="151"/>
      <c r="AI141" s="156"/>
      <c r="AJ141" s="156"/>
      <c r="AK141" s="156"/>
      <c r="AL141" s="156"/>
      <c r="AM141" s="156"/>
      <c r="AN141" s="156"/>
      <c r="AO141" s="157"/>
      <c r="AP141" s="158"/>
      <c r="AQ141" s="158"/>
      <c r="AR141" s="158"/>
      <c r="AS141" s="158"/>
      <c r="AT141" s="158"/>
      <c r="AU141" s="158"/>
      <c r="AV141" s="158"/>
      <c r="AW141" s="178" t="str">
        <f>IF('DATA - Baseline'!AW141="Relaxed",1,IF('DATA - Baseline'!AW141="Rushed",2,IF('DATA - Baseline'!AW141="Happy",3,IF('DATA - Baseline'!AW141="Tired",4,""))))</f>
        <v/>
      </c>
      <c r="AX141" s="178" t="str">
        <f>IF('DATA - Baseline'!AX141="Relaxed",1,IF('DATA - Baseline'!AX141="Rushed",2,IF('DATA - Baseline'!AX141="Happy",3,IF('DATA - Baseline'!AX141="Tired",4,""))))</f>
        <v/>
      </c>
      <c r="AY141" s="154"/>
      <c r="AZ141" s="314" t="str">
        <f>IF('DATA - Baseline'!AZ141="Yes",1,IF('DATA - Baseline'!AZ141="No",2,""))</f>
        <v/>
      </c>
      <c r="BA141" s="273"/>
      <c r="BB141" s="159"/>
      <c r="BC141" s="159"/>
      <c r="BE141" s="175"/>
    </row>
    <row r="142" spans="1:57" s="132" customFormat="1" ht="15" x14ac:dyDescent="0.3">
      <c r="A142" s="148"/>
      <c r="B142" s="149"/>
      <c r="C142" s="236" t="str">
        <f t="shared" si="2"/>
        <v/>
      </c>
      <c r="D142" s="198" t="str">
        <f>IF('DATA - Baseline'!D142="","",'DATA - Baseline'!D142)</f>
        <v/>
      </c>
      <c r="E142" s="178" t="str">
        <f>IF('DATA - Baseline'!E142="","",'DATA - Baseline'!E142)</f>
        <v/>
      </c>
      <c r="F142" s="178" t="str">
        <f>IF('DATA - Baseline'!F142="","",'DATA - Baseline'!F142)</f>
        <v/>
      </c>
      <c r="G142" s="178" t="str">
        <f>IF('DATA - Baseline'!G141="","",INDEX(Codes,MATCH('DATA - Baseline'!G141,Modes,0)))</f>
        <v/>
      </c>
      <c r="H142" s="178"/>
      <c r="I142" s="178" t="str">
        <f>IF('DATA - Baseline'!I142="","",INDEX(Codes,MATCH('DATA - Baseline'!I142,Modes,0)))</f>
        <v/>
      </c>
      <c r="J142" s="134"/>
      <c r="K142" s="192" t="str">
        <f>IF('DATA - Baseline'!K142=0,"",IF('DATA - Baseline'!K142="","",'DATA - Baseline'!K142))</f>
        <v/>
      </c>
      <c r="L142" s="192" t="str">
        <f>IF('DATA - Baseline'!L142="Yes",1,IF('DATA - Baseline'!L142="No",2,""))</f>
        <v/>
      </c>
      <c r="M142" s="192" t="str">
        <f>IF('DATA - Baseline'!M142="Yes",1,IF('DATA - Baseline'!M142="No",2,""))</f>
        <v/>
      </c>
      <c r="N142" s="178" t="str">
        <f>IF('DATA - Baseline'!N142="Relaxed",1,IF('DATA - Baseline'!N142="Rushed",2,IF('DATA - Baseline'!N142="Happy",3,IF('DATA - Baseline'!N142="Frustrated",4,IF('DATA - Baseline'!N142="Other",5,"")))))</f>
        <v/>
      </c>
      <c r="O142" s="176"/>
      <c r="P142" s="178" t="str">
        <f>IF('DATA - Baseline'!P142="","",'DATA - Baseline'!P142)</f>
        <v/>
      </c>
      <c r="Q142" s="178" t="str">
        <f>IF('DATA - Baseline'!Q142="Boy",1,IF('DATA - Baseline'!Q142="Girl",2,""))</f>
        <v/>
      </c>
      <c r="R142" s="192" t="str">
        <f>IF('DATA - Baseline'!R142&gt;0,'DATA - Baseline'!R142,"")</f>
        <v/>
      </c>
      <c r="S142" s="178" t="str">
        <f>IF('DATA - Baseline'!S142="Less than 0.5km",1,IF('DATA - Baseline'!S142="0.51 to 1.59km",2,IF('DATA - Baseline'!S142="1.6 to 3km",3,IF('DATA - Baseline'!S142="Over 3km",4, ""))))</f>
        <v/>
      </c>
      <c r="T142" s="126"/>
      <c r="U142" s="135"/>
      <c r="V142" s="135"/>
      <c r="W142" s="135"/>
      <c r="X142" s="135"/>
      <c r="Y142" s="135"/>
      <c r="Z142" s="178" t="str">
        <f>IF('DATA - Baseline'!Z142="STRONGLY AGREE",1,IF('DATA - Baseline'!Z142="AGREE",2,IF('DATA - Baseline'!Z142="DISAGREE",3,IF('DATA - Baseline'!Z142="STRONGLY DISAGREE",4, ""))))</f>
        <v/>
      </c>
      <c r="AA142" s="178" t="str">
        <f>IF(C142="","",(IF(COUNTA('DATA - Baseline'!AB142:AV142)&gt;0,1,2)))</f>
        <v/>
      </c>
      <c r="AB142" s="152"/>
      <c r="AC142" s="153"/>
      <c r="AD142" s="153"/>
      <c r="AE142" s="153"/>
      <c r="AF142" s="153"/>
      <c r="AG142" s="153"/>
      <c r="AH142" s="151"/>
      <c r="AI142" s="156"/>
      <c r="AJ142" s="156"/>
      <c r="AK142" s="156"/>
      <c r="AL142" s="156"/>
      <c r="AM142" s="156"/>
      <c r="AN142" s="156"/>
      <c r="AO142" s="157"/>
      <c r="AP142" s="158"/>
      <c r="AQ142" s="158"/>
      <c r="AR142" s="158"/>
      <c r="AS142" s="158"/>
      <c r="AT142" s="158"/>
      <c r="AU142" s="158"/>
      <c r="AV142" s="158"/>
      <c r="AW142" s="178" t="str">
        <f>IF('DATA - Baseline'!AW142="Relaxed",1,IF('DATA - Baseline'!AW142="Rushed",2,IF('DATA - Baseline'!AW142="Happy",3,IF('DATA - Baseline'!AW142="Tired",4,""))))</f>
        <v/>
      </c>
      <c r="AX142" s="178" t="str">
        <f>IF('DATA - Baseline'!AX142="Relaxed",1,IF('DATA - Baseline'!AX142="Rushed",2,IF('DATA - Baseline'!AX142="Happy",3,IF('DATA - Baseline'!AX142="Tired",4,""))))</f>
        <v/>
      </c>
      <c r="AY142" s="154"/>
      <c r="AZ142" s="314" t="str">
        <f>IF('DATA - Baseline'!AZ142="Yes",1,IF('DATA - Baseline'!AZ142="No",2,""))</f>
        <v/>
      </c>
      <c r="BA142" s="273"/>
      <c r="BB142" s="159"/>
      <c r="BC142" s="159"/>
      <c r="BE142" s="175"/>
    </row>
    <row r="143" spans="1:57" s="132" customFormat="1" ht="15" x14ac:dyDescent="0.3">
      <c r="A143" s="148"/>
      <c r="B143" s="149"/>
      <c r="C143" s="236" t="str">
        <f t="shared" si="2"/>
        <v/>
      </c>
      <c r="D143" s="198" t="str">
        <f>IF('DATA - Baseline'!D143="","",'DATA - Baseline'!D143)</f>
        <v/>
      </c>
      <c r="E143" s="178" t="str">
        <f>IF('DATA - Baseline'!E143="","",'DATA - Baseline'!E143)</f>
        <v/>
      </c>
      <c r="F143" s="178" t="str">
        <f>IF('DATA - Baseline'!F143="","",'DATA - Baseline'!F143)</f>
        <v/>
      </c>
      <c r="G143" s="178" t="str">
        <f>IF('DATA - Baseline'!G142="","",INDEX(Codes,MATCH('DATA - Baseline'!G142,Modes,0)))</f>
        <v/>
      </c>
      <c r="H143" s="178"/>
      <c r="I143" s="178" t="str">
        <f>IF('DATA - Baseline'!I143="","",INDEX(Codes,MATCH('DATA - Baseline'!I143,Modes,0)))</f>
        <v/>
      </c>
      <c r="J143" s="134"/>
      <c r="K143" s="192" t="str">
        <f>IF('DATA - Baseline'!K143=0,"",IF('DATA - Baseline'!K143="","",'DATA - Baseline'!K143))</f>
        <v/>
      </c>
      <c r="L143" s="192" t="str">
        <f>IF('DATA - Baseline'!L143="Yes",1,IF('DATA - Baseline'!L143="No",2,""))</f>
        <v/>
      </c>
      <c r="M143" s="192" t="str">
        <f>IF('DATA - Baseline'!M143="Yes",1,IF('DATA - Baseline'!M143="No",2,""))</f>
        <v/>
      </c>
      <c r="N143" s="178" t="str">
        <f>IF('DATA - Baseline'!N143="Relaxed",1,IF('DATA - Baseline'!N143="Rushed",2,IF('DATA - Baseline'!N143="Happy",3,IF('DATA - Baseline'!N143="Frustrated",4,IF('DATA - Baseline'!N143="Other",5,"")))))</f>
        <v/>
      </c>
      <c r="O143" s="176"/>
      <c r="P143" s="178" t="str">
        <f>IF('DATA - Baseline'!P143="","",'DATA - Baseline'!P143)</f>
        <v/>
      </c>
      <c r="Q143" s="178" t="str">
        <f>IF('DATA - Baseline'!Q143="Boy",1,IF('DATA - Baseline'!Q143="Girl",2,""))</f>
        <v/>
      </c>
      <c r="R143" s="192" t="str">
        <f>IF('DATA - Baseline'!R143&gt;0,'DATA - Baseline'!R143,"")</f>
        <v/>
      </c>
      <c r="S143" s="178" t="str">
        <f>IF('DATA - Baseline'!S143="Less than 0.5km",1,IF('DATA - Baseline'!S143="0.51 to 1.59km",2,IF('DATA - Baseline'!S143="1.6 to 3km",3,IF('DATA - Baseline'!S143="Over 3km",4, ""))))</f>
        <v/>
      </c>
      <c r="T143" s="126"/>
      <c r="U143" s="135"/>
      <c r="V143" s="135"/>
      <c r="W143" s="135"/>
      <c r="X143" s="135"/>
      <c r="Y143" s="135"/>
      <c r="Z143" s="178" t="str">
        <f>IF('DATA - Baseline'!Z143="STRONGLY AGREE",1,IF('DATA - Baseline'!Z143="AGREE",2,IF('DATA - Baseline'!Z143="DISAGREE",3,IF('DATA - Baseline'!Z143="STRONGLY DISAGREE",4, ""))))</f>
        <v/>
      </c>
      <c r="AA143" s="178" t="str">
        <f>IF(C143="","",(IF(COUNTA('DATA - Baseline'!AB143:AV143)&gt;0,1,2)))</f>
        <v/>
      </c>
      <c r="AB143" s="152"/>
      <c r="AC143" s="153"/>
      <c r="AD143" s="153"/>
      <c r="AE143" s="153"/>
      <c r="AF143" s="153"/>
      <c r="AG143" s="153"/>
      <c r="AH143" s="151"/>
      <c r="AI143" s="156"/>
      <c r="AJ143" s="156"/>
      <c r="AK143" s="156"/>
      <c r="AL143" s="156"/>
      <c r="AM143" s="156"/>
      <c r="AN143" s="156"/>
      <c r="AO143" s="157"/>
      <c r="AP143" s="158"/>
      <c r="AQ143" s="158"/>
      <c r="AR143" s="158"/>
      <c r="AS143" s="158"/>
      <c r="AT143" s="158"/>
      <c r="AU143" s="158"/>
      <c r="AV143" s="158"/>
      <c r="AW143" s="178" t="str">
        <f>IF('DATA - Baseline'!AW143="Relaxed",1,IF('DATA - Baseline'!AW143="Rushed",2,IF('DATA - Baseline'!AW143="Happy",3,IF('DATA - Baseline'!AW143="Tired",4,""))))</f>
        <v/>
      </c>
      <c r="AX143" s="178" t="str">
        <f>IF('DATA - Baseline'!AX143="Relaxed",1,IF('DATA - Baseline'!AX143="Rushed",2,IF('DATA - Baseline'!AX143="Happy",3,IF('DATA - Baseline'!AX143="Tired",4,""))))</f>
        <v/>
      </c>
      <c r="AY143" s="154"/>
      <c r="AZ143" s="314" t="str">
        <f>IF('DATA - Baseline'!AZ143="Yes",1,IF('DATA - Baseline'!AZ143="No",2,""))</f>
        <v/>
      </c>
      <c r="BA143" s="273"/>
      <c r="BB143" s="159"/>
      <c r="BC143" s="159"/>
      <c r="BE143" s="175"/>
    </row>
    <row r="144" spans="1:57" s="132" customFormat="1" ht="15" x14ac:dyDescent="0.3">
      <c r="A144" s="148"/>
      <c r="B144" s="149"/>
      <c r="C144" s="236" t="str">
        <f t="shared" si="2"/>
        <v/>
      </c>
      <c r="D144" s="198" t="str">
        <f>IF('DATA - Baseline'!D144="","",'DATA - Baseline'!D144)</f>
        <v/>
      </c>
      <c r="E144" s="178" t="str">
        <f>IF('DATA - Baseline'!E144="","",'DATA - Baseline'!E144)</f>
        <v/>
      </c>
      <c r="F144" s="178" t="str">
        <f>IF('DATA - Baseline'!F144="","",'DATA - Baseline'!F144)</f>
        <v/>
      </c>
      <c r="G144" s="178" t="str">
        <f>IF('DATA - Baseline'!G143="","",INDEX(Codes,MATCH('DATA - Baseline'!G143,Modes,0)))</f>
        <v/>
      </c>
      <c r="H144" s="178"/>
      <c r="I144" s="178" t="str">
        <f>IF('DATA - Baseline'!I144="","",INDEX(Codes,MATCH('DATA - Baseline'!I144,Modes,0)))</f>
        <v/>
      </c>
      <c r="J144" s="134"/>
      <c r="K144" s="192" t="str">
        <f>IF('DATA - Baseline'!K144=0,"",IF('DATA - Baseline'!K144="","",'DATA - Baseline'!K144))</f>
        <v/>
      </c>
      <c r="L144" s="192" t="str">
        <f>IF('DATA - Baseline'!L144="Yes",1,IF('DATA - Baseline'!L144="No",2,""))</f>
        <v/>
      </c>
      <c r="M144" s="192" t="str">
        <f>IF('DATA - Baseline'!M144="Yes",1,IF('DATA - Baseline'!M144="No",2,""))</f>
        <v/>
      </c>
      <c r="N144" s="178" t="str">
        <f>IF('DATA - Baseline'!N144="Relaxed",1,IF('DATA - Baseline'!N144="Rushed",2,IF('DATA - Baseline'!N144="Happy",3,IF('DATA - Baseline'!N144="Frustrated",4,IF('DATA - Baseline'!N144="Other",5,"")))))</f>
        <v/>
      </c>
      <c r="O144" s="176"/>
      <c r="P144" s="178" t="str">
        <f>IF('DATA - Baseline'!P144="","",'DATA - Baseline'!P144)</f>
        <v/>
      </c>
      <c r="Q144" s="178" t="str">
        <f>IF('DATA - Baseline'!Q144="Boy",1,IF('DATA - Baseline'!Q144="Girl",2,""))</f>
        <v/>
      </c>
      <c r="R144" s="192" t="str">
        <f>IF('DATA - Baseline'!R144&gt;0,'DATA - Baseline'!R144,"")</f>
        <v/>
      </c>
      <c r="S144" s="178" t="str">
        <f>IF('DATA - Baseline'!S144="Less than 0.5km",1,IF('DATA - Baseline'!S144="0.51 to 1.59km",2,IF('DATA - Baseline'!S144="1.6 to 3km",3,IF('DATA - Baseline'!S144="Over 3km",4, ""))))</f>
        <v/>
      </c>
      <c r="T144" s="126"/>
      <c r="U144" s="135"/>
      <c r="V144" s="135"/>
      <c r="W144" s="135"/>
      <c r="X144" s="135"/>
      <c r="Y144" s="135"/>
      <c r="Z144" s="178" t="str">
        <f>IF('DATA - Baseline'!Z144="STRONGLY AGREE",1,IF('DATA - Baseline'!Z144="AGREE",2,IF('DATA - Baseline'!Z144="DISAGREE",3,IF('DATA - Baseline'!Z144="STRONGLY DISAGREE",4, ""))))</f>
        <v/>
      </c>
      <c r="AA144" s="178" t="str">
        <f>IF(C144="","",(IF(COUNTA('DATA - Baseline'!AB144:AV144)&gt;0,1,2)))</f>
        <v/>
      </c>
      <c r="AB144" s="152"/>
      <c r="AC144" s="153"/>
      <c r="AD144" s="153"/>
      <c r="AE144" s="153"/>
      <c r="AF144" s="153"/>
      <c r="AG144" s="153"/>
      <c r="AH144" s="151"/>
      <c r="AI144" s="156"/>
      <c r="AJ144" s="156"/>
      <c r="AK144" s="156"/>
      <c r="AL144" s="156"/>
      <c r="AM144" s="156"/>
      <c r="AN144" s="156"/>
      <c r="AO144" s="157"/>
      <c r="AP144" s="158"/>
      <c r="AQ144" s="158"/>
      <c r="AR144" s="158"/>
      <c r="AS144" s="158"/>
      <c r="AT144" s="158"/>
      <c r="AU144" s="158"/>
      <c r="AV144" s="158"/>
      <c r="AW144" s="178" t="str">
        <f>IF('DATA - Baseline'!AW144="Relaxed",1,IF('DATA - Baseline'!AW144="Rushed",2,IF('DATA - Baseline'!AW144="Happy",3,IF('DATA - Baseline'!AW144="Tired",4,""))))</f>
        <v/>
      </c>
      <c r="AX144" s="178" t="str">
        <f>IF('DATA - Baseline'!AX144="Relaxed",1,IF('DATA - Baseline'!AX144="Rushed",2,IF('DATA - Baseline'!AX144="Happy",3,IF('DATA - Baseline'!AX144="Tired",4,""))))</f>
        <v/>
      </c>
      <c r="AY144" s="154"/>
      <c r="AZ144" s="314" t="str">
        <f>IF('DATA - Baseline'!AZ144="Yes",1,IF('DATA - Baseline'!AZ144="No",2,""))</f>
        <v/>
      </c>
      <c r="BA144" s="273"/>
      <c r="BB144" s="159"/>
      <c r="BC144" s="159"/>
      <c r="BE144" s="175"/>
    </row>
    <row r="145" spans="1:57" s="132" customFormat="1" ht="15" x14ac:dyDescent="0.3">
      <c r="A145" s="148"/>
      <c r="B145" s="149"/>
      <c r="C145" s="236" t="str">
        <f t="shared" si="2"/>
        <v/>
      </c>
      <c r="D145" s="198" t="str">
        <f>IF('DATA - Baseline'!D145="","",'DATA - Baseline'!D145)</f>
        <v/>
      </c>
      <c r="E145" s="178" t="str">
        <f>IF('DATA - Baseline'!E145="","",'DATA - Baseline'!E145)</f>
        <v/>
      </c>
      <c r="F145" s="178" t="str">
        <f>IF('DATA - Baseline'!F145="","",'DATA - Baseline'!F145)</f>
        <v/>
      </c>
      <c r="G145" s="178" t="str">
        <f>IF('DATA - Baseline'!G144="","",INDEX(Codes,MATCH('DATA - Baseline'!G144,Modes,0)))</f>
        <v/>
      </c>
      <c r="H145" s="178"/>
      <c r="I145" s="178" t="str">
        <f>IF('DATA - Baseline'!I145="","",INDEX(Codes,MATCH('DATA - Baseline'!I145,Modes,0)))</f>
        <v/>
      </c>
      <c r="J145" s="134"/>
      <c r="K145" s="192" t="str">
        <f>IF('DATA - Baseline'!K145=0,"",IF('DATA - Baseline'!K145="","",'DATA - Baseline'!K145))</f>
        <v/>
      </c>
      <c r="L145" s="192" t="str">
        <f>IF('DATA - Baseline'!L145="Yes",1,IF('DATA - Baseline'!L145="No",2,""))</f>
        <v/>
      </c>
      <c r="M145" s="192" t="str">
        <f>IF('DATA - Baseline'!M145="Yes",1,IF('DATA - Baseline'!M145="No",2,""))</f>
        <v/>
      </c>
      <c r="N145" s="178" t="str">
        <f>IF('DATA - Baseline'!N145="Relaxed",1,IF('DATA - Baseline'!N145="Rushed",2,IF('DATA - Baseline'!N145="Happy",3,IF('DATA - Baseline'!N145="Frustrated",4,IF('DATA - Baseline'!N145="Other",5,"")))))</f>
        <v/>
      </c>
      <c r="O145" s="176"/>
      <c r="P145" s="178" t="str">
        <f>IF('DATA - Baseline'!P145="","",'DATA - Baseline'!P145)</f>
        <v/>
      </c>
      <c r="Q145" s="178" t="str">
        <f>IF('DATA - Baseline'!Q145="Boy",1,IF('DATA - Baseline'!Q145="Girl",2,""))</f>
        <v/>
      </c>
      <c r="R145" s="192" t="str">
        <f>IF('DATA - Baseline'!R145&gt;0,'DATA - Baseline'!R145,"")</f>
        <v/>
      </c>
      <c r="S145" s="178" t="str">
        <f>IF('DATA - Baseline'!S145="Less than 0.5km",1,IF('DATA - Baseline'!S145="0.51 to 1.59km",2,IF('DATA - Baseline'!S145="1.6 to 3km",3,IF('DATA - Baseline'!S145="Over 3km",4, ""))))</f>
        <v/>
      </c>
      <c r="T145" s="126"/>
      <c r="U145" s="135"/>
      <c r="V145" s="135"/>
      <c r="W145" s="135"/>
      <c r="X145" s="135"/>
      <c r="Y145" s="135"/>
      <c r="Z145" s="178" t="str">
        <f>IF('DATA - Baseline'!Z145="STRONGLY AGREE",1,IF('DATA - Baseline'!Z145="AGREE",2,IF('DATA - Baseline'!Z145="DISAGREE",3,IF('DATA - Baseline'!Z145="STRONGLY DISAGREE",4, ""))))</f>
        <v/>
      </c>
      <c r="AA145" s="178" t="str">
        <f>IF(C145="","",(IF(COUNTA('DATA - Baseline'!AB145:AV145)&gt;0,1,2)))</f>
        <v/>
      </c>
      <c r="AB145" s="152"/>
      <c r="AC145" s="153"/>
      <c r="AD145" s="153"/>
      <c r="AE145" s="153"/>
      <c r="AF145" s="153"/>
      <c r="AG145" s="153"/>
      <c r="AH145" s="151"/>
      <c r="AI145" s="156"/>
      <c r="AJ145" s="156"/>
      <c r="AK145" s="156"/>
      <c r="AL145" s="156"/>
      <c r="AM145" s="156"/>
      <c r="AN145" s="156"/>
      <c r="AO145" s="157"/>
      <c r="AP145" s="158"/>
      <c r="AQ145" s="158"/>
      <c r="AR145" s="158"/>
      <c r="AS145" s="158"/>
      <c r="AT145" s="158"/>
      <c r="AU145" s="158"/>
      <c r="AV145" s="158"/>
      <c r="AW145" s="178" t="str">
        <f>IF('DATA - Baseline'!AW145="Relaxed",1,IF('DATA - Baseline'!AW145="Rushed",2,IF('DATA - Baseline'!AW145="Happy",3,IF('DATA - Baseline'!AW145="Tired",4,""))))</f>
        <v/>
      </c>
      <c r="AX145" s="178" t="str">
        <f>IF('DATA - Baseline'!AX145="Relaxed",1,IF('DATA - Baseline'!AX145="Rushed",2,IF('DATA - Baseline'!AX145="Happy",3,IF('DATA - Baseline'!AX145="Tired",4,""))))</f>
        <v/>
      </c>
      <c r="AY145" s="154"/>
      <c r="AZ145" s="314" t="str">
        <f>IF('DATA - Baseline'!AZ145="Yes",1,IF('DATA - Baseline'!AZ145="No",2,""))</f>
        <v/>
      </c>
      <c r="BA145" s="273"/>
      <c r="BB145" s="159"/>
      <c r="BC145" s="159"/>
      <c r="BE145" s="175"/>
    </row>
    <row r="146" spans="1:57" s="132" customFormat="1" ht="15" x14ac:dyDescent="0.3">
      <c r="A146" s="148"/>
      <c r="B146" s="149"/>
      <c r="C146" s="236" t="str">
        <f t="shared" si="2"/>
        <v/>
      </c>
      <c r="D146" s="198" t="str">
        <f>IF('DATA - Baseline'!D146="","",'DATA - Baseline'!D146)</f>
        <v/>
      </c>
      <c r="E146" s="178" t="str">
        <f>IF('DATA - Baseline'!E146="","",'DATA - Baseline'!E146)</f>
        <v/>
      </c>
      <c r="F146" s="178" t="str">
        <f>IF('DATA - Baseline'!F146="","",'DATA - Baseline'!F146)</f>
        <v/>
      </c>
      <c r="G146" s="178" t="str">
        <f>IF('DATA - Baseline'!G145="","",INDEX(Codes,MATCH('DATA - Baseline'!G145,Modes,0)))</f>
        <v/>
      </c>
      <c r="H146" s="178"/>
      <c r="I146" s="178" t="str">
        <f>IF('DATA - Baseline'!I146="","",INDEX(Codes,MATCH('DATA - Baseline'!I146,Modes,0)))</f>
        <v/>
      </c>
      <c r="J146" s="134"/>
      <c r="K146" s="192" t="str">
        <f>IF('DATA - Baseline'!K146=0,"",IF('DATA - Baseline'!K146="","",'DATA - Baseline'!K146))</f>
        <v/>
      </c>
      <c r="L146" s="192" t="str">
        <f>IF('DATA - Baseline'!L146="Yes",1,IF('DATA - Baseline'!L146="No",2,""))</f>
        <v/>
      </c>
      <c r="M146" s="192" t="str">
        <f>IF('DATA - Baseline'!M146="Yes",1,IF('DATA - Baseline'!M146="No",2,""))</f>
        <v/>
      </c>
      <c r="N146" s="178" t="str">
        <f>IF('DATA - Baseline'!N146="Relaxed",1,IF('DATA - Baseline'!N146="Rushed",2,IF('DATA - Baseline'!N146="Happy",3,IF('DATA - Baseline'!N146="Frustrated",4,IF('DATA - Baseline'!N146="Other",5,"")))))</f>
        <v/>
      </c>
      <c r="O146" s="176"/>
      <c r="P146" s="178" t="str">
        <f>IF('DATA - Baseline'!P146="","",'DATA - Baseline'!P146)</f>
        <v/>
      </c>
      <c r="Q146" s="178" t="str">
        <f>IF('DATA - Baseline'!Q146="Boy",1,IF('DATA - Baseline'!Q146="Girl",2,""))</f>
        <v/>
      </c>
      <c r="R146" s="192" t="str">
        <f>IF('DATA - Baseline'!R146&gt;0,'DATA - Baseline'!R146,"")</f>
        <v/>
      </c>
      <c r="S146" s="178" t="str">
        <f>IF('DATA - Baseline'!S146="Less than 0.5km",1,IF('DATA - Baseline'!S146="0.51 to 1.59km",2,IF('DATA - Baseline'!S146="1.6 to 3km",3,IF('DATA - Baseline'!S146="Over 3km",4, ""))))</f>
        <v/>
      </c>
      <c r="T146" s="126"/>
      <c r="U146" s="135"/>
      <c r="V146" s="135"/>
      <c r="W146" s="135"/>
      <c r="X146" s="135"/>
      <c r="Y146" s="135"/>
      <c r="Z146" s="178" t="str">
        <f>IF('DATA - Baseline'!Z146="STRONGLY AGREE",1,IF('DATA - Baseline'!Z146="AGREE",2,IF('DATA - Baseline'!Z146="DISAGREE",3,IF('DATA - Baseline'!Z146="STRONGLY DISAGREE",4, ""))))</f>
        <v/>
      </c>
      <c r="AA146" s="178" t="str">
        <f>IF(C146="","",(IF(COUNTA('DATA - Baseline'!AB146:AV146)&gt;0,1,2)))</f>
        <v/>
      </c>
      <c r="AB146" s="152"/>
      <c r="AC146" s="153"/>
      <c r="AD146" s="153"/>
      <c r="AE146" s="153"/>
      <c r="AF146" s="153"/>
      <c r="AG146" s="153"/>
      <c r="AH146" s="151"/>
      <c r="AI146" s="156"/>
      <c r="AJ146" s="156"/>
      <c r="AK146" s="156"/>
      <c r="AL146" s="156"/>
      <c r="AM146" s="156"/>
      <c r="AN146" s="156"/>
      <c r="AO146" s="157"/>
      <c r="AP146" s="158"/>
      <c r="AQ146" s="158"/>
      <c r="AR146" s="158"/>
      <c r="AS146" s="158"/>
      <c r="AT146" s="158"/>
      <c r="AU146" s="158"/>
      <c r="AV146" s="158"/>
      <c r="AW146" s="178" t="str">
        <f>IF('DATA - Baseline'!AW146="Relaxed",1,IF('DATA - Baseline'!AW146="Rushed",2,IF('DATA - Baseline'!AW146="Happy",3,IF('DATA - Baseline'!AW146="Tired",4,""))))</f>
        <v/>
      </c>
      <c r="AX146" s="178" t="str">
        <f>IF('DATA - Baseline'!AX146="Relaxed",1,IF('DATA - Baseline'!AX146="Rushed",2,IF('DATA - Baseline'!AX146="Happy",3,IF('DATA - Baseline'!AX146="Tired",4,""))))</f>
        <v/>
      </c>
      <c r="AY146" s="154"/>
      <c r="AZ146" s="314" t="str">
        <f>IF('DATA - Baseline'!AZ146="Yes",1,IF('DATA - Baseline'!AZ146="No",2,""))</f>
        <v/>
      </c>
      <c r="BA146" s="273"/>
      <c r="BB146" s="159"/>
      <c r="BC146" s="159"/>
      <c r="BE146" s="175"/>
    </row>
    <row r="147" spans="1:57" s="132" customFormat="1" ht="15" x14ac:dyDescent="0.3">
      <c r="A147" s="148"/>
      <c r="B147" s="149"/>
      <c r="C147" s="236" t="str">
        <f t="shared" si="2"/>
        <v/>
      </c>
      <c r="D147" s="198" t="str">
        <f>IF('DATA - Baseline'!D147="","",'DATA - Baseline'!D147)</f>
        <v/>
      </c>
      <c r="E147" s="178" t="str">
        <f>IF('DATA - Baseline'!E147="","",'DATA - Baseline'!E147)</f>
        <v/>
      </c>
      <c r="F147" s="178" t="str">
        <f>IF('DATA - Baseline'!F147="","",'DATA - Baseline'!F147)</f>
        <v/>
      </c>
      <c r="G147" s="178" t="str">
        <f>IF('DATA - Baseline'!G146="","",INDEX(Codes,MATCH('DATA - Baseline'!G146,Modes,0)))</f>
        <v/>
      </c>
      <c r="H147" s="178"/>
      <c r="I147" s="178" t="str">
        <f>IF('DATA - Baseline'!I147="","",INDEX(Codes,MATCH('DATA - Baseline'!I147,Modes,0)))</f>
        <v/>
      </c>
      <c r="J147" s="134"/>
      <c r="K147" s="192" t="str">
        <f>IF('DATA - Baseline'!K147=0,"",IF('DATA - Baseline'!K147="","",'DATA - Baseline'!K147))</f>
        <v/>
      </c>
      <c r="L147" s="192" t="str">
        <f>IF('DATA - Baseline'!L147="Yes",1,IF('DATA - Baseline'!L147="No",2,""))</f>
        <v/>
      </c>
      <c r="M147" s="192" t="str">
        <f>IF('DATA - Baseline'!M147="Yes",1,IF('DATA - Baseline'!M147="No",2,""))</f>
        <v/>
      </c>
      <c r="N147" s="178" t="str">
        <f>IF('DATA - Baseline'!N147="Relaxed",1,IF('DATA - Baseline'!N147="Rushed",2,IF('DATA - Baseline'!N147="Happy",3,IF('DATA - Baseline'!N147="Frustrated",4,IF('DATA - Baseline'!N147="Other",5,"")))))</f>
        <v/>
      </c>
      <c r="O147" s="176"/>
      <c r="P147" s="178" t="str">
        <f>IF('DATA - Baseline'!P147="","",'DATA - Baseline'!P147)</f>
        <v/>
      </c>
      <c r="Q147" s="178" t="str">
        <f>IF('DATA - Baseline'!Q147="Boy",1,IF('DATA - Baseline'!Q147="Girl",2,""))</f>
        <v/>
      </c>
      <c r="R147" s="192" t="str">
        <f>IF('DATA - Baseline'!R147&gt;0,'DATA - Baseline'!R147,"")</f>
        <v/>
      </c>
      <c r="S147" s="178" t="str">
        <f>IF('DATA - Baseline'!S147="Less than 0.5km",1,IF('DATA - Baseline'!S147="0.51 to 1.59km",2,IF('DATA - Baseline'!S147="1.6 to 3km",3,IF('DATA - Baseline'!S147="Over 3km",4, ""))))</f>
        <v/>
      </c>
      <c r="T147" s="126"/>
      <c r="U147" s="135"/>
      <c r="V147" s="135"/>
      <c r="W147" s="135"/>
      <c r="X147" s="135"/>
      <c r="Y147" s="135"/>
      <c r="Z147" s="178" t="str">
        <f>IF('DATA - Baseline'!Z147="STRONGLY AGREE",1,IF('DATA - Baseline'!Z147="AGREE",2,IF('DATA - Baseline'!Z147="DISAGREE",3,IF('DATA - Baseline'!Z147="STRONGLY DISAGREE",4, ""))))</f>
        <v/>
      </c>
      <c r="AA147" s="178" t="str">
        <f>IF(C147="","",(IF(COUNTA('DATA - Baseline'!AB147:AV147)&gt;0,1,2)))</f>
        <v/>
      </c>
      <c r="AB147" s="152"/>
      <c r="AC147" s="153"/>
      <c r="AD147" s="153"/>
      <c r="AE147" s="153"/>
      <c r="AF147" s="153"/>
      <c r="AG147" s="153"/>
      <c r="AH147" s="151"/>
      <c r="AI147" s="156"/>
      <c r="AJ147" s="156"/>
      <c r="AK147" s="156"/>
      <c r="AL147" s="156"/>
      <c r="AM147" s="156"/>
      <c r="AN147" s="156"/>
      <c r="AO147" s="157"/>
      <c r="AP147" s="158"/>
      <c r="AQ147" s="158"/>
      <c r="AR147" s="158"/>
      <c r="AS147" s="158"/>
      <c r="AT147" s="158"/>
      <c r="AU147" s="158"/>
      <c r="AV147" s="158"/>
      <c r="AW147" s="178" t="str">
        <f>IF('DATA - Baseline'!AW147="Relaxed",1,IF('DATA - Baseline'!AW147="Rushed",2,IF('DATA - Baseline'!AW147="Happy",3,IF('DATA - Baseline'!AW147="Tired",4,""))))</f>
        <v/>
      </c>
      <c r="AX147" s="178" t="str">
        <f>IF('DATA - Baseline'!AX147="Relaxed",1,IF('DATA - Baseline'!AX147="Rushed",2,IF('DATA - Baseline'!AX147="Happy",3,IF('DATA - Baseline'!AX147="Tired",4,""))))</f>
        <v/>
      </c>
      <c r="AY147" s="154"/>
      <c r="AZ147" s="314" t="str">
        <f>IF('DATA - Baseline'!AZ147="Yes",1,IF('DATA - Baseline'!AZ147="No",2,""))</f>
        <v/>
      </c>
      <c r="BA147" s="273"/>
      <c r="BB147" s="159"/>
      <c r="BC147" s="159"/>
      <c r="BE147" s="175"/>
    </row>
    <row r="148" spans="1:57" s="132" customFormat="1" ht="15" x14ac:dyDescent="0.3">
      <c r="A148" s="148"/>
      <c r="B148" s="149"/>
      <c r="C148" s="236" t="str">
        <f t="shared" si="2"/>
        <v/>
      </c>
      <c r="D148" s="198" t="str">
        <f>IF('DATA - Baseline'!D148="","",'DATA - Baseline'!D148)</f>
        <v/>
      </c>
      <c r="E148" s="178" t="str">
        <f>IF('DATA - Baseline'!E148="","",'DATA - Baseline'!E148)</f>
        <v/>
      </c>
      <c r="F148" s="178" t="str">
        <f>IF('DATA - Baseline'!F148="","",'DATA - Baseline'!F148)</f>
        <v/>
      </c>
      <c r="G148" s="178" t="str">
        <f>IF('DATA - Baseline'!G147="","",INDEX(Codes,MATCH('DATA - Baseline'!G147,Modes,0)))</f>
        <v/>
      </c>
      <c r="H148" s="178"/>
      <c r="I148" s="178" t="str">
        <f>IF('DATA - Baseline'!I148="","",INDEX(Codes,MATCH('DATA - Baseline'!I148,Modes,0)))</f>
        <v/>
      </c>
      <c r="J148" s="134"/>
      <c r="K148" s="192" t="str">
        <f>IF('DATA - Baseline'!K148=0,"",IF('DATA - Baseline'!K148="","",'DATA - Baseline'!K148))</f>
        <v/>
      </c>
      <c r="L148" s="192" t="str">
        <f>IF('DATA - Baseline'!L148="Yes",1,IF('DATA - Baseline'!L148="No",2,""))</f>
        <v/>
      </c>
      <c r="M148" s="192" t="str">
        <f>IF('DATA - Baseline'!M148="Yes",1,IF('DATA - Baseline'!M148="No",2,""))</f>
        <v/>
      </c>
      <c r="N148" s="178" t="str">
        <f>IF('DATA - Baseline'!N148="Relaxed",1,IF('DATA - Baseline'!N148="Rushed",2,IF('DATA - Baseline'!N148="Happy",3,IF('DATA - Baseline'!N148="Frustrated",4,IF('DATA - Baseline'!N148="Other",5,"")))))</f>
        <v/>
      </c>
      <c r="O148" s="176"/>
      <c r="P148" s="178" t="str">
        <f>IF('DATA - Baseline'!P148="","",'DATA - Baseline'!P148)</f>
        <v/>
      </c>
      <c r="Q148" s="178" t="str">
        <f>IF('DATA - Baseline'!Q148="Boy",1,IF('DATA - Baseline'!Q148="Girl",2,""))</f>
        <v/>
      </c>
      <c r="R148" s="192" t="str">
        <f>IF('DATA - Baseline'!R148&gt;0,'DATA - Baseline'!R148,"")</f>
        <v/>
      </c>
      <c r="S148" s="178" t="str">
        <f>IF('DATA - Baseline'!S148="Less than 0.5km",1,IF('DATA - Baseline'!S148="0.51 to 1.59km",2,IF('DATA - Baseline'!S148="1.6 to 3km",3,IF('DATA - Baseline'!S148="Over 3km",4, ""))))</f>
        <v/>
      </c>
      <c r="T148" s="126"/>
      <c r="U148" s="135"/>
      <c r="V148" s="135"/>
      <c r="W148" s="135"/>
      <c r="X148" s="135"/>
      <c r="Y148" s="135"/>
      <c r="Z148" s="178" t="str">
        <f>IF('DATA - Baseline'!Z148="STRONGLY AGREE",1,IF('DATA - Baseline'!Z148="AGREE",2,IF('DATA - Baseline'!Z148="DISAGREE",3,IF('DATA - Baseline'!Z148="STRONGLY DISAGREE",4, ""))))</f>
        <v/>
      </c>
      <c r="AA148" s="178" t="str">
        <f>IF(C148="","",(IF(COUNTA('DATA - Baseline'!AB148:AV148)&gt;0,1,2)))</f>
        <v/>
      </c>
      <c r="AB148" s="152"/>
      <c r="AC148" s="153"/>
      <c r="AD148" s="153"/>
      <c r="AE148" s="153"/>
      <c r="AF148" s="153"/>
      <c r="AG148" s="153"/>
      <c r="AH148" s="151"/>
      <c r="AI148" s="156"/>
      <c r="AJ148" s="156"/>
      <c r="AK148" s="156"/>
      <c r="AL148" s="156"/>
      <c r="AM148" s="156"/>
      <c r="AN148" s="156"/>
      <c r="AO148" s="157"/>
      <c r="AP148" s="158"/>
      <c r="AQ148" s="158"/>
      <c r="AR148" s="158"/>
      <c r="AS148" s="158"/>
      <c r="AT148" s="158"/>
      <c r="AU148" s="158"/>
      <c r="AV148" s="158"/>
      <c r="AW148" s="178" t="str">
        <f>IF('DATA - Baseline'!AW148="Relaxed",1,IF('DATA - Baseline'!AW148="Rushed",2,IF('DATA - Baseline'!AW148="Happy",3,IF('DATA - Baseline'!AW148="Tired",4,""))))</f>
        <v/>
      </c>
      <c r="AX148" s="178" t="str">
        <f>IF('DATA - Baseline'!AX148="Relaxed",1,IF('DATA - Baseline'!AX148="Rushed",2,IF('DATA - Baseline'!AX148="Happy",3,IF('DATA - Baseline'!AX148="Tired",4,""))))</f>
        <v/>
      </c>
      <c r="AY148" s="154"/>
      <c r="AZ148" s="314" t="str">
        <f>IF('DATA - Baseline'!AZ148="Yes",1,IF('DATA - Baseline'!AZ148="No",2,""))</f>
        <v/>
      </c>
      <c r="BA148" s="273"/>
      <c r="BB148" s="159"/>
      <c r="BC148" s="159"/>
      <c r="BE148" s="175"/>
    </row>
    <row r="149" spans="1:57" s="132" customFormat="1" ht="15" x14ac:dyDescent="0.3">
      <c r="A149" s="148"/>
      <c r="B149" s="149"/>
      <c r="C149" s="236" t="str">
        <f t="shared" si="2"/>
        <v/>
      </c>
      <c r="D149" s="198" t="str">
        <f>IF('DATA - Baseline'!D149="","",'DATA - Baseline'!D149)</f>
        <v/>
      </c>
      <c r="E149" s="178" t="str">
        <f>IF('DATA - Baseline'!E149="","",'DATA - Baseline'!E149)</f>
        <v/>
      </c>
      <c r="F149" s="178" t="str">
        <f>IF('DATA - Baseline'!F149="","",'DATA - Baseline'!F149)</f>
        <v/>
      </c>
      <c r="G149" s="178" t="str">
        <f>IF('DATA - Baseline'!G148="","",INDEX(Codes,MATCH('DATA - Baseline'!G148,Modes,0)))</f>
        <v/>
      </c>
      <c r="H149" s="178"/>
      <c r="I149" s="178" t="str">
        <f>IF('DATA - Baseline'!I149="","",INDEX(Codes,MATCH('DATA - Baseline'!I149,Modes,0)))</f>
        <v/>
      </c>
      <c r="J149" s="134"/>
      <c r="K149" s="192" t="str">
        <f>IF('DATA - Baseline'!K149=0,"",IF('DATA - Baseline'!K149="","",'DATA - Baseline'!K149))</f>
        <v/>
      </c>
      <c r="L149" s="192" t="str">
        <f>IF('DATA - Baseline'!L149="Yes",1,IF('DATA - Baseline'!L149="No",2,""))</f>
        <v/>
      </c>
      <c r="M149" s="192" t="str">
        <f>IF('DATA - Baseline'!M149="Yes",1,IF('DATA - Baseline'!M149="No",2,""))</f>
        <v/>
      </c>
      <c r="N149" s="178" t="str">
        <f>IF('DATA - Baseline'!N149="Relaxed",1,IF('DATA - Baseline'!N149="Rushed",2,IF('DATA - Baseline'!N149="Happy",3,IF('DATA - Baseline'!N149="Frustrated",4,IF('DATA - Baseline'!N149="Other",5,"")))))</f>
        <v/>
      </c>
      <c r="O149" s="176"/>
      <c r="P149" s="178" t="str">
        <f>IF('DATA - Baseline'!P149="","",'DATA - Baseline'!P149)</f>
        <v/>
      </c>
      <c r="Q149" s="178" t="str">
        <f>IF('DATA - Baseline'!Q149="Boy",1,IF('DATA - Baseline'!Q149="Girl",2,""))</f>
        <v/>
      </c>
      <c r="R149" s="192" t="str">
        <f>IF('DATA - Baseline'!R149&gt;0,'DATA - Baseline'!R149,"")</f>
        <v/>
      </c>
      <c r="S149" s="178" t="str">
        <f>IF('DATA - Baseline'!S149="Less than 0.5km",1,IF('DATA - Baseline'!S149="0.51 to 1.59km",2,IF('DATA - Baseline'!S149="1.6 to 3km",3,IF('DATA - Baseline'!S149="Over 3km",4, ""))))</f>
        <v/>
      </c>
      <c r="T149" s="126"/>
      <c r="U149" s="135"/>
      <c r="V149" s="135"/>
      <c r="W149" s="135"/>
      <c r="X149" s="135"/>
      <c r="Y149" s="135"/>
      <c r="Z149" s="178" t="str">
        <f>IF('DATA - Baseline'!Z149="STRONGLY AGREE",1,IF('DATA - Baseline'!Z149="AGREE",2,IF('DATA - Baseline'!Z149="DISAGREE",3,IF('DATA - Baseline'!Z149="STRONGLY DISAGREE",4, ""))))</f>
        <v/>
      </c>
      <c r="AA149" s="178" t="str">
        <f>IF(C149="","",(IF(COUNTA('DATA - Baseline'!AB149:AV149)&gt;0,1,2)))</f>
        <v/>
      </c>
      <c r="AB149" s="152"/>
      <c r="AC149" s="153"/>
      <c r="AD149" s="153"/>
      <c r="AE149" s="153"/>
      <c r="AF149" s="153"/>
      <c r="AG149" s="153"/>
      <c r="AH149" s="151"/>
      <c r="AI149" s="156"/>
      <c r="AJ149" s="156"/>
      <c r="AK149" s="156"/>
      <c r="AL149" s="156"/>
      <c r="AM149" s="156"/>
      <c r="AN149" s="156"/>
      <c r="AO149" s="157"/>
      <c r="AP149" s="158"/>
      <c r="AQ149" s="158"/>
      <c r="AR149" s="158"/>
      <c r="AS149" s="158"/>
      <c r="AT149" s="158"/>
      <c r="AU149" s="158"/>
      <c r="AV149" s="158"/>
      <c r="AW149" s="178" t="str">
        <f>IF('DATA - Baseline'!AW149="Relaxed",1,IF('DATA - Baseline'!AW149="Rushed",2,IF('DATA - Baseline'!AW149="Happy",3,IF('DATA - Baseline'!AW149="Tired",4,""))))</f>
        <v/>
      </c>
      <c r="AX149" s="178" t="str">
        <f>IF('DATA - Baseline'!AX149="Relaxed",1,IF('DATA - Baseline'!AX149="Rushed",2,IF('DATA - Baseline'!AX149="Happy",3,IF('DATA - Baseline'!AX149="Tired",4,""))))</f>
        <v/>
      </c>
      <c r="AY149" s="154"/>
      <c r="AZ149" s="314" t="str">
        <f>IF('DATA - Baseline'!AZ149="Yes",1,IF('DATA - Baseline'!AZ149="No",2,""))</f>
        <v/>
      </c>
      <c r="BA149" s="273"/>
      <c r="BB149" s="159"/>
      <c r="BC149" s="159"/>
      <c r="BE149" s="175"/>
    </row>
    <row r="150" spans="1:57" s="132" customFormat="1" ht="15" x14ac:dyDescent="0.3">
      <c r="A150" s="148"/>
      <c r="B150" s="149"/>
      <c r="C150" s="236" t="str">
        <f t="shared" si="2"/>
        <v/>
      </c>
      <c r="D150" s="198" t="str">
        <f>IF('DATA - Baseline'!D150="","",'DATA - Baseline'!D150)</f>
        <v/>
      </c>
      <c r="E150" s="178" t="str">
        <f>IF('DATA - Baseline'!E150="","",'DATA - Baseline'!E150)</f>
        <v/>
      </c>
      <c r="F150" s="178" t="str">
        <f>IF('DATA - Baseline'!F150="","",'DATA - Baseline'!F150)</f>
        <v/>
      </c>
      <c r="G150" s="178" t="str">
        <f>IF('DATA - Baseline'!G149="","",INDEX(Codes,MATCH('DATA - Baseline'!G149,Modes,0)))</f>
        <v/>
      </c>
      <c r="H150" s="178"/>
      <c r="I150" s="178" t="str">
        <f>IF('DATA - Baseline'!I150="","",INDEX(Codes,MATCH('DATA - Baseline'!I150,Modes,0)))</f>
        <v/>
      </c>
      <c r="J150" s="134"/>
      <c r="K150" s="192" t="str">
        <f>IF('DATA - Baseline'!K150=0,"",IF('DATA - Baseline'!K150="","",'DATA - Baseline'!K150))</f>
        <v/>
      </c>
      <c r="L150" s="192" t="str">
        <f>IF('DATA - Baseline'!L150="Yes",1,IF('DATA - Baseline'!L150="No",2,""))</f>
        <v/>
      </c>
      <c r="M150" s="192" t="str">
        <f>IF('DATA - Baseline'!M150="Yes",1,IF('DATA - Baseline'!M150="No",2,""))</f>
        <v/>
      </c>
      <c r="N150" s="178" t="str">
        <f>IF('DATA - Baseline'!N150="Relaxed",1,IF('DATA - Baseline'!N150="Rushed",2,IF('DATA - Baseline'!N150="Happy",3,IF('DATA - Baseline'!N150="Frustrated",4,IF('DATA - Baseline'!N150="Other",5,"")))))</f>
        <v/>
      </c>
      <c r="O150" s="176"/>
      <c r="P150" s="178" t="str">
        <f>IF('DATA - Baseline'!P150="","",'DATA - Baseline'!P150)</f>
        <v/>
      </c>
      <c r="Q150" s="178" t="str">
        <f>IF('DATA - Baseline'!Q150="Boy",1,IF('DATA - Baseline'!Q150="Girl",2,""))</f>
        <v/>
      </c>
      <c r="R150" s="192" t="str">
        <f>IF('DATA - Baseline'!R150&gt;0,'DATA - Baseline'!R150,"")</f>
        <v/>
      </c>
      <c r="S150" s="178" t="str">
        <f>IF('DATA - Baseline'!S150="Less than 0.5km",1,IF('DATA - Baseline'!S150="0.51 to 1.59km",2,IF('DATA - Baseline'!S150="1.6 to 3km",3,IF('DATA - Baseline'!S150="Over 3km",4, ""))))</f>
        <v/>
      </c>
      <c r="T150" s="126"/>
      <c r="U150" s="135"/>
      <c r="V150" s="135"/>
      <c r="W150" s="135"/>
      <c r="X150" s="135"/>
      <c r="Y150" s="135"/>
      <c r="Z150" s="178" t="str">
        <f>IF('DATA - Baseline'!Z150="STRONGLY AGREE",1,IF('DATA - Baseline'!Z150="AGREE",2,IF('DATA - Baseline'!Z150="DISAGREE",3,IF('DATA - Baseline'!Z150="STRONGLY DISAGREE",4, ""))))</f>
        <v/>
      </c>
      <c r="AA150" s="178" t="str">
        <f>IF(C150="","",(IF(COUNTA('DATA - Baseline'!AB150:AV150)&gt;0,1,2)))</f>
        <v/>
      </c>
      <c r="AB150" s="152"/>
      <c r="AC150" s="153"/>
      <c r="AD150" s="153"/>
      <c r="AE150" s="153"/>
      <c r="AF150" s="153"/>
      <c r="AG150" s="153"/>
      <c r="AH150" s="151"/>
      <c r="AI150" s="156"/>
      <c r="AJ150" s="156"/>
      <c r="AK150" s="156"/>
      <c r="AL150" s="156"/>
      <c r="AM150" s="156"/>
      <c r="AN150" s="156"/>
      <c r="AO150" s="157"/>
      <c r="AP150" s="158"/>
      <c r="AQ150" s="158"/>
      <c r="AR150" s="158"/>
      <c r="AS150" s="158"/>
      <c r="AT150" s="158"/>
      <c r="AU150" s="158"/>
      <c r="AV150" s="158"/>
      <c r="AW150" s="178" t="str">
        <f>IF('DATA - Baseline'!AW150="Relaxed",1,IF('DATA - Baseline'!AW150="Rushed",2,IF('DATA - Baseline'!AW150="Happy",3,IF('DATA - Baseline'!AW150="Tired",4,""))))</f>
        <v/>
      </c>
      <c r="AX150" s="178" t="str">
        <f>IF('DATA - Baseline'!AX150="Relaxed",1,IF('DATA - Baseline'!AX150="Rushed",2,IF('DATA - Baseline'!AX150="Happy",3,IF('DATA - Baseline'!AX150="Tired",4,""))))</f>
        <v/>
      </c>
      <c r="AY150" s="154"/>
      <c r="AZ150" s="314" t="str">
        <f>IF('DATA - Baseline'!AZ150="Yes",1,IF('DATA - Baseline'!AZ150="No",2,""))</f>
        <v/>
      </c>
      <c r="BA150" s="273"/>
      <c r="BB150" s="159"/>
      <c r="BC150" s="159"/>
      <c r="BE150" s="175"/>
    </row>
    <row r="151" spans="1:57" s="132" customFormat="1" ht="15" x14ac:dyDescent="0.3">
      <c r="A151" s="148"/>
      <c r="B151" s="149"/>
      <c r="C151" s="236" t="str">
        <f t="shared" si="2"/>
        <v/>
      </c>
      <c r="D151" s="198" t="str">
        <f>IF('DATA - Baseline'!D151="","",'DATA - Baseline'!D151)</f>
        <v/>
      </c>
      <c r="E151" s="178" t="str">
        <f>IF('DATA - Baseline'!E151="","",'DATA - Baseline'!E151)</f>
        <v/>
      </c>
      <c r="F151" s="178" t="str">
        <f>IF('DATA - Baseline'!F151="","",'DATA - Baseline'!F151)</f>
        <v/>
      </c>
      <c r="G151" s="178" t="str">
        <f>IF('DATA - Baseline'!G150="","",INDEX(Codes,MATCH('DATA - Baseline'!G150,Modes,0)))</f>
        <v/>
      </c>
      <c r="H151" s="178"/>
      <c r="I151" s="178" t="str">
        <f>IF('DATA - Baseline'!I151="","",INDEX(Codes,MATCH('DATA - Baseline'!I151,Modes,0)))</f>
        <v/>
      </c>
      <c r="J151" s="134"/>
      <c r="K151" s="192" t="str">
        <f>IF('DATA - Baseline'!K151=0,"",IF('DATA - Baseline'!K151="","",'DATA - Baseline'!K151))</f>
        <v/>
      </c>
      <c r="L151" s="192" t="str">
        <f>IF('DATA - Baseline'!L151="Yes",1,IF('DATA - Baseline'!L151="No",2,""))</f>
        <v/>
      </c>
      <c r="M151" s="192" t="str">
        <f>IF('DATA - Baseline'!M151="Yes",1,IF('DATA - Baseline'!M151="No",2,""))</f>
        <v/>
      </c>
      <c r="N151" s="178" t="str">
        <f>IF('DATA - Baseline'!N151="Relaxed",1,IF('DATA - Baseline'!N151="Rushed",2,IF('DATA - Baseline'!N151="Happy",3,IF('DATA - Baseline'!N151="Frustrated",4,IF('DATA - Baseline'!N151="Other",5,"")))))</f>
        <v/>
      </c>
      <c r="O151" s="176"/>
      <c r="P151" s="178" t="str">
        <f>IF('DATA - Baseline'!P151="","",'DATA - Baseline'!P151)</f>
        <v/>
      </c>
      <c r="Q151" s="178" t="str">
        <f>IF('DATA - Baseline'!Q151="Boy",1,IF('DATA - Baseline'!Q151="Girl",2,""))</f>
        <v/>
      </c>
      <c r="R151" s="192" t="str">
        <f>IF('DATA - Baseline'!R151&gt;0,'DATA - Baseline'!R151,"")</f>
        <v/>
      </c>
      <c r="S151" s="178" t="str">
        <f>IF('DATA - Baseline'!S151="Less than 0.5km",1,IF('DATA - Baseline'!S151="0.51 to 1.59km",2,IF('DATA - Baseline'!S151="1.6 to 3km",3,IF('DATA - Baseline'!S151="Over 3km",4, ""))))</f>
        <v/>
      </c>
      <c r="T151" s="126"/>
      <c r="U151" s="135"/>
      <c r="V151" s="135"/>
      <c r="W151" s="135"/>
      <c r="X151" s="135"/>
      <c r="Y151" s="135"/>
      <c r="Z151" s="178" t="str">
        <f>IF('DATA - Baseline'!Z151="STRONGLY AGREE",1,IF('DATA - Baseline'!Z151="AGREE",2,IF('DATA - Baseline'!Z151="DISAGREE",3,IF('DATA - Baseline'!Z151="STRONGLY DISAGREE",4, ""))))</f>
        <v/>
      </c>
      <c r="AA151" s="178" t="str">
        <f>IF(C151="","",(IF(COUNTA('DATA - Baseline'!AB151:AV151)&gt;0,1,2)))</f>
        <v/>
      </c>
      <c r="AB151" s="152"/>
      <c r="AC151" s="153"/>
      <c r="AD151" s="153"/>
      <c r="AE151" s="153"/>
      <c r="AF151" s="153"/>
      <c r="AG151" s="153"/>
      <c r="AH151" s="151"/>
      <c r="AI151" s="156"/>
      <c r="AJ151" s="156"/>
      <c r="AK151" s="156"/>
      <c r="AL151" s="156"/>
      <c r="AM151" s="156"/>
      <c r="AN151" s="156"/>
      <c r="AO151" s="157"/>
      <c r="AP151" s="158"/>
      <c r="AQ151" s="158"/>
      <c r="AR151" s="158"/>
      <c r="AS151" s="158"/>
      <c r="AT151" s="158"/>
      <c r="AU151" s="158"/>
      <c r="AV151" s="158"/>
      <c r="AW151" s="178" t="str">
        <f>IF('DATA - Baseline'!AW151="Relaxed",1,IF('DATA - Baseline'!AW151="Rushed",2,IF('DATA - Baseline'!AW151="Happy",3,IF('DATA - Baseline'!AW151="Tired",4,""))))</f>
        <v/>
      </c>
      <c r="AX151" s="178" t="str">
        <f>IF('DATA - Baseline'!AX151="Relaxed",1,IF('DATA - Baseline'!AX151="Rushed",2,IF('DATA - Baseline'!AX151="Happy",3,IF('DATA - Baseline'!AX151="Tired",4,""))))</f>
        <v/>
      </c>
      <c r="AY151" s="154"/>
      <c r="AZ151" s="314" t="str">
        <f>IF('DATA - Baseline'!AZ151="Yes",1,IF('DATA - Baseline'!AZ151="No",2,""))</f>
        <v/>
      </c>
      <c r="BA151" s="273"/>
      <c r="BB151" s="159"/>
      <c r="BC151" s="159"/>
      <c r="BE151" s="175"/>
    </row>
    <row r="152" spans="1:57" s="132" customFormat="1" ht="15" x14ac:dyDescent="0.3">
      <c r="A152" s="148"/>
      <c r="B152" s="149"/>
      <c r="C152" s="236" t="str">
        <f t="shared" si="2"/>
        <v/>
      </c>
      <c r="D152" s="198" t="str">
        <f>IF('DATA - Baseline'!D152="","",'DATA - Baseline'!D152)</f>
        <v/>
      </c>
      <c r="E152" s="178" t="str">
        <f>IF('DATA - Baseline'!E152="","",'DATA - Baseline'!E152)</f>
        <v/>
      </c>
      <c r="F152" s="178" t="str">
        <f>IF('DATA - Baseline'!F152="","",'DATA - Baseline'!F152)</f>
        <v/>
      </c>
      <c r="G152" s="178" t="str">
        <f>IF('DATA - Baseline'!G151="","",INDEX(Codes,MATCH('DATA - Baseline'!G151,Modes,0)))</f>
        <v/>
      </c>
      <c r="H152" s="178"/>
      <c r="I152" s="178" t="str">
        <f>IF('DATA - Baseline'!I152="","",INDEX(Codes,MATCH('DATA - Baseline'!I152,Modes,0)))</f>
        <v/>
      </c>
      <c r="J152" s="134"/>
      <c r="K152" s="192" t="str">
        <f>IF('DATA - Baseline'!K152=0,"",IF('DATA - Baseline'!K152="","",'DATA - Baseline'!K152))</f>
        <v/>
      </c>
      <c r="L152" s="192" t="str">
        <f>IF('DATA - Baseline'!L152="Yes",1,IF('DATA - Baseline'!L152="No",2,""))</f>
        <v/>
      </c>
      <c r="M152" s="192" t="str">
        <f>IF('DATA - Baseline'!M152="Yes",1,IF('DATA - Baseline'!M152="No",2,""))</f>
        <v/>
      </c>
      <c r="N152" s="178" t="str">
        <f>IF('DATA - Baseline'!N152="Relaxed",1,IF('DATA - Baseline'!N152="Rushed",2,IF('DATA - Baseline'!N152="Happy",3,IF('DATA - Baseline'!N152="Frustrated",4,IF('DATA - Baseline'!N152="Other",5,"")))))</f>
        <v/>
      </c>
      <c r="O152" s="176"/>
      <c r="P152" s="178" t="str">
        <f>IF('DATA - Baseline'!P152="","",'DATA - Baseline'!P152)</f>
        <v/>
      </c>
      <c r="Q152" s="178" t="str">
        <f>IF('DATA - Baseline'!Q152="Boy",1,IF('DATA - Baseline'!Q152="Girl",2,""))</f>
        <v/>
      </c>
      <c r="R152" s="192" t="str">
        <f>IF('DATA - Baseline'!R152&gt;0,'DATA - Baseline'!R152,"")</f>
        <v/>
      </c>
      <c r="S152" s="178" t="str">
        <f>IF('DATA - Baseline'!S152="Less than 0.5km",1,IF('DATA - Baseline'!S152="0.51 to 1.59km",2,IF('DATA - Baseline'!S152="1.6 to 3km",3,IF('DATA - Baseline'!S152="Over 3km",4, ""))))</f>
        <v/>
      </c>
      <c r="T152" s="126"/>
      <c r="U152" s="135"/>
      <c r="V152" s="135"/>
      <c r="W152" s="135"/>
      <c r="X152" s="135"/>
      <c r="Y152" s="135"/>
      <c r="Z152" s="178" t="str">
        <f>IF('DATA - Baseline'!Z152="STRONGLY AGREE",1,IF('DATA - Baseline'!Z152="AGREE",2,IF('DATA - Baseline'!Z152="DISAGREE",3,IF('DATA - Baseline'!Z152="STRONGLY DISAGREE",4, ""))))</f>
        <v/>
      </c>
      <c r="AA152" s="178" t="str">
        <f>IF(C152="","",(IF(COUNTA('DATA - Baseline'!AB152:AV152)&gt;0,1,2)))</f>
        <v/>
      </c>
      <c r="AB152" s="152"/>
      <c r="AC152" s="153"/>
      <c r="AD152" s="153"/>
      <c r="AE152" s="153"/>
      <c r="AF152" s="153"/>
      <c r="AG152" s="153"/>
      <c r="AH152" s="151"/>
      <c r="AI152" s="156"/>
      <c r="AJ152" s="156"/>
      <c r="AK152" s="156"/>
      <c r="AL152" s="156"/>
      <c r="AM152" s="156"/>
      <c r="AN152" s="156"/>
      <c r="AO152" s="157"/>
      <c r="AP152" s="158"/>
      <c r="AQ152" s="158"/>
      <c r="AR152" s="158"/>
      <c r="AS152" s="158"/>
      <c r="AT152" s="158"/>
      <c r="AU152" s="158"/>
      <c r="AV152" s="158"/>
      <c r="AW152" s="178" t="str">
        <f>IF('DATA - Baseline'!AW152="Relaxed",1,IF('DATA - Baseline'!AW152="Rushed",2,IF('DATA - Baseline'!AW152="Happy",3,IF('DATA - Baseline'!AW152="Tired",4,""))))</f>
        <v/>
      </c>
      <c r="AX152" s="178" t="str">
        <f>IF('DATA - Baseline'!AX152="Relaxed",1,IF('DATA - Baseline'!AX152="Rushed",2,IF('DATA - Baseline'!AX152="Happy",3,IF('DATA - Baseline'!AX152="Tired",4,""))))</f>
        <v/>
      </c>
      <c r="AY152" s="154"/>
      <c r="AZ152" s="314" t="str">
        <f>IF('DATA - Baseline'!AZ152="Yes",1,IF('DATA - Baseline'!AZ152="No",2,""))</f>
        <v/>
      </c>
      <c r="BA152" s="273"/>
      <c r="BB152" s="159"/>
      <c r="BC152" s="159"/>
      <c r="BE152" s="175"/>
    </row>
    <row r="153" spans="1:57" s="132" customFormat="1" ht="15" x14ac:dyDescent="0.3">
      <c r="A153" s="148"/>
      <c r="B153" s="149"/>
      <c r="C153" s="236" t="str">
        <f t="shared" si="2"/>
        <v/>
      </c>
      <c r="D153" s="198" t="str">
        <f>IF('DATA - Baseline'!D153="","",'DATA - Baseline'!D153)</f>
        <v/>
      </c>
      <c r="E153" s="178" t="str">
        <f>IF('DATA - Baseline'!E153="","",'DATA - Baseline'!E153)</f>
        <v/>
      </c>
      <c r="F153" s="178" t="str">
        <f>IF('DATA - Baseline'!F153="","",'DATA - Baseline'!F153)</f>
        <v/>
      </c>
      <c r="G153" s="178" t="str">
        <f>IF('DATA - Baseline'!G152="","",INDEX(Codes,MATCH('DATA - Baseline'!G152,Modes,0)))</f>
        <v/>
      </c>
      <c r="H153" s="178"/>
      <c r="I153" s="178" t="str">
        <f>IF('DATA - Baseline'!I153="","",INDEX(Codes,MATCH('DATA - Baseline'!I153,Modes,0)))</f>
        <v/>
      </c>
      <c r="J153" s="134"/>
      <c r="K153" s="192" t="str">
        <f>IF('DATA - Baseline'!K153=0,"",IF('DATA - Baseline'!K153="","",'DATA - Baseline'!K153))</f>
        <v/>
      </c>
      <c r="L153" s="192" t="str">
        <f>IF('DATA - Baseline'!L153="Yes",1,IF('DATA - Baseline'!L153="No",2,""))</f>
        <v/>
      </c>
      <c r="M153" s="192" t="str">
        <f>IF('DATA - Baseline'!M153="Yes",1,IF('DATA - Baseline'!M153="No",2,""))</f>
        <v/>
      </c>
      <c r="N153" s="178" t="str">
        <f>IF('DATA - Baseline'!N153="Relaxed",1,IF('DATA - Baseline'!N153="Rushed",2,IF('DATA - Baseline'!N153="Happy",3,IF('DATA - Baseline'!N153="Frustrated",4,IF('DATA - Baseline'!N153="Other",5,"")))))</f>
        <v/>
      </c>
      <c r="O153" s="176"/>
      <c r="P153" s="178" t="str">
        <f>IF('DATA - Baseline'!P153="","",'DATA - Baseline'!P153)</f>
        <v/>
      </c>
      <c r="Q153" s="178" t="str">
        <f>IF('DATA - Baseline'!Q153="Boy",1,IF('DATA - Baseline'!Q153="Girl",2,""))</f>
        <v/>
      </c>
      <c r="R153" s="192" t="str">
        <f>IF('DATA - Baseline'!R153&gt;0,'DATA - Baseline'!R153,"")</f>
        <v/>
      </c>
      <c r="S153" s="178" t="str">
        <f>IF('DATA - Baseline'!S153="Less than 0.5km",1,IF('DATA - Baseline'!S153="0.51 to 1.59km",2,IF('DATA - Baseline'!S153="1.6 to 3km",3,IF('DATA - Baseline'!S153="Over 3km",4, ""))))</f>
        <v/>
      </c>
      <c r="T153" s="126"/>
      <c r="U153" s="135"/>
      <c r="V153" s="135"/>
      <c r="W153" s="135"/>
      <c r="X153" s="135"/>
      <c r="Y153" s="135"/>
      <c r="Z153" s="178" t="str">
        <f>IF('DATA - Baseline'!Z153="STRONGLY AGREE",1,IF('DATA - Baseline'!Z153="AGREE",2,IF('DATA - Baseline'!Z153="DISAGREE",3,IF('DATA - Baseline'!Z153="STRONGLY DISAGREE",4, ""))))</f>
        <v/>
      </c>
      <c r="AA153" s="178" t="str">
        <f>IF(C153="","",(IF(COUNTA('DATA - Baseline'!AB153:AV153)&gt;0,1,2)))</f>
        <v/>
      </c>
      <c r="AB153" s="152"/>
      <c r="AC153" s="153"/>
      <c r="AD153" s="153"/>
      <c r="AE153" s="153"/>
      <c r="AF153" s="153"/>
      <c r="AG153" s="153"/>
      <c r="AH153" s="151"/>
      <c r="AI153" s="156"/>
      <c r="AJ153" s="156"/>
      <c r="AK153" s="156"/>
      <c r="AL153" s="156"/>
      <c r="AM153" s="156"/>
      <c r="AN153" s="156"/>
      <c r="AO153" s="157"/>
      <c r="AP153" s="158"/>
      <c r="AQ153" s="158"/>
      <c r="AR153" s="158"/>
      <c r="AS153" s="158"/>
      <c r="AT153" s="158"/>
      <c r="AU153" s="158"/>
      <c r="AV153" s="158"/>
      <c r="AW153" s="178" t="str">
        <f>IF('DATA - Baseline'!AW153="Relaxed",1,IF('DATA - Baseline'!AW153="Rushed",2,IF('DATA - Baseline'!AW153="Happy",3,IF('DATA - Baseline'!AW153="Tired",4,""))))</f>
        <v/>
      </c>
      <c r="AX153" s="178" t="str">
        <f>IF('DATA - Baseline'!AX153="Relaxed",1,IF('DATA - Baseline'!AX153="Rushed",2,IF('DATA - Baseline'!AX153="Happy",3,IF('DATA - Baseline'!AX153="Tired",4,""))))</f>
        <v/>
      </c>
      <c r="AY153" s="154"/>
      <c r="AZ153" s="314" t="str">
        <f>IF('DATA - Baseline'!AZ153="Yes",1,IF('DATA - Baseline'!AZ153="No",2,""))</f>
        <v/>
      </c>
      <c r="BA153" s="273"/>
      <c r="BB153" s="159"/>
      <c r="BC153" s="159"/>
      <c r="BE153" s="175"/>
    </row>
    <row r="154" spans="1:57" s="132" customFormat="1" ht="15" x14ac:dyDescent="0.3">
      <c r="A154" s="148"/>
      <c r="B154" s="149"/>
      <c r="C154" s="236" t="str">
        <f t="shared" si="2"/>
        <v/>
      </c>
      <c r="D154" s="198" t="str">
        <f>IF('DATA - Baseline'!D154="","",'DATA - Baseline'!D154)</f>
        <v/>
      </c>
      <c r="E154" s="178" t="str">
        <f>IF('DATA - Baseline'!E154="","",'DATA - Baseline'!E154)</f>
        <v/>
      </c>
      <c r="F154" s="178" t="str">
        <f>IF('DATA - Baseline'!F154="","",'DATA - Baseline'!F154)</f>
        <v/>
      </c>
      <c r="G154" s="178" t="str">
        <f>IF('DATA - Baseline'!G153="","",INDEX(Codes,MATCH('DATA - Baseline'!G153,Modes,0)))</f>
        <v/>
      </c>
      <c r="H154" s="178"/>
      <c r="I154" s="178" t="str">
        <f>IF('DATA - Baseline'!I154="","",INDEX(Codes,MATCH('DATA - Baseline'!I154,Modes,0)))</f>
        <v/>
      </c>
      <c r="J154" s="134"/>
      <c r="K154" s="192" t="str">
        <f>IF('DATA - Baseline'!K154=0,"",IF('DATA - Baseline'!K154="","",'DATA - Baseline'!K154))</f>
        <v/>
      </c>
      <c r="L154" s="192" t="str">
        <f>IF('DATA - Baseline'!L154="Yes",1,IF('DATA - Baseline'!L154="No",2,""))</f>
        <v/>
      </c>
      <c r="M154" s="192" t="str">
        <f>IF('DATA - Baseline'!M154="Yes",1,IF('DATA - Baseline'!M154="No",2,""))</f>
        <v/>
      </c>
      <c r="N154" s="178" t="str">
        <f>IF('DATA - Baseline'!N154="Relaxed",1,IF('DATA - Baseline'!N154="Rushed",2,IF('DATA - Baseline'!N154="Happy",3,IF('DATA - Baseline'!N154="Frustrated",4,IF('DATA - Baseline'!N154="Other",5,"")))))</f>
        <v/>
      </c>
      <c r="O154" s="176"/>
      <c r="P154" s="178" t="str">
        <f>IF('DATA - Baseline'!P154="","",'DATA - Baseline'!P154)</f>
        <v/>
      </c>
      <c r="Q154" s="178" t="str">
        <f>IF('DATA - Baseline'!Q154="Boy",1,IF('DATA - Baseline'!Q154="Girl",2,""))</f>
        <v/>
      </c>
      <c r="R154" s="192" t="str">
        <f>IF('DATA - Baseline'!R154&gt;0,'DATA - Baseline'!R154,"")</f>
        <v/>
      </c>
      <c r="S154" s="178" t="str">
        <f>IF('DATA - Baseline'!S154="Less than 0.5km",1,IF('DATA - Baseline'!S154="0.51 to 1.59km",2,IF('DATA - Baseline'!S154="1.6 to 3km",3,IF('DATA - Baseline'!S154="Over 3km",4, ""))))</f>
        <v/>
      </c>
      <c r="T154" s="126"/>
      <c r="U154" s="135"/>
      <c r="V154" s="135"/>
      <c r="W154" s="135"/>
      <c r="X154" s="135"/>
      <c r="Y154" s="135"/>
      <c r="Z154" s="178" t="str">
        <f>IF('DATA - Baseline'!Z154="STRONGLY AGREE",1,IF('DATA - Baseline'!Z154="AGREE",2,IF('DATA - Baseline'!Z154="DISAGREE",3,IF('DATA - Baseline'!Z154="STRONGLY DISAGREE",4, ""))))</f>
        <v/>
      </c>
      <c r="AA154" s="178" t="str">
        <f>IF(C154="","",(IF(COUNTA('DATA - Baseline'!AB154:AV154)&gt;0,1,2)))</f>
        <v/>
      </c>
      <c r="AB154" s="152"/>
      <c r="AC154" s="153"/>
      <c r="AD154" s="153"/>
      <c r="AE154" s="153"/>
      <c r="AF154" s="153"/>
      <c r="AG154" s="153"/>
      <c r="AH154" s="151"/>
      <c r="AI154" s="156"/>
      <c r="AJ154" s="156"/>
      <c r="AK154" s="156"/>
      <c r="AL154" s="156"/>
      <c r="AM154" s="156"/>
      <c r="AN154" s="156"/>
      <c r="AO154" s="157"/>
      <c r="AP154" s="158"/>
      <c r="AQ154" s="158"/>
      <c r="AR154" s="158"/>
      <c r="AS154" s="158"/>
      <c r="AT154" s="158"/>
      <c r="AU154" s="158"/>
      <c r="AV154" s="158"/>
      <c r="AW154" s="178" t="str">
        <f>IF('DATA - Baseline'!AW154="Relaxed",1,IF('DATA - Baseline'!AW154="Rushed",2,IF('DATA - Baseline'!AW154="Happy",3,IF('DATA - Baseline'!AW154="Tired",4,""))))</f>
        <v/>
      </c>
      <c r="AX154" s="178" t="str">
        <f>IF('DATA - Baseline'!AX154="Relaxed",1,IF('DATA - Baseline'!AX154="Rushed",2,IF('DATA - Baseline'!AX154="Happy",3,IF('DATA - Baseline'!AX154="Tired",4,""))))</f>
        <v/>
      </c>
      <c r="AY154" s="154"/>
      <c r="AZ154" s="314" t="str">
        <f>IF('DATA - Baseline'!AZ154="Yes",1,IF('DATA - Baseline'!AZ154="No",2,""))</f>
        <v/>
      </c>
      <c r="BA154" s="273"/>
      <c r="BB154" s="159"/>
      <c r="BC154" s="159"/>
      <c r="BE154" s="175"/>
    </row>
    <row r="155" spans="1:57" s="132" customFormat="1" ht="15" x14ac:dyDescent="0.3">
      <c r="A155" s="148"/>
      <c r="B155" s="149"/>
      <c r="C155" s="236" t="str">
        <f t="shared" si="2"/>
        <v/>
      </c>
      <c r="D155" s="198" t="str">
        <f>IF('DATA - Baseline'!D155="","",'DATA - Baseline'!D155)</f>
        <v/>
      </c>
      <c r="E155" s="178" t="str">
        <f>IF('DATA - Baseline'!E155="","",'DATA - Baseline'!E155)</f>
        <v/>
      </c>
      <c r="F155" s="178" t="str">
        <f>IF('DATA - Baseline'!F155="","",'DATA - Baseline'!F155)</f>
        <v/>
      </c>
      <c r="G155" s="178" t="str">
        <f>IF('DATA - Baseline'!G154="","",INDEX(Codes,MATCH('DATA - Baseline'!G154,Modes,0)))</f>
        <v/>
      </c>
      <c r="H155" s="178"/>
      <c r="I155" s="178" t="str">
        <f>IF('DATA - Baseline'!I155="","",INDEX(Codes,MATCH('DATA - Baseline'!I155,Modes,0)))</f>
        <v/>
      </c>
      <c r="J155" s="134"/>
      <c r="K155" s="192" t="str">
        <f>IF('DATA - Baseline'!K155=0,"",IF('DATA - Baseline'!K155="","",'DATA - Baseline'!K155))</f>
        <v/>
      </c>
      <c r="L155" s="192" t="str">
        <f>IF('DATA - Baseline'!L155="Yes",1,IF('DATA - Baseline'!L155="No",2,""))</f>
        <v/>
      </c>
      <c r="M155" s="192" t="str">
        <f>IF('DATA - Baseline'!M155="Yes",1,IF('DATA - Baseline'!M155="No",2,""))</f>
        <v/>
      </c>
      <c r="N155" s="178" t="str">
        <f>IF('DATA - Baseline'!N155="Relaxed",1,IF('DATA - Baseline'!N155="Rushed",2,IF('DATA - Baseline'!N155="Happy",3,IF('DATA - Baseline'!N155="Frustrated",4,IF('DATA - Baseline'!N155="Other",5,"")))))</f>
        <v/>
      </c>
      <c r="O155" s="176"/>
      <c r="P155" s="178" t="str">
        <f>IF('DATA - Baseline'!P155="","",'DATA - Baseline'!P155)</f>
        <v/>
      </c>
      <c r="Q155" s="178" t="str">
        <f>IF('DATA - Baseline'!Q155="Boy",1,IF('DATA - Baseline'!Q155="Girl",2,""))</f>
        <v/>
      </c>
      <c r="R155" s="192" t="str">
        <f>IF('DATA - Baseline'!R155&gt;0,'DATA - Baseline'!R155,"")</f>
        <v/>
      </c>
      <c r="S155" s="178" t="str">
        <f>IF('DATA - Baseline'!S155="Less than 0.5km",1,IF('DATA - Baseline'!S155="0.51 to 1.59km",2,IF('DATA - Baseline'!S155="1.6 to 3km",3,IF('DATA - Baseline'!S155="Over 3km",4, ""))))</f>
        <v/>
      </c>
      <c r="T155" s="126"/>
      <c r="U155" s="135"/>
      <c r="V155" s="135"/>
      <c r="W155" s="135"/>
      <c r="X155" s="135"/>
      <c r="Y155" s="135"/>
      <c r="Z155" s="178" t="str">
        <f>IF('DATA - Baseline'!Z155="STRONGLY AGREE",1,IF('DATA - Baseline'!Z155="AGREE",2,IF('DATA - Baseline'!Z155="DISAGREE",3,IF('DATA - Baseline'!Z155="STRONGLY DISAGREE",4, ""))))</f>
        <v/>
      </c>
      <c r="AA155" s="178" t="str">
        <f>IF(C155="","",(IF(COUNTA('DATA - Baseline'!AB155:AV155)&gt;0,1,2)))</f>
        <v/>
      </c>
      <c r="AB155" s="152"/>
      <c r="AC155" s="153"/>
      <c r="AD155" s="153"/>
      <c r="AE155" s="153"/>
      <c r="AF155" s="153"/>
      <c r="AG155" s="153"/>
      <c r="AH155" s="151"/>
      <c r="AI155" s="156"/>
      <c r="AJ155" s="156"/>
      <c r="AK155" s="156"/>
      <c r="AL155" s="156"/>
      <c r="AM155" s="156"/>
      <c r="AN155" s="156"/>
      <c r="AO155" s="157"/>
      <c r="AP155" s="158"/>
      <c r="AQ155" s="158"/>
      <c r="AR155" s="158"/>
      <c r="AS155" s="158"/>
      <c r="AT155" s="158"/>
      <c r="AU155" s="158"/>
      <c r="AV155" s="158"/>
      <c r="AW155" s="178" t="str">
        <f>IF('DATA - Baseline'!AW155="Relaxed",1,IF('DATA - Baseline'!AW155="Rushed",2,IF('DATA - Baseline'!AW155="Happy",3,IF('DATA - Baseline'!AW155="Tired",4,""))))</f>
        <v/>
      </c>
      <c r="AX155" s="178" t="str">
        <f>IF('DATA - Baseline'!AX155="Relaxed",1,IF('DATA - Baseline'!AX155="Rushed",2,IF('DATA - Baseline'!AX155="Happy",3,IF('DATA - Baseline'!AX155="Tired",4,""))))</f>
        <v/>
      </c>
      <c r="AY155" s="154"/>
      <c r="AZ155" s="314" t="str">
        <f>IF('DATA - Baseline'!AZ155="Yes",1,IF('DATA - Baseline'!AZ155="No",2,""))</f>
        <v/>
      </c>
      <c r="BA155" s="273"/>
      <c r="BB155" s="159"/>
      <c r="BC155" s="159"/>
      <c r="BE155" s="175"/>
    </row>
    <row r="156" spans="1:57" s="132" customFormat="1" ht="15" x14ac:dyDescent="0.3">
      <c r="A156" s="148"/>
      <c r="B156" s="149"/>
      <c r="C156" s="236" t="str">
        <f t="shared" si="2"/>
        <v/>
      </c>
      <c r="D156" s="198" t="str">
        <f>IF('DATA - Baseline'!D156="","",'DATA - Baseline'!D156)</f>
        <v/>
      </c>
      <c r="E156" s="178" t="str">
        <f>IF('DATA - Baseline'!E156="","",'DATA - Baseline'!E156)</f>
        <v/>
      </c>
      <c r="F156" s="178" t="str">
        <f>IF('DATA - Baseline'!F156="","",'DATA - Baseline'!F156)</f>
        <v/>
      </c>
      <c r="G156" s="178" t="str">
        <f>IF('DATA - Baseline'!G155="","",INDEX(Codes,MATCH('DATA - Baseline'!G155,Modes,0)))</f>
        <v/>
      </c>
      <c r="H156" s="178"/>
      <c r="I156" s="178" t="str">
        <f>IF('DATA - Baseline'!I156="","",INDEX(Codes,MATCH('DATA - Baseline'!I156,Modes,0)))</f>
        <v/>
      </c>
      <c r="J156" s="134"/>
      <c r="K156" s="192" t="str">
        <f>IF('DATA - Baseline'!K156=0,"",IF('DATA - Baseline'!K156="","",'DATA - Baseline'!K156))</f>
        <v/>
      </c>
      <c r="L156" s="192" t="str">
        <f>IF('DATA - Baseline'!L156="Yes",1,IF('DATA - Baseline'!L156="No",2,""))</f>
        <v/>
      </c>
      <c r="M156" s="192" t="str">
        <f>IF('DATA - Baseline'!M156="Yes",1,IF('DATA - Baseline'!M156="No",2,""))</f>
        <v/>
      </c>
      <c r="N156" s="178" t="str">
        <f>IF('DATA - Baseline'!N156="Relaxed",1,IF('DATA - Baseline'!N156="Rushed",2,IF('DATA - Baseline'!N156="Happy",3,IF('DATA - Baseline'!N156="Frustrated",4,IF('DATA - Baseline'!N156="Other",5,"")))))</f>
        <v/>
      </c>
      <c r="O156" s="176"/>
      <c r="P156" s="178" t="str">
        <f>IF('DATA - Baseline'!P156="","",'DATA - Baseline'!P156)</f>
        <v/>
      </c>
      <c r="Q156" s="178" t="str">
        <f>IF('DATA - Baseline'!Q156="Boy",1,IF('DATA - Baseline'!Q156="Girl",2,""))</f>
        <v/>
      </c>
      <c r="R156" s="192" t="str">
        <f>IF('DATA - Baseline'!R156&gt;0,'DATA - Baseline'!R156,"")</f>
        <v/>
      </c>
      <c r="S156" s="178" t="str">
        <f>IF('DATA - Baseline'!S156="Less than 0.5km",1,IF('DATA - Baseline'!S156="0.51 to 1.59km",2,IF('DATA - Baseline'!S156="1.6 to 3km",3,IF('DATA - Baseline'!S156="Over 3km",4, ""))))</f>
        <v/>
      </c>
      <c r="T156" s="126"/>
      <c r="U156" s="135"/>
      <c r="V156" s="135"/>
      <c r="W156" s="135"/>
      <c r="X156" s="135"/>
      <c r="Y156" s="135"/>
      <c r="Z156" s="178" t="str">
        <f>IF('DATA - Baseline'!Z156="STRONGLY AGREE",1,IF('DATA - Baseline'!Z156="AGREE",2,IF('DATA - Baseline'!Z156="DISAGREE",3,IF('DATA - Baseline'!Z156="STRONGLY DISAGREE",4, ""))))</f>
        <v/>
      </c>
      <c r="AA156" s="178" t="str">
        <f>IF(C156="","",(IF(COUNTA('DATA - Baseline'!AB156:AV156)&gt;0,1,2)))</f>
        <v/>
      </c>
      <c r="AB156" s="152"/>
      <c r="AC156" s="153"/>
      <c r="AD156" s="153"/>
      <c r="AE156" s="153"/>
      <c r="AF156" s="153"/>
      <c r="AG156" s="153"/>
      <c r="AH156" s="151"/>
      <c r="AI156" s="156"/>
      <c r="AJ156" s="156"/>
      <c r="AK156" s="156"/>
      <c r="AL156" s="156"/>
      <c r="AM156" s="156"/>
      <c r="AN156" s="156"/>
      <c r="AO156" s="157"/>
      <c r="AP156" s="158"/>
      <c r="AQ156" s="158"/>
      <c r="AR156" s="158"/>
      <c r="AS156" s="158"/>
      <c r="AT156" s="158"/>
      <c r="AU156" s="158"/>
      <c r="AV156" s="158"/>
      <c r="AW156" s="178" t="str">
        <f>IF('DATA - Baseline'!AW156="Relaxed",1,IF('DATA - Baseline'!AW156="Rushed",2,IF('DATA - Baseline'!AW156="Happy",3,IF('DATA - Baseline'!AW156="Tired",4,""))))</f>
        <v/>
      </c>
      <c r="AX156" s="178" t="str">
        <f>IF('DATA - Baseline'!AX156="Relaxed",1,IF('DATA - Baseline'!AX156="Rushed",2,IF('DATA - Baseline'!AX156="Happy",3,IF('DATA - Baseline'!AX156="Tired",4,""))))</f>
        <v/>
      </c>
      <c r="AY156" s="154"/>
      <c r="AZ156" s="314" t="str">
        <f>IF('DATA - Baseline'!AZ156="Yes",1,IF('DATA - Baseline'!AZ156="No",2,""))</f>
        <v/>
      </c>
      <c r="BA156" s="273"/>
      <c r="BB156" s="159"/>
      <c r="BC156" s="159"/>
      <c r="BE156" s="175"/>
    </row>
    <row r="157" spans="1:57" s="132" customFormat="1" ht="15" x14ac:dyDescent="0.3">
      <c r="A157" s="148"/>
      <c r="B157" s="149"/>
      <c r="C157" s="236" t="str">
        <f t="shared" si="2"/>
        <v/>
      </c>
      <c r="D157" s="198" t="str">
        <f>IF('DATA - Baseline'!D157="","",'DATA - Baseline'!D157)</f>
        <v/>
      </c>
      <c r="E157" s="178" t="str">
        <f>IF('DATA - Baseline'!E157="","",'DATA - Baseline'!E157)</f>
        <v/>
      </c>
      <c r="F157" s="178" t="str">
        <f>IF('DATA - Baseline'!F157="","",'DATA - Baseline'!F157)</f>
        <v/>
      </c>
      <c r="G157" s="178" t="str">
        <f>IF('DATA - Baseline'!G156="","",INDEX(Codes,MATCH('DATA - Baseline'!G156,Modes,0)))</f>
        <v/>
      </c>
      <c r="H157" s="178"/>
      <c r="I157" s="178" t="str">
        <f>IF('DATA - Baseline'!I157="","",INDEX(Codes,MATCH('DATA - Baseline'!I157,Modes,0)))</f>
        <v/>
      </c>
      <c r="J157" s="134"/>
      <c r="K157" s="192" t="str">
        <f>IF('DATA - Baseline'!K157=0,"",IF('DATA - Baseline'!K157="","",'DATA - Baseline'!K157))</f>
        <v/>
      </c>
      <c r="L157" s="192" t="str">
        <f>IF('DATA - Baseline'!L157="Yes",1,IF('DATA - Baseline'!L157="No",2,""))</f>
        <v/>
      </c>
      <c r="M157" s="192" t="str">
        <f>IF('DATA - Baseline'!M157="Yes",1,IF('DATA - Baseline'!M157="No",2,""))</f>
        <v/>
      </c>
      <c r="N157" s="178" t="str">
        <f>IF('DATA - Baseline'!N157="Relaxed",1,IF('DATA - Baseline'!N157="Rushed",2,IF('DATA - Baseline'!N157="Happy",3,IF('DATA - Baseline'!N157="Frustrated",4,IF('DATA - Baseline'!N157="Other",5,"")))))</f>
        <v/>
      </c>
      <c r="O157" s="176"/>
      <c r="P157" s="178" t="str">
        <f>IF('DATA - Baseline'!P157="","",'DATA - Baseline'!P157)</f>
        <v/>
      </c>
      <c r="Q157" s="178" t="str">
        <f>IF('DATA - Baseline'!Q157="Boy",1,IF('DATA - Baseline'!Q157="Girl",2,""))</f>
        <v/>
      </c>
      <c r="R157" s="192" t="str">
        <f>IF('DATA - Baseline'!R157&gt;0,'DATA - Baseline'!R157,"")</f>
        <v/>
      </c>
      <c r="S157" s="178" t="str">
        <f>IF('DATA - Baseline'!S157="Less than 0.5km",1,IF('DATA - Baseline'!S157="0.51 to 1.59km",2,IF('DATA - Baseline'!S157="1.6 to 3km",3,IF('DATA - Baseline'!S157="Over 3km",4, ""))))</f>
        <v/>
      </c>
      <c r="T157" s="126"/>
      <c r="U157" s="135"/>
      <c r="V157" s="135"/>
      <c r="W157" s="135"/>
      <c r="X157" s="135"/>
      <c r="Y157" s="135"/>
      <c r="Z157" s="178" t="str">
        <f>IF('DATA - Baseline'!Z157="STRONGLY AGREE",1,IF('DATA - Baseline'!Z157="AGREE",2,IF('DATA - Baseline'!Z157="DISAGREE",3,IF('DATA - Baseline'!Z157="STRONGLY DISAGREE",4, ""))))</f>
        <v/>
      </c>
      <c r="AA157" s="178" t="str">
        <f>IF(C157="","",(IF(COUNTA('DATA - Baseline'!AB157:AV157)&gt;0,1,2)))</f>
        <v/>
      </c>
      <c r="AB157" s="152"/>
      <c r="AC157" s="153"/>
      <c r="AD157" s="153"/>
      <c r="AE157" s="153"/>
      <c r="AF157" s="153"/>
      <c r="AG157" s="153"/>
      <c r="AH157" s="151"/>
      <c r="AI157" s="156"/>
      <c r="AJ157" s="156"/>
      <c r="AK157" s="156"/>
      <c r="AL157" s="156"/>
      <c r="AM157" s="156"/>
      <c r="AN157" s="156"/>
      <c r="AO157" s="157"/>
      <c r="AP157" s="158"/>
      <c r="AQ157" s="158"/>
      <c r="AR157" s="158"/>
      <c r="AS157" s="158"/>
      <c r="AT157" s="158"/>
      <c r="AU157" s="158"/>
      <c r="AV157" s="158"/>
      <c r="AW157" s="178" t="str">
        <f>IF('DATA - Baseline'!AW157="Relaxed",1,IF('DATA - Baseline'!AW157="Rushed",2,IF('DATA - Baseline'!AW157="Happy",3,IF('DATA - Baseline'!AW157="Tired",4,""))))</f>
        <v/>
      </c>
      <c r="AX157" s="178" t="str">
        <f>IF('DATA - Baseline'!AX157="Relaxed",1,IF('DATA - Baseline'!AX157="Rushed",2,IF('DATA - Baseline'!AX157="Happy",3,IF('DATA - Baseline'!AX157="Tired",4,""))))</f>
        <v/>
      </c>
      <c r="AY157" s="154"/>
      <c r="AZ157" s="314" t="str">
        <f>IF('DATA - Baseline'!AZ157="Yes",1,IF('DATA - Baseline'!AZ157="No",2,""))</f>
        <v/>
      </c>
      <c r="BA157" s="273"/>
      <c r="BB157" s="159"/>
      <c r="BC157" s="159"/>
      <c r="BE157" s="175"/>
    </row>
    <row r="158" spans="1:57" s="132" customFormat="1" ht="15" x14ac:dyDescent="0.3">
      <c r="A158" s="148"/>
      <c r="B158" s="149"/>
      <c r="C158" s="236" t="str">
        <f t="shared" si="2"/>
        <v/>
      </c>
      <c r="D158" s="198" t="str">
        <f>IF('DATA - Baseline'!D158="","",'DATA - Baseline'!D158)</f>
        <v/>
      </c>
      <c r="E158" s="178" t="str">
        <f>IF('DATA - Baseline'!E158="","",'DATA - Baseline'!E158)</f>
        <v/>
      </c>
      <c r="F158" s="178" t="str">
        <f>IF('DATA - Baseline'!F158="","",'DATA - Baseline'!F158)</f>
        <v/>
      </c>
      <c r="G158" s="178" t="str">
        <f>IF('DATA - Baseline'!G157="","",INDEX(Codes,MATCH('DATA - Baseline'!G157,Modes,0)))</f>
        <v/>
      </c>
      <c r="H158" s="178"/>
      <c r="I158" s="178" t="str">
        <f>IF('DATA - Baseline'!I158="","",INDEX(Codes,MATCH('DATA - Baseline'!I158,Modes,0)))</f>
        <v/>
      </c>
      <c r="J158" s="134"/>
      <c r="K158" s="192" t="str">
        <f>IF('DATA - Baseline'!K158=0,"",IF('DATA - Baseline'!K158="","",'DATA - Baseline'!K158))</f>
        <v/>
      </c>
      <c r="L158" s="192" t="str">
        <f>IF('DATA - Baseline'!L158="Yes",1,IF('DATA - Baseline'!L158="No",2,""))</f>
        <v/>
      </c>
      <c r="M158" s="192" t="str">
        <f>IF('DATA - Baseline'!M158="Yes",1,IF('DATA - Baseline'!M158="No",2,""))</f>
        <v/>
      </c>
      <c r="N158" s="178" t="str">
        <f>IF('DATA - Baseline'!N158="Relaxed",1,IF('DATA - Baseline'!N158="Rushed",2,IF('DATA - Baseline'!N158="Happy",3,IF('DATA - Baseline'!N158="Frustrated",4,IF('DATA - Baseline'!N158="Other",5,"")))))</f>
        <v/>
      </c>
      <c r="O158" s="176"/>
      <c r="P158" s="178" t="str">
        <f>IF('DATA - Baseline'!P158="","",'DATA - Baseline'!P158)</f>
        <v/>
      </c>
      <c r="Q158" s="178" t="str">
        <f>IF('DATA - Baseline'!Q158="Boy",1,IF('DATA - Baseline'!Q158="Girl",2,""))</f>
        <v/>
      </c>
      <c r="R158" s="192" t="str">
        <f>IF('DATA - Baseline'!R158&gt;0,'DATA - Baseline'!R158,"")</f>
        <v/>
      </c>
      <c r="S158" s="178" t="str">
        <f>IF('DATA - Baseline'!S158="Less than 0.5km",1,IF('DATA - Baseline'!S158="0.51 to 1.59km",2,IF('DATA - Baseline'!S158="1.6 to 3km",3,IF('DATA - Baseline'!S158="Over 3km",4, ""))))</f>
        <v/>
      </c>
      <c r="T158" s="126"/>
      <c r="U158" s="135"/>
      <c r="V158" s="135"/>
      <c r="W158" s="135"/>
      <c r="X158" s="135"/>
      <c r="Y158" s="135"/>
      <c r="Z158" s="178" t="str">
        <f>IF('DATA - Baseline'!Z158="STRONGLY AGREE",1,IF('DATA - Baseline'!Z158="AGREE",2,IF('DATA - Baseline'!Z158="DISAGREE",3,IF('DATA - Baseline'!Z158="STRONGLY DISAGREE",4, ""))))</f>
        <v/>
      </c>
      <c r="AA158" s="178" t="str">
        <f>IF(C158="","",(IF(COUNTA('DATA - Baseline'!AB158:AV158)&gt;0,1,2)))</f>
        <v/>
      </c>
      <c r="AB158" s="152"/>
      <c r="AC158" s="153"/>
      <c r="AD158" s="153"/>
      <c r="AE158" s="153"/>
      <c r="AF158" s="153"/>
      <c r="AG158" s="153"/>
      <c r="AH158" s="151"/>
      <c r="AI158" s="156"/>
      <c r="AJ158" s="156"/>
      <c r="AK158" s="156"/>
      <c r="AL158" s="156"/>
      <c r="AM158" s="156"/>
      <c r="AN158" s="156"/>
      <c r="AO158" s="157"/>
      <c r="AP158" s="158"/>
      <c r="AQ158" s="158"/>
      <c r="AR158" s="158"/>
      <c r="AS158" s="158"/>
      <c r="AT158" s="158"/>
      <c r="AU158" s="158"/>
      <c r="AV158" s="158"/>
      <c r="AW158" s="178" t="str">
        <f>IF('DATA - Baseline'!AW158="Relaxed",1,IF('DATA - Baseline'!AW158="Rushed",2,IF('DATA - Baseline'!AW158="Happy",3,IF('DATA - Baseline'!AW158="Tired",4,""))))</f>
        <v/>
      </c>
      <c r="AX158" s="178" t="str">
        <f>IF('DATA - Baseline'!AX158="Relaxed",1,IF('DATA - Baseline'!AX158="Rushed",2,IF('DATA - Baseline'!AX158="Happy",3,IF('DATA - Baseline'!AX158="Tired",4,""))))</f>
        <v/>
      </c>
      <c r="AY158" s="154"/>
      <c r="AZ158" s="314" t="str">
        <f>IF('DATA - Baseline'!AZ158="Yes",1,IF('DATA - Baseline'!AZ158="No",2,""))</f>
        <v/>
      </c>
      <c r="BA158" s="273"/>
      <c r="BB158" s="159"/>
      <c r="BC158" s="159"/>
      <c r="BE158" s="175"/>
    </row>
    <row r="159" spans="1:57" s="132" customFormat="1" ht="15" x14ac:dyDescent="0.3">
      <c r="A159" s="148"/>
      <c r="B159" s="149"/>
      <c r="C159" s="236" t="str">
        <f t="shared" si="2"/>
        <v/>
      </c>
      <c r="D159" s="198" t="str">
        <f>IF('DATA - Baseline'!D159="","",'DATA - Baseline'!D159)</f>
        <v/>
      </c>
      <c r="E159" s="178" t="str">
        <f>IF('DATA - Baseline'!E159="","",'DATA - Baseline'!E159)</f>
        <v/>
      </c>
      <c r="F159" s="178" t="str">
        <f>IF('DATA - Baseline'!F159="","",'DATA - Baseline'!F159)</f>
        <v/>
      </c>
      <c r="G159" s="178" t="str">
        <f>IF('DATA - Baseline'!G158="","",INDEX(Codes,MATCH('DATA - Baseline'!G158,Modes,0)))</f>
        <v/>
      </c>
      <c r="H159" s="178"/>
      <c r="I159" s="178" t="str">
        <f>IF('DATA - Baseline'!I159="","",INDEX(Codes,MATCH('DATA - Baseline'!I159,Modes,0)))</f>
        <v/>
      </c>
      <c r="J159" s="134"/>
      <c r="K159" s="192" t="str">
        <f>IF('DATA - Baseline'!K159=0,"",IF('DATA - Baseline'!K159="","",'DATA - Baseline'!K159))</f>
        <v/>
      </c>
      <c r="L159" s="192" t="str">
        <f>IF('DATA - Baseline'!L159="Yes",1,IF('DATA - Baseline'!L159="No",2,""))</f>
        <v/>
      </c>
      <c r="M159" s="192" t="str">
        <f>IF('DATA - Baseline'!M159="Yes",1,IF('DATA - Baseline'!M159="No",2,""))</f>
        <v/>
      </c>
      <c r="N159" s="178" t="str">
        <f>IF('DATA - Baseline'!N159="Relaxed",1,IF('DATA - Baseline'!N159="Rushed",2,IF('DATA - Baseline'!N159="Happy",3,IF('DATA - Baseline'!N159="Frustrated",4,IF('DATA - Baseline'!N159="Other",5,"")))))</f>
        <v/>
      </c>
      <c r="O159" s="176"/>
      <c r="P159" s="178" t="str">
        <f>IF('DATA - Baseline'!P159="","",'DATA - Baseline'!P159)</f>
        <v/>
      </c>
      <c r="Q159" s="178" t="str">
        <f>IF('DATA - Baseline'!Q159="Boy",1,IF('DATA - Baseline'!Q159="Girl",2,""))</f>
        <v/>
      </c>
      <c r="R159" s="192" t="str">
        <f>IF('DATA - Baseline'!R159&gt;0,'DATA - Baseline'!R159,"")</f>
        <v/>
      </c>
      <c r="S159" s="178" t="str">
        <f>IF('DATA - Baseline'!S159="Less than 0.5km",1,IF('DATA - Baseline'!S159="0.51 to 1.59km",2,IF('DATA - Baseline'!S159="1.6 to 3km",3,IF('DATA - Baseline'!S159="Over 3km",4, ""))))</f>
        <v/>
      </c>
      <c r="T159" s="126"/>
      <c r="U159" s="135"/>
      <c r="V159" s="135"/>
      <c r="W159" s="135"/>
      <c r="X159" s="135"/>
      <c r="Y159" s="135"/>
      <c r="Z159" s="178" t="str">
        <f>IF('DATA - Baseline'!Z159="STRONGLY AGREE",1,IF('DATA - Baseline'!Z159="AGREE",2,IF('DATA - Baseline'!Z159="DISAGREE",3,IF('DATA - Baseline'!Z159="STRONGLY DISAGREE",4, ""))))</f>
        <v/>
      </c>
      <c r="AA159" s="178" t="str">
        <f>IF(C159="","",(IF(COUNTA('DATA - Baseline'!AB159:AV159)&gt;0,1,2)))</f>
        <v/>
      </c>
      <c r="AB159" s="152"/>
      <c r="AC159" s="153"/>
      <c r="AD159" s="153"/>
      <c r="AE159" s="153"/>
      <c r="AF159" s="153"/>
      <c r="AG159" s="153"/>
      <c r="AH159" s="151"/>
      <c r="AI159" s="156"/>
      <c r="AJ159" s="156"/>
      <c r="AK159" s="156"/>
      <c r="AL159" s="156"/>
      <c r="AM159" s="156"/>
      <c r="AN159" s="156"/>
      <c r="AO159" s="157"/>
      <c r="AP159" s="158"/>
      <c r="AQ159" s="158"/>
      <c r="AR159" s="158"/>
      <c r="AS159" s="158"/>
      <c r="AT159" s="158"/>
      <c r="AU159" s="158"/>
      <c r="AV159" s="158"/>
      <c r="AW159" s="178" t="str">
        <f>IF('DATA - Baseline'!AW159="Relaxed",1,IF('DATA - Baseline'!AW159="Rushed",2,IF('DATA - Baseline'!AW159="Happy",3,IF('DATA - Baseline'!AW159="Tired",4,""))))</f>
        <v/>
      </c>
      <c r="AX159" s="178" t="str">
        <f>IF('DATA - Baseline'!AX159="Relaxed",1,IF('DATA - Baseline'!AX159="Rushed",2,IF('DATA - Baseline'!AX159="Happy",3,IF('DATA - Baseline'!AX159="Tired",4,""))))</f>
        <v/>
      </c>
      <c r="AY159" s="154"/>
      <c r="AZ159" s="314" t="str">
        <f>IF('DATA - Baseline'!AZ159="Yes",1,IF('DATA - Baseline'!AZ159="No",2,""))</f>
        <v/>
      </c>
      <c r="BA159" s="273"/>
      <c r="BB159" s="159"/>
      <c r="BC159" s="159"/>
      <c r="BE159" s="175"/>
    </row>
    <row r="160" spans="1:57" s="132" customFormat="1" ht="15" x14ac:dyDescent="0.3">
      <c r="A160" s="148"/>
      <c r="B160" s="149"/>
      <c r="C160" s="236" t="str">
        <f t="shared" si="2"/>
        <v/>
      </c>
      <c r="D160" s="198" t="str">
        <f>IF('DATA - Baseline'!D160="","",'DATA - Baseline'!D160)</f>
        <v/>
      </c>
      <c r="E160" s="178" t="str">
        <f>IF('DATA - Baseline'!E160="","",'DATA - Baseline'!E160)</f>
        <v/>
      </c>
      <c r="F160" s="178" t="str">
        <f>IF('DATA - Baseline'!F160="","",'DATA - Baseline'!F160)</f>
        <v/>
      </c>
      <c r="G160" s="178" t="str">
        <f>IF('DATA - Baseline'!G159="","",INDEX(Codes,MATCH('DATA - Baseline'!G159,Modes,0)))</f>
        <v/>
      </c>
      <c r="H160" s="178"/>
      <c r="I160" s="178" t="str">
        <f>IF('DATA - Baseline'!I160="","",INDEX(Codes,MATCH('DATA - Baseline'!I160,Modes,0)))</f>
        <v/>
      </c>
      <c r="J160" s="134"/>
      <c r="K160" s="192" t="str">
        <f>IF('DATA - Baseline'!K160=0,"",IF('DATA - Baseline'!K160="","",'DATA - Baseline'!K160))</f>
        <v/>
      </c>
      <c r="L160" s="192" t="str">
        <f>IF('DATA - Baseline'!L160="Yes",1,IF('DATA - Baseline'!L160="No",2,""))</f>
        <v/>
      </c>
      <c r="M160" s="192" t="str">
        <f>IF('DATA - Baseline'!M160="Yes",1,IF('DATA - Baseline'!M160="No",2,""))</f>
        <v/>
      </c>
      <c r="N160" s="178" t="str">
        <f>IF('DATA - Baseline'!N160="Relaxed",1,IF('DATA - Baseline'!N160="Rushed",2,IF('DATA - Baseline'!N160="Happy",3,IF('DATA - Baseline'!N160="Frustrated",4,IF('DATA - Baseline'!N160="Other",5,"")))))</f>
        <v/>
      </c>
      <c r="O160" s="176"/>
      <c r="P160" s="178" t="str">
        <f>IF('DATA - Baseline'!P160="","",'DATA - Baseline'!P160)</f>
        <v/>
      </c>
      <c r="Q160" s="178" t="str">
        <f>IF('DATA - Baseline'!Q160="Boy",1,IF('DATA - Baseline'!Q160="Girl",2,""))</f>
        <v/>
      </c>
      <c r="R160" s="192" t="str">
        <f>IF('DATA - Baseline'!R160&gt;0,'DATA - Baseline'!R160,"")</f>
        <v/>
      </c>
      <c r="S160" s="178" t="str">
        <f>IF('DATA - Baseline'!S160="Less than 0.5km",1,IF('DATA - Baseline'!S160="0.51 to 1.59km",2,IF('DATA - Baseline'!S160="1.6 to 3km",3,IF('DATA - Baseline'!S160="Over 3km",4, ""))))</f>
        <v/>
      </c>
      <c r="T160" s="126"/>
      <c r="U160" s="135"/>
      <c r="V160" s="135"/>
      <c r="W160" s="135"/>
      <c r="X160" s="135"/>
      <c r="Y160" s="135"/>
      <c r="Z160" s="178" t="str">
        <f>IF('DATA - Baseline'!Z160="STRONGLY AGREE",1,IF('DATA - Baseline'!Z160="AGREE",2,IF('DATA - Baseline'!Z160="DISAGREE",3,IF('DATA - Baseline'!Z160="STRONGLY DISAGREE",4, ""))))</f>
        <v/>
      </c>
      <c r="AA160" s="178" t="str">
        <f>IF(C160="","",(IF(COUNTA('DATA - Baseline'!AB160:AV160)&gt;0,1,2)))</f>
        <v/>
      </c>
      <c r="AB160" s="152"/>
      <c r="AC160" s="153"/>
      <c r="AD160" s="153"/>
      <c r="AE160" s="153"/>
      <c r="AF160" s="153"/>
      <c r="AG160" s="153"/>
      <c r="AH160" s="151"/>
      <c r="AI160" s="156"/>
      <c r="AJ160" s="156"/>
      <c r="AK160" s="156"/>
      <c r="AL160" s="156"/>
      <c r="AM160" s="156"/>
      <c r="AN160" s="156"/>
      <c r="AO160" s="157"/>
      <c r="AP160" s="158"/>
      <c r="AQ160" s="158"/>
      <c r="AR160" s="158"/>
      <c r="AS160" s="158"/>
      <c r="AT160" s="158"/>
      <c r="AU160" s="158"/>
      <c r="AV160" s="158"/>
      <c r="AW160" s="178" t="str">
        <f>IF('DATA - Baseline'!AW160="Relaxed",1,IF('DATA - Baseline'!AW160="Rushed",2,IF('DATA - Baseline'!AW160="Happy",3,IF('DATA - Baseline'!AW160="Tired",4,""))))</f>
        <v/>
      </c>
      <c r="AX160" s="178" t="str">
        <f>IF('DATA - Baseline'!AX160="Relaxed",1,IF('DATA - Baseline'!AX160="Rushed",2,IF('DATA - Baseline'!AX160="Happy",3,IF('DATA - Baseline'!AX160="Tired",4,""))))</f>
        <v/>
      </c>
      <c r="AY160" s="154"/>
      <c r="AZ160" s="314" t="str">
        <f>IF('DATA - Baseline'!AZ160="Yes",1,IF('DATA - Baseline'!AZ160="No",2,""))</f>
        <v/>
      </c>
      <c r="BA160" s="273"/>
      <c r="BB160" s="159"/>
      <c r="BC160" s="159"/>
      <c r="BE160" s="175"/>
    </row>
    <row r="161" spans="1:57" s="132" customFormat="1" ht="15" x14ac:dyDescent="0.3">
      <c r="A161" s="148"/>
      <c r="B161" s="149"/>
      <c r="C161" s="236" t="str">
        <f t="shared" si="2"/>
        <v/>
      </c>
      <c r="D161" s="198" t="str">
        <f>IF('DATA - Baseline'!D161="","",'DATA - Baseline'!D161)</f>
        <v/>
      </c>
      <c r="E161" s="178" t="str">
        <f>IF('DATA - Baseline'!E161="","",'DATA - Baseline'!E161)</f>
        <v/>
      </c>
      <c r="F161" s="178" t="str">
        <f>IF('DATA - Baseline'!F161="","",'DATA - Baseline'!F161)</f>
        <v/>
      </c>
      <c r="G161" s="178" t="str">
        <f>IF('DATA - Baseline'!G160="","",INDEX(Codes,MATCH('DATA - Baseline'!G160,Modes,0)))</f>
        <v/>
      </c>
      <c r="H161" s="178"/>
      <c r="I161" s="178" t="str">
        <f>IF('DATA - Baseline'!I161="","",INDEX(Codes,MATCH('DATA - Baseline'!I161,Modes,0)))</f>
        <v/>
      </c>
      <c r="J161" s="134"/>
      <c r="K161" s="192" t="str">
        <f>IF('DATA - Baseline'!K161=0,"",IF('DATA - Baseline'!K161="","",'DATA - Baseline'!K161))</f>
        <v/>
      </c>
      <c r="L161" s="192" t="str">
        <f>IF('DATA - Baseline'!L161="Yes",1,IF('DATA - Baseline'!L161="No",2,""))</f>
        <v/>
      </c>
      <c r="M161" s="192" t="str">
        <f>IF('DATA - Baseline'!M161="Yes",1,IF('DATA - Baseline'!M161="No",2,""))</f>
        <v/>
      </c>
      <c r="N161" s="178" t="str">
        <f>IF('DATA - Baseline'!N161="Relaxed",1,IF('DATA - Baseline'!N161="Rushed",2,IF('DATA - Baseline'!N161="Happy",3,IF('DATA - Baseline'!N161="Frustrated",4,IF('DATA - Baseline'!N161="Other",5,"")))))</f>
        <v/>
      </c>
      <c r="O161" s="176"/>
      <c r="P161" s="178" t="str">
        <f>IF('DATA - Baseline'!P161="","",'DATA - Baseline'!P161)</f>
        <v/>
      </c>
      <c r="Q161" s="178" t="str">
        <f>IF('DATA - Baseline'!Q161="Boy",1,IF('DATA - Baseline'!Q161="Girl",2,""))</f>
        <v/>
      </c>
      <c r="R161" s="192" t="str">
        <f>IF('DATA - Baseline'!R161&gt;0,'DATA - Baseline'!R161,"")</f>
        <v/>
      </c>
      <c r="S161" s="178" t="str">
        <f>IF('DATA - Baseline'!S161="Less than 0.5km",1,IF('DATA - Baseline'!S161="0.51 to 1.59km",2,IF('DATA - Baseline'!S161="1.6 to 3km",3,IF('DATA - Baseline'!S161="Over 3km",4, ""))))</f>
        <v/>
      </c>
      <c r="T161" s="126"/>
      <c r="U161" s="135"/>
      <c r="V161" s="135"/>
      <c r="W161" s="135"/>
      <c r="X161" s="135"/>
      <c r="Y161" s="135"/>
      <c r="Z161" s="178" t="str">
        <f>IF('DATA - Baseline'!Z161="STRONGLY AGREE",1,IF('DATA - Baseline'!Z161="AGREE",2,IF('DATA - Baseline'!Z161="DISAGREE",3,IF('DATA - Baseline'!Z161="STRONGLY DISAGREE",4, ""))))</f>
        <v/>
      </c>
      <c r="AA161" s="178" t="str">
        <f>IF(C161="","",(IF(COUNTA('DATA - Baseline'!AB161:AV161)&gt;0,1,2)))</f>
        <v/>
      </c>
      <c r="AB161" s="152"/>
      <c r="AC161" s="153"/>
      <c r="AD161" s="153"/>
      <c r="AE161" s="153"/>
      <c r="AF161" s="153"/>
      <c r="AG161" s="153"/>
      <c r="AH161" s="151"/>
      <c r="AI161" s="156"/>
      <c r="AJ161" s="156"/>
      <c r="AK161" s="156"/>
      <c r="AL161" s="156"/>
      <c r="AM161" s="156"/>
      <c r="AN161" s="156"/>
      <c r="AO161" s="157"/>
      <c r="AP161" s="158"/>
      <c r="AQ161" s="158"/>
      <c r="AR161" s="158"/>
      <c r="AS161" s="158"/>
      <c r="AT161" s="158"/>
      <c r="AU161" s="158"/>
      <c r="AV161" s="158"/>
      <c r="AW161" s="178" t="str">
        <f>IF('DATA - Baseline'!AW161="Relaxed",1,IF('DATA - Baseline'!AW161="Rushed",2,IF('DATA - Baseline'!AW161="Happy",3,IF('DATA - Baseline'!AW161="Tired",4,""))))</f>
        <v/>
      </c>
      <c r="AX161" s="178" t="str">
        <f>IF('DATA - Baseline'!AX161="Relaxed",1,IF('DATA - Baseline'!AX161="Rushed",2,IF('DATA - Baseline'!AX161="Happy",3,IF('DATA - Baseline'!AX161="Tired",4,""))))</f>
        <v/>
      </c>
      <c r="AY161" s="154"/>
      <c r="AZ161" s="314" t="str">
        <f>IF('DATA - Baseline'!AZ161="Yes",1,IF('DATA - Baseline'!AZ161="No",2,""))</f>
        <v/>
      </c>
      <c r="BA161" s="273"/>
      <c r="BB161" s="159"/>
      <c r="BC161" s="159"/>
      <c r="BE161" s="175"/>
    </row>
    <row r="162" spans="1:57" s="132" customFormat="1" ht="15" x14ac:dyDescent="0.3">
      <c r="A162" s="148"/>
      <c r="B162" s="149"/>
      <c r="C162" s="236" t="str">
        <f t="shared" si="2"/>
        <v/>
      </c>
      <c r="D162" s="198" t="str">
        <f>IF('DATA - Baseline'!D162="","",'DATA - Baseline'!D162)</f>
        <v/>
      </c>
      <c r="E162" s="178" t="str">
        <f>IF('DATA - Baseline'!E162="","",'DATA - Baseline'!E162)</f>
        <v/>
      </c>
      <c r="F162" s="178" t="str">
        <f>IF('DATA - Baseline'!F162="","",'DATA - Baseline'!F162)</f>
        <v/>
      </c>
      <c r="G162" s="178" t="str">
        <f>IF('DATA - Baseline'!G161="","",INDEX(Codes,MATCH('DATA - Baseline'!G161,Modes,0)))</f>
        <v/>
      </c>
      <c r="H162" s="178"/>
      <c r="I162" s="178" t="str">
        <f>IF('DATA - Baseline'!I162="","",INDEX(Codes,MATCH('DATA - Baseline'!I162,Modes,0)))</f>
        <v/>
      </c>
      <c r="J162" s="134"/>
      <c r="K162" s="192" t="str">
        <f>IF('DATA - Baseline'!K162=0,"",IF('DATA - Baseline'!K162="","",'DATA - Baseline'!K162))</f>
        <v/>
      </c>
      <c r="L162" s="192" t="str">
        <f>IF('DATA - Baseline'!L162="Yes",1,IF('DATA - Baseline'!L162="No",2,""))</f>
        <v/>
      </c>
      <c r="M162" s="192" t="str">
        <f>IF('DATA - Baseline'!M162="Yes",1,IF('DATA - Baseline'!M162="No",2,""))</f>
        <v/>
      </c>
      <c r="N162" s="178" t="str">
        <f>IF('DATA - Baseline'!N162="Relaxed",1,IF('DATA - Baseline'!N162="Rushed",2,IF('DATA - Baseline'!N162="Happy",3,IF('DATA - Baseline'!N162="Frustrated",4,IF('DATA - Baseline'!N162="Other",5,"")))))</f>
        <v/>
      </c>
      <c r="O162" s="176"/>
      <c r="P162" s="178" t="str">
        <f>IF('DATA - Baseline'!P162="","",'DATA - Baseline'!P162)</f>
        <v/>
      </c>
      <c r="Q162" s="178" t="str">
        <f>IF('DATA - Baseline'!Q162="Boy",1,IF('DATA - Baseline'!Q162="Girl",2,""))</f>
        <v/>
      </c>
      <c r="R162" s="192" t="str">
        <f>IF('DATA - Baseline'!R162&gt;0,'DATA - Baseline'!R162,"")</f>
        <v/>
      </c>
      <c r="S162" s="178" t="str">
        <f>IF('DATA - Baseline'!S162="Less than 0.5km",1,IF('DATA - Baseline'!S162="0.51 to 1.59km",2,IF('DATA - Baseline'!S162="1.6 to 3km",3,IF('DATA - Baseline'!S162="Over 3km",4, ""))))</f>
        <v/>
      </c>
      <c r="T162" s="126"/>
      <c r="U162" s="135"/>
      <c r="V162" s="135"/>
      <c r="W162" s="135"/>
      <c r="X162" s="135"/>
      <c r="Y162" s="135"/>
      <c r="Z162" s="178" t="str">
        <f>IF('DATA - Baseline'!Z162="STRONGLY AGREE",1,IF('DATA - Baseline'!Z162="AGREE",2,IF('DATA - Baseline'!Z162="DISAGREE",3,IF('DATA - Baseline'!Z162="STRONGLY DISAGREE",4, ""))))</f>
        <v/>
      </c>
      <c r="AA162" s="178" t="str">
        <f>IF(C162="","",(IF(COUNTA('DATA - Baseline'!AB162:AV162)&gt;0,1,2)))</f>
        <v/>
      </c>
      <c r="AB162" s="152"/>
      <c r="AC162" s="153"/>
      <c r="AD162" s="153"/>
      <c r="AE162" s="153"/>
      <c r="AF162" s="153"/>
      <c r="AG162" s="153"/>
      <c r="AH162" s="150"/>
      <c r="AI162" s="156"/>
      <c r="AJ162" s="156"/>
      <c r="AK162" s="156"/>
      <c r="AL162" s="156"/>
      <c r="AM162" s="156"/>
      <c r="AN162" s="156"/>
      <c r="AO162" s="157"/>
      <c r="AP162" s="158"/>
      <c r="AQ162" s="158"/>
      <c r="AR162" s="158"/>
      <c r="AS162" s="158"/>
      <c r="AT162" s="158"/>
      <c r="AU162" s="158"/>
      <c r="AV162" s="158"/>
      <c r="AW162" s="178" t="str">
        <f>IF('DATA - Baseline'!AW162="Relaxed",1,IF('DATA - Baseline'!AW162="Rushed",2,IF('DATA - Baseline'!AW162="Happy",3,IF('DATA - Baseline'!AW162="Tired",4,""))))</f>
        <v/>
      </c>
      <c r="AX162" s="178" t="str">
        <f>IF('DATA - Baseline'!AX162="Relaxed",1,IF('DATA - Baseline'!AX162="Rushed",2,IF('DATA - Baseline'!AX162="Happy",3,IF('DATA - Baseline'!AX162="Tired",4,""))))</f>
        <v/>
      </c>
      <c r="AY162" s="154"/>
      <c r="AZ162" s="314" t="str">
        <f>IF('DATA - Baseline'!AZ162="Yes",1,IF('DATA - Baseline'!AZ162="No",2,""))</f>
        <v/>
      </c>
      <c r="BA162" s="273"/>
      <c r="BB162" s="159"/>
      <c r="BC162" s="159"/>
      <c r="BE162" s="175"/>
    </row>
    <row r="163" spans="1:57" s="132" customFormat="1" ht="15" x14ac:dyDescent="0.3">
      <c r="A163" s="148"/>
      <c r="B163" s="149"/>
      <c r="C163" s="236" t="str">
        <f t="shared" si="2"/>
        <v/>
      </c>
      <c r="D163" s="198" t="str">
        <f>IF('DATA - Baseline'!D163="","",'DATA - Baseline'!D163)</f>
        <v/>
      </c>
      <c r="E163" s="178" t="str">
        <f>IF('DATA - Baseline'!E163="","",'DATA - Baseline'!E163)</f>
        <v/>
      </c>
      <c r="F163" s="178" t="str">
        <f>IF('DATA - Baseline'!F163="","",'DATA - Baseline'!F163)</f>
        <v/>
      </c>
      <c r="G163" s="178" t="str">
        <f>IF('DATA - Baseline'!G162="","",INDEX(Codes,MATCH('DATA - Baseline'!G162,Modes,0)))</f>
        <v/>
      </c>
      <c r="H163" s="178"/>
      <c r="I163" s="178" t="str">
        <f>IF('DATA - Baseline'!I163="","",INDEX(Codes,MATCH('DATA - Baseline'!I163,Modes,0)))</f>
        <v/>
      </c>
      <c r="J163" s="134"/>
      <c r="K163" s="192" t="str">
        <f>IF('DATA - Baseline'!K163=0,"",IF('DATA - Baseline'!K163="","",'DATA - Baseline'!K163))</f>
        <v/>
      </c>
      <c r="L163" s="192" t="str">
        <f>IF('DATA - Baseline'!L163="Yes",1,IF('DATA - Baseline'!L163="No",2,""))</f>
        <v/>
      </c>
      <c r="M163" s="192" t="str">
        <f>IF('DATA - Baseline'!M163="Yes",1,IF('DATA - Baseline'!M163="No",2,""))</f>
        <v/>
      </c>
      <c r="N163" s="178" t="str">
        <f>IF('DATA - Baseline'!N163="Relaxed",1,IF('DATA - Baseline'!N163="Rushed",2,IF('DATA - Baseline'!N163="Happy",3,IF('DATA - Baseline'!N163="Frustrated",4,IF('DATA - Baseline'!N163="Other",5,"")))))</f>
        <v/>
      </c>
      <c r="O163" s="176"/>
      <c r="P163" s="178" t="str">
        <f>IF('DATA - Baseline'!P163="","",'DATA - Baseline'!P163)</f>
        <v/>
      </c>
      <c r="Q163" s="178" t="str">
        <f>IF('DATA - Baseline'!Q163="Boy",1,IF('DATA - Baseline'!Q163="Girl",2,""))</f>
        <v/>
      </c>
      <c r="R163" s="192" t="str">
        <f>IF('DATA - Baseline'!R163&gt;0,'DATA - Baseline'!R163,"")</f>
        <v/>
      </c>
      <c r="S163" s="178" t="str">
        <f>IF('DATA - Baseline'!S163="Less than 0.5km",1,IF('DATA - Baseline'!S163="0.51 to 1.59km",2,IF('DATA - Baseline'!S163="1.6 to 3km",3,IF('DATA - Baseline'!S163="Over 3km",4, ""))))</f>
        <v/>
      </c>
      <c r="T163" s="126"/>
      <c r="U163" s="135"/>
      <c r="V163" s="135"/>
      <c r="W163" s="135"/>
      <c r="X163" s="135"/>
      <c r="Y163" s="135"/>
      <c r="Z163" s="178" t="str">
        <f>IF('DATA - Baseline'!Z163="STRONGLY AGREE",1,IF('DATA - Baseline'!Z163="AGREE",2,IF('DATA - Baseline'!Z163="DISAGREE",3,IF('DATA - Baseline'!Z163="STRONGLY DISAGREE",4, ""))))</f>
        <v/>
      </c>
      <c r="AA163" s="178" t="str">
        <f>IF(C163="","",(IF(COUNTA('DATA - Baseline'!AB163:AV163)&gt;0,1,2)))</f>
        <v/>
      </c>
      <c r="AB163" s="152"/>
      <c r="AC163" s="153"/>
      <c r="AD163" s="153"/>
      <c r="AE163" s="153"/>
      <c r="AF163" s="153"/>
      <c r="AG163" s="153"/>
      <c r="AH163" s="151"/>
      <c r="AI163" s="156"/>
      <c r="AJ163" s="156"/>
      <c r="AK163" s="156"/>
      <c r="AL163" s="156"/>
      <c r="AM163" s="156"/>
      <c r="AN163" s="156"/>
      <c r="AO163" s="157"/>
      <c r="AP163" s="158"/>
      <c r="AQ163" s="158"/>
      <c r="AR163" s="158"/>
      <c r="AS163" s="158"/>
      <c r="AT163" s="158"/>
      <c r="AU163" s="158"/>
      <c r="AV163" s="158"/>
      <c r="AW163" s="178" t="str">
        <f>IF('DATA - Baseline'!AW163="Relaxed",1,IF('DATA - Baseline'!AW163="Rushed",2,IF('DATA - Baseline'!AW163="Happy",3,IF('DATA - Baseline'!AW163="Tired",4,""))))</f>
        <v/>
      </c>
      <c r="AX163" s="178" t="str">
        <f>IF('DATA - Baseline'!AX163="Relaxed",1,IF('DATA - Baseline'!AX163="Rushed",2,IF('DATA - Baseline'!AX163="Happy",3,IF('DATA - Baseline'!AX163="Tired",4,""))))</f>
        <v/>
      </c>
      <c r="AY163" s="154"/>
      <c r="AZ163" s="314" t="str">
        <f>IF('DATA - Baseline'!AZ163="Yes",1,IF('DATA - Baseline'!AZ163="No",2,""))</f>
        <v/>
      </c>
      <c r="BA163" s="273"/>
      <c r="BB163" s="159"/>
      <c r="BC163" s="159"/>
      <c r="BE163" s="175"/>
    </row>
    <row r="164" spans="1:57" s="132" customFormat="1" ht="15" x14ac:dyDescent="0.3">
      <c r="A164" s="148"/>
      <c r="B164" s="149"/>
      <c r="C164" s="236" t="str">
        <f t="shared" si="2"/>
        <v/>
      </c>
      <c r="D164" s="198" t="str">
        <f>IF('DATA - Baseline'!D164="","",'DATA - Baseline'!D164)</f>
        <v/>
      </c>
      <c r="E164" s="178" t="str">
        <f>IF('DATA - Baseline'!E164="","",'DATA - Baseline'!E164)</f>
        <v/>
      </c>
      <c r="F164" s="178" t="str">
        <f>IF('DATA - Baseline'!F164="","",'DATA - Baseline'!F164)</f>
        <v/>
      </c>
      <c r="G164" s="178" t="str">
        <f>IF('DATA - Baseline'!G163="","",INDEX(Codes,MATCH('DATA - Baseline'!G163,Modes,0)))</f>
        <v/>
      </c>
      <c r="H164" s="178"/>
      <c r="I164" s="178" t="str">
        <f>IF('DATA - Baseline'!I164="","",INDEX(Codes,MATCH('DATA - Baseline'!I164,Modes,0)))</f>
        <v/>
      </c>
      <c r="J164" s="134"/>
      <c r="K164" s="192" t="str">
        <f>IF('DATA - Baseline'!K164=0,"",IF('DATA - Baseline'!K164="","",'DATA - Baseline'!K164))</f>
        <v/>
      </c>
      <c r="L164" s="192" t="str">
        <f>IF('DATA - Baseline'!L164="Yes",1,IF('DATA - Baseline'!L164="No",2,""))</f>
        <v/>
      </c>
      <c r="M164" s="192" t="str">
        <f>IF('DATA - Baseline'!M164="Yes",1,IF('DATA - Baseline'!M164="No",2,""))</f>
        <v/>
      </c>
      <c r="N164" s="178" t="str">
        <f>IF('DATA - Baseline'!N164="Relaxed",1,IF('DATA - Baseline'!N164="Rushed",2,IF('DATA - Baseline'!N164="Happy",3,IF('DATA - Baseline'!N164="Frustrated",4,IF('DATA - Baseline'!N164="Other",5,"")))))</f>
        <v/>
      </c>
      <c r="O164" s="176"/>
      <c r="P164" s="178" t="str">
        <f>IF('DATA - Baseline'!P164="","",'DATA - Baseline'!P164)</f>
        <v/>
      </c>
      <c r="Q164" s="178" t="str">
        <f>IF('DATA - Baseline'!Q164="Boy",1,IF('DATA - Baseline'!Q164="Girl",2,""))</f>
        <v/>
      </c>
      <c r="R164" s="192" t="str">
        <f>IF('DATA - Baseline'!R164&gt;0,'DATA - Baseline'!R164,"")</f>
        <v/>
      </c>
      <c r="S164" s="178" t="str">
        <f>IF('DATA - Baseline'!S164="Less than 0.5km",1,IF('DATA - Baseline'!S164="0.51 to 1.59km",2,IF('DATA - Baseline'!S164="1.6 to 3km",3,IF('DATA - Baseline'!S164="Over 3km",4, ""))))</f>
        <v/>
      </c>
      <c r="T164" s="126"/>
      <c r="U164" s="135"/>
      <c r="V164" s="135"/>
      <c r="W164" s="135"/>
      <c r="X164" s="135"/>
      <c r="Y164" s="135"/>
      <c r="Z164" s="178" t="str">
        <f>IF('DATA - Baseline'!Z164="STRONGLY AGREE",1,IF('DATA - Baseline'!Z164="AGREE",2,IF('DATA - Baseline'!Z164="DISAGREE",3,IF('DATA - Baseline'!Z164="STRONGLY DISAGREE",4, ""))))</f>
        <v/>
      </c>
      <c r="AA164" s="178" t="str">
        <f>IF(C164="","",(IF(COUNTA('DATA - Baseline'!AB164:AV164)&gt;0,1,2)))</f>
        <v/>
      </c>
      <c r="AB164" s="152"/>
      <c r="AC164" s="153"/>
      <c r="AD164" s="153"/>
      <c r="AE164" s="153"/>
      <c r="AF164" s="153"/>
      <c r="AG164" s="153"/>
      <c r="AH164" s="151"/>
      <c r="AI164" s="156"/>
      <c r="AJ164" s="156"/>
      <c r="AK164" s="156"/>
      <c r="AL164" s="156"/>
      <c r="AM164" s="156"/>
      <c r="AN164" s="156"/>
      <c r="AO164" s="157"/>
      <c r="AP164" s="158"/>
      <c r="AQ164" s="158"/>
      <c r="AR164" s="158"/>
      <c r="AS164" s="158"/>
      <c r="AT164" s="158"/>
      <c r="AU164" s="158"/>
      <c r="AV164" s="158"/>
      <c r="AW164" s="178" t="str">
        <f>IF('DATA - Baseline'!AW164="Relaxed",1,IF('DATA - Baseline'!AW164="Rushed",2,IF('DATA - Baseline'!AW164="Happy",3,IF('DATA - Baseline'!AW164="Tired",4,""))))</f>
        <v/>
      </c>
      <c r="AX164" s="178" t="str">
        <f>IF('DATA - Baseline'!AX164="Relaxed",1,IF('DATA - Baseline'!AX164="Rushed",2,IF('DATA - Baseline'!AX164="Happy",3,IF('DATA - Baseline'!AX164="Tired",4,""))))</f>
        <v/>
      </c>
      <c r="AY164" s="154"/>
      <c r="AZ164" s="314" t="str">
        <f>IF('DATA - Baseline'!AZ164="Yes",1,IF('DATA - Baseline'!AZ164="No",2,""))</f>
        <v/>
      </c>
      <c r="BA164" s="273"/>
      <c r="BB164" s="159"/>
      <c r="BC164" s="159"/>
      <c r="BE164" s="175"/>
    </row>
    <row r="165" spans="1:57" s="132" customFormat="1" ht="15" x14ac:dyDescent="0.3">
      <c r="A165" s="148"/>
      <c r="B165" s="149"/>
      <c r="C165" s="236" t="str">
        <f t="shared" si="2"/>
        <v/>
      </c>
      <c r="D165" s="198" t="str">
        <f>IF('DATA - Baseline'!D165="","",'DATA - Baseline'!D165)</f>
        <v/>
      </c>
      <c r="E165" s="178" t="str">
        <f>IF('DATA - Baseline'!E165="","",'DATA - Baseline'!E165)</f>
        <v/>
      </c>
      <c r="F165" s="178" t="str">
        <f>IF('DATA - Baseline'!F165="","",'DATA - Baseline'!F165)</f>
        <v/>
      </c>
      <c r="G165" s="178" t="str">
        <f>IF('DATA - Baseline'!G164="","",INDEX(Codes,MATCH('DATA - Baseline'!G164,Modes,0)))</f>
        <v/>
      </c>
      <c r="H165" s="178"/>
      <c r="I165" s="178" t="str">
        <f>IF('DATA - Baseline'!I165="","",INDEX(Codes,MATCH('DATA - Baseline'!I165,Modes,0)))</f>
        <v/>
      </c>
      <c r="J165" s="134"/>
      <c r="K165" s="192" t="str">
        <f>IF('DATA - Baseline'!K165=0,"",IF('DATA - Baseline'!K165="","",'DATA - Baseline'!K165))</f>
        <v/>
      </c>
      <c r="L165" s="192" t="str">
        <f>IF('DATA - Baseline'!L165="Yes",1,IF('DATA - Baseline'!L165="No",2,""))</f>
        <v/>
      </c>
      <c r="M165" s="192" t="str">
        <f>IF('DATA - Baseline'!M165="Yes",1,IF('DATA - Baseline'!M165="No",2,""))</f>
        <v/>
      </c>
      <c r="N165" s="178" t="str">
        <f>IF('DATA - Baseline'!N165="Relaxed",1,IF('DATA - Baseline'!N165="Rushed",2,IF('DATA - Baseline'!N165="Happy",3,IF('DATA - Baseline'!N165="Frustrated",4,IF('DATA - Baseline'!N165="Other",5,"")))))</f>
        <v/>
      </c>
      <c r="O165" s="176"/>
      <c r="P165" s="178" t="str">
        <f>IF('DATA - Baseline'!P165="","",'DATA - Baseline'!P165)</f>
        <v/>
      </c>
      <c r="Q165" s="178" t="str">
        <f>IF('DATA - Baseline'!Q165="Boy",1,IF('DATA - Baseline'!Q165="Girl",2,""))</f>
        <v/>
      </c>
      <c r="R165" s="192" t="str">
        <f>IF('DATA - Baseline'!R165&gt;0,'DATA - Baseline'!R165,"")</f>
        <v/>
      </c>
      <c r="S165" s="178" t="str">
        <f>IF('DATA - Baseline'!S165="Less than 0.5km",1,IF('DATA - Baseline'!S165="0.51 to 1.59km",2,IF('DATA - Baseline'!S165="1.6 to 3km",3,IF('DATA - Baseline'!S165="Over 3km",4, ""))))</f>
        <v/>
      </c>
      <c r="T165" s="126"/>
      <c r="U165" s="135"/>
      <c r="V165" s="135"/>
      <c r="W165" s="135"/>
      <c r="X165" s="135"/>
      <c r="Y165" s="135"/>
      <c r="Z165" s="178" t="str">
        <f>IF('DATA - Baseline'!Z165="STRONGLY AGREE",1,IF('DATA - Baseline'!Z165="AGREE",2,IF('DATA - Baseline'!Z165="DISAGREE",3,IF('DATA - Baseline'!Z165="STRONGLY DISAGREE",4, ""))))</f>
        <v/>
      </c>
      <c r="AA165" s="178" t="str">
        <f>IF(C165="","",(IF(COUNTA('DATA - Baseline'!AB165:AV165)&gt;0,1,2)))</f>
        <v/>
      </c>
      <c r="AB165" s="152"/>
      <c r="AC165" s="153"/>
      <c r="AD165" s="153"/>
      <c r="AE165" s="153"/>
      <c r="AF165" s="153"/>
      <c r="AG165" s="153"/>
      <c r="AH165" s="151"/>
      <c r="AI165" s="156"/>
      <c r="AJ165" s="156"/>
      <c r="AK165" s="156"/>
      <c r="AL165" s="156"/>
      <c r="AM165" s="156"/>
      <c r="AN165" s="156"/>
      <c r="AO165" s="157"/>
      <c r="AP165" s="158"/>
      <c r="AQ165" s="158"/>
      <c r="AR165" s="158"/>
      <c r="AS165" s="158"/>
      <c r="AT165" s="158"/>
      <c r="AU165" s="158"/>
      <c r="AV165" s="158"/>
      <c r="AW165" s="178" t="str">
        <f>IF('DATA - Baseline'!AW165="Relaxed",1,IF('DATA - Baseline'!AW165="Rushed",2,IF('DATA - Baseline'!AW165="Happy",3,IF('DATA - Baseline'!AW165="Tired",4,""))))</f>
        <v/>
      </c>
      <c r="AX165" s="178" t="str">
        <f>IF('DATA - Baseline'!AX165="Relaxed",1,IF('DATA - Baseline'!AX165="Rushed",2,IF('DATA - Baseline'!AX165="Happy",3,IF('DATA - Baseline'!AX165="Tired",4,""))))</f>
        <v/>
      </c>
      <c r="AY165" s="154"/>
      <c r="AZ165" s="314" t="str">
        <f>IF('DATA - Baseline'!AZ165="Yes",1,IF('DATA - Baseline'!AZ165="No",2,""))</f>
        <v/>
      </c>
      <c r="BA165" s="273"/>
      <c r="BB165" s="159"/>
      <c r="BC165" s="159"/>
      <c r="BE165" s="175"/>
    </row>
    <row r="166" spans="1:57" s="132" customFormat="1" ht="15" x14ac:dyDescent="0.3">
      <c r="A166" s="148"/>
      <c r="B166" s="149"/>
      <c r="C166" s="236" t="str">
        <f t="shared" si="2"/>
        <v/>
      </c>
      <c r="D166" s="198" t="str">
        <f>IF('DATA - Baseline'!D166="","",'DATA - Baseline'!D166)</f>
        <v/>
      </c>
      <c r="E166" s="178" t="str">
        <f>IF('DATA - Baseline'!E166="","",'DATA - Baseline'!E166)</f>
        <v/>
      </c>
      <c r="F166" s="178" t="str">
        <f>IF('DATA - Baseline'!F166="","",'DATA - Baseline'!F166)</f>
        <v/>
      </c>
      <c r="G166" s="178" t="str">
        <f>IF('DATA - Baseline'!G165="","",INDEX(Codes,MATCH('DATA - Baseline'!G165,Modes,0)))</f>
        <v/>
      </c>
      <c r="H166" s="178"/>
      <c r="I166" s="178" t="str">
        <f>IF('DATA - Baseline'!I166="","",INDEX(Codes,MATCH('DATA - Baseline'!I166,Modes,0)))</f>
        <v/>
      </c>
      <c r="J166" s="134"/>
      <c r="K166" s="192" t="str">
        <f>IF('DATA - Baseline'!K166=0,"",IF('DATA - Baseline'!K166="","",'DATA - Baseline'!K166))</f>
        <v/>
      </c>
      <c r="L166" s="192" t="str">
        <f>IF('DATA - Baseline'!L166="Yes",1,IF('DATA - Baseline'!L166="No",2,""))</f>
        <v/>
      </c>
      <c r="M166" s="192" t="str">
        <f>IF('DATA - Baseline'!M166="Yes",1,IF('DATA - Baseline'!M166="No",2,""))</f>
        <v/>
      </c>
      <c r="N166" s="178" t="str">
        <f>IF('DATA - Baseline'!N166="Relaxed",1,IF('DATA - Baseline'!N166="Rushed",2,IF('DATA - Baseline'!N166="Happy",3,IF('DATA - Baseline'!N166="Frustrated",4,IF('DATA - Baseline'!N166="Other",5,"")))))</f>
        <v/>
      </c>
      <c r="O166" s="176"/>
      <c r="P166" s="178" t="str">
        <f>IF('DATA - Baseline'!P166="","",'DATA - Baseline'!P166)</f>
        <v/>
      </c>
      <c r="Q166" s="178" t="str">
        <f>IF('DATA - Baseline'!Q166="Boy",1,IF('DATA - Baseline'!Q166="Girl",2,""))</f>
        <v/>
      </c>
      <c r="R166" s="192" t="str">
        <f>IF('DATA - Baseline'!R166&gt;0,'DATA - Baseline'!R166,"")</f>
        <v/>
      </c>
      <c r="S166" s="178" t="str">
        <f>IF('DATA - Baseline'!S166="Less than 0.5km",1,IF('DATA - Baseline'!S166="0.51 to 1.59km",2,IF('DATA - Baseline'!S166="1.6 to 3km",3,IF('DATA - Baseline'!S166="Over 3km",4, ""))))</f>
        <v/>
      </c>
      <c r="T166" s="126"/>
      <c r="U166" s="135"/>
      <c r="V166" s="135"/>
      <c r="W166" s="135"/>
      <c r="X166" s="135"/>
      <c r="Y166" s="135"/>
      <c r="Z166" s="178" t="str">
        <f>IF('DATA - Baseline'!Z166="STRONGLY AGREE",1,IF('DATA - Baseline'!Z166="AGREE",2,IF('DATA - Baseline'!Z166="DISAGREE",3,IF('DATA - Baseline'!Z166="STRONGLY DISAGREE",4, ""))))</f>
        <v/>
      </c>
      <c r="AA166" s="178" t="str">
        <f>IF(C166="","",(IF(COUNTA('DATA - Baseline'!AB166:AV166)&gt;0,1,2)))</f>
        <v/>
      </c>
      <c r="AB166" s="152"/>
      <c r="AC166" s="153"/>
      <c r="AD166" s="153"/>
      <c r="AE166" s="153"/>
      <c r="AF166" s="153"/>
      <c r="AG166" s="153"/>
      <c r="AH166" s="151"/>
      <c r="AI166" s="156"/>
      <c r="AJ166" s="156"/>
      <c r="AK166" s="156"/>
      <c r="AL166" s="156"/>
      <c r="AM166" s="156"/>
      <c r="AN166" s="156"/>
      <c r="AO166" s="157"/>
      <c r="AP166" s="158"/>
      <c r="AQ166" s="158"/>
      <c r="AR166" s="158"/>
      <c r="AS166" s="158"/>
      <c r="AT166" s="158"/>
      <c r="AU166" s="158"/>
      <c r="AV166" s="158"/>
      <c r="AW166" s="178" t="str">
        <f>IF('DATA - Baseline'!AW166="Relaxed",1,IF('DATA - Baseline'!AW166="Rushed",2,IF('DATA - Baseline'!AW166="Happy",3,IF('DATA - Baseline'!AW166="Tired",4,""))))</f>
        <v/>
      </c>
      <c r="AX166" s="178" t="str">
        <f>IF('DATA - Baseline'!AX166="Relaxed",1,IF('DATA - Baseline'!AX166="Rushed",2,IF('DATA - Baseline'!AX166="Happy",3,IF('DATA - Baseline'!AX166="Tired",4,""))))</f>
        <v/>
      </c>
      <c r="AY166" s="154"/>
      <c r="AZ166" s="314" t="str">
        <f>IF('DATA - Baseline'!AZ166="Yes",1,IF('DATA - Baseline'!AZ166="No",2,""))</f>
        <v/>
      </c>
      <c r="BA166" s="273"/>
      <c r="BB166" s="159"/>
      <c r="BC166" s="159"/>
      <c r="BE166" s="175"/>
    </row>
    <row r="167" spans="1:57" s="132" customFormat="1" ht="15" x14ac:dyDescent="0.3">
      <c r="A167" s="148"/>
      <c r="B167" s="149"/>
      <c r="C167" s="236" t="str">
        <f t="shared" si="2"/>
        <v/>
      </c>
      <c r="D167" s="198" t="str">
        <f>IF('DATA - Baseline'!D167="","",'DATA - Baseline'!D167)</f>
        <v/>
      </c>
      <c r="E167" s="178" t="str">
        <f>IF('DATA - Baseline'!E167="","",'DATA - Baseline'!E167)</f>
        <v/>
      </c>
      <c r="F167" s="178" t="str">
        <f>IF('DATA - Baseline'!F167="","",'DATA - Baseline'!F167)</f>
        <v/>
      </c>
      <c r="G167" s="178" t="str">
        <f>IF('DATA - Baseline'!G166="","",INDEX(Codes,MATCH('DATA - Baseline'!G166,Modes,0)))</f>
        <v/>
      </c>
      <c r="H167" s="178"/>
      <c r="I167" s="178" t="str">
        <f>IF('DATA - Baseline'!I167="","",INDEX(Codes,MATCH('DATA - Baseline'!I167,Modes,0)))</f>
        <v/>
      </c>
      <c r="J167" s="134"/>
      <c r="K167" s="192" t="str">
        <f>IF('DATA - Baseline'!K167=0,"",IF('DATA - Baseline'!K167="","",'DATA - Baseline'!K167))</f>
        <v/>
      </c>
      <c r="L167" s="192" t="str">
        <f>IF('DATA - Baseline'!L167="Yes",1,IF('DATA - Baseline'!L167="No",2,""))</f>
        <v/>
      </c>
      <c r="M167" s="192" t="str">
        <f>IF('DATA - Baseline'!M167="Yes",1,IF('DATA - Baseline'!M167="No",2,""))</f>
        <v/>
      </c>
      <c r="N167" s="178" t="str">
        <f>IF('DATA - Baseline'!N167="Relaxed",1,IF('DATA - Baseline'!N167="Rushed",2,IF('DATA - Baseline'!N167="Happy",3,IF('DATA - Baseline'!N167="Frustrated",4,IF('DATA - Baseline'!N167="Other",5,"")))))</f>
        <v/>
      </c>
      <c r="O167" s="176"/>
      <c r="P167" s="178" t="str">
        <f>IF('DATA - Baseline'!P167="","",'DATA - Baseline'!P167)</f>
        <v/>
      </c>
      <c r="Q167" s="178" t="str">
        <f>IF('DATA - Baseline'!Q167="Boy",1,IF('DATA - Baseline'!Q167="Girl",2,""))</f>
        <v/>
      </c>
      <c r="R167" s="192" t="str">
        <f>IF('DATA - Baseline'!R167&gt;0,'DATA - Baseline'!R167,"")</f>
        <v/>
      </c>
      <c r="S167" s="178" t="str">
        <f>IF('DATA - Baseline'!S167="Less than 0.5km",1,IF('DATA - Baseline'!S167="0.51 to 1.59km",2,IF('DATA - Baseline'!S167="1.6 to 3km",3,IF('DATA - Baseline'!S167="Over 3km",4, ""))))</f>
        <v/>
      </c>
      <c r="T167" s="126"/>
      <c r="U167" s="135"/>
      <c r="V167" s="135"/>
      <c r="W167" s="135"/>
      <c r="X167" s="135"/>
      <c r="Y167" s="135"/>
      <c r="Z167" s="178" t="str">
        <f>IF('DATA - Baseline'!Z167="STRONGLY AGREE",1,IF('DATA - Baseline'!Z167="AGREE",2,IF('DATA - Baseline'!Z167="DISAGREE",3,IF('DATA - Baseline'!Z167="STRONGLY DISAGREE",4, ""))))</f>
        <v/>
      </c>
      <c r="AA167" s="178" t="str">
        <f>IF(C167="","",(IF(COUNTA('DATA - Baseline'!AB167:AV167)&gt;0,1,2)))</f>
        <v/>
      </c>
      <c r="AB167" s="152"/>
      <c r="AC167" s="153"/>
      <c r="AD167" s="153"/>
      <c r="AE167" s="153"/>
      <c r="AF167" s="153"/>
      <c r="AG167" s="153"/>
      <c r="AH167" s="151"/>
      <c r="AI167" s="156"/>
      <c r="AJ167" s="156"/>
      <c r="AK167" s="156"/>
      <c r="AL167" s="156"/>
      <c r="AM167" s="156"/>
      <c r="AN167" s="156"/>
      <c r="AO167" s="157"/>
      <c r="AP167" s="158"/>
      <c r="AQ167" s="158"/>
      <c r="AR167" s="158"/>
      <c r="AS167" s="158"/>
      <c r="AT167" s="158"/>
      <c r="AU167" s="158"/>
      <c r="AV167" s="158"/>
      <c r="AW167" s="178" t="str">
        <f>IF('DATA - Baseline'!AW167="Relaxed",1,IF('DATA - Baseline'!AW167="Rushed",2,IF('DATA - Baseline'!AW167="Happy",3,IF('DATA - Baseline'!AW167="Tired",4,""))))</f>
        <v/>
      </c>
      <c r="AX167" s="178" t="str">
        <f>IF('DATA - Baseline'!AX167="Relaxed",1,IF('DATA - Baseline'!AX167="Rushed",2,IF('DATA - Baseline'!AX167="Happy",3,IF('DATA - Baseline'!AX167="Tired",4,""))))</f>
        <v/>
      </c>
      <c r="AY167" s="154"/>
      <c r="AZ167" s="314" t="str">
        <f>IF('DATA - Baseline'!AZ167="Yes",1,IF('DATA - Baseline'!AZ167="No",2,""))</f>
        <v/>
      </c>
      <c r="BA167" s="273"/>
      <c r="BB167" s="159"/>
      <c r="BC167" s="159"/>
      <c r="BE167" s="175"/>
    </row>
    <row r="168" spans="1:57" s="132" customFormat="1" ht="15" x14ac:dyDescent="0.3">
      <c r="A168" s="148"/>
      <c r="B168" s="149"/>
      <c r="C168" s="236" t="str">
        <f t="shared" si="2"/>
        <v/>
      </c>
      <c r="D168" s="198" t="str">
        <f>IF('DATA - Baseline'!D168="","",'DATA - Baseline'!D168)</f>
        <v/>
      </c>
      <c r="E168" s="178" t="str">
        <f>IF('DATA - Baseline'!E168="","",'DATA - Baseline'!E168)</f>
        <v/>
      </c>
      <c r="F168" s="178" t="str">
        <f>IF('DATA - Baseline'!F168="","",'DATA - Baseline'!F168)</f>
        <v/>
      </c>
      <c r="G168" s="178" t="str">
        <f>IF('DATA - Baseline'!G167="","",INDEX(Codes,MATCH('DATA - Baseline'!G167,Modes,0)))</f>
        <v/>
      </c>
      <c r="H168" s="178"/>
      <c r="I168" s="178" t="str">
        <f>IF('DATA - Baseline'!I168="","",INDEX(Codes,MATCH('DATA - Baseline'!I168,Modes,0)))</f>
        <v/>
      </c>
      <c r="J168" s="134"/>
      <c r="K168" s="192" t="str">
        <f>IF('DATA - Baseline'!K168=0,"",IF('DATA - Baseline'!K168="","",'DATA - Baseline'!K168))</f>
        <v/>
      </c>
      <c r="L168" s="192" t="str">
        <f>IF('DATA - Baseline'!L168="Yes",1,IF('DATA - Baseline'!L168="No",2,""))</f>
        <v/>
      </c>
      <c r="M168" s="192" t="str">
        <f>IF('DATA - Baseline'!M168="Yes",1,IF('DATA - Baseline'!M168="No",2,""))</f>
        <v/>
      </c>
      <c r="N168" s="178" t="str">
        <f>IF('DATA - Baseline'!N168="Relaxed",1,IF('DATA - Baseline'!N168="Rushed",2,IF('DATA - Baseline'!N168="Happy",3,IF('DATA - Baseline'!N168="Frustrated",4,IF('DATA - Baseline'!N168="Other",5,"")))))</f>
        <v/>
      </c>
      <c r="O168" s="176"/>
      <c r="P168" s="178" t="str">
        <f>IF('DATA - Baseline'!P168="","",'DATA - Baseline'!P168)</f>
        <v/>
      </c>
      <c r="Q168" s="178" t="str">
        <f>IF('DATA - Baseline'!Q168="Boy",1,IF('DATA - Baseline'!Q168="Girl",2,""))</f>
        <v/>
      </c>
      <c r="R168" s="192" t="str">
        <f>IF('DATA - Baseline'!R168&gt;0,'DATA - Baseline'!R168,"")</f>
        <v/>
      </c>
      <c r="S168" s="178" t="str">
        <f>IF('DATA - Baseline'!S168="Less than 0.5km",1,IF('DATA - Baseline'!S168="0.51 to 1.59km",2,IF('DATA - Baseline'!S168="1.6 to 3km",3,IF('DATA - Baseline'!S168="Over 3km",4, ""))))</f>
        <v/>
      </c>
      <c r="T168" s="126"/>
      <c r="U168" s="135"/>
      <c r="V168" s="135"/>
      <c r="W168" s="135"/>
      <c r="X168" s="135"/>
      <c r="Y168" s="135"/>
      <c r="Z168" s="178" t="str">
        <f>IF('DATA - Baseline'!Z168="STRONGLY AGREE",1,IF('DATA - Baseline'!Z168="AGREE",2,IF('DATA - Baseline'!Z168="DISAGREE",3,IF('DATA - Baseline'!Z168="STRONGLY DISAGREE",4, ""))))</f>
        <v/>
      </c>
      <c r="AA168" s="178" t="str">
        <f>IF(C168="","",(IF(COUNTA('DATA - Baseline'!AB168:AV168)&gt;0,1,2)))</f>
        <v/>
      </c>
      <c r="AB168" s="152"/>
      <c r="AC168" s="153"/>
      <c r="AD168" s="153"/>
      <c r="AE168" s="153"/>
      <c r="AF168" s="153"/>
      <c r="AG168" s="153"/>
      <c r="AH168" s="151"/>
      <c r="AI168" s="156"/>
      <c r="AJ168" s="156"/>
      <c r="AK168" s="156"/>
      <c r="AL168" s="156"/>
      <c r="AM168" s="156"/>
      <c r="AN168" s="156"/>
      <c r="AO168" s="157"/>
      <c r="AP168" s="158"/>
      <c r="AQ168" s="158"/>
      <c r="AR168" s="158"/>
      <c r="AS168" s="158"/>
      <c r="AT168" s="158"/>
      <c r="AU168" s="158"/>
      <c r="AV168" s="158"/>
      <c r="AW168" s="178" t="str">
        <f>IF('DATA - Baseline'!AW168="Relaxed",1,IF('DATA - Baseline'!AW168="Rushed",2,IF('DATA - Baseline'!AW168="Happy",3,IF('DATA - Baseline'!AW168="Tired",4,""))))</f>
        <v/>
      </c>
      <c r="AX168" s="178" t="str">
        <f>IF('DATA - Baseline'!AX168="Relaxed",1,IF('DATA - Baseline'!AX168="Rushed",2,IF('DATA - Baseline'!AX168="Happy",3,IF('DATA - Baseline'!AX168="Tired",4,""))))</f>
        <v/>
      </c>
      <c r="AY168" s="154"/>
      <c r="AZ168" s="314" t="str">
        <f>IF('DATA - Baseline'!AZ168="Yes",1,IF('DATA - Baseline'!AZ168="No",2,""))</f>
        <v/>
      </c>
      <c r="BA168" s="273"/>
      <c r="BB168" s="159"/>
      <c r="BC168" s="159"/>
      <c r="BE168" s="175"/>
    </row>
    <row r="169" spans="1:57" s="132" customFormat="1" ht="15" x14ac:dyDescent="0.3">
      <c r="A169" s="148"/>
      <c r="B169" s="149"/>
      <c r="C169" s="236" t="str">
        <f t="shared" si="2"/>
        <v/>
      </c>
      <c r="D169" s="198" t="str">
        <f>IF('DATA - Baseline'!D169="","",'DATA - Baseline'!D169)</f>
        <v/>
      </c>
      <c r="E169" s="178" t="str">
        <f>IF('DATA - Baseline'!E169="","",'DATA - Baseline'!E169)</f>
        <v/>
      </c>
      <c r="F169" s="178" t="str">
        <f>IF('DATA - Baseline'!F169="","",'DATA - Baseline'!F169)</f>
        <v/>
      </c>
      <c r="G169" s="178" t="str">
        <f>IF('DATA - Baseline'!G168="","",INDEX(Codes,MATCH('DATA - Baseline'!G168,Modes,0)))</f>
        <v/>
      </c>
      <c r="H169" s="178"/>
      <c r="I169" s="178" t="str">
        <f>IF('DATA - Baseline'!I169="","",INDEX(Codes,MATCH('DATA - Baseline'!I169,Modes,0)))</f>
        <v/>
      </c>
      <c r="J169" s="134"/>
      <c r="K169" s="192" t="str">
        <f>IF('DATA - Baseline'!K169=0,"",IF('DATA - Baseline'!K169="","",'DATA - Baseline'!K169))</f>
        <v/>
      </c>
      <c r="L169" s="192" t="str">
        <f>IF('DATA - Baseline'!L169="Yes",1,IF('DATA - Baseline'!L169="No",2,""))</f>
        <v/>
      </c>
      <c r="M169" s="192" t="str">
        <f>IF('DATA - Baseline'!M169="Yes",1,IF('DATA - Baseline'!M169="No",2,""))</f>
        <v/>
      </c>
      <c r="N169" s="178" t="str">
        <f>IF('DATA - Baseline'!N169="Relaxed",1,IF('DATA - Baseline'!N169="Rushed",2,IF('DATA - Baseline'!N169="Happy",3,IF('DATA - Baseline'!N169="Frustrated",4,IF('DATA - Baseline'!N169="Other",5,"")))))</f>
        <v/>
      </c>
      <c r="O169" s="176"/>
      <c r="P169" s="178" t="str">
        <f>IF('DATA - Baseline'!P169="","",'DATA - Baseline'!P169)</f>
        <v/>
      </c>
      <c r="Q169" s="178" t="str">
        <f>IF('DATA - Baseline'!Q169="Boy",1,IF('DATA - Baseline'!Q169="Girl",2,""))</f>
        <v/>
      </c>
      <c r="R169" s="192" t="str">
        <f>IF('DATA - Baseline'!R169&gt;0,'DATA - Baseline'!R169,"")</f>
        <v/>
      </c>
      <c r="S169" s="178" t="str">
        <f>IF('DATA - Baseline'!S169="Less than 0.5km",1,IF('DATA - Baseline'!S169="0.51 to 1.59km",2,IF('DATA - Baseline'!S169="1.6 to 3km",3,IF('DATA - Baseline'!S169="Over 3km",4, ""))))</f>
        <v/>
      </c>
      <c r="T169" s="126"/>
      <c r="U169" s="135"/>
      <c r="V169" s="135"/>
      <c r="W169" s="135"/>
      <c r="X169" s="135"/>
      <c r="Y169" s="135"/>
      <c r="Z169" s="178" t="str">
        <f>IF('DATA - Baseline'!Z169="STRONGLY AGREE",1,IF('DATA - Baseline'!Z169="AGREE",2,IF('DATA - Baseline'!Z169="DISAGREE",3,IF('DATA - Baseline'!Z169="STRONGLY DISAGREE",4, ""))))</f>
        <v/>
      </c>
      <c r="AA169" s="178" t="str">
        <f>IF(C169="","",(IF(COUNTA('DATA - Baseline'!AB169:AV169)&gt;0,1,2)))</f>
        <v/>
      </c>
      <c r="AB169" s="152"/>
      <c r="AC169" s="153"/>
      <c r="AD169" s="153"/>
      <c r="AE169" s="153"/>
      <c r="AF169" s="153"/>
      <c r="AG169" s="153"/>
      <c r="AH169" s="151"/>
      <c r="AI169" s="156"/>
      <c r="AJ169" s="156"/>
      <c r="AK169" s="156"/>
      <c r="AL169" s="156"/>
      <c r="AM169" s="156"/>
      <c r="AN169" s="156"/>
      <c r="AO169" s="157"/>
      <c r="AP169" s="158"/>
      <c r="AQ169" s="158"/>
      <c r="AR169" s="158"/>
      <c r="AS169" s="158"/>
      <c r="AT169" s="158"/>
      <c r="AU169" s="158"/>
      <c r="AV169" s="158"/>
      <c r="AW169" s="178" t="str">
        <f>IF('DATA - Baseline'!AW169="Relaxed",1,IF('DATA - Baseline'!AW169="Rushed",2,IF('DATA - Baseline'!AW169="Happy",3,IF('DATA - Baseline'!AW169="Tired",4,""))))</f>
        <v/>
      </c>
      <c r="AX169" s="178" t="str">
        <f>IF('DATA - Baseline'!AX169="Relaxed",1,IF('DATA - Baseline'!AX169="Rushed",2,IF('DATA - Baseline'!AX169="Happy",3,IF('DATA - Baseline'!AX169="Tired",4,""))))</f>
        <v/>
      </c>
      <c r="AY169" s="154"/>
      <c r="AZ169" s="314" t="str">
        <f>IF('DATA - Baseline'!AZ169="Yes",1,IF('DATA - Baseline'!AZ169="No",2,""))</f>
        <v/>
      </c>
      <c r="BA169" s="273"/>
      <c r="BB169" s="159"/>
      <c r="BC169" s="159"/>
      <c r="BE169" s="175"/>
    </row>
    <row r="170" spans="1:57" s="132" customFormat="1" ht="15" x14ac:dyDescent="0.3">
      <c r="A170" s="148"/>
      <c r="B170" s="149"/>
      <c r="C170" s="236" t="str">
        <f t="shared" si="2"/>
        <v/>
      </c>
      <c r="D170" s="198" t="str">
        <f>IF('DATA - Baseline'!D170="","",'DATA - Baseline'!D170)</f>
        <v/>
      </c>
      <c r="E170" s="178" t="str">
        <f>IF('DATA - Baseline'!E170="","",'DATA - Baseline'!E170)</f>
        <v/>
      </c>
      <c r="F170" s="178" t="str">
        <f>IF('DATA - Baseline'!F170="","",'DATA - Baseline'!F170)</f>
        <v/>
      </c>
      <c r="G170" s="178" t="str">
        <f>IF('DATA - Baseline'!G169="","",INDEX(Codes,MATCH('DATA - Baseline'!G169,Modes,0)))</f>
        <v/>
      </c>
      <c r="H170" s="178"/>
      <c r="I170" s="178" t="str">
        <f>IF('DATA - Baseline'!I170="","",INDEX(Codes,MATCH('DATA - Baseline'!I170,Modes,0)))</f>
        <v/>
      </c>
      <c r="J170" s="134"/>
      <c r="K170" s="192" t="str">
        <f>IF('DATA - Baseline'!K170=0,"",IF('DATA - Baseline'!K170="","",'DATA - Baseline'!K170))</f>
        <v/>
      </c>
      <c r="L170" s="192" t="str">
        <f>IF('DATA - Baseline'!L170="Yes",1,IF('DATA - Baseline'!L170="No",2,""))</f>
        <v/>
      </c>
      <c r="M170" s="192" t="str">
        <f>IF('DATA - Baseline'!M170="Yes",1,IF('DATA - Baseline'!M170="No",2,""))</f>
        <v/>
      </c>
      <c r="N170" s="178" t="str">
        <f>IF('DATA - Baseline'!N170="Relaxed",1,IF('DATA - Baseline'!N170="Rushed",2,IF('DATA - Baseline'!N170="Happy",3,IF('DATA - Baseline'!N170="Frustrated",4,IF('DATA - Baseline'!N170="Other",5,"")))))</f>
        <v/>
      </c>
      <c r="O170" s="176"/>
      <c r="P170" s="178" t="str">
        <f>IF('DATA - Baseline'!P170="","",'DATA - Baseline'!P170)</f>
        <v/>
      </c>
      <c r="Q170" s="178" t="str">
        <f>IF('DATA - Baseline'!Q170="Boy",1,IF('DATA - Baseline'!Q170="Girl",2,""))</f>
        <v/>
      </c>
      <c r="R170" s="192" t="str">
        <f>IF('DATA - Baseline'!R170&gt;0,'DATA - Baseline'!R170,"")</f>
        <v/>
      </c>
      <c r="S170" s="178" t="str">
        <f>IF('DATA - Baseline'!S170="Less than 0.5km",1,IF('DATA - Baseline'!S170="0.51 to 1.59km",2,IF('DATA - Baseline'!S170="1.6 to 3km",3,IF('DATA - Baseline'!S170="Over 3km",4, ""))))</f>
        <v/>
      </c>
      <c r="T170" s="126"/>
      <c r="U170" s="135"/>
      <c r="V170" s="135"/>
      <c r="W170" s="135"/>
      <c r="X170" s="135"/>
      <c r="Y170" s="135"/>
      <c r="Z170" s="178" t="str">
        <f>IF('DATA - Baseline'!Z170="STRONGLY AGREE",1,IF('DATA - Baseline'!Z170="AGREE",2,IF('DATA - Baseline'!Z170="DISAGREE",3,IF('DATA - Baseline'!Z170="STRONGLY DISAGREE",4, ""))))</f>
        <v/>
      </c>
      <c r="AA170" s="178" t="str">
        <f>IF(C170="","",(IF(COUNTA('DATA - Baseline'!AB170:AV170)&gt;0,1,2)))</f>
        <v/>
      </c>
      <c r="AB170" s="152"/>
      <c r="AC170" s="153"/>
      <c r="AD170" s="153"/>
      <c r="AE170" s="153"/>
      <c r="AF170" s="153"/>
      <c r="AG170" s="153"/>
      <c r="AH170" s="150"/>
      <c r="AI170" s="156"/>
      <c r="AJ170" s="156"/>
      <c r="AK170" s="156"/>
      <c r="AL170" s="156"/>
      <c r="AM170" s="156"/>
      <c r="AN170" s="156"/>
      <c r="AO170" s="157"/>
      <c r="AP170" s="158"/>
      <c r="AQ170" s="158"/>
      <c r="AR170" s="158"/>
      <c r="AS170" s="158"/>
      <c r="AT170" s="158"/>
      <c r="AU170" s="158"/>
      <c r="AV170" s="158"/>
      <c r="AW170" s="178" t="str">
        <f>IF('DATA - Baseline'!AW170="Relaxed",1,IF('DATA - Baseline'!AW170="Rushed",2,IF('DATA - Baseline'!AW170="Happy",3,IF('DATA - Baseline'!AW170="Tired",4,""))))</f>
        <v/>
      </c>
      <c r="AX170" s="178" t="str">
        <f>IF('DATA - Baseline'!AX170="Relaxed",1,IF('DATA - Baseline'!AX170="Rushed",2,IF('DATA - Baseline'!AX170="Happy",3,IF('DATA - Baseline'!AX170="Tired",4,""))))</f>
        <v/>
      </c>
      <c r="AY170" s="154"/>
      <c r="AZ170" s="314" t="str">
        <f>IF('DATA - Baseline'!AZ170="Yes",1,IF('DATA - Baseline'!AZ170="No",2,""))</f>
        <v/>
      </c>
      <c r="BA170" s="273"/>
      <c r="BB170" s="159"/>
      <c r="BC170" s="159"/>
      <c r="BE170" s="175"/>
    </row>
    <row r="171" spans="1:57" s="132" customFormat="1" ht="15" x14ac:dyDescent="0.3">
      <c r="A171" s="148"/>
      <c r="B171" s="149"/>
      <c r="C171" s="236" t="str">
        <f t="shared" si="2"/>
        <v/>
      </c>
      <c r="D171" s="198" t="str">
        <f>IF('DATA - Baseline'!D171="","",'DATA - Baseline'!D171)</f>
        <v/>
      </c>
      <c r="E171" s="178" t="str">
        <f>IF('DATA - Baseline'!E171="","",'DATA - Baseline'!E171)</f>
        <v/>
      </c>
      <c r="F171" s="178" t="str">
        <f>IF('DATA - Baseline'!F171="","",'DATA - Baseline'!F171)</f>
        <v/>
      </c>
      <c r="G171" s="178" t="str">
        <f>IF('DATA - Baseline'!G170="","",INDEX(Codes,MATCH('DATA - Baseline'!G170,Modes,0)))</f>
        <v/>
      </c>
      <c r="H171" s="178"/>
      <c r="I171" s="178" t="str">
        <f>IF('DATA - Baseline'!I171="","",INDEX(Codes,MATCH('DATA - Baseline'!I171,Modes,0)))</f>
        <v/>
      </c>
      <c r="J171" s="134"/>
      <c r="K171" s="192" t="str">
        <f>IF('DATA - Baseline'!K171=0,"",IF('DATA - Baseline'!K171="","",'DATA - Baseline'!K171))</f>
        <v/>
      </c>
      <c r="L171" s="192" t="str">
        <f>IF('DATA - Baseline'!L171="Yes",1,IF('DATA - Baseline'!L171="No",2,""))</f>
        <v/>
      </c>
      <c r="M171" s="192" t="str">
        <f>IF('DATA - Baseline'!M171="Yes",1,IF('DATA - Baseline'!M171="No",2,""))</f>
        <v/>
      </c>
      <c r="N171" s="178" t="str">
        <f>IF('DATA - Baseline'!N171="Relaxed",1,IF('DATA - Baseline'!N171="Rushed",2,IF('DATA - Baseline'!N171="Happy",3,IF('DATA - Baseline'!N171="Frustrated",4,IF('DATA - Baseline'!N171="Other",5,"")))))</f>
        <v/>
      </c>
      <c r="O171" s="176"/>
      <c r="P171" s="178" t="str">
        <f>IF('DATA - Baseline'!P171="","",'DATA - Baseline'!P171)</f>
        <v/>
      </c>
      <c r="Q171" s="178" t="str">
        <f>IF('DATA - Baseline'!Q171="Boy",1,IF('DATA - Baseline'!Q171="Girl",2,""))</f>
        <v/>
      </c>
      <c r="R171" s="192" t="str">
        <f>IF('DATA - Baseline'!R171&gt;0,'DATA - Baseline'!R171,"")</f>
        <v/>
      </c>
      <c r="S171" s="178" t="str">
        <f>IF('DATA - Baseline'!S171="Less than 0.5km",1,IF('DATA - Baseline'!S171="0.51 to 1.59km",2,IF('DATA - Baseline'!S171="1.6 to 3km",3,IF('DATA - Baseline'!S171="Over 3km",4, ""))))</f>
        <v/>
      </c>
      <c r="T171" s="126"/>
      <c r="U171" s="135"/>
      <c r="V171" s="135"/>
      <c r="W171" s="135"/>
      <c r="X171" s="135"/>
      <c r="Y171" s="135"/>
      <c r="Z171" s="178" t="str">
        <f>IF('DATA - Baseline'!Z171="STRONGLY AGREE",1,IF('DATA - Baseline'!Z171="AGREE",2,IF('DATA - Baseline'!Z171="DISAGREE",3,IF('DATA - Baseline'!Z171="STRONGLY DISAGREE",4, ""))))</f>
        <v/>
      </c>
      <c r="AA171" s="178" t="str">
        <f>IF(C171="","",(IF(COUNTA('DATA - Baseline'!AB171:AV171)&gt;0,1,2)))</f>
        <v/>
      </c>
      <c r="AB171" s="152"/>
      <c r="AC171" s="153"/>
      <c r="AD171" s="153"/>
      <c r="AE171" s="153"/>
      <c r="AF171" s="153"/>
      <c r="AG171" s="153"/>
      <c r="AH171" s="151"/>
      <c r="AI171" s="156"/>
      <c r="AJ171" s="156"/>
      <c r="AK171" s="156"/>
      <c r="AL171" s="156"/>
      <c r="AM171" s="156"/>
      <c r="AN171" s="156"/>
      <c r="AO171" s="157"/>
      <c r="AP171" s="158"/>
      <c r="AQ171" s="158"/>
      <c r="AR171" s="158"/>
      <c r="AS171" s="158"/>
      <c r="AT171" s="158"/>
      <c r="AU171" s="158"/>
      <c r="AV171" s="158"/>
      <c r="AW171" s="178" t="str">
        <f>IF('DATA - Baseline'!AW171="Relaxed",1,IF('DATA - Baseline'!AW171="Rushed",2,IF('DATA - Baseline'!AW171="Happy",3,IF('DATA - Baseline'!AW171="Tired",4,""))))</f>
        <v/>
      </c>
      <c r="AX171" s="178" t="str">
        <f>IF('DATA - Baseline'!AX171="Relaxed",1,IF('DATA - Baseline'!AX171="Rushed",2,IF('DATA - Baseline'!AX171="Happy",3,IF('DATA - Baseline'!AX171="Tired",4,""))))</f>
        <v/>
      </c>
      <c r="AY171" s="154"/>
      <c r="AZ171" s="314" t="str">
        <f>IF('DATA - Baseline'!AZ171="Yes",1,IF('DATA - Baseline'!AZ171="No",2,""))</f>
        <v/>
      </c>
      <c r="BA171" s="273"/>
      <c r="BB171" s="159"/>
      <c r="BC171" s="159"/>
      <c r="BE171" s="175"/>
    </row>
    <row r="172" spans="1:57" s="132" customFormat="1" ht="15" x14ac:dyDescent="0.3">
      <c r="A172" s="148"/>
      <c r="B172" s="149"/>
      <c r="C172" s="236" t="str">
        <f t="shared" si="2"/>
        <v/>
      </c>
      <c r="D172" s="198" t="str">
        <f>IF('DATA - Baseline'!D172="","",'DATA - Baseline'!D172)</f>
        <v/>
      </c>
      <c r="E172" s="178" t="str">
        <f>IF('DATA - Baseline'!E172="","",'DATA - Baseline'!E172)</f>
        <v/>
      </c>
      <c r="F172" s="178" t="str">
        <f>IF('DATA - Baseline'!F172="","",'DATA - Baseline'!F172)</f>
        <v/>
      </c>
      <c r="G172" s="178" t="str">
        <f>IF('DATA - Baseline'!G171="","",INDEX(Codes,MATCH('DATA - Baseline'!G171,Modes,0)))</f>
        <v/>
      </c>
      <c r="H172" s="178"/>
      <c r="I172" s="178" t="str">
        <f>IF('DATA - Baseline'!I172="","",INDEX(Codes,MATCH('DATA - Baseline'!I172,Modes,0)))</f>
        <v/>
      </c>
      <c r="J172" s="134"/>
      <c r="K172" s="192" t="str">
        <f>IF('DATA - Baseline'!K172=0,"",IF('DATA - Baseline'!K172="","",'DATA - Baseline'!K172))</f>
        <v/>
      </c>
      <c r="L172" s="192" t="str">
        <f>IF('DATA - Baseline'!L172="Yes",1,IF('DATA - Baseline'!L172="No",2,""))</f>
        <v/>
      </c>
      <c r="M172" s="192" t="str">
        <f>IF('DATA - Baseline'!M172="Yes",1,IF('DATA - Baseline'!M172="No",2,""))</f>
        <v/>
      </c>
      <c r="N172" s="178" t="str">
        <f>IF('DATA - Baseline'!N172="Relaxed",1,IF('DATA - Baseline'!N172="Rushed",2,IF('DATA - Baseline'!N172="Happy",3,IF('DATA - Baseline'!N172="Frustrated",4,IF('DATA - Baseline'!N172="Other",5,"")))))</f>
        <v/>
      </c>
      <c r="O172" s="176"/>
      <c r="P172" s="178" t="str">
        <f>IF('DATA - Baseline'!P172="","",'DATA - Baseline'!P172)</f>
        <v/>
      </c>
      <c r="Q172" s="178" t="str">
        <f>IF('DATA - Baseline'!Q172="Boy",1,IF('DATA - Baseline'!Q172="Girl",2,""))</f>
        <v/>
      </c>
      <c r="R172" s="192" t="str">
        <f>IF('DATA - Baseline'!R172&gt;0,'DATA - Baseline'!R172,"")</f>
        <v/>
      </c>
      <c r="S172" s="178" t="str">
        <f>IF('DATA - Baseline'!S172="Less than 0.5km",1,IF('DATA - Baseline'!S172="0.51 to 1.59km",2,IF('DATA - Baseline'!S172="1.6 to 3km",3,IF('DATA - Baseline'!S172="Over 3km",4, ""))))</f>
        <v/>
      </c>
      <c r="T172" s="126"/>
      <c r="U172" s="135"/>
      <c r="V172" s="135"/>
      <c r="W172" s="135"/>
      <c r="X172" s="135"/>
      <c r="Y172" s="135"/>
      <c r="Z172" s="178" t="str">
        <f>IF('DATA - Baseline'!Z172="STRONGLY AGREE",1,IF('DATA - Baseline'!Z172="AGREE",2,IF('DATA - Baseline'!Z172="DISAGREE",3,IF('DATA - Baseline'!Z172="STRONGLY DISAGREE",4, ""))))</f>
        <v/>
      </c>
      <c r="AA172" s="178" t="str">
        <f>IF(C172="","",(IF(COUNTA('DATA - Baseline'!AB172:AV172)&gt;0,1,2)))</f>
        <v/>
      </c>
      <c r="AB172" s="152"/>
      <c r="AC172" s="153"/>
      <c r="AD172" s="153"/>
      <c r="AE172" s="153"/>
      <c r="AF172" s="153"/>
      <c r="AG172" s="153"/>
      <c r="AH172" s="151"/>
      <c r="AI172" s="156"/>
      <c r="AJ172" s="156"/>
      <c r="AK172" s="156"/>
      <c r="AL172" s="156"/>
      <c r="AM172" s="156"/>
      <c r="AN172" s="156"/>
      <c r="AO172" s="157"/>
      <c r="AP172" s="158"/>
      <c r="AQ172" s="158"/>
      <c r="AR172" s="158"/>
      <c r="AS172" s="158"/>
      <c r="AT172" s="158"/>
      <c r="AU172" s="158"/>
      <c r="AV172" s="158"/>
      <c r="AW172" s="178" t="str">
        <f>IF('DATA - Baseline'!AW172="Relaxed",1,IF('DATA - Baseline'!AW172="Rushed",2,IF('DATA - Baseline'!AW172="Happy",3,IF('DATA - Baseline'!AW172="Tired",4,""))))</f>
        <v/>
      </c>
      <c r="AX172" s="178" t="str">
        <f>IF('DATA - Baseline'!AX172="Relaxed",1,IF('DATA - Baseline'!AX172="Rushed",2,IF('DATA - Baseline'!AX172="Happy",3,IF('DATA - Baseline'!AX172="Tired",4,""))))</f>
        <v/>
      </c>
      <c r="AY172" s="154"/>
      <c r="AZ172" s="314" t="str">
        <f>IF('DATA - Baseline'!AZ172="Yes",1,IF('DATA - Baseline'!AZ172="No",2,""))</f>
        <v/>
      </c>
      <c r="BA172" s="273"/>
      <c r="BB172" s="159"/>
      <c r="BC172" s="159"/>
      <c r="BE172" s="175"/>
    </row>
    <row r="173" spans="1:57" s="132" customFormat="1" ht="15" x14ac:dyDescent="0.3">
      <c r="A173" s="148"/>
      <c r="B173" s="149"/>
      <c r="C173" s="236" t="str">
        <f t="shared" si="2"/>
        <v/>
      </c>
      <c r="D173" s="198" t="str">
        <f>IF('DATA - Baseline'!D173="","",'DATA - Baseline'!D173)</f>
        <v/>
      </c>
      <c r="E173" s="178" t="str">
        <f>IF('DATA - Baseline'!E173="","",'DATA - Baseline'!E173)</f>
        <v/>
      </c>
      <c r="F173" s="178" t="str">
        <f>IF('DATA - Baseline'!F173="","",'DATA - Baseline'!F173)</f>
        <v/>
      </c>
      <c r="G173" s="178" t="str">
        <f>IF('DATA - Baseline'!G172="","",INDEX(Codes,MATCH('DATA - Baseline'!G172,Modes,0)))</f>
        <v/>
      </c>
      <c r="H173" s="178"/>
      <c r="I173" s="178" t="str">
        <f>IF('DATA - Baseline'!I173="","",INDEX(Codes,MATCH('DATA - Baseline'!I173,Modes,0)))</f>
        <v/>
      </c>
      <c r="J173" s="134"/>
      <c r="K173" s="192" t="str">
        <f>IF('DATA - Baseline'!K173=0,"",IF('DATA - Baseline'!K173="","",'DATA - Baseline'!K173))</f>
        <v/>
      </c>
      <c r="L173" s="192" t="str">
        <f>IF('DATA - Baseline'!L173="Yes",1,IF('DATA - Baseline'!L173="No",2,""))</f>
        <v/>
      </c>
      <c r="M173" s="192" t="str">
        <f>IF('DATA - Baseline'!M173="Yes",1,IF('DATA - Baseline'!M173="No",2,""))</f>
        <v/>
      </c>
      <c r="N173" s="178" t="str">
        <f>IF('DATA - Baseline'!N173="Relaxed",1,IF('DATA - Baseline'!N173="Rushed",2,IF('DATA - Baseline'!N173="Happy",3,IF('DATA - Baseline'!N173="Frustrated",4,IF('DATA - Baseline'!N173="Other",5,"")))))</f>
        <v/>
      </c>
      <c r="O173" s="176"/>
      <c r="P173" s="178" t="str">
        <f>IF('DATA - Baseline'!P173="","",'DATA - Baseline'!P173)</f>
        <v/>
      </c>
      <c r="Q173" s="178" t="str">
        <f>IF('DATA - Baseline'!Q173="Boy",1,IF('DATA - Baseline'!Q173="Girl",2,""))</f>
        <v/>
      </c>
      <c r="R173" s="192" t="str">
        <f>IF('DATA - Baseline'!R173&gt;0,'DATA - Baseline'!R173,"")</f>
        <v/>
      </c>
      <c r="S173" s="178" t="str">
        <f>IF('DATA - Baseline'!S173="Less than 0.5km",1,IF('DATA - Baseline'!S173="0.51 to 1.59km",2,IF('DATA - Baseline'!S173="1.6 to 3km",3,IF('DATA - Baseline'!S173="Over 3km",4, ""))))</f>
        <v/>
      </c>
      <c r="T173" s="126"/>
      <c r="U173" s="135"/>
      <c r="V173" s="135"/>
      <c r="W173" s="135"/>
      <c r="X173" s="135"/>
      <c r="Y173" s="135"/>
      <c r="Z173" s="178" t="str">
        <f>IF('DATA - Baseline'!Z173="STRONGLY AGREE",1,IF('DATA - Baseline'!Z173="AGREE",2,IF('DATA - Baseline'!Z173="DISAGREE",3,IF('DATA - Baseline'!Z173="STRONGLY DISAGREE",4, ""))))</f>
        <v/>
      </c>
      <c r="AA173" s="178" t="str">
        <f>IF(C173="","",(IF(COUNTA('DATA - Baseline'!AB173:AV173)&gt;0,1,2)))</f>
        <v/>
      </c>
      <c r="AB173" s="152"/>
      <c r="AC173" s="153"/>
      <c r="AD173" s="153"/>
      <c r="AE173" s="153"/>
      <c r="AF173" s="153"/>
      <c r="AG173" s="153"/>
      <c r="AH173" s="151"/>
      <c r="AI173" s="156"/>
      <c r="AJ173" s="156"/>
      <c r="AK173" s="156"/>
      <c r="AL173" s="156"/>
      <c r="AM173" s="156"/>
      <c r="AN173" s="156"/>
      <c r="AO173" s="157"/>
      <c r="AP173" s="158"/>
      <c r="AQ173" s="158"/>
      <c r="AR173" s="158"/>
      <c r="AS173" s="158"/>
      <c r="AT173" s="158"/>
      <c r="AU173" s="158"/>
      <c r="AV173" s="158"/>
      <c r="AW173" s="178" t="str">
        <f>IF('DATA - Baseline'!AW173="Relaxed",1,IF('DATA - Baseline'!AW173="Rushed",2,IF('DATA - Baseline'!AW173="Happy",3,IF('DATA - Baseline'!AW173="Tired",4,""))))</f>
        <v/>
      </c>
      <c r="AX173" s="178" t="str">
        <f>IF('DATA - Baseline'!AX173="Relaxed",1,IF('DATA - Baseline'!AX173="Rushed",2,IF('DATA - Baseline'!AX173="Happy",3,IF('DATA - Baseline'!AX173="Tired",4,""))))</f>
        <v/>
      </c>
      <c r="AY173" s="154"/>
      <c r="AZ173" s="314" t="str">
        <f>IF('DATA - Baseline'!AZ173="Yes",1,IF('DATA - Baseline'!AZ173="No",2,""))</f>
        <v/>
      </c>
      <c r="BA173" s="273"/>
      <c r="BB173" s="159"/>
      <c r="BC173" s="159"/>
      <c r="BE173" s="175"/>
    </row>
    <row r="174" spans="1:57" s="132" customFormat="1" ht="15" x14ac:dyDescent="0.3">
      <c r="A174" s="148"/>
      <c r="B174" s="149"/>
      <c r="C174" s="236" t="str">
        <f t="shared" si="2"/>
        <v/>
      </c>
      <c r="D174" s="198" t="str">
        <f>IF('DATA - Baseline'!D174="","",'DATA - Baseline'!D174)</f>
        <v/>
      </c>
      <c r="E174" s="178" t="str">
        <f>IF('DATA - Baseline'!E174="","",'DATA - Baseline'!E174)</f>
        <v/>
      </c>
      <c r="F174" s="178" t="str">
        <f>IF('DATA - Baseline'!F174="","",'DATA - Baseline'!F174)</f>
        <v/>
      </c>
      <c r="G174" s="178" t="str">
        <f>IF('DATA - Baseline'!G173="","",INDEX(Codes,MATCH('DATA - Baseline'!G173,Modes,0)))</f>
        <v/>
      </c>
      <c r="H174" s="178"/>
      <c r="I174" s="178" t="str">
        <f>IF('DATA - Baseline'!I174="","",INDEX(Codes,MATCH('DATA - Baseline'!I174,Modes,0)))</f>
        <v/>
      </c>
      <c r="J174" s="134"/>
      <c r="K174" s="192" t="str">
        <f>IF('DATA - Baseline'!K174=0,"",IF('DATA - Baseline'!K174="","",'DATA - Baseline'!K174))</f>
        <v/>
      </c>
      <c r="L174" s="192" t="str">
        <f>IF('DATA - Baseline'!L174="Yes",1,IF('DATA - Baseline'!L174="No",2,""))</f>
        <v/>
      </c>
      <c r="M174" s="192" t="str">
        <f>IF('DATA - Baseline'!M174="Yes",1,IF('DATA - Baseline'!M174="No",2,""))</f>
        <v/>
      </c>
      <c r="N174" s="178" t="str">
        <f>IF('DATA - Baseline'!N174="Relaxed",1,IF('DATA - Baseline'!N174="Rushed",2,IF('DATA - Baseline'!N174="Happy",3,IF('DATA - Baseline'!N174="Frustrated",4,IF('DATA - Baseline'!N174="Other",5,"")))))</f>
        <v/>
      </c>
      <c r="O174" s="176"/>
      <c r="P174" s="178" t="str">
        <f>IF('DATA - Baseline'!P174="","",'DATA - Baseline'!P174)</f>
        <v/>
      </c>
      <c r="Q174" s="178" t="str">
        <f>IF('DATA - Baseline'!Q174="Boy",1,IF('DATA - Baseline'!Q174="Girl",2,""))</f>
        <v/>
      </c>
      <c r="R174" s="192" t="str">
        <f>IF('DATA - Baseline'!R174&gt;0,'DATA - Baseline'!R174,"")</f>
        <v/>
      </c>
      <c r="S174" s="178" t="str">
        <f>IF('DATA - Baseline'!S174="Less than 0.5km",1,IF('DATA - Baseline'!S174="0.51 to 1.59km",2,IF('DATA - Baseline'!S174="1.6 to 3km",3,IF('DATA - Baseline'!S174="Over 3km",4, ""))))</f>
        <v/>
      </c>
      <c r="T174" s="126"/>
      <c r="U174" s="135"/>
      <c r="V174" s="135"/>
      <c r="W174" s="135"/>
      <c r="X174" s="135"/>
      <c r="Y174" s="135"/>
      <c r="Z174" s="178" t="str">
        <f>IF('DATA - Baseline'!Z174="STRONGLY AGREE",1,IF('DATA - Baseline'!Z174="AGREE",2,IF('DATA - Baseline'!Z174="DISAGREE",3,IF('DATA - Baseline'!Z174="STRONGLY DISAGREE",4, ""))))</f>
        <v/>
      </c>
      <c r="AA174" s="178" t="str">
        <f>IF(C174="","",(IF(COUNTA('DATA - Baseline'!AB174:AV174)&gt;0,1,2)))</f>
        <v/>
      </c>
      <c r="AB174" s="152"/>
      <c r="AC174" s="153"/>
      <c r="AD174" s="153"/>
      <c r="AE174" s="153"/>
      <c r="AF174" s="153"/>
      <c r="AG174" s="153"/>
      <c r="AH174" s="151"/>
      <c r="AI174" s="156"/>
      <c r="AJ174" s="156"/>
      <c r="AK174" s="156"/>
      <c r="AL174" s="156"/>
      <c r="AM174" s="156"/>
      <c r="AN174" s="156"/>
      <c r="AO174" s="157"/>
      <c r="AP174" s="158"/>
      <c r="AQ174" s="158"/>
      <c r="AR174" s="158"/>
      <c r="AS174" s="158"/>
      <c r="AT174" s="158"/>
      <c r="AU174" s="158"/>
      <c r="AV174" s="158"/>
      <c r="AW174" s="178" t="str">
        <f>IF('DATA - Baseline'!AW174="Relaxed",1,IF('DATA - Baseline'!AW174="Rushed",2,IF('DATA - Baseline'!AW174="Happy",3,IF('DATA - Baseline'!AW174="Tired",4,""))))</f>
        <v/>
      </c>
      <c r="AX174" s="178" t="str">
        <f>IF('DATA - Baseline'!AX174="Relaxed",1,IF('DATA - Baseline'!AX174="Rushed",2,IF('DATA - Baseline'!AX174="Happy",3,IF('DATA - Baseline'!AX174="Tired",4,""))))</f>
        <v/>
      </c>
      <c r="AY174" s="154"/>
      <c r="AZ174" s="314" t="str">
        <f>IF('DATA - Baseline'!AZ174="Yes",1,IF('DATA - Baseline'!AZ174="No",2,""))</f>
        <v/>
      </c>
      <c r="BA174" s="273"/>
      <c r="BB174" s="159"/>
      <c r="BC174" s="159"/>
      <c r="BE174" s="175"/>
    </row>
    <row r="175" spans="1:57" s="132" customFormat="1" ht="15" x14ac:dyDescent="0.3">
      <c r="A175" s="148"/>
      <c r="B175" s="149"/>
      <c r="C175" s="236" t="str">
        <f t="shared" si="2"/>
        <v/>
      </c>
      <c r="D175" s="198" t="str">
        <f>IF('DATA - Baseline'!D175="","",'DATA - Baseline'!D175)</f>
        <v/>
      </c>
      <c r="E175" s="178" t="str">
        <f>IF('DATA - Baseline'!E175="","",'DATA - Baseline'!E175)</f>
        <v/>
      </c>
      <c r="F175" s="178" t="str">
        <f>IF('DATA - Baseline'!F175="","",'DATA - Baseline'!F175)</f>
        <v/>
      </c>
      <c r="G175" s="178" t="str">
        <f>IF('DATA - Baseline'!G174="","",INDEX(Codes,MATCH('DATA - Baseline'!G174,Modes,0)))</f>
        <v/>
      </c>
      <c r="H175" s="178"/>
      <c r="I175" s="178" t="str">
        <f>IF('DATA - Baseline'!I175="","",INDEX(Codes,MATCH('DATA - Baseline'!I175,Modes,0)))</f>
        <v/>
      </c>
      <c r="J175" s="134"/>
      <c r="K175" s="192" t="str">
        <f>IF('DATA - Baseline'!K175=0,"",IF('DATA - Baseline'!K175="","",'DATA - Baseline'!K175))</f>
        <v/>
      </c>
      <c r="L175" s="192" t="str">
        <f>IF('DATA - Baseline'!L175="Yes",1,IF('DATA - Baseline'!L175="No",2,""))</f>
        <v/>
      </c>
      <c r="M175" s="192" t="str">
        <f>IF('DATA - Baseline'!M175="Yes",1,IF('DATA - Baseline'!M175="No",2,""))</f>
        <v/>
      </c>
      <c r="N175" s="178" t="str">
        <f>IF('DATA - Baseline'!N175="Relaxed",1,IF('DATA - Baseline'!N175="Rushed",2,IF('DATA - Baseline'!N175="Happy",3,IF('DATA - Baseline'!N175="Frustrated",4,IF('DATA - Baseline'!N175="Other",5,"")))))</f>
        <v/>
      </c>
      <c r="O175" s="176"/>
      <c r="P175" s="178" t="str">
        <f>IF('DATA - Baseline'!P175="","",'DATA - Baseline'!P175)</f>
        <v/>
      </c>
      <c r="Q175" s="178" t="str">
        <f>IF('DATA - Baseline'!Q175="Boy",1,IF('DATA - Baseline'!Q175="Girl",2,""))</f>
        <v/>
      </c>
      <c r="R175" s="192" t="str">
        <f>IF('DATA - Baseline'!R175&gt;0,'DATA - Baseline'!R175,"")</f>
        <v/>
      </c>
      <c r="S175" s="178" t="str">
        <f>IF('DATA - Baseline'!S175="Less than 0.5km",1,IF('DATA - Baseline'!S175="0.51 to 1.59km",2,IF('DATA - Baseline'!S175="1.6 to 3km",3,IF('DATA - Baseline'!S175="Over 3km",4, ""))))</f>
        <v/>
      </c>
      <c r="T175" s="126"/>
      <c r="U175" s="135"/>
      <c r="V175" s="135"/>
      <c r="W175" s="135"/>
      <c r="X175" s="135"/>
      <c r="Y175" s="135"/>
      <c r="Z175" s="178" t="str">
        <f>IF('DATA - Baseline'!Z175="STRONGLY AGREE",1,IF('DATA - Baseline'!Z175="AGREE",2,IF('DATA - Baseline'!Z175="DISAGREE",3,IF('DATA - Baseline'!Z175="STRONGLY DISAGREE",4, ""))))</f>
        <v/>
      </c>
      <c r="AA175" s="178" t="str">
        <f>IF(C175="","",(IF(COUNTA('DATA - Baseline'!AB175:AV175)&gt;0,1,2)))</f>
        <v/>
      </c>
      <c r="AB175" s="152"/>
      <c r="AC175" s="153"/>
      <c r="AD175" s="153"/>
      <c r="AE175" s="153"/>
      <c r="AF175" s="153"/>
      <c r="AG175" s="153"/>
      <c r="AH175" s="151"/>
      <c r="AI175" s="156"/>
      <c r="AJ175" s="156"/>
      <c r="AK175" s="156"/>
      <c r="AL175" s="156"/>
      <c r="AM175" s="156"/>
      <c r="AN175" s="156"/>
      <c r="AO175" s="157"/>
      <c r="AP175" s="158"/>
      <c r="AQ175" s="158"/>
      <c r="AR175" s="158"/>
      <c r="AS175" s="158"/>
      <c r="AT175" s="158"/>
      <c r="AU175" s="158"/>
      <c r="AV175" s="158"/>
      <c r="AW175" s="178" t="str">
        <f>IF('DATA - Baseline'!AW175="Relaxed",1,IF('DATA - Baseline'!AW175="Rushed",2,IF('DATA - Baseline'!AW175="Happy",3,IF('DATA - Baseline'!AW175="Tired",4,""))))</f>
        <v/>
      </c>
      <c r="AX175" s="178" t="str">
        <f>IF('DATA - Baseline'!AX175="Relaxed",1,IF('DATA - Baseline'!AX175="Rushed",2,IF('DATA - Baseline'!AX175="Happy",3,IF('DATA - Baseline'!AX175="Tired",4,""))))</f>
        <v/>
      </c>
      <c r="AY175" s="154"/>
      <c r="AZ175" s="314" t="str">
        <f>IF('DATA - Baseline'!AZ175="Yes",1,IF('DATA - Baseline'!AZ175="No",2,""))</f>
        <v/>
      </c>
      <c r="BA175" s="273"/>
      <c r="BB175" s="159"/>
      <c r="BC175" s="159"/>
      <c r="BE175" s="175"/>
    </row>
    <row r="176" spans="1:57" s="132" customFormat="1" ht="15" x14ac:dyDescent="0.3">
      <c r="A176" s="148"/>
      <c r="B176" s="149"/>
      <c r="C176" s="236" t="str">
        <f t="shared" si="2"/>
        <v/>
      </c>
      <c r="D176" s="198" t="str">
        <f>IF('DATA - Baseline'!D176="","",'DATA - Baseline'!D176)</f>
        <v/>
      </c>
      <c r="E176" s="178" t="str">
        <f>IF('DATA - Baseline'!E176="","",'DATA - Baseline'!E176)</f>
        <v/>
      </c>
      <c r="F176" s="178" t="str">
        <f>IF('DATA - Baseline'!F176="","",'DATA - Baseline'!F176)</f>
        <v/>
      </c>
      <c r="G176" s="178" t="str">
        <f>IF('DATA - Baseline'!G175="","",INDEX(Codes,MATCH('DATA - Baseline'!G175,Modes,0)))</f>
        <v/>
      </c>
      <c r="H176" s="178"/>
      <c r="I176" s="178" t="str">
        <f>IF('DATA - Baseline'!I176="","",INDEX(Codes,MATCH('DATA - Baseline'!I176,Modes,0)))</f>
        <v/>
      </c>
      <c r="J176" s="134"/>
      <c r="K176" s="192" t="str">
        <f>IF('DATA - Baseline'!K176=0,"",IF('DATA - Baseline'!K176="","",'DATA - Baseline'!K176))</f>
        <v/>
      </c>
      <c r="L176" s="192" t="str">
        <f>IF('DATA - Baseline'!L176="Yes",1,IF('DATA - Baseline'!L176="No",2,""))</f>
        <v/>
      </c>
      <c r="M176" s="192" t="str">
        <f>IF('DATA - Baseline'!M176="Yes",1,IF('DATA - Baseline'!M176="No",2,""))</f>
        <v/>
      </c>
      <c r="N176" s="178" t="str">
        <f>IF('DATA - Baseline'!N176="Relaxed",1,IF('DATA - Baseline'!N176="Rushed",2,IF('DATA - Baseline'!N176="Happy",3,IF('DATA - Baseline'!N176="Frustrated",4,IF('DATA - Baseline'!N176="Other",5,"")))))</f>
        <v/>
      </c>
      <c r="O176" s="176"/>
      <c r="P176" s="178" t="str">
        <f>IF('DATA - Baseline'!P176="","",'DATA - Baseline'!P176)</f>
        <v/>
      </c>
      <c r="Q176" s="178" t="str">
        <f>IF('DATA - Baseline'!Q176="Boy",1,IF('DATA - Baseline'!Q176="Girl",2,""))</f>
        <v/>
      </c>
      <c r="R176" s="192" t="str">
        <f>IF('DATA - Baseline'!R176&gt;0,'DATA - Baseline'!R176,"")</f>
        <v/>
      </c>
      <c r="S176" s="178" t="str">
        <f>IF('DATA - Baseline'!S176="Less than 0.5km",1,IF('DATA - Baseline'!S176="0.51 to 1.59km",2,IF('DATA - Baseline'!S176="1.6 to 3km",3,IF('DATA - Baseline'!S176="Over 3km",4, ""))))</f>
        <v/>
      </c>
      <c r="T176" s="126"/>
      <c r="U176" s="135"/>
      <c r="V176" s="135"/>
      <c r="W176" s="135"/>
      <c r="X176" s="135"/>
      <c r="Y176" s="135"/>
      <c r="Z176" s="178" t="str">
        <f>IF('DATA - Baseline'!Z176="STRONGLY AGREE",1,IF('DATA - Baseline'!Z176="AGREE",2,IF('DATA - Baseline'!Z176="DISAGREE",3,IF('DATA - Baseline'!Z176="STRONGLY DISAGREE",4, ""))))</f>
        <v/>
      </c>
      <c r="AA176" s="178" t="str">
        <f>IF(C176="","",(IF(COUNTA('DATA - Baseline'!AB176:AV176)&gt;0,1,2)))</f>
        <v/>
      </c>
      <c r="AB176" s="152"/>
      <c r="AC176" s="153"/>
      <c r="AD176" s="153"/>
      <c r="AE176" s="153"/>
      <c r="AF176" s="153"/>
      <c r="AG176" s="153"/>
      <c r="AH176" s="151"/>
      <c r="AI176" s="156"/>
      <c r="AJ176" s="156"/>
      <c r="AK176" s="156"/>
      <c r="AL176" s="156"/>
      <c r="AM176" s="156"/>
      <c r="AN176" s="156"/>
      <c r="AO176" s="157"/>
      <c r="AP176" s="158"/>
      <c r="AQ176" s="158"/>
      <c r="AR176" s="158"/>
      <c r="AS176" s="158"/>
      <c r="AT176" s="158"/>
      <c r="AU176" s="158"/>
      <c r="AV176" s="158"/>
      <c r="AW176" s="178" t="str">
        <f>IF('DATA - Baseline'!AW176="Relaxed",1,IF('DATA - Baseline'!AW176="Rushed",2,IF('DATA - Baseline'!AW176="Happy",3,IF('DATA - Baseline'!AW176="Tired",4,""))))</f>
        <v/>
      </c>
      <c r="AX176" s="178" t="str">
        <f>IF('DATA - Baseline'!AX176="Relaxed",1,IF('DATA - Baseline'!AX176="Rushed",2,IF('DATA - Baseline'!AX176="Happy",3,IF('DATA - Baseline'!AX176="Tired",4,""))))</f>
        <v/>
      </c>
      <c r="AY176" s="154"/>
      <c r="AZ176" s="314" t="str">
        <f>IF('DATA - Baseline'!AZ176="Yes",1,IF('DATA - Baseline'!AZ176="No",2,""))</f>
        <v/>
      </c>
      <c r="BA176" s="273"/>
      <c r="BB176" s="159"/>
      <c r="BC176" s="159"/>
      <c r="BE176" s="175"/>
    </row>
    <row r="177" spans="1:57" s="132" customFormat="1" ht="15" x14ac:dyDescent="0.3">
      <c r="A177" s="148"/>
      <c r="B177" s="149"/>
      <c r="C177" s="236" t="str">
        <f t="shared" si="2"/>
        <v/>
      </c>
      <c r="D177" s="198" t="str">
        <f>IF('DATA - Baseline'!D177="","",'DATA - Baseline'!D177)</f>
        <v/>
      </c>
      <c r="E177" s="178" t="str">
        <f>IF('DATA - Baseline'!E177="","",'DATA - Baseline'!E177)</f>
        <v/>
      </c>
      <c r="F177" s="178" t="str">
        <f>IF('DATA - Baseline'!F177="","",'DATA - Baseline'!F177)</f>
        <v/>
      </c>
      <c r="G177" s="178" t="str">
        <f>IF('DATA - Baseline'!G176="","",INDEX(Codes,MATCH('DATA - Baseline'!G176,Modes,0)))</f>
        <v/>
      </c>
      <c r="H177" s="178"/>
      <c r="I177" s="178" t="str">
        <f>IF('DATA - Baseline'!I177="","",INDEX(Codes,MATCH('DATA - Baseline'!I177,Modes,0)))</f>
        <v/>
      </c>
      <c r="J177" s="134"/>
      <c r="K177" s="192" t="str">
        <f>IF('DATA - Baseline'!K177=0,"",IF('DATA - Baseline'!K177="","",'DATA - Baseline'!K177))</f>
        <v/>
      </c>
      <c r="L177" s="192" t="str">
        <f>IF('DATA - Baseline'!L177="Yes",1,IF('DATA - Baseline'!L177="No",2,""))</f>
        <v/>
      </c>
      <c r="M177" s="192" t="str">
        <f>IF('DATA - Baseline'!M177="Yes",1,IF('DATA - Baseline'!M177="No",2,""))</f>
        <v/>
      </c>
      <c r="N177" s="178" t="str">
        <f>IF('DATA - Baseline'!N177="Relaxed",1,IF('DATA - Baseline'!N177="Rushed",2,IF('DATA - Baseline'!N177="Happy",3,IF('DATA - Baseline'!N177="Frustrated",4,IF('DATA - Baseline'!N177="Other",5,"")))))</f>
        <v/>
      </c>
      <c r="O177" s="176"/>
      <c r="P177" s="178" t="str">
        <f>IF('DATA - Baseline'!P177="","",'DATA - Baseline'!P177)</f>
        <v/>
      </c>
      <c r="Q177" s="178" t="str">
        <f>IF('DATA - Baseline'!Q177="Boy",1,IF('DATA - Baseline'!Q177="Girl",2,""))</f>
        <v/>
      </c>
      <c r="R177" s="192" t="str">
        <f>IF('DATA - Baseline'!R177&gt;0,'DATA - Baseline'!R177,"")</f>
        <v/>
      </c>
      <c r="S177" s="178" t="str">
        <f>IF('DATA - Baseline'!S177="Less than 0.5km",1,IF('DATA - Baseline'!S177="0.51 to 1.59km",2,IF('DATA - Baseline'!S177="1.6 to 3km",3,IF('DATA - Baseline'!S177="Over 3km",4, ""))))</f>
        <v/>
      </c>
      <c r="T177" s="126"/>
      <c r="U177" s="135"/>
      <c r="V177" s="135"/>
      <c r="W177" s="135"/>
      <c r="X177" s="135"/>
      <c r="Y177" s="135"/>
      <c r="Z177" s="178" t="str">
        <f>IF('DATA - Baseline'!Z177="STRONGLY AGREE",1,IF('DATA - Baseline'!Z177="AGREE",2,IF('DATA - Baseline'!Z177="DISAGREE",3,IF('DATA - Baseline'!Z177="STRONGLY DISAGREE",4, ""))))</f>
        <v/>
      </c>
      <c r="AA177" s="178" t="str">
        <f>IF(C177="","",(IF(COUNTA('DATA - Baseline'!AB177:AV177)&gt;0,1,2)))</f>
        <v/>
      </c>
      <c r="AB177" s="152"/>
      <c r="AC177" s="153"/>
      <c r="AD177" s="153"/>
      <c r="AE177" s="153"/>
      <c r="AF177" s="153"/>
      <c r="AG177" s="153"/>
      <c r="AH177" s="151"/>
      <c r="AI177" s="156"/>
      <c r="AJ177" s="156"/>
      <c r="AK177" s="156"/>
      <c r="AL177" s="156"/>
      <c r="AM177" s="156"/>
      <c r="AN177" s="156"/>
      <c r="AO177" s="157"/>
      <c r="AP177" s="158"/>
      <c r="AQ177" s="158"/>
      <c r="AR177" s="158"/>
      <c r="AS177" s="158"/>
      <c r="AT177" s="158"/>
      <c r="AU177" s="158"/>
      <c r="AV177" s="158"/>
      <c r="AW177" s="178" t="str">
        <f>IF('DATA - Baseline'!AW177="Relaxed",1,IF('DATA - Baseline'!AW177="Rushed",2,IF('DATA - Baseline'!AW177="Happy",3,IF('DATA - Baseline'!AW177="Tired",4,""))))</f>
        <v/>
      </c>
      <c r="AX177" s="178" t="str">
        <f>IF('DATA - Baseline'!AX177="Relaxed",1,IF('DATA - Baseline'!AX177="Rushed",2,IF('DATA - Baseline'!AX177="Happy",3,IF('DATA - Baseline'!AX177="Tired",4,""))))</f>
        <v/>
      </c>
      <c r="AY177" s="154"/>
      <c r="AZ177" s="314" t="str">
        <f>IF('DATA - Baseline'!AZ177="Yes",1,IF('DATA - Baseline'!AZ177="No",2,""))</f>
        <v/>
      </c>
      <c r="BA177" s="273"/>
      <c r="BB177" s="159"/>
      <c r="BC177" s="159"/>
      <c r="BE177" s="175"/>
    </row>
    <row r="178" spans="1:57" s="132" customFormat="1" ht="15" x14ac:dyDescent="0.3">
      <c r="A178" s="148"/>
      <c r="B178" s="149"/>
      <c r="C178" s="236" t="str">
        <f t="shared" si="2"/>
        <v/>
      </c>
      <c r="D178" s="198" t="str">
        <f>IF('DATA - Baseline'!D178="","",'DATA - Baseline'!D178)</f>
        <v/>
      </c>
      <c r="E178" s="178" t="str">
        <f>IF('DATA - Baseline'!E178="","",'DATA - Baseline'!E178)</f>
        <v/>
      </c>
      <c r="F178" s="178" t="str">
        <f>IF('DATA - Baseline'!F178="","",'DATA - Baseline'!F178)</f>
        <v/>
      </c>
      <c r="G178" s="178" t="str">
        <f>IF('DATA - Baseline'!G177="","",INDEX(Codes,MATCH('DATA - Baseline'!G177,Modes,0)))</f>
        <v/>
      </c>
      <c r="H178" s="178"/>
      <c r="I178" s="178" t="str">
        <f>IF('DATA - Baseline'!I178="","",INDEX(Codes,MATCH('DATA - Baseline'!I178,Modes,0)))</f>
        <v/>
      </c>
      <c r="J178" s="134"/>
      <c r="K178" s="192" t="str">
        <f>IF('DATA - Baseline'!K178=0,"",IF('DATA - Baseline'!K178="","",'DATA - Baseline'!K178))</f>
        <v/>
      </c>
      <c r="L178" s="192" t="str">
        <f>IF('DATA - Baseline'!L178="Yes",1,IF('DATA - Baseline'!L178="No",2,""))</f>
        <v/>
      </c>
      <c r="M178" s="192" t="str">
        <f>IF('DATA - Baseline'!M178="Yes",1,IF('DATA - Baseline'!M178="No",2,""))</f>
        <v/>
      </c>
      <c r="N178" s="178" t="str">
        <f>IF('DATA - Baseline'!N178="Relaxed",1,IF('DATA - Baseline'!N178="Rushed",2,IF('DATA - Baseline'!N178="Happy",3,IF('DATA - Baseline'!N178="Frustrated",4,IF('DATA - Baseline'!N178="Other",5,"")))))</f>
        <v/>
      </c>
      <c r="O178" s="176"/>
      <c r="P178" s="178" t="str">
        <f>IF('DATA - Baseline'!P178="","",'DATA - Baseline'!P178)</f>
        <v/>
      </c>
      <c r="Q178" s="178" t="str">
        <f>IF('DATA - Baseline'!Q178="Boy",1,IF('DATA - Baseline'!Q178="Girl",2,""))</f>
        <v/>
      </c>
      <c r="R178" s="192" t="str">
        <f>IF('DATA - Baseline'!R178&gt;0,'DATA - Baseline'!R178,"")</f>
        <v/>
      </c>
      <c r="S178" s="178" t="str">
        <f>IF('DATA - Baseline'!S178="Less than 0.5km",1,IF('DATA - Baseline'!S178="0.51 to 1.59km",2,IF('DATA - Baseline'!S178="1.6 to 3km",3,IF('DATA - Baseline'!S178="Over 3km",4, ""))))</f>
        <v/>
      </c>
      <c r="T178" s="126"/>
      <c r="U178" s="135"/>
      <c r="V178" s="135"/>
      <c r="W178" s="135"/>
      <c r="X178" s="135"/>
      <c r="Y178" s="135"/>
      <c r="Z178" s="178" t="str">
        <f>IF('DATA - Baseline'!Z178="STRONGLY AGREE",1,IF('DATA - Baseline'!Z178="AGREE",2,IF('DATA - Baseline'!Z178="DISAGREE",3,IF('DATA - Baseline'!Z178="STRONGLY DISAGREE",4, ""))))</f>
        <v/>
      </c>
      <c r="AA178" s="178" t="str">
        <f>IF(C178="","",(IF(COUNTA('DATA - Baseline'!AB178:AV178)&gt;0,1,2)))</f>
        <v/>
      </c>
      <c r="AB178" s="152"/>
      <c r="AC178" s="153"/>
      <c r="AD178" s="153"/>
      <c r="AE178" s="153"/>
      <c r="AF178" s="153"/>
      <c r="AG178" s="153"/>
      <c r="AH178" s="151"/>
      <c r="AI178" s="156"/>
      <c r="AJ178" s="156"/>
      <c r="AK178" s="156"/>
      <c r="AL178" s="156"/>
      <c r="AM178" s="156"/>
      <c r="AN178" s="156"/>
      <c r="AO178" s="157"/>
      <c r="AP178" s="158"/>
      <c r="AQ178" s="158"/>
      <c r="AR178" s="158"/>
      <c r="AS178" s="158"/>
      <c r="AT178" s="158"/>
      <c r="AU178" s="158"/>
      <c r="AV178" s="158"/>
      <c r="AW178" s="178" t="str">
        <f>IF('DATA - Baseline'!AW178="Relaxed",1,IF('DATA - Baseline'!AW178="Rushed",2,IF('DATA - Baseline'!AW178="Happy",3,IF('DATA - Baseline'!AW178="Tired",4,""))))</f>
        <v/>
      </c>
      <c r="AX178" s="178" t="str">
        <f>IF('DATA - Baseline'!AX178="Relaxed",1,IF('DATA - Baseline'!AX178="Rushed",2,IF('DATA - Baseline'!AX178="Happy",3,IF('DATA - Baseline'!AX178="Tired",4,""))))</f>
        <v/>
      </c>
      <c r="AY178" s="154"/>
      <c r="AZ178" s="314" t="str">
        <f>IF('DATA - Baseline'!AZ178="Yes",1,IF('DATA - Baseline'!AZ178="No",2,""))</f>
        <v/>
      </c>
      <c r="BA178" s="273"/>
      <c r="BB178" s="159"/>
      <c r="BC178" s="159"/>
      <c r="BE178" s="175"/>
    </row>
    <row r="179" spans="1:57" s="132" customFormat="1" ht="15" x14ac:dyDescent="0.3">
      <c r="A179" s="148"/>
      <c r="B179" s="149"/>
      <c r="C179" s="236" t="str">
        <f t="shared" si="2"/>
        <v/>
      </c>
      <c r="D179" s="198" t="str">
        <f>IF('DATA - Baseline'!D179="","",'DATA - Baseline'!D179)</f>
        <v/>
      </c>
      <c r="E179" s="178" t="str">
        <f>IF('DATA - Baseline'!E179="","",'DATA - Baseline'!E179)</f>
        <v/>
      </c>
      <c r="F179" s="178" t="str">
        <f>IF('DATA - Baseline'!F179="","",'DATA - Baseline'!F179)</f>
        <v/>
      </c>
      <c r="G179" s="178" t="str">
        <f>IF('DATA - Baseline'!G178="","",INDEX(Codes,MATCH('DATA - Baseline'!G178,Modes,0)))</f>
        <v/>
      </c>
      <c r="H179" s="178"/>
      <c r="I179" s="178" t="str">
        <f>IF('DATA - Baseline'!I179="","",INDEX(Codes,MATCH('DATA - Baseline'!I179,Modes,0)))</f>
        <v/>
      </c>
      <c r="J179" s="134"/>
      <c r="K179" s="192" t="str">
        <f>IF('DATA - Baseline'!K179=0,"",IF('DATA - Baseline'!K179="","",'DATA - Baseline'!K179))</f>
        <v/>
      </c>
      <c r="L179" s="192" t="str">
        <f>IF('DATA - Baseline'!L179="Yes",1,IF('DATA - Baseline'!L179="No",2,""))</f>
        <v/>
      </c>
      <c r="M179" s="192" t="str">
        <f>IF('DATA - Baseline'!M179="Yes",1,IF('DATA - Baseline'!M179="No",2,""))</f>
        <v/>
      </c>
      <c r="N179" s="178" t="str">
        <f>IF('DATA - Baseline'!N179="Relaxed",1,IF('DATA - Baseline'!N179="Rushed",2,IF('DATA - Baseline'!N179="Happy",3,IF('DATA - Baseline'!N179="Frustrated",4,IF('DATA - Baseline'!N179="Other",5,"")))))</f>
        <v/>
      </c>
      <c r="O179" s="176"/>
      <c r="P179" s="178" t="str">
        <f>IF('DATA - Baseline'!P179="","",'DATA - Baseline'!P179)</f>
        <v/>
      </c>
      <c r="Q179" s="178" t="str">
        <f>IF('DATA - Baseline'!Q179="Boy",1,IF('DATA - Baseline'!Q179="Girl",2,""))</f>
        <v/>
      </c>
      <c r="R179" s="192" t="str">
        <f>IF('DATA - Baseline'!R179&gt;0,'DATA - Baseline'!R179,"")</f>
        <v/>
      </c>
      <c r="S179" s="178" t="str">
        <f>IF('DATA - Baseline'!S179="Less than 0.5km",1,IF('DATA - Baseline'!S179="0.51 to 1.59km",2,IF('DATA - Baseline'!S179="1.6 to 3km",3,IF('DATA - Baseline'!S179="Over 3km",4, ""))))</f>
        <v/>
      </c>
      <c r="T179" s="126"/>
      <c r="U179" s="135"/>
      <c r="V179" s="135"/>
      <c r="W179" s="135"/>
      <c r="X179" s="135"/>
      <c r="Y179" s="135"/>
      <c r="Z179" s="178" t="str">
        <f>IF('DATA - Baseline'!Z179="STRONGLY AGREE",1,IF('DATA - Baseline'!Z179="AGREE",2,IF('DATA - Baseline'!Z179="DISAGREE",3,IF('DATA - Baseline'!Z179="STRONGLY DISAGREE",4, ""))))</f>
        <v/>
      </c>
      <c r="AA179" s="178" t="str">
        <f>IF(C179="","",(IF(COUNTA('DATA - Baseline'!AB179:AV179)&gt;0,1,2)))</f>
        <v/>
      </c>
      <c r="AB179" s="152"/>
      <c r="AC179" s="153"/>
      <c r="AD179" s="153"/>
      <c r="AE179" s="153"/>
      <c r="AF179" s="153"/>
      <c r="AG179" s="153"/>
      <c r="AH179" s="151"/>
      <c r="AI179" s="156"/>
      <c r="AJ179" s="156"/>
      <c r="AK179" s="156"/>
      <c r="AL179" s="156"/>
      <c r="AM179" s="156"/>
      <c r="AN179" s="156"/>
      <c r="AO179" s="157"/>
      <c r="AP179" s="158"/>
      <c r="AQ179" s="158"/>
      <c r="AR179" s="158"/>
      <c r="AS179" s="158"/>
      <c r="AT179" s="158"/>
      <c r="AU179" s="158"/>
      <c r="AV179" s="158"/>
      <c r="AW179" s="178" t="str">
        <f>IF('DATA - Baseline'!AW179="Relaxed",1,IF('DATA - Baseline'!AW179="Rushed",2,IF('DATA - Baseline'!AW179="Happy",3,IF('DATA - Baseline'!AW179="Tired",4,""))))</f>
        <v/>
      </c>
      <c r="AX179" s="178" t="str">
        <f>IF('DATA - Baseline'!AX179="Relaxed",1,IF('DATA - Baseline'!AX179="Rushed",2,IF('DATA - Baseline'!AX179="Happy",3,IF('DATA - Baseline'!AX179="Tired",4,""))))</f>
        <v/>
      </c>
      <c r="AY179" s="154"/>
      <c r="AZ179" s="314" t="str">
        <f>IF('DATA - Baseline'!AZ179="Yes",1,IF('DATA - Baseline'!AZ179="No",2,""))</f>
        <v/>
      </c>
      <c r="BA179" s="273"/>
      <c r="BB179" s="159"/>
      <c r="BC179" s="159"/>
      <c r="BE179" s="175"/>
    </row>
    <row r="180" spans="1:57" s="132" customFormat="1" ht="15" x14ac:dyDescent="0.3">
      <c r="A180" s="148"/>
      <c r="B180" s="149"/>
      <c r="C180" s="236" t="str">
        <f t="shared" si="2"/>
        <v/>
      </c>
      <c r="D180" s="198" t="str">
        <f>IF('DATA - Baseline'!D180="","",'DATA - Baseline'!D180)</f>
        <v/>
      </c>
      <c r="E180" s="178" t="str">
        <f>IF('DATA - Baseline'!E180="","",'DATA - Baseline'!E180)</f>
        <v/>
      </c>
      <c r="F180" s="178" t="str">
        <f>IF('DATA - Baseline'!F180="","",'DATA - Baseline'!F180)</f>
        <v/>
      </c>
      <c r="G180" s="178" t="str">
        <f>IF('DATA - Baseline'!G179="","",INDEX(Codes,MATCH('DATA - Baseline'!G179,Modes,0)))</f>
        <v/>
      </c>
      <c r="H180" s="178"/>
      <c r="I180" s="178" t="str">
        <f>IF('DATA - Baseline'!I180="","",INDEX(Codes,MATCH('DATA - Baseline'!I180,Modes,0)))</f>
        <v/>
      </c>
      <c r="J180" s="134"/>
      <c r="K180" s="192" t="str">
        <f>IF('DATA - Baseline'!K180=0,"",IF('DATA - Baseline'!K180="","",'DATA - Baseline'!K180))</f>
        <v/>
      </c>
      <c r="L180" s="192" t="str">
        <f>IF('DATA - Baseline'!L180="Yes",1,IF('DATA - Baseline'!L180="No",2,""))</f>
        <v/>
      </c>
      <c r="M180" s="192" t="str">
        <f>IF('DATA - Baseline'!M180="Yes",1,IF('DATA - Baseline'!M180="No",2,""))</f>
        <v/>
      </c>
      <c r="N180" s="178" t="str">
        <f>IF('DATA - Baseline'!N180="Relaxed",1,IF('DATA - Baseline'!N180="Rushed",2,IF('DATA - Baseline'!N180="Happy",3,IF('DATA - Baseline'!N180="Frustrated",4,IF('DATA - Baseline'!N180="Other",5,"")))))</f>
        <v/>
      </c>
      <c r="O180" s="176"/>
      <c r="P180" s="178" t="str">
        <f>IF('DATA - Baseline'!P180="","",'DATA - Baseline'!P180)</f>
        <v/>
      </c>
      <c r="Q180" s="178" t="str">
        <f>IF('DATA - Baseline'!Q180="Boy",1,IF('DATA - Baseline'!Q180="Girl",2,""))</f>
        <v/>
      </c>
      <c r="R180" s="192" t="str">
        <f>IF('DATA - Baseline'!R180&gt;0,'DATA - Baseline'!R180,"")</f>
        <v/>
      </c>
      <c r="S180" s="178" t="str">
        <f>IF('DATA - Baseline'!S180="Less than 0.5km",1,IF('DATA - Baseline'!S180="0.51 to 1.59km",2,IF('DATA - Baseline'!S180="1.6 to 3km",3,IF('DATA - Baseline'!S180="Over 3km",4, ""))))</f>
        <v/>
      </c>
      <c r="T180" s="126"/>
      <c r="U180" s="135"/>
      <c r="V180" s="135"/>
      <c r="W180" s="135"/>
      <c r="X180" s="135"/>
      <c r="Y180" s="135"/>
      <c r="Z180" s="178" t="str">
        <f>IF('DATA - Baseline'!Z180="STRONGLY AGREE",1,IF('DATA - Baseline'!Z180="AGREE",2,IF('DATA - Baseline'!Z180="DISAGREE",3,IF('DATA - Baseline'!Z180="STRONGLY DISAGREE",4, ""))))</f>
        <v/>
      </c>
      <c r="AA180" s="178" t="str">
        <f>IF(C180="","",(IF(COUNTA('DATA - Baseline'!AB180:AV180)&gt;0,1,2)))</f>
        <v/>
      </c>
      <c r="AB180" s="152"/>
      <c r="AC180" s="153"/>
      <c r="AD180" s="153"/>
      <c r="AE180" s="153"/>
      <c r="AF180" s="153"/>
      <c r="AG180" s="153"/>
      <c r="AH180" s="151"/>
      <c r="AI180" s="156"/>
      <c r="AJ180" s="156"/>
      <c r="AK180" s="156"/>
      <c r="AL180" s="156"/>
      <c r="AM180" s="156"/>
      <c r="AN180" s="156"/>
      <c r="AO180" s="157"/>
      <c r="AP180" s="158"/>
      <c r="AQ180" s="158"/>
      <c r="AR180" s="158"/>
      <c r="AS180" s="158"/>
      <c r="AT180" s="158"/>
      <c r="AU180" s="158"/>
      <c r="AV180" s="158"/>
      <c r="AW180" s="178" t="str">
        <f>IF('DATA - Baseline'!AW180="Relaxed",1,IF('DATA - Baseline'!AW180="Rushed",2,IF('DATA - Baseline'!AW180="Happy",3,IF('DATA - Baseline'!AW180="Tired",4,""))))</f>
        <v/>
      </c>
      <c r="AX180" s="178" t="str">
        <f>IF('DATA - Baseline'!AX180="Relaxed",1,IF('DATA - Baseline'!AX180="Rushed",2,IF('DATA - Baseline'!AX180="Happy",3,IF('DATA - Baseline'!AX180="Tired",4,""))))</f>
        <v/>
      </c>
      <c r="AY180" s="154"/>
      <c r="AZ180" s="314" t="str">
        <f>IF('DATA - Baseline'!AZ180="Yes",1,IF('DATA - Baseline'!AZ180="No",2,""))</f>
        <v/>
      </c>
      <c r="BA180" s="273"/>
      <c r="BB180" s="159"/>
      <c r="BC180" s="159"/>
      <c r="BE180" s="175"/>
    </row>
    <row r="181" spans="1:57" s="132" customFormat="1" ht="15" x14ac:dyDescent="0.3">
      <c r="A181" s="148"/>
      <c r="B181" s="149"/>
      <c r="C181" s="236" t="str">
        <f t="shared" si="2"/>
        <v/>
      </c>
      <c r="D181" s="198" t="str">
        <f>IF('DATA - Baseline'!D181="","",'DATA - Baseline'!D181)</f>
        <v/>
      </c>
      <c r="E181" s="178" t="str">
        <f>IF('DATA - Baseline'!E181="","",'DATA - Baseline'!E181)</f>
        <v/>
      </c>
      <c r="F181" s="178" t="str">
        <f>IF('DATA - Baseline'!F181="","",'DATA - Baseline'!F181)</f>
        <v/>
      </c>
      <c r="G181" s="178" t="str">
        <f>IF('DATA - Baseline'!G180="","",INDEX(Codes,MATCH('DATA - Baseline'!G180,Modes,0)))</f>
        <v/>
      </c>
      <c r="H181" s="178"/>
      <c r="I181" s="178" t="str">
        <f>IF('DATA - Baseline'!I181="","",INDEX(Codes,MATCH('DATA - Baseline'!I181,Modes,0)))</f>
        <v/>
      </c>
      <c r="J181" s="134"/>
      <c r="K181" s="192" t="str">
        <f>IF('DATA - Baseline'!K181=0,"",IF('DATA - Baseline'!K181="","",'DATA - Baseline'!K181))</f>
        <v/>
      </c>
      <c r="L181" s="192" t="str">
        <f>IF('DATA - Baseline'!L181="Yes",1,IF('DATA - Baseline'!L181="No",2,""))</f>
        <v/>
      </c>
      <c r="M181" s="192" t="str">
        <f>IF('DATA - Baseline'!M181="Yes",1,IF('DATA - Baseline'!M181="No",2,""))</f>
        <v/>
      </c>
      <c r="N181" s="178" t="str">
        <f>IF('DATA - Baseline'!N181="Relaxed",1,IF('DATA - Baseline'!N181="Rushed",2,IF('DATA - Baseline'!N181="Happy",3,IF('DATA - Baseline'!N181="Frustrated",4,IF('DATA - Baseline'!N181="Other",5,"")))))</f>
        <v/>
      </c>
      <c r="O181" s="176"/>
      <c r="P181" s="178" t="str">
        <f>IF('DATA - Baseline'!P181="","",'DATA - Baseline'!P181)</f>
        <v/>
      </c>
      <c r="Q181" s="178" t="str">
        <f>IF('DATA - Baseline'!Q181="Boy",1,IF('DATA - Baseline'!Q181="Girl",2,""))</f>
        <v/>
      </c>
      <c r="R181" s="192" t="str">
        <f>IF('DATA - Baseline'!R181&gt;0,'DATA - Baseline'!R181,"")</f>
        <v/>
      </c>
      <c r="S181" s="178" t="str">
        <f>IF('DATA - Baseline'!S181="Less than 0.5km",1,IF('DATA - Baseline'!S181="0.51 to 1.59km",2,IF('DATA - Baseline'!S181="1.6 to 3km",3,IF('DATA - Baseline'!S181="Over 3km",4, ""))))</f>
        <v/>
      </c>
      <c r="T181" s="126"/>
      <c r="U181" s="135"/>
      <c r="V181" s="135"/>
      <c r="W181" s="135"/>
      <c r="X181" s="135"/>
      <c r="Y181" s="135"/>
      <c r="Z181" s="178" t="str">
        <f>IF('DATA - Baseline'!Z181="STRONGLY AGREE",1,IF('DATA - Baseline'!Z181="AGREE",2,IF('DATA - Baseline'!Z181="DISAGREE",3,IF('DATA - Baseline'!Z181="STRONGLY DISAGREE",4, ""))))</f>
        <v/>
      </c>
      <c r="AA181" s="178" t="str">
        <f>IF(C181="","",(IF(COUNTA('DATA - Baseline'!AB181:AV181)&gt;0,1,2)))</f>
        <v/>
      </c>
      <c r="AB181" s="152"/>
      <c r="AC181" s="153"/>
      <c r="AD181" s="153"/>
      <c r="AE181" s="153"/>
      <c r="AF181" s="153"/>
      <c r="AG181" s="153"/>
      <c r="AH181" s="151"/>
      <c r="AI181" s="156"/>
      <c r="AJ181" s="156"/>
      <c r="AK181" s="156"/>
      <c r="AL181" s="156"/>
      <c r="AM181" s="156"/>
      <c r="AN181" s="156"/>
      <c r="AO181" s="157"/>
      <c r="AP181" s="158"/>
      <c r="AQ181" s="158"/>
      <c r="AR181" s="158"/>
      <c r="AS181" s="158"/>
      <c r="AT181" s="158"/>
      <c r="AU181" s="158"/>
      <c r="AV181" s="158"/>
      <c r="AW181" s="178" t="str">
        <f>IF('DATA - Baseline'!AW181="Relaxed",1,IF('DATA - Baseline'!AW181="Rushed",2,IF('DATA - Baseline'!AW181="Happy",3,IF('DATA - Baseline'!AW181="Tired",4,""))))</f>
        <v/>
      </c>
      <c r="AX181" s="178" t="str">
        <f>IF('DATA - Baseline'!AX181="Relaxed",1,IF('DATA - Baseline'!AX181="Rushed",2,IF('DATA - Baseline'!AX181="Happy",3,IF('DATA - Baseline'!AX181="Tired",4,""))))</f>
        <v/>
      </c>
      <c r="AY181" s="154"/>
      <c r="AZ181" s="314" t="str">
        <f>IF('DATA - Baseline'!AZ181="Yes",1,IF('DATA - Baseline'!AZ181="No",2,""))</f>
        <v/>
      </c>
      <c r="BA181" s="273"/>
      <c r="BB181" s="159"/>
      <c r="BC181" s="159"/>
      <c r="BE181" s="175"/>
    </row>
    <row r="182" spans="1:57" s="132" customFormat="1" ht="15" x14ac:dyDescent="0.3">
      <c r="A182" s="148"/>
      <c r="B182" s="149"/>
      <c r="C182" s="236" t="str">
        <f t="shared" si="2"/>
        <v/>
      </c>
      <c r="D182" s="198" t="str">
        <f>IF('DATA - Baseline'!D182="","",'DATA - Baseline'!D182)</f>
        <v/>
      </c>
      <c r="E182" s="178" t="str">
        <f>IF('DATA - Baseline'!E182="","",'DATA - Baseline'!E182)</f>
        <v/>
      </c>
      <c r="F182" s="178" t="str">
        <f>IF('DATA - Baseline'!F182="","",'DATA - Baseline'!F182)</f>
        <v/>
      </c>
      <c r="G182" s="178" t="str">
        <f>IF('DATA - Baseline'!G181="","",INDEX(Codes,MATCH('DATA - Baseline'!G181,Modes,0)))</f>
        <v/>
      </c>
      <c r="H182" s="178"/>
      <c r="I182" s="178" t="str">
        <f>IF('DATA - Baseline'!I182="","",INDEX(Codes,MATCH('DATA - Baseline'!I182,Modes,0)))</f>
        <v/>
      </c>
      <c r="J182" s="134"/>
      <c r="K182" s="192" t="str">
        <f>IF('DATA - Baseline'!K182=0,"",IF('DATA - Baseline'!K182="","",'DATA - Baseline'!K182))</f>
        <v/>
      </c>
      <c r="L182" s="192" t="str">
        <f>IF('DATA - Baseline'!L182="Yes",1,IF('DATA - Baseline'!L182="No",2,""))</f>
        <v/>
      </c>
      <c r="M182" s="192" t="str">
        <f>IF('DATA - Baseline'!M182="Yes",1,IF('DATA - Baseline'!M182="No",2,""))</f>
        <v/>
      </c>
      <c r="N182" s="178" t="str">
        <f>IF('DATA - Baseline'!N182="Relaxed",1,IF('DATA - Baseline'!N182="Rushed",2,IF('DATA - Baseline'!N182="Happy",3,IF('DATA - Baseline'!N182="Frustrated",4,IF('DATA - Baseline'!N182="Other",5,"")))))</f>
        <v/>
      </c>
      <c r="O182" s="176"/>
      <c r="P182" s="178" t="str">
        <f>IF('DATA - Baseline'!P182="","",'DATA - Baseline'!P182)</f>
        <v/>
      </c>
      <c r="Q182" s="178" t="str">
        <f>IF('DATA - Baseline'!Q182="Boy",1,IF('DATA - Baseline'!Q182="Girl",2,""))</f>
        <v/>
      </c>
      <c r="R182" s="192" t="str">
        <f>IF('DATA - Baseline'!R182&gt;0,'DATA - Baseline'!R182,"")</f>
        <v/>
      </c>
      <c r="S182" s="178" t="str">
        <f>IF('DATA - Baseline'!S182="Less than 0.5km",1,IF('DATA - Baseline'!S182="0.51 to 1.59km",2,IF('DATA - Baseline'!S182="1.6 to 3km",3,IF('DATA - Baseline'!S182="Over 3km",4, ""))))</f>
        <v/>
      </c>
      <c r="T182" s="126"/>
      <c r="U182" s="135"/>
      <c r="V182" s="135"/>
      <c r="W182" s="135"/>
      <c r="X182" s="135"/>
      <c r="Y182" s="135"/>
      <c r="Z182" s="178" t="str">
        <f>IF('DATA - Baseline'!Z182="STRONGLY AGREE",1,IF('DATA - Baseline'!Z182="AGREE",2,IF('DATA - Baseline'!Z182="DISAGREE",3,IF('DATA - Baseline'!Z182="STRONGLY DISAGREE",4, ""))))</f>
        <v/>
      </c>
      <c r="AA182" s="178" t="str">
        <f>IF(C182="","",(IF(COUNTA('DATA - Baseline'!AB182:AV182)&gt;0,1,2)))</f>
        <v/>
      </c>
      <c r="AB182" s="152"/>
      <c r="AC182" s="153"/>
      <c r="AD182" s="153"/>
      <c r="AE182" s="153"/>
      <c r="AF182" s="153"/>
      <c r="AG182" s="153"/>
      <c r="AH182" s="151"/>
      <c r="AI182" s="156"/>
      <c r="AJ182" s="156"/>
      <c r="AK182" s="156"/>
      <c r="AL182" s="156"/>
      <c r="AM182" s="156"/>
      <c r="AN182" s="156"/>
      <c r="AO182" s="157"/>
      <c r="AP182" s="158"/>
      <c r="AQ182" s="158"/>
      <c r="AR182" s="158"/>
      <c r="AS182" s="158"/>
      <c r="AT182" s="158"/>
      <c r="AU182" s="158"/>
      <c r="AV182" s="158"/>
      <c r="AW182" s="178" t="str">
        <f>IF('DATA - Baseline'!AW182="Relaxed",1,IF('DATA - Baseline'!AW182="Rushed",2,IF('DATA - Baseline'!AW182="Happy",3,IF('DATA - Baseline'!AW182="Tired",4,""))))</f>
        <v/>
      </c>
      <c r="AX182" s="178" t="str">
        <f>IF('DATA - Baseline'!AX182="Relaxed",1,IF('DATA - Baseline'!AX182="Rushed",2,IF('DATA - Baseline'!AX182="Happy",3,IF('DATA - Baseline'!AX182="Tired",4,""))))</f>
        <v/>
      </c>
      <c r="AY182" s="154"/>
      <c r="AZ182" s="314" t="str">
        <f>IF('DATA - Baseline'!AZ182="Yes",1,IF('DATA - Baseline'!AZ182="No",2,""))</f>
        <v/>
      </c>
      <c r="BA182" s="273"/>
      <c r="BB182" s="159"/>
      <c r="BC182" s="159"/>
      <c r="BE182" s="175"/>
    </row>
    <row r="183" spans="1:57" s="132" customFormat="1" ht="15" x14ac:dyDescent="0.3">
      <c r="A183" s="148"/>
      <c r="B183" s="149"/>
      <c r="C183" s="236" t="str">
        <f t="shared" si="2"/>
        <v/>
      </c>
      <c r="D183" s="198" t="str">
        <f>IF('DATA - Baseline'!D183="","",'DATA - Baseline'!D183)</f>
        <v/>
      </c>
      <c r="E183" s="178" t="str">
        <f>IF('DATA - Baseline'!E183="","",'DATA - Baseline'!E183)</f>
        <v/>
      </c>
      <c r="F183" s="178" t="str">
        <f>IF('DATA - Baseline'!F183="","",'DATA - Baseline'!F183)</f>
        <v/>
      </c>
      <c r="G183" s="178" t="str">
        <f>IF('DATA - Baseline'!G182="","",INDEX(Codes,MATCH('DATA - Baseline'!G182,Modes,0)))</f>
        <v/>
      </c>
      <c r="H183" s="178"/>
      <c r="I183" s="178" t="str">
        <f>IF('DATA - Baseline'!I183="","",INDEX(Codes,MATCH('DATA - Baseline'!I183,Modes,0)))</f>
        <v/>
      </c>
      <c r="J183" s="134"/>
      <c r="K183" s="192" t="str">
        <f>IF('DATA - Baseline'!K183=0,"",IF('DATA - Baseline'!K183="","",'DATA - Baseline'!K183))</f>
        <v/>
      </c>
      <c r="L183" s="192" t="str">
        <f>IF('DATA - Baseline'!L183="Yes",1,IF('DATA - Baseline'!L183="No",2,""))</f>
        <v/>
      </c>
      <c r="M183" s="192" t="str">
        <f>IF('DATA - Baseline'!M183="Yes",1,IF('DATA - Baseline'!M183="No",2,""))</f>
        <v/>
      </c>
      <c r="N183" s="178" t="str">
        <f>IF('DATA - Baseline'!N183="Relaxed",1,IF('DATA - Baseline'!N183="Rushed",2,IF('DATA - Baseline'!N183="Happy",3,IF('DATA - Baseline'!N183="Frustrated",4,IF('DATA - Baseline'!N183="Other",5,"")))))</f>
        <v/>
      </c>
      <c r="O183" s="176"/>
      <c r="P183" s="178" t="str">
        <f>IF('DATA - Baseline'!P183="","",'DATA - Baseline'!P183)</f>
        <v/>
      </c>
      <c r="Q183" s="178" t="str">
        <f>IF('DATA - Baseline'!Q183="Boy",1,IF('DATA - Baseline'!Q183="Girl",2,""))</f>
        <v/>
      </c>
      <c r="R183" s="192" t="str">
        <f>IF('DATA - Baseline'!R183&gt;0,'DATA - Baseline'!R183,"")</f>
        <v/>
      </c>
      <c r="S183" s="178" t="str">
        <f>IF('DATA - Baseline'!S183="Less than 0.5km",1,IF('DATA - Baseline'!S183="0.51 to 1.59km",2,IF('DATA - Baseline'!S183="1.6 to 3km",3,IF('DATA - Baseline'!S183="Over 3km",4, ""))))</f>
        <v/>
      </c>
      <c r="T183" s="126"/>
      <c r="U183" s="135"/>
      <c r="V183" s="135"/>
      <c r="W183" s="135"/>
      <c r="X183" s="135"/>
      <c r="Y183" s="135"/>
      <c r="Z183" s="178" t="str">
        <f>IF('DATA - Baseline'!Z183="STRONGLY AGREE",1,IF('DATA - Baseline'!Z183="AGREE",2,IF('DATA - Baseline'!Z183="DISAGREE",3,IF('DATA - Baseline'!Z183="STRONGLY DISAGREE",4, ""))))</f>
        <v/>
      </c>
      <c r="AA183" s="178" t="str">
        <f>IF(C183="","",(IF(COUNTA('DATA - Baseline'!AB183:AV183)&gt;0,1,2)))</f>
        <v/>
      </c>
      <c r="AB183" s="152"/>
      <c r="AC183" s="153"/>
      <c r="AD183" s="153"/>
      <c r="AE183" s="153"/>
      <c r="AF183" s="153"/>
      <c r="AG183" s="153"/>
      <c r="AH183" s="151"/>
      <c r="AI183" s="156"/>
      <c r="AJ183" s="156"/>
      <c r="AK183" s="156"/>
      <c r="AL183" s="156"/>
      <c r="AM183" s="156"/>
      <c r="AN183" s="156"/>
      <c r="AO183" s="157"/>
      <c r="AP183" s="158"/>
      <c r="AQ183" s="158"/>
      <c r="AR183" s="158"/>
      <c r="AS183" s="158"/>
      <c r="AT183" s="158"/>
      <c r="AU183" s="158"/>
      <c r="AV183" s="158"/>
      <c r="AW183" s="178" t="str">
        <f>IF('DATA - Baseline'!AW183="Relaxed",1,IF('DATA - Baseline'!AW183="Rushed",2,IF('DATA - Baseline'!AW183="Happy",3,IF('DATA - Baseline'!AW183="Tired",4,""))))</f>
        <v/>
      </c>
      <c r="AX183" s="178" t="str">
        <f>IF('DATA - Baseline'!AX183="Relaxed",1,IF('DATA - Baseline'!AX183="Rushed",2,IF('DATA - Baseline'!AX183="Happy",3,IF('DATA - Baseline'!AX183="Tired",4,""))))</f>
        <v/>
      </c>
      <c r="AY183" s="154"/>
      <c r="AZ183" s="314" t="str">
        <f>IF('DATA - Baseline'!AZ183="Yes",1,IF('DATA - Baseline'!AZ183="No",2,""))</f>
        <v/>
      </c>
      <c r="BA183" s="273"/>
      <c r="BB183" s="159"/>
      <c r="BC183" s="159"/>
      <c r="BE183" s="175"/>
    </row>
    <row r="184" spans="1:57" s="132" customFormat="1" ht="15" x14ac:dyDescent="0.3">
      <c r="A184" s="148"/>
      <c r="B184" s="149"/>
      <c r="C184" s="236" t="str">
        <f t="shared" si="2"/>
        <v/>
      </c>
      <c r="D184" s="198" t="str">
        <f>IF('DATA - Baseline'!D184="","",'DATA - Baseline'!D184)</f>
        <v/>
      </c>
      <c r="E184" s="178" t="str">
        <f>IF('DATA - Baseline'!E184="","",'DATA - Baseline'!E184)</f>
        <v/>
      </c>
      <c r="F184" s="178" t="str">
        <f>IF('DATA - Baseline'!F184="","",'DATA - Baseline'!F184)</f>
        <v/>
      </c>
      <c r="G184" s="178" t="str">
        <f>IF('DATA - Baseline'!G183="","",INDEX(Codes,MATCH('DATA - Baseline'!G183,Modes,0)))</f>
        <v/>
      </c>
      <c r="H184" s="178"/>
      <c r="I184" s="178" t="str">
        <f>IF('DATA - Baseline'!I184="","",INDEX(Codes,MATCH('DATA - Baseline'!I184,Modes,0)))</f>
        <v/>
      </c>
      <c r="J184" s="134"/>
      <c r="K184" s="192" t="str">
        <f>IF('DATA - Baseline'!K184=0,"",IF('DATA - Baseline'!K184="","",'DATA - Baseline'!K184))</f>
        <v/>
      </c>
      <c r="L184" s="192" t="str">
        <f>IF('DATA - Baseline'!L184="Yes",1,IF('DATA - Baseline'!L184="No",2,""))</f>
        <v/>
      </c>
      <c r="M184" s="192" t="str">
        <f>IF('DATA - Baseline'!M184="Yes",1,IF('DATA - Baseline'!M184="No",2,""))</f>
        <v/>
      </c>
      <c r="N184" s="178" t="str">
        <f>IF('DATA - Baseline'!N184="Relaxed",1,IF('DATA - Baseline'!N184="Rushed",2,IF('DATA - Baseline'!N184="Happy",3,IF('DATA - Baseline'!N184="Frustrated",4,IF('DATA - Baseline'!N184="Other",5,"")))))</f>
        <v/>
      </c>
      <c r="O184" s="176"/>
      <c r="P184" s="178" t="str">
        <f>IF('DATA - Baseline'!P184="","",'DATA - Baseline'!P184)</f>
        <v/>
      </c>
      <c r="Q184" s="178" t="str">
        <f>IF('DATA - Baseline'!Q184="Boy",1,IF('DATA - Baseline'!Q184="Girl",2,""))</f>
        <v/>
      </c>
      <c r="R184" s="192" t="str">
        <f>IF('DATA - Baseline'!R184&gt;0,'DATA - Baseline'!R184,"")</f>
        <v/>
      </c>
      <c r="S184" s="178" t="str">
        <f>IF('DATA - Baseline'!S184="Less than 0.5km",1,IF('DATA - Baseline'!S184="0.51 to 1.59km",2,IF('DATA - Baseline'!S184="1.6 to 3km",3,IF('DATA - Baseline'!S184="Over 3km",4, ""))))</f>
        <v/>
      </c>
      <c r="T184" s="126"/>
      <c r="U184" s="135"/>
      <c r="V184" s="135"/>
      <c r="W184" s="135"/>
      <c r="X184" s="135"/>
      <c r="Y184" s="135"/>
      <c r="Z184" s="178" t="str">
        <f>IF('DATA - Baseline'!Z184="STRONGLY AGREE",1,IF('DATA - Baseline'!Z184="AGREE",2,IF('DATA - Baseline'!Z184="DISAGREE",3,IF('DATA - Baseline'!Z184="STRONGLY DISAGREE",4, ""))))</f>
        <v/>
      </c>
      <c r="AA184" s="178" t="str">
        <f>IF(C184="","",(IF(COUNTA('DATA - Baseline'!AB184:AV184)&gt;0,1,2)))</f>
        <v/>
      </c>
      <c r="AB184" s="152"/>
      <c r="AC184" s="153"/>
      <c r="AD184" s="153"/>
      <c r="AE184" s="153"/>
      <c r="AF184" s="153"/>
      <c r="AG184" s="153"/>
      <c r="AH184" s="151"/>
      <c r="AI184" s="156"/>
      <c r="AJ184" s="156"/>
      <c r="AK184" s="156"/>
      <c r="AL184" s="156"/>
      <c r="AM184" s="156"/>
      <c r="AN184" s="156"/>
      <c r="AO184" s="157"/>
      <c r="AP184" s="158"/>
      <c r="AQ184" s="158"/>
      <c r="AR184" s="158"/>
      <c r="AS184" s="158"/>
      <c r="AT184" s="158"/>
      <c r="AU184" s="158"/>
      <c r="AV184" s="158"/>
      <c r="AW184" s="178" t="str">
        <f>IF('DATA - Baseline'!AW184="Relaxed",1,IF('DATA - Baseline'!AW184="Rushed",2,IF('DATA - Baseline'!AW184="Happy",3,IF('DATA - Baseline'!AW184="Tired",4,""))))</f>
        <v/>
      </c>
      <c r="AX184" s="178" t="str">
        <f>IF('DATA - Baseline'!AX184="Relaxed",1,IF('DATA - Baseline'!AX184="Rushed",2,IF('DATA - Baseline'!AX184="Happy",3,IF('DATA - Baseline'!AX184="Tired",4,""))))</f>
        <v/>
      </c>
      <c r="AY184" s="154"/>
      <c r="AZ184" s="314" t="str">
        <f>IF('DATA - Baseline'!AZ184="Yes",1,IF('DATA - Baseline'!AZ184="No",2,""))</f>
        <v/>
      </c>
      <c r="BA184" s="273"/>
      <c r="BB184" s="159"/>
      <c r="BC184" s="159"/>
      <c r="BE184" s="175"/>
    </row>
    <row r="185" spans="1:57" s="132" customFormat="1" ht="15" x14ac:dyDescent="0.3">
      <c r="A185" s="148"/>
      <c r="B185" s="149"/>
      <c r="C185" s="236" t="str">
        <f t="shared" si="2"/>
        <v/>
      </c>
      <c r="D185" s="198" t="str">
        <f>IF('DATA - Baseline'!D185="","",'DATA - Baseline'!D185)</f>
        <v/>
      </c>
      <c r="E185" s="178" t="str">
        <f>IF('DATA - Baseline'!E185="","",'DATA - Baseline'!E185)</f>
        <v/>
      </c>
      <c r="F185" s="178" t="str">
        <f>IF('DATA - Baseline'!F185="","",'DATA - Baseline'!F185)</f>
        <v/>
      </c>
      <c r="G185" s="178" t="str">
        <f>IF('DATA - Baseline'!G184="","",INDEX(Codes,MATCH('DATA - Baseline'!G184,Modes,0)))</f>
        <v/>
      </c>
      <c r="H185" s="178"/>
      <c r="I185" s="178" t="str">
        <f>IF('DATA - Baseline'!I185="","",INDEX(Codes,MATCH('DATA - Baseline'!I185,Modes,0)))</f>
        <v/>
      </c>
      <c r="J185" s="134"/>
      <c r="K185" s="192" t="str">
        <f>IF('DATA - Baseline'!K185=0,"",IF('DATA - Baseline'!K185="","",'DATA - Baseline'!K185))</f>
        <v/>
      </c>
      <c r="L185" s="192" t="str">
        <f>IF('DATA - Baseline'!L185="Yes",1,IF('DATA - Baseline'!L185="No",2,""))</f>
        <v/>
      </c>
      <c r="M185" s="192" t="str">
        <f>IF('DATA - Baseline'!M185="Yes",1,IF('DATA - Baseline'!M185="No",2,""))</f>
        <v/>
      </c>
      <c r="N185" s="178" t="str">
        <f>IF('DATA - Baseline'!N185="Relaxed",1,IF('DATA - Baseline'!N185="Rushed",2,IF('DATA - Baseline'!N185="Happy",3,IF('DATA - Baseline'!N185="Frustrated",4,IF('DATA - Baseline'!N185="Other",5,"")))))</f>
        <v/>
      </c>
      <c r="O185" s="176"/>
      <c r="P185" s="178" t="str">
        <f>IF('DATA - Baseline'!P185="","",'DATA - Baseline'!P185)</f>
        <v/>
      </c>
      <c r="Q185" s="178" t="str">
        <f>IF('DATA - Baseline'!Q185="Boy",1,IF('DATA - Baseline'!Q185="Girl",2,""))</f>
        <v/>
      </c>
      <c r="R185" s="192" t="str">
        <f>IF('DATA - Baseline'!R185&gt;0,'DATA - Baseline'!R185,"")</f>
        <v/>
      </c>
      <c r="S185" s="178" t="str">
        <f>IF('DATA - Baseline'!S185="Less than 0.5km",1,IF('DATA - Baseline'!S185="0.51 to 1.59km",2,IF('DATA - Baseline'!S185="1.6 to 3km",3,IF('DATA - Baseline'!S185="Over 3km",4, ""))))</f>
        <v/>
      </c>
      <c r="T185" s="126"/>
      <c r="U185" s="135"/>
      <c r="V185" s="135"/>
      <c r="W185" s="135"/>
      <c r="X185" s="135"/>
      <c r="Y185" s="135"/>
      <c r="Z185" s="178" t="str">
        <f>IF('DATA - Baseline'!Z185="STRONGLY AGREE",1,IF('DATA - Baseline'!Z185="AGREE",2,IF('DATA - Baseline'!Z185="DISAGREE",3,IF('DATA - Baseline'!Z185="STRONGLY DISAGREE",4, ""))))</f>
        <v/>
      </c>
      <c r="AA185" s="178" t="str">
        <f>IF(C185="","",(IF(COUNTA('DATA - Baseline'!AB185:AV185)&gt;0,1,2)))</f>
        <v/>
      </c>
      <c r="AB185" s="152"/>
      <c r="AC185" s="153"/>
      <c r="AD185" s="153"/>
      <c r="AE185" s="153"/>
      <c r="AF185" s="153"/>
      <c r="AG185" s="153"/>
      <c r="AH185" s="151"/>
      <c r="AI185" s="156"/>
      <c r="AJ185" s="156"/>
      <c r="AK185" s="156"/>
      <c r="AL185" s="156"/>
      <c r="AM185" s="156"/>
      <c r="AN185" s="156"/>
      <c r="AO185" s="157"/>
      <c r="AP185" s="158"/>
      <c r="AQ185" s="158"/>
      <c r="AR185" s="158"/>
      <c r="AS185" s="158"/>
      <c r="AT185" s="158"/>
      <c r="AU185" s="158"/>
      <c r="AV185" s="158"/>
      <c r="AW185" s="178" t="str">
        <f>IF('DATA - Baseline'!AW185="Relaxed",1,IF('DATA - Baseline'!AW185="Rushed",2,IF('DATA - Baseline'!AW185="Happy",3,IF('DATA - Baseline'!AW185="Tired",4,""))))</f>
        <v/>
      </c>
      <c r="AX185" s="178" t="str">
        <f>IF('DATA - Baseline'!AX185="Relaxed",1,IF('DATA - Baseline'!AX185="Rushed",2,IF('DATA - Baseline'!AX185="Happy",3,IF('DATA - Baseline'!AX185="Tired",4,""))))</f>
        <v/>
      </c>
      <c r="AY185" s="154"/>
      <c r="AZ185" s="314" t="str">
        <f>IF('DATA - Baseline'!AZ185="Yes",1,IF('DATA - Baseline'!AZ185="No",2,""))</f>
        <v/>
      </c>
      <c r="BA185" s="273"/>
      <c r="BB185" s="159"/>
      <c r="BC185" s="159"/>
      <c r="BE185" s="175"/>
    </row>
    <row r="186" spans="1:57" s="132" customFormat="1" ht="15" x14ac:dyDescent="0.3">
      <c r="A186" s="148"/>
      <c r="B186" s="149"/>
      <c r="C186" s="236" t="str">
        <f t="shared" si="2"/>
        <v/>
      </c>
      <c r="D186" s="198" t="str">
        <f>IF('DATA - Baseline'!D186="","",'DATA - Baseline'!D186)</f>
        <v/>
      </c>
      <c r="E186" s="178" t="str">
        <f>IF('DATA - Baseline'!E186="","",'DATA - Baseline'!E186)</f>
        <v/>
      </c>
      <c r="F186" s="178" t="str">
        <f>IF('DATA - Baseline'!F186="","",'DATA - Baseline'!F186)</f>
        <v/>
      </c>
      <c r="G186" s="178" t="str">
        <f>IF('DATA - Baseline'!G185="","",INDEX(Codes,MATCH('DATA - Baseline'!G185,Modes,0)))</f>
        <v/>
      </c>
      <c r="H186" s="178"/>
      <c r="I186" s="178" t="str">
        <f>IF('DATA - Baseline'!I186="","",INDEX(Codes,MATCH('DATA - Baseline'!I186,Modes,0)))</f>
        <v/>
      </c>
      <c r="J186" s="134"/>
      <c r="K186" s="192" t="str">
        <f>IF('DATA - Baseline'!K186=0,"",IF('DATA - Baseline'!K186="","",'DATA - Baseline'!K186))</f>
        <v/>
      </c>
      <c r="L186" s="192" t="str">
        <f>IF('DATA - Baseline'!L186="Yes",1,IF('DATA - Baseline'!L186="No",2,""))</f>
        <v/>
      </c>
      <c r="M186" s="192" t="str">
        <f>IF('DATA - Baseline'!M186="Yes",1,IF('DATA - Baseline'!M186="No",2,""))</f>
        <v/>
      </c>
      <c r="N186" s="178" t="str">
        <f>IF('DATA - Baseline'!N186="Relaxed",1,IF('DATA - Baseline'!N186="Rushed",2,IF('DATA - Baseline'!N186="Happy",3,IF('DATA - Baseline'!N186="Frustrated",4,IF('DATA - Baseline'!N186="Other",5,"")))))</f>
        <v/>
      </c>
      <c r="O186" s="176"/>
      <c r="P186" s="178" t="str">
        <f>IF('DATA - Baseline'!P186="","",'DATA - Baseline'!P186)</f>
        <v/>
      </c>
      <c r="Q186" s="178" t="str">
        <f>IF('DATA - Baseline'!Q186="Boy",1,IF('DATA - Baseline'!Q186="Girl",2,""))</f>
        <v/>
      </c>
      <c r="R186" s="192" t="str">
        <f>IF('DATA - Baseline'!R186&gt;0,'DATA - Baseline'!R186,"")</f>
        <v/>
      </c>
      <c r="S186" s="178" t="str">
        <f>IF('DATA - Baseline'!S186="Less than 0.5km",1,IF('DATA - Baseline'!S186="0.51 to 1.59km",2,IF('DATA - Baseline'!S186="1.6 to 3km",3,IF('DATA - Baseline'!S186="Over 3km",4, ""))))</f>
        <v/>
      </c>
      <c r="T186" s="126"/>
      <c r="U186" s="135"/>
      <c r="V186" s="135"/>
      <c r="W186" s="135"/>
      <c r="X186" s="135"/>
      <c r="Y186" s="135"/>
      <c r="Z186" s="178" t="str">
        <f>IF('DATA - Baseline'!Z186="STRONGLY AGREE",1,IF('DATA - Baseline'!Z186="AGREE",2,IF('DATA - Baseline'!Z186="DISAGREE",3,IF('DATA - Baseline'!Z186="STRONGLY DISAGREE",4, ""))))</f>
        <v/>
      </c>
      <c r="AA186" s="178" t="str">
        <f>IF(C186="","",(IF(COUNTA('DATA - Baseline'!AB186:AV186)&gt;0,1,2)))</f>
        <v/>
      </c>
      <c r="AB186" s="152"/>
      <c r="AC186" s="153"/>
      <c r="AD186" s="153"/>
      <c r="AE186" s="153"/>
      <c r="AF186" s="153"/>
      <c r="AG186" s="153"/>
      <c r="AH186" s="151"/>
      <c r="AI186" s="156"/>
      <c r="AJ186" s="156"/>
      <c r="AK186" s="156"/>
      <c r="AL186" s="156"/>
      <c r="AM186" s="156"/>
      <c r="AN186" s="156"/>
      <c r="AO186" s="157"/>
      <c r="AP186" s="158"/>
      <c r="AQ186" s="158"/>
      <c r="AR186" s="158"/>
      <c r="AS186" s="158"/>
      <c r="AT186" s="158"/>
      <c r="AU186" s="158"/>
      <c r="AV186" s="158"/>
      <c r="AW186" s="178" t="str">
        <f>IF('DATA - Baseline'!AW186="Relaxed",1,IF('DATA - Baseline'!AW186="Rushed",2,IF('DATA - Baseline'!AW186="Happy",3,IF('DATA - Baseline'!AW186="Tired",4,""))))</f>
        <v/>
      </c>
      <c r="AX186" s="178" t="str">
        <f>IF('DATA - Baseline'!AX186="Relaxed",1,IF('DATA - Baseline'!AX186="Rushed",2,IF('DATA - Baseline'!AX186="Happy",3,IF('DATA - Baseline'!AX186="Tired",4,""))))</f>
        <v/>
      </c>
      <c r="AY186" s="154"/>
      <c r="AZ186" s="314" t="str">
        <f>IF('DATA - Baseline'!AZ186="Yes",1,IF('DATA - Baseline'!AZ186="No",2,""))</f>
        <v/>
      </c>
      <c r="BA186" s="273"/>
      <c r="BB186" s="159"/>
      <c r="BC186" s="159"/>
      <c r="BE186" s="175"/>
    </row>
    <row r="187" spans="1:57" s="132" customFormat="1" ht="15" x14ac:dyDescent="0.3">
      <c r="A187" s="148"/>
      <c r="B187" s="149"/>
      <c r="C187" s="236" t="str">
        <f t="shared" si="2"/>
        <v/>
      </c>
      <c r="D187" s="198" t="str">
        <f>IF('DATA - Baseline'!D187="","",'DATA - Baseline'!D187)</f>
        <v/>
      </c>
      <c r="E187" s="178" t="str">
        <f>IF('DATA - Baseline'!E187="","",'DATA - Baseline'!E187)</f>
        <v/>
      </c>
      <c r="F187" s="178" t="str">
        <f>IF('DATA - Baseline'!F187="","",'DATA - Baseline'!F187)</f>
        <v/>
      </c>
      <c r="G187" s="178" t="str">
        <f>IF('DATA - Baseline'!G186="","",INDEX(Codes,MATCH('DATA - Baseline'!G186,Modes,0)))</f>
        <v/>
      </c>
      <c r="H187" s="178"/>
      <c r="I187" s="178" t="str">
        <f>IF('DATA - Baseline'!I187="","",INDEX(Codes,MATCH('DATA - Baseline'!I187,Modes,0)))</f>
        <v/>
      </c>
      <c r="J187" s="134"/>
      <c r="K187" s="192" t="str">
        <f>IF('DATA - Baseline'!K187=0,"",IF('DATA - Baseline'!K187="","",'DATA - Baseline'!K187))</f>
        <v/>
      </c>
      <c r="L187" s="192" t="str">
        <f>IF('DATA - Baseline'!L187="Yes",1,IF('DATA - Baseline'!L187="No",2,""))</f>
        <v/>
      </c>
      <c r="M187" s="192" t="str">
        <f>IF('DATA - Baseline'!M187="Yes",1,IF('DATA - Baseline'!M187="No",2,""))</f>
        <v/>
      </c>
      <c r="N187" s="178" t="str">
        <f>IF('DATA - Baseline'!N187="Relaxed",1,IF('DATA - Baseline'!N187="Rushed",2,IF('DATA - Baseline'!N187="Happy",3,IF('DATA - Baseline'!N187="Frustrated",4,IF('DATA - Baseline'!N187="Other",5,"")))))</f>
        <v/>
      </c>
      <c r="O187" s="176"/>
      <c r="P187" s="178" t="str">
        <f>IF('DATA - Baseline'!P187="","",'DATA - Baseline'!P187)</f>
        <v/>
      </c>
      <c r="Q187" s="178" t="str">
        <f>IF('DATA - Baseline'!Q187="Boy",1,IF('DATA - Baseline'!Q187="Girl",2,""))</f>
        <v/>
      </c>
      <c r="R187" s="192" t="str">
        <f>IF('DATA - Baseline'!R187&gt;0,'DATA - Baseline'!R187,"")</f>
        <v/>
      </c>
      <c r="S187" s="178" t="str">
        <f>IF('DATA - Baseline'!S187="Less than 0.5km",1,IF('DATA - Baseline'!S187="0.51 to 1.59km",2,IF('DATA - Baseline'!S187="1.6 to 3km",3,IF('DATA - Baseline'!S187="Over 3km",4, ""))))</f>
        <v/>
      </c>
      <c r="T187" s="126"/>
      <c r="U187" s="135"/>
      <c r="V187" s="135"/>
      <c r="W187" s="135"/>
      <c r="X187" s="135"/>
      <c r="Y187" s="135"/>
      <c r="Z187" s="178" t="str">
        <f>IF('DATA - Baseline'!Z187="STRONGLY AGREE",1,IF('DATA - Baseline'!Z187="AGREE",2,IF('DATA - Baseline'!Z187="DISAGREE",3,IF('DATA - Baseline'!Z187="STRONGLY DISAGREE",4, ""))))</f>
        <v/>
      </c>
      <c r="AA187" s="178" t="str">
        <f>IF(C187="","",(IF(COUNTA('DATA - Baseline'!AB187:AV187)&gt;0,1,2)))</f>
        <v/>
      </c>
      <c r="AB187" s="152"/>
      <c r="AC187" s="153"/>
      <c r="AD187" s="153"/>
      <c r="AE187" s="153"/>
      <c r="AF187" s="153"/>
      <c r="AG187" s="153"/>
      <c r="AH187" s="151"/>
      <c r="AI187" s="156"/>
      <c r="AJ187" s="156"/>
      <c r="AK187" s="156"/>
      <c r="AL187" s="156"/>
      <c r="AM187" s="156"/>
      <c r="AN187" s="156"/>
      <c r="AO187" s="157"/>
      <c r="AP187" s="158"/>
      <c r="AQ187" s="158"/>
      <c r="AR187" s="158"/>
      <c r="AS187" s="158"/>
      <c r="AT187" s="158"/>
      <c r="AU187" s="158"/>
      <c r="AV187" s="158"/>
      <c r="AW187" s="178" t="str">
        <f>IF('DATA - Baseline'!AW187="Relaxed",1,IF('DATA - Baseline'!AW187="Rushed",2,IF('DATA - Baseline'!AW187="Happy",3,IF('DATA - Baseline'!AW187="Tired",4,""))))</f>
        <v/>
      </c>
      <c r="AX187" s="178" t="str">
        <f>IF('DATA - Baseline'!AX187="Relaxed",1,IF('DATA - Baseline'!AX187="Rushed",2,IF('DATA - Baseline'!AX187="Happy",3,IF('DATA - Baseline'!AX187="Tired",4,""))))</f>
        <v/>
      </c>
      <c r="AY187" s="154"/>
      <c r="AZ187" s="314" t="str">
        <f>IF('DATA - Baseline'!AZ187="Yes",1,IF('DATA - Baseline'!AZ187="No",2,""))</f>
        <v/>
      </c>
      <c r="BA187" s="273"/>
      <c r="BB187" s="159"/>
      <c r="BC187" s="159"/>
      <c r="BE187" s="175"/>
    </row>
    <row r="188" spans="1:57" s="132" customFormat="1" ht="15" x14ac:dyDescent="0.3">
      <c r="A188" s="148"/>
      <c r="B188" s="149"/>
      <c r="C188" s="236" t="str">
        <f t="shared" si="2"/>
        <v/>
      </c>
      <c r="D188" s="198" t="str">
        <f>IF('DATA - Baseline'!D188="","",'DATA - Baseline'!D188)</f>
        <v/>
      </c>
      <c r="E188" s="178" t="str">
        <f>IF('DATA - Baseline'!E188="","",'DATA - Baseline'!E188)</f>
        <v/>
      </c>
      <c r="F188" s="178" t="str">
        <f>IF('DATA - Baseline'!F188="","",'DATA - Baseline'!F188)</f>
        <v/>
      </c>
      <c r="G188" s="178" t="str">
        <f>IF('DATA - Baseline'!G187="","",INDEX(Codes,MATCH('DATA - Baseline'!G187,Modes,0)))</f>
        <v/>
      </c>
      <c r="H188" s="178"/>
      <c r="I188" s="178" t="str">
        <f>IF('DATA - Baseline'!I188="","",INDEX(Codes,MATCH('DATA - Baseline'!I188,Modes,0)))</f>
        <v/>
      </c>
      <c r="J188" s="134"/>
      <c r="K188" s="192" t="str">
        <f>IF('DATA - Baseline'!K188=0,"",IF('DATA - Baseline'!K188="","",'DATA - Baseline'!K188))</f>
        <v/>
      </c>
      <c r="L188" s="192" t="str">
        <f>IF('DATA - Baseline'!L188="Yes",1,IF('DATA - Baseline'!L188="No",2,""))</f>
        <v/>
      </c>
      <c r="M188" s="192" t="str">
        <f>IF('DATA - Baseline'!M188="Yes",1,IF('DATA - Baseline'!M188="No",2,""))</f>
        <v/>
      </c>
      <c r="N188" s="178" t="str">
        <f>IF('DATA - Baseline'!N188="Relaxed",1,IF('DATA - Baseline'!N188="Rushed",2,IF('DATA - Baseline'!N188="Happy",3,IF('DATA - Baseline'!N188="Frustrated",4,IF('DATA - Baseline'!N188="Other",5,"")))))</f>
        <v/>
      </c>
      <c r="O188" s="176"/>
      <c r="P188" s="178" t="str">
        <f>IF('DATA - Baseline'!P188="","",'DATA - Baseline'!P188)</f>
        <v/>
      </c>
      <c r="Q188" s="178" t="str">
        <f>IF('DATA - Baseline'!Q188="Boy",1,IF('DATA - Baseline'!Q188="Girl",2,""))</f>
        <v/>
      </c>
      <c r="R188" s="192" t="str">
        <f>IF('DATA - Baseline'!R188&gt;0,'DATA - Baseline'!R188,"")</f>
        <v/>
      </c>
      <c r="S188" s="178" t="str">
        <f>IF('DATA - Baseline'!S188="Less than 0.5km",1,IF('DATA - Baseline'!S188="0.51 to 1.59km",2,IF('DATA - Baseline'!S188="1.6 to 3km",3,IF('DATA - Baseline'!S188="Over 3km",4, ""))))</f>
        <v/>
      </c>
      <c r="T188" s="126"/>
      <c r="U188" s="135"/>
      <c r="V188" s="135"/>
      <c r="W188" s="135"/>
      <c r="X188" s="135"/>
      <c r="Y188" s="135"/>
      <c r="Z188" s="178" t="str">
        <f>IF('DATA - Baseline'!Z188="STRONGLY AGREE",1,IF('DATA - Baseline'!Z188="AGREE",2,IF('DATA - Baseline'!Z188="DISAGREE",3,IF('DATA - Baseline'!Z188="STRONGLY DISAGREE",4, ""))))</f>
        <v/>
      </c>
      <c r="AA188" s="178" t="str">
        <f>IF(C188="","",(IF(COUNTA('DATA - Baseline'!AB188:AV188)&gt;0,1,2)))</f>
        <v/>
      </c>
      <c r="AB188" s="152"/>
      <c r="AC188" s="153"/>
      <c r="AD188" s="153"/>
      <c r="AE188" s="153"/>
      <c r="AF188" s="153"/>
      <c r="AG188" s="153"/>
      <c r="AH188" s="151"/>
      <c r="AI188" s="156"/>
      <c r="AJ188" s="156"/>
      <c r="AK188" s="156"/>
      <c r="AL188" s="156"/>
      <c r="AM188" s="156"/>
      <c r="AN188" s="156"/>
      <c r="AO188" s="157"/>
      <c r="AP188" s="158"/>
      <c r="AQ188" s="158"/>
      <c r="AR188" s="158"/>
      <c r="AS188" s="158"/>
      <c r="AT188" s="158"/>
      <c r="AU188" s="158"/>
      <c r="AV188" s="158"/>
      <c r="AW188" s="178" t="str">
        <f>IF('DATA - Baseline'!AW188="Relaxed",1,IF('DATA - Baseline'!AW188="Rushed",2,IF('DATA - Baseline'!AW188="Happy",3,IF('DATA - Baseline'!AW188="Tired",4,""))))</f>
        <v/>
      </c>
      <c r="AX188" s="178" t="str">
        <f>IF('DATA - Baseline'!AX188="Relaxed",1,IF('DATA - Baseline'!AX188="Rushed",2,IF('DATA - Baseline'!AX188="Happy",3,IF('DATA - Baseline'!AX188="Tired",4,""))))</f>
        <v/>
      </c>
      <c r="AY188" s="154"/>
      <c r="AZ188" s="314" t="str">
        <f>IF('DATA - Baseline'!AZ188="Yes",1,IF('DATA - Baseline'!AZ188="No",2,""))</f>
        <v/>
      </c>
      <c r="BA188" s="273"/>
      <c r="BB188" s="159"/>
      <c r="BC188" s="159"/>
      <c r="BE188" s="175"/>
    </row>
    <row r="189" spans="1:57" s="132" customFormat="1" ht="15" x14ac:dyDescent="0.3">
      <c r="A189" s="148"/>
      <c r="B189" s="149"/>
      <c r="C189" s="236" t="str">
        <f t="shared" si="2"/>
        <v/>
      </c>
      <c r="D189" s="198" t="str">
        <f>IF('DATA - Baseline'!D189="","",'DATA - Baseline'!D189)</f>
        <v/>
      </c>
      <c r="E189" s="178" t="str">
        <f>IF('DATA - Baseline'!E189="","",'DATA - Baseline'!E189)</f>
        <v/>
      </c>
      <c r="F189" s="178" t="str">
        <f>IF('DATA - Baseline'!F189="","",'DATA - Baseline'!F189)</f>
        <v/>
      </c>
      <c r="G189" s="178" t="str">
        <f>IF('DATA - Baseline'!G188="","",INDEX(Codes,MATCH('DATA - Baseline'!G188,Modes,0)))</f>
        <v/>
      </c>
      <c r="H189" s="178"/>
      <c r="I189" s="178" t="str">
        <f>IF('DATA - Baseline'!I189="","",INDEX(Codes,MATCH('DATA - Baseline'!I189,Modes,0)))</f>
        <v/>
      </c>
      <c r="J189" s="134"/>
      <c r="K189" s="192" t="str">
        <f>IF('DATA - Baseline'!K189=0,"",IF('DATA - Baseline'!K189="","",'DATA - Baseline'!K189))</f>
        <v/>
      </c>
      <c r="L189" s="192" t="str">
        <f>IF('DATA - Baseline'!L189="Yes",1,IF('DATA - Baseline'!L189="No",2,""))</f>
        <v/>
      </c>
      <c r="M189" s="192" t="str">
        <f>IF('DATA - Baseline'!M189="Yes",1,IF('DATA - Baseline'!M189="No",2,""))</f>
        <v/>
      </c>
      <c r="N189" s="178" t="str">
        <f>IF('DATA - Baseline'!N189="Relaxed",1,IF('DATA - Baseline'!N189="Rushed",2,IF('DATA - Baseline'!N189="Happy",3,IF('DATA - Baseline'!N189="Frustrated",4,IF('DATA - Baseline'!N189="Other",5,"")))))</f>
        <v/>
      </c>
      <c r="O189" s="176"/>
      <c r="P189" s="178" t="str">
        <f>IF('DATA - Baseline'!P189="","",'DATA - Baseline'!P189)</f>
        <v/>
      </c>
      <c r="Q189" s="178" t="str">
        <f>IF('DATA - Baseline'!Q189="Boy",1,IF('DATA - Baseline'!Q189="Girl",2,""))</f>
        <v/>
      </c>
      <c r="R189" s="192" t="str">
        <f>IF('DATA - Baseline'!R189&gt;0,'DATA - Baseline'!R189,"")</f>
        <v/>
      </c>
      <c r="S189" s="178" t="str">
        <f>IF('DATA - Baseline'!S189="Less than 0.5km",1,IF('DATA - Baseline'!S189="0.51 to 1.59km",2,IF('DATA - Baseline'!S189="1.6 to 3km",3,IF('DATA - Baseline'!S189="Over 3km",4, ""))))</f>
        <v/>
      </c>
      <c r="T189" s="126"/>
      <c r="U189" s="135"/>
      <c r="V189" s="135"/>
      <c r="W189" s="135"/>
      <c r="X189" s="135"/>
      <c r="Y189" s="135"/>
      <c r="Z189" s="178" t="str">
        <f>IF('DATA - Baseline'!Z189="STRONGLY AGREE",1,IF('DATA - Baseline'!Z189="AGREE",2,IF('DATA - Baseline'!Z189="DISAGREE",3,IF('DATA - Baseline'!Z189="STRONGLY DISAGREE",4, ""))))</f>
        <v/>
      </c>
      <c r="AA189" s="178" t="str">
        <f>IF(C189="","",(IF(COUNTA('DATA - Baseline'!AB189:AV189)&gt;0,1,2)))</f>
        <v/>
      </c>
      <c r="AB189" s="152"/>
      <c r="AC189" s="153"/>
      <c r="AD189" s="153"/>
      <c r="AE189" s="153"/>
      <c r="AF189" s="153"/>
      <c r="AG189" s="153"/>
      <c r="AH189" s="151"/>
      <c r="AI189" s="156"/>
      <c r="AJ189" s="156"/>
      <c r="AK189" s="156"/>
      <c r="AL189" s="156"/>
      <c r="AM189" s="156"/>
      <c r="AN189" s="156"/>
      <c r="AO189" s="157"/>
      <c r="AP189" s="158"/>
      <c r="AQ189" s="158"/>
      <c r="AR189" s="158"/>
      <c r="AS189" s="158"/>
      <c r="AT189" s="158"/>
      <c r="AU189" s="158"/>
      <c r="AV189" s="158"/>
      <c r="AW189" s="178" t="str">
        <f>IF('DATA - Baseline'!AW189="Relaxed",1,IF('DATA - Baseline'!AW189="Rushed",2,IF('DATA - Baseline'!AW189="Happy",3,IF('DATA - Baseline'!AW189="Tired",4,""))))</f>
        <v/>
      </c>
      <c r="AX189" s="178" t="str">
        <f>IF('DATA - Baseline'!AX189="Relaxed",1,IF('DATA - Baseline'!AX189="Rushed",2,IF('DATA - Baseline'!AX189="Happy",3,IF('DATA - Baseline'!AX189="Tired",4,""))))</f>
        <v/>
      </c>
      <c r="AY189" s="154"/>
      <c r="AZ189" s="314" t="str">
        <f>IF('DATA - Baseline'!AZ189="Yes",1,IF('DATA - Baseline'!AZ189="No",2,""))</f>
        <v/>
      </c>
      <c r="BA189" s="273"/>
      <c r="BB189" s="159"/>
      <c r="BC189" s="159"/>
      <c r="BE189" s="175"/>
    </row>
    <row r="190" spans="1:57" s="132" customFormat="1" ht="15" x14ac:dyDescent="0.3">
      <c r="A190" s="148"/>
      <c r="B190" s="149"/>
      <c r="C190" s="236" t="str">
        <f t="shared" si="2"/>
        <v/>
      </c>
      <c r="D190" s="198" t="str">
        <f>IF('DATA - Baseline'!D190="","",'DATA - Baseline'!D190)</f>
        <v/>
      </c>
      <c r="E190" s="178" t="str">
        <f>IF('DATA - Baseline'!E190="","",'DATA - Baseline'!E190)</f>
        <v/>
      </c>
      <c r="F190" s="178" t="str">
        <f>IF('DATA - Baseline'!F190="","",'DATA - Baseline'!F190)</f>
        <v/>
      </c>
      <c r="G190" s="178" t="str">
        <f>IF('DATA - Baseline'!G189="","",INDEX(Codes,MATCH('DATA - Baseline'!G189,Modes,0)))</f>
        <v/>
      </c>
      <c r="H190" s="178"/>
      <c r="I190" s="178" t="str">
        <f>IF('DATA - Baseline'!I190="","",INDEX(Codes,MATCH('DATA - Baseline'!I190,Modes,0)))</f>
        <v/>
      </c>
      <c r="J190" s="134"/>
      <c r="K190" s="192" t="str">
        <f>IF('DATA - Baseline'!K190=0,"",IF('DATA - Baseline'!K190="","",'DATA - Baseline'!K190))</f>
        <v/>
      </c>
      <c r="L190" s="192" t="str">
        <f>IF('DATA - Baseline'!L190="Yes",1,IF('DATA - Baseline'!L190="No",2,""))</f>
        <v/>
      </c>
      <c r="M190" s="192" t="str">
        <f>IF('DATA - Baseline'!M190="Yes",1,IF('DATA - Baseline'!M190="No",2,""))</f>
        <v/>
      </c>
      <c r="N190" s="178" t="str">
        <f>IF('DATA - Baseline'!N190="Relaxed",1,IF('DATA - Baseline'!N190="Rushed",2,IF('DATA - Baseline'!N190="Happy",3,IF('DATA - Baseline'!N190="Frustrated",4,IF('DATA - Baseline'!N190="Other",5,"")))))</f>
        <v/>
      </c>
      <c r="O190" s="176"/>
      <c r="P190" s="178" t="str">
        <f>IF('DATA - Baseline'!P190="","",'DATA - Baseline'!P190)</f>
        <v/>
      </c>
      <c r="Q190" s="178" t="str">
        <f>IF('DATA - Baseline'!Q190="Boy",1,IF('DATA - Baseline'!Q190="Girl",2,""))</f>
        <v/>
      </c>
      <c r="R190" s="192" t="str">
        <f>IF('DATA - Baseline'!R190&gt;0,'DATA - Baseline'!R190,"")</f>
        <v/>
      </c>
      <c r="S190" s="178" t="str">
        <f>IF('DATA - Baseline'!S190="Less than 0.5km",1,IF('DATA - Baseline'!S190="0.51 to 1.59km",2,IF('DATA - Baseline'!S190="1.6 to 3km",3,IF('DATA - Baseline'!S190="Over 3km",4, ""))))</f>
        <v/>
      </c>
      <c r="T190" s="126"/>
      <c r="U190" s="135"/>
      <c r="V190" s="135"/>
      <c r="W190" s="135"/>
      <c r="X190" s="135"/>
      <c r="Y190" s="135"/>
      <c r="Z190" s="178" t="str">
        <f>IF('DATA - Baseline'!Z190="STRONGLY AGREE",1,IF('DATA - Baseline'!Z190="AGREE",2,IF('DATA - Baseline'!Z190="DISAGREE",3,IF('DATA - Baseline'!Z190="STRONGLY DISAGREE",4, ""))))</f>
        <v/>
      </c>
      <c r="AA190" s="178" t="str">
        <f>IF(C190="","",(IF(COUNTA('DATA - Baseline'!AB190:AV190)&gt;0,1,2)))</f>
        <v/>
      </c>
      <c r="AB190" s="152"/>
      <c r="AC190" s="153"/>
      <c r="AD190" s="153"/>
      <c r="AE190" s="153"/>
      <c r="AF190" s="153"/>
      <c r="AG190" s="153"/>
      <c r="AH190" s="151"/>
      <c r="AI190" s="156"/>
      <c r="AJ190" s="156"/>
      <c r="AK190" s="156"/>
      <c r="AL190" s="156"/>
      <c r="AM190" s="156"/>
      <c r="AN190" s="156"/>
      <c r="AO190" s="157"/>
      <c r="AP190" s="158"/>
      <c r="AQ190" s="158"/>
      <c r="AR190" s="158"/>
      <c r="AS190" s="158"/>
      <c r="AT190" s="158"/>
      <c r="AU190" s="158"/>
      <c r="AV190" s="158"/>
      <c r="AW190" s="178" t="str">
        <f>IF('DATA - Baseline'!AW190="Relaxed",1,IF('DATA - Baseline'!AW190="Rushed",2,IF('DATA - Baseline'!AW190="Happy",3,IF('DATA - Baseline'!AW190="Tired",4,""))))</f>
        <v/>
      </c>
      <c r="AX190" s="178" t="str">
        <f>IF('DATA - Baseline'!AX190="Relaxed",1,IF('DATA - Baseline'!AX190="Rushed",2,IF('DATA - Baseline'!AX190="Happy",3,IF('DATA - Baseline'!AX190="Tired",4,""))))</f>
        <v/>
      </c>
      <c r="AY190" s="154"/>
      <c r="AZ190" s="314" t="str">
        <f>IF('DATA - Baseline'!AZ190="Yes",1,IF('DATA - Baseline'!AZ190="No",2,""))</f>
        <v/>
      </c>
      <c r="BA190" s="273"/>
      <c r="BB190" s="159"/>
      <c r="BC190" s="159"/>
      <c r="BE190" s="175"/>
    </row>
    <row r="191" spans="1:57" s="132" customFormat="1" ht="15" x14ac:dyDescent="0.3">
      <c r="A191" s="148"/>
      <c r="B191" s="149"/>
      <c r="C191" s="236" t="str">
        <f t="shared" si="2"/>
        <v/>
      </c>
      <c r="D191" s="198" t="str">
        <f>IF('DATA - Baseline'!D191="","",'DATA - Baseline'!D191)</f>
        <v/>
      </c>
      <c r="E191" s="178" t="str">
        <f>IF('DATA - Baseline'!E191="","",'DATA - Baseline'!E191)</f>
        <v/>
      </c>
      <c r="F191" s="178" t="str">
        <f>IF('DATA - Baseline'!F191="","",'DATA - Baseline'!F191)</f>
        <v/>
      </c>
      <c r="G191" s="178" t="str">
        <f>IF('DATA - Baseline'!G190="","",INDEX(Codes,MATCH('DATA - Baseline'!G190,Modes,0)))</f>
        <v/>
      </c>
      <c r="H191" s="178"/>
      <c r="I191" s="178" t="str">
        <f>IF('DATA - Baseline'!I191="","",INDEX(Codes,MATCH('DATA - Baseline'!I191,Modes,0)))</f>
        <v/>
      </c>
      <c r="J191" s="134"/>
      <c r="K191" s="192" t="str">
        <f>IF('DATA - Baseline'!K191=0,"",IF('DATA - Baseline'!K191="","",'DATA - Baseline'!K191))</f>
        <v/>
      </c>
      <c r="L191" s="192" t="str">
        <f>IF('DATA - Baseline'!L191="Yes",1,IF('DATA - Baseline'!L191="No",2,""))</f>
        <v/>
      </c>
      <c r="M191" s="192" t="str">
        <f>IF('DATA - Baseline'!M191="Yes",1,IF('DATA - Baseline'!M191="No",2,""))</f>
        <v/>
      </c>
      <c r="N191" s="178" t="str">
        <f>IF('DATA - Baseline'!N191="Relaxed",1,IF('DATA - Baseline'!N191="Rushed",2,IF('DATA - Baseline'!N191="Happy",3,IF('DATA - Baseline'!N191="Frustrated",4,IF('DATA - Baseline'!N191="Other",5,"")))))</f>
        <v/>
      </c>
      <c r="O191" s="176"/>
      <c r="P191" s="178" t="str">
        <f>IF('DATA - Baseline'!P191="","",'DATA - Baseline'!P191)</f>
        <v/>
      </c>
      <c r="Q191" s="178" t="str">
        <f>IF('DATA - Baseline'!Q191="Boy",1,IF('DATA - Baseline'!Q191="Girl",2,""))</f>
        <v/>
      </c>
      <c r="R191" s="192" t="str">
        <f>IF('DATA - Baseline'!R191&gt;0,'DATA - Baseline'!R191,"")</f>
        <v/>
      </c>
      <c r="S191" s="178" t="str">
        <f>IF('DATA - Baseline'!S191="Less than 0.5km",1,IF('DATA - Baseline'!S191="0.51 to 1.59km",2,IF('DATA - Baseline'!S191="1.6 to 3km",3,IF('DATA - Baseline'!S191="Over 3km",4, ""))))</f>
        <v/>
      </c>
      <c r="T191" s="126"/>
      <c r="U191" s="135"/>
      <c r="V191" s="135"/>
      <c r="W191" s="135"/>
      <c r="X191" s="135"/>
      <c r="Y191" s="135"/>
      <c r="Z191" s="178" t="str">
        <f>IF('DATA - Baseline'!Z191="STRONGLY AGREE",1,IF('DATA - Baseline'!Z191="AGREE",2,IF('DATA - Baseline'!Z191="DISAGREE",3,IF('DATA - Baseline'!Z191="STRONGLY DISAGREE",4, ""))))</f>
        <v/>
      </c>
      <c r="AA191" s="178" t="str">
        <f>IF(C191="","",(IF(COUNTA('DATA - Baseline'!AB191:AV191)&gt;0,1,2)))</f>
        <v/>
      </c>
      <c r="AB191" s="152"/>
      <c r="AC191" s="153"/>
      <c r="AD191" s="153"/>
      <c r="AE191" s="153"/>
      <c r="AF191" s="153"/>
      <c r="AG191" s="153"/>
      <c r="AH191" s="151"/>
      <c r="AI191" s="156"/>
      <c r="AJ191" s="156"/>
      <c r="AK191" s="156"/>
      <c r="AL191" s="156"/>
      <c r="AM191" s="156"/>
      <c r="AN191" s="156"/>
      <c r="AO191" s="157"/>
      <c r="AP191" s="158"/>
      <c r="AQ191" s="158"/>
      <c r="AR191" s="158"/>
      <c r="AS191" s="158"/>
      <c r="AT191" s="158"/>
      <c r="AU191" s="158"/>
      <c r="AV191" s="158"/>
      <c r="AW191" s="178" t="str">
        <f>IF('DATA - Baseline'!AW191="Relaxed",1,IF('DATA - Baseline'!AW191="Rushed",2,IF('DATA - Baseline'!AW191="Happy",3,IF('DATA - Baseline'!AW191="Tired",4,""))))</f>
        <v/>
      </c>
      <c r="AX191" s="178" t="str">
        <f>IF('DATA - Baseline'!AX191="Relaxed",1,IF('DATA - Baseline'!AX191="Rushed",2,IF('DATA - Baseline'!AX191="Happy",3,IF('DATA - Baseline'!AX191="Tired",4,""))))</f>
        <v/>
      </c>
      <c r="AY191" s="154"/>
      <c r="AZ191" s="314" t="str">
        <f>IF('DATA - Baseline'!AZ191="Yes",1,IF('DATA - Baseline'!AZ191="No",2,""))</f>
        <v/>
      </c>
      <c r="BA191" s="273"/>
      <c r="BB191" s="159"/>
      <c r="BC191" s="159"/>
      <c r="BE191" s="175"/>
    </row>
    <row r="192" spans="1:57" s="132" customFormat="1" ht="15" x14ac:dyDescent="0.3">
      <c r="A192" s="148"/>
      <c r="B192" s="149"/>
      <c r="C192" s="236" t="str">
        <f t="shared" si="2"/>
        <v/>
      </c>
      <c r="D192" s="198" t="str">
        <f>IF('DATA - Baseline'!D192="","",'DATA - Baseline'!D192)</f>
        <v/>
      </c>
      <c r="E192" s="178" t="str">
        <f>IF('DATA - Baseline'!E192="","",'DATA - Baseline'!E192)</f>
        <v/>
      </c>
      <c r="F192" s="178" t="str">
        <f>IF('DATA - Baseline'!F192="","",'DATA - Baseline'!F192)</f>
        <v/>
      </c>
      <c r="G192" s="178" t="str">
        <f>IF('DATA - Baseline'!G191="","",INDEX(Codes,MATCH('DATA - Baseline'!G191,Modes,0)))</f>
        <v/>
      </c>
      <c r="H192" s="178"/>
      <c r="I192" s="178" t="str">
        <f>IF('DATA - Baseline'!I192="","",INDEX(Codes,MATCH('DATA - Baseline'!I192,Modes,0)))</f>
        <v/>
      </c>
      <c r="J192" s="134"/>
      <c r="K192" s="192" t="str">
        <f>IF('DATA - Baseline'!K192=0,"",IF('DATA - Baseline'!K192="","",'DATA - Baseline'!K192))</f>
        <v/>
      </c>
      <c r="L192" s="192" t="str">
        <f>IF('DATA - Baseline'!L192="Yes",1,IF('DATA - Baseline'!L192="No",2,""))</f>
        <v/>
      </c>
      <c r="M192" s="192" t="str">
        <f>IF('DATA - Baseline'!M192="Yes",1,IF('DATA - Baseline'!M192="No",2,""))</f>
        <v/>
      </c>
      <c r="N192" s="178" t="str">
        <f>IF('DATA - Baseline'!N192="Relaxed",1,IF('DATA - Baseline'!N192="Rushed",2,IF('DATA - Baseline'!N192="Happy",3,IF('DATA - Baseline'!N192="Frustrated",4,IF('DATA - Baseline'!N192="Other",5,"")))))</f>
        <v/>
      </c>
      <c r="O192" s="176"/>
      <c r="P192" s="178" t="str">
        <f>IF('DATA - Baseline'!P192="","",'DATA - Baseline'!P192)</f>
        <v/>
      </c>
      <c r="Q192" s="178" t="str">
        <f>IF('DATA - Baseline'!Q192="Boy",1,IF('DATA - Baseline'!Q192="Girl",2,""))</f>
        <v/>
      </c>
      <c r="R192" s="192" t="str">
        <f>IF('DATA - Baseline'!R192&gt;0,'DATA - Baseline'!R192,"")</f>
        <v/>
      </c>
      <c r="S192" s="178" t="str">
        <f>IF('DATA - Baseline'!S192="Less than 0.5km",1,IF('DATA - Baseline'!S192="0.51 to 1.59km",2,IF('DATA - Baseline'!S192="1.6 to 3km",3,IF('DATA - Baseline'!S192="Over 3km",4, ""))))</f>
        <v/>
      </c>
      <c r="T192" s="126"/>
      <c r="U192" s="135"/>
      <c r="V192" s="135"/>
      <c r="W192" s="135"/>
      <c r="X192" s="135"/>
      <c r="Y192" s="135"/>
      <c r="Z192" s="178" t="str">
        <f>IF('DATA - Baseline'!Z192="STRONGLY AGREE",1,IF('DATA - Baseline'!Z192="AGREE",2,IF('DATA - Baseline'!Z192="DISAGREE",3,IF('DATA - Baseline'!Z192="STRONGLY DISAGREE",4, ""))))</f>
        <v/>
      </c>
      <c r="AA192" s="178" t="str">
        <f>IF(C192="","",(IF(COUNTA('DATA - Baseline'!AB192:AV192)&gt;0,1,2)))</f>
        <v/>
      </c>
      <c r="AB192" s="152"/>
      <c r="AC192" s="153"/>
      <c r="AD192" s="153"/>
      <c r="AE192" s="153"/>
      <c r="AF192" s="153"/>
      <c r="AG192" s="153"/>
      <c r="AH192" s="150"/>
      <c r="AI192" s="156"/>
      <c r="AJ192" s="156"/>
      <c r="AK192" s="156"/>
      <c r="AL192" s="156"/>
      <c r="AM192" s="156"/>
      <c r="AN192" s="156"/>
      <c r="AO192" s="157"/>
      <c r="AP192" s="158"/>
      <c r="AQ192" s="158"/>
      <c r="AR192" s="158"/>
      <c r="AS192" s="158"/>
      <c r="AT192" s="158"/>
      <c r="AU192" s="158"/>
      <c r="AV192" s="158"/>
      <c r="AW192" s="178" t="str">
        <f>IF('DATA - Baseline'!AW192="Relaxed",1,IF('DATA - Baseline'!AW192="Rushed",2,IF('DATA - Baseline'!AW192="Happy",3,IF('DATA - Baseline'!AW192="Tired",4,""))))</f>
        <v/>
      </c>
      <c r="AX192" s="178" t="str">
        <f>IF('DATA - Baseline'!AX192="Relaxed",1,IF('DATA - Baseline'!AX192="Rushed",2,IF('DATA - Baseline'!AX192="Happy",3,IF('DATA - Baseline'!AX192="Tired",4,""))))</f>
        <v/>
      </c>
      <c r="AY192" s="154"/>
      <c r="AZ192" s="314" t="str">
        <f>IF('DATA - Baseline'!AZ192="Yes",1,IF('DATA - Baseline'!AZ192="No",2,""))</f>
        <v/>
      </c>
      <c r="BA192" s="273"/>
      <c r="BB192" s="159"/>
      <c r="BC192" s="159"/>
      <c r="BE192" s="175"/>
    </row>
    <row r="193" spans="1:57" s="132" customFormat="1" ht="15" x14ac:dyDescent="0.3">
      <c r="A193" s="148"/>
      <c r="B193" s="149"/>
      <c r="C193" s="236" t="str">
        <f t="shared" si="2"/>
        <v/>
      </c>
      <c r="D193" s="198" t="str">
        <f>IF('DATA - Baseline'!D193="","",'DATA - Baseline'!D193)</f>
        <v/>
      </c>
      <c r="E193" s="178" t="str">
        <f>IF('DATA - Baseline'!E193="","",'DATA - Baseline'!E193)</f>
        <v/>
      </c>
      <c r="F193" s="178" t="str">
        <f>IF('DATA - Baseline'!F193="","",'DATA - Baseline'!F193)</f>
        <v/>
      </c>
      <c r="G193" s="178" t="str">
        <f>IF('DATA - Baseline'!G192="","",INDEX(Codes,MATCH('DATA - Baseline'!G192,Modes,0)))</f>
        <v/>
      </c>
      <c r="H193" s="178"/>
      <c r="I193" s="178" t="str">
        <f>IF('DATA - Baseline'!I193="","",INDEX(Codes,MATCH('DATA - Baseline'!I193,Modes,0)))</f>
        <v/>
      </c>
      <c r="J193" s="134"/>
      <c r="K193" s="192" t="str">
        <f>IF('DATA - Baseline'!K193=0,"",IF('DATA - Baseline'!K193="","",'DATA - Baseline'!K193))</f>
        <v/>
      </c>
      <c r="L193" s="192" t="str">
        <f>IF('DATA - Baseline'!L193="Yes",1,IF('DATA - Baseline'!L193="No",2,""))</f>
        <v/>
      </c>
      <c r="M193" s="192" t="str">
        <f>IF('DATA - Baseline'!M193="Yes",1,IF('DATA - Baseline'!M193="No",2,""))</f>
        <v/>
      </c>
      <c r="N193" s="178" t="str">
        <f>IF('DATA - Baseline'!N193="Relaxed",1,IF('DATA - Baseline'!N193="Rushed",2,IF('DATA - Baseline'!N193="Happy",3,IF('DATA - Baseline'!N193="Frustrated",4,IF('DATA - Baseline'!N193="Other",5,"")))))</f>
        <v/>
      </c>
      <c r="O193" s="176"/>
      <c r="P193" s="178" t="str">
        <f>IF('DATA - Baseline'!P193="","",'DATA - Baseline'!P193)</f>
        <v/>
      </c>
      <c r="Q193" s="178" t="str">
        <f>IF('DATA - Baseline'!Q193="Boy",1,IF('DATA - Baseline'!Q193="Girl",2,""))</f>
        <v/>
      </c>
      <c r="R193" s="192" t="str">
        <f>IF('DATA - Baseline'!R193&gt;0,'DATA - Baseline'!R193,"")</f>
        <v/>
      </c>
      <c r="S193" s="178" t="str">
        <f>IF('DATA - Baseline'!S193="Less than 0.5km",1,IF('DATA - Baseline'!S193="0.51 to 1.59km",2,IF('DATA - Baseline'!S193="1.6 to 3km",3,IF('DATA - Baseline'!S193="Over 3km",4, ""))))</f>
        <v/>
      </c>
      <c r="T193" s="126"/>
      <c r="U193" s="135"/>
      <c r="V193" s="135"/>
      <c r="W193" s="135"/>
      <c r="X193" s="135"/>
      <c r="Y193" s="135"/>
      <c r="Z193" s="178" t="str">
        <f>IF('DATA - Baseline'!Z193="STRONGLY AGREE",1,IF('DATA - Baseline'!Z193="AGREE",2,IF('DATA - Baseline'!Z193="DISAGREE",3,IF('DATA - Baseline'!Z193="STRONGLY DISAGREE",4, ""))))</f>
        <v/>
      </c>
      <c r="AA193" s="178" t="str">
        <f>IF(C193="","",(IF(COUNTA('DATA - Baseline'!AB193:AV193)&gt;0,1,2)))</f>
        <v/>
      </c>
      <c r="AB193" s="152"/>
      <c r="AC193" s="153"/>
      <c r="AD193" s="153"/>
      <c r="AE193" s="153"/>
      <c r="AF193" s="153"/>
      <c r="AG193" s="153"/>
      <c r="AH193" s="151"/>
      <c r="AI193" s="156"/>
      <c r="AJ193" s="156"/>
      <c r="AK193" s="156"/>
      <c r="AL193" s="156"/>
      <c r="AM193" s="156"/>
      <c r="AN193" s="156"/>
      <c r="AO193" s="157"/>
      <c r="AP193" s="158"/>
      <c r="AQ193" s="158"/>
      <c r="AR193" s="158"/>
      <c r="AS193" s="158"/>
      <c r="AT193" s="158"/>
      <c r="AU193" s="158"/>
      <c r="AV193" s="158"/>
      <c r="AW193" s="178" t="str">
        <f>IF('DATA - Baseline'!AW193="Relaxed",1,IF('DATA - Baseline'!AW193="Rushed",2,IF('DATA - Baseline'!AW193="Happy",3,IF('DATA - Baseline'!AW193="Tired",4,""))))</f>
        <v/>
      </c>
      <c r="AX193" s="178" t="str">
        <f>IF('DATA - Baseline'!AX193="Relaxed",1,IF('DATA - Baseline'!AX193="Rushed",2,IF('DATA - Baseline'!AX193="Happy",3,IF('DATA - Baseline'!AX193="Tired",4,""))))</f>
        <v/>
      </c>
      <c r="AY193" s="154"/>
      <c r="AZ193" s="314" t="str">
        <f>IF('DATA - Baseline'!AZ193="Yes",1,IF('DATA - Baseline'!AZ193="No",2,""))</f>
        <v/>
      </c>
      <c r="BA193" s="273"/>
      <c r="BB193" s="159"/>
      <c r="BC193" s="159"/>
      <c r="BE193" s="175"/>
    </row>
    <row r="194" spans="1:57" s="132" customFormat="1" ht="15" x14ac:dyDescent="0.3">
      <c r="A194" s="148"/>
      <c r="B194" s="149"/>
      <c r="C194" s="236" t="str">
        <f t="shared" si="2"/>
        <v/>
      </c>
      <c r="D194" s="198" t="str">
        <f>IF('DATA - Baseline'!D194="","",'DATA - Baseline'!D194)</f>
        <v/>
      </c>
      <c r="E194" s="178" t="str">
        <f>IF('DATA - Baseline'!E194="","",'DATA - Baseline'!E194)</f>
        <v/>
      </c>
      <c r="F194" s="178" t="str">
        <f>IF('DATA - Baseline'!F194="","",'DATA - Baseline'!F194)</f>
        <v/>
      </c>
      <c r="G194" s="178" t="str">
        <f>IF('DATA - Baseline'!G193="","",INDEX(Codes,MATCH('DATA - Baseline'!G193,Modes,0)))</f>
        <v/>
      </c>
      <c r="H194" s="178"/>
      <c r="I194" s="178" t="str">
        <f>IF('DATA - Baseline'!I194="","",INDEX(Codes,MATCH('DATA - Baseline'!I194,Modes,0)))</f>
        <v/>
      </c>
      <c r="J194" s="134"/>
      <c r="K194" s="192" t="str">
        <f>IF('DATA - Baseline'!K194=0,"",IF('DATA - Baseline'!K194="","",'DATA - Baseline'!K194))</f>
        <v/>
      </c>
      <c r="L194" s="192" t="str">
        <f>IF('DATA - Baseline'!L194="Yes",1,IF('DATA - Baseline'!L194="No",2,""))</f>
        <v/>
      </c>
      <c r="M194" s="192" t="str">
        <f>IF('DATA - Baseline'!M194="Yes",1,IF('DATA - Baseline'!M194="No",2,""))</f>
        <v/>
      </c>
      <c r="N194" s="178" t="str">
        <f>IF('DATA - Baseline'!N194="Relaxed",1,IF('DATA - Baseline'!N194="Rushed",2,IF('DATA - Baseline'!N194="Happy",3,IF('DATA - Baseline'!N194="Frustrated",4,IF('DATA - Baseline'!N194="Other",5,"")))))</f>
        <v/>
      </c>
      <c r="O194" s="176"/>
      <c r="P194" s="178" t="str">
        <f>IF('DATA - Baseline'!P194="","",'DATA - Baseline'!P194)</f>
        <v/>
      </c>
      <c r="Q194" s="178" t="str">
        <f>IF('DATA - Baseline'!Q194="Boy",1,IF('DATA - Baseline'!Q194="Girl",2,""))</f>
        <v/>
      </c>
      <c r="R194" s="192" t="str">
        <f>IF('DATA - Baseline'!R194&gt;0,'DATA - Baseline'!R194,"")</f>
        <v/>
      </c>
      <c r="S194" s="178" t="str">
        <f>IF('DATA - Baseline'!S194="Less than 0.5km",1,IF('DATA - Baseline'!S194="0.51 to 1.59km",2,IF('DATA - Baseline'!S194="1.6 to 3km",3,IF('DATA - Baseline'!S194="Over 3km",4, ""))))</f>
        <v/>
      </c>
      <c r="T194" s="126"/>
      <c r="U194" s="135"/>
      <c r="V194" s="135"/>
      <c r="W194" s="135"/>
      <c r="X194" s="135"/>
      <c r="Y194" s="135"/>
      <c r="Z194" s="178" t="str">
        <f>IF('DATA - Baseline'!Z194="STRONGLY AGREE",1,IF('DATA - Baseline'!Z194="AGREE",2,IF('DATA - Baseline'!Z194="DISAGREE",3,IF('DATA - Baseline'!Z194="STRONGLY DISAGREE",4, ""))))</f>
        <v/>
      </c>
      <c r="AA194" s="178" t="str">
        <f>IF(C194="","",(IF(COUNTA('DATA - Baseline'!AB194:AV194)&gt;0,1,2)))</f>
        <v/>
      </c>
      <c r="AB194" s="152"/>
      <c r="AC194" s="153"/>
      <c r="AD194" s="153"/>
      <c r="AE194" s="153"/>
      <c r="AF194" s="153"/>
      <c r="AG194" s="153"/>
      <c r="AH194" s="151"/>
      <c r="AI194" s="156"/>
      <c r="AJ194" s="156"/>
      <c r="AK194" s="156"/>
      <c r="AL194" s="156"/>
      <c r="AM194" s="156"/>
      <c r="AN194" s="156"/>
      <c r="AO194" s="157"/>
      <c r="AP194" s="158"/>
      <c r="AQ194" s="158"/>
      <c r="AR194" s="158"/>
      <c r="AS194" s="158"/>
      <c r="AT194" s="158"/>
      <c r="AU194" s="158"/>
      <c r="AV194" s="158"/>
      <c r="AW194" s="178" t="str">
        <f>IF('DATA - Baseline'!AW194="Relaxed",1,IF('DATA - Baseline'!AW194="Rushed",2,IF('DATA - Baseline'!AW194="Happy",3,IF('DATA - Baseline'!AW194="Tired",4,""))))</f>
        <v/>
      </c>
      <c r="AX194" s="178" t="str">
        <f>IF('DATA - Baseline'!AX194="Relaxed",1,IF('DATA - Baseline'!AX194="Rushed",2,IF('DATA - Baseline'!AX194="Happy",3,IF('DATA - Baseline'!AX194="Tired",4,""))))</f>
        <v/>
      </c>
      <c r="AY194" s="154"/>
      <c r="AZ194" s="314" t="str">
        <f>IF('DATA - Baseline'!AZ194="Yes",1,IF('DATA - Baseline'!AZ194="No",2,""))</f>
        <v/>
      </c>
      <c r="BA194" s="273"/>
      <c r="BB194" s="159"/>
      <c r="BC194" s="159"/>
      <c r="BE194" s="175"/>
    </row>
    <row r="195" spans="1:57" s="132" customFormat="1" ht="15" x14ac:dyDescent="0.3">
      <c r="A195" s="148"/>
      <c r="B195" s="149"/>
      <c r="C195" s="236" t="str">
        <f t="shared" si="2"/>
        <v/>
      </c>
      <c r="D195" s="198" t="str">
        <f>IF('DATA - Baseline'!D195="","",'DATA - Baseline'!D195)</f>
        <v/>
      </c>
      <c r="E195" s="178" t="str">
        <f>IF('DATA - Baseline'!E195="","",'DATA - Baseline'!E195)</f>
        <v/>
      </c>
      <c r="F195" s="178" t="str">
        <f>IF('DATA - Baseline'!F195="","",'DATA - Baseline'!F195)</f>
        <v/>
      </c>
      <c r="G195" s="178" t="str">
        <f>IF('DATA - Baseline'!G194="","",INDEX(Codes,MATCH('DATA - Baseline'!G194,Modes,0)))</f>
        <v/>
      </c>
      <c r="H195" s="178"/>
      <c r="I195" s="178" t="str">
        <f>IF('DATA - Baseline'!I195="","",INDEX(Codes,MATCH('DATA - Baseline'!I195,Modes,0)))</f>
        <v/>
      </c>
      <c r="J195" s="134"/>
      <c r="K195" s="192" t="str">
        <f>IF('DATA - Baseline'!K195=0,"",IF('DATA - Baseline'!K195="","",'DATA - Baseline'!K195))</f>
        <v/>
      </c>
      <c r="L195" s="192" t="str">
        <f>IF('DATA - Baseline'!L195="Yes",1,IF('DATA - Baseline'!L195="No",2,""))</f>
        <v/>
      </c>
      <c r="M195" s="192" t="str">
        <f>IF('DATA - Baseline'!M195="Yes",1,IF('DATA - Baseline'!M195="No",2,""))</f>
        <v/>
      </c>
      <c r="N195" s="178" t="str">
        <f>IF('DATA - Baseline'!N195="Relaxed",1,IF('DATA - Baseline'!N195="Rushed",2,IF('DATA - Baseline'!N195="Happy",3,IF('DATA - Baseline'!N195="Frustrated",4,IF('DATA - Baseline'!N195="Other",5,"")))))</f>
        <v/>
      </c>
      <c r="O195" s="176"/>
      <c r="P195" s="178" t="str">
        <f>IF('DATA - Baseline'!P195="","",'DATA - Baseline'!P195)</f>
        <v/>
      </c>
      <c r="Q195" s="178" t="str">
        <f>IF('DATA - Baseline'!Q195="Boy",1,IF('DATA - Baseline'!Q195="Girl",2,""))</f>
        <v/>
      </c>
      <c r="R195" s="192" t="str">
        <f>IF('DATA - Baseline'!R195&gt;0,'DATA - Baseline'!R195,"")</f>
        <v/>
      </c>
      <c r="S195" s="178" t="str">
        <f>IF('DATA - Baseline'!S195="Less than 0.5km",1,IF('DATA - Baseline'!S195="0.51 to 1.59km",2,IF('DATA - Baseline'!S195="1.6 to 3km",3,IF('DATA - Baseline'!S195="Over 3km",4, ""))))</f>
        <v/>
      </c>
      <c r="T195" s="126"/>
      <c r="U195" s="135"/>
      <c r="V195" s="135"/>
      <c r="W195" s="135"/>
      <c r="X195" s="135"/>
      <c r="Y195" s="135"/>
      <c r="Z195" s="178" t="str">
        <f>IF('DATA - Baseline'!Z195="STRONGLY AGREE",1,IF('DATA - Baseline'!Z195="AGREE",2,IF('DATA - Baseline'!Z195="DISAGREE",3,IF('DATA - Baseline'!Z195="STRONGLY DISAGREE",4, ""))))</f>
        <v/>
      </c>
      <c r="AA195" s="178" t="str">
        <f>IF(C195="","",(IF(COUNTA('DATA - Baseline'!AB195:AV195)&gt;0,1,2)))</f>
        <v/>
      </c>
      <c r="AB195" s="152"/>
      <c r="AC195" s="153"/>
      <c r="AD195" s="153"/>
      <c r="AE195" s="153"/>
      <c r="AF195" s="153"/>
      <c r="AG195" s="153"/>
      <c r="AH195" s="151"/>
      <c r="AI195" s="156"/>
      <c r="AJ195" s="156"/>
      <c r="AK195" s="156"/>
      <c r="AL195" s="156"/>
      <c r="AM195" s="156"/>
      <c r="AN195" s="156"/>
      <c r="AO195" s="157"/>
      <c r="AP195" s="158"/>
      <c r="AQ195" s="158"/>
      <c r="AR195" s="158"/>
      <c r="AS195" s="158"/>
      <c r="AT195" s="158"/>
      <c r="AU195" s="158"/>
      <c r="AV195" s="158"/>
      <c r="AW195" s="178" t="str">
        <f>IF('DATA - Baseline'!AW195="Relaxed",1,IF('DATA - Baseline'!AW195="Rushed",2,IF('DATA - Baseline'!AW195="Happy",3,IF('DATA - Baseline'!AW195="Tired",4,""))))</f>
        <v/>
      </c>
      <c r="AX195" s="178" t="str">
        <f>IF('DATA - Baseline'!AX195="Relaxed",1,IF('DATA - Baseline'!AX195="Rushed",2,IF('DATA - Baseline'!AX195="Happy",3,IF('DATA - Baseline'!AX195="Tired",4,""))))</f>
        <v/>
      </c>
      <c r="AY195" s="154"/>
      <c r="AZ195" s="314" t="str">
        <f>IF('DATA - Baseline'!AZ195="Yes",1,IF('DATA - Baseline'!AZ195="No",2,""))</f>
        <v/>
      </c>
      <c r="BA195" s="273"/>
      <c r="BB195" s="159"/>
      <c r="BC195" s="159"/>
      <c r="BE195" s="175"/>
    </row>
    <row r="196" spans="1:57" s="132" customFormat="1" ht="15" x14ac:dyDescent="0.3">
      <c r="A196" s="148"/>
      <c r="B196" s="149"/>
      <c r="C196" s="236" t="str">
        <f t="shared" si="2"/>
        <v/>
      </c>
      <c r="D196" s="198" t="str">
        <f>IF('DATA - Baseline'!D196="","",'DATA - Baseline'!D196)</f>
        <v/>
      </c>
      <c r="E196" s="178" t="str">
        <f>IF('DATA - Baseline'!E196="","",'DATA - Baseline'!E196)</f>
        <v/>
      </c>
      <c r="F196" s="178" t="str">
        <f>IF('DATA - Baseline'!F196="","",'DATA - Baseline'!F196)</f>
        <v/>
      </c>
      <c r="G196" s="178" t="str">
        <f>IF('DATA - Baseline'!G195="","",INDEX(Codes,MATCH('DATA - Baseline'!G195,Modes,0)))</f>
        <v/>
      </c>
      <c r="H196" s="178"/>
      <c r="I196" s="178" t="str">
        <f>IF('DATA - Baseline'!I196="","",INDEX(Codes,MATCH('DATA - Baseline'!I196,Modes,0)))</f>
        <v/>
      </c>
      <c r="J196" s="134"/>
      <c r="K196" s="192" t="str">
        <f>IF('DATA - Baseline'!K196=0,"",IF('DATA - Baseline'!K196="","",'DATA - Baseline'!K196))</f>
        <v/>
      </c>
      <c r="L196" s="192" t="str">
        <f>IF('DATA - Baseline'!L196="Yes",1,IF('DATA - Baseline'!L196="No",2,""))</f>
        <v/>
      </c>
      <c r="M196" s="192" t="str">
        <f>IF('DATA - Baseline'!M196="Yes",1,IF('DATA - Baseline'!M196="No",2,""))</f>
        <v/>
      </c>
      <c r="N196" s="178" t="str">
        <f>IF('DATA - Baseline'!N196="Relaxed",1,IF('DATA - Baseline'!N196="Rushed",2,IF('DATA - Baseline'!N196="Happy",3,IF('DATA - Baseline'!N196="Frustrated",4,IF('DATA - Baseline'!N196="Other",5,"")))))</f>
        <v/>
      </c>
      <c r="O196" s="176"/>
      <c r="P196" s="178" t="str">
        <f>IF('DATA - Baseline'!P196="","",'DATA - Baseline'!P196)</f>
        <v/>
      </c>
      <c r="Q196" s="178" t="str">
        <f>IF('DATA - Baseline'!Q196="Boy",1,IF('DATA - Baseline'!Q196="Girl",2,""))</f>
        <v/>
      </c>
      <c r="R196" s="192" t="str">
        <f>IF('DATA - Baseline'!R196&gt;0,'DATA - Baseline'!R196,"")</f>
        <v/>
      </c>
      <c r="S196" s="178" t="str">
        <f>IF('DATA - Baseline'!S196="Less than 0.5km",1,IF('DATA - Baseline'!S196="0.51 to 1.59km",2,IF('DATA - Baseline'!S196="1.6 to 3km",3,IF('DATA - Baseline'!S196="Over 3km",4, ""))))</f>
        <v/>
      </c>
      <c r="T196" s="126"/>
      <c r="U196" s="135"/>
      <c r="V196" s="135"/>
      <c r="W196" s="135"/>
      <c r="X196" s="135"/>
      <c r="Y196" s="135"/>
      <c r="Z196" s="178" t="str">
        <f>IF('DATA - Baseline'!Z196="STRONGLY AGREE",1,IF('DATA - Baseline'!Z196="AGREE",2,IF('DATA - Baseline'!Z196="DISAGREE",3,IF('DATA - Baseline'!Z196="STRONGLY DISAGREE",4, ""))))</f>
        <v/>
      </c>
      <c r="AA196" s="178" t="str">
        <f>IF(C196="","",(IF(COUNTA('DATA - Baseline'!AB196:AV196)&gt;0,1,2)))</f>
        <v/>
      </c>
      <c r="AB196" s="152"/>
      <c r="AC196" s="153"/>
      <c r="AD196" s="153"/>
      <c r="AE196" s="153"/>
      <c r="AF196" s="153"/>
      <c r="AG196" s="153"/>
      <c r="AH196" s="151"/>
      <c r="AI196" s="156"/>
      <c r="AJ196" s="156"/>
      <c r="AK196" s="156"/>
      <c r="AL196" s="156"/>
      <c r="AM196" s="156"/>
      <c r="AN196" s="156"/>
      <c r="AO196" s="157"/>
      <c r="AP196" s="158"/>
      <c r="AQ196" s="158"/>
      <c r="AR196" s="158"/>
      <c r="AS196" s="158"/>
      <c r="AT196" s="158"/>
      <c r="AU196" s="158"/>
      <c r="AV196" s="158"/>
      <c r="AW196" s="178" t="str">
        <f>IF('DATA - Baseline'!AW196="Relaxed",1,IF('DATA - Baseline'!AW196="Rushed",2,IF('DATA - Baseline'!AW196="Happy",3,IF('DATA - Baseline'!AW196="Tired",4,""))))</f>
        <v/>
      </c>
      <c r="AX196" s="178" t="str">
        <f>IF('DATA - Baseline'!AX196="Relaxed",1,IF('DATA - Baseline'!AX196="Rushed",2,IF('DATA - Baseline'!AX196="Happy",3,IF('DATA - Baseline'!AX196="Tired",4,""))))</f>
        <v/>
      </c>
      <c r="AY196" s="154"/>
      <c r="AZ196" s="314" t="str">
        <f>IF('DATA - Baseline'!AZ196="Yes",1,IF('DATA - Baseline'!AZ196="No",2,""))</f>
        <v/>
      </c>
      <c r="BA196" s="273"/>
      <c r="BB196" s="159"/>
      <c r="BC196" s="159"/>
      <c r="BE196" s="175"/>
    </row>
    <row r="197" spans="1:57" s="132" customFormat="1" ht="15" x14ac:dyDescent="0.3">
      <c r="A197" s="148"/>
      <c r="B197" s="149"/>
      <c r="C197" s="236" t="str">
        <f t="shared" si="2"/>
        <v/>
      </c>
      <c r="D197" s="198" t="str">
        <f>IF('DATA - Baseline'!D197="","",'DATA - Baseline'!D197)</f>
        <v/>
      </c>
      <c r="E197" s="178" t="str">
        <f>IF('DATA - Baseline'!E197="","",'DATA - Baseline'!E197)</f>
        <v/>
      </c>
      <c r="F197" s="178" t="str">
        <f>IF('DATA - Baseline'!F197="","",'DATA - Baseline'!F197)</f>
        <v/>
      </c>
      <c r="G197" s="178" t="str">
        <f>IF('DATA - Baseline'!G196="","",INDEX(Codes,MATCH('DATA - Baseline'!G196,Modes,0)))</f>
        <v/>
      </c>
      <c r="H197" s="178"/>
      <c r="I197" s="178" t="str">
        <f>IF('DATA - Baseline'!I197="","",INDEX(Codes,MATCH('DATA - Baseline'!I197,Modes,0)))</f>
        <v/>
      </c>
      <c r="J197" s="134"/>
      <c r="K197" s="192" t="str">
        <f>IF('DATA - Baseline'!K197=0,"",IF('DATA - Baseline'!K197="","",'DATA - Baseline'!K197))</f>
        <v/>
      </c>
      <c r="L197" s="192" t="str">
        <f>IF('DATA - Baseline'!L197="Yes",1,IF('DATA - Baseline'!L197="No",2,""))</f>
        <v/>
      </c>
      <c r="M197" s="192" t="str">
        <f>IF('DATA - Baseline'!M197="Yes",1,IF('DATA - Baseline'!M197="No",2,""))</f>
        <v/>
      </c>
      <c r="N197" s="178" t="str">
        <f>IF('DATA - Baseline'!N197="Relaxed",1,IF('DATA - Baseline'!N197="Rushed",2,IF('DATA - Baseline'!N197="Happy",3,IF('DATA - Baseline'!N197="Frustrated",4,IF('DATA - Baseline'!N197="Other",5,"")))))</f>
        <v/>
      </c>
      <c r="O197" s="176"/>
      <c r="P197" s="178" t="str">
        <f>IF('DATA - Baseline'!P197="","",'DATA - Baseline'!P197)</f>
        <v/>
      </c>
      <c r="Q197" s="178" t="str">
        <f>IF('DATA - Baseline'!Q197="Boy",1,IF('DATA - Baseline'!Q197="Girl",2,""))</f>
        <v/>
      </c>
      <c r="R197" s="192" t="str">
        <f>IF('DATA - Baseline'!R197&gt;0,'DATA - Baseline'!R197,"")</f>
        <v/>
      </c>
      <c r="S197" s="178" t="str">
        <f>IF('DATA - Baseline'!S197="Less than 0.5km",1,IF('DATA - Baseline'!S197="0.51 to 1.59km",2,IF('DATA - Baseline'!S197="1.6 to 3km",3,IF('DATA - Baseline'!S197="Over 3km",4, ""))))</f>
        <v/>
      </c>
      <c r="T197" s="126"/>
      <c r="U197" s="135"/>
      <c r="V197" s="135"/>
      <c r="W197" s="135"/>
      <c r="X197" s="135"/>
      <c r="Y197" s="135"/>
      <c r="Z197" s="178" t="str">
        <f>IF('DATA - Baseline'!Z197="STRONGLY AGREE",1,IF('DATA - Baseline'!Z197="AGREE",2,IF('DATA - Baseline'!Z197="DISAGREE",3,IF('DATA - Baseline'!Z197="STRONGLY DISAGREE",4, ""))))</f>
        <v/>
      </c>
      <c r="AA197" s="178" t="str">
        <f>IF(C197="","",(IF(COUNTA('DATA - Baseline'!AB197:AV197)&gt;0,1,2)))</f>
        <v/>
      </c>
      <c r="AB197" s="152"/>
      <c r="AC197" s="153"/>
      <c r="AD197" s="153"/>
      <c r="AE197" s="153"/>
      <c r="AF197" s="153"/>
      <c r="AG197" s="153"/>
      <c r="AH197" s="151"/>
      <c r="AI197" s="156"/>
      <c r="AJ197" s="156"/>
      <c r="AK197" s="156"/>
      <c r="AL197" s="156"/>
      <c r="AM197" s="156"/>
      <c r="AN197" s="156"/>
      <c r="AO197" s="157"/>
      <c r="AP197" s="158"/>
      <c r="AQ197" s="158"/>
      <c r="AR197" s="158"/>
      <c r="AS197" s="158"/>
      <c r="AT197" s="158"/>
      <c r="AU197" s="158"/>
      <c r="AV197" s="158"/>
      <c r="AW197" s="178" t="str">
        <f>IF('DATA - Baseline'!AW197="Relaxed",1,IF('DATA - Baseline'!AW197="Rushed",2,IF('DATA - Baseline'!AW197="Happy",3,IF('DATA - Baseline'!AW197="Tired",4,""))))</f>
        <v/>
      </c>
      <c r="AX197" s="178" t="str">
        <f>IF('DATA - Baseline'!AX197="Relaxed",1,IF('DATA - Baseline'!AX197="Rushed",2,IF('DATA - Baseline'!AX197="Happy",3,IF('DATA - Baseline'!AX197="Tired",4,""))))</f>
        <v/>
      </c>
      <c r="AY197" s="154"/>
      <c r="AZ197" s="314" t="str">
        <f>IF('DATA - Baseline'!AZ197="Yes",1,IF('DATA - Baseline'!AZ197="No",2,""))</f>
        <v/>
      </c>
      <c r="BA197" s="273"/>
      <c r="BB197" s="159"/>
      <c r="BC197" s="159"/>
      <c r="BE197" s="175"/>
    </row>
    <row r="198" spans="1:57" s="132" customFormat="1" ht="15" x14ac:dyDescent="0.3">
      <c r="A198" s="148"/>
      <c r="B198" s="149"/>
      <c r="C198" s="236" t="str">
        <f t="shared" ref="C198:C261" si="3">IF(D198="","",C197+1)</f>
        <v/>
      </c>
      <c r="D198" s="198" t="str">
        <f>IF('DATA - Baseline'!D198="","",'DATA - Baseline'!D198)</f>
        <v/>
      </c>
      <c r="E198" s="178" t="str">
        <f>IF('DATA - Baseline'!E198="","",'DATA - Baseline'!E198)</f>
        <v/>
      </c>
      <c r="F198" s="178" t="str">
        <f>IF('DATA - Baseline'!F198="","",'DATA - Baseline'!F198)</f>
        <v/>
      </c>
      <c r="G198" s="178" t="str">
        <f>IF('DATA - Baseline'!G197="","",INDEX(Codes,MATCH('DATA - Baseline'!G197,Modes,0)))</f>
        <v/>
      </c>
      <c r="H198" s="178"/>
      <c r="I198" s="178" t="str">
        <f>IF('DATA - Baseline'!I198="","",INDEX(Codes,MATCH('DATA - Baseline'!I198,Modes,0)))</f>
        <v/>
      </c>
      <c r="J198" s="134"/>
      <c r="K198" s="192" t="str">
        <f>IF('DATA - Baseline'!K198=0,"",IF('DATA - Baseline'!K198="","",'DATA - Baseline'!K198))</f>
        <v/>
      </c>
      <c r="L198" s="192" t="str">
        <f>IF('DATA - Baseline'!L198="Yes",1,IF('DATA - Baseline'!L198="No",2,""))</f>
        <v/>
      </c>
      <c r="M198" s="192" t="str">
        <f>IF('DATA - Baseline'!M198="Yes",1,IF('DATA - Baseline'!M198="No",2,""))</f>
        <v/>
      </c>
      <c r="N198" s="178" t="str">
        <f>IF('DATA - Baseline'!N198="Relaxed",1,IF('DATA - Baseline'!N198="Rushed",2,IF('DATA - Baseline'!N198="Happy",3,IF('DATA - Baseline'!N198="Frustrated",4,IF('DATA - Baseline'!N198="Other",5,"")))))</f>
        <v/>
      </c>
      <c r="O198" s="176"/>
      <c r="P198" s="178" t="str">
        <f>IF('DATA - Baseline'!P198="","",'DATA - Baseline'!P198)</f>
        <v/>
      </c>
      <c r="Q198" s="178" t="str">
        <f>IF('DATA - Baseline'!Q198="Boy",1,IF('DATA - Baseline'!Q198="Girl",2,""))</f>
        <v/>
      </c>
      <c r="R198" s="192" t="str">
        <f>IF('DATA - Baseline'!R198&gt;0,'DATA - Baseline'!R198,"")</f>
        <v/>
      </c>
      <c r="S198" s="178" t="str">
        <f>IF('DATA - Baseline'!S198="Less than 0.5km",1,IF('DATA - Baseline'!S198="0.51 to 1.59km",2,IF('DATA - Baseline'!S198="1.6 to 3km",3,IF('DATA - Baseline'!S198="Over 3km",4, ""))))</f>
        <v/>
      </c>
      <c r="T198" s="126"/>
      <c r="U198" s="135"/>
      <c r="V198" s="135"/>
      <c r="W198" s="135"/>
      <c r="X198" s="135"/>
      <c r="Y198" s="135"/>
      <c r="Z198" s="178" t="str">
        <f>IF('DATA - Baseline'!Z198="STRONGLY AGREE",1,IF('DATA - Baseline'!Z198="AGREE",2,IF('DATA - Baseline'!Z198="DISAGREE",3,IF('DATA - Baseline'!Z198="STRONGLY DISAGREE",4, ""))))</f>
        <v/>
      </c>
      <c r="AA198" s="178" t="str">
        <f>IF(C198="","",(IF(COUNTA('DATA - Baseline'!AB198:AV198)&gt;0,1,2)))</f>
        <v/>
      </c>
      <c r="AB198" s="152"/>
      <c r="AC198" s="153"/>
      <c r="AD198" s="153"/>
      <c r="AE198" s="153"/>
      <c r="AF198" s="153"/>
      <c r="AG198" s="153"/>
      <c r="AH198" s="151"/>
      <c r="AI198" s="156"/>
      <c r="AJ198" s="156"/>
      <c r="AK198" s="156"/>
      <c r="AL198" s="156"/>
      <c r="AM198" s="156"/>
      <c r="AN198" s="156"/>
      <c r="AO198" s="157"/>
      <c r="AP198" s="158"/>
      <c r="AQ198" s="158"/>
      <c r="AR198" s="158"/>
      <c r="AS198" s="158"/>
      <c r="AT198" s="158"/>
      <c r="AU198" s="158"/>
      <c r="AV198" s="158"/>
      <c r="AW198" s="178" t="str">
        <f>IF('DATA - Baseline'!AW198="Relaxed",1,IF('DATA - Baseline'!AW198="Rushed",2,IF('DATA - Baseline'!AW198="Happy",3,IF('DATA - Baseline'!AW198="Tired",4,""))))</f>
        <v/>
      </c>
      <c r="AX198" s="178" t="str">
        <f>IF('DATA - Baseline'!AX198="Relaxed",1,IF('DATA - Baseline'!AX198="Rushed",2,IF('DATA - Baseline'!AX198="Happy",3,IF('DATA - Baseline'!AX198="Tired",4,""))))</f>
        <v/>
      </c>
      <c r="AY198" s="154"/>
      <c r="AZ198" s="314" t="str">
        <f>IF('DATA - Baseline'!AZ198="Yes",1,IF('DATA - Baseline'!AZ198="No",2,""))</f>
        <v/>
      </c>
      <c r="BA198" s="273"/>
      <c r="BB198" s="159"/>
      <c r="BC198" s="159"/>
      <c r="BE198" s="175"/>
    </row>
    <row r="199" spans="1:57" s="132" customFormat="1" ht="15" x14ac:dyDescent="0.3">
      <c r="A199" s="148"/>
      <c r="B199" s="149"/>
      <c r="C199" s="236" t="str">
        <f t="shared" si="3"/>
        <v/>
      </c>
      <c r="D199" s="198" t="str">
        <f>IF('DATA - Baseline'!D199="","",'DATA - Baseline'!D199)</f>
        <v/>
      </c>
      <c r="E199" s="178" t="str">
        <f>IF('DATA - Baseline'!E199="","",'DATA - Baseline'!E199)</f>
        <v/>
      </c>
      <c r="F199" s="178" t="str">
        <f>IF('DATA - Baseline'!F199="","",'DATA - Baseline'!F199)</f>
        <v/>
      </c>
      <c r="G199" s="178" t="str">
        <f>IF('DATA - Baseline'!G198="","",INDEX(Codes,MATCH('DATA - Baseline'!G198,Modes,0)))</f>
        <v/>
      </c>
      <c r="H199" s="178"/>
      <c r="I199" s="178" t="str">
        <f>IF('DATA - Baseline'!I199="","",INDEX(Codes,MATCH('DATA - Baseline'!I199,Modes,0)))</f>
        <v/>
      </c>
      <c r="J199" s="134"/>
      <c r="K199" s="192" t="str">
        <f>IF('DATA - Baseline'!K199=0,"",IF('DATA - Baseline'!K199="","",'DATA - Baseline'!K199))</f>
        <v/>
      </c>
      <c r="L199" s="192" t="str">
        <f>IF('DATA - Baseline'!L199="Yes",1,IF('DATA - Baseline'!L199="No",2,""))</f>
        <v/>
      </c>
      <c r="M199" s="192" t="str">
        <f>IF('DATA - Baseline'!M199="Yes",1,IF('DATA - Baseline'!M199="No",2,""))</f>
        <v/>
      </c>
      <c r="N199" s="178" t="str">
        <f>IF('DATA - Baseline'!N199="Relaxed",1,IF('DATA - Baseline'!N199="Rushed",2,IF('DATA - Baseline'!N199="Happy",3,IF('DATA - Baseline'!N199="Frustrated",4,IF('DATA - Baseline'!N199="Other",5,"")))))</f>
        <v/>
      </c>
      <c r="O199" s="176"/>
      <c r="P199" s="178" t="str">
        <f>IF('DATA - Baseline'!P199="","",'DATA - Baseline'!P199)</f>
        <v/>
      </c>
      <c r="Q199" s="178" t="str">
        <f>IF('DATA - Baseline'!Q199="Boy",1,IF('DATA - Baseline'!Q199="Girl",2,""))</f>
        <v/>
      </c>
      <c r="R199" s="192" t="str">
        <f>IF('DATA - Baseline'!R199&gt;0,'DATA - Baseline'!R199,"")</f>
        <v/>
      </c>
      <c r="S199" s="178" t="str">
        <f>IF('DATA - Baseline'!S199="Less than 0.5km",1,IF('DATA - Baseline'!S199="0.51 to 1.59km",2,IF('DATA - Baseline'!S199="1.6 to 3km",3,IF('DATA - Baseline'!S199="Over 3km",4, ""))))</f>
        <v/>
      </c>
      <c r="T199" s="126"/>
      <c r="U199" s="135"/>
      <c r="V199" s="135"/>
      <c r="W199" s="135"/>
      <c r="X199" s="135"/>
      <c r="Y199" s="135"/>
      <c r="Z199" s="178" t="str">
        <f>IF('DATA - Baseline'!Z199="STRONGLY AGREE",1,IF('DATA - Baseline'!Z199="AGREE",2,IF('DATA - Baseline'!Z199="DISAGREE",3,IF('DATA - Baseline'!Z199="STRONGLY DISAGREE",4, ""))))</f>
        <v/>
      </c>
      <c r="AA199" s="178" t="str">
        <f>IF(C199="","",(IF(COUNTA('DATA - Baseline'!AB199:AV199)&gt;0,1,2)))</f>
        <v/>
      </c>
      <c r="AB199" s="152"/>
      <c r="AC199" s="153"/>
      <c r="AD199" s="153"/>
      <c r="AE199" s="153"/>
      <c r="AF199" s="153"/>
      <c r="AG199" s="153"/>
      <c r="AH199" s="151"/>
      <c r="AI199" s="156"/>
      <c r="AJ199" s="156"/>
      <c r="AK199" s="156"/>
      <c r="AL199" s="156"/>
      <c r="AM199" s="156"/>
      <c r="AN199" s="156"/>
      <c r="AO199" s="157"/>
      <c r="AP199" s="158"/>
      <c r="AQ199" s="158"/>
      <c r="AR199" s="158"/>
      <c r="AS199" s="158"/>
      <c r="AT199" s="158"/>
      <c r="AU199" s="158"/>
      <c r="AV199" s="158"/>
      <c r="AW199" s="178" t="str">
        <f>IF('DATA - Baseline'!AW199="Relaxed",1,IF('DATA - Baseline'!AW199="Rushed",2,IF('DATA - Baseline'!AW199="Happy",3,IF('DATA - Baseline'!AW199="Tired",4,""))))</f>
        <v/>
      </c>
      <c r="AX199" s="178" t="str">
        <f>IF('DATA - Baseline'!AX199="Relaxed",1,IF('DATA - Baseline'!AX199="Rushed",2,IF('DATA - Baseline'!AX199="Happy",3,IF('DATA - Baseline'!AX199="Tired",4,""))))</f>
        <v/>
      </c>
      <c r="AY199" s="154"/>
      <c r="AZ199" s="314" t="str">
        <f>IF('DATA - Baseline'!AZ199="Yes",1,IF('DATA - Baseline'!AZ199="No",2,""))</f>
        <v/>
      </c>
      <c r="BA199" s="273"/>
      <c r="BB199" s="159"/>
      <c r="BC199" s="159"/>
      <c r="BE199" s="175"/>
    </row>
    <row r="200" spans="1:57" s="132" customFormat="1" ht="15" x14ac:dyDescent="0.3">
      <c r="A200" s="148"/>
      <c r="B200" s="149"/>
      <c r="C200" s="236" t="str">
        <f t="shared" si="3"/>
        <v/>
      </c>
      <c r="D200" s="198" t="str">
        <f>IF('DATA - Baseline'!D200="","",'DATA - Baseline'!D200)</f>
        <v/>
      </c>
      <c r="E200" s="178" t="str">
        <f>IF('DATA - Baseline'!E200="","",'DATA - Baseline'!E200)</f>
        <v/>
      </c>
      <c r="F200" s="178" t="str">
        <f>IF('DATA - Baseline'!F200="","",'DATA - Baseline'!F200)</f>
        <v/>
      </c>
      <c r="G200" s="178" t="str">
        <f>IF('DATA - Baseline'!G199="","",INDEX(Codes,MATCH('DATA - Baseline'!G199,Modes,0)))</f>
        <v/>
      </c>
      <c r="H200" s="178"/>
      <c r="I200" s="178" t="str">
        <f>IF('DATA - Baseline'!I200="","",INDEX(Codes,MATCH('DATA - Baseline'!I200,Modes,0)))</f>
        <v/>
      </c>
      <c r="J200" s="134"/>
      <c r="K200" s="192" t="str">
        <f>IF('DATA - Baseline'!K200=0,"",IF('DATA - Baseline'!K200="","",'DATA - Baseline'!K200))</f>
        <v/>
      </c>
      <c r="L200" s="192" t="str">
        <f>IF('DATA - Baseline'!L200="Yes",1,IF('DATA - Baseline'!L200="No",2,""))</f>
        <v/>
      </c>
      <c r="M200" s="192" t="str">
        <f>IF('DATA - Baseline'!M200="Yes",1,IF('DATA - Baseline'!M200="No",2,""))</f>
        <v/>
      </c>
      <c r="N200" s="178" t="str">
        <f>IF('DATA - Baseline'!N200="Relaxed",1,IF('DATA - Baseline'!N200="Rushed",2,IF('DATA - Baseline'!N200="Happy",3,IF('DATA - Baseline'!N200="Frustrated",4,IF('DATA - Baseline'!N200="Other",5,"")))))</f>
        <v/>
      </c>
      <c r="O200" s="176"/>
      <c r="P200" s="178" t="str">
        <f>IF('DATA - Baseline'!P200="","",'DATA - Baseline'!P200)</f>
        <v/>
      </c>
      <c r="Q200" s="178" t="str">
        <f>IF('DATA - Baseline'!Q200="Boy",1,IF('DATA - Baseline'!Q200="Girl",2,""))</f>
        <v/>
      </c>
      <c r="R200" s="192" t="str">
        <f>IF('DATA - Baseline'!R200&gt;0,'DATA - Baseline'!R200,"")</f>
        <v/>
      </c>
      <c r="S200" s="178" t="str">
        <f>IF('DATA - Baseline'!S200="Less than 0.5km",1,IF('DATA - Baseline'!S200="0.51 to 1.59km",2,IF('DATA - Baseline'!S200="1.6 to 3km",3,IF('DATA - Baseline'!S200="Over 3km",4, ""))))</f>
        <v/>
      </c>
      <c r="T200" s="126"/>
      <c r="U200" s="135"/>
      <c r="V200" s="135"/>
      <c r="W200" s="135"/>
      <c r="X200" s="135"/>
      <c r="Y200" s="135"/>
      <c r="Z200" s="178" t="str">
        <f>IF('DATA - Baseline'!Z200="STRONGLY AGREE",1,IF('DATA - Baseline'!Z200="AGREE",2,IF('DATA - Baseline'!Z200="DISAGREE",3,IF('DATA - Baseline'!Z200="STRONGLY DISAGREE",4, ""))))</f>
        <v/>
      </c>
      <c r="AA200" s="178" t="str">
        <f>IF(C200="","",(IF(COUNTA('DATA - Baseline'!AB200:AV200)&gt;0,1,2)))</f>
        <v/>
      </c>
      <c r="AB200" s="152"/>
      <c r="AC200" s="153"/>
      <c r="AD200" s="153"/>
      <c r="AE200" s="153"/>
      <c r="AF200" s="153"/>
      <c r="AG200" s="153"/>
      <c r="AH200" s="151"/>
      <c r="AI200" s="156"/>
      <c r="AJ200" s="156"/>
      <c r="AK200" s="156"/>
      <c r="AL200" s="156"/>
      <c r="AM200" s="156"/>
      <c r="AN200" s="156"/>
      <c r="AO200" s="157"/>
      <c r="AP200" s="158"/>
      <c r="AQ200" s="158"/>
      <c r="AR200" s="158"/>
      <c r="AS200" s="158"/>
      <c r="AT200" s="158"/>
      <c r="AU200" s="158"/>
      <c r="AV200" s="158"/>
      <c r="AW200" s="178" t="str">
        <f>IF('DATA - Baseline'!AW200="Relaxed",1,IF('DATA - Baseline'!AW200="Rushed",2,IF('DATA - Baseline'!AW200="Happy",3,IF('DATA - Baseline'!AW200="Tired",4,""))))</f>
        <v/>
      </c>
      <c r="AX200" s="178" t="str">
        <f>IF('DATA - Baseline'!AX200="Relaxed",1,IF('DATA - Baseline'!AX200="Rushed",2,IF('DATA - Baseline'!AX200="Happy",3,IF('DATA - Baseline'!AX200="Tired",4,""))))</f>
        <v/>
      </c>
      <c r="AY200" s="154"/>
      <c r="AZ200" s="314" t="str">
        <f>IF('DATA - Baseline'!AZ200="Yes",1,IF('DATA - Baseline'!AZ200="No",2,""))</f>
        <v/>
      </c>
      <c r="BA200" s="273"/>
      <c r="BB200" s="159"/>
      <c r="BC200" s="159"/>
      <c r="BE200" s="175"/>
    </row>
    <row r="201" spans="1:57" s="132" customFormat="1" ht="15" x14ac:dyDescent="0.3">
      <c r="A201" s="148"/>
      <c r="B201" s="149"/>
      <c r="C201" s="236" t="str">
        <f t="shared" si="3"/>
        <v/>
      </c>
      <c r="D201" s="198" t="str">
        <f>IF('DATA - Baseline'!D201="","",'DATA - Baseline'!D201)</f>
        <v/>
      </c>
      <c r="E201" s="178" t="str">
        <f>IF('DATA - Baseline'!E201="","",'DATA - Baseline'!E201)</f>
        <v/>
      </c>
      <c r="F201" s="178" t="str">
        <f>IF('DATA - Baseline'!F201="","",'DATA - Baseline'!F201)</f>
        <v/>
      </c>
      <c r="G201" s="178" t="str">
        <f>IF('DATA - Baseline'!G200="","",INDEX(Codes,MATCH('DATA - Baseline'!G200,Modes,0)))</f>
        <v/>
      </c>
      <c r="H201" s="178"/>
      <c r="I201" s="178" t="str">
        <f>IF('DATA - Baseline'!I201="","",INDEX(Codes,MATCH('DATA - Baseline'!I201,Modes,0)))</f>
        <v/>
      </c>
      <c r="J201" s="134"/>
      <c r="K201" s="192" t="str">
        <f>IF('DATA - Baseline'!K201=0,"",IF('DATA - Baseline'!K201="","",'DATA - Baseline'!K201))</f>
        <v/>
      </c>
      <c r="L201" s="192" t="str">
        <f>IF('DATA - Baseline'!L201="Yes",1,IF('DATA - Baseline'!L201="No",2,""))</f>
        <v/>
      </c>
      <c r="M201" s="192" t="str">
        <f>IF('DATA - Baseline'!M201="Yes",1,IF('DATA - Baseline'!M201="No",2,""))</f>
        <v/>
      </c>
      <c r="N201" s="178" t="str">
        <f>IF('DATA - Baseline'!N201="Relaxed",1,IF('DATA - Baseline'!N201="Rushed",2,IF('DATA - Baseline'!N201="Happy",3,IF('DATA - Baseline'!N201="Frustrated",4,IF('DATA - Baseline'!N201="Other",5,"")))))</f>
        <v/>
      </c>
      <c r="O201" s="176"/>
      <c r="P201" s="178" t="str">
        <f>IF('DATA - Baseline'!P201="","",'DATA - Baseline'!P201)</f>
        <v/>
      </c>
      <c r="Q201" s="178" t="str">
        <f>IF('DATA - Baseline'!Q201="Boy",1,IF('DATA - Baseline'!Q201="Girl",2,""))</f>
        <v/>
      </c>
      <c r="R201" s="192" t="str">
        <f>IF('DATA - Baseline'!R201&gt;0,'DATA - Baseline'!R201,"")</f>
        <v/>
      </c>
      <c r="S201" s="178" t="str">
        <f>IF('DATA - Baseline'!S201="Less than 0.5km",1,IF('DATA - Baseline'!S201="0.51 to 1.59km",2,IF('DATA - Baseline'!S201="1.6 to 3km",3,IF('DATA - Baseline'!S201="Over 3km",4, ""))))</f>
        <v/>
      </c>
      <c r="T201" s="126"/>
      <c r="U201" s="135"/>
      <c r="V201" s="135"/>
      <c r="W201" s="135"/>
      <c r="X201" s="135"/>
      <c r="Y201" s="135"/>
      <c r="Z201" s="178" t="str">
        <f>IF('DATA - Baseline'!Z201="STRONGLY AGREE",1,IF('DATA - Baseline'!Z201="AGREE",2,IF('DATA - Baseline'!Z201="DISAGREE",3,IF('DATA - Baseline'!Z201="STRONGLY DISAGREE",4, ""))))</f>
        <v/>
      </c>
      <c r="AA201" s="178" t="str">
        <f>IF(C201="","",(IF(COUNTA('DATA - Baseline'!AB201:AV201)&gt;0,1,2)))</f>
        <v/>
      </c>
      <c r="AB201" s="152"/>
      <c r="AC201" s="153"/>
      <c r="AD201" s="153"/>
      <c r="AE201" s="153"/>
      <c r="AF201" s="153"/>
      <c r="AG201" s="153"/>
      <c r="AH201" s="151"/>
      <c r="AI201" s="156"/>
      <c r="AJ201" s="156"/>
      <c r="AK201" s="156"/>
      <c r="AL201" s="156"/>
      <c r="AM201" s="156"/>
      <c r="AN201" s="156"/>
      <c r="AO201" s="157"/>
      <c r="AP201" s="158"/>
      <c r="AQ201" s="158"/>
      <c r="AR201" s="158"/>
      <c r="AS201" s="158"/>
      <c r="AT201" s="158"/>
      <c r="AU201" s="158"/>
      <c r="AV201" s="158"/>
      <c r="AW201" s="178" t="str">
        <f>IF('DATA - Baseline'!AW201="Relaxed",1,IF('DATA - Baseline'!AW201="Rushed",2,IF('DATA - Baseline'!AW201="Happy",3,IF('DATA - Baseline'!AW201="Tired",4,""))))</f>
        <v/>
      </c>
      <c r="AX201" s="178" t="str">
        <f>IF('DATA - Baseline'!AX201="Relaxed",1,IF('DATA - Baseline'!AX201="Rushed",2,IF('DATA - Baseline'!AX201="Happy",3,IF('DATA - Baseline'!AX201="Tired",4,""))))</f>
        <v/>
      </c>
      <c r="AY201" s="154"/>
      <c r="AZ201" s="314" t="str">
        <f>IF('DATA - Baseline'!AZ201="Yes",1,IF('DATA - Baseline'!AZ201="No",2,""))</f>
        <v/>
      </c>
      <c r="BA201" s="273"/>
      <c r="BB201" s="159"/>
      <c r="BC201" s="159"/>
      <c r="BE201" s="175"/>
    </row>
    <row r="202" spans="1:57" s="132" customFormat="1" ht="15" x14ac:dyDescent="0.3">
      <c r="A202" s="148"/>
      <c r="B202" s="149"/>
      <c r="C202" s="236" t="str">
        <f t="shared" si="3"/>
        <v/>
      </c>
      <c r="D202" s="198" t="str">
        <f>IF('DATA - Baseline'!D202="","",'DATA - Baseline'!D202)</f>
        <v/>
      </c>
      <c r="E202" s="178" t="str">
        <f>IF('DATA - Baseline'!E202="","",'DATA - Baseline'!E202)</f>
        <v/>
      </c>
      <c r="F202" s="178" t="str">
        <f>IF('DATA - Baseline'!F202="","",'DATA - Baseline'!F202)</f>
        <v/>
      </c>
      <c r="G202" s="178" t="str">
        <f>IF('DATA - Baseline'!G201="","",INDEX(Codes,MATCH('DATA - Baseline'!G201,Modes,0)))</f>
        <v/>
      </c>
      <c r="H202" s="178"/>
      <c r="I202" s="178" t="str">
        <f>IF('DATA - Baseline'!I202="","",INDEX(Codes,MATCH('DATA - Baseline'!I202,Modes,0)))</f>
        <v/>
      </c>
      <c r="J202" s="134"/>
      <c r="K202" s="192" t="str">
        <f>IF('DATA - Baseline'!K202=0,"",IF('DATA - Baseline'!K202="","",'DATA - Baseline'!K202))</f>
        <v/>
      </c>
      <c r="L202" s="192" t="str">
        <f>IF('DATA - Baseline'!L202="Yes",1,IF('DATA - Baseline'!L202="No",2,""))</f>
        <v/>
      </c>
      <c r="M202" s="192" t="str">
        <f>IF('DATA - Baseline'!M202="Yes",1,IF('DATA - Baseline'!M202="No",2,""))</f>
        <v/>
      </c>
      <c r="N202" s="178" t="str">
        <f>IF('DATA - Baseline'!N202="Relaxed",1,IF('DATA - Baseline'!N202="Rushed",2,IF('DATA - Baseline'!N202="Happy",3,IF('DATA - Baseline'!N202="Frustrated",4,IF('DATA - Baseline'!N202="Other",5,"")))))</f>
        <v/>
      </c>
      <c r="O202" s="176"/>
      <c r="P202" s="178" t="str">
        <f>IF('DATA - Baseline'!P202="","",'DATA - Baseline'!P202)</f>
        <v/>
      </c>
      <c r="Q202" s="178" t="str">
        <f>IF('DATA - Baseline'!Q202="Boy",1,IF('DATA - Baseline'!Q202="Girl",2,""))</f>
        <v/>
      </c>
      <c r="R202" s="192" t="str">
        <f>IF('DATA - Baseline'!R202&gt;0,'DATA - Baseline'!R202,"")</f>
        <v/>
      </c>
      <c r="S202" s="178" t="str">
        <f>IF('DATA - Baseline'!S202="Less than 0.5km",1,IF('DATA - Baseline'!S202="0.51 to 1.59km",2,IF('DATA - Baseline'!S202="1.6 to 3km",3,IF('DATA - Baseline'!S202="Over 3km",4, ""))))</f>
        <v/>
      </c>
      <c r="T202" s="126"/>
      <c r="U202" s="135"/>
      <c r="V202" s="135"/>
      <c r="W202" s="135"/>
      <c r="X202" s="135"/>
      <c r="Y202" s="135"/>
      <c r="Z202" s="178" t="str">
        <f>IF('DATA - Baseline'!Z202="STRONGLY AGREE",1,IF('DATA - Baseline'!Z202="AGREE",2,IF('DATA - Baseline'!Z202="DISAGREE",3,IF('DATA - Baseline'!Z202="STRONGLY DISAGREE",4, ""))))</f>
        <v/>
      </c>
      <c r="AA202" s="178" t="str">
        <f>IF(C202="","",(IF(COUNTA('DATA - Baseline'!AB202:AV202)&gt;0,1,2)))</f>
        <v/>
      </c>
      <c r="AB202" s="152"/>
      <c r="AC202" s="153"/>
      <c r="AD202" s="153"/>
      <c r="AE202" s="153"/>
      <c r="AF202" s="153"/>
      <c r="AG202" s="153"/>
      <c r="AH202" s="151"/>
      <c r="AI202" s="156"/>
      <c r="AJ202" s="156"/>
      <c r="AK202" s="156"/>
      <c r="AL202" s="156"/>
      <c r="AM202" s="156"/>
      <c r="AN202" s="156"/>
      <c r="AO202" s="157"/>
      <c r="AP202" s="158"/>
      <c r="AQ202" s="158"/>
      <c r="AR202" s="158"/>
      <c r="AS202" s="158"/>
      <c r="AT202" s="158"/>
      <c r="AU202" s="158"/>
      <c r="AV202" s="158"/>
      <c r="AW202" s="178" t="str">
        <f>IF('DATA - Baseline'!AW202="Relaxed",1,IF('DATA - Baseline'!AW202="Rushed",2,IF('DATA - Baseline'!AW202="Happy",3,IF('DATA - Baseline'!AW202="Tired",4,""))))</f>
        <v/>
      </c>
      <c r="AX202" s="178" t="str">
        <f>IF('DATA - Baseline'!AX202="Relaxed",1,IF('DATA - Baseline'!AX202="Rushed",2,IF('DATA - Baseline'!AX202="Happy",3,IF('DATA - Baseline'!AX202="Tired",4,""))))</f>
        <v/>
      </c>
      <c r="AY202" s="154"/>
      <c r="AZ202" s="314" t="str">
        <f>IF('DATA - Baseline'!AZ202="Yes",1,IF('DATA - Baseline'!AZ202="No",2,""))</f>
        <v/>
      </c>
      <c r="BA202" s="273"/>
      <c r="BB202" s="159"/>
      <c r="BC202" s="159"/>
      <c r="BE202" s="175"/>
    </row>
    <row r="203" spans="1:57" s="132" customFormat="1" ht="15" x14ac:dyDescent="0.3">
      <c r="A203" s="148"/>
      <c r="B203" s="149"/>
      <c r="C203" s="236" t="str">
        <f t="shared" si="3"/>
        <v/>
      </c>
      <c r="D203" s="198" t="str">
        <f>IF('DATA - Baseline'!D203="","",'DATA - Baseline'!D203)</f>
        <v/>
      </c>
      <c r="E203" s="178" t="str">
        <f>IF('DATA - Baseline'!E203="","",'DATA - Baseline'!E203)</f>
        <v/>
      </c>
      <c r="F203" s="178" t="str">
        <f>IF('DATA - Baseline'!F203="","",'DATA - Baseline'!F203)</f>
        <v/>
      </c>
      <c r="G203" s="178" t="str">
        <f>IF('DATA - Baseline'!G202="","",INDEX(Codes,MATCH('DATA - Baseline'!G202,Modes,0)))</f>
        <v/>
      </c>
      <c r="H203" s="178"/>
      <c r="I203" s="178" t="str">
        <f>IF('DATA - Baseline'!I203="","",INDEX(Codes,MATCH('DATA - Baseline'!I203,Modes,0)))</f>
        <v/>
      </c>
      <c r="J203" s="134"/>
      <c r="K203" s="192" t="str">
        <f>IF('DATA - Baseline'!K203=0,"",IF('DATA - Baseline'!K203="","",'DATA - Baseline'!K203))</f>
        <v/>
      </c>
      <c r="L203" s="192" t="str">
        <f>IF('DATA - Baseline'!L203="Yes",1,IF('DATA - Baseline'!L203="No",2,""))</f>
        <v/>
      </c>
      <c r="M203" s="192" t="str">
        <f>IF('DATA - Baseline'!M203="Yes",1,IF('DATA - Baseline'!M203="No",2,""))</f>
        <v/>
      </c>
      <c r="N203" s="178" t="str">
        <f>IF('DATA - Baseline'!N203="Relaxed",1,IF('DATA - Baseline'!N203="Rushed",2,IF('DATA - Baseline'!N203="Happy",3,IF('DATA - Baseline'!N203="Frustrated",4,IF('DATA - Baseline'!N203="Other",5,"")))))</f>
        <v/>
      </c>
      <c r="O203" s="176"/>
      <c r="P203" s="178" t="str">
        <f>IF('DATA - Baseline'!P203="","",'DATA - Baseline'!P203)</f>
        <v/>
      </c>
      <c r="Q203" s="178" t="str">
        <f>IF('DATA - Baseline'!Q203="Boy",1,IF('DATA - Baseline'!Q203="Girl",2,""))</f>
        <v/>
      </c>
      <c r="R203" s="192" t="str">
        <f>IF('DATA - Baseline'!R203&gt;0,'DATA - Baseline'!R203,"")</f>
        <v/>
      </c>
      <c r="S203" s="178" t="str">
        <f>IF('DATA - Baseline'!S203="Less than 0.5km",1,IF('DATA - Baseline'!S203="0.51 to 1.59km",2,IF('DATA - Baseline'!S203="1.6 to 3km",3,IF('DATA - Baseline'!S203="Over 3km",4, ""))))</f>
        <v/>
      </c>
      <c r="T203" s="126"/>
      <c r="U203" s="135"/>
      <c r="V203" s="135"/>
      <c r="W203" s="135"/>
      <c r="X203" s="135"/>
      <c r="Y203" s="135"/>
      <c r="Z203" s="178" t="str">
        <f>IF('DATA - Baseline'!Z203="STRONGLY AGREE",1,IF('DATA - Baseline'!Z203="AGREE",2,IF('DATA - Baseline'!Z203="DISAGREE",3,IF('DATA - Baseline'!Z203="STRONGLY DISAGREE",4, ""))))</f>
        <v/>
      </c>
      <c r="AA203" s="178" t="str">
        <f>IF(C203="","",(IF(COUNTA('DATA - Baseline'!AB203:AV203)&gt;0,1,2)))</f>
        <v/>
      </c>
      <c r="AB203" s="152"/>
      <c r="AC203" s="153"/>
      <c r="AD203" s="153"/>
      <c r="AE203" s="153"/>
      <c r="AF203" s="153"/>
      <c r="AG203" s="153"/>
      <c r="AH203" s="151"/>
      <c r="AI203" s="156"/>
      <c r="AJ203" s="156"/>
      <c r="AK203" s="156"/>
      <c r="AL203" s="156"/>
      <c r="AM203" s="156"/>
      <c r="AN203" s="156"/>
      <c r="AO203" s="157"/>
      <c r="AP203" s="158"/>
      <c r="AQ203" s="158"/>
      <c r="AR203" s="158"/>
      <c r="AS203" s="158"/>
      <c r="AT203" s="158"/>
      <c r="AU203" s="158"/>
      <c r="AV203" s="158"/>
      <c r="AW203" s="178" t="str">
        <f>IF('DATA - Baseline'!AW203="Relaxed",1,IF('DATA - Baseline'!AW203="Rushed",2,IF('DATA - Baseline'!AW203="Happy",3,IF('DATA - Baseline'!AW203="Tired",4,""))))</f>
        <v/>
      </c>
      <c r="AX203" s="178" t="str">
        <f>IF('DATA - Baseline'!AX203="Relaxed",1,IF('DATA - Baseline'!AX203="Rushed",2,IF('DATA - Baseline'!AX203="Happy",3,IF('DATA - Baseline'!AX203="Tired",4,""))))</f>
        <v/>
      </c>
      <c r="AY203" s="154"/>
      <c r="AZ203" s="314" t="str">
        <f>IF('DATA - Baseline'!AZ203="Yes",1,IF('DATA - Baseline'!AZ203="No",2,""))</f>
        <v/>
      </c>
      <c r="BA203" s="273"/>
      <c r="BB203" s="159"/>
      <c r="BC203" s="159"/>
      <c r="BE203" s="175"/>
    </row>
    <row r="204" spans="1:57" s="132" customFormat="1" ht="15" x14ac:dyDescent="0.3">
      <c r="A204" s="148"/>
      <c r="B204" s="149"/>
      <c r="C204" s="236" t="str">
        <f t="shared" si="3"/>
        <v/>
      </c>
      <c r="D204" s="198" t="str">
        <f>IF('DATA - Baseline'!D204="","",'DATA - Baseline'!D204)</f>
        <v/>
      </c>
      <c r="E204" s="178" t="str">
        <f>IF('DATA - Baseline'!E204="","",'DATA - Baseline'!E204)</f>
        <v/>
      </c>
      <c r="F204" s="178" t="str">
        <f>IF('DATA - Baseline'!F204="","",'DATA - Baseline'!F204)</f>
        <v/>
      </c>
      <c r="G204" s="178" t="str">
        <f>IF('DATA - Baseline'!G203="","",INDEX(Codes,MATCH('DATA - Baseline'!G203,Modes,0)))</f>
        <v/>
      </c>
      <c r="H204" s="178"/>
      <c r="I204" s="178" t="str">
        <f>IF('DATA - Baseline'!I204="","",INDEX(Codes,MATCH('DATA - Baseline'!I204,Modes,0)))</f>
        <v/>
      </c>
      <c r="J204" s="134"/>
      <c r="K204" s="192" t="str">
        <f>IF('DATA - Baseline'!K204=0,"",IF('DATA - Baseline'!K204="","",'DATA - Baseline'!K204))</f>
        <v/>
      </c>
      <c r="L204" s="192" t="str">
        <f>IF('DATA - Baseline'!L204="Yes",1,IF('DATA - Baseline'!L204="No",2,""))</f>
        <v/>
      </c>
      <c r="M204" s="192" t="str">
        <f>IF('DATA - Baseline'!M204="Yes",1,IF('DATA - Baseline'!M204="No",2,""))</f>
        <v/>
      </c>
      <c r="N204" s="178" t="str">
        <f>IF('DATA - Baseline'!N204="Relaxed",1,IF('DATA - Baseline'!N204="Rushed",2,IF('DATA - Baseline'!N204="Happy",3,IF('DATA - Baseline'!N204="Frustrated",4,IF('DATA - Baseline'!N204="Other",5,"")))))</f>
        <v/>
      </c>
      <c r="O204" s="176"/>
      <c r="P204" s="178" t="str">
        <f>IF('DATA - Baseline'!P204="","",'DATA - Baseline'!P204)</f>
        <v/>
      </c>
      <c r="Q204" s="178" t="str">
        <f>IF('DATA - Baseline'!Q204="Boy",1,IF('DATA - Baseline'!Q204="Girl",2,""))</f>
        <v/>
      </c>
      <c r="R204" s="192" t="str">
        <f>IF('DATA - Baseline'!R204&gt;0,'DATA - Baseline'!R204,"")</f>
        <v/>
      </c>
      <c r="S204" s="178" t="str">
        <f>IF('DATA - Baseline'!S204="Less than 0.5km",1,IF('DATA - Baseline'!S204="0.51 to 1.59km",2,IF('DATA - Baseline'!S204="1.6 to 3km",3,IF('DATA - Baseline'!S204="Over 3km",4, ""))))</f>
        <v/>
      </c>
      <c r="T204" s="126"/>
      <c r="U204" s="135"/>
      <c r="V204" s="135"/>
      <c r="W204" s="135"/>
      <c r="X204" s="135"/>
      <c r="Y204" s="135"/>
      <c r="Z204" s="178" t="str">
        <f>IF('DATA - Baseline'!Z204="STRONGLY AGREE",1,IF('DATA - Baseline'!Z204="AGREE",2,IF('DATA - Baseline'!Z204="DISAGREE",3,IF('DATA - Baseline'!Z204="STRONGLY DISAGREE",4, ""))))</f>
        <v/>
      </c>
      <c r="AA204" s="178" t="str">
        <f>IF(C204="","",(IF(COUNTA('DATA - Baseline'!AB204:AV204)&gt;0,1,2)))</f>
        <v/>
      </c>
      <c r="AB204" s="152"/>
      <c r="AC204" s="153"/>
      <c r="AD204" s="153"/>
      <c r="AE204" s="153"/>
      <c r="AF204" s="153"/>
      <c r="AG204" s="153"/>
      <c r="AH204" s="151"/>
      <c r="AI204" s="156"/>
      <c r="AJ204" s="156"/>
      <c r="AK204" s="156"/>
      <c r="AL204" s="156"/>
      <c r="AM204" s="156"/>
      <c r="AN204" s="156"/>
      <c r="AO204" s="157"/>
      <c r="AP204" s="158"/>
      <c r="AQ204" s="158"/>
      <c r="AR204" s="158"/>
      <c r="AS204" s="158"/>
      <c r="AT204" s="158"/>
      <c r="AU204" s="158"/>
      <c r="AV204" s="158"/>
      <c r="AW204" s="178" t="str">
        <f>IF('DATA - Baseline'!AW204="Relaxed",1,IF('DATA - Baseline'!AW204="Rushed",2,IF('DATA - Baseline'!AW204="Happy",3,IF('DATA - Baseline'!AW204="Tired",4,""))))</f>
        <v/>
      </c>
      <c r="AX204" s="178" t="str">
        <f>IF('DATA - Baseline'!AX204="Relaxed",1,IF('DATA - Baseline'!AX204="Rushed",2,IF('DATA - Baseline'!AX204="Happy",3,IF('DATA - Baseline'!AX204="Tired",4,""))))</f>
        <v/>
      </c>
      <c r="AY204" s="154"/>
      <c r="AZ204" s="314" t="str">
        <f>IF('DATA - Baseline'!AZ204="Yes",1,IF('DATA - Baseline'!AZ204="No",2,""))</f>
        <v/>
      </c>
      <c r="BA204" s="273"/>
      <c r="BB204" s="159"/>
      <c r="BC204" s="159"/>
      <c r="BE204" s="175"/>
    </row>
    <row r="205" spans="1:57" s="132" customFormat="1" ht="15" x14ac:dyDescent="0.3">
      <c r="A205" s="148"/>
      <c r="B205" s="149"/>
      <c r="C205" s="236" t="str">
        <f t="shared" si="3"/>
        <v/>
      </c>
      <c r="D205" s="198" t="str">
        <f>IF('DATA - Baseline'!D205="","",'DATA - Baseline'!D205)</f>
        <v/>
      </c>
      <c r="E205" s="178" t="str">
        <f>IF('DATA - Baseline'!E205="","",'DATA - Baseline'!E205)</f>
        <v/>
      </c>
      <c r="F205" s="178" t="str">
        <f>IF('DATA - Baseline'!F205="","",'DATA - Baseline'!F205)</f>
        <v/>
      </c>
      <c r="G205" s="178" t="str">
        <f>IF('DATA - Baseline'!G204="","",INDEX(Codes,MATCH('DATA - Baseline'!G204,Modes,0)))</f>
        <v/>
      </c>
      <c r="H205" s="178"/>
      <c r="I205" s="178" t="str">
        <f>IF('DATA - Baseline'!I205="","",INDEX(Codes,MATCH('DATA - Baseline'!I205,Modes,0)))</f>
        <v/>
      </c>
      <c r="J205" s="134"/>
      <c r="K205" s="192" t="str">
        <f>IF('DATA - Baseline'!K205=0,"",IF('DATA - Baseline'!K205="","",'DATA - Baseline'!K205))</f>
        <v/>
      </c>
      <c r="L205" s="192" t="str">
        <f>IF('DATA - Baseline'!L205="Yes",1,IF('DATA - Baseline'!L205="No",2,""))</f>
        <v/>
      </c>
      <c r="M205" s="192" t="str">
        <f>IF('DATA - Baseline'!M205="Yes",1,IF('DATA - Baseline'!M205="No",2,""))</f>
        <v/>
      </c>
      <c r="N205" s="178" t="str">
        <f>IF('DATA - Baseline'!N205="Relaxed",1,IF('DATA - Baseline'!N205="Rushed",2,IF('DATA - Baseline'!N205="Happy",3,IF('DATA - Baseline'!N205="Frustrated",4,IF('DATA - Baseline'!N205="Other",5,"")))))</f>
        <v/>
      </c>
      <c r="O205" s="176"/>
      <c r="P205" s="178" t="str">
        <f>IF('DATA - Baseline'!P205="","",'DATA - Baseline'!P205)</f>
        <v/>
      </c>
      <c r="Q205" s="178" t="str">
        <f>IF('DATA - Baseline'!Q205="Boy",1,IF('DATA - Baseline'!Q205="Girl",2,""))</f>
        <v/>
      </c>
      <c r="R205" s="192" t="str">
        <f>IF('DATA - Baseline'!R205&gt;0,'DATA - Baseline'!R205,"")</f>
        <v/>
      </c>
      <c r="S205" s="178" t="str">
        <f>IF('DATA - Baseline'!S205="Less than 0.5km",1,IF('DATA - Baseline'!S205="0.51 to 1.59km",2,IF('DATA - Baseline'!S205="1.6 to 3km",3,IF('DATA - Baseline'!S205="Over 3km",4, ""))))</f>
        <v/>
      </c>
      <c r="T205" s="126"/>
      <c r="U205" s="135"/>
      <c r="V205" s="135"/>
      <c r="W205" s="135"/>
      <c r="X205" s="135"/>
      <c r="Y205" s="135"/>
      <c r="Z205" s="178" t="str">
        <f>IF('DATA - Baseline'!Z205="STRONGLY AGREE",1,IF('DATA - Baseline'!Z205="AGREE",2,IF('DATA - Baseline'!Z205="DISAGREE",3,IF('DATA - Baseline'!Z205="STRONGLY DISAGREE",4, ""))))</f>
        <v/>
      </c>
      <c r="AA205" s="178" t="str">
        <f>IF(C205="","",(IF(COUNTA('DATA - Baseline'!AB205:AV205)&gt;0,1,2)))</f>
        <v/>
      </c>
      <c r="AB205" s="152"/>
      <c r="AC205" s="153"/>
      <c r="AD205" s="153"/>
      <c r="AE205" s="153"/>
      <c r="AF205" s="153"/>
      <c r="AG205" s="153"/>
      <c r="AH205" s="151"/>
      <c r="AI205" s="156"/>
      <c r="AJ205" s="156"/>
      <c r="AK205" s="156"/>
      <c r="AL205" s="156"/>
      <c r="AM205" s="156"/>
      <c r="AN205" s="156"/>
      <c r="AO205" s="157"/>
      <c r="AP205" s="158"/>
      <c r="AQ205" s="158"/>
      <c r="AR205" s="158"/>
      <c r="AS205" s="158"/>
      <c r="AT205" s="158"/>
      <c r="AU205" s="158"/>
      <c r="AV205" s="158"/>
      <c r="AW205" s="178" t="str">
        <f>IF('DATA - Baseline'!AW205="Relaxed",1,IF('DATA - Baseline'!AW205="Rushed",2,IF('DATA - Baseline'!AW205="Happy",3,IF('DATA - Baseline'!AW205="Tired",4,""))))</f>
        <v/>
      </c>
      <c r="AX205" s="178" t="str">
        <f>IF('DATA - Baseline'!AX205="Relaxed",1,IF('DATA - Baseline'!AX205="Rushed",2,IF('DATA - Baseline'!AX205="Happy",3,IF('DATA - Baseline'!AX205="Tired",4,""))))</f>
        <v/>
      </c>
      <c r="AY205" s="154"/>
      <c r="AZ205" s="314" t="str">
        <f>IF('DATA - Baseline'!AZ205="Yes",1,IF('DATA - Baseline'!AZ205="No",2,""))</f>
        <v/>
      </c>
      <c r="BA205" s="273"/>
      <c r="BB205" s="159"/>
      <c r="BC205" s="159"/>
      <c r="BE205" s="175"/>
    </row>
    <row r="206" spans="1:57" s="132" customFormat="1" ht="15" x14ac:dyDescent="0.3">
      <c r="A206" s="148"/>
      <c r="B206" s="149"/>
      <c r="C206" s="236" t="str">
        <f t="shared" si="3"/>
        <v/>
      </c>
      <c r="D206" s="198" t="str">
        <f>IF('DATA - Baseline'!D206="","",'DATA - Baseline'!D206)</f>
        <v/>
      </c>
      <c r="E206" s="178" t="str">
        <f>IF('DATA - Baseline'!E206="","",'DATA - Baseline'!E206)</f>
        <v/>
      </c>
      <c r="F206" s="178" t="str">
        <f>IF('DATA - Baseline'!F206="","",'DATA - Baseline'!F206)</f>
        <v/>
      </c>
      <c r="G206" s="178" t="str">
        <f>IF('DATA - Baseline'!G205="","",INDEX(Codes,MATCH('DATA - Baseline'!G205,Modes,0)))</f>
        <v/>
      </c>
      <c r="H206" s="178"/>
      <c r="I206" s="178" t="str">
        <f>IF('DATA - Baseline'!I206="","",INDEX(Codes,MATCH('DATA - Baseline'!I206,Modes,0)))</f>
        <v/>
      </c>
      <c r="J206" s="134"/>
      <c r="K206" s="192" t="str">
        <f>IF('DATA - Baseline'!K206=0,"",IF('DATA - Baseline'!K206="","",'DATA - Baseline'!K206))</f>
        <v/>
      </c>
      <c r="L206" s="192" t="str">
        <f>IF('DATA - Baseline'!L206="Yes",1,IF('DATA - Baseline'!L206="No",2,""))</f>
        <v/>
      </c>
      <c r="M206" s="192" t="str">
        <f>IF('DATA - Baseline'!M206="Yes",1,IF('DATA - Baseline'!M206="No",2,""))</f>
        <v/>
      </c>
      <c r="N206" s="178" t="str">
        <f>IF('DATA - Baseline'!N206="Relaxed",1,IF('DATA - Baseline'!N206="Rushed",2,IF('DATA - Baseline'!N206="Happy",3,IF('DATA - Baseline'!N206="Frustrated",4,IF('DATA - Baseline'!N206="Other",5,"")))))</f>
        <v/>
      </c>
      <c r="O206" s="176"/>
      <c r="P206" s="178" t="str">
        <f>IF('DATA - Baseline'!P206="","",'DATA - Baseline'!P206)</f>
        <v/>
      </c>
      <c r="Q206" s="178" t="str">
        <f>IF('DATA - Baseline'!Q206="Boy",1,IF('DATA - Baseline'!Q206="Girl",2,""))</f>
        <v/>
      </c>
      <c r="R206" s="192" t="str">
        <f>IF('DATA - Baseline'!R206&gt;0,'DATA - Baseline'!R206,"")</f>
        <v/>
      </c>
      <c r="S206" s="178" t="str">
        <f>IF('DATA - Baseline'!S206="Less than 0.5km",1,IF('DATA - Baseline'!S206="0.51 to 1.59km",2,IF('DATA - Baseline'!S206="1.6 to 3km",3,IF('DATA - Baseline'!S206="Over 3km",4, ""))))</f>
        <v/>
      </c>
      <c r="T206" s="126"/>
      <c r="U206" s="135"/>
      <c r="V206" s="135"/>
      <c r="W206" s="135"/>
      <c r="X206" s="135"/>
      <c r="Y206" s="135"/>
      <c r="Z206" s="178" t="str">
        <f>IF('DATA - Baseline'!Z206="STRONGLY AGREE",1,IF('DATA - Baseline'!Z206="AGREE",2,IF('DATA - Baseline'!Z206="DISAGREE",3,IF('DATA - Baseline'!Z206="STRONGLY DISAGREE",4, ""))))</f>
        <v/>
      </c>
      <c r="AA206" s="178" t="str">
        <f>IF(C206="","",(IF(COUNTA('DATA - Baseline'!AB206:AV206)&gt;0,1,2)))</f>
        <v/>
      </c>
      <c r="AB206" s="152"/>
      <c r="AC206" s="153"/>
      <c r="AD206" s="153"/>
      <c r="AE206" s="153"/>
      <c r="AF206" s="153"/>
      <c r="AG206" s="153"/>
      <c r="AH206" s="151"/>
      <c r="AI206" s="156"/>
      <c r="AJ206" s="156"/>
      <c r="AK206" s="156"/>
      <c r="AL206" s="156"/>
      <c r="AM206" s="156"/>
      <c r="AN206" s="156"/>
      <c r="AO206" s="157"/>
      <c r="AP206" s="158"/>
      <c r="AQ206" s="158"/>
      <c r="AR206" s="158"/>
      <c r="AS206" s="158"/>
      <c r="AT206" s="158"/>
      <c r="AU206" s="158"/>
      <c r="AV206" s="158"/>
      <c r="AW206" s="178" t="str">
        <f>IF('DATA - Baseline'!AW206="Relaxed",1,IF('DATA - Baseline'!AW206="Rushed",2,IF('DATA - Baseline'!AW206="Happy",3,IF('DATA - Baseline'!AW206="Tired",4,""))))</f>
        <v/>
      </c>
      <c r="AX206" s="178" t="str">
        <f>IF('DATA - Baseline'!AX206="Relaxed",1,IF('DATA - Baseline'!AX206="Rushed",2,IF('DATA - Baseline'!AX206="Happy",3,IF('DATA - Baseline'!AX206="Tired",4,""))))</f>
        <v/>
      </c>
      <c r="AY206" s="154"/>
      <c r="AZ206" s="314" t="str">
        <f>IF('DATA - Baseline'!AZ206="Yes",1,IF('DATA - Baseline'!AZ206="No",2,""))</f>
        <v/>
      </c>
      <c r="BA206" s="273"/>
      <c r="BB206" s="159"/>
      <c r="BC206" s="159"/>
      <c r="BE206" s="175"/>
    </row>
    <row r="207" spans="1:57" s="132" customFormat="1" ht="15" x14ac:dyDescent="0.3">
      <c r="A207" s="148"/>
      <c r="B207" s="149"/>
      <c r="C207" s="236" t="str">
        <f t="shared" si="3"/>
        <v/>
      </c>
      <c r="D207" s="198" t="str">
        <f>IF('DATA - Baseline'!D207="","",'DATA - Baseline'!D207)</f>
        <v/>
      </c>
      <c r="E207" s="178" t="str">
        <f>IF('DATA - Baseline'!E207="","",'DATA - Baseline'!E207)</f>
        <v/>
      </c>
      <c r="F207" s="178" t="str">
        <f>IF('DATA - Baseline'!F207="","",'DATA - Baseline'!F207)</f>
        <v/>
      </c>
      <c r="G207" s="178" t="str">
        <f>IF('DATA - Baseline'!G206="","",INDEX(Codes,MATCH('DATA - Baseline'!G206,Modes,0)))</f>
        <v/>
      </c>
      <c r="H207" s="178"/>
      <c r="I207" s="178" t="str">
        <f>IF('DATA - Baseline'!I207="","",INDEX(Codes,MATCH('DATA - Baseline'!I207,Modes,0)))</f>
        <v/>
      </c>
      <c r="J207" s="134"/>
      <c r="K207" s="192" t="str">
        <f>IF('DATA - Baseline'!K207=0,"",IF('DATA - Baseline'!K207="","",'DATA - Baseline'!K207))</f>
        <v/>
      </c>
      <c r="L207" s="192" t="str">
        <f>IF('DATA - Baseline'!L207="Yes",1,IF('DATA - Baseline'!L207="No",2,""))</f>
        <v/>
      </c>
      <c r="M207" s="192" t="str">
        <f>IF('DATA - Baseline'!M207="Yes",1,IF('DATA - Baseline'!M207="No",2,""))</f>
        <v/>
      </c>
      <c r="N207" s="178" t="str">
        <f>IF('DATA - Baseline'!N207="Relaxed",1,IF('DATA - Baseline'!N207="Rushed",2,IF('DATA - Baseline'!N207="Happy",3,IF('DATA - Baseline'!N207="Frustrated",4,IF('DATA - Baseline'!N207="Other",5,"")))))</f>
        <v/>
      </c>
      <c r="O207" s="176"/>
      <c r="P207" s="178" t="str">
        <f>IF('DATA - Baseline'!P207="","",'DATA - Baseline'!P207)</f>
        <v/>
      </c>
      <c r="Q207" s="178" t="str">
        <f>IF('DATA - Baseline'!Q207="Boy",1,IF('DATA - Baseline'!Q207="Girl",2,""))</f>
        <v/>
      </c>
      <c r="R207" s="192" t="str">
        <f>IF('DATA - Baseline'!R207&gt;0,'DATA - Baseline'!R207,"")</f>
        <v/>
      </c>
      <c r="S207" s="178" t="str">
        <f>IF('DATA - Baseline'!S207="Less than 0.5km",1,IF('DATA - Baseline'!S207="0.51 to 1.59km",2,IF('DATA - Baseline'!S207="1.6 to 3km",3,IF('DATA - Baseline'!S207="Over 3km",4, ""))))</f>
        <v/>
      </c>
      <c r="T207" s="126"/>
      <c r="U207" s="135"/>
      <c r="V207" s="135"/>
      <c r="W207" s="135"/>
      <c r="X207" s="135"/>
      <c r="Y207" s="135"/>
      <c r="Z207" s="178" t="str">
        <f>IF('DATA - Baseline'!Z207="STRONGLY AGREE",1,IF('DATA - Baseline'!Z207="AGREE",2,IF('DATA - Baseline'!Z207="DISAGREE",3,IF('DATA - Baseline'!Z207="STRONGLY DISAGREE",4, ""))))</f>
        <v/>
      </c>
      <c r="AA207" s="178" t="str">
        <f>IF(C207="","",(IF(COUNTA('DATA - Baseline'!AB207:AV207)&gt;0,1,2)))</f>
        <v/>
      </c>
      <c r="AB207" s="152"/>
      <c r="AC207" s="153"/>
      <c r="AD207" s="153"/>
      <c r="AE207" s="153"/>
      <c r="AF207" s="153"/>
      <c r="AG207" s="153"/>
      <c r="AH207" s="151"/>
      <c r="AI207" s="156"/>
      <c r="AJ207" s="156"/>
      <c r="AK207" s="156"/>
      <c r="AL207" s="156"/>
      <c r="AM207" s="156"/>
      <c r="AN207" s="156"/>
      <c r="AO207" s="157"/>
      <c r="AP207" s="158"/>
      <c r="AQ207" s="158"/>
      <c r="AR207" s="158"/>
      <c r="AS207" s="158"/>
      <c r="AT207" s="158"/>
      <c r="AU207" s="158"/>
      <c r="AV207" s="158"/>
      <c r="AW207" s="178" t="str">
        <f>IF('DATA - Baseline'!AW207="Relaxed",1,IF('DATA - Baseline'!AW207="Rushed",2,IF('DATA - Baseline'!AW207="Happy",3,IF('DATA - Baseline'!AW207="Tired",4,""))))</f>
        <v/>
      </c>
      <c r="AX207" s="178" t="str">
        <f>IF('DATA - Baseline'!AX207="Relaxed",1,IF('DATA - Baseline'!AX207="Rushed",2,IF('DATA - Baseline'!AX207="Happy",3,IF('DATA - Baseline'!AX207="Tired",4,""))))</f>
        <v/>
      </c>
      <c r="AY207" s="154"/>
      <c r="AZ207" s="314" t="str">
        <f>IF('DATA - Baseline'!AZ207="Yes",1,IF('DATA - Baseline'!AZ207="No",2,""))</f>
        <v/>
      </c>
      <c r="BA207" s="273"/>
      <c r="BB207" s="159"/>
      <c r="BC207" s="159"/>
      <c r="BE207" s="175"/>
    </row>
    <row r="208" spans="1:57" s="132" customFormat="1" ht="15" x14ac:dyDescent="0.3">
      <c r="A208" s="148"/>
      <c r="B208" s="149"/>
      <c r="C208" s="236" t="str">
        <f t="shared" si="3"/>
        <v/>
      </c>
      <c r="D208" s="198" t="str">
        <f>IF('DATA - Baseline'!D208="","",'DATA - Baseline'!D208)</f>
        <v/>
      </c>
      <c r="E208" s="178" t="str">
        <f>IF('DATA - Baseline'!E208="","",'DATA - Baseline'!E208)</f>
        <v/>
      </c>
      <c r="F208" s="178" t="str">
        <f>IF('DATA - Baseline'!F208="","",'DATA - Baseline'!F208)</f>
        <v/>
      </c>
      <c r="G208" s="178" t="str">
        <f>IF('DATA - Baseline'!G207="","",INDEX(Codes,MATCH('DATA - Baseline'!G207,Modes,0)))</f>
        <v/>
      </c>
      <c r="H208" s="178"/>
      <c r="I208" s="178" t="str">
        <f>IF('DATA - Baseline'!I208="","",INDEX(Codes,MATCH('DATA - Baseline'!I208,Modes,0)))</f>
        <v/>
      </c>
      <c r="J208" s="134"/>
      <c r="K208" s="192" t="str">
        <f>IF('DATA - Baseline'!K208=0,"",IF('DATA - Baseline'!K208="","",'DATA - Baseline'!K208))</f>
        <v/>
      </c>
      <c r="L208" s="192" t="str">
        <f>IF('DATA - Baseline'!L208="Yes",1,IF('DATA - Baseline'!L208="No",2,""))</f>
        <v/>
      </c>
      <c r="M208" s="192" t="str">
        <f>IF('DATA - Baseline'!M208="Yes",1,IF('DATA - Baseline'!M208="No",2,""))</f>
        <v/>
      </c>
      <c r="N208" s="178" t="str">
        <f>IF('DATA - Baseline'!N208="Relaxed",1,IF('DATA - Baseline'!N208="Rushed",2,IF('DATA - Baseline'!N208="Happy",3,IF('DATA - Baseline'!N208="Frustrated",4,IF('DATA - Baseline'!N208="Other",5,"")))))</f>
        <v/>
      </c>
      <c r="O208" s="176"/>
      <c r="P208" s="178" t="str">
        <f>IF('DATA - Baseline'!P208="","",'DATA - Baseline'!P208)</f>
        <v/>
      </c>
      <c r="Q208" s="178" t="str">
        <f>IF('DATA - Baseline'!Q208="Boy",1,IF('DATA - Baseline'!Q208="Girl",2,""))</f>
        <v/>
      </c>
      <c r="R208" s="192" t="str">
        <f>IF('DATA - Baseline'!R208&gt;0,'DATA - Baseline'!R208,"")</f>
        <v/>
      </c>
      <c r="S208" s="178" t="str">
        <f>IF('DATA - Baseline'!S208="Less than 0.5km",1,IF('DATA - Baseline'!S208="0.51 to 1.59km",2,IF('DATA - Baseline'!S208="1.6 to 3km",3,IF('DATA - Baseline'!S208="Over 3km",4, ""))))</f>
        <v/>
      </c>
      <c r="T208" s="126"/>
      <c r="U208" s="135"/>
      <c r="V208" s="135"/>
      <c r="W208" s="135"/>
      <c r="X208" s="135"/>
      <c r="Y208" s="135"/>
      <c r="Z208" s="178" t="str">
        <f>IF('DATA - Baseline'!Z208="STRONGLY AGREE",1,IF('DATA - Baseline'!Z208="AGREE",2,IF('DATA - Baseline'!Z208="DISAGREE",3,IF('DATA - Baseline'!Z208="STRONGLY DISAGREE",4, ""))))</f>
        <v/>
      </c>
      <c r="AA208" s="178" t="str">
        <f>IF(C208="","",(IF(COUNTA('DATA - Baseline'!AB208:AV208)&gt;0,1,2)))</f>
        <v/>
      </c>
      <c r="AB208" s="152"/>
      <c r="AC208" s="153"/>
      <c r="AD208" s="153"/>
      <c r="AE208" s="153"/>
      <c r="AF208" s="153"/>
      <c r="AG208" s="153"/>
      <c r="AH208" s="151"/>
      <c r="AI208" s="156"/>
      <c r="AJ208" s="156"/>
      <c r="AK208" s="156"/>
      <c r="AL208" s="156"/>
      <c r="AM208" s="156"/>
      <c r="AN208" s="156"/>
      <c r="AO208" s="157"/>
      <c r="AP208" s="158"/>
      <c r="AQ208" s="158"/>
      <c r="AR208" s="158"/>
      <c r="AS208" s="158"/>
      <c r="AT208" s="158"/>
      <c r="AU208" s="158"/>
      <c r="AV208" s="158"/>
      <c r="AW208" s="178" t="str">
        <f>IF('DATA - Baseline'!AW208="Relaxed",1,IF('DATA - Baseline'!AW208="Rushed",2,IF('DATA - Baseline'!AW208="Happy",3,IF('DATA - Baseline'!AW208="Tired",4,""))))</f>
        <v/>
      </c>
      <c r="AX208" s="178" t="str">
        <f>IF('DATA - Baseline'!AX208="Relaxed",1,IF('DATA - Baseline'!AX208="Rushed",2,IF('DATA - Baseline'!AX208="Happy",3,IF('DATA - Baseline'!AX208="Tired",4,""))))</f>
        <v/>
      </c>
      <c r="AY208" s="154"/>
      <c r="AZ208" s="314" t="str">
        <f>IF('DATA - Baseline'!AZ208="Yes",1,IF('DATA - Baseline'!AZ208="No",2,""))</f>
        <v/>
      </c>
      <c r="BA208" s="273"/>
      <c r="BB208" s="159"/>
      <c r="BC208" s="159"/>
      <c r="BE208" s="175"/>
    </row>
    <row r="209" spans="1:57" s="132" customFormat="1" ht="15" x14ac:dyDescent="0.3">
      <c r="A209" s="148"/>
      <c r="B209" s="149"/>
      <c r="C209" s="236" t="str">
        <f t="shared" si="3"/>
        <v/>
      </c>
      <c r="D209" s="198" t="str">
        <f>IF('DATA - Baseline'!D209="","",'DATA - Baseline'!D209)</f>
        <v/>
      </c>
      <c r="E209" s="178" t="str">
        <f>IF('DATA - Baseline'!E209="","",'DATA - Baseline'!E209)</f>
        <v/>
      </c>
      <c r="F209" s="178" t="str">
        <f>IF('DATA - Baseline'!F209="","",'DATA - Baseline'!F209)</f>
        <v/>
      </c>
      <c r="G209" s="178" t="str">
        <f>IF('DATA - Baseline'!G208="","",INDEX(Codes,MATCH('DATA - Baseline'!G208,Modes,0)))</f>
        <v/>
      </c>
      <c r="H209" s="178"/>
      <c r="I209" s="178" t="str">
        <f>IF('DATA - Baseline'!I209="","",INDEX(Codes,MATCH('DATA - Baseline'!I209,Modes,0)))</f>
        <v/>
      </c>
      <c r="J209" s="134"/>
      <c r="K209" s="192" t="str">
        <f>IF('DATA - Baseline'!K209=0,"",IF('DATA - Baseline'!K209="","",'DATA - Baseline'!K209))</f>
        <v/>
      </c>
      <c r="L209" s="192" t="str">
        <f>IF('DATA - Baseline'!L209="Yes",1,IF('DATA - Baseline'!L209="No",2,""))</f>
        <v/>
      </c>
      <c r="M209" s="192" t="str">
        <f>IF('DATA - Baseline'!M209="Yes",1,IF('DATA - Baseline'!M209="No",2,""))</f>
        <v/>
      </c>
      <c r="N209" s="178" t="str">
        <f>IF('DATA - Baseline'!N209="Relaxed",1,IF('DATA - Baseline'!N209="Rushed",2,IF('DATA - Baseline'!N209="Happy",3,IF('DATA - Baseline'!N209="Frustrated",4,IF('DATA - Baseline'!N209="Other",5,"")))))</f>
        <v/>
      </c>
      <c r="O209" s="176"/>
      <c r="P209" s="178" t="str">
        <f>IF('DATA - Baseline'!P209="","",'DATA - Baseline'!P209)</f>
        <v/>
      </c>
      <c r="Q209" s="178" t="str">
        <f>IF('DATA - Baseline'!Q209="Boy",1,IF('DATA - Baseline'!Q209="Girl",2,""))</f>
        <v/>
      </c>
      <c r="R209" s="192" t="str">
        <f>IF('DATA - Baseline'!R209&gt;0,'DATA - Baseline'!R209,"")</f>
        <v/>
      </c>
      <c r="S209" s="178" t="str">
        <f>IF('DATA - Baseline'!S209="Less than 0.5km",1,IF('DATA - Baseline'!S209="0.51 to 1.59km",2,IF('DATA - Baseline'!S209="1.6 to 3km",3,IF('DATA - Baseline'!S209="Over 3km",4, ""))))</f>
        <v/>
      </c>
      <c r="T209" s="126"/>
      <c r="U209" s="135"/>
      <c r="V209" s="135"/>
      <c r="W209" s="135"/>
      <c r="X209" s="135"/>
      <c r="Y209" s="135"/>
      <c r="Z209" s="178" t="str">
        <f>IF('DATA - Baseline'!Z209="STRONGLY AGREE",1,IF('DATA - Baseline'!Z209="AGREE",2,IF('DATA - Baseline'!Z209="DISAGREE",3,IF('DATA - Baseline'!Z209="STRONGLY DISAGREE",4, ""))))</f>
        <v/>
      </c>
      <c r="AA209" s="178" t="str">
        <f>IF(C209="","",(IF(COUNTA('DATA - Baseline'!AB209:AV209)&gt;0,1,2)))</f>
        <v/>
      </c>
      <c r="AB209" s="152"/>
      <c r="AC209" s="153"/>
      <c r="AD209" s="153"/>
      <c r="AE209" s="153"/>
      <c r="AF209" s="153"/>
      <c r="AG209" s="153"/>
      <c r="AH209" s="151"/>
      <c r="AI209" s="156"/>
      <c r="AJ209" s="156"/>
      <c r="AK209" s="156"/>
      <c r="AL209" s="156"/>
      <c r="AM209" s="156"/>
      <c r="AN209" s="156"/>
      <c r="AO209" s="157"/>
      <c r="AP209" s="158"/>
      <c r="AQ209" s="158"/>
      <c r="AR209" s="158"/>
      <c r="AS209" s="158"/>
      <c r="AT209" s="158"/>
      <c r="AU209" s="158"/>
      <c r="AV209" s="158"/>
      <c r="AW209" s="178" t="str">
        <f>IF('DATA - Baseline'!AW209="Relaxed",1,IF('DATA - Baseline'!AW209="Rushed",2,IF('DATA - Baseline'!AW209="Happy",3,IF('DATA - Baseline'!AW209="Tired",4,""))))</f>
        <v/>
      </c>
      <c r="AX209" s="178" t="str">
        <f>IF('DATA - Baseline'!AX209="Relaxed",1,IF('DATA - Baseline'!AX209="Rushed",2,IF('DATA - Baseline'!AX209="Happy",3,IF('DATA - Baseline'!AX209="Tired",4,""))))</f>
        <v/>
      </c>
      <c r="AY209" s="154"/>
      <c r="AZ209" s="314" t="str">
        <f>IF('DATA - Baseline'!AZ209="Yes",1,IF('DATA - Baseline'!AZ209="No",2,""))</f>
        <v/>
      </c>
      <c r="BA209" s="273"/>
      <c r="BB209" s="159"/>
      <c r="BC209" s="159"/>
      <c r="BE209" s="175"/>
    </row>
    <row r="210" spans="1:57" s="132" customFormat="1" ht="15" x14ac:dyDescent="0.3">
      <c r="A210" s="148"/>
      <c r="B210" s="149"/>
      <c r="C210" s="236" t="str">
        <f t="shared" si="3"/>
        <v/>
      </c>
      <c r="D210" s="198" t="str">
        <f>IF('DATA - Baseline'!D210="","",'DATA - Baseline'!D210)</f>
        <v/>
      </c>
      <c r="E210" s="178" t="str">
        <f>IF('DATA - Baseline'!E210="","",'DATA - Baseline'!E210)</f>
        <v/>
      </c>
      <c r="F210" s="178" t="str">
        <f>IF('DATA - Baseline'!F210="","",'DATA - Baseline'!F210)</f>
        <v/>
      </c>
      <c r="G210" s="178" t="str">
        <f>IF('DATA - Baseline'!G209="","",INDEX(Codes,MATCH('DATA - Baseline'!G209,Modes,0)))</f>
        <v/>
      </c>
      <c r="H210" s="178"/>
      <c r="I210" s="178" t="str">
        <f>IF('DATA - Baseline'!I210="","",INDEX(Codes,MATCH('DATA - Baseline'!I210,Modes,0)))</f>
        <v/>
      </c>
      <c r="J210" s="134"/>
      <c r="K210" s="192" t="str">
        <f>IF('DATA - Baseline'!K210=0,"",IF('DATA - Baseline'!K210="","",'DATA - Baseline'!K210))</f>
        <v/>
      </c>
      <c r="L210" s="192" t="str">
        <f>IF('DATA - Baseline'!L210="Yes",1,IF('DATA - Baseline'!L210="No",2,""))</f>
        <v/>
      </c>
      <c r="M210" s="192" t="str">
        <f>IF('DATA - Baseline'!M210="Yes",1,IF('DATA - Baseline'!M210="No",2,""))</f>
        <v/>
      </c>
      <c r="N210" s="178" t="str">
        <f>IF('DATA - Baseline'!N210="Relaxed",1,IF('DATA - Baseline'!N210="Rushed",2,IF('DATA - Baseline'!N210="Happy",3,IF('DATA - Baseline'!N210="Frustrated",4,IF('DATA - Baseline'!N210="Other",5,"")))))</f>
        <v/>
      </c>
      <c r="O210" s="176"/>
      <c r="P210" s="178" t="str">
        <f>IF('DATA - Baseline'!P210="","",'DATA - Baseline'!P210)</f>
        <v/>
      </c>
      <c r="Q210" s="178" t="str">
        <f>IF('DATA - Baseline'!Q210="Boy",1,IF('DATA - Baseline'!Q210="Girl",2,""))</f>
        <v/>
      </c>
      <c r="R210" s="192" t="str">
        <f>IF('DATA - Baseline'!R210&gt;0,'DATA - Baseline'!R210,"")</f>
        <v/>
      </c>
      <c r="S210" s="178" t="str">
        <f>IF('DATA - Baseline'!S210="Less than 0.5km",1,IF('DATA - Baseline'!S210="0.51 to 1.59km",2,IF('DATA - Baseline'!S210="1.6 to 3km",3,IF('DATA - Baseline'!S210="Over 3km",4, ""))))</f>
        <v/>
      </c>
      <c r="T210" s="126"/>
      <c r="U210" s="135"/>
      <c r="V210" s="135"/>
      <c r="W210" s="135"/>
      <c r="X210" s="135"/>
      <c r="Y210" s="135"/>
      <c r="Z210" s="178" t="str">
        <f>IF('DATA - Baseline'!Z210="STRONGLY AGREE",1,IF('DATA - Baseline'!Z210="AGREE",2,IF('DATA - Baseline'!Z210="DISAGREE",3,IF('DATA - Baseline'!Z210="STRONGLY DISAGREE",4, ""))))</f>
        <v/>
      </c>
      <c r="AA210" s="178" t="str">
        <f>IF(C210="","",(IF(COUNTA('DATA - Baseline'!AB210:AV210)&gt;0,1,2)))</f>
        <v/>
      </c>
      <c r="AB210" s="152"/>
      <c r="AC210" s="153"/>
      <c r="AD210" s="153"/>
      <c r="AE210" s="153"/>
      <c r="AF210" s="153"/>
      <c r="AG210" s="153"/>
      <c r="AH210" s="151"/>
      <c r="AI210" s="156"/>
      <c r="AJ210" s="156"/>
      <c r="AK210" s="156"/>
      <c r="AL210" s="156"/>
      <c r="AM210" s="156"/>
      <c r="AN210" s="156"/>
      <c r="AO210" s="157"/>
      <c r="AP210" s="158"/>
      <c r="AQ210" s="158"/>
      <c r="AR210" s="158"/>
      <c r="AS210" s="158"/>
      <c r="AT210" s="158"/>
      <c r="AU210" s="158"/>
      <c r="AV210" s="158"/>
      <c r="AW210" s="178" t="str">
        <f>IF('DATA - Baseline'!AW210="Relaxed",1,IF('DATA - Baseline'!AW210="Rushed",2,IF('DATA - Baseline'!AW210="Happy",3,IF('DATA - Baseline'!AW210="Tired",4,""))))</f>
        <v/>
      </c>
      <c r="AX210" s="178" t="str">
        <f>IF('DATA - Baseline'!AX210="Relaxed",1,IF('DATA - Baseline'!AX210="Rushed",2,IF('DATA - Baseline'!AX210="Happy",3,IF('DATA - Baseline'!AX210="Tired",4,""))))</f>
        <v/>
      </c>
      <c r="AY210" s="154"/>
      <c r="AZ210" s="314" t="str">
        <f>IF('DATA - Baseline'!AZ210="Yes",1,IF('DATA - Baseline'!AZ210="No",2,""))</f>
        <v/>
      </c>
      <c r="BA210" s="273"/>
      <c r="BB210" s="159"/>
      <c r="BC210" s="159"/>
      <c r="BE210" s="175"/>
    </row>
    <row r="211" spans="1:57" s="132" customFormat="1" ht="15" x14ac:dyDescent="0.3">
      <c r="A211" s="148"/>
      <c r="B211" s="149"/>
      <c r="C211" s="236" t="str">
        <f t="shared" si="3"/>
        <v/>
      </c>
      <c r="D211" s="198" t="str">
        <f>IF('DATA - Baseline'!D211="","",'DATA - Baseline'!D211)</f>
        <v/>
      </c>
      <c r="E211" s="178" t="str">
        <f>IF('DATA - Baseline'!E211="","",'DATA - Baseline'!E211)</f>
        <v/>
      </c>
      <c r="F211" s="178" t="str">
        <f>IF('DATA - Baseline'!F211="","",'DATA - Baseline'!F211)</f>
        <v/>
      </c>
      <c r="G211" s="178" t="str">
        <f>IF('DATA - Baseline'!G210="","",INDEX(Codes,MATCH('DATA - Baseline'!G210,Modes,0)))</f>
        <v/>
      </c>
      <c r="H211" s="178"/>
      <c r="I211" s="178" t="str">
        <f>IF('DATA - Baseline'!I211="","",INDEX(Codes,MATCH('DATA - Baseline'!I211,Modes,0)))</f>
        <v/>
      </c>
      <c r="J211" s="134"/>
      <c r="K211" s="192" t="str">
        <f>IF('DATA - Baseline'!K211=0,"",IF('DATA - Baseline'!K211="","",'DATA - Baseline'!K211))</f>
        <v/>
      </c>
      <c r="L211" s="192" t="str">
        <f>IF('DATA - Baseline'!L211="Yes",1,IF('DATA - Baseline'!L211="No",2,""))</f>
        <v/>
      </c>
      <c r="M211" s="192" t="str">
        <f>IF('DATA - Baseline'!M211="Yes",1,IF('DATA - Baseline'!M211="No",2,""))</f>
        <v/>
      </c>
      <c r="N211" s="178" t="str">
        <f>IF('DATA - Baseline'!N211="Relaxed",1,IF('DATA - Baseline'!N211="Rushed",2,IF('DATA - Baseline'!N211="Happy",3,IF('DATA - Baseline'!N211="Frustrated",4,IF('DATA - Baseline'!N211="Other",5,"")))))</f>
        <v/>
      </c>
      <c r="O211" s="176"/>
      <c r="P211" s="178" t="str">
        <f>IF('DATA - Baseline'!P211="","",'DATA - Baseline'!P211)</f>
        <v/>
      </c>
      <c r="Q211" s="178" t="str">
        <f>IF('DATA - Baseline'!Q211="Boy",1,IF('DATA - Baseline'!Q211="Girl",2,""))</f>
        <v/>
      </c>
      <c r="R211" s="192" t="str">
        <f>IF('DATA - Baseline'!R211&gt;0,'DATA - Baseline'!R211,"")</f>
        <v/>
      </c>
      <c r="S211" s="178" t="str">
        <f>IF('DATA - Baseline'!S211="Less than 0.5km",1,IF('DATA - Baseline'!S211="0.51 to 1.59km",2,IF('DATA - Baseline'!S211="1.6 to 3km",3,IF('DATA - Baseline'!S211="Over 3km",4, ""))))</f>
        <v/>
      </c>
      <c r="T211" s="126"/>
      <c r="U211" s="135"/>
      <c r="V211" s="135"/>
      <c r="W211" s="135"/>
      <c r="X211" s="135"/>
      <c r="Y211" s="135"/>
      <c r="Z211" s="178" t="str">
        <f>IF('DATA - Baseline'!Z211="STRONGLY AGREE",1,IF('DATA - Baseline'!Z211="AGREE",2,IF('DATA - Baseline'!Z211="DISAGREE",3,IF('DATA - Baseline'!Z211="STRONGLY DISAGREE",4, ""))))</f>
        <v/>
      </c>
      <c r="AA211" s="178" t="str">
        <f>IF(C211="","",(IF(COUNTA('DATA - Baseline'!AB211:AV211)&gt;0,1,2)))</f>
        <v/>
      </c>
      <c r="AB211" s="152"/>
      <c r="AC211" s="153"/>
      <c r="AD211" s="153"/>
      <c r="AE211" s="153"/>
      <c r="AF211" s="153"/>
      <c r="AG211" s="153"/>
      <c r="AH211" s="151"/>
      <c r="AI211" s="156"/>
      <c r="AJ211" s="156"/>
      <c r="AK211" s="156"/>
      <c r="AL211" s="156"/>
      <c r="AM211" s="156"/>
      <c r="AN211" s="156"/>
      <c r="AO211" s="157"/>
      <c r="AP211" s="158"/>
      <c r="AQ211" s="158"/>
      <c r="AR211" s="158"/>
      <c r="AS211" s="158"/>
      <c r="AT211" s="158"/>
      <c r="AU211" s="158"/>
      <c r="AV211" s="158"/>
      <c r="AW211" s="178" t="str">
        <f>IF('DATA - Baseline'!AW211="Relaxed",1,IF('DATA - Baseline'!AW211="Rushed",2,IF('DATA - Baseline'!AW211="Happy",3,IF('DATA - Baseline'!AW211="Tired",4,""))))</f>
        <v/>
      </c>
      <c r="AX211" s="178" t="str">
        <f>IF('DATA - Baseline'!AX211="Relaxed",1,IF('DATA - Baseline'!AX211="Rushed",2,IF('DATA - Baseline'!AX211="Happy",3,IF('DATA - Baseline'!AX211="Tired",4,""))))</f>
        <v/>
      </c>
      <c r="AY211" s="154"/>
      <c r="AZ211" s="314" t="str">
        <f>IF('DATA - Baseline'!AZ211="Yes",1,IF('DATA - Baseline'!AZ211="No",2,""))</f>
        <v/>
      </c>
      <c r="BA211" s="273"/>
      <c r="BB211" s="159"/>
      <c r="BC211" s="159"/>
      <c r="BE211" s="175"/>
    </row>
    <row r="212" spans="1:57" s="132" customFormat="1" ht="15" x14ac:dyDescent="0.3">
      <c r="A212" s="148"/>
      <c r="B212" s="149"/>
      <c r="C212" s="236" t="str">
        <f t="shared" si="3"/>
        <v/>
      </c>
      <c r="D212" s="198" t="str">
        <f>IF('DATA - Baseline'!D212="","",'DATA - Baseline'!D212)</f>
        <v/>
      </c>
      <c r="E212" s="178" t="str">
        <f>IF('DATA - Baseline'!E212="","",'DATA - Baseline'!E212)</f>
        <v/>
      </c>
      <c r="F212" s="178" t="str">
        <f>IF('DATA - Baseline'!F212="","",'DATA - Baseline'!F212)</f>
        <v/>
      </c>
      <c r="G212" s="178" t="str">
        <f>IF('DATA - Baseline'!G211="","",INDEX(Codes,MATCH('DATA - Baseline'!G211,Modes,0)))</f>
        <v/>
      </c>
      <c r="H212" s="178"/>
      <c r="I212" s="178" t="str">
        <f>IF('DATA - Baseline'!I212="","",INDEX(Codes,MATCH('DATA - Baseline'!I212,Modes,0)))</f>
        <v/>
      </c>
      <c r="J212" s="134"/>
      <c r="K212" s="192" t="str">
        <f>IF('DATA - Baseline'!K212=0,"",IF('DATA - Baseline'!K212="","",'DATA - Baseline'!K212))</f>
        <v/>
      </c>
      <c r="L212" s="192" t="str">
        <f>IF('DATA - Baseline'!L212="Yes",1,IF('DATA - Baseline'!L212="No",2,""))</f>
        <v/>
      </c>
      <c r="M212" s="192" t="str">
        <f>IF('DATA - Baseline'!M212="Yes",1,IF('DATA - Baseline'!M212="No",2,""))</f>
        <v/>
      </c>
      <c r="N212" s="178" t="str">
        <f>IF('DATA - Baseline'!N212="Relaxed",1,IF('DATA - Baseline'!N212="Rushed",2,IF('DATA - Baseline'!N212="Happy",3,IF('DATA - Baseline'!N212="Frustrated",4,IF('DATA - Baseline'!N212="Other",5,"")))))</f>
        <v/>
      </c>
      <c r="O212" s="176"/>
      <c r="P212" s="178" t="str">
        <f>IF('DATA - Baseline'!P212="","",'DATA - Baseline'!P212)</f>
        <v/>
      </c>
      <c r="Q212" s="178" t="str">
        <f>IF('DATA - Baseline'!Q212="Boy",1,IF('DATA - Baseline'!Q212="Girl",2,""))</f>
        <v/>
      </c>
      <c r="R212" s="192" t="str">
        <f>IF('DATA - Baseline'!R212&gt;0,'DATA - Baseline'!R212,"")</f>
        <v/>
      </c>
      <c r="S212" s="178" t="str">
        <f>IF('DATA - Baseline'!S212="Less than 0.5km",1,IF('DATA - Baseline'!S212="0.51 to 1.59km",2,IF('DATA - Baseline'!S212="1.6 to 3km",3,IF('DATA - Baseline'!S212="Over 3km",4, ""))))</f>
        <v/>
      </c>
      <c r="T212" s="126"/>
      <c r="U212" s="135"/>
      <c r="V212" s="135"/>
      <c r="W212" s="135"/>
      <c r="X212" s="135"/>
      <c r="Y212" s="135"/>
      <c r="Z212" s="178" t="str">
        <f>IF('DATA - Baseline'!Z212="STRONGLY AGREE",1,IF('DATA - Baseline'!Z212="AGREE",2,IF('DATA - Baseline'!Z212="DISAGREE",3,IF('DATA - Baseline'!Z212="STRONGLY DISAGREE",4, ""))))</f>
        <v/>
      </c>
      <c r="AA212" s="178" t="str">
        <f>IF(C212="","",(IF(COUNTA('DATA - Baseline'!AB212:AV212)&gt;0,1,2)))</f>
        <v/>
      </c>
      <c r="AB212" s="152"/>
      <c r="AC212" s="153"/>
      <c r="AD212" s="153"/>
      <c r="AE212" s="153"/>
      <c r="AF212" s="153"/>
      <c r="AG212" s="153"/>
      <c r="AH212" s="151"/>
      <c r="AI212" s="156"/>
      <c r="AJ212" s="156"/>
      <c r="AK212" s="156"/>
      <c r="AL212" s="156"/>
      <c r="AM212" s="156"/>
      <c r="AN212" s="156"/>
      <c r="AO212" s="157"/>
      <c r="AP212" s="158"/>
      <c r="AQ212" s="158"/>
      <c r="AR212" s="158"/>
      <c r="AS212" s="158"/>
      <c r="AT212" s="158"/>
      <c r="AU212" s="158"/>
      <c r="AV212" s="158"/>
      <c r="AW212" s="178" t="str">
        <f>IF('DATA - Baseline'!AW212="Relaxed",1,IF('DATA - Baseline'!AW212="Rushed",2,IF('DATA - Baseline'!AW212="Happy",3,IF('DATA - Baseline'!AW212="Tired",4,""))))</f>
        <v/>
      </c>
      <c r="AX212" s="178" t="str">
        <f>IF('DATA - Baseline'!AX212="Relaxed",1,IF('DATA - Baseline'!AX212="Rushed",2,IF('DATA - Baseline'!AX212="Happy",3,IF('DATA - Baseline'!AX212="Tired",4,""))))</f>
        <v/>
      </c>
      <c r="AY212" s="154"/>
      <c r="AZ212" s="314" t="str">
        <f>IF('DATA - Baseline'!AZ212="Yes",1,IF('DATA - Baseline'!AZ212="No",2,""))</f>
        <v/>
      </c>
      <c r="BA212" s="273"/>
      <c r="BB212" s="159"/>
      <c r="BC212" s="159"/>
      <c r="BE212" s="175"/>
    </row>
    <row r="213" spans="1:57" s="132" customFormat="1" ht="15" x14ac:dyDescent="0.3">
      <c r="A213" s="148"/>
      <c r="B213" s="149"/>
      <c r="C213" s="236" t="str">
        <f t="shared" si="3"/>
        <v/>
      </c>
      <c r="D213" s="198" t="str">
        <f>IF('DATA - Baseline'!D213="","",'DATA - Baseline'!D213)</f>
        <v/>
      </c>
      <c r="E213" s="178" t="str">
        <f>IF('DATA - Baseline'!E213="","",'DATA - Baseline'!E213)</f>
        <v/>
      </c>
      <c r="F213" s="178" t="str">
        <f>IF('DATA - Baseline'!F213="","",'DATA - Baseline'!F213)</f>
        <v/>
      </c>
      <c r="G213" s="178" t="str">
        <f>IF('DATA - Baseline'!G212="","",INDEX(Codes,MATCH('DATA - Baseline'!G212,Modes,0)))</f>
        <v/>
      </c>
      <c r="H213" s="178"/>
      <c r="I213" s="178" t="str">
        <f>IF('DATA - Baseline'!I213="","",INDEX(Codes,MATCH('DATA - Baseline'!I213,Modes,0)))</f>
        <v/>
      </c>
      <c r="J213" s="134"/>
      <c r="K213" s="192" t="str">
        <f>IF('DATA - Baseline'!K213=0,"",IF('DATA - Baseline'!K213="","",'DATA - Baseline'!K213))</f>
        <v/>
      </c>
      <c r="L213" s="192" t="str">
        <f>IF('DATA - Baseline'!L213="Yes",1,IF('DATA - Baseline'!L213="No",2,""))</f>
        <v/>
      </c>
      <c r="M213" s="192" t="str">
        <f>IF('DATA - Baseline'!M213="Yes",1,IF('DATA - Baseline'!M213="No",2,""))</f>
        <v/>
      </c>
      <c r="N213" s="178" t="str">
        <f>IF('DATA - Baseline'!N213="Relaxed",1,IF('DATA - Baseline'!N213="Rushed",2,IF('DATA - Baseline'!N213="Happy",3,IF('DATA - Baseline'!N213="Frustrated",4,IF('DATA - Baseline'!N213="Other",5,"")))))</f>
        <v/>
      </c>
      <c r="O213" s="176"/>
      <c r="P213" s="178" t="str">
        <f>IF('DATA - Baseline'!P213="","",'DATA - Baseline'!P213)</f>
        <v/>
      </c>
      <c r="Q213" s="178" t="str">
        <f>IF('DATA - Baseline'!Q213="Boy",1,IF('DATA - Baseline'!Q213="Girl",2,""))</f>
        <v/>
      </c>
      <c r="R213" s="192" t="str">
        <f>IF('DATA - Baseline'!R213&gt;0,'DATA - Baseline'!R213,"")</f>
        <v/>
      </c>
      <c r="S213" s="178" t="str">
        <f>IF('DATA - Baseline'!S213="Less than 0.5km",1,IF('DATA - Baseline'!S213="0.51 to 1.59km",2,IF('DATA - Baseline'!S213="1.6 to 3km",3,IF('DATA - Baseline'!S213="Over 3km",4, ""))))</f>
        <v/>
      </c>
      <c r="T213" s="126"/>
      <c r="U213" s="135"/>
      <c r="V213" s="135"/>
      <c r="W213" s="135"/>
      <c r="X213" s="135"/>
      <c r="Y213" s="135"/>
      <c r="Z213" s="178" t="str">
        <f>IF('DATA - Baseline'!Z213="STRONGLY AGREE",1,IF('DATA - Baseline'!Z213="AGREE",2,IF('DATA - Baseline'!Z213="DISAGREE",3,IF('DATA - Baseline'!Z213="STRONGLY DISAGREE",4, ""))))</f>
        <v/>
      </c>
      <c r="AA213" s="178" t="str">
        <f>IF(C213="","",(IF(COUNTA('DATA - Baseline'!AB213:AV213)&gt;0,1,2)))</f>
        <v/>
      </c>
      <c r="AB213" s="152"/>
      <c r="AC213" s="153"/>
      <c r="AD213" s="153"/>
      <c r="AE213" s="153"/>
      <c r="AF213" s="153"/>
      <c r="AG213" s="153"/>
      <c r="AH213" s="150"/>
      <c r="AI213" s="156"/>
      <c r="AJ213" s="156"/>
      <c r="AK213" s="156"/>
      <c r="AL213" s="156"/>
      <c r="AM213" s="156"/>
      <c r="AN213" s="156"/>
      <c r="AO213" s="157"/>
      <c r="AP213" s="158"/>
      <c r="AQ213" s="158"/>
      <c r="AR213" s="158"/>
      <c r="AS213" s="158"/>
      <c r="AT213" s="158"/>
      <c r="AU213" s="158"/>
      <c r="AV213" s="158"/>
      <c r="AW213" s="178" t="str">
        <f>IF('DATA - Baseline'!AW213="Relaxed",1,IF('DATA - Baseline'!AW213="Rushed",2,IF('DATA - Baseline'!AW213="Happy",3,IF('DATA - Baseline'!AW213="Tired",4,""))))</f>
        <v/>
      </c>
      <c r="AX213" s="178" t="str">
        <f>IF('DATA - Baseline'!AX213="Relaxed",1,IF('DATA - Baseline'!AX213="Rushed",2,IF('DATA - Baseline'!AX213="Happy",3,IF('DATA - Baseline'!AX213="Tired",4,""))))</f>
        <v/>
      </c>
      <c r="AY213" s="154"/>
      <c r="AZ213" s="314" t="str">
        <f>IF('DATA - Baseline'!AZ213="Yes",1,IF('DATA - Baseline'!AZ213="No",2,""))</f>
        <v/>
      </c>
      <c r="BA213" s="273"/>
      <c r="BB213" s="159"/>
      <c r="BC213" s="159"/>
      <c r="BE213" s="175"/>
    </row>
    <row r="214" spans="1:57" s="132" customFormat="1" ht="15" x14ac:dyDescent="0.3">
      <c r="A214" s="148"/>
      <c r="B214" s="149"/>
      <c r="C214" s="236" t="str">
        <f t="shared" si="3"/>
        <v/>
      </c>
      <c r="D214" s="198" t="str">
        <f>IF('DATA - Baseline'!D214="","",'DATA - Baseline'!D214)</f>
        <v/>
      </c>
      <c r="E214" s="178" t="str">
        <f>IF('DATA - Baseline'!E214="","",'DATA - Baseline'!E214)</f>
        <v/>
      </c>
      <c r="F214" s="178" t="str">
        <f>IF('DATA - Baseline'!F214="","",'DATA - Baseline'!F214)</f>
        <v/>
      </c>
      <c r="G214" s="178" t="str">
        <f>IF('DATA - Baseline'!G213="","",INDEX(Codes,MATCH('DATA - Baseline'!G213,Modes,0)))</f>
        <v/>
      </c>
      <c r="H214" s="178"/>
      <c r="I214" s="178" t="str">
        <f>IF('DATA - Baseline'!I214="","",INDEX(Codes,MATCH('DATA - Baseline'!I214,Modes,0)))</f>
        <v/>
      </c>
      <c r="J214" s="134"/>
      <c r="K214" s="192" t="str">
        <f>IF('DATA - Baseline'!K214=0,"",IF('DATA - Baseline'!K214="","",'DATA - Baseline'!K214))</f>
        <v/>
      </c>
      <c r="L214" s="192" t="str">
        <f>IF('DATA - Baseline'!L214="Yes",1,IF('DATA - Baseline'!L214="No",2,""))</f>
        <v/>
      </c>
      <c r="M214" s="192" t="str">
        <f>IF('DATA - Baseline'!M214="Yes",1,IF('DATA - Baseline'!M214="No",2,""))</f>
        <v/>
      </c>
      <c r="N214" s="178" t="str">
        <f>IF('DATA - Baseline'!N214="Relaxed",1,IF('DATA - Baseline'!N214="Rushed",2,IF('DATA - Baseline'!N214="Happy",3,IF('DATA - Baseline'!N214="Frustrated",4,IF('DATA - Baseline'!N214="Other",5,"")))))</f>
        <v/>
      </c>
      <c r="O214" s="176"/>
      <c r="P214" s="178" t="str">
        <f>IF('DATA - Baseline'!P214="","",'DATA - Baseline'!P214)</f>
        <v/>
      </c>
      <c r="Q214" s="178" t="str">
        <f>IF('DATA - Baseline'!Q214="Boy",1,IF('DATA - Baseline'!Q214="Girl",2,""))</f>
        <v/>
      </c>
      <c r="R214" s="192" t="str">
        <f>IF('DATA - Baseline'!R214&gt;0,'DATA - Baseline'!R214,"")</f>
        <v/>
      </c>
      <c r="S214" s="178" t="str">
        <f>IF('DATA - Baseline'!S214="Less than 0.5km",1,IF('DATA - Baseline'!S214="0.51 to 1.59km",2,IF('DATA - Baseline'!S214="1.6 to 3km",3,IF('DATA - Baseline'!S214="Over 3km",4, ""))))</f>
        <v/>
      </c>
      <c r="T214" s="126"/>
      <c r="U214" s="135"/>
      <c r="V214" s="135"/>
      <c r="W214" s="135"/>
      <c r="X214" s="135"/>
      <c r="Y214" s="135"/>
      <c r="Z214" s="178" t="str">
        <f>IF('DATA - Baseline'!Z214="STRONGLY AGREE",1,IF('DATA - Baseline'!Z214="AGREE",2,IF('DATA - Baseline'!Z214="DISAGREE",3,IF('DATA - Baseline'!Z214="STRONGLY DISAGREE",4, ""))))</f>
        <v/>
      </c>
      <c r="AA214" s="178" t="str">
        <f>IF(C214="","",(IF(COUNTA('DATA - Baseline'!AB214:AV214)&gt;0,1,2)))</f>
        <v/>
      </c>
      <c r="AB214" s="152"/>
      <c r="AC214" s="153"/>
      <c r="AD214" s="153"/>
      <c r="AE214" s="153"/>
      <c r="AF214" s="153"/>
      <c r="AG214" s="153"/>
      <c r="AH214" s="151"/>
      <c r="AI214" s="156"/>
      <c r="AJ214" s="156"/>
      <c r="AK214" s="156"/>
      <c r="AL214" s="156"/>
      <c r="AM214" s="156"/>
      <c r="AN214" s="156"/>
      <c r="AO214" s="157"/>
      <c r="AP214" s="158"/>
      <c r="AQ214" s="158"/>
      <c r="AR214" s="158"/>
      <c r="AS214" s="158"/>
      <c r="AT214" s="158"/>
      <c r="AU214" s="158"/>
      <c r="AV214" s="158"/>
      <c r="AW214" s="178" t="str">
        <f>IF('DATA - Baseline'!AW214="Relaxed",1,IF('DATA - Baseline'!AW214="Rushed",2,IF('DATA - Baseline'!AW214="Happy",3,IF('DATA - Baseline'!AW214="Tired",4,""))))</f>
        <v/>
      </c>
      <c r="AX214" s="178" t="str">
        <f>IF('DATA - Baseline'!AX214="Relaxed",1,IF('DATA - Baseline'!AX214="Rushed",2,IF('DATA - Baseline'!AX214="Happy",3,IF('DATA - Baseline'!AX214="Tired",4,""))))</f>
        <v/>
      </c>
      <c r="AY214" s="154"/>
      <c r="AZ214" s="314" t="str">
        <f>IF('DATA - Baseline'!AZ214="Yes",1,IF('DATA - Baseline'!AZ214="No",2,""))</f>
        <v/>
      </c>
      <c r="BA214" s="273"/>
      <c r="BB214" s="159"/>
      <c r="BC214" s="159"/>
      <c r="BE214" s="175"/>
    </row>
    <row r="215" spans="1:57" s="132" customFormat="1" ht="15" x14ac:dyDescent="0.3">
      <c r="A215" s="148"/>
      <c r="B215" s="149"/>
      <c r="C215" s="236" t="str">
        <f t="shared" si="3"/>
        <v/>
      </c>
      <c r="D215" s="198" t="str">
        <f>IF('DATA - Baseline'!D215="","",'DATA - Baseline'!D215)</f>
        <v/>
      </c>
      <c r="E215" s="178" t="str">
        <f>IF('DATA - Baseline'!E215="","",'DATA - Baseline'!E215)</f>
        <v/>
      </c>
      <c r="F215" s="178" t="str">
        <f>IF('DATA - Baseline'!F215="","",'DATA - Baseline'!F215)</f>
        <v/>
      </c>
      <c r="G215" s="178" t="str">
        <f>IF('DATA - Baseline'!G214="","",INDEX(Codes,MATCH('DATA - Baseline'!G214,Modes,0)))</f>
        <v/>
      </c>
      <c r="H215" s="178"/>
      <c r="I215" s="178" t="str">
        <f>IF('DATA - Baseline'!I215="","",INDEX(Codes,MATCH('DATA - Baseline'!I215,Modes,0)))</f>
        <v/>
      </c>
      <c r="J215" s="134"/>
      <c r="K215" s="192" t="str">
        <f>IF('DATA - Baseline'!K215=0,"",IF('DATA - Baseline'!K215="","",'DATA - Baseline'!K215))</f>
        <v/>
      </c>
      <c r="L215" s="192" t="str">
        <f>IF('DATA - Baseline'!L215="Yes",1,IF('DATA - Baseline'!L215="No",2,""))</f>
        <v/>
      </c>
      <c r="M215" s="192" t="str">
        <f>IF('DATA - Baseline'!M215="Yes",1,IF('DATA - Baseline'!M215="No",2,""))</f>
        <v/>
      </c>
      <c r="N215" s="178" t="str">
        <f>IF('DATA - Baseline'!N215="Relaxed",1,IF('DATA - Baseline'!N215="Rushed",2,IF('DATA - Baseline'!N215="Happy",3,IF('DATA - Baseline'!N215="Frustrated",4,IF('DATA - Baseline'!N215="Other",5,"")))))</f>
        <v/>
      </c>
      <c r="O215" s="176"/>
      <c r="P215" s="178" t="str">
        <f>IF('DATA - Baseline'!P215="","",'DATA - Baseline'!P215)</f>
        <v/>
      </c>
      <c r="Q215" s="178" t="str">
        <f>IF('DATA - Baseline'!Q215="Boy",1,IF('DATA - Baseline'!Q215="Girl",2,""))</f>
        <v/>
      </c>
      <c r="R215" s="192" t="str">
        <f>IF('DATA - Baseline'!R215&gt;0,'DATA - Baseline'!R215,"")</f>
        <v/>
      </c>
      <c r="S215" s="178" t="str">
        <f>IF('DATA - Baseline'!S215="Less than 0.5km",1,IF('DATA - Baseline'!S215="0.51 to 1.59km",2,IF('DATA - Baseline'!S215="1.6 to 3km",3,IF('DATA - Baseline'!S215="Over 3km",4, ""))))</f>
        <v/>
      </c>
      <c r="T215" s="126"/>
      <c r="U215" s="135"/>
      <c r="V215" s="135"/>
      <c r="W215" s="135"/>
      <c r="X215" s="135"/>
      <c r="Y215" s="135"/>
      <c r="Z215" s="178" t="str">
        <f>IF('DATA - Baseline'!Z215="STRONGLY AGREE",1,IF('DATA - Baseline'!Z215="AGREE",2,IF('DATA - Baseline'!Z215="DISAGREE",3,IF('DATA - Baseline'!Z215="STRONGLY DISAGREE",4, ""))))</f>
        <v/>
      </c>
      <c r="AA215" s="178" t="str">
        <f>IF(C215="","",(IF(COUNTA('DATA - Baseline'!AB215:AV215)&gt;0,1,2)))</f>
        <v/>
      </c>
      <c r="AB215" s="152"/>
      <c r="AC215" s="153"/>
      <c r="AD215" s="153"/>
      <c r="AE215" s="153"/>
      <c r="AF215" s="153"/>
      <c r="AG215" s="153"/>
      <c r="AH215" s="150"/>
      <c r="AI215" s="156"/>
      <c r="AJ215" s="156"/>
      <c r="AK215" s="156"/>
      <c r="AL215" s="156"/>
      <c r="AM215" s="156"/>
      <c r="AN215" s="156"/>
      <c r="AO215" s="157"/>
      <c r="AP215" s="158"/>
      <c r="AQ215" s="158"/>
      <c r="AR215" s="158"/>
      <c r="AS215" s="158"/>
      <c r="AT215" s="158"/>
      <c r="AU215" s="158"/>
      <c r="AV215" s="158"/>
      <c r="AW215" s="178" t="str">
        <f>IF('DATA - Baseline'!AW215="Relaxed",1,IF('DATA - Baseline'!AW215="Rushed",2,IF('DATA - Baseline'!AW215="Happy",3,IF('DATA - Baseline'!AW215="Tired",4,""))))</f>
        <v/>
      </c>
      <c r="AX215" s="178" t="str">
        <f>IF('DATA - Baseline'!AX215="Relaxed",1,IF('DATA - Baseline'!AX215="Rushed",2,IF('DATA - Baseline'!AX215="Happy",3,IF('DATA - Baseline'!AX215="Tired",4,""))))</f>
        <v/>
      </c>
      <c r="AY215" s="154"/>
      <c r="AZ215" s="314" t="str">
        <f>IF('DATA - Baseline'!AZ215="Yes",1,IF('DATA - Baseline'!AZ215="No",2,""))</f>
        <v/>
      </c>
      <c r="BA215" s="273"/>
      <c r="BB215" s="159"/>
      <c r="BC215" s="159"/>
      <c r="BE215" s="175"/>
    </row>
    <row r="216" spans="1:57" s="132" customFormat="1" ht="15" x14ac:dyDescent="0.3">
      <c r="A216" s="148"/>
      <c r="B216" s="149"/>
      <c r="C216" s="236" t="str">
        <f t="shared" si="3"/>
        <v/>
      </c>
      <c r="D216" s="198" t="str">
        <f>IF('DATA - Baseline'!D216="","",'DATA - Baseline'!D216)</f>
        <v/>
      </c>
      <c r="E216" s="178" t="str">
        <f>IF('DATA - Baseline'!E216="","",'DATA - Baseline'!E216)</f>
        <v/>
      </c>
      <c r="F216" s="178" t="str">
        <f>IF('DATA - Baseline'!F216="","",'DATA - Baseline'!F216)</f>
        <v/>
      </c>
      <c r="G216" s="178" t="str">
        <f>IF('DATA - Baseline'!G215="","",INDEX(Codes,MATCH('DATA - Baseline'!G215,Modes,0)))</f>
        <v/>
      </c>
      <c r="H216" s="178"/>
      <c r="I216" s="178" t="str">
        <f>IF('DATA - Baseline'!I216="","",INDEX(Codes,MATCH('DATA - Baseline'!I216,Modes,0)))</f>
        <v/>
      </c>
      <c r="J216" s="134"/>
      <c r="K216" s="192" t="str">
        <f>IF('DATA - Baseline'!K216=0,"",IF('DATA - Baseline'!K216="","",'DATA - Baseline'!K216))</f>
        <v/>
      </c>
      <c r="L216" s="192" t="str">
        <f>IF('DATA - Baseline'!L216="Yes",1,IF('DATA - Baseline'!L216="No",2,""))</f>
        <v/>
      </c>
      <c r="M216" s="192" t="str">
        <f>IF('DATA - Baseline'!M216="Yes",1,IF('DATA - Baseline'!M216="No",2,""))</f>
        <v/>
      </c>
      <c r="N216" s="178" t="str">
        <f>IF('DATA - Baseline'!N216="Relaxed",1,IF('DATA - Baseline'!N216="Rushed",2,IF('DATA - Baseline'!N216="Happy",3,IF('DATA - Baseline'!N216="Frustrated",4,IF('DATA - Baseline'!N216="Other",5,"")))))</f>
        <v/>
      </c>
      <c r="O216" s="176"/>
      <c r="P216" s="178" t="str">
        <f>IF('DATA - Baseline'!P216="","",'DATA - Baseline'!P216)</f>
        <v/>
      </c>
      <c r="Q216" s="178" t="str">
        <f>IF('DATA - Baseline'!Q216="Boy",1,IF('DATA - Baseline'!Q216="Girl",2,""))</f>
        <v/>
      </c>
      <c r="R216" s="192" t="str">
        <f>IF('DATA - Baseline'!R216&gt;0,'DATA - Baseline'!R216,"")</f>
        <v/>
      </c>
      <c r="S216" s="178" t="str">
        <f>IF('DATA - Baseline'!S216="Less than 0.5km",1,IF('DATA - Baseline'!S216="0.51 to 1.59km",2,IF('DATA - Baseline'!S216="1.6 to 3km",3,IF('DATA - Baseline'!S216="Over 3km",4, ""))))</f>
        <v/>
      </c>
      <c r="T216" s="126"/>
      <c r="U216" s="135"/>
      <c r="V216" s="135"/>
      <c r="W216" s="135"/>
      <c r="X216" s="135"/>
      <c r="Y216" s="135"/>
      <c r="Z216" s="178" t="str">
        <f>IF('DATA - Baseline'!Z216="STRONGLY AGREE",1,IF('DATA - Baseline'!Z216="AGREE",2,IF('DATA - Baseline'!Z216="DISAGREE",3,IF('DATA - Baseline'!Z216="STRONGLY DISAGREE",4, ""))))</f>
        <v/>
      </c>
      <c r="AA216" s="178" t="str">
        <f>IF(C216="","",(IF(COUNTA('DATA - Baseline'!AB216:AV216)&gt;0,1,2)))</f>
        <v/>
      </c>
      <c r="AB216" s="152"/>
      <c r="AC216" s="153"/>
      <c r="AD216" s="153"/>
      <c r="AE216" s="153"/>
      <c r="AF216" s="153"/>
      <c r="AG216" s="153"/>
      <c r="AH216" s="151"/>
      <c r="AI216" s="156"/>
      <c r="AJ216" s="156"/>
      <c r="AK216" s="156"/>
      <c r="AL216" s="156"/>
      <c r="AM216" s="156"/>
      <c r="AN216" s="156"/>
      <c r="AO216" s="157"/>
      <c r="AP216" s="158"/>
      <c r="AQ216" s="158"/>
      <c r="AR216" s="158"/>
      <c r="AS216" s="158"/>
      <c r="AT216" s="158"/>
      <c r="AU216" s="158"/>
      <c r="AV216" s="158"/>
      <c r="AW216" s="178" t="str">
        <f>IF('DATA - Baseline'!AW216="Relaxed",1,IF('DATA - Baseline'!AW216="Rushed",2,IF('DATA - Baseline'!AW216="Happy",3,IF('DATA - Baseline'!AW216="Tired",4,""))))</f>
        <v/>
      </c>
      <c r="AX216" s="178" t="str">
        <f>IF('DATA - Baseline'!AX216="Relaxed",1,IF('DATA - Baseline'!AX216="Rushed",2,IF('DATA - Baseline'!AX216="Happy",3,IF('DATA - Baseline'!AX216="Tired",4,""))))</f>
        <v/>
      </c>
      <c r="AY216" s="154"/>
      <c r="AZ216" s="314" t="str">
        <f>IF('DATA - Baseline'!AZ216="Yes",1,IF('DATA - Baseline'!AZ216="No",2,""))</f>
        <v/>
      </c>
      <c r="BA216" s="273"/>
      <c r="BB216" s="159"/>
      <c r="BC216" s="159"/>
      <c r="BE216" s="175"/>
    </row>
    <row r="217" spans="1:57" s="132" customFormat="1" ht="15" x14ac:dyDescent="0.3">
      <c r="A217" s="148"/>
      <c r="B217" s="149"/>
      <c r="C217" s="236" t="str">
        <f t="shared" si="3"/>
        <v/>
      </c>
      <c r="D217" s="198" t="str">
        <f>IF('DATA - Baseline'!D217="","",'DATA - Baseline'!D217)</f>
        <v/>
      </c>
      <c r="E217" s="178" t="str">
        <f>IF('DATA - Baseline'!E217="","",'DATA - Baseline'!E217)</f>
        <v/>
      </c>
      <c r="F217" s="178" t="str">
        <f>IF('DATA - Baseline'!F217="","",'DATA - Baseline'!F217)</f>
        <v/>
      </c>
      <c r="G217" s="178" t="str">
        <f>IF('DATA - Baseline'!G216="","",INDEX(Codes,MATCH('DATA - Baseline'!G216,Modes,0)))</f>
        <v/>
      </c>
      <c r="H217" s="178"/>
      <c r="I217" s="178" t="str">
        <f>IF('DATA - Baseline'!I217="","",INDEX(Codes,MATCH('DATA - Baseline'!I217,Modes,0)))</f>
        <v/>
      </c>
      <c r="J217" s="134"/>
      <c r="K217" s="192" t="str">
        <f>IF('DATA - Baseline'!K217=0,"",IF('DATA - Baseline'!K217="","",'DATA - Baseline'!K217))</f>
        <v/>
      </c>
      <c r="L217" s="192" t="str">
        <f>IF('DATA - Baseline'!L217="Yes",1,IF('DATA - Baseline'!L217="No",2,""))</f>
        <v/>
      </c>
      <c r="M217" s="192" t="str">
        <f>IF('DATA - Baseline'!M217="Yes",1,IF('DATA - Baseline'!M217="No",2,""))</f>
        <v/>
      </c>
      <c r="N217" s="178" t="str">
        <f>IF('DATA - Baseline'!N217="Relaxed",1,IF('DATA - Baseline'!N217="Rushed",2,IF('DATA - Baseline'!N217="Happy",3,IF('DATA - Baseline'!N217="Frustrated",4,IF('DATA - Baseline'!N217="Other",5,"")))))</f>
        <v/>
      </c>
      <c r="O217" s="176"/>
      <c r="P217" s="178" t="str">
        <f>IF('DATA - Baseline'!P217="","",'DATA - Baseline'!P217)</f>
        <v/>
      </c>
      <c r="Q217" s="178" t="str">
        <f>IF('DATA - Baseline'!Q217="Boy",1,IF('DATA - Baseline'!Q217="Girl",2,""))</f>
        <v/>
      </c>
      <c r="R217" s="192" t="str">
        <f>IF('DATA - Baseline'!R217&gt;0,'DATA - Baseline'!R217,"")</f>
        <v/>
      </c>
      <c r="S217" s="178" t="str">
        <f>IF('DATA - Baseline'!S217="Less than 0.5km",1,IF('DATA - Baseline'!S217="0.51 to 1.59km",2,IF('DATA - Baseline'!S217="1.6 to 3km",3,IF('DATA - Baseline'!S217="Over 3km",4, ""))))</f>
        <v/>
      </c>
      <c r="T217" s="126"/>
      <c r="U217" s="135"/>
      <c r="V217" s="135"/>
      <c r="W217" s="135"/>
      <c r="X217" s="135"/>
      <c r="Y217" s="135"/>
      <c r="Z217" s="178" t="str">
        <f>IF('DATA - Baseline'!Z217="STRONGLY AGREE",1,IF('DATA - Baseline'!Z217="AGREE",2,IF('DATA - Baseline'!Z217="DISAGREE",3,IF('DATA - Baseline'!Z217="STRONGLY DISAGREE",4, ""))))</f>
        <v/>
      </c>
      <c r="AA217" s="178" t="str">
        <f>IF(C217="","",(IF(COUNTA('DATA - Baseline'!AB217:AV217)&gt;0,1,2)))</f>
        <v/>
      </c>
      <c r="AB217" s="152"/>
      <c r="AC217" s="153"/>
      <c r="AD217" s="153"/>
      <c r="AE217" s="153"/>
      <c r="AF217" s="153"/>
      <c r="AG217" s="153"/>
      <c r="AH217" s="151"/>
      <c r="AI217" s="156"/>
      <c r="AJ217" s="156"/>
      <c r="AK217" s="156"/>
      <c r="AL217" s="156"/>
      <c r="AM217" s="156"/>
      <c r="AN217" s="156"/>
      <c r="AO217" s="157"/>
      <c r="AP217" s="158"/>
      <c r="AQ217" s="158"/>
      <c r="AR217" s="158"/>
      <c r="AS217" s="158"/>
      <c r="AT217" s="158"/>
      <c r="AU217" s="158"/>
      <c r="AV217" s="158"/>
      <c r="AW217" s="178" t="str">
        <f>IF('DATA - Baseline'!AW217="Relaxed",1,IF('DATA - Baseline'!AW217="Rushed",2,IF('DATA - Baseline'!AW217="Happy",3,IF('DATA - Baseline'!AW217="Tired",4,""))))</f>
        <v/>
      </c>
      <c r="AX217" s="178" t="str">
        <f>IF('DATA - Baseline'!AX217="Relaxed",1,IF('DATA - Baseline'!AX217="Rushed",2,IF('DATA - Baseline'!AX217="Happy",3,IF('DATA - Baseline'!AX217="Tired",4,""))))</f>
        <v/>
      </c>
      <c r="AY217" s="154"/>
      <c r="AZ217" s="314" t="str">
        <f>IF('DATA - Baseline'!AZ217="Yes",1,IF('DATA - Baseline'!AZ217="No",2,""))</f>
        <v/>
      </c>
      <c r="BA217" s="273"/>
      <c r="BB217" s="159"/>
      <c r="BC217" s="159"/>
      <c r="BE217" s="175"/>
    </row>
    <row r="218" spans="1:57" s="132" customFormat="1" ht="15" x14ac:dyDescent="0.3">
      <c r="A218" s="148"/>
      <c r="B218" s="149"/>
      <c r="C218" s="236" t="str">
        <f t="shared" si="3"/>
        <v/>
      </c>
      <c r="D218" s="198" t="str">
        <f>IF('DATA - Baseline'!D218="","",'DATA - Baseline'!D218)</f>
        <v/>
      </c>
      <c r="E218" s="178" t="str">
        <f>IF('DATA - Baseline'!E218="","",'DATA - Baseline'!E218)</f>
        <v/>
      </c>
      <c r="F218" s="178" t="str">
        <f>IF('DATA - Baseline'!F218="","",'DATA - Baseline'!F218)</f>
        <v/>
      </c>
      <c r="G218" s="178" t="str">
        <f>IF('DATA - Baseline'!G217="","",INDEX(Codes,MATCH('DATA - Baseline'!G217,Modes,0)))</f>
        <v/>
      </c>
      <c r="H218" s="178"/>
      <c r="I218" s="178" t="str">
        <f>IF('DATA - Baseline'!I218="","",INDEX(Codes,MATCH('DATA - Baseline'!I218,Modes,0)))</f>
        <v/>
      </c>
      <c r="J218" s="134"/>
      <c r="K218" s="192" t="str">
        <f>IF('DATA - Baseline'!K218=0,"",IF('DATA - Baseline'!K218="","",'DATA - Baseline'!K218))</f>
        <v/>
      </c>
      <c r="L218" s="192" t="str">
        <f>IF('DATA - Baseline'!L218="Yes",1,IF('DATA - Baseline'!L218="No",2,""))</f>
        <v/>
      </c>
      <c r="M218" s="192" t="str">
        <f>IF('DATA - Baseline'!M218="Yes",1,IF('DATA - Baseline'!M218="No",2,""))</f>
        <v/>
      </c>
      <c r="N218" s="178" t="str">
        <f>IF('DATA - Baseline'!N218="Relaxed",1,IF('DATA - Baseline'!N218="Rushed",2,IF('DATA - Baseline'!N218="Happy",3,IF('DATA - Baseline'!N218="Frustrated",4,IF('DATA - Baseline'!N218="Other",5,"")))))</f>
        <v/>
      </c>
      <c r="O218" s="176"/>
      <c r="P218" s="178" t="str">
        <f>IF('DATA - Baseline'!P218="","",'DATA - Baseline'!P218)</f>
        <v/>
      </c>
      <c r="Q218" s="178" t="str">
        <f>IF('DATA - Baseline'!Q218="Boy",1,IF('DATA - Baseline'!Q218="Girl",2,""))</f>
        <v/>
      </c>
      <c r="R218" s="192" t="str">
        <f>IF('DATA - Baseline'!R218&gt;0,'DATA - Baseline'!R218,"")</f>
        <v/>
      </c>
      <c r="S218" s="178" t="str">
        <f>IF('DATA - Baseline'!S218="Less than 0.5km",1,IF('DATA - Baseline'!S218="0.51 to 1.59km",2,IF('DATA - Baseline'!S218="1.6 to 3km",3,IF('DATA - Baseline'!S218="Over 3km",4, ""))))</f>
        <v/>
      </c>
      <c r="T218" s="126"/>
      <c r="U218" s="135"/>
      <c r="V218" s="135"/>
      <c r="W218" s="135"/>
      <c r="X218" s="135"/>
      <c r="Y218" s="135"/>
      <c r="Z218" s="178" t="str">
        <f>IF('DATA - Baseline'!Z218="STRONGLY AGREE",1,IF('DATA - Baseline'!Z218="AGREE",2,IF('DATA - Baseline'!Z218="DISAGREE",3,IF('DATA - Baseline'!Z218="STRONGLY DISAGREE",4, ""))))</f>
        <v/>
      </c>
      <c r="AA218" s="178" t="str">
        <f>IF(C218="","",(IF(COUNTA('DATA - Baseline'!AB218:AV218)&gt;0,1,2)))</f>
        <v/>
      </c>
      <c r="AB218" s="152"/>
      <c r="AC218" s="153"/>
      <c r="AD218" s="153"/>
      <c r="AE218" s="153"/>
      <c r="AF218" s="153"/>
      <c r="AG218" s="153"/>
      <c r="AH218" s="151"/>
      <c r="AI218" s="156"/>
      <c r="AJ218" s="156"/>
      <c r="AK218" s="156"/>
      <c r="AL218" s="156"/>
      <c r="AM218" s="156"/>
      <c r="AN218" s="156"/>
      <c r="AO218" s="157"/>
      <c r="AP218" s="158"/>
      <c r="AQ218" s="158"/>
      <c r="AR218" s="158"/>
      <c r="AS218" s="158"/>
      <c r="AT218" s="158"/>
      <c r="AU218" s="158"/>
      <c r="AV218" s="158"/>
      <c r="AW218" s="178" t="str">
        <f>IF('DATA - Baseline'!AW218="Relaxed",1,IF('DATA - Baseline'!AW218="Rushed",2,IF('DATA - Baseline'!AW218="Happy",3,IF('DATA - Baseline'!AW218="Tired",4,""))))</f>
        <v/>
      </c>
      <c r="AX218" s="178" t="str">
        <f>IF('DATA - Baseline'!AX218="Relaxed",1,IF('DATA - Baseline'!AX218="Rushed",2,IF('DATA - Baseline'!AX218="Happy",3,IF('DATA - Baseline'!AX218="Tired",4,""))))</f>
        <v/>
      </c>
      <c r="AY218" s="154"/>
      <c r="AZ218" s="314" t="str">
        <f>IF('DATA - Baseline'!AZ218="Yes",1,IF('DATA - Baseline'!AZ218="No",2,""))</f>
        <v/>
      </c>
      <c r="BA218" s="273"/>
      <c r="BB218" s="159"/>
      <c r="BC218" s="159"/>
      <c r="BE218" s="175"/>
    </row>
    <row r="219" spans="1:57" s="132" customFormat="1" ht="15" x14ac:dyDescent="0.3">
      <c r="A219" s="148"/>
      <c r="B219" s="149"/>
      <c r="C219" s="236" t="str">
        <f t="shared" si="3"/>
        <v/>
      </c>
      <c r="D219" s="198" t="str">
        <f>IF('DATA - Baseline'!D219="","",'DATA - Baseline'!D219)</f>
        <v/>
      </c>
      <c r="E219" s="178" t="str">
        <f>IF('DATA - Baseline'!E219="","",'DATA - Baseline'!E219)</f>
        <v/>
      </c>
      <c r="F219" s="178" t="str">
        <f>IF('DATA - Baseline'!F219="","",'DATA - Baseline'!F219)</f>
        <v/>
      </c>
      <c r="G219" s="178" t="str">
        <f>IF('DATA - Baseline'!G218="","",INDEX(Codes,MATCH('DATA - Baseline'!G218,Modes,0)))</f>
        <v/>
      </c>
      <c r="H219" s="178"/>
      <c r="I219" s="178" t="str">
        <f>IF('DATA - Baseline'!I219="","",INDEX(Codes,MATCH('DATA - Baseline'!I219,Modes,0)))</f>
        <v/>
      </c>
      <c r="J219" s="134"/>
      <c r="K219" s="192" t="str">
        <f>IF('DATA - Baseline'!K219=0,"",IF('DATA - Baseline'!K219="","",'DATA - Baseline'!K219))</f>
        <v/>
      </c>
      <c r="L219" s="192" t="str">
        <f>IF('DATA - Baseline'!L219="Yes",1,IF('DATA - Baseline'!L219="No",2,""))</f>
        <v/>
      </c>
      <c r="M219" s="192" t="str">
        <f>IF('DATA - Baseline'!M219="Yes",1,IF('DATA - Baseline'!M219="No",2,""))</f>
        <v/>
      </c>
      <c r="N219" s="178" t="str">
        <f>IF('DATA - Baseline'!N219="Relaxed",1,IF('DATA - Baseline'!N219="Rushed",2,IF('DATA - Baseline'!N219="Happy",3,IF('DATA - Baseline'!N219="Frustrated",4,IF('DATA - Baseline'!N219="Other",5,"")))))</f>
        <v/>
      </c>
      <c r="O219" s="176"/>
      <c r="P219" s="178" t="str">
        <f>IF('DATA - Baseline'!P219="","",'DATA - Baseline'!P219)</f>
        <v/>
      </c>
      <c r="Q219" s="178" t="str">
        <f>IF('DATA - Baseline'!Q219="Boy",1,IF('DATA - Baseline'!Q219="Girl",2,""))</f>
        <v/>
      </c>
      <c r="R219" s="192" t="str">
        <f>IF('DATA - Baseline'!R219&gt;0,'DATA - Baseline'!R219,"")</f>
        <v/>
      </c>
      <c r="S219" s="178" t="str">
        <f>IF('DATA - Baseline'!S219="Less than 0.5km",1,IF('DATA - Baseline'!S219="0.51 to 1.59km",2,IF('DATA - Baseline'!S219="1.6 to 3km",3,IF('DATA - Baseline'!S219="Over 3km",4, ""))))</f>
        <v/>
      </c>
      <c r="T219" s="126"/>
      <c r="U219" s="135"/>
      <c r="V219" s="135"/>
      <c r="W219" s="135"/>
      <c r="X219" s="135"/>
      <c r="Y219" s="135"/>
      <c r="Z219" s="178" t="str">
        <f>IF('DATA - Baseline'!Z219="STRONGLY AGREE",1,IF('DATA - Baseline'!Z219="AGREE",2,IF('DATA - Baseline'!Z219="DISAGREE",3,IF('DATA - Baseline'!Z219="STRONGLY DISAGREE",4, ""))))</f>
        <v/>
      </c>
      <c r="AA219" s="178" t="str">
        <f>IF(C219="","",(IF(COUNTA('DATA - Baseline'!AB219:AV219)&gt;0,1,2)))</f>
        <v/>
      </c>
      <c r="AB219" s="152"/>
      <c r="AC219" s="153"/>
      <c r="AD219" s="153"/>
      <c r="AE219" s="153"/>
      <c r="AF219" s="153"/>
      <c r="AG219" s="153"/>
      <c r="AH219" s="151"/>
      <c r="AI219" s="156"/>
      <c r="AJ219" s="156"/>
      <c r="AK219" s="156"/>
      <c r="AL219" s="156"/>
      <c r="AM219" s="156"/>
      <c r="AN219" s="156"/>
      <c r="AO219" s="157"/>
      <c r="AP219" s="158"/>
      <c r="AQ219" s="158"/>
      <c r="AR219" s="158"/>
      <c r="AS219" s="158"/>
      <c r="AT219" s="158"/>
      <c r="AU219" s="158"/>
      <c r="AV219" s="158"/>
      <c r="AW219" s="178" t="str">
        <f>IF('DATA - Baseline'!AW219="Relaxed",1,IF('DATA - Baseline'!AW219="Rushed",2,IF('DATA - Baseline'!AW219="Happy",3,IF('DATA - Baseline'!AW219="Tired",4,""))))</f>
        <v/>
      </c>
      <c r="AX219" s="178" t="str">
        <f>IF('DATA - Baseline'!AX219="Relaxed",1,IF('DATA - Baseline'!AX219="Rushed",2,IF('DATA - Baseline'!AX219="Happy",3,IF('DATA - Baseline'!AX219="Tired",4,""))))</f>
        <v/>
      </c>
      <c r="AY219" s="154"/>
      <c r="AZ219" s="314" t="str">
        <f>IF('DATA - Baseline'!AZ219="Yes",1,IF('DATA - Baseline'!AZ219="No",2,""))</f>
        <v/>
      </c>
      <c r="BA219" s="273"/>
      <c r="BB219" s="159"/>
      <c r="BC219" s="159"/>
      <c r="BE219" s="175"/>
    </row>
    <row r="220" spans="1:57" s="132" customFormat="1" ht="15" x14ac:dyDescent="0.3">
      <c r="A220" s="148"/>
      <c r="B220" s="149"/>
      <c r="C220" s="236" t="str">
        <f t="shared" si="3"/>
        <v/>
      </c>
      <c r="D220" s="198" t="str">
        <f>IF('DATA - Baseline'!D220="","",'DATA - Baseline'!D220)</f>
        <v/>
      </c>
      <c r="E220" s="178" t="str">
        <f>IF('DATA - Baseline'!E220="","",'DATA - Baseline'!E220)</f>
        <v/>
      </c>
      <c r="F220" s="178" t="str">
        <f>IF('DATA - Baseline'!F220="","",'DATA - Baseline'!F220)</f>
        <v/>
      </c>
      <c r="G220" s="178" t="str">
        <f>IF('DATA - Baseline'!G219="","",INDEX(Codes,MATCH('DATA - Baseline'!G219,Modes,0)))</f>
        <v/>
      </c>
      <c r="H220" s="178"/>
      <c r="I220" s="178" t="str">
        <f>IF('DATA - Baseline'!I220="","",INDEX(Codes,MATCH('DATA - Baseline'!I220,Modes,0)))</f>
        <v/>
      </c>
      <c r="J220" s="134"/>
      <c r="K220" s="192" t="str">
        <f>IF('DATA - Baseline'!K220=0,"",IF('DATA - Baseline'!K220="","",'DATA - Baseline'!K220))</f>
        <v/>
      </c>
      <c r="L220" s="192" t="str">
        <f>IF('DATA - Baseline'!L220="Yes",1,IF('DATA - Baseline'!L220="No",2,""))</f>
        <v/>
      </c>
      <c r="M220" s="192" t="str">
        <f>IF('DATA - Baseline'!M220="Yes",1,IF('DATA - Baseline'!M220="No",2,""))</f>
        <v/>
      </c>
      <c r="N220" s="178" t="str">
        <f>IF('DATA - Baseline'!N220="Relaxed",1,IF('DATA - Baseline'!N220="Rushed",2,IF('DATA - Baseline'!N220="Happy",3,IF('DATA - Baseline'!N220="Frustrated",4,IF('DATA - Baseline'!N220="Other",5,"")))))</f>
        <v/>
      </c>
      <c r="O220" s="176"/>
      <c r="P220" s="178" t="str">
        <f>IF('DATA - Baseline'!P220="","",'DATA - Baseline'!P220)</f>
        <v/>
      </c>
      <c r="Q220" s="178" t="str">
        <f>IF('DATA - Baseline'!Q220="Boy",1,IF('DATA - Baseline'!Q220="Girl",2,""))</f>
        <v/>
      </c>
      <c r="R220" s="192" t="str">
        <f>IF('DATA - Baseline'!R220&gt;0,'DATA - Baseline'!R220,"")</f>
        <v/>
      </c>
      <c r="S220" s="178" t="str">
        <f>IF('DATA - Baseline'!S220="Less than 0.5km",1,IF('DATA - Baseline'!S220="0.51 to 1.59km",2,IF('DATA - Baseline'!S220="1.6 to 3km",3,IF('DATA - Baseline'!S220="Over 3km",4, ""))))</f>
        <v/>
      </c>
      <c r="T220" s="126"/>
      <c r="U220" s="135"/>
      <c r="V220" s="135"/>
      <c r="W220" s="135"/>
      <c r="X220" s="135"/>
      <c r="Y220" s="135"/>
      <c r="Z220" s="178" t="str">
        <f>IF('DATA - Baseline'!Z220="STRONGLY AGREE",1,IF('DATA - Baseline'!Z220="AGREE",2,IF('DATA - Baseline'!Z220="DISAGREE",3,IF('DATA - Baseline'!Z220="STRONGLY DISAGREE",4, ""))))</f>
        <v/>
      </c>
      <c r="AA220" s="178" t="str">
        <f>IF(C220="","",(IF(COUNTA('DATA - Baseline'!AB220:AV220)&gt;0,1,2)))</f>
        <v/>
      </c>
      <c r="AB220" s="152"/>
      <c r="AC220" s="153"/>
      <c r="AD220" s="153"/>
      <c r="AE220" s="153"/>
      <c r="AF220" s="153"/>
      <c r="AG220" s="153"/>
      <c r="AH220" s="151"/>
      <c r="AI220" s="156"/>
      <c r="AJ220" s="156"/>
      <c r="AK220" s="156"/>
      <c r="AL220" s="156"/>
      <c r="AM220" s="156"/>
      <c r="AN220" s="156"/>
      <c r="AO220" s="157"/>
      <c r="AP220" s="158"/>
      <c r="AQ220" s="158"/>
      <c r="AR220" s="158"/>
      <c r="AS220" s="158"/>
      <c r="AT220" s="158"/>
      <c r="AU220" s="158"/>
      <c r="AV220" s="158"/>
      <c r="AW220" s="178" t="str">
        <f>IF('DATA - Baseline'!AW220="Relaxed",1,IF('DATA - Baseline'!AW220="Rushed",2,IF('DATA - Baseline'!AW220="Happy",3,IF('DATA - Baseline'!AW220="Tired",4,""))))</f>
        <v/>
      </c>
      <c r="AX220" s="178" t="str">
        <f>IF('DATA - Baseline'!AX220="Relaxed",1,IF('DATA - Baseline'!AX220="Rushed",2,IF('DATA - Baseline'!AX220="Happy",3,IF('DATA - Baseline'!AX220="Tired",4,""))))</f>
        <v/>
      </c>
      <c r="AY220" s="154"/>
      <c r="AZ220" s="314" t="str">
        <f>IF('DATA - Baseline'!AZ220="Yes",1,IF('DATA - Baseline'!AZ220="No",2,""))</f>
        <v/>
      </c>
      <c r="BA220" s="273"/>
      <c r="BB220" s="159"/>
      <c r="BC220" s="159"/>
      <c r="BE220" s="175"/>
    </row>
    <row r="221" spans="1:57" s="132" customFormat="1" ht="15" x14ac:dyDescent="0.3">
      <c r="A221" s="148"/>
      <c r="B221" s="149"/>
      <c r="C221" s="236" t="str">
        <f t="shared" si="3"/>
        <v/>
      </c>
      <c r="D221" s="198" t="str">
        <f>IF('DATA - Baseline'!D221="","",'DATA - Baseline'!D221)</f>
        <v/>
      </c>
      <c r="E221" s="178" t="str">
        <f>IF('DATA - Baseline'!E221="","",'DATA - Baseline'!E221)</f>
        <v/>
      </c>
      <c r="F221" s="178" t="str">
        <f>IF('DATA - Baseline'!F221="","",'DATA - Baseline'!F221)</f>
        <v/>
      </c>
      <c r="G221" s="178" t="str">
        <f>IF('DATA - Baseline'!G220="","",INDEX(Codes,MATCH('DATA - Baseline'!G220,Modes,0)))</f>
        <v/>
      </c>
      <c r="H221" s="178"/>
      <c r="I221" s="178" t="str">
        <f>IF('DATA - Baseline'!I221="","",INDEX(Codes,MATCH('DATA - Baseline'!I221,Modes,0)))</f>
        <v/>
      </c>
      <c r="J221" s="134"/>
      <c r="K221" s="192" t="str">
        <f>IF('DATA - Baseline'!K221=0,"",IF('DATA - Baseline'!K221="","",'DATA - Baseline'!K221))</f>
        <v/>
      </c>
      <c r="L221" s="192" t="str">
        <f>IF('DATA - Baseline'!L221="Yes",1,IF('DATA - Baseline'!L221="No",2,""))</f>
        <v/>
      </c>
      <c r="M221" s="192" t="str">
        <f>IF('DATA - Baseline'!M221="Yes",1,IF('DATA - Baseline'!M221="No",2,""))</f>
        <v/>
      </c>
      <c r="N221" s="178" t="str">
        <f>IF('DATA - Baseline'!N221="Relaxed",1,IF('DATA - Baseline'!N221="Rushed",2,IF('DATA - Baseline'!N221="Happy",3,IF('DATA - Baseline'!N221="Frustrated",4,IF('DATA - Baseline'!N221="Other",5,"")))))</f>
        <v/>
      </c>
      <c r="O221" s="176"/>
      <c r="P221" s="178" t="str">
        <f>IF('DATA - Baseline'!P221="","",'DATA - Baseline'!P221)</f>
        <v/>
      </c>
      <c r="Q221" s="178" t="str">
        <f>IF('DATA - Baseline'!Q221="Boy",1,IF('DATA - Baseline'!Q221="Girl",2,""))</f>
        <v/>
      </c>
      <c r="R221" s="192" t="str">
        <f>IF('DATA - Baseline'!R221&gt;0,'DATA - Baseline'!R221,"")</f>
        <v/>
      </c>
      <c r="S221" s="178" t="str">
        <f>IF('DATA - Baseline'!S221="Less than 0.5km",1,IF('DATA - Baseline'!S221="0.51 to 1.59km",2,IF('DATA - Baseline'!S221="1.6 to 3km",3,IF('DATA - Baseline'!S221="Over 3km",4, ""))))</f>
        <v/>
      </c>
      <c r="T221" s="126"/>
      <c r="U221" s="135"/>
      <c r="V221" s="135"/>
      <c r="W221" s="135"/>
      <c r="X221" s="135"/>
      <c r="Y221" s="135"/>
      <c r="Z221" s="178" t="str">
        <f>IF('DATA - Baseline'!Z221="STRONGLY AGREE",1,IF('DATA - Baseline'!Z221="AGREE",2,IF('DATA - Baseline'!Z221="DISAGREE",3,IF('DATA - Baseline'!Z221="STRONGLY DISAGREE",4, ""))))</f>
        <v/>
      </c>
      <c r="AA221" s="178" t="str">
        <f>IF(C221="","",(IF(COUNTA('DATA - Baseline'!AB221:AV221)&gt;0,1,2)))</f>
        <v/>
      </c>
      <c r="AB221" s="152"/>
      <c r="AC221" s="153"/>
      <c r="AD221" s="153"/>
      <c r="AE221" s="153"/>
      <c r="AF221" s="153"/>
      <c r="AG221" s="153"/>
      <c r="AH221" s="151"/>
      <c r="AI221" s="156"/>
      <c r="AJ221" s="156"/>
      <c r="AK221" s="156"/>
      <c r="AL221" s="156"/>
      <c r="AM221" s="156"/>
      <c r="AN221" s="156"/>
      <c r="AO221" s="157"/>
      <c r="AP221" s="158"/>
      <c r="AQ221" s="158"/>
      <c r="AR221" s="158"/>
      <c r="AS221" s="158"/>
      <c r="AT221" s="158"/>
      <c r="AU221" s="158"/>
      <c r="AV221" s="158"/>
      <c r="AW221" s="178" t="str">
        <f>IF('DATA - Baseline'!AW221="Relaxed",1,IF('DATA - Baseline'!AW221="Rushed",2,IF('DATA - Baseline'!AW221="Happy",3,IF('DATA - Baseline'!AW221="Tired",4,""))))</f>
        <v/>
      </c>
      <c r="AX221" s="178" t="str">
        <f>IF('DATA - Baseline'!AX221="Relaxed",1,IF('DATA - Baseline'!AX221="Rushed",2,IF('DATA - Baseline'!AX221="Happy",3,IF('DATA - Baseline'!AX221="Tired",4,""))))</f>
        <v/>
      </c>
      <c r="AY221" s="154"/>
      <c r="AZ221" s="314" t="str">
        <f>IF('DATA - Baseline'!AZ221="Yes",1,IF('DATA - Baseline'!AZ221="No",2,""))</f>
        <v/>
      </c>
      <c r="BA221" s="273"/>
      <c r="BB221" s="159"/>
      <c r="BC221" s="159"/>
      <c r="BE221" s="175"/>
    </row>
    <row r="222" spans="1:57" s="132" customFormat="1" ht="15" x14ac:dyDescent="0.3">
      <c r="A222" s="148"/>
      <c r="B222" s="149"/>
      <c r="C222" s="236" t="str">
        <f t="shared" si="3"/>
        <v/>
      </c>
      <c r="D222" s="198" t="str">
        <f>IF('DATA - Baseline'!D222="","",'DATA - Baseline'!D222)</f>
        <v/>
      </c>
      <c r="E222" s="178" t="str">
        <f>IF('DATA - Baseline'!E222="","",'DATA - Baseline'!E222)</f>
        <v/>
      </c>
      <c r="F222" s="178" t="str">
        <f>IF('DATA - Baseline'!F222="","",'DATA - Baseline'!F222)</f>
        <v/>
      </c>
      <c r="G222" s="178" t="str">
        <f>IF('DATA - Baseline'!G221="","",INDEX(Codes,MATCH('DATA - Baseline'!G221,Modes,0)))</f>
        <v/>
      </c>
      <c r="H222" s="178"/>
      <c r="I222" s="178" t="str">
        <f>IF('DATA - Baseline'!I222="","",INDEX(Codes,MATCH('DATA - Baseline'!I222,Modes,0)))</f>
        <v/>
      </c>
      <c r="J222" s="134"/>
      <c r="K222" s="192" t="str">
        <f>IF('DATA - Baseline'!K222=0,"",IF('DATA - Baseline'!K222="","",'DATA - Baseline'!K222))</f>
        <v/>
      </c>
      <c r="L222" s="192" t="str">
        <f>IF('DATA - Baseline'!L222="Yes",1,IF('DATA - Baseline'!L222="No",2,""))</f>
        <v/>
      </c>
      <c r="M222" s="192" t="str">
        <f>IF('DATA - Baseline'!M222="Yes",1,IF('DATA - Baseline'!M222="No",2,""))</f>
        <v/>
      </c>
      <c r="N222" s="178" t="str">
        <f>IF('DATA - Baseline'!N222="Relaxed",1,IF('DATA - Baseline'!N222="Rushed",2,IF('DATA - Baseline'!N222="Happy",3,IF('DATA - Baseline'!N222="Frustrated",4,IF('DATA - Baseline'!N222="Other",5,"")))))</f>
        <v/>
      </c>
      <c r="O222" s="176"/>
      <c r="P222" s="178" t="str">
        <f>IF('DATA - Baseline'!P222="","",'DATA - Baseline'!P222)</f>
        <v/>
      </c>
      <c r="Q222" s="178" t="str">
        <f>IF('DATA - Baseline'!Q222="Boy",1,IF('DATA - Baseline'!Q222="Girl",2,""))</f>
        <v/>
      </c>
      <c r="R222" s="192" t="str">
        <f>IF('DATA - Baseline'!R222&gt;0,'DATA - Baseline'!R222,"")</f>
        <v/>
      </c>
      <c r="S222" s="178" t="str">
        <f>IF('DATA - Baseline'!S222="Less than 0.5km",1,IF('DATA - Baseline'!S222="0.51 to 1.59km",2,IF('DATA - Baseline'!S222="1.6 to 3km",3,IF('DATA - Baseline'!S222="Over 3km",4, ""))))</f>
        <v/>
      </c>
      <c r="T222" s="126"/>
      <c r="U222" s="135"/>
      <c r="V222" s="135"/>
      <c r="W222" s="135"/>
      <c r="X222" s="135"/>
      <c r="Y222" s="135"/>
      <c r="Z222" s="178" t="str">
        <f>IF('DATA - Baseline'!Z222="STRONGLY AGREE",1,IF('DATA - Baseline'!Z222="AGREE",2,IF('DATA - Baseline'!Z222="DISAGREE",3,IF('DATA - Baseline'!Z222="STRONGLY DISAGREE",4, ""))))</f>
        <v/>
      </c>
      <c r="AA222" s="178" t="str">
        <f>IF(C222="","",(IF(COUNTA('DATA - Baseline'!AB222:AV222)&gt;0,1,2)))</f>
        <v/>
      </c>
      <c r="AB222" s="152"/>
      <c r="AC222" s="153"/>
      <c r="AD222" s="153"/>
      <c r="AE222" s="153"/>
      <c r="AF222" s="153"/>
      <c r="AG222" s="153"/>
      <c r="AH222" s="151"/>
      <c r="AI222" s="156"/>
      <c r="AJ222" s="156"/>
      <c r="AK222" s="156"/>
      <c r="AL222" s="156"/>
      <c r="AM222" s="156"/>
      <c r="AN222" s="156"/>
      <c r="AO222" s="157"/>
      <c r="AP222" s="158"/>
      <c r="AQ222" s="158"/>
      <c r="AR222" s="158"/>
      <c r="AS222" s="158"/>
      <c r="AT222" s="158"/>
      <c r="AU222" s="158"/>
      <c r="AV222" s="158"/>
      <c r="AW222" s="178" t="str">
        <f>IF('DATA - Baseline'!AW222="Relaxed",1,IF('DATA - Baseline'!AW222="Rushed",2,IF('DATA - Baseline'!AW222="Happy",3,IF('DATA - Baseline'!AW222="Tired",4,""))))</f>
        <v/>
      </c>
      <c r="AX222" s="178" t="str">
        <f>IF('DATA - Baseline'!AX222="Relaxed",1,IF('DATA - Baseline'!AX222="Rushed",2,IF('DATA - Baseline'!AX222="Happy",3,IF('DATA - Baseline'!AX222="Tired",4,""))))</f>
        <v/>
      </c>
      <c r="AY222" s="154"/>
      <c r="AZ222" s="314" t="str">
        <f>IF('DATA - Baseline'!AZ222="Yes",1,IF('DATA - Baseline'!AZ222="No",2,""))</f>
        <v/>
      </c>
      <c r="BA222" s="273"/>
      <c r="BB222" s="159"/>
      <c r="BC222" s="159"/>
      <c r="BE222" s="175"/>
    </row>
    <row r="223" spans="1:57" s="132" customFormat="1" ht="15" x14ac:dyDescent="0.3">
      <c r="A223" s="148"/>
      <c r="B223" s="149"/>
      <c r="C223" s="236" t="str">
        <f t="shared" si="3"/>
        <v/>
      </c>
      <c r="D223" s="198" t="str">
        <f>IF('DATA - Baseline'!D223="","",'DATA - Baseline'!D223)</f>
        <v/>
      </c>
      <c r="E223" s="178" t="str">
        <f>IF('DATA - Baseline'!E223="","",'DATA - Baseline'!E223)</f>
        <v/>
      </c>
      <c r="F223" s="178" t="str">
        <f>IF('DATA - Baseline'!F223="","",'DATA - Baseline'!F223)</f>
        <v/>
      </c>
      <c r="G223" s="178" t="str">
        <f>IF('DATA - Baseline'!G222="","",INDEX(Codes,MATCH('DATA - Baseline'!G222,Modes,0)))</f>
        <v/>
      </c>
      <c r="H223" s="178"/>
      <c r="I223" s="178" t="str">
        <f>IF('DATA - Baseline'!I223="","",INDEX(Codes,MATCH('DATA - Baseline'!I223,Modes,0)))</f>
        <v/>
      </c>
      <c r="J223" s="134"/>
      <c r="K223" s="192" t="str">
        <f>IF('DATA - Baseline'!K223=0,"",IF('DATA - Baseline'!K223="","",'DATA - Baseline'!K223))</f>
        <v/>
      </c>
      <c r="L223" s="192" t="str">
        <f>IF('DATA - Baseline'!L223="Yes",1,IF('DATA - Baseline'!L223="No",2,""))</f>
        <v/>
      </c>
      <c r="M223" s="192" t="str">
        <f>IF('DATA - Baseline'!M223="Yes",1,IF('DATA - Baseline'!M223="No",2,""))</f>
        <v/>
      </c>
      <c r="N223" s="178" t="str">
        <f>IF('DATA - Baseline'!N223="Relaxed",1,IF('DATA - Baseline'!N223="Rushed",2,IF('DATA - Baseline'!N223="Happy",3,IF('DATA - Baseline'!N223="Frustrated",4,IF('DATA - Baseline'!N223="Other",5,"")))))</f>
        <v/>
      </c>
      <c r="O223" s="176"/>
      <c r="P223" s="178" t="str">
        <f>IF('DATA - Baseline'!P223="","",'DATA - Baseline'!P223)</f>
        <v/>
      </c>
      <c r="Q223" s="178" t="str">
        <f>IF('DATA - Baseline'!Q223="Boy",1,IF('DATA - Baseline'!Q223="Girl",2,""))</f>
        <v/>
      </c>
      <c r="R223" s="192" t="str">
        <f>IF('DATA - Baseline'!R223&gt;0,'DATA - Baseline'!R223,"")</f>
        <v/>
      </c>
      <c r="S223" s="178" t="str">
        <f>IF('DATA - Baseline'!S223="Less than 0.5km",1,IF('DATA - Baseline'!S223="0.51 to 1.59km",2,IF('DATA - Baseline'!S223="1.6 to 3km",3,IF('DATA - Baseline'!S223="Over 3km",4, ""))))</f>
        <v/>
      </c>
      <c r="T223" s="126"/>
      <c r="U223" s="135"/>
      <c r="V223" s="135"/>
      <c r="W223" s="135"/>
      <c r="X223" s="135"/>
      <c r="Y223" s="135"/>
      <c r="Z223" s="178" t="str">
        <f>IF('DATA - Baseline'!Z223="STRONGLY AGREE",1,IF('DATA - Baseline'!Z223="AGREE",2,IF('DATA - Baseline'!Z223="DISAGREE",3,IF('DATA - Baseline'!Z223="STRONGLY DISAGREE",4, ""))))</f>
        <v/>
      </c>
      <c r="AA223" s="178" t="str">
        <f>IF(C223="","",(IF(COUNTA('DATA - Baseline'!AB223:AV223)&gt;0,1,2)))</f>
        <v/>
      </c>
      <c r="AB223" s="152"/>
      <c r="AC223" s="153"/>
      <c r="AD223" s="153"/>
      <c r="AE223" s="153"/>
      <c r="AF223" s="153"/>
      <c r="AG223" s="153"/>
      <c r="AH223" s="151"/>
      <c r="AI223" s="156"/>
      <c r="AJ223" s="156"/>
      <c r="AK223" s="156"/>
      <c r="AL223" s="156"/>
      <c r="AM223" s="156"/>
      <c r="AN223" s="156"/>
      <c r="AO223" s="157"/>
      <c r="AP223" s="158"/>
      <c r="AQ223" s="158"/>
      <c r="AR223" s="158"/>
      <c r="AS223" s="158"/>
      <c r="AT223" s="158"/>
      <c r="AU223" s="158"/>
      <c r="AV223" s="158"/>
      <c r="AW223" s="178" t="str">
        <f>IF('DATA - Baseline'!AW223="Relaxed",1,IF('DATA - Baseline'!AW223="Rushed",2,IF('DATA - Baseline'!AW223="Happy",3,IF('DATA - Baseline'!AW223="Tired",4,""))))</f>
        <v/>
      </c>
      <c r="AX223" s="178" t="str">
        <f>IF('DATA - Baseline'!AX223="Relaxed",1,IF('DATA - Baseline'!AX223="Rushed",2,IF('DATA - Baseline'!AX223="Happy",3,IF('DATA - Baseline'!AX223="Tired",4,""))))</f>
        <v/>
      </c>
      <c r="AY223" s="154"/>
      <c r="AZ223" s="314" t="str">
        <f>IF('DATA - Baseline'!AZ223="Yes",1,IF('DATA - Baseline'!AZ223="No",2,""))</f>
        <v/>
      </c>
      <c r="BA223" s="273"/>
      <c r="BB223" s="159"/>
      <c r="BC223" s="159"/>
      <c r="BE223" s="175"/>
    </row>
    <row r="224" spans="1:57" s="132" customFormat="1" ht="15" x14ac:dyDescent="0.3">
      <c r="A224" s="148"/>
      <c r="B224" s="149"/>
      <c r="C224" s="236" t="str">
        <f t="shared" si="3"/>
        <v/>
      </c>
      <c r="D224" s="198" t="str">
        <f>IF('DATA - Baseline'!D224="","",'DATA - Baseline'!D224)</f>
        <v/>
      </c>
      <c r="E224" s="178" t="str">
        <f>IF('DATA - Baseline'!E224="","",'DATA - Baseline'!E224)</f>
        <v/>
      </c>
      <c r="F224" s="178" t="str">
        <f>IF('DATA - Baseline'!F224="","",'DATA - Baseline'!F224)</f>
        <v/>
      </c>
      <c r="G224" s="178" t="str">
        <f>IF('DATA - Baseline'!G223="","",INDEX(Codes,MATCH('DATA - Baseline'!G223,Modes,0)))</f>
        <v/>
      </c>
      <c r="H224" s="178"/>
      <c r="I224" s="178" t="str">
        <f>IF('DATA - Baseline'!I224="","",INDEX(Codes,MATCH('DATA - Baseline'!I224,Modes,0)))</f>
        <v/>
      </c>
      <c r="J224" s="134"/>
      <c r="K224" s="192" t="str">
        <f>IF('DATA - Baseline'!K224=0,"",IF('DATA - Baseline'!K224="","",'DATA - Baseline'!K224))</f>
        <v/>
      </c>
      <c r="L224" s="192" t="str">
        <f>IF('DATA - Baseline'!L224="Yes",1,IF('DATA - Baseline'!L224="No",2,""))</f>
        <v/>
      </c>
      <c r="M224" s="192" t="str">
        <f>IF('DATA - Baseline'!M224="Yes",1,IF('DATA - Baseline'!M224="No",2,""))</f>
        <v/>
      </c>
      <c r="N224" s="178" t="str">
        <f>IF('DATA - Baseline'!N224="Relaxed",1,IF('DATA - Baseline'!N224="Rushed",2,IF('DATA - Baseline'!N224="Happy",3,IF('DATA - Baseline'!N224="Frustrated",4,IF('DATA - Baseline'!N224="Other",5,"")))))</f>
        <v/>
      </c>
      <c r="O224" s="176"/>
      <c r="P224" s="178" t="str">
        <f>IF('DATA - Baseline'!P224="","",'DATA - Baseline'!P224)</f>
        <v/>
      </c>
      <c r="Q224" s="178" t="str">
        <f>IF('DATA - Baseline'!Q224="Boy",1,IF('DATA - Baseline'!Q224="Girl",2,""))</f>
        <v/>
      </c>
      <c r="R224" s="192" t="str">
        <f>IF('DATA - Baseline'!R224&gt;0,'DATA - Baseline'!R224,"")</f>
        <v/>
      </c>
      <c r="S224" s="178" t="str">
        <f>IF('DATA - Baseline'!S224="Less than 0.5km",1,IF('DATA - Baseline'!S224="0.51 to 1.59km",2,IF('DATA - Baseline'!S224="1.6 to 3km",3,IF('DATA - Baseline'!S224="Over 3km",4, ""))))</f>
        <v/>
      </c>
      <c r="T224" s="126"/>
      <c r="U224" s="135"/>
      <c r="V224" s="135"/>
      <c r="W224" s="135"/>
      <c r="X224" s="135"/>
      <c r="Y224" s="135"/>
      <c r="Z224" s="178" t="str">
        <f>IF('DATA - Baseline'!Z224="STRONGLY AGREE",1,IF('DATA - Baseline'!Z224="AGREE",2,IF('DATA - Baseline'!Z224="DISAGREE",3,IF('DATA - Baseline'!Z224="STRONGLY DISAGREE",4, ""))))</f>
        <v/>
      </c>
      <c r="AA224" s="178" t="str">
        <f>IF(C224="","",(IF(COUNTA('DATA - Baseline'!AB224:AV224)&gt;0,1,2)))</f>
        <v/>
      </c>
      <c r="AB224" s="152"/>
      <c r="AC224" s="153"/>
      <c r="AD224" s="153"/>
      <c r="AE224" s="153"/>
      <c r="AF224" s="153"/>
      <c r="AG224" s="153"/>
      <c r="AH224" s="151"/>
      <c r="AI224" s="156"/>
      <c r="AJ224" s="156"/>
      <c r="AK224" s="156"/>
      <c r="AL224" s="156"/>
      <c r="AM224" s="156"/>
      <c r="AN224" s="156"/>
      <c r="AO224" s="157"/>
      <c r="AP224" s="158"/>
      <c r="AQ224" s="158"/>
      <c r="AR224" s="158"/>
      <c r="AS224" s="158"/>
      <c r="AT224" s="158"/>
      <c r="AU224" s="158"/>
      <c r="AV224" s="158"/>
      <c r="AW224" s="178" t="str">
        <f>IF('DATA - Baseline'!AW224="Relaxed",1,IF('DATA - Baseline'!AW224="Rushed",2,IF('DATA - Baseline'!AW224="Happy",3,IF('DATA - Baseline'!AW224="Tired",4,""))))</f>
        <v/>
      </c>
      <c r="AX224" s="178" t="str">
        <f>IF('DATA - Baseline'!AX224="Relaxed",1,IF('DATA - Baseline'!AX224="Rushed",2,IF('DATA - Baseline'!AX224="Happy",3,IF('DATA - Baseline'!AX224="Tired",4,""))))</f>
        <v/>
      </c>
      <c r="AY224" s="154"/>
      <c r="AZ224" s="314" t="str">
        <f>IF('DATA - Baseline'!AZ224="Yes",1,IF('DATA - Baseline'!AZ224="No",2,""))</f>
        <v/>
      </c>
      <c r="BA224" s="273"/>
      <c r="BB224" s="159"/>
      <c r="BC224" s="159"/>
      <c r="BE224" s="175"/>
    </row>
    <row r="225" spans="1:57" s="132" customFormat="1" ht="15" x14ac:dyDescent="0.3">
      <c r="A225" s="148"/>
      <c r="B225" s="149"/>
      <c r="C225" s="236" t="str">
        <f t="shared" si="3"/>
        <v/>
      </c>
      <c r="D225" s="198" t="str">
        <f>IF('DATA - Baseline'!D225="","",'DATA - Baseline'!D225)</f>
        <v/>
      </c>
      <c r="E225" s="178" t="str">
        <f>IF('DATA - Baseline'!E225="","",'DATA - Baseline'!E225)</f>
        <v/>
      </c>
      <c r="F225" s="178" t="str">
        <f>IF('DATA - Baseline'!F225="","",'DATA - Baseline'!F225)</f>
        <v/>
      </c>
      <c r="G225" s="178" t="str">
        <f>IF('DATA - Baseline'!G224="","",INDEX(Codes,MATCH('DATA - Baseline'!G224,Modes,0)))</f>
        <v/>
      </c>
      <c r="H225" s="178"/>
      <c r="I225" s="178" t="str">
        <f>IF('DATA - Baseline'!I225="","",INDEX(Codes,MATCH('DATA - Baseline'!I225,Modes,0)))</f>
        <v/>
      </c>
      <c r="J225" s="134"/>
      <c r="K225" s="192" t="str">
        <f>IF('DATA - Baseline'!K225=0,"",IF('DATA - Baseline'!K225="","",'DATA - Baseline'!K225))</f>
        <v/>
      </c>
      <c r="L225" s="192" t="str">
        <f>IF('DATA - Baseline'!L225="Yes",1,IF('DATA - Baseline'!L225="No",2,""))</f>
        <v/>
      </c>
      <c r="M225" s="192" t="str">
        <f>IF('DATA - Baseline'!M225="Yes",1,IF('DATA - Baseline'!M225="No",2,""))</f>
        <v/>
      </c>
      <c r="N225" s="178" t="str">
        <f>IF('DATA - Baseline'!N225="Relaxed",1,IF('DATA - Baseline'!N225="Rushed",2,IF('DATA - Baseline'!N225="Happy",3,IF('DATA - Baseline'!N225="Frustrated",4,IF('DATA - Baseline'!N225="Other",5,"")))))</f>
        <v/>
      </c>
      <c r="O225" s="176"/>
      <c r="P225" s="178" t="str">
        <f>IF('DATA - Baseline'!P225="","",'DATA - Baseline'!P225)</f>
        <v/>
      </c>
      <c r="Q225" s="178" t="str">
        <f>IF('DATA - Baseline'!Q225="Boy",1,IF('DATA - Baseline'!Q225="Girl",2,""))</f>
        <v/>
      </c>
      <c r="R225" s="192" t="str">
        <f>IF('DATA - Baseline'!R225&gt;0,'DATA - Baseline'!R225,"")</f>
        <v/>
      </c>
      <c r="S225" s="178" t="str">
        <f>IF('DATA - Baseline'!S225="Less than 0.5km",1,IF('DATA - Baseline'!S225="0.51 to 1.59km",2,IF('DATA - Baseline'!S225="1.6 to 3km",3,IF('DATA - Baseline'!S225="Over 3km",4, ""))))</f>
        <v/>
      </c>
      <c r="T225" s="126"/>
      <c r="U225" s="135"/>
      <c r="V225" s="135"/>
      <c r="W225" s="135"/>
      <c r="X225" s="135"/>
      <c r="Y225" s="135"/>
      <c r="Z225" s="178" t="str">
        <f>IF('DATA - Baseline'!Z225="STRONGLY AGREE",1,IF('DATA - Baseline'!Z225="AGREE",2,IF('DATA - Baseline'!Z225="DISAGREE",3,IF('DATA - Baseline'!Z225="STRONGLY DISAGREE",4, ""))))</f>
        <v/>
      </c>
      <c r="AA225" s="178" t="str">
        <f>IF(C225="","",(IF(COUNTA('DATA - Baseline'!AB225:AV225)&gt;0,1,2)))</f>
        <v/>
      </c>
      <c r="AB225" s="152"/>
      <c r="AC225" s="153"/>
      <c r="AD225" s="153"/>
      <c r="AE225" s="153"/>
      <c r="AF225" s="153"/>
      <c r="AG225" s="153"/>
      <c r="AH225" s="151"/>
      <c r="AI225" s="156"/>
      <c r="AJ225" s="156"/>
      <c r="AK225" s="156"/>
      <c r="AL225" s="156"/>
      <c r="AM225" s="156"/>
      <c r="AN225" s="156"/>
      <c r="AO225" s="157"/>
      <c r="AP225" s="158"/>
      <c r="AQ225" s="158"/>
      <c r="AR225" s="158"/>
      <c r="AS225" s="158"/>
      <c r="AT225" s="158"/>
      <c r="AU225" s="158"/>
      <c r="AV225" s="158"/>
      <c r="AW225" s="178" t="str">
        <f>IF('DATA - Baseline'!AW225="Relaxed",1,IF('DATA - Baseline'!AW225="Rushed",2,IF('DATA - Baseline'!AW225="Happy",3,IF('DATA - Baseline'!AW225="Tired",4,""))))</f>
        <v/>
      </c>
      <c r="AX225" s="178" t="str">
        <f>IF('DATA - Baseline'!AX225="Relaxed",1,IF('DATA - Baseline'!AX225="Rushed",2,IF('DATA - Baseline'!AX225="Happy",3,IF('DATA - Baseline'!AX225="Tired",4,""))))</f>
        <v/>
      </c>
      <c r="AY225" s="154"/>
      <c r="AZ225" s="314" t="str">
        <f>IF('DATA - Baseline'!AZ225="Yes",1,IF('DATA - Baseline'!AZ225="No",2,""))</f>
        <v/>
      </c>
      <c r="BA225" s="273"/>
      <c r="BB225" s="159"/>
      <c r="BC225" s="159"/>
      <c r="BE225" s="175"/>
    </row>
    <row r="226" spans="1:57" s="132" customFormat="1" ht="15" x14ac:dyDescent="0.3">
      <c r="A226" s="148"/>
      <c r="B226" s="149"/>
      <c r="C226" s="236" t="str">
        <f t="shared" si="3"/>
        <v/>
      </c>
      <c r="D226" s="198" t="str">
        <f>IF('DATA - Baseline'!D226="","",'DATA - Baseline'!D226)</f>
        <v/>
      </c>
      <c r="E226" s="178" t="str">
        <f>IF('DATA - Baseline'!E226="","",'DATA - Baseline'!E226)</f>
        <v/>
      </c>
      <c r="F226" s="178" t="str">
        <f>IF('DATA - Baseline'!F226="","",'DATA - Baseline'!F226)</f>
        <v/>
      </c>
      <c r="G226" s="178" t="str">
        <f>IF('DATA - Baseline'!G225="","",INDEX(Codes,MATCH('DATA - Baseline'!G225,Modes,0)))</f>
        <v/>
      </c>
      <c r="H226" s="178"/>
      <c r="I226" s="178" t="str">
        <f>IF('DATA - Baseline'!I226="","",INDEX(Codes,MATCH('DATA - Baseline'!I226,Modes,0)))</f>
        <v/>
      </c>
      <c r="J226" s="134"/>
      <c r="K226" s="192" t="str">
        <f>IF('DATA - Baseline'!K226=0,"",IF('DATA - Baseline'!K226="","",'DATA - Baseline'!K226))</f>
        <v/>
      </c>
      <c r="L226" s="192" t="str">
        <f>IF('DATA - Baseline'!L226="Yes",1,IF('DATA - Baseline'!L226="No",2,""))</f>
        <v/>
      </c>
      <c r="M226" s="192" t="str">
        <f>IF('DATA - Baseline'!M226="Yes",1,IF('DATA - Baseline'!M226="No",2,""))</f>
        <v/>
      </c>
      <c r="N226" s="178" t="str">
        <f>IF('DATA - Baseline'!N226="Relaxed",1,IF('DATA - Baseline'!N226="Rushed",2,IF('DATA - Baseline'!N226="Happy",3,IF('DATA - Baseline'!N226="Frustrated",4,IF('DATA - Baseline'!N226="Other",5,"")))))</f>
        <v/>
      </c>
      <c r="O226" s="176"/>
      <c r="P226" s="178" t="str">
        <f>IF('DATA - Baseline'!P226="","",'DATA - Baseline'!P226)</f>
        <v/>
      </c>
      <c r="Q226" s="178" t="str">
        <f>IF('DATA - Baseline'!Q226="Boy",1,IF('DATA - Baseline'!Q226="Girl",2,""))</f>
        <v/>
      </c>
      <c r="R226" s="192" t="str">
        <f>IF('DATA - Baseline'!R226&gt;0,'DATA - Baseline'!R226,"")</f>
        <v/>
      </c>
      <c r="S226" s="178" t="str">
        <f>IF('DATA - Baseline'!S226="Less than 0.5km",1,IF('DATA - Baseline'!S226="0.51 to 1.59km",2,IF('DATA - Baseline'!S226="1.6 to 3km",3,IF('DATA - Baseline'!S226="Over 3km",4, ""))))</f>
        <v/>
      </c>
      <c r="T226" s="126"/>
      <c r="U226" s="135"/>
      <c r="V226" s="135"/>
      <c r="W226" s="135"/>
      <c r="X226" s="135"/>
      <c r="Y226" s="135"/>
      <c r="Z226" s="178" t="str">
        <f>IF('DATA - Baseline'!Z226="STRONGLY AGREE",1,IF('DATA - Baseline'!Z226="AGREE",2,IF('DATA - Baseline'!Z226="DISAGREE",3,IF('DATA - Baseline'!Z226="STRONGLY DISAGREE",4, ""))))</f>
        <v/>
      </c>
      <c r="AA226" s="178" t="str">
        <f>IF(C226="","",(IF(COUNTA('DATA - Baseline'!AB226:AV226)&gt;0,1,2)))</f>
        <v/>
      </c>
      <c r="AB226" s="152"/>
      <c r="AC226" s="153"/>
      <c r="AD226" s="153"/>
      <c r="AE226" s="153"/>
      <c r="AF226" s="153"/>
      <c r="AG226" s="153"/>
      <c r="AH226" s="151"/>
      <c r="AI226" s="156"/>
      <c r="AJ226" s="156"/>
      <c r="AK226" s="156"/>
      <c r="AL226" s="156"/>
      <c r="AM226" s="156"/>
      <c r="AN226" s="156"/>
      <c r="AO226" s="157"/>
      <c r="AP226" s="158"/>
      <c r="AQ226" s="158"/>
      <c r="AR226" s="158"/>
      <c r="AS226" s="158"/>
      <c r="AT226" s="158"/>
      <c r="AU226" s="158"/>
      <c r="AV226" s="158"/>
      <c r="AW226" s="178" t="str">
        <f>IF('DATA - Baseline'!AW226="Relaxed",1,IF('DATA - Baseline'!AW226="Rushed",2,IF('DATA - Baseline'!AW226="Happy",3,IF('DATA - Baseline'!AW226="Tired",4,""))))</f>
        <v/>
      </c>
      <c r="AX226" s="178" t="str">
        <f>IF('DATA - Baseline'!AX226="Relaxed",1,IF('DATA - Baseline'!AX226="Rushed",2,IF('DATA - Baseline'!AX226="Happy",3,IF('DATA - Baseline'!AX226="Tired",4,""))))</f>
        <v/>
      </c>
      <c r="AY226" s="154"/>
      <c r="AZ226" s="314" t="str">
        <f>IF('DATA - Baseline'!AZ226="Yes",1,IF('DATA - Baseline'!AZ226="No",2,""))</f>
        <v/>
      </c>
      <c r="BA226" s="273"/>
      <c r="BB226" s="159"/>
      <c r="BC226" s="159"/>
      <c r="BE226" s="175"/>
    </row>
    <row r="227" spans="1:57" s="132" customFormat="1" ht="15" x14ac:dyDescent="0.3">
      <c r="A227" s="148"/>
      <c r="B227" s="149"/>
      <c r="C227" s="236" t="str">
        <f t="shared" si="3"/>
        <v/>
      </c>
      <c r="D227" s="198" t="str">
        <f>IF('DATA - Baseline'!D227="","",'DATA - Baseline'!D227)</f>
        <v/>
      </c>
      <c r="E227" s="178" t="str">
        <f>IF('DATA - Baseline'!E227="","",'DATA - Baseline'!E227)</f>
        <v/>
      </c>
      <c r="F227" s="178" t="str">
        <f>IF('DATA - Baseline'!F227="","",'DATA - Baseline'!F227)</f>
        <v/>
      </c>
      <c r="G227" s="178" t="str">
        <f>IF('DATA - Baseline'!G226="","",INDEX(Codes,MATCH('DATA - Baseline'!G226,Modes,0)))</f>
        <v/>
      </c>
      <c r="H227" s="178"/>
      <c r="I227" s="178" t="str">
        <f>IF('DATA - Baseline'!I227="","",INDEX(Codes,MATCH('DATA - Baseline'!I227,Modes,0)))</f>
        <v/>
      </c>
      <c r="J227" s="134"/>
      <c r="K227" s="192" t="str">
        <f>IF('DATA - Baseline'!K227=0,"",IF('DATA - Baseline'!K227="","",'DATA - Baseline'!K227))</f>
        <v/>
      </c>
      <c r="L227" s="192" t="str">
        <f>IF('DATA - Baseline'!L227="Yes",1,IF('DATA - Baseline'!L227="No",2,""))</f>
        <v/>
      </c>
      <c r="M227" s="192" t="str">
        <f>IF('DATA - Baseline'!M227="Yes",1,IF('DATA - Baseline'!M227="No",2,""))</f>
        <v/>
      </c>
      <c r="N227" s="178" t="str">
        <f>IF('DATA - Baseline'!N227="Relaxed",1,IF('DATA - Baseline'!N227="Rushed",2,IF('DATA - Baseline'!N227="Happy",3,IF('DATA - Baseline'!N227="Frustrated",4,IF('DATA - Baseline'!N227="Other",5,"")))))</f>
        <v/>
      </c>
      <c r="O227" s="176"/>
      <c r="P227" s="178" t="str">
        <f>IF('DATA - Baseline'!P227="","",'DATA - Baseline'!P227)</f>
        <v/>
      </c>
      <c r="Q227" s="178" t="str">
        <f>IF('DATA - Baseline'!Q227="Boy",1,IF('DATA - Baseline'!Q227="Girl",2,""))</f>
        <v/>
      </c>
      <c r="R227" s="192" t="str">
        <f>IF('DATA - Baseline'!R227&gt;0,'DATA - Baseline'!R227,"")</f>
        <v/>
      </c>
      <c r="S227" s="178" t="str">
        <f>IF('DATA - Baseline'!S227="Less than 0.5km",1,IF('DATA - Baseline'!S227="0.51 to 1.59km",2,IF('DATA - Baseline'!S227="1.6 to 3km",3,IF('DATA - Baseline'!S227="Over 3km",4, ""))))</f>
        <v/>
      </c>
      <c r="T227" s="126"/>
      <c r="U227" s="135"/>
      <c r="V227" s="135"/>
      <c r="W227" s="135"/>
      <c r="X227" s="135"/>
      <c r="Y227" s="135"/>
      <c r="Z227" s="178" t="str">
        <f>IF('DATA - Baseline'!Z227="STRONGLY AGREE",1,IF('DATA - Baseline'!Z227="AGREE",2,IF('DATA - Baseline'!Z227="DISAGREE",3,IF('DATA - Baseline'!Z227="STRONGLY DISAGREE",4, ""))))</f>
        <v/>
      </c>
      <c r="AA227" s="178" t="str">
        <f>IF(C227="","",(IF(COUNTA('DATA - Baseline'!AB227:AV227)&gt;0,1,2)))</f>
        <v/>
      </c>
      <c r="AB227" s="152"/>
      <c r="AC227" s="153"/>
      <c r="AD227" s="153"/>
      <c r="AE227" s="153"/>
      <c r="AF227" s="153"/>
      <c r="AG227" s="153"/>
      <c r="AH227" s="151"/>
      <c r="AI227" s="156"/>
      <c r="AJ227" s="156"/>
      <c r="AK227" s="156"/>
      <c r="AL227" s="156"/>
      <c r="AM227" s="156"/>
      <c r="AN227" s="156"/>
      <c r="AO227" s="157"/>
      <c r="AP227" s="158"/>
      <c r="AQ227" s="158"/>
      <c r="AR227" s="158"/>
      <c r="AS227" s="158"/>
      <c r="AT227" s="158"/>
      <c r="AU227" s="158"/>
      <c r="AV227" s="158"/>
      <c r="AW227" s="178" t="str">
        <f>IF('DATA - Baseline'!AW227="Relaxed",1,IF('DATA - Baseline'!AW227="Rushed",2,IF('DATA - Baseline'!AW227="Happy",3,IF('DATA - Baseline'!AW227="Tired",4,""))))</f>
        <v/>
      </c>
      <c r="AX227" s="178" t="str">
        <f>IF('DATA - Baseline'!AX227="Relaxed",1,IF('DATA - Baseline'!AX227="Rushed",2,IF('DATA - Baseline'!AX227="Happy",3,IF('DATA - Baseline'!AX227="Tired",4,""))))</f>
        <v/>
      </c>
      <c r="AY227" s="154"/>
      <c r="AZ227" s="314" t="str">
        <f>IF('DATA - Baseline'!AZ227="Yes",1,IF('DATA - Baseline'!AZ227="No",2,""))</f>
        <v/>
      </c>
      <c r="BA227" s="273"/>
      <c r="BB227" s="159"/>
      <c r="BC227" s="159"/>
      <c r="BE227" s="175"/>
    </row>
    <row r="228" spans="1:57" s="132" customFormat="1" ht="15" x14ac:dyDescent="0.3">
      <c r="A228" s="148"/>
      <c r="B228" s="149"/>
      <c r="C228" s="236" t="str">
        <f t="shared" si="3"/>
        <v/>
      </c>
      <c r="D228" s="198" t="str">
        <f>IF('DATA - Baseline'!D228="","",'DATA - Baseline'!D228)</f>
        <v/>
      </c>
      <c r="E228" s="178" t="str">
        <f>IF('DATA - Baseline'!E228="","",'DATA - Baseline'!E228)</f>
        <v/>
      </c>
      <c r="F228" s="178" t="str">
        <f>IF('DATA - Baseline'!F228="","",'DATA - Baseline'!F228)</f>
        <v/>
      </c>
      <c r="G228" s="178" t="str">
        <f>IF('DATA - Baseline'!G227="","",INDEX(Codes,MATCH('DATA - Baseline'!G227,Modes,0)))</f>
        <v/>
      </c>
      <c r="H228" s="178"/>
      <c r="I228" s="178" t="str">
        <f>IF('DATA - Baseline'!I228="","",INDEX(Codes,MATCH('DATA - Baseline'!I228,Modes,0)))</f>
        <v/>
      </c>
      <c r="J228" s="134"/>
      <c r="K228" s="192" t="str">
        <f>IF('DATA - Baseline'!K228=0,"",IF('DATA - Baseline'!K228="","",'DATA - Baseline'!K228))</f>
        <v/>
      </c>
      <c r="L228" s="192" t="str">
        <f>IF('DATA - Baseline'!L228="Yes",1,IF('DATA - Baseline'!L228="No",2,""))</f>
        <v/>
      </c>
      <c r="M228" s="192" t="str">
        <f>IF('DATA - Baseline'!M228="Yes",1,IF('DATA - Baseline'!M228="No",2,""))</f>
        <v/>
      </c>
      <c r="N228" s="178" t="str">
        <f>IF('DATA - Baseline'!N228="Relaxed",1,IF('DATA - Baseline'!N228="Rushed",2,IF('DATA - Baseline'!N228="Happy",3,IF('DATA - Baseline'!N228="Frustrated",4,IF('DATA - Baseline'!N228="Other",5,"")))))</f>
        <v/>
      </c>
      <c r="O228" s="176"/>
      <c r="P228" s="178" t="str">
        <f>IF('DATA - Baseline'!P228="","",'DATA - Baseline'!P228)</f>
        <v/>
      </c>
      <c r="Q228" s="178" t="str">
        <f>IF('DATA - Baseline'!Q228="Boy",1,IF('DATA - Baseline'!Q228="Girl",2,""))</f>
        <v/>
      </c>
      <c r="R228" s="192" t="str">
        <f>IF('DATA - Baseline'!R228&gt;0,'DATA - Baseline'!R228,"")</f>
        <v/>
      </c>
      <c r="S228" s="178" t="str">
        <f>IF('DATA - Baseline'!S228="Less than 0.5km",1,IF('DATA - Baseline'!S228="0.51 to 1.59km",2,IF('DATA - Baseline'!S228="1.6 to 3km",3,IF('DATA - Baseline'!S228="Over 3km",4, ""))))</f>
        <v/>
      </c>
      <c r="T228" s="126"/>
      <c r="U228" s="135"/>
      <c r="V228" s="135"/>
      <c r="W228" s="135"/>
      <c r="X228" s="135"/>
      <c r="Y228" s="135"/>
      <c r="Z228" s="178" t="str">
        <f>IF('DATA - Baseline'!Z228="STRONGLY AGREE",1,IF('DATA - Baseline'!Z228="AGREE",2,IF('DATA - Baseline'!Z228="DISAGREE",3,IF('DATA - Baseline'!Z228="STRONGLY DISAGREE",4, ""))))</f>
        <v/>
      </c>
      <c r="AA228" s="178" t="str">
        <f>IF(C228="","",(IF(COUNTA('DATA - Baseline'!AB228:AV228)&gt;0,1,2)))</f>
        <v/>
      </c>
      <c r="AB228" s="152"/>
      <c r="AC228" s="153"/>
      <c r="AD228" s="153"/>
      <c r="AE228" s="153"/>
      <c r="AF228" s="153"/>
      <c r="AG228" s="153"/>
      <c r="AH228" s="151"/>
      <c r="AI228" s="156"/>
      <c r="AJ228" s="156"/>
      <c r="AK228" s="156"/>
      <c r="AL228" s="156"/>
      <c r="AM228" s="156"/>
      <c r="AN228" s="156"/>
      <c r="AO228" s="157"/>
      <c r="AP228" s="158"/>
      <c r="AQ228" s="158"/>
      <c r="AR228" s="158"/>
      <c r="AS228" s="158"/>
      <c r="AT228" s="158"/>
      <c r="AU228" s="158"/>
      <c r="AV228" s="158"/>
      <c r="AW228" s="178" t="str">
        <f>IF('DATA - Baseline'!AW228="Relaxed",1,IF('DATA - Baseline'!AW228="Rushed",2,IF('DATA - Baseline'!AW228="Happy",3,IF('DATA - Baseline'!AW228="Tired",4,""))))</f>
        <v/>
      </c>
      <c r="AX228" s="178" t="str">
        <f>IF('DATA - Baseline'!AX228="Relaxed",1,IF('DATA - Baseline'!AX228="Rushed",2,IF('DATA - Baseline'!AX228="Happy",3,IF('DATA - Baseline'!AX228="Tired",4,""))))</f>
        <v/>
      </c>
      <c r="AY228" s="154"/>
      <c r="AZ228" s="314" t="str">
        <f>IF('DATA - Baseline'!AZ228="Yes",1,IF('DATA - Baseline'!AZ228="No",2,""))</f>
        <v/>
      </c>
      <c r="BA228" s="273"/>
      <c r="BB228" s="159"/>
      <c r="BC228" s="159"/>
      <c r="BE228" s="175"/>
    </row>
    <row r="229" spans="1:57" s="132" customFormat="1" ht="15" x14ac:dyDescent="0.3">
      <c r="A229" s="148"/>
      <c r="B229" s="149"/>
      <c r="C229" s="236" t="str">
        <f t="shared" si="3"/>
        <v/>
      </c>
      <c r="D229" s="198" t="str">
        <f>IF('DATA - Baseline'!D229="","",'DATA - Baseline'!D229)</f>
        <v/>
      </c>
      <c r="E229" s="178" t="str">
        <f>IF('DATA - Baseline'!E229="","",'DATA - Baseline'!E229)</f>
        <v/>
      </c>
      <c r="F229" s="178" t="str">
        <f>IF('DATA - Baseline'!F229="","",'DATA - Baseline'!F229)</f>
        <v/>
      </c>
      <c r="G229" s="178" t="str">
        <f>IF('DATA - Baseline'!G228="","",INDEX(Codes,MATCH('DATA - Baseline'!G228,Modes,0)))</f>
        <v/>
      </c>
      <c r="H229" s="178"/>
      <c r="I229" s="178" t="str">
        <f>IF('DATA - Baseline'!I229="","",INDEX(Codes,MATCH('DATA - Baseline'!I229,Modes,0)))</f>
        <v/>
      </c>
      <c r="J229" s="134"/>
      <c r="K229" s="192" t="str">
        <f>IF('DATA - Baseline'!K229=0,"",IF('DATA - Baseline'!K229="","",'DATA - Baseline'!K229))</f>
        <v/>
      </c>
      <c r="L229" s="192" t="str">
        <f>IF('DATA - Baseline'!L229="Yes",1,IF('DATA - Baseline'!L229="No",2,""))</f>
        <v/>
      </c>
      <c r="M229" s="192" t="str">
        <f>IF('DATA - Baseline'!M229="Yes",1,IF('DATA - Baseline'!M229="No",2,""))</f>
        <v/>
      </c>
      <c r="N229" s="178" t="str">
        <f>IF('DATA - Baseline'!N229="Relaxed",1,IF('DATA - Baseline'!N229="Rushed",2,IF('DATA - Baseline'!N229="Happy",3,IF('DATA - Baseline'!N229="Frustrated",4,IF('DATA - Baseline'!N229="Other",5,"")))))</f>
        <v/>
      </c>
      <c r="O229" s="176"/>
      <c r="P229" s="178" t="str">
        <f>IF('DATA - Baseline'!P229="","",'DATA - Baseline'!P229)</f>
        <v/>
      </c>
      <c r="Q229" s="178" t="str">
        <f>IF('DATA - Baseline'!Q229="Boy",1,IF('DATA - Baseline'!Q229="Girl",2,""))</f>
        <v/>
      </c>
      <c r="R229" s="192" t="str">
        <f>IF('DATA - Baseline'!R229&gt;0,'DATA - Baseline'!R229,"")</f>
        <v/>
      </c>
      <c r="S229" s="178" t="str">
        <f>IF('DATA - Baseline'!S229="Less than 0.5km",1,IF('DATA - Baseline'!S229="0.51 to 1.59km",2,IF('DATA - Baseline'!S229="1.6 to 3km",3,IF('DATA - Baseline'!S229="Over 3km",4, ""))))</f>
        <v/>
      </c>
      <c r="T229" s="126"/>
      <c r="U229" s="135"/>
      <c r="V229" s="135"/>
      <c r="W229" s="135"/>
      <c r="X229" s="135"/>
      <c r="Y229" s="135"/>
      <c r="Z229" s="178" t="str">
        <f>IF('DATA - Baseline'!Z229="STRONGLY AGREE",1,IF('DATA - Baseline'!Z229="AGREE",2,IF('DATA - Baseline'!Z229="DISAGREE",3,IF('DATA - Baseline'!Z229="STRONGLY DISAGREE",4, ""))))</f>
        <v/>
      </c>
      <c r="AA229" s="178" t="str">
        <f>IF(C229="","",(IF(COUNTA('DATA - Baseline'!AB229:AV229)&gt;0,1,2)))</f>
        <v/>
      </c>
      <c r="AB229" s="152"/>
      <c r="AC229" s="153"/>
      <c r="AD229" s="153"/>
      <c r="AE229" s="153"/>
      <c r="AF229" s="153"/>
      <c r="AG229" s="153"/>
      <c r="AH229" s="151"/>
      <c r="AI229" s="156"/>
      <c r="AJ229" s="156"/>
      <c r="AK229" s="156"/>
      <c r="AL229" s="156"/>
      <c r="AM229" s="156"/>
      <c r="AN229" s="156"/>
      <c r="AO229" s="157"/>
      <c r="AP229" s="158"/>
      <c r="AQ229" s="158"/>
      <c r="AR229" s="158"/>
      <c r="AS229" s="158"/>
      <c r="AT229" s="158"/>
      <c r="AU229" s="158"/>
      <c r="AV229" s="158"/>
      <c r="AW229" s="178" t="str">
        <f>IF('DATA - Baseline'!AW229="Relaxed",1,IF('DATA - Baseline'!AW229="Rushed",2,IF('DATA - Baseline'!AW229="Happy",3,IF('DATA - Baseline'!AW229="Tired",4,""))))</f>
        <v/>
      </c>
      <c r="AX229" s="178" t="str">
        <f>IF('DATA - Baseline'!AX229="Relaxed",1,IF('DATA - Baseline'!AX229="Rushed",2,IF('DATA - Baseline'!AX229="Happy",3,IF('DATA - Baseline'!AX229="Tired",4,""))))</f>
        <v/>
      </c>
      <c r="AY229" s="154"/>
      <c r="AZ229" s="314" t="str">
        <f>IF('DATA - Baseline'!AZ229="Yes",1,IF('DATA - Baseline'!AZ229="No",2,""))</f>
        <v/>
      </c>
      <c r="BA229" s="273"/>
      <c r="BB229" s="159"/>
      <c r="BC229" s="159"/>
      <c r="BE229" s="175"/>
    </row>
    <row r="230" spans="1:57" s="132" customFormat="1" ht="15" x14ac:dyDescent="0.3">
      <c r="A230" s="148"/>
      <c r="B230" s="149"/>
      <c r="C230" s="236" t="str">
        <f t="shared" si="3"/>
        <v/>
      </c>
      <c r="D230" s="198" t="str">
        <f>IF('DATA - Baseline'!D230="","",'DATA - Baseline'!D230)</f>
        <v/>
      </c>
      <c r="E230" s="178" t="str">
        <f>IF('DATA - Baseline'!E230="","",'DATA - Baseline'!E230)</f>
        <v/>
      </c>
      <c r="F230" s="178" t="str">
        <f>IF('DATA - Baseline'!F230="","",'DATA - Baseline'!F230)</f>
        <v/>
      </c>
      <c r="G230" s="178" t="str">
        <f>IF('DATA - Baseline'!G229="","",INDEX(Codes,MATCH('DATA - Baseline'!G229,Modes,0)))</f>
        <v/>
      </c>
      <c r="H230" s="178"/>
      <c r="I230" s="178" t="str">
        <f>IF('DATA - Baseline'!I230="","",INDEX(Codes,MATCH('DATA - Baseline'!I230,Modes,0)))</f>
        <v/>
      </c>
      <c r="J230" s="134"/>
      <c r="K230" s="192" t="str">
        <f>IF('DATA - Baseline'!K230=0,"",IF('DATA - Baseline'!K230="","",'DATA - Baseline'!K230))</f>
        <v/>
      </c>
      <c r="L230" s="192" t="str">
        <f>IF('DATA - Baseline'!L230="Yes",1,IF('DATA - Baseline'!L230="No",2,""))</f>
        <v/>
      </c>
      <c r="M230" s="192" t="str">
        <f>IF('DATA - Baseline'!M230="Yes",1,IF('DATA - Baseline'!M230="No",2,""))</f>
        <v/>
      </c>
      <c r="N230" s="178" t="str">
        <f>IF('DATA - Baseline'!N230="Relaxed",1,IF('DATA - Baseline'!N230="Rushed",2,IF('DATA - Baseline'!N230="Happy",3,IF('DATA - Baseline'!N230="Frustrated",4,IF('DATA - Baseline'!N230="Other",5,"")))))</f>
        <v/>
      </c>
      <c r="O230" s="176"/>
      <c r="P230" s="178" t="str">
        <f>IF('DATA - Baseline'!P230="","",'DATA - Baseline'!P230)</f>
        <v/>
      </c>
      <c r="Q230" s="178" t="str">
        <f>IF('DATA - Baseline'!Q230="Boy",1,IF('DATA - Baseline'!Q230="Girl",2,""))</f>
        <v/>
      </c>
      <c r="R230" s="192" t="str">
        <f>IF('DATA - Baseline'!R230&gt;0,'DATA - Baseline'!R230,"")</f>
        <v/>
      </c>
      <c r="S230" s="178" t="str">
        <f>IF('DATA - Baseline'!S230="Less than 0.5km",1,IF('DATA - Baseline'!S230="0.51 to 1.59km",2,IF('DATA - Baseline'!S230="1.6 to 3km",3,IF('DATA - Baseline'!S230="Over 3km",4, ""))))</f>
        <v/>
      </c>
      <c r="T230" s="126"/>
      <c r="U230" s="135"/>
      <c r="V230" s="135"/>
      <c r="W230" s="135"/>
      <c r="X230" s="135"/>
      <c r="Y230" s="135"/>
      <c r="Z230" s="178" t="str">
        <f>IF('DATA - Baseline'!Z230="STRONGLY AGREE",1,IF('DATA - Baseline'!Z230="AGREE",2,IF('DATA - Baseline'!Z230="DISAGREE",3,IF('DATA - Baseline'!Z230="STRONGLY DISAGREE",4, ""))))</f>
        <v/>
      </c>
      <c r="AA230" s="178" t="str">
        <f>IF(C230="","",(IF(COUNTA('DATA - Baseline'!AB230:AV230)&gt;0,1,2)))</f>
        <v/>
      </c>
      <c r="AB230" s="152"/>
      <c r="AC230" s="153"/>
      <c r="AD230" s="153"/>
      <c r="AE230" s="153"/>
      <c r="AF230" s="153"/>
      <c r="AG230" s="153"/>
      <c r="AH230" s="151"/>
      <c r="AI230" s="156"/>
      <c r="AJ230" s="156"/>
      <c r="AK230" s="156"/>
      <c r="AL230" s="156"/>
      <c r="AM230" s="156"/>
      <c r="AN230" s="156"/>
      <c r="AO230" s="157"/>
      <c r="AP230" s="158"/>
      <c r="AQ230" s="158"/>
      <c r="AR230" s="158"/>
      <c r="AS230" s="158"/>
      <c r="AT230" s="158"/>
      <c r="AU230" s="158"/>
      <c r="AV230" s="158"/>
      <c r="AW230" s="178" t="str">
        <f>IF('DATA - Baseline'!AW230="Relaxed",1,IF('DATA - Baseline'!AW230="Rushed",2,IF('DATA - Baseline'!AW230="Happy",3,IF('DATA - Baseline'!AW230="Tired",4,""))))</f>
        <v/>
      </c>
      <c r="AX230" s="178" t="str">
        <f>IF('DATA - Baseline'!AX230="Relaxed",1,IF('DATA - Baseline'!AX230="Rushed",2,IF('DATA - Baseline'!AX230="Happy",3,IF('DATA - Baseline'!AX230="Tired",4,""))))</f>
        <v/>
      </c>
      <c r="AY230" s="154"/>
      <c r="AZ230" s="314" t="str">
        <f>IF('DATA - Baseline'!AZ230="Yes",1,IF('DATA - Baseline'!AZ230="No",2,""))</f>
        <v/>
      </c>
      <c r="BA230" s="273"/>
      <c r="BB230" s="159"/>
      <c r="BC230" s="159"/>
      <c r="BE230" s="175"/>
    </row>
    <row r="231" spans="1:57" s="132" customFormat="1" ht="15" x14ac:dyDescent="0.3">
      <c r="A231" s="148"/>
      <c r="B231" s="149"/>
      <c r="C231" s="236" t="str">
        <f t="shared" si="3"/>
        <v/>
      </c>
      <c r="D231" s="198" t="str">
        <f>IF('DATA - Baseline'!D231="","",'DATA - Baseline'!D231)</f>
        <v/>
      </c>
      <c r="E231" s="178" t="str">
        <f>IF('DATA - Baseline'!E231="","",'DATA - Baseline'!E231)</f>
        <v/>
      </c>
      <c r="F231" s="178" t="str">
        <f>IF('DATA - Baseline'!F231="","",'DATA - Baseline'!F231)</f>
        <v/>
      </c>
      <c r="G231" s="178" t="str">
        <f>IF('DATA - Baseline'!G230="","",INDEX(Codes,MATCH('DATA - Baseline'!G230,Modes,0)))</f>
        <v/>
      </c>
      <c r="H231" s="178"/>
      <c r="I231" s="178" t="str">
        <f>IF('DATA - Baseline'!I231="","",INDEX(Codes,MATCH('DATA - Baseline'!I231,Modes,0)))</f>
        <v/>
      </c>
      <c r="J231" s="134"/>
      <c r="K231" s="192" t="str">
        <f>IF('DATA - Baseline'!K231=0,"",IF('DATA - Baseline'!K231="","",'DATA - Baseline'!K231))</f>
        <v/>
      </c>
      <c r="L231" s="192" t="str">
        <f>IF('DATA - Baseline'!L231="Yes",1,IF('DATA - Baseline'!L231="No",2,""))</f>
        <v/>
      </c>
      <c r="M231" s="192" t="str">
        <f>IF('DATA - Baseline'!M231="Yes",1,IF('DATA - Baseline'!M231="No",2,""))</f>
        <v/>
      </c>
      <c r="N231" s="178" t="str">
        <f>IF('DATA - Baseline'!N231="Relaxed",1,IF('DATA - Baseline'!N231="Rushed",2,IF('DATA - Baseline'!N231="Happy",3,IF('DATA - Baseline'!N231="Frustrated",4,IF('DATA - Baseline'!N231="Other",5,"")))))</f>
        <v/>
      </c>
      <c r="O231" s="176"/>
      <c r="P231" s="178" t="str">
        <f>IF('DATA - Baseline'!P231="","",'DATA - Baseline'!P231)</f>
        <v/>
      </c>
      <c r="Q231" s="178" t="str">
        <f>IF('DATA - Baseline'!Q231="Boy",1,IF('DATA - Baseline'!Q231="Girl",2,""))</f>
        <v/>
      </c>
      <c r="R231" s="192" t="str">
        <f>IF('DATA - Baseline'!R231&gt;0,'DATA - Baseline'!R231,"")</f>
        <v/>
      </c>
      <c r="S231" s="178" t="str">
        <f>IF('DATA - Baseline'!S231="Less than 0.5km",1,IF('DATA - Baseline'!S231="0.51 to 1.59km",2,IF('DATA - Baseline'!S231="1.6 to 3km",3,IF('DATA - Baseline'!S231="Over 3km",4, ""))))</f>
        <v/>
      </c>
      <c r="T231" s="126"/>
      <c r="U231" s="135"/>
      <c r="V231" s="135"/>
      <c r="W231" s="135"/>
      <c r="X231" s="135"/>
      <c r="Y231" s="135"/>
      <c r="Z231" s="178" t="str">
        <f>IF('DATA - Baseline'!Z231="STRONGLY AGREE",1,IF('DATA - Baseline'!Z231="AGREE",2,IF('DATA - Baseline'!Z231="DISAGREE",3,IF('DATA - Baseline'!Z231="STRONGLY DISAGREE",4, ""))))</f>
        <v/>
      </c>
      <c r="AA231" s="178" t="str">
        <f>IF(C231="","",(IF(COUNTA('DATA - Baseline'!AB231:AV231)&gt;0,1,2)))</f>
        <v/>
      </c>
      <c r="AB231" s="152"/>
      <c r="AC231" s="153"/>
      <c r="AD231" s="153"/>
      <c r="AE231" s="153"/>
      <c r="AF231" s="153"/>
      <c r="AG231" s="153"/>
      <c r="AH231" s="151"/>
      <c r="AI231" s="156"/>
      <c r="AJ231" s="156"/>
      <c r="AK231" s="156"/>
      <c r="AL231" s="156"/>
      <c r="AM231" s="156"/>
      <c r="AN231" s="156"/>
      <c r="AO231" s="157"/>
      <c r="AP231" s="158"/>
      <c r="AQ231" s="158"/>
      <c r="AR231" s="158"/>
      <c r="AS231" s="158"/>
      <c r="AT231" s="158"/>
      <c r="AU231" s="158"/>
      <c r="AV231" s="158"/>
      <c r="AW231" s="178" t="str">
        <f>IF('DATA - Baseline'!AW231="Relaxed",1,IF('DATA - Baseline'!AW231="Rushed",2,IF('DATA - Baseline'!AW231="Happy",3,IF('DATA - Baseline'!AW231="Tired",4,""))))</f>
        <v/>
      </c>
      <c r="AX231" s="178" t="str">
        <f>IF('DATA - Baseline'!AX231="Relaxed",1,IF('DATA - Baseline'!AX231="Rushed",2,IF('DATA - Baseline'!AX231="Happy",3,IF('DATA - Baseline'!AX231="Tired",4,""))))</f>
        <v/>
      </c>
      <c r="AY231" s="154"/>
      <c r="AZ231" s="314" t="str">
        <f>IF('DATA - Baseline'!AZ231="Yes",1,IF('DATA - Baseline'!AZ231="No",2,""))</f>
        <v/>
      </c>
      <c r="BA231" s="273"/>
      <c r="BB231" s="159"/>
      <c r="BC231" s="159"/>
      <c r="BE231" s="175"/>
    </row>
    <row r="232" spans="1:57" s="132" customFormat="1" ht="15" x14ac:dyDescent="0.3">
      <c r="A232" s="148"/>
      <c r="B232" s="149"/>
      <c r="C232" s="236" t="str">
        <f t="shared" si="3"/>
        <v/>
      </c>
      <c r="D232" s="198" t="str">
        <f>IF('DATA - Baseline'!D232="","",'DATA - Baseline'!D232)</f>
        <v/>
      </c>
      <c r="E232" s="178" t="str">
        <f>IF('DATA - Baseline'!E232="","",'DATA - Baseline'!E232)</f>
        <v/>
      </c>
      <c r="F232" s="178" t="str">
        <f>IF('DATA - Baseline'!F232="","",'DATA - Baseline'!F232)</f>
        <v/>
      </c>
      <c r="G232" s="178" t="str">
        <f>IF('DATA - Baseline'!G231="","",INDEX(Codes,MATCH('DATA - Baseline'!G231,Modes,0)))</f>
        <v/>
      </c>
      <c r="H232" s="178"/>
      <c r="I232" s="178" t="str">
        <f>IF('DATA - Baseline'!I232="","",INDEX(Codes,MATCH('DATA - Baseline'!I232,Modes,0)))</f>
        <v/>
      </c>
      <c r="J232" s="134"/>
      <c r="K232" s="192" t="str">
        <f>IF('DATA - Baseline'!K232=0,"",IF('DATA - Baseline'!K232="","",'DATA - Baseline'!K232))</f>
        <v/>
      </c>
      <c r="L232" s="192" t="str">
        <f>IF('DATA - Baseline'!L232="Yes",1,IF('DATA - Baseline'!L232="No",2,""))</f>
        <v/>
      </c>
      <c r="M232" s="192" t="str">
        <f>IF('DATA - Baseline'!M232="Yes",1,IF('DATA - Baseline'!M232="No",2,""))</f>
        <v/>
      </c>
      <c r="N232" s="178" t="str">
        <f>IF('DATA - Baseline'!N232="Relaxed",1,IF('DATA - Baseline'!N232="Rushed",2,IF('DATA - Baseline'!N232="Happy",3,IF('DATA - Baseline'!N232="Frustrated",4,IF('DATA - Baseline'!N232="Other",5,"")))))</f>
        <v/>
      </c>
      <c r="O232" s="176"/>
      <c r="P232" s="178" t="str">
        <f>IF('DATA - Baseline'!P232="","",'DATA - Baseline'!P232)</f>
        <v/>
      </c>
      <c r="Q232" s="178" t="str">
        <f>IF('DATA - Baseline'!Q232="Boy",1,IF('DATA - Baseline'!Q232="Girl",2,""))</f>
        <v/>
      </c>
      <c r="R232" s="192" t="str">
        <f>IF('DATA - Baseline'!R232&gt;0,'DATA - Baseline'!R232,"")</f>
        <v/>
      </c>
      <c r="S232" s="178" t="str">
        <f>IF('DATA - Baseline'!S232="Less than 0.5km",1,IF('DATA - Baseline'!S232="0.51 to 1.59km",2,IF('DATA - Baseline'!S232="1.6 to 3km",3,IF('DATA - Baseline'!S232="Over 3km",4, ""))))</f>
        <v/>
      </c>
      <c r="T232" s="126"/>
      <c r="U232" s="135"/>
      <c r="V232" s="135"/>
      <c r="W232" s="135"/>
      <c r="X232" s="135"/>
      <c r="Y232" s="135"/>
      <c r="Z232" s="178" t="str">
        <f>IF('DATA - Baseline'!Z232="STRONGLY AGREE",1,IF('DATA - Baseline'!Z232="AGREE",2,IF('DATA - Baseline'!Z232="DISAGREE",3,IF('DATA - Baseline'!Z232="STRONGLY DISAGREE",4, ""))))</f>
        <v/>
      </c>
      <c r="AA232" s="178" t="str">
        <f>IF(C232="","",(IF(COUNTA('DATA - Baseline'!AB232:AV232)&gt;0,1,2)))</f>
        <v/>
      </c>
      <c r="AB232" s="152"/>
      <c r="AC232" s="153"/>
      <c r="AD232" s="153"/>
      <c r="AE232" s="153"/>
      <c r="AF232" s="153"/>
      <c r="AG232" s="153"/>
      <c r="AH232" s="151"/>
      <c r="AI232" s="156"/>
      <c r="AJ232" s="156"/>
      <c r="AK232" s="156"/>
      <c r="AL232" s="156"/>
      <c r="AM232" s="156"/>
      <c r="AN232" s="156"/>
      <c r="AO232" s="157"/>
      <c r="AP232" s="158"/>
      <c r="AQ232" s="158"/>
      <c r="AR232" s="158"/>
      <c r="AS232" s="158"/>
      <c r="AT232" s="158"/>
      <c r="AU232" s="158"/>
      <c r="AV232" s="158"/>
      <c r="AW232" s="178" t="str">
        <f>IF('DATA - Baseline'!AW232="Relaxed",1,IF('DATA - Baseline'!AW232="Rushed",2,IF('DATA - Baseline'!AW232="Happy",3,IF('DATA - Baseline'!AW232="Tired",4,""))))</f>
        <v/>
      </c>
      <c r="AX232" s="178" t="str">
        <f>IF('DATA - Baseline'!AX232="Relaxed",1,IF('DATA - Baseline'!AX232="Rushed",2,IF('DATA - Baseline'!AX232="Happy",3,IF('DATA - Baseline'!AX232="Tired",4,""))))</f>
        <v/>
      </c>
      <c r="AY232" s="154"/>
      <c r="AZ232" s="314" t="str">
        <f>IF('DATA - Baseline'!AZ232="Yes",1,IF('DATA - Baseline'!AZ232="No",2,""))</f>
        <v/>
      </c>
      <c r="BA232" s="273"/>
      <c r="BB232" s="159"/>
      <c r="BC232" s="159"/>
      <c r="BE232" s="175"/>
    </row>
    <row r="233" spans="1:57" s="132" customFormat="1" ht="15" x14ac:dyDescent="0.3">
      <c r="A233" s="148"/>
      <c r="B233" s="149"/>
      <c r="C233" s="236" t="str">
        <f t="shared" si="3"/>
        <v/>
      </c>
      <c r="D233" s="198" t="str">
        <f>IF('DATA - Baseline'!D233="","",'DATA - Baseline'!D233)</f>
        <v/>
      </c>
      <c r="E233" s="178" t="str">
        <f>IF('DATA - Baseline'!E233="","",'DATA - Baseline'!E233)</f>
        <v/>
      </c>
      <c r="F233" s="178" t="str">
        <f>IF('DATA - Baseline'!F233="","",'DATA - Baseline'!F233)</f>
        <v/>
      </c>
      <c r="G233" s="178" t="str">
        <f>IF('DATA - Baseline'!G232="","",INDEX(Codes,MATCH('DATA - Baseline'!G232,Modes,0)))</f>
        <v/>
      </c>
      <c r="H233" s="178"/>
      <c r="I233" s="178" t="str">
        <f>IF('DATA - Baseline'!I233="","",INDEX(Codes,MATCH('DATA - Baseline'!I233,Modes,0)))</f>
        <v/>
      </c>
      <c r="J233" s="134"/>
      <c r="K233" s="192" t="str">
        <f>IF('DATA - Baseline'!K233=0,"",IF('DATA - Baseline'!K233="","",'DATA - Baseline'!K233))</f>
        <v/>
      </c>
      <c r="L233" s="192" t="str">
        <f>IF('DATA - Baseline'!L233="Yes",1,IF('DATA - Baseline'!L233="No",2,""))</f>
        <v/>
      </c>
      <c r="M233" s="192" t="str">
        <f>IF('DATA - Baseline'!M233="Yes",1,IF('DATA - Baseline'!M233="No",2,""))</f>
        <v/>
      </c>
      <c r="N233" s="178" t="str">
        <f>IF('DATA - Baseline'!N233="Relaxed",1,IF('DATA - Baseline'!N233="Rushed",2,IF('DATA - Baseline'!N233="Happy",3,IF('DATA - Baseline'!N233="Frustrated",4,IF('DATA - Baseline'!N233="Other",5,"")))))</f>
        <v/>
      </c>
      <c r="O233" s="176"/>
      <c r="P233" s="178" t="str">
        <f>IF('DATA - Baseline'!P233="","",'DATA - Baseline'!P233)</f>
        <v/>
      </c>
      <c r="Q233" s="178" t="str">
        <f>IF('DATA - Baseline'!Q233="Boy",1,IF('DATA - Baseline'!Q233="Girl",2,""))</f>
        <v/>
      </c>
      <c r="R233" s="192" t="str">
        <f>IF('DATA - Baseline'!R233&gt;0,'DATA - Baseline'!R233,"")</f>
        <v/>
      </c>
      <c r="S233" s="178" t="str">
        <f>IF('DATA - Baseline'!S233="Less than 0.5km",1,IF('DATA - Baseline'!S233="0.51 to 1.59km",2,IF('DATA - Baseline'!S233="1.6 to 3km",3,IF('DATA - Baseline'!S233="Over 3km",4, ""))))</f>
        <v/>
      </c>
      <c r="T233" s="126"/>
      <c r="U233" s="135"/>
      <c r="V233" s="135"/>
      <c r="W233" s="135"/>
      <c r="X233" s="135"/>
      <c r="Y233" s="135"/>
      <c r="Z233" s="178" t="str">
        <f>IF('DATA - Baseline'!Z233="STRONGLY AGREE",1,IF('DATA - Baseline'!Z233="AGREE",2,IF('DATA - Baseline'!Z233="DISAGREE",3,IF('DATA - Baseline'!Z233="STRONGLY DISAGREE",4, ""))))</f>
        <v/>
      </c>
      <c r="AA233" s="178" t="str">
        <f>IF(C233="","",(IF(COUNTA('DATA - Baseline'!AB233:AV233)&gt;0,1,2)))</f>
        <v/>
      </c>
      <c r="AB233" s="152"/>
      <c r="AC233" s="153"/>
      <c r="AD233" s="153"/>
      <c r="AE233" s="153"/>
      <c r="AF233" s="153"/>
      <c r="AG233" s="153"/>
      <c r="AH233" s="151"/>
      <c r="AI233" s="156"/>
      <c r="AJ233" s="156"/>
      <c r="AK233" s="156"/>
      <c r="AL233" s="156"/>
      <c r="AM233" s="156"/>
      <c r="AN233" s="156"/>
      <c r="AO233" s="157"/>
      <c r="AP233" s="158"/>
      <c r="AQ233" s="158"/>
      <c r="AR233" s="158"/>
      <c r="AS233" s="158"/>
      <c r="AT233" s="158"/>
      <c r="AU233" s="158"/>
      <c r="AV233" s="158"/>
      <c r="AW233" s="178" t="str">
        <f>IF('DATA - Baseline'!AW233="Relaxed",1,IF('DATA - Baseline'!AW233="Rushed",2,IF('DATA - Baseline'!AW233="Happy",3,IF('DATA - Baseline'!AW233="Tired",4,""))))</f>
        <v/>
      </c>
      <c r="AX233" s="178" t="str">
        <f>IF('DATA - Baseline'!AX233="Relaxed",1,IF('DATA - Baseline'!AX233="Rushed",2,IF('DATA - Baseline'!AX233="Happy",3,IF('DATA - Baseline'!AX233="Tired",4,""))))</f>
        <v/>
      </c>
      <c r="AY233" s="154"/>
      <c r="AZ233" s="314" t="str">
        <f>IF('DATA - Baseline'!AZ233="Yes",1,IF('DATA - Baseline'!AZ233="No",2,""))</f>
        <v/>
      </c>
      <c r="BA233" s="273"/>
      <c r="BB233" s="159"/>
      <c r="BC233" s="159"/>
      <c r="BE233" s="175"/>
    </row>
    <row r="234" spans="1:57" s="132" customFormat="1" ht="15" x14ac:dyDescent="0.3">
      <c r="A234" s="148"/>
      <c r="B234" s="149"/>
      <c r="C234" s="236" t="str">
        <f t="shared" si="3"/>
        <v/>
      </c>
      <c r="D234" s="198" t="str">
        <f>IF('DATA - Baseline'!D234="","",'DATA - Baseline'!D234)</f>
        <v/>
      </c>
      <c r="E234" s="178" t="str">
        <f>IF('DATA - Baseline'!E234="","",'DATA - Baseline'!E234)</f>
        <v/>
      </c>
      <c r="F234" s="178" t="str">
        <f>IF('DATA - Baseline'!F234="","",'DATA - Baseline'!F234)</f>
        <v/>
      </c>
      <c r="G234" s="178" t="str">
        <f>IF('DATA - Baseline'!G233="","",INDEX(Codes,MATCH('DATA - Baseline'!G233,Modes,0)))</f>
        <v/>
      </c>
      <c r="H234" s="178"/>
      <c r="I234" s="178" t="str">
        <f>IF('DATA - Baseline'!I234="","",INDEX(Codes,MATCH('DATA - Baseline'!I234,Modes,0)))</f>
        <v/>
      </c>
      <c r="J234" s="134"/>
      <c r="K234" s="192" t="str">
        <f>IF('DATA - Baseline'!K234=0,"",IF('DATA - Baseline'!K234="","",'DATA - Baseline'!K234))</f>
        <v/>
      </c>
      <c r="L234" s="192" t="str">
        <f>IF('DATA - Baseline'!L234="Yes",1,IF('DATA - Baseline'!L234="No",2,""))</f>
        <v/>
      </c>
      <c r="M234" s="192" t="str">
        <f>IF('DATA - Baseline'!M234="Yes",1,IF('DATA - Baseline'!M234="No",2,""))</f>
        <v/>
      </c>
      <c r="N234" s="178" t="str">
        <f>IF('DATA - Baseline'!N234="Relaxed",1,IF('DATA - Baseline'!N234="Rushed",2,IF('DATA - Baseline'!N234="Happy",3,IF('DATA - Baseline'!N234="Frustrated",4,IF('DATA - Baseline'!N234="Other",5,"")))))</f>
        <v/>
      </c>
      <c r="O234" s="176"/>
      <c r="P234" s="178" t="str">
        <f>IF('DATA - Baseline'!P234="","",'DATA - Baseline'!P234)</f>
        <v/>
      </c>
      <c r="Q234" s="178" t="str">
        <f>IF('DATA - Baseline'!Q234="Boy",1,IF('DATA - Baseline'!Q234="Girl",2,""))</f>
        <v/>
      </c>
      <c r="R234" s="192" t="str">
        <f>IF('DATA - Baseline'!R234&gt;0,'DATA - Baseline'!R234,"")</f>
        <v/>
      </c>
      <c r="S234" s="178" t="str">
        <f>IF('DATA - Baseline'!S234="Less than 0.5km",1,IF('DATA - Baseline'!S234="0.51 to 1.59km",2,IF('DATA - Baseline'!S234="1.6 to 3km",3,IF('DATA - Baseline'!S234="Over 3km",4, ""))))</f>
        <v/>
      </c>
      <c r="T234" s="126"/>
      <c r="U234" s="135"/>
      <c r="V234" s="135"/>
      <c r="W234" s="135"/>
      <c r="X234" s="135"/>
      <c r="Y234" s="135"/>
      <c r="Z234" s="178" t="str">
        <f>IF('DATA - Baseline'!Z234="STRONGLY AGREE",1,IF('DATA - Baseline'!Z234="AGREE",2,IF('DATA - Baseline'!Z234="DISAGREE",3,IF('DATA - Baseline'!Z234="STRONGLY DISAGREE",4, ""))))</f>
        <v/>
      </c>
      <c r="AA234" s="178" t="str">
        <f>IF(C234="","",(IF(COUNTA('DATA - Baseline'!AB234:AV234)&gt;0,1,2)))</f>
        <v/>
      </c>
      <c r="AB234" s="152"/>
      <c r="AC234" s="153"/>
      <c r="AD234" s="153"/>
      <c r="AE234" s="153"/>
      <c r="AF234" s="153"/>
      <c r="AG234" s="153"/>
      <c r="AH234" s="151"/>
      <c r="AI234" s="156"/>
      <c r="AJ234" s="156"/>
      <c r="AK234" s="156"/>
      <c r="AL234" s="156"/>
      <c r="AM234" s="156"/>
      <c r="AN234" s="156"/>
      <c r="AO234" s="157"/>
      <c r="AP234" s="158"/>
      <c r="AQ234" s="158"/>
      <c r="AR234" s="158"/>
      <c r="AS234" s="158"/>
      <c r="AT234" s="158"/>
      <c r="AU234" s="158"/>
      <c r="AV234" s="158"/>
      <c r="AW234" s="178" t="str">
        <f>IF('DATA - Baseline'!AW234="Relaxed",1,IF('DATA - Baseline'!AW234="Rushed",2,IF('DATA - Baseline'!AW234="Happy",3,IF('DATA - Baseline'!AW234="Tired",4,""))))</f>
        <v/>
      </c>
      <c r="AX234" s="178" t="str">
        <f>IF('DATA - Baseline'!AX234="Relaxed",1,IF('DATA - Baseline'!AX234="Rushed",2,IF('DATA - Baseline'!AX234="Happy",3,IF('DATA - Baseline'!AX234="Tired",4,""))))</f>
        <v/>
      </c>
      <c r="AY234" s="154"/>
      <c r="AZ234" s="314" t="str">
        <f>IF('DATA - Baseline'!AZ234="Yes",1,IF('DATA - Baseline'!AZ234="No",2,""))</f>
        <v/>
      </c>
      <c r="BA234" s="273"/>
      <c r="BB234" s="159"/>
      <c r="BC234" s="159"/>
      <c r="BE234" s="175"/>
    </row>
    <row r="235" spans="1:57" s="132" customFormat="1" ht="15" x14ac:dyDescent="0.3">
      <c r="A235" s="148"/>
      <c r="B235" s="149"/>
      <c r="C235" s="236" t="str">
        <f t="shared" si="3"/>
        <v/>
      </c>
      <c r="D235" s="198" t="str">
        <f>IF('DATA - Baseline'!D235="","",'DATA - Baseline'!D235)</f>
        <v/>
      </c>
      <c r="E235" s="178" t="str">
        <f>IF('DATA - Baseline'!E235="","",'DATA - Baseline'!E235)</f>
        <v/>
      </c>
      <c r="F235" s="178" t="str">
        <f>IF('DATA - Baseline'!F235="","",'DATA - Baseline'!F235)</f>
        <v/>
      </c>
      <c r="G235" s="178" t="str">
        <f>IF('DATA - Baseline'!G234="","",INDEX(Codes,MATCH('DATA - Baseline'!G234,Modes,0)))</f>
        <v/>
      </c>
      <c r="H235" s="178"/>
      <c r="I235" s="178" t="str">
        <f>IF('DATA - Baseline'!I235="","",INDEX(Codes,MATCH('DATA - Baseline'!I235,Modes,0)))</f>
        <v/>
      </c>
      <c r="J235" s="134"/>
      <c r="K235" s="192" t="str">
        <f>IF('DATA - Baseline'!K235=0,"",IF('DATA - Baseline'!K235="","",'DATA - Baseline'!K235))</f>
        <v/>
      </c>
      <c r="L235" s="192" t="str">
        <f>IF('DATA - Baseline'!L235="Yes",1,IF('DATA - Baseline'!L235="No",2,""))</f>
        <v/>
      </c>
      <c r="M235" s="192" t="str">
        <f>IF('DATA - Baseline'!M235="Yes",1,IF('DATA - Baseline'!M235="No",2,""))</f>
        <v/>
      </c>
      <c r="N235" s="178" t="str">
        <f>IF('DATA - Baseline'!N235="Relaxed",1,IF('DATA - Baseline'!N235="Rushed",2,IF('DATA - Baseline'!N235="Happy",3,IF('DATA - Baseline'!N235="Frustrated",4,IF('DATA - Baseline'!N235="Other",5,"")))))</f>
        <v/>
      </c>
      <c r="O235" s="176"/>
      <c r="P235" s="178" t="str">
        <f>IF('DATA - Baseline'!P235="","",'DATA - Baseline'!P235)</f>
        <v/>
      </c>
      <c r="Q235" s="178" t="str">
        <f>IF('DATA - Baseline'!Q235="Boy",1,IF('DATA - Baseline'!Q235="Girl",2,""))</f>
        <v/>
      </c>
      <c r="R235" s="192" t="str">
        <f>IF('DATA - Baseline'!R235&gt;0,'DATA - Baseline'!R235,"")</f>
        <v/>
      </c>
      <c r="S235" s="178" t="str">
        <f>IF('DATA - Baseline'!S235="Less than 0.5km",1,IF('DATA - Baseline'!S235="0.51 to 1.59km",2,IF('DATA - Baseline'!S235="1.6 to 3km",3,IF('DATA - Baseline'!S235="Over 3km",4, ""))))</f>
        <v/>
      </c>
      <c r="T235" s="126"/>
      <c r="U235" s="135"/>
      <c r="V235" s="135"/>
      <c r="W235" s="135"/>
      <c r="X235" s="135"/>
      <c r="Y235" s="135"/>
      <c r="Z235" s="178" t="str">
        <f>IF('DATA - Baseline'!Z235="STRONGLY AGREE",1,IF('DATA - Baseline'!Z235="AGREE",2,IF('DATA - Baseline'!Z235="DISAGREE",3,IF('DATA - Baseline'!Z235="STRONGLY DISAGREE",4, ""))))</f>
        <v/>
      </c>
      <c r="AA235" s="178" t="str">
        <f>IF(C235="","",(IF(COUNTA('DATA - Baseline'!AB235:AV235)&gt;0,1,2)))</f>
        <v/>
      </c>
      <c r="AB235" s="152"/>
      <c r="AC235" s="153"/>
      <c r="AD235" s="153"/>
      <c r="AE235" s="153"/>
      <c r="AF235" s="153"/>
      <c r="AG235" s="153"/>
      <c r="AH235" s="151"/>
      <c r="AI235" s="156"/>
      <c r="AJ235" s="156"/>
      <c r="AK235" s="156"/>
      <c r="AL235" s="156"/>
      <c r="AM235" s="156"/>
      <c r="AN235" s="156"/>
      <c r="AO235" s="157"/>
      <c r="AP235" s="158"/>
      <c r="AQ235" s="158"/>
      <c r="AR235" s="158"/>
      <c r="AS235" s="158"/>
      <c r="AT235" s="158"/>
      <c r="AU235" s="158"/>
      <c r="AV235" s="158"/>
      <c r="AW235" s="178" t="str">
        <f>IF('DATA - Baseline'!AW235="Relaxed",1,IF('DATA - Baseline'!AW235="Rushed",2,IF('DATA - Baseline'!AW235="Happy",3,IF('DATA - Baseline'!AW235="Tired",4,""))))</f>
        <v/>
      </c>
      <c r="AX235" s="178" t="str">
        <f>IF('DATA - Baseline'!AX235="Relaxed",1,IF('DATA - Baseline'!AX235="Rushed",2,IF('DATA - Baseline'!AX235="Happy",3,IF('DATA - Baseline'!AX235="Tired",4,""))))</f>
        <v/>
      </c>
      <c r="AY235" s="154"/>
      <c r="AZ235" s="314" t="str">
        <f>IF('DATA - Baseline'!AZ235="Yes",1,IF('DATA - Baseline'!AZ235="No",2,""))</f>
        <v/>
      </c>
      <c r="BA235" s="273"/>
      <c r="BB235" s="159"/>
      <c r="BC235" s="159"/>
      <c r="BE235" s="175"/>
    </row>
    <row r="236" spans="1:57" s="132" customFormat="1" ht="15" x14ac:dyDescent="0.3">
      <c r="A236" s="148"/>
      <c r="B236" s="149"/>
      <c r="C236" s="236" t="str">
        <f t="shared" si="3"/>
        <v/>
      </c>
      <c r="D236" s="198" t="str">
        <f>IF('DATA - Baseline'!D236="","",'DATA - Baseline'!D236)</f>
        <v/>
      </c>
      <c r="E236" s="178" t="str">
        <f>IF('DATA - Baseline'!E236="","",'DATA - Baseline'!E236)</f>
        <v/>
      </c>
      <c r="F236" s="178" t="str">
        <f>IF('DATA - Baseline'!F236="","",'DATA - Baseline'!F236)</f>
        <v/>
      </c>
      <c r="G236" s="178" t="str">
        <f>IF('DATA - Baseline'!G235="","",INDEX(Codes,MATCH('DATA - Baseline'!G235,Modes,0)))</f>
        <v/>
      </c>
      <c r="H236" s="178"/>
      <c r="I236" s="178" t="str">
        <f>IF('DATA - Baseline'!I236="","",INDEX(Codes,MATCH('DATA - Baseline'!I236,Modes,0)))</f>
        <v/>
      </c>
      <c r="J236" s="134"/>
      <c r="K236" s="192" t="str">
        <f>IF('DATA - Baseline'!K236=0,"",IF('DATA - Baseline'!K236="","",'DATA - Baseline'!K236))</f>
        <v/>
      </c>
      <c r="L236" s="192" t="str">
        <f>IF('DATA - Baseline'!L236="Yes",1,IF('DATA - Baseline'!L236="No",2,""))</f>
        <v/>
      </c>
      <c r="M236" s="192" t="str">
        <f>IF('DATA - Baseline'!M236="Yes",1,IF('DATA - Baseline'!M236="No",2,""))</f>
        <v/>
      </c>
      <c r="N236" s="178" t="str">
        <f>IF('DATA - Baseline'!N236="Relaxed",1,IF('DATA - Baseline'!N236="Rushed",2,IF('DATA - Baseline'!N236="Happy",3,IF('DATA - Baseline'!N236="Frustrated",4,IF('DATA - Baseline'!N236="Other",5,"")))))</f>
        <v/>
      </c>
      <c r="O236" s="176"/>
      <c r="P236" s="178" t="str">
        <f>IF('DATA - Baseline'!P236="","",'DATA - Baseline'!P236)</f>
        <v/>
      </c>
      <c r="Q236" s="178" t="str">
        <f>IF('DATA - Baseline'!Q236="Boy",1,IF('DATA - Baseline'!Q236="Girl",2,""))</f>
        <v/>
      </c>
      <c r="R236" s="192" t="str">
        <f>IF('DATA - Baseline'!R236&gt;0,'DATA - Baseline'!R236,"")</f>
        <v/>
      </c>
      <c r="S236" s="178" t="str">
        <f>IF('DATA - Baseline'!S236="Less than 0.5km",1,IF('DATA - Baseline'!S236="0.51 to 1.59km",2,IF('DATA - Baseline'!S236="1.6 to 3km",3,IF('DATA - Baseline'!S236="Over 3km",4, ""))))</f>
        <v/>
      </c>
      <c r="T236" s="126"/>
      <c r="U236" s="135"/>
      <c r="V236" s="135"/>
      <c r="W236" s="135"/>
      <c r="X236" s="135"/>
      <c r="Y236" s="135"/>
      <c r="Z236" s="178" t="str">
        <f>IF('DATA - Baseline'!Z236="STRONGLY AGREE",1,IF('DATA - Baseline'!Z236="AGREE",2,IF('DATA - Baseline'!Z236="DISAGREE",3,IF('DATA - Baseline'!Z236="STRONGLY DISAGREE",4, ""))))</f>
        <v/>
      </c>
      <c r="AA236" s="178" t="str">
        <f>IF(C236="","",(IF(COUNTA('DATA - Baseline'!AB236:AV236)&gt;0,1,2)))</f>
        <v/>
      </c>
      <c r="AB236" s="152"/>
      <c r="AC236" s="153"/>
      <c r="AD236" s="153"/>
      <c r="AE236" s="153"/>
      <c r="AF236" s="153"/>
      <c r="AG236" s="153"/>
      <c r="AH236" s="151"/>
      <c r="AI236" s="156"/>
      <c r="AJ236" s="156"/>
      <c r="AK236" s="156"/>
      <c r="AL236" s="156"/>
      <c r="AM236" s="156"/>
      <c r="AN236" s="156"/>
      <c r="AO236" s="157"/>
      <c r="AP236" s="158"/>
      <c r="AQ236" s="158"/>
      <c r="AR236" s="158"/>
      <c r="AS236" s="158"/>
      <c r="AT236" s="158"/>
      <c r="AU236" s="158"/>
      <c r="AV236" s="158"/>
      <c r="AW236" s="178" t="str">
        <f>IF('DATA - Baseline'!AW236="Relaxed",1,IF('DATA - Baseline'!AW236="Rushed",2,IF('DATA - Baseline'!AW236="Happy",3,IF('DATA - Baseline'!AW236="Tired",4,""))))</f>
        <v/>
      </c>
      <c r="AX236" s="178" t="str">
        <f>IF('DATA - Baseline'!AX236="Relaxed",1,IF('DATA - Baseline'!AX236="Rushed",2,IF('DATA - Baseline'!AX236="Happy",3,IF('DATA - Baseline'!AX236="Tired",4,""))))</f>
        <v/>
      </c>
      <c r="AY236" s="154"/>
      <c r="AZ236" s="314" t="str">
        <f>IF('DATA - Baseline'!AZ236="Yes",1,IF('DATA - Baseline'!AZ236="No",2,""))</f>
        <v/>
      </c>
      <c r="BA236" s="273"/>
      <c r="BB236" s="159"/>
      <c r="BC236" s="159"/>
      <c r="BE236" s="175"/>
    </row>
    <row r="237" spans="1:57" s="132" customFormat="1" ht="15" x14ac:dyDescent="0.3">
      <c r="A237" s="148"/>
      <c r="B237" s="149"/>
      <c r="C237" s="236" t="str">
        <f t="shared" si="3"/>
        <v/>
      </c>
      <c r="D237" s="198" t="str">
        <f>IF('DATA - Baseline'!D237="","",'DATA - Baseline'!D237)</f>
        <v/>
      </c>
      <c r="E237" s="178" t="str">
        <f>IF('DATA - Baseline'!E237="","",'DATA - Baseline'!E237)</f>
        <v/>
      </c>
      <c r="F237" s="178" t="str">
        <f>IF('DATA - Baseline'!F237="","",'DATA - Baseline'!F237)</f>
        <v/>
      </c>
      <c r="G237" s="178" t="str">
        <f>IF('DATA - Baseline'!G236="","",INDEX(Codes,MATCH('DATA - Baseline'!G236,Modes,0)))</f>
        <v/>
      </c>
      <c r="H237" s="178"/>
      <c r="I237" s="178" t="str">
        <f>IF('DATA - Baseline'!I237="","",INDEX(Codes,MATCH('DATA - Baseline'!I237,Modes,0)))</f>
        <v/>
      </c>
      <c r="J237" s="134"/>
      <c r="K237" s="192" t="str">
        <f>IF('DATA - Baseline'!K237=0,"",IF('DATA - Baseline'!K237="","",'DATA - Baseline'!K237))</f>
        <v/>
      </c>
      <c r="L237" s="192" t="str">
        <f>IF('DATA - Baseline'!L237="Yes",1,IF('DATA - Baseline'!L237="No",2,""))</f>
        <v/>
      </c>
      <c r="M237" s="192" t="str">
        <f>IF('DATA - Baseline'!M237="Yes",1,IF('DATA - Baseline'!M237="No",2,""))</f>
        <v/>
      </c>
      <c r="N237" s="178" t="str">
        <f>IF('DATA - Baseline'!N237="Relaxed",1,IF('DATA - Baseline'!N237="Rushed",2,IF('DATA - Baseline'!N237="Happy",3,IF('DATA - Baseline'!N237="Frustrated",4,IF('DATA - Baseline'!N237="Other",5,"")))))</f>
        <v/>
      </c>
      <c r="O237" s="176"/>
      <c r="P237" s="178" t="str">
        <f>IF('DATA - Baseline'!P237="","",'DATA - Baseline'!P237)</f>
        <v/>
      </c>
      <c r="Q237" s="178" t="str">
        <f>IF('DATA - Baseline'!Q237="Boy",1,IF('DATA - Baseline'!Q237="Girl",2,""))</f>
        <v/>
      </c>
      <c r="R237" s="192" t="str">
        <f>IF('DATA - Baseline'!R237&gt;0,'DATA - Baseline'!R237,"")</f>
        <v/>
      </c>
      <c r="S237" s="178" t="str">
        <f>IF('DATA - Baseline'!S237="Less than 0.5km",1,IF('DATA - Baseline'!S237="0.51 to 1.59km",2,IF('DATA - Baseline'!S237="1.6 to 3km",3,IF('DATA - Baseline'!S237="Over 3km",4, ""))))</f>
        <v/>
      </c>
      <c r="T237" s="126"/>
      <c r="U237" s="135"/>
      <c r="V237" s="135"/>
      <c r="W237" s="135"/>
      <c r="X237" s="135"/>
      <c r="Y237" s="135"/>
      <c r="Z237" s="178" t="str">
        <f>IF('DATA - Baseline'!Z237="STRONGLY AGREE",1,IF('DATA - Baseline'!Z237="AGREE",2,IF('DATA - Baseline'!Z237="DISAGREE",3,IF('DATA - Baseline'!Z237="STRONGLY DISAGREE",4, ""))))</f>
        <v/>
      </c>
      <c r="AA237" s="178" t="str">
        <f>IF(C237="","",(IF(COUNTA('DATA - Baseline'!AB237:AV237)&gt;0,1,2)))</f>
        <v/>
      </c>
      <c r="AB237" s="152"/>
      <c r="AC237" s="153"/>
      <c r="AD237" s="153"/>
      <c r="AE237" s="153"/>
      <c r="AF237" s="153"/>
      <c r="AG237" s="153"/>
      <c r="AH237" s="151"/>
      <c r="AI237" s="156"/>
      <c r="AJ237" s="156"/>
      <c r="AK237" s="156"/>
      <c r="AL237" s="156"/>
      <c r="AM237" s="156"/>
      <c r="AN237" s="156"/>
      <c r="AO237" s="157"/>
      <c r="AP237" s="158"/>
      <c r="AQ237" s="158"/>
      <c r="AR237" s="158"/>
      <c r="AS237" s="158"/>
      <c r="AT237" s="158"/>
      <c r="AU237" s="158"/>
      <c r="AV237" s="158"/>
      <c r="AW237" s="178" t="str">
        <f>IF('DATA - Baseline'!AW237="Relaxed",1,IF('DATA - Baseline'!AW237="Rushed",2,IF('DATA - Baseline'!AW237="Happy",3,IF('DATA - Baseline'!AW237="Tired",4,""))))</f>
        <v/>
      </c>
      <c r="AX237" s="178" t="str">
        <f>IF('DATA - Baseline'!AX237="Relaxed",1,IF('DATA - Baseline'!AX237="Rushed",2,IF('DATA - Baseline'!AX237="Happy",3,IF('DATA - Baseline'!AX237="Tired",4,""))))</f>
        <v/>
      </c>
      <c r="AY237" s="154"/>
      <c r="AZ237" s="314" t="str">
        <f>IF('DATA - Baseline'!AZ237="Yes",1,IF('DATA - Baseline'!AZ237="No",2,""))</f>
        <v/>
      </c>
      <c r="BA237" s="273"/>
      <c r="BB237" s="159"/>
      <c r="BC237" s="159"/>
      <c r="BE237" s="175"/>
    </row>
    <row r="238" spans="1:57" s="132" customFormat="1" ht="15" x14ac:dyDescent="0.3">
      <c r="A238" s="148"/>
      <c r="B238" s="149"/>
      <c r="C238" s="236" t="str">
        <f t="shared" si="3"/>
        <v/>
      </c>
      <c r="D238" s="198" t="str">
        <f>IF('DATA - Baseline'!D238="","",'DATA - Baseline'!D238)</f>
        <v/>
      </c>
      <c r="E238" s="178" t="str">
        <f>IF('DATA - Baseline'!E238="","",'DATA - Baseline'!E238)</f>
        <v/>
      </c>
      <c r="F238" s="178" t="str">
        <f>IF('DATA - Baseline'!F238="","",'DATA - Baseline'!F238)</f>
        <v/>
      </c>
      <c r="G238" s="178" t="str">
        <f>IF('DATA - Baseline'!G237="","",INDEX(Codes,MATCH('DATA - Baseline'!G237,Modes,0)))</f>
        <v/>
      </c>
      <c r="H238" s="178"/>
      <c r="I238" s="178" t="str">
        <f>IF('DATA - Baseline'!I238="","",INDEX(Codes,MATCH('DATA - Baseline'!I238,Modes,0)))</f>
        <v/>
      </c>
      <c r="J238" s="134"/>
      <c r="K238" s="192" t="str">
        <f>IF('DATA - Baseline'!K238=0,"",IF('DATA - Baseline'!K238="","",'DATA - Baseline'!K238))</f>
        <v/>
      </c>
      <c r="L238" s="192" t="str">
        <f>IF('DATA - Baseline'!L238="Yes",1,IF('DATA - Baseline'!L238="No",2,""))</f>
        <v/>
      </c>
      <c r="M238" s="192" t="str">
        <f>IF('DATA - Baseline'!M238="Yes",1,IF('DATA - Baseline'!M238="No",2,""))</f>
        <v/>
      </c>
      <c r="N238" s="178" t="str">
        <f>IF('DATA - Baseline'!N238="Relaxed",1,IF('DATA - Baseline'!N238="Rushed",2,IF('DATA - Baseline'!N238="Happy",3,IF('DATA - Baseline'!N238="Frustrated",4,IF('DATA - Baseline'!N238="Other",5,"")))))</f>
        <v/>
      </c>
      <c r="O238" s="176"/>
      <c r="P238" s="178" t="str">
        <f>IF('DATA - Baseline'!P238="","",'DATA - Baseline'!P238)</f>
        <v/>
      </c>
      <c r="Q238" s="178" t="str">
        <f>IF('DATA - Baseline'!Q238="Boy",1,IF('DATA - Baseline'!Q238="Girl",2,""))</f>
        <v/>
      </c>
      <c r="R238" s="192" t="str">
        <f>IF('DATA - Baseline'!R238&gt;0,'DATA - Baseline'!R238,"")</f>
        <v/>
      </c>
      <c r="S238" s="178" t="str">
        <f>IF('DATA - Baseline'!S238="Less than 0.5km",1,IF('DATA - Baseline'!S238="0.51 to 1.59km",2,IF('DATA - Baseline'!S238="1.6 to 3km",3,IF('DATA - Baseline'!S238="Over 3km",4, ""))))</f>
        <v/>
      </c>
      <c r="T238" s="126"/>
      <c r="U238" s="135"/>
      <c r="V238" s="135"/>
      <c r="W238" s="135"/>
      <c r="X238" s="135"/>
      <c r="Y238" s="135"/>
      <c r="Z238" s="178" t="str">
        <f>IF('DATA - Baseline'!Z238="STRONGLY AGREE",1,IF('DATA - Baseline'!Z238="AGREE",2,IF('DATA - Baseline'!Z238="DISAGREE",3,IF('DATA - Baseline'!Z238="STRONGLY DISAGREE",4, ""))))</f>
        <v/>
      </c>
      <c r="AA238" s="178" t="str">
        <f>IF(C238="","",(IF(COUNTA('DATA - Baseline'!AB238:AV238)&gt;0,1,2)))</f>
        <v/>
      </c>
      <c r="AB238" s="152"/>
      <c r="AC238" s="153"/>
      <c r="AD238" s="153"/>
      <c r="AE238" s="153"/>
      <c r="AF238" s="153"/>
      <c r="AG238" s="153"/>
      <c r="AH238" s="151"/>
      <c r="AI238" s="156"/>
      <c r="AJ238" s="156"/>
      <c r="AK238" s="156"/>
      <c r="AL238" s="156"/>
      <c r="AM238" s="156"/>
      <c r="AN238" s="156"/>
      <c r="AO238" s="157"/>
      <c r="AP238" s="158"/>
      <c r="AQ238" s="158"/>
      <c r="AR238" s="158"/>
      <c r="AS238" s="158"/>
      <c r="AT238" s="158"/>
      <c r="AU238" s="158"/>
      <c r="AV238" s="158"/>
      <c r="AW238" s="178" t="str">
        <f>IF('DATA - Baseline'!AW238="Relaxed",1,IF('DATA - Baseline'!AW238="Rushed",2,IF('DATA - Baseline'!AW238="Happy",3,IF('DATA - Baseline'!AW238="Tired",4,""))))</f>
        <v/>
      </c>
      <c r="AX238" s="178" t="str">
        <f>IF('DATA - Baseline'!AX238="Relaxed",1,IF('DATA - Baseline'!AX238="Rushed",2,IF('DATA - Baseline'!AX238="Happy",3,IF('DATA - Baseline'!AX238="Tired",4,""))))</f>
        <v/>
      </c>
      <c r="AY238" s="154"/>
      <c r="AZ238" s="314" t="str">
        <f>IF('DATA - Baseline'!AZ238="Yes",1,IF('DATA - Baseline'!AZ238="No",2,""))</f>
        <v/>
      </c>
      <c r="BA238" s="273"/>
      <c r="BB238" s="159"/>
      <c r="BC238" s="159"/>
      <c r="BE238" s="175"/>
    </row>
    <row r="239" spans="1:57" s="132" customFormat="1" ht="15" x14ac:dyDescent="0.3">
      <c r="A239" s="148"/>
      <c r="B239" s="149"/>
      <c r="C239" s="236" t="str">
        <f t="shared" si="3"/>
        <v/>
      </c>
      <c r="D239" s="198" t="str">
        <f>IF('DATA - Baseline'!D239="","",'DATA - Baseline'!D239)</f>
        <v/>
      </c>
      <c r="E239" s="178" t="str">
        <f>IF('DATA - Baseline'!E239="","",'DATA - Baseline'!E239)</f>
        <v/>
      </c>
      <c r="F239" s="178" t="str">
        <f>IF('DATA - Baseline'!F239="","",'DATA - Baseline'!F239)</f>
        <v/>
      </c>
      <c r="G239" s="178" t="str">
        <f>IF('DATA - Baseline'!G238="","",INDEX(Codes,MATCH('DATA - Baseline'!G238,Modes,0)))</f>
        <v/>
      </c>
      <c r="H239" s="178"/>
      <c r="I239" s="178" t="str">
        <f>IF('DATA - Baseline'!I239="","",INDEX(Codes,MATCH('DATA - Baseline'!I239,Modes,0)))</f>
        <v/>
      </c>
      <c r="J239" s="134"/>
      <c r="K239" s="192" t="str">
        <f>IF('DATA - Baseline'!K239=0,"",IF('DATA - Baseline'!K239="","",'DATA - Baseline'!K239))</f>
        <v/>
      </c>
      <c r="L239" s="192" t="str">
        <f>IF('DATA - Baseline'!L239="Yes",1,IF('DATA - Baseline'!L239="No",2,""))</f>
        <v/>
      </c>
      <c r="M239" s="192" t="str">
        <f>IF('DATA - Baseline'!M239="Yes",1,IF('DATA - Baseline'!M239="No",2,""))</f>
        <v/>
      </c>
      <c r="N239" s="178" t="str">
        <f>IF('DATA - Baseline'!N239="Relaxed",1,IF('DATA - Baseline'!N239="Rushed",2,IF('DATA - Baseline'!N239="Happy",3,IF('DATA - Baseline'!N239="Frustrated",4,IF('DATA - Baseline'!N239="Other",5,"")))))</f>
        <v/>
      </c>
      <c r="O239" s="176"/>
      <c r="P239" s="178" t="str">
        <f>IF('DATA - Baseline'!P239="","",'DATA - Baseline'!P239)</f>
        <v/>
      </c>
      <c r="Q239" s="178" t="str">
        <f>IF('DATA - Baseline'!Q239="Boy",1,IF('DATA - Baseline'!Q239="Girl",2,""))</f>
        <v/>
      </c>
      <c r="R239" s="192" t="str">
        <f>IF('DATA - Baseline'!R239&gt;0,'DATA - Baseline'!R239,"")</f>
        <v/>
      </c>
      <c r="S239" s="178" t="str">
        <f>IF('DATA - Baseline'!S239="Less than 0.5km",1,IF('DATA - Baseline'!S239="0.51 to 1.59km",2,IF('DATA - Baseline'!S239="1.6 to 3km",3,IF('DATA - Baseline'!S239="Over 3km",4, ""))))</f>
        <v/>
      </c>
      <c r="T239" s="126"/>
      <c r="U239" s="135"/>
      <c r="V239" s="135"/>
      <c r="W239" s="135"/>
      <c r="X239" s="135"/>
      <c r="Y239" s="135"/>
      <c r="Z239" s="178" t="str">
        <f>IF('DATA - Baseline'!Z239="STRONGLY AGREE",1,IF('DATA - Baseline'!Z239="AGREE",2,IF('DATA - Baseline'!Z239="DISAGREE",3,IF('DATA - Baseline'!Z239="STRONGLY DISAGREE",4, ""))))</f>
        <v/>
      </c>
      <c r="AA239" s="178" t="str">
        <f>IF(C239="","",(IF(COUNTA('DATA - Baseline'!AB239:AV239)&gt;0,1,2)))</f>
        <v/>
      </c>
      <c r="AB239" s="152"/>
      <c r="AC239" s="153"/>
      <c r="AD239" s="153"/>
      <c r="AE239" s="153"/>
      <c r="AF239" s="153"/>
      <c r="AG239" s="153"/>
      <c r="AH239" s="150"/>
      <c r="AI239" s="156"/>
      <c r="AJ239" s="156"/>
      <c r="AK239" s="156"/>
      <c r="AL239" s="156"/>
      <c r="AM239" s="156"/>
      <c r="AN239" s="156"/>
      <c r="AO239" s="157"/>
      <c r="AP239" s="158"/>
      <c r="AQ239" s="158"/>
      <c r="AR239" s="158"/>
      <c r="AS239" s="158"/>
      <c r="AT239" s="158"/>
      <c r="AU239" s="158"/>
      <c r="AV239" s="158"/>
      <c r="AW239" s="178" t="str">
        <f>IF('DATA - Baseline'!AW239="Relaxed",1,IF('DATA - Baseline'!AW239="Rushed",2,IF('DATA - Baseline'!AW239="Happy",3,IF('DATA - Baseline'!AW239="Tired",4,""))))</f>
        <v/>
      </c>
      <c r="AX239" s="178" t="str">
        <f>IF('DATA - Baseline'!AX239="Relaxed",1,IF('DATA - Baseline'!AX239="Rushed",2,IF('DATA - Baseline'!AX239="Happy",3,IF('DATA - Baseline'!AX239="Tired",4,""))))</f>
        <v/>
      </c>
      <c r="AY239" s="154"/>
      <c r="AZ239" s="314" t="str">
        <f>IF('DATA - Baseline'!AZ239="Yes",1,IF('DATA - Baseline'!AZ239="No",2,""))</f>
        <v/>
      </c>
      <c r="BA239" s="273"/>
      <c r="BB239" s="159"/>
      <c r="BC239" s="159"/>
      <c r="BE239" s="175"/>
    </row>
    <row r="240" spans="1:57" s="132" customFormat="1" ht="15" x14ac:dyDescent="0.3">
      <c r="A240" s="148"/>
      <c r="B240" s="149"/>
      <c r="C240" s="236" t="str">
        <f t="shared" si="3"/>
        <v/>
      </c>
      <c r="D240" s="198" t="str">
        <f>IF('DATA - Baseline'!D240="","",'DATA - Baseline'!D240)</f>
        <v/>
      </c>
      <c r="E240" s="178" t="str">
        <f>IF('DATA - Baseline'!E240="","",'DATA - Baseline'!E240)</f>
        <v/>
      </c>
      <c r="F240" s="178" t="str">
        <f>IF('DATA - Baseline'!F240="","",'DATA - Baseline'!F240)</f>
        <v/>
      </c>
      <c r="G240" s="178" t="str">
        <f>IF('DATA - Baseline'!G239="","",INDEX(Codes,MATCH('DATA - Baseline'!G239,Modes,0)))</f>
        <v/>
      </c>
      <c r="H240" s="178"/>
      <c r="I240" s="178" t="str">
        <f>IF('DATA - Baseline'!I240="","",INDEX(Codes,MATCH('DATA - Baseline'!I240,Modes,0)))</f>
        <v/>
      </c>
      <c r="J240" s="134"/>
      <c r="K240" s="192" t="str">
        <f>IF('DATA - Baseline'!K240=0,"",IF('DATA - Baseline'!K240="","",'DATA - Baseline'!K240))</f>
        <v/>
      </c>
      <c r="L240" s="192" t="str">
        <f>IF('DATA - Baseline'!L240="Yes",1,IF('DATA - Baseline'!L240="No",2,""))</f>
        <v/>
      </c>
      <c r="M240" s="192" t="str">
        <f>IF('DATA - Baseline'!M240="Yes",1,IF('DATA - Baseline'!M240="No",2,""))</f>
        <v/>
      </c>
      <c r="N240" s="178" t="str">
        <f>IF('DATA - Baseline'!N240="Relaxed",1,IF('DATA - Baseline'!N240="Rushed",2,IF('DATA - Baseline'!N240="Happy",3,IF('DATA - Baseline'!N240="Frustrated",4,IF('DATA - Baseline'!N240="Other",5,"")))))</f>
        <v/>
      </c>
      <c r="O240" s="176"/>
      <c r="P240" s="178" t="str">
        <f>IF('DATA - Baseline'!P240="","",'DATA - Baseline'!P240)</f>
        <v/>
      </c>
      <c r="Q240" s="178" t="str">
        <f>IF('DATA - Baseline'!Q240="Boy",1,IF('DATA - Baseline'!Q240="Girl",2,""))</f>
        <v/>
      </c>
      <c r="R240" s="192" t="str">
        <f>IF('DATA - Baseline'!R240&gt;0,'DATA - Baseline'!R240,"")</f>
        <v/>
      </c>
      <c r="S240" s="178" t="str">
        <f>IF('DATA - Baseline'!S240="Less than 0.5km",1,IF('DATA - Baseline'!S240="0.51 to 1.59km",2,IF('DATA - Baseline'!S240="1.6 to 3km",3,IF('DATA - Baseline'!S240="Over 3km",4, ""))))</f>
        <v/>
      </c>
      <c r="T240" s="126"/>
      <c r="U240" s="135"/>
      <c r="V240" s="135"/>
      <c r="W240" s="135"/>
      <c r="X240" s="135"/>
      <c r="Y240" s="135"/>
      <c r="Z240" s="178" t="str">
        <f>IF('DATA - Baseline'!Z240="STRONGLY AGREE",1,IF('DATA - Baseline'!Z240="AGREE",2,IF('DATA - Baseline'!Z240="DISAGREE",3,IF('DATA - Baseline'!Z240="STRONGLY DISAGREE",4, ""))))</f>
        <v/>
      </c>
      <c r="AA240" s="178" t="str">
        <f>IF(C240="","",(IF(COUNTA('DATA - Baseline'!AB240:AV240)&gt;0,1,2)))</f>
        <v/>
      </c>
      <c r="AB240" s="152"/>
      <c r="AC240" s="153"/>
      <c r="AD240" s="153"/>
      <c r="AE240" s="153"/>
      <c r="AF240" s="153"/>
      <c r="AG240" s="153"/>
      <c r="AH240" s="151"/>
      <c r="AI240" s="156"/>
      <c r="AJ240" s="156"/>
      <c r="AK240" s="156"/>
      <c r="AL240" s="156"/>
      <c r="AM240" s="156"/>
      <c r="AN240" s="156"/>
      <c r="AO240" s="157"/>
      <c r="AP240" s="158"/>
      <c r="AQ240" s="158"/>
      <c r="AR240" s="158"/>
      <c r="AS240" s="158"/>
      <c r="AT240" s="158"/>
      <c r="AU240" s="158"/>
      <c r="AV240" s="158"/>
      <c r="AW240" s="178" t="str">
        <f>IF('DATA - Baseline'!AW240="Relaxed",1,IF('DATA - Baseline'!AW240="Rushed",2,IF('DATA - Baseline'!AW240="Happy",3,IF('DATA - Baseline'!AW240="Tired",4,""))))</f>
        <v/>
      </c>
      <c r="AX240" s="178" t="str">
        <f>IF('DATA - Baseline'!AX240="Relaxed",1,IF('DATA - Baseline'!AX240="Rushed",2,IF('DATA - Baseline'!AX240="Happy",3,IF('DATA - Baseline'!AX240="Tired",4,""))))</f>
        <v/>
      </c>
      <c r="AY240" s="154"/>
      <c r="AZ240" s="314" t="str">
        <f>IF('DATA - Baseline'!AZ240="Yes",1,IF('DATA - Baseline'!AZ240="No",2,""))</f>
        <v/>
      </c>
      <c r="BA240" s="273"/>
      <c r="BB240" s="159"/>
      <c r="BC240" s="159"/>
      <c r="BE240" s="175"/>
    </row>
    <row r="241" spans="1:57" s="132" customFormat="1" ht="15" x14ac:dyDescent="0.3">
      <c r="A241" s="148"/>
      <c r="B241" s="149"/>
      <c r="C241" s="236" t="str">
        <f t="shared" si="3"/>
        <v/>
      </c>
      <c r="D241" s="198" t="str">
        <f>IF('DATA - Baseline'!D241="","",'DATA - Baseline'!D241)</f>
        <v/>
      </c>
      <c r="E241" s="178" t="str">
        <f>IF('DATA - Baseline'!E241="","",'DATA - Baseline'!E241)</f>
        <v/>
      </c>
      <c r="F241" s="178" t="str">
        <f>IF('DATA - Baseline'!F241="","",'DATA - Baseline'!F241)</f>
        <v/>
      </c>
      <c r="G241" s="178" t="str">
        <f>IF('DATA - Baseline'!G240="","",INDEX(Codes,MATCH('DATA - Baseline'!G240,Modes,0)))</f>
        <v/>
      </c>
      <c r="H241" s="178"/>
      <c r="I241" s="178" t="str">
        <f>IF('DATA - Baseline'!I241="","",INDEX(Codes,MATCH('DATA - Baseline'!I241,Modes,0)))</f>
        <v/>
      </c>
      <c r="J241" s="134"/>
      <c r="K241" s="192" t="str">
        <f>IF('DATA - Baseline'!K241=0,"",IF('DATA - Baseline'!K241="","",'DATA - Baseline'!K241))</f>
        <v/>
      </c>
      <c r="L241" s="192" t="str">
        <f>IF('DATA - Baseline'!L241="Yes",1,IF('DATA - Baseline'!L241="No",2,""))</f>
        <v/>
      </c>
      <c r="M241" s="192" t="str">
        <f>IF('DATA - Baseline'!M241="Yes",1,IF('DATA - Baseline'!M241="No",2,""))</f>
        <v/>
      </c>
      <c r="N241" s="178" t="str">
        <f>IF('DATA - Baseline'!N241="Relaxed",1,IF('DATA - Baseline'!N241="Rushed",2,IF('DATA - Baseline'!N241="Happy",3,IF('DATA - Baseline'!N241="Frustrated",4,IF('DATA - Baseline'!N241="Other",5,"")))))</f>
        <v/>
      </c>
      <c r="O241" s="176"/>
      <c r="P241" s="178" t="str">
        <f>IF('DATA - Baseline'!P241="","",'DATA - Baseline'!P241)</f>
        <v/>
      </c>
      <c r="Q241" s="178" t="str">
        <f>IF('DATA - Baseline'!Q241="Boy",1,IF('DATA - Baseline'!Q241="Girl",2,""))</f>
        <v/>
      </c>
      <c r="R241" s="192" t="str">
        <f>IF('DATA - Baseline'!R241&gt;0,'DATA - Baseline'!R241,"")</f>
        <v/>
      </c>
      <c r="S241" s="178" t="str">
        <f>IF('DATA - Baseline'!S241="Less than 0.5km",1,IF('DATA - Baseline'!S241="0.51 to 1.59km",2,IF('DATA - Baseline'!S241="1.6 to 3km",3,IF('DATA - Baseline'!S241="Over 3km",4, ""))))</f>
        <v/>
      </c>
      <c r="T241" s="126"/>
      <c r="U241" s="135"/>
      <c r="V241" s="135"/>
      <c r="W241" s="135"/>
      <c r="X241" s="135"/>
      <c r="Y241" s="135"/>
      <c r="Z241" s="178" t="str">
        <f>IF('DATA - Baseline'!Z241="STRONGLY AGREE",1,IF('DATA - Baseline'!Z241="AGREE",2,IF('DATA - Baseline'!Z241="DISAGREE",3,IF('DATA - Baseline'!Z241="STRONGLY DISAGREE",4, ""))))</f>
        <v/>
      </c>
      <c r="AA241" s="178" t="str">
        <f>IF(C241="","",(IF(COUNTA('DATA - Baseline'!AB241:AV241)&gt;0,1,2)))</f>
        <v/>
      </c>
      <c r="AB241" s="152"/>
      <c r="AC241" s="153"/>
      <c r="AD241" s="153"/>
      <c r="AE241" s="153"/>
      <c r="AF241" s="153"/>
      <c r="AG241" s="153"/>
      <c r="AH241" s="151"/>
      <c r="AI241" s="156"/>
      <c r="AJ241" s="156"/>
      <c r="AK241" s="156"/>
      <c r="AL241" s="156"/>
      <c r="AM241" s="156"/>
      <c r="AN241" s="156"/>
      <c r="AO241" s="157"/>
      <c r="AP241" s="158"/>
      <c r="AQ241" s="158"/>
      <c r="AR241" s="158"/>
      <c r="AS241" s="158"/>
      <c r="AT241" s="158"/>
      <c r="AU241" s="158"/>
      <c r="AV241" s="158"/>
      <c r="AW241" s="178" t="str">
        <f>IF('DATA - Baseline'!AW241="Relaxed",1,IF('DATA - Baseline'!AW241="Rushed",2,IF('DATA - Baseline'!AW241="Happy",3,IF('DATA - Baseline'!AW241="Tired",4,""))))</f>
        <v/>
      </c>
      <c r="AX241" s="178" t="str">
        <f>IF('DATA - Baseline'!AX241="Relaxed",1,IF('DATA - Baseline'!AX241="Rushed",2,IF('DATA - Baseline'!AX241="Happy",3,IF('DATA - Baseline'!AX241="Tired",4,""))))</f>
        <v/>
      </c>
      <c r="AY241" s="154"/>
      <c r="AZ241" s="314" t="str">
        <f>IF('DATA - Baseline'!AZ241="Yes",1,IF('DATA - Baseline'!AZ241="No",2,""))</f>
        <v/>
      </c>
      <c r="BA241" s="273"/>
      <c r="BB241" s="159"/>
      <c r="BC241" s="159"/>
      <c r="BE241" s="175"/>
    </row>
    <row r="242" spans="1:57" s="132" customFormat="1" ht="15" x14ac:dyDescent="0.3">
      <c r="A242" s="148"/>
      <c r="B242" s="149"/>
      <c r="C242" s="236" t="str">
        <f t="shared" si="3"/>
        <v/>
      </c>
      <c r="D242" s="198" t="str">
        <f>IF('DATA - Baseline'!D242="","",'DATA - Baseline'!D242)</f>
        <v/>
      </c>
      <c r="E242" s="178" t="str">
        <f>IF('DATA - Baseline'!E242="","",'DATA - Baseline'!E242)</f>
        <v/>
      </c>
      <c r="F242" s="178" t="str">
        <f>IF('DATA - Baseline'!F242="","",'DATA - Baseline'!F242)</f>
        <v/>
      </c>
      <c r="G242" s="178" t="str">
        <f>IF('DATA - Baseline'!G241="","",INDEX(Codes,MATCH('DATA - Baseline'!G241,Modes,0)))</f>
        <v/>
      </c>
      <c r="H242" s="178"/>
      <c r="I242" s="178" t="str">
        <f>IF('DATA - Baseline'!I242="","",INDEX(Codes,MATCH('DATA - Baseline'!I242,Modes,0)))</f>
        <v/>
      </c>
      <c r="J242" s="134"/>
      <c r="K242" s="192" t="str">
        <f>IF('DATA - Baseline'!K242=0,"",IF('DATA - Baseline'!K242="","",'DATA - Baseline'!K242))</f>
        <v/>
      </c>
      <c r="L242" s="192" t="str">
        <f>IF('DATA - Baseline'!L242="Yes",1,IF('DATA - Baseline'!L242="No",2,""))</f>
        <v/>
      </c>
      <c r="M242" s="192" t="str">
        <f>IF('DATA - Baseline'!M242="Yes",1,IF('DATA - Baseline'!M242="No",2,""))</f>
        <v/>
      </c>
      <c r="N242" s="178" t="str">
        <f>IF('DATA - Baseline'!N242="Relaxed",1,IF('DATA - Baseline'!N242="Rushed",2,IF('DATA - Baseline'!N242="Happy",3,IF('DATA - Baseline'!N242="Frustrated",4,IF('DATA - Baseline'!N242="Other",5,"")))))</f>
        <v/>
      </c>
      <c r="O242" s="176"/>
      <c r="P242" s="178" t="str">
        <f>IF('DATA - Baseline'!P242="","",'DATA - Baseline'!P242)</f>
        <v/>
      </c>
      <c r="Q242" s="178" t="str">
        <f>IF('DATA - Baseline'!Q242="Boy",1,IF('DATA - Baseline'!Q242="Girl",2,""))</f>
        <v/>
      </c>
      <c r="R242" s="192" t="str">
        <f>IF('DATA - Baseline'!R242&gt;0,'DATA - Baseline'!R242,"")</f>
        <v/>
      </c>
      <c r="S242" s="178" t="str">
        <f>IF('DATA - Baseline'!S242="Less than 0.5km",1,IF('DATA - Baseline'!S242="0.51 to 1.59km",2,IF('DATA - Baseline'!S242="1.6 to 3km",3,IF('DATA - Baseline'!S242="Over 3km",4, ""))))</f>
        <v/>
      </c>
      <c r="T242" s="126"/>
      <c r="U242" s="135"/>
      <c r="V242" s="135"/>
      <c r="W242" s="135"/>
      <c r="X242" s="135"/>
      <c r="Y242" s="135"/>
      <c r="Z242" s="178" t="str">
        <f>IF('DATA - Baseline'!Z242="STRONGLY AGREE",1,IF('DATA - Baseline'!Z242="AGREE",2,IF('DATA - Baseline'!Z242="DISAGREE",3,IF('DATA - Baseline'!Z242="STRONGLY DISAGREE",4, ""))))</f>
        <v/>
      </c>
      <c r="AA242" s="178" t="str">
        <f>IF(C242="","",(IF(COUNTA('DATA - Baseline'!AB242:AV242)&gt;0,1,2)))</f>
        <v/>
      </c>
      <c r="AB242" s="152"/>
      <c r="AC242" s="153"/>
      <c r="AD242" s="153"/>
      <c r="AE242" s="153"/>
      <c r="AF242" s="153"/>
      <c r="AG242" s="153"/>
      <c r="AH242" s="151"/>
      <c r="AI242" s="156"/>
      <c r="AJ242" s="156"/>
      <c r="AK242" s="156"/>
      <c r="AL242" s="156"/>
      <c r="AM242" s="156"/>
      <c r="AN242" s="156"/>
      <c r="AO242" s="157"/>
      <c r="AP242" s="158"/>
      <c r="AQ242" s="158"/>
      <c r="AR242" s="158"/>
      <c r="AS242" s="158"/>
      <c r="AT242" s="158"/>
      <c r="AU242" s="158"/>
      <c r="AV242" s="158"/>
      <c r="AW242" s="178" t="str">
        <f>IF('DATA - Baseline'!AW242="Relaxed",1,IF('DATA - Baseline'!AW242="Rushed",2,IF('DATA - Baseline'!AW242="Happy",3,IF('DATA - Baseline'!AW242="Tired",4,""))))</f>
        <v/>
      </c>
      <c r="AX242" s="178" t="str">
        <f>IF('DATA - Baseline'!AX242="Relaxed",1,IF('DATA - Baseline'!AX242="Rushed",2,IF('DATA - Baseline'!AX242="Happy",3,IF('DATA - Baseline'!AX242="Tired",4,""))))</f>
        <v/>
      </c>
      <c r="AY242" s="154"/>
      <c r="AZ242" s="314" t="str">
        <f>IF('DATA - Baseline'!AZ242="Yes",1,IF('DATA - Baseline'!AZ242="No",2,""))</f>
        <v/>
      </c>
      <c r="BA242" s="273"/>
      <c r="BB242" s="159"/>
      <c r="BC242" s="159"/>
      <c r="BE242" s="175"/>
    </row>
    <row r="243" spans="1:57" s="132" customFormat="1" ht="15" x14ac:dyDescent="0.3">
      <c r="A243" s="148"/>
      <c r="B243" s="149"/>
      <c r="C243" s="236" t="str">
        <f t="shared" si="3"/>
        <v/>
      </c>
      <c r="D243" s="198" t="str">
        <f>IF('DATA - Baseline'!D243="","",'DATA - Baseline'!D243)</f>
        <v/>
      </c>
      <c r="E243" s="178" t="str">
        <f>IF('DATA - Baseline'!E243="","",'DATA - Baseline'!E243)</f>
        <v/>
      </c>
      <c r="F243" s="178" t="str">
        <f>IF('DATA - Baseline'!F243="","",'DATA - Baseline'!F243)</f>
        <v/>
      </c>
      <c r="G243" s="178" t="str">
        <f>IF('DATA - Baseline'!G242="","",INDEX(Codes,MATCH('DATA - Baseline'!G242,Modes,0)))</f>
        <v/>
      </c>
      <c r="H243" s="178"/>
      <c r="I243" s="178" t="str">
        <f>IF('DATA - Baseline'!I243="","",INDEX(Codes,MATCH('DATA - Baseline'!I243,Modes,0)))</f>
        <v/>
      </c>
      <c r="J243" s="134"/>
      <c r="K243" s="192" t="str">
        <f>IF('DATA - Baseline'!K243=0,"",IF('DATA - Baseline'!K243="","",'DATA - Baseline'!K243))</f>
        <v/>
      </c>
      <c r="L243" s="192" t="str">
        <f>IF('DATA - Baseline'!L243="Yes",1,IF('DATA - Baseline'!L243="No",2,""))</f>
        <v/>
      </c>
      <c r="M243" s="192" t="str">
        <f>IF('DATA - Baseline'!M243="Yes",1,IF('DATA - Baseline'!M243="No",2,""))</f>
        <v/>
      </c>
      <c r="N243" s="178" t="str">
        <f>IF('DATA - Baseline'!N243="Relaxed",1,IF('DATA - Baseline'!N243="Rushed",2,IF('DATA - Baseline'!N243="Happy",3,IF('DATA - Baseline'!N243="Frustrated",4,IF('DATA - Baseline'!N243="Other",5,"")))))</f>
        <v/>
      </c>
      <c r="O243" s="176"/>
      <c r="P243" s="178" t="str">
        <f>IF('DATA - Baseline'!P243="","",'DATA - Baseline'!P243)</f>
        <v/>
      </c>
      <c r="Q243" s="178" t="str">
        <f>IF('DATA - Baseline'!Q243="Boy",1,IF('DATA - Baseline'!Q243="Girl",2,""))</f>
        <v/>
      </c>
      <c r="R243" s="192" t="str">
        <f>IF('DATA - Baseline'!R243&gt;0,'DATA - Baseline'!R243,"")</f>
        <v/>
      </c>
      <c r="S243" s="178" t="str">
        <f>IF('DATA - Baseline'!S243="Less than 0.5km",1,IF('DATA - Baseline'!S243="0.51 to 1.59km",2,IF('DATA - Baseline'!S243="1.6 to 3km",3,IF('DATA - Baseline'!S243="Over 3km",4, ""))))</f>
        <v/>
      </c>
      <c r="T243" s="126"/>
      <c r="U243" s="135"/>
      <c r="V243" s="135"/>
      <c r="W243" s="135"/>
      <c r="X243" s="135"/>
      <c r="Y243" s="135"/>
      <c r="Z243" s="178" t="str">
        <f>IF('DATA - Baseline'!Z243="STRONGLY AGREE",1,IF('DATA - Baseline'!Z243="AGREE",2,IF('DATA - Baseline'!Z243="DISAGREE",3,IF('DATA - Baseline'!Z243="STRONGLY DISAGREE",4, ""))))</f>
        <v/>
      </c>
      <c r="AA243" s="178" t="str">
        <f>IF(C243="","",(IF(COUNTA('DATA - Baseline'!AB243:AV243)&gt;0,1,2)))</f>
        <v/>
      </c>
      <c r="AB243" s="152"/>
      <c r="AC243" s="153"/>
      <c r="AD243" s="153"/>
      <c r="AE243" s="153"/>
      <c r="AF243" s="153"/>
      <c r="AG243" s="153"/>
      <c r="AH243" s="151"/>
      <c r="AI243" s="156"/>
      <c r="AJ243" s="156"/>
      <c r="AK243" s="156"/>
      <c r="AL243" s="156"/>
      <c r="AM243" s="156"/>
      <c r="AN243" s="156"/>
      <c r="AO243" s="157"/>
      <c r="AP243" s="158"/>
      <c r="AQ243" s="158"/>
      <c r="AR243" s="158"/>
      <c r="AS243" s="158"/>
      <c r="AT243" s="158"/>
      <c r="AU243" s="158"/>
      <c r="AV243" s="158"/>
      <c r="AW243" s="178" t="str">
        <f>IF('DATA - Baseline'!AW243="Relaxed",1,IF('DATA - Baseline'!AW243="Rushed",2,IF('DATA - Baseline'!AW243="Happy",3,IF('DATA - Baseline'!AW243="Tired",4,""))))</f>
        <v/>
      </c>
      <c r="AX243" s="178" t="str">
        <f>IF('DATA - Baseline'!AX243="Relaxed",1,IF('DATA - Baseline'!AX243="Rushed",2,IF('DATA - Baseline'!AX243="Happy",3,IF('DATA - Baseline'!AX243="Tired",4,""))))</f>
        <v/>
      </c>
      <c r="AY243" s="154"/>
      <c r="AZ243" s="314" t="str">
        <f>IF('DATA - Baseline'!AZ243="Yes",1,IF('DATA - Baseline'!AZ243="No",2,""))</f>
        <v/>
      </c>
      <c r="BA243" s="273"/>
      <c r="BB243" s="159"/>
      <c r="BC243" s="159"/>
      <c r="BE243" s="175"/>
    </row>
    <row r="244" spans="1:57" s="132" customFormat="1" ht="15" x14ac:dyDescent="0.3">
      <c r="A244" s="148"/>
      <c r="B244" s="149"/>
      <c r="C244" s="236" t="str">
        <f t="shared" si="3"/>
        <v/>
      </c>
      <c r="D244" s="198" t="str">
        <f>IF('DATA - Baseline'!D244="","",'DATA - Baseline'!D244)</f>
        <v/>
      </c>
      <c r="E244" s="178" t="str">
        <f>IF('DATA - Baseline'!E244="","",'DATA - Baseline'!E244)</f>
        <v/>
      </c>
      <c r="F244" s="178" t="str">
        <f>IF('DATA - Baseline'!F244="","",'DATA - Baseline'!F244)</f>
        <v/>
      </c>
      <c r="G244" s="178" t="str">
        <f>IF('DATA - Baseline'!G243="","",INDEX(Codes,MATCH('DATA - Baseline'!G243,Modes,0)))</f>
        <v/>
      </c>
      <c r="H244" s="178"/>
      <c r="I244" s="178" t="str">
        <f>IF('DATA - Baseline'!I244="","",INDEX(Codes,MATCH('DATA - Baseline'!I244,Modes,0)))</f>
        <v/>
      </c>
      <c r="J244" s="134"/>
      <c r="K244" s="192" t="str">
        <f>IF('DATA - Baseline'!K244=0,"",IF('DATA - Baseline'!K244="","",'DATA - Baseline'!K244))</f>
        <v/>
      </c>
      <c r="L244" s="192" t="str">
        <f>IF('DATA - Baseline'!L244="Yes",1,IF('DATA - Baseline'!L244="No",2,""))</f>
        <v/>
      </c>
      <c r="M244" s="192" t="str">
        <f>IF('DATA - Baseline'!M244="Yes",1,IF('DATA - Baseline'!M244="No",2,""))</f>
        <v/>
      </c>
      <c r="N244" s="178" t="str">
        <f>IF('DATA - Baseline'!N244="Relaxed",1,IF('DATA - Baseline'!N244="Rushed",2,IF('DATA - Baseline'!N244="Happy",3,IF('DATA - Baseline'!N244="Frustrated",4,IF('DATA - Baseline'!N244="Other",5,"")))))</f>
        <v/>
      </c>
      <c r="O244" s="176"/>
      <c r="P244" s="178" t="str">
        <f>IF('DATA - Baseline'!P244="","",'DATA - Baseline'!P244)</f>
        <v/>
      </c>
      <c r="Q244" s="178" t="str">
        <f>IF('DATA - Baseline'!Q244="Boy",1,IF('DATA - Baseline'!Q244="Girl",2,""))</f>
        <v/>
      </c>
      <c r="R244" s="192" t="str">
        <f>IF('DATA - Baseline'!R244&gt;0,'DATA - Baseline'!R244,"")</f>
        <v/>
      </c>
      <c r="S244" s="178" t="str">
        <f>IF('DATA - Baseline'!S244="Less than 0.5km",1,IF('DATA - Baseline'!S244="0.51 to 1.59km",2,IF('DATA - Baseline'!S244="1.6 to 3km",3,IF('DATA - Baseline'!S244="Over 3km",4, ""))))</f>
        <v/>
      </c>
      <c r="T244" s="126"/>
      <c r="U244" s="135"/>
      <c r="V244" s="135"/>
      <c r="W244" s="135"/>
      <c r="X244" s="135"/>
      <c r="Y244" s="135"/>
      <c r="Z244" s="178" t="str">
        <f>IF('DATA - Baseline'!Z244="STRONGLY AGREE",1,IF('DATA - Baseline'!Z244="AGREE",2,IF('DATA - Baseline'!Z244="DISAGREE",3,IF('DATA - Baseline'!Z244="STRONGLY DISAGREE",4, ""))))</f>
        <v/>
      </c>
      <c r="AA244" s="178" t="str">
        <f>IF(C244="","",(IF(COUNTA('DATA - Baseline'!AB244:AV244)&gt;0,1,2)))</f>
        <v/>
      </c>
      <c r="AB244" s="152"/>
      <c r="AC244" s="153"/>
      <c r="AD244" s="153"/>
      <c r="AE244" s="153"/>
      <c r="AF244" s="153"/>
      <c r="AG244" s="153"/>
      <c r="AH244" s="151"/>
      <c r="AI244" s="156"/>
      <c r="AJ244" s="156"/>
      <c r="AK244" s="156"/>
      <c r="AL244" s="156"/>
      <c r="AM244" s="156"/>
      <c r="AN244" s="156"/>
      <c r="AO244" s="157"/>
      <c r="AP244" s="158"/>
      <c r="AQ244" s="158"/>
      <c r="AR244" s="158"/>
      <c r="AS244" s="158"/>
      <c r="AT244" s="158"/>
      <c r="AU244" s="158"/>
      <c r="AV244" s="158"/>
      <c r="AW244" s="178" t="str">
        <f>IF('DATA - Baseline'!AW244="Relaxed",1,IF('DATA - Baseline'!AW244="Rushed",2,IF('DATA - Baseline'!AW244="Happy",3,IF('DATA - Baseline'!AW244="Tired",4,""))))</f>
        <v/>
      </c>
      <c r="AX244" s="178" t="str">
        <f>IF('DATA - Baseline'!AX244="Relaxed",1,IF('DATA - Baseline'!AX244="Rushed",2,IF('DATA - Baseline'!AX244="Happy",3,IF('DATA - Baseline'!AX244="Tired",4,""))))</f>
        <v/>
      </c>
      <c r="AY244" s="154"/>
      <c r="AZ244" s="314" t="str">
        <f>IF('DATA - Baseline'!AZ244="Yes",1,IF('DATA - Baseline'!AZ244="No",2,""))</f>
        <v/>
      </c>
      <c r="BA244" s="273"/>
      <c r="BB244" s="159"/>
      <c r="BC244" s="159"/>
      <c r="BE244" s="175"/>
    </row>
    <row r="245" spans="1:57" s="132" customFormat="1" ht="15" x14ac:dyDescent="0.3">
      <c r="A245" s="148"/>
      <c r="B245" s="149"/>
      <c r="C245" s="236" t="str">
        <f t="shared" si="3"/>
        <v/>
      </c>
      <c r="D245" s="198" t="str">
        <f>IF('DATA - Baseline'!D245="","",'DATA - Baseline'!D245)</f>
        <v/>
      </c>
      <c r="E245" s="178" t="str">
        <f>IF('DATA - Baseline'!E245="","",'DATA - Baseline'!E245)</f>
        <v/>
      </c>
      <c r="F245" s="178" t="str">
        <f>IF('DATA - Baseline'!F245="","",'DATA - Baseline'!F245)</f>
        <v/>
      </c>
      <c r="G245" s="178" t="str">
        <f>IF('DATA - Baseline'!G244="","",INDEX(Codes,MATCH('DATA - Baseline'!G244,Modes,0)))</f>
        <v/>
      </c>
      <c r="H245" s="178"/>
      <c r="I245" s="178" t="str">
        <f>IF('DATA - Baseline'!I245="","",INDEX(Codes,MATCH('DATA - Baseline'!I245,Modes,0)))</f>
        <v/>
      </c>
      <c r="J245" s="134"/>
      <c r="K245" s="192" t="str">
        <f>IF('DATA - Baseline'!K245=0,"",IF('DATA - Baseline'!K245="","",'DATA - Baseline'!K245))</f>
        <v/>
      </c>
      <c r="L245" s="192" t="str">
        <f>IF('DATA - Baseline'!L245="Yes",1,IF('DATA - Baseline'!L245="No",2,""))</f>
        <v/>
      </c>
      <c r="M245" s="192" t="str">
        <f>IF('DATA - Baseline'!M245="Yes",1,IF('DATA - Baseline'!M245="No",2,""))</f>
        <v/>
      </c>
      <c r="N245" s="178" t="str">
        <f>IF('DATA - Baseline'!N245="Relaxed",1,IF('DATA - Baseline'!N245="Rushed",2,IF('DATA - Baseline'!N245="Happy",3,IF('DATA - Baseline'!N245="Frustrated",4,IF('DATA - Baseline'!N245="Other",5,"")))))</f>
        <v/>
      </c>
      <c r="O245" s="176"/>
      <c r="P245" s="178" t="str">
        <f>IF('DATA - Baseline'!P245="","",'DATA - Baseline'!P245)</f>
        <v/>
      </c>
      <c r="Q245" s="178" t="str">
        <f>IF('DATA - Baseline'!Q245="Boy",1,IF('DATA - Baseline'!Q245="Girl",2,""))</f>
        <v/>
      </c>
      <c r="R245" s="192" t="str">
        <f>IF('DATA - Baseline'!R245&gt;0,'DATA - Baseline'!R245,"")</f>
        <v/>
      </c>
      <c r="S245" s="178" t="str">
        <f>IF('DATA - Baseline'!S245="Less than 0.5km",1,IF('DATA - Baseline'!S245="0.51 to 1.59km",2,IF('DATA - Baseline'!S245="1.6 to 3km",3,IF('DATA - Baseline'!S245="Over 3km",4, ""))))</f>
        <v/>
      </c>
      <c r="T245" s="126"/>
      <c r="U245" s="135"/>
      <c r="V245" s="135"/>
      <c r="W245" s="135"/>
      <c r="X245" s="135"/>
      <c r="Y245" s="135"/>
      <c r="Z245" s="178" t="str">
        <f>IF('DATA - Baseline'!Z245="STRONGLY AGREE",1,IF('DATA - Baseline'!Z245="AGREE",2,IF('DATA - Baseline'!Z245="DISAGREE",3,IF('DATA - Baseline'!Z245="STRONGLY DISAGREE",4, ""))))</f>
        <v/>
      </c>
      <c r="AA245" s="178" t="str">
        <f>IF(C245="","",(IF(COUNTA('DATA - Baseline'!AB245:AV245)&gt;0,1,2)))</f>
        <v/>
      </c>
      <c r="AB245" s="152"/>
      <c r="AC245" s="153"/>
      <c r="AD245" s="153"/>
      <c r="AE245" s="153"/>
      <c r="AF245" s="153"/>
      <c r="AG245" s="153"/>
      <c r="AH245" s="151"/>
      <c r="AI245" s="156"/>
      <c r="AJ245" s="156"/>
      <c r="AK245" s="156"/>
      <c r="AL245" s="156"/>
      <c r="AM245" s="156"/>
      <c r="AN245" s="156"/>
      <c r="AO245" s="157"/>
      <c r="AP245" s="158"/>
      <c r="AQ245" s="158"/>
      <c r="AR245" s="158"/>
      <c r="AS245" s="158"/>
      <c r="AT245" s="158"/>
      <c r="AU245" s="158"/>
      <c r="AV245" s="158"/>
      <c r="AW245" s="178" t="str">
        <f>IF('DATA - Baseline'!AW245="Relaxed",1,IF('DATA - Baseline'!AW245="Rushed",2,IF('DATA - Baseline'!AW245="Happy",3,IF('DATA - Baseline'!AW245="Tired",4,""))))</f>
        <v/>
      </c>
      <c r="AX245" s="178" t="str">
        <f>IF('DATA - Baseline'!AX245="Relaxed",1,IF('DATA - Baseline'!AX245="Rushed",2,IF('DATA - Baseline'!AX245="Happy",3,IF('DATA - Baseline'!AX245="Tired",4,""))))</f>
        <v/>
      </c>
      <c r="AY245" s="154"/>
      <c r="AZ245" s="314" t="str">
        <f>IF('DATA - Baseline'!AZ245="Yes",1,IF('DATA - Baseline'!AZ245="No",2,""))</f>
        <v/>
      </c>
      <c r="BA245" s="273"/>
      <c r="BB245" s="159"/>
      <c r="BC245" s="159"/>
      <c r="BE245" s="175"/>
    </row>
    <row r="246" spans="1:57" s="132" customFormat="1" ht="15" x14ac:dyDescent="0.3">
      <c r="A246" s="148"/>
      <c r="B246" s="149"/>
      <c r="C246" s="236" t="str">
        <f t="shared" si="3"/>
        <v/>
      </c>
      <c r="D246" s="198" t="str">
        <f>IF('DATA - Baseline'!D246="","",'DATA - Baseline'!D246)</f>
        <v/>
      </c>
      <c r="E246" s="178" t="str">
        <f>IF('DATA - Baseline'!E246="","",'DATA - Baseline'!E246)</f>
        <v/>
      </c>
      <c r="F246" s="178" t="str">
        <f>IF('DATA - Baseline'!F246="","",'DATA - Baseline'!F246)</f>
        <v/>
      </c>
      <c r="G246" s="178" t="str">
        <f>IF('DATA - Baseline'!G245="","",INDEX(Codes,MATCH('DATA - Baseline'!G245,Modes,0)))</f>
        <v/>
      </c>
      <c r="H246" s="178"/>
      <c r="I246" s="178" t="str">
        <f>IF('DATA - Baseline'!I246="","",INDEX(Codes,MATCH('DATA - Baseline'!I246,Modes,0)))</f>
        <v/>
      </c>
      <c r="J246" s="134"/>
      <c r="K246" s="192" t="str">
        <f>IF('DATA - Baseline'!K246=0,"",IF('DATA - Baseline'!K246="","",'DATA - Baseline'!K246))</f>
        <v/>
      </c>
      <c r="L246" s="192" t="str">
        <f>IF('DATA - Baseline'!L246="Yes",1,IF('DATA - Baseline'!L246="No",2,""))</f>
        <v/>
      </c>
      <c r="M246" s="192" t="str">
        <f>IF('DATA - Baseline'!M246="Yes",1,IF('DATA - Baseline'!M246="No",2,""))</f>
        <v/>
      </c>
      <c r="N246" s="178" t="str">
        <f>IF('DATA - Baseline'!N246="Relaxed",1,IF('DATA - Baseline'!N246="Rushed",2,IF('DATA - Baseline'!N246="Happy",3,IF('DATA - Baseline'!N246="Frustrated",4,IF('DATA - Baseline'!N246="Other",5,"")))))</f>
        <v/>
      </c>
      <c r="O246" s="176"/>
      <c r="P246" s="178" t="str">
        <f>IF('DATA - Baseline'!P246="","",'DATA - Baseline'!P246)</f>
        <v/>
      </c>
      <c r="Q246" s="178" t="str">
        <f>IF('DATA - Baseline'!Q246="Boy",1,IF('DATA - Baseline'!Q246="Girl",2,""))</f>
        <v/>
      </c>
      <c r="R246" s="192" t="str">
        <f>IF('DATA - Baseline'!R246&gt;0,'DATA - Baseline'!R246,"")</f>
        <v/>
      </c>
      <c r="S246" s="178" t="str">
        <f>IF('DATA - Baseline'!S246="Less than 0.5km",1,IF('DATA - Baseline'!S246="0.51 to 1.59km",2,IF('DATA - Baseline'!S246="1.6 to 3km",3,IF('DATA - Baseline'!S246="Over 3km",4, ""))))</f>
        <v/>
      </c>
      <c r="T246" s="126"/>
      <c r="U246" s="135"/>
      <c r="V246" s="135"/>
      <c r="W246" s="135"/>
      <c r="X246" s="135"/>
      <c r="Y246" s="135"/>
      <c r="Z246" s="178" t="str">
        <f>IF('DATA - Baseline'!Z246="STRONGLY AGREE",1,IF('DATA - Baseline'!Z246="AGREE",2,IF('DATA - Baseline'!Z246="DISAGREE",3,IF('DATA - Baseline'!Z246="STRONGLY DISAGREE",4, ""))))</f>
        <v/>
      </c>
      <c r="AA246" s="178" t="str">
        <f>IF(C246="","",(IF(COUNTA('DATA - Baseline'!AB246:AV246)&gt;0,1,2)))</f>
        <v/>
      </c>
      <c r="AB246" s="152"/>
      <c r="AC246" s="153"/>
      <c r="AD246" s="153"/>
      <c r="AE246" s="153"/>
      <c r="AF246" s="153"/>
      <c r="AG246" s="153"/>
      <c r="AH246" s="151"/>
      <c r="AI246" s="156"/>
      <c r="AJ246" s="156"/>
      <c r="AK246" s="156"/>
      <c r="AL246" s="156"/>
      <c r="AM246" s="156"/>
      <c r="AN246" s="156"/>
      <c r="AO246" s="157"/>
      <c r="AP246" s="158"/>
      <c r="AQ246" s="158"/>
      <c r="AR246" s="158"/>
      <c r="AS246" s="158"/>
      <c r="AT246" s="158"/>
      <c r="AU246" s="158"/>
      <c r="AV246" s="158"/>
      <c r="AW246" s="178" t="str">
        <f>IF('DATA - Baseline'!AW246="Relaxed",1,IF('DATA - Baseline'!AW246="Rushed",2,IF('DATA - Baseline'!AW246="Happy",3,IF('DATA - Baseline'!AW246="Tired",4,""))))</f>
        <v/>
      </c>
      <c r="AX246" s="178" t="str">
        <f>IF('DATA - Baseline'!AX246="Relaxed",1,IF('DATA - Baseline'!AX246="Rushed",2,IF('DATA - Baseline'!AX246="Happy",3,IF('DATA - Baseline'!AX246="Tired",4,""))))</f>
        <v/>
      </c>
      <c r="AY246" s="154"/>
      <c r="AZ246" s="314" t="str">
        <f>IF('DATA - Baseline'!AZ246="Yes",1,IF('DATA - Baseline'!AZ246="No",2,""))</f>
        <v/>
      </c>
      <c r="BA246" s="273"/>
      <c r="BB246" s="159"/>
      <c r="BC246" s="159"/>
      <c r="BE246" s="175"/>
    </row>
    <row r="247" spans="1:57" s="132" customFormat="1" ht="15" x14ac:dyDescent="0.3">
      <c r="A247" s="148"/>
      <c r="B247" s="149"/>
      <c r="C247" s="236" t="str">
        <f t="shared" si="3"/>
        <v/>
      </c>
      <c r="D247" s="198" t="str">
        <f>IF('DATA - Baseline'!D247="","",'DATA - Baseline'!D247)</f>
        <v/>
      </c>
      <c r="E247" s="178" t="str">
        <f>IF('DATA - Baseline'!E247="","",'DATA - Baseline'!E247)</f>
        <v/>
      </c>
      <c r="F247" s="178" t="str">
        <f>IF('DATA - Baseline'!F247="","",'DATA - Baseline'!F247)</f>
        <v/>
      </c>
      <c r="G247" s="178" t="str">
        <f>IF('DATA - Baseline'!G246="","",INDEX(Codes,MATCH('DATA - Baseline'!G246,Modes,0)))</f>
        <v/>
      </c>
      <c r="H247" s="178"/>
      <c r="I247" s="178" t="str">
        <f>IF('DATA - Baseline'!I247="","",INDEX(Codes,MATCH('DATA - Baseline'!I247,Modes,0)))</f>
        <v/>
      </c>
      <c r="J247" s="134"/>
      <c r="K247" s="192" t="str">
        <f>IF('DATA - Baseline'!K247=0,"",IF('DATA - Baseline'!K247="","",'DATA - Baseline'!K247))</f>
        <v/>
      </c>
      <c r="L247" s="192" t="str">
        <f>IF('DATA - Baseline'!L247="Yes",1,IF('DATA - Baseline'!L247="No",2,""))</f>
        <v/>
      </c>
      <c r="M247" s="192" t="str">
        <f>IF('DATA - Baseline'!M247="Yes",1,IF('DATA - Baseline'!M247="No",2,""))</f>
        <v/>
      </c>
      <c r="N247" s="178" t="str">
        <f>IF('DATA - Baseline'!N247="Relaxed",1,IF('DATA - Baseline'!N247="Rushed",2,IF('DATA - Baseline'!N247="Happy",3,IF('DATA - Baseline'!N247="Frustrated",4,IF('DATA - Baseline'!N247="Other",5,"")))))</f>
        <v/>
      </c>
      <c r="O247" s="176"/>
      <c r="P247" s="178" t="str">
        <f>IF('DATA - Baseline'!P247="","",'DATA - Baseline'!P247)</f>
        <v/>
      </c>
      <c r="Q247" s="178" t="str">
        <f>IF('DATA - Baseline'!Q247="Boy",1,IF('DATA - Baseline'!Q247="Girl",2,""))</f>
        <v/>
      </c>
      <c r="R247" s="192" t="str">
        <f>IF('DATA - Baseline'!R247&gt;0,'DATA - Baseline'!R247,"")</f>
        <v/>
      </c>
      <c r="S247" s="178" t="str">
        <f>IF('DATA - Baseline'!S247="Less than 0.5km",1,IF('DATA - Baseline'!S247="0.51 to 1.59km",2,IF('DATA - Baseline'!S247="1.6 to 3km",3,IF('DATA - Baseline'!S247="Over 3km",4, ""))))</f>
        <v/>
      </c>
      <c r="T247" s="126"/>
      <c r="U247" s="135"/>
      <c r="V247" s="135"/>
      <c r="W247" s="135"/>
      <c r="X247" s="135"/>
      <c r="Y247" s="135"/>
      <c r="Z247" s="178" t="str">
        <f>IF('DATA - Baseline'!Z247="STRONGLY AGREE",1,IF('DATA - Baseline'!Z247="AGREE",2,IF('DATA - Baseline'!Z247="DISAGREE",3,IF('DATA - Baseline'!Z247="STRONGLY DISAGREE",4, ""))))</f>
        <v/>
      </c>
      <c r="AA247" s="178" t="str">
        <f>IF(C247="","",(IF(COUNTA('DATA - Baseline'!AB247:AV247)&gt;0,1,2)))</f>
        <v/>
      </c>
      <c r="AB247" s="152"/>
      <c r="AC247" s="153"/>
      <c r="AD247" s="153"/>
      <c r="AE247" s="153"/>
      <c r="AF247" s="153"/>
      <c r="AG247" s="153"/>
      <c r="AH247" s="151"/>
      <c r="AI247" s="156"/>
      <c r="AJ247" s="156"/>
      <c r="AK247" s="156"/>
      <c r="AL247" s="156"/>
      <c r="AM247" s="156"/>
      <c r="AN247" s="156"/>
      <c r="AO247" s="157"/>
      <c r="AP247" s="158"/>
      <c r="AQ247" s="158"/>
      <c r="AR247" s="158"/>
      <c r="AS247" s="158"/>
      <c r="AT247" s="158"/>
      <c r="AU247" s="158"/>
      <c r="AV247" s="158"/>
      <c r="AW247" s="178" t="str">
        <f>IF('DATA - Baseline'!AW247="Relaxed",1,IF('DATA - Baseline'!AW247="Rushed",2,IF('DATA - Baseline'!AW247="Happy",3,IF('DATA - Baseline'!AW247="Tired",4,""))))</f>
        <v/>
      </c>
      <c r="AX247" s="178" t="str">
        <f>IF('DATA - Baseline'!AX247="Relaxed",1,IF('DATA - Baseline'!AX247="Rushed",2,IF('DATA - Baseline'!AX247="Happy",3,IF('DATA - Baseline'!AX247="Tired",4,""))))</f>
        <v/>
      </c>
      <c r="AY247" s="154"/>
      <c r="AZ247" s="314" t="str">
        <f>IF('DATA - Baseline'!AZ247="Yes",1,IF('DATA - Baseline'!AZ247="No",2,""))</f>
        <v/>
      </c>
      <c r="BA247" s="273"/>
      <c r="BB247" s="159"/>
      <c r="BC247" s="159"/>
      <c r="BE247" s="175"/>
    </row>
    <row r="248" spans="1:57" s="132" customFormat="1" ht="15" x14ac:dyDescent="0.3">
      <c r="A248" s="148"/>
      <c r="B248" s="149"/>
      <c r="C248" s="236" t="str">
        <f t="shared" si="3"/>
        <v/>
      </c>
      <c r="D248" s="198" t="str">
        <f>IF('DATA - Baseline'!D248="","",'DATA - Baseline'!D248)</f>
        <v/>
      </c>
      <c r="E248" s="178" t="str">
        <f>IF('DATA - Baseline'!E248="","",'DATA - Baseline'!E248)</f>
        <v/>
      </c>
      <c r="F248" s="178" t="str">
        <f>IF('DATA - Baseline'!F248="","",'DATA - Baseline'!F248)</f>
        <v/>
      </c>
      <c r="G248" s="178" t="str">
        <f>IF('DATA - Baseline'!G247="","",INDEX(Codes,MATCH('DATA - Baseline'!G247,Modes,0)))</f>
        <v/>
      </c>
      <c r="H248" s="178"/>
      <c r="I248" s="178" t="str">
        <f>IF('DATA - Baseline'!I248="","",INDEX(Codes,MATCH('DATA - Baseline'!I248,Modes,0)))</f>
        <v/>
      </c>
      <c r="J248" s="134"/>
      <c r="K248" s="192" t="str">
        <f>IF('DATA - Baseline'!K248=0,"",IF('DATA - Baseline'!K248="","",'DATA - Baseline'!K248))</f>
        <v/>
      </c>
      <c r="L248" s="192" t="str">
        <f>IF('DATA - Baseline'!L248="Yes",1,IF('DATA - Baseline'!L248="No",2,""))</f>
        <v/>
      </c>
      <c r="M248" s="192" t="str">
        <f>IF('DATA - Baseline'!M248="Yes",1,IF('DATA - Baseline'!M248="No",2,""))</f>
        <v/>
      </c>
      <c r="N248" s="178" t="str">
        <f>IF('DATA - Baseline'!N248="Relaxed",1,IF('DATA - Baseline'!N248="Rushed",2,IF('DATA - Baseline'!N248="Happy",3,IF('DATA - Baseline'!N248="Frustrated",4,IF('DATA - Baseline'!N248="Other",5,"")))))</f>
        <v/>
      </c>
      <c r="O248" s="176"/>
      <c r="P248" s="178" t="str">
        <f>IF('DATA - Baseline'!P248="","",'DATA - Baseline'!P248)</f>
        <v/>
      </c>
      <c r="Q248" s="178" t="str">
        <f>IF('DATA - Baseline'!Q248="Boy",1,IF('DATA - Baseline'!Q248="Girl",2,""))</f>
        <v/>
      </c>
      <c r="R248" s="192" t="str">
        <f>IF('DATA - Baseline'!R248&gt;0,'DATA - Baseline'!R248,"")</f>
        <v/>
      </c>
      <c r="S248" s="178" t="str">
        <f>IF('DATA - Baseline'!S248="Less than 0.5km",1,IF('DATA - Baseline'!S248="0.51 to 1.59km",2,IF('DATA - Baseline'!S248="1.6 to 3km",3,IF('DATA - Baseline'!S248="Over 3km",4, ""))))</f>
        <v/>
      </c>
      <c r="T248" s="126"/>
      <c r="U248" s="135"/>
      <c r="V248" s="135"/>
      <c r="W248" s="135"/>
      <c r="X248" s="135"/>
      <c r="Y248" s="135"/>
      <c r="Z248" s="178" t="str">
        <f>IF('DATA - Baseline'!Z248="STRONGLY AGREE",1,IF('DATA - Baseline'!Z248="AGREE",2,IF('DATA - Baseline'!Z248="DISAGREE",3,IF('DATA - Baseline'!Z248="STRONGLY DISAGREE",4, ""))))</f>
        <v/>
      </c>
      <c r="AA248" s="178" t="str">
        <f>IF(C248="","",(IF(COUNTA('DATA - Baseline'!AB248:AV248)&gt;0,1,2)))</f>
        <v/>
      </c>
      <c r="AB248" s="152"/>
      <c r="AC248" s="153"/>
      <c r="AD248" s="153"/>
      <c r="AE248" s="153"/>
      <c r="AF248" s="153"/>
      <c r="AG248" s="153"/>
      <c r="AH248" s="151"/>
      <c r="AI248" s="156"/>
      <c r="AJ248" s="156"/>
      <c r="AK248" s="156"/>
      <c r="AL248" s="156"/>
      <c r="AM248" s="156"/>
      <c r="AN248" s="156"/>
      <c r="AO248" s="157"/>
      <c r="AP248" s="158"/>
      <c r="AQ248" s="158"/>
      <c r="AR248" s="158"/>
      <c r="AS248" s="158"/>
      <c r="AT248" s="158"/>
      <c r="AU248" s="158"/>
      <c r="AV248" s="158"/>
      <c r="AW248" s="178" t="str">
        <f>IF('DATA - Baseline'!AW248="Relaxed",1,IF('DATA - Baseline'!AW248="Rushed",2,IF('DATA - Baseline'!AW248="Happy",3,IF('DATA - Baseline'!AW248="Tired",4,""))))</f>
        <v/>
      </c>
      <c r="AX248" s="178" t="str">
        <f>IF('DATA - Baseline'!AX248="Relaxed",1,IF('DATA - Baseline'!AX248="Rushed",2,IF('DATA - Baseline'!AX248="Happy",3,IF('DATA - Baseline'!AX248="Tired",4,""))))</f>
        <v/>
      </c>
      <c r="AY248" s="154"/>
      <c r="AZ248" s="314" t="str">
        <f>IF('DATA - Baseline'!AZ248="Yes",1,IF('DATA - Baseline'!AZ248="No",2,""))</f>
        <v/>
      </c>
      <c r="BA248" s="273"/>
      <c r="BB248" s="159"/>
      <c r="BC248" s="159"/>
      <c r="BE248" s="175"/>
    </row>
    <row r="249" spans="1:57" s="132" customFormat="1" ht="15" x14ac:dyDescent="0.3">
      <c r="A249" s="148"/>
      <c r="B249" s="149"/>
      <c r="C249" s="236" t="str">
        <f t="shared" si="3"/>
        <v/>
      </c>
      <c r="D249" s="198" t="str">
        <f>IF('DATA - Baseline'!D249="","",'DATA - Baseline'!D249)</f>
        <v/>
      </c>
      <c r="E249" s="178" t="str">
        <f>IF('DATA - Baseline'!E249="","",'DATA - Baseline'!E249)</f>
        <v/>
      </c>
      <c r="F249" s="178" t="str">
        <f>IF('DATA - Baseline'!F249="","",'DATA - Baseline'!F249)</f>
        <v/>
      </c>
      <c r="G249" s="178" t="str">
        <f>IF('DATA - Baseline'!G248="","",INDEX(Codes,MATCH('DATA - Baseline'!G248,Modes,0)))</f>
        <v/>
      </c>
      <c r="H249" s="178"/>
      <c r="I249" s="178" t="str">
        <f>IF('DATA - Baseline'!I249="","",INDEX(Codes,MATCH('DATA - Baseline'!I249,Modes,0)))</f>
        <v/>
      </c>
      <c r="J249" s="134"/>
      <c r="K249" s="192" t="str">
        <f>IF('DATA - Baseline'!K249=0,"",IF('DATA - Baseline'!K249="","",'DATA - Baseline'!K249))</f>
        <v/>
      </c>
      <c r="L249" s="192" t="str">
        <f>IF('DATA - Baseline'!L249="Yes",1,IF('DATA - Baseline'!L249="No",2,""))</f>
        <v/>
      </c>
      <c r="M249" s="192" t="str">
        <f>IF('DATA - Baseline'!M249="Yes",1,IF('DATA - Baseline'!M249="No",2,""))</f>
        <v/>
      </c>
      <c r="N249" s="178" t="str">
        <f>IF('DATA - Baseline'!N249="Relaxed",1,IF('DATA - Baseline'!N249="Rushed",2,IF('DATA - Baseline'!N249="Happy",3,IF('DATA - Baseline'!N249="Frustrated",4,IF('DATA - Baseline'!N249="Other",5,"")))))</f>
        <v/>
      </c>
      <c r="O249" s="176"/>
      <c r="P249" s="178" t="str">
        <f>IF('DATA - Baseline'!P249="","",'DATA - Baseline'!P249)</f>
        <v/>
      </c>
      <c r="Q249" s="178" t="str">
        <f>IF('DATA - Baseline'!Q249="Boy",1,IF('DATA - Baseline'!Q249="Girl",2,""))</f>
        <v/>
      </c>
      <c r="R249" s="192" t="str">
        <f>IF('DATA - Baseline'!R249&gt;0,'DATA - Baseline'!R249,"")</f>
        <v/>
      </c>
      <c r="S249" s="178" t="str">
        <f>IF('DATA - Baseline'!S249="Less than 0.5km",1,IF('DATA - Baseline'!S249="0.51 to 1.59km",2,IF('DATA - Baseline'!S249="1.6 to 3km",3,IF('DATA - Baseline'!S249="Over 3km",4, ""))))</f>
        <v/>
      </c>
      <c r="T249" s="126"/>
      <c r="U249" s="135"/>
      <c r="V249" s="135"/>
      <c r="W249" s="135"/>
      <c r="X249" s="135"/>
      <c r="Y249" s="135"/>
      <c r="Z249" s="178" t="str">
        <f>IF('DATA - Baseline'!Z249="STRONGLY AGREE",1,IF('DATA - Baseline'!Z249="AGREE",2,IF('DATA - Baseline'!Z249="DISAGREE",3,IF('DATA - Baseline'!Z249="STRONGLY DISAGREE",4, ""))))</f>
        <v/>
      </c>
      <c r="AA249" s="178" t="str">
        <f>IF(C249="","",(IF(COUNTA('DATA - Baseline'!AB249:AV249)&gt;0,1,2)))</f>
        <v/>
      </c>
      <c r="AB249" s="152"/>
      <c r="AC249" s="153"/>
      <c r="AD249" s="153"/>
      <c r="AE249" s="153"/>
      <c r="AF249" s="153"/>
      <c r="AG249" s="153"/>
      <c r="AH249" s="151"/>
      <c r="AI249" s="156"/>
      <c r="AJ249" s="156"/>
      <c r="AK249" s="156"/>
      <c r="AL249" s="156"/>
      <c r="AM249" s="156"/>
      <c r="AN249" s="156"/>
      <c r="AO249" s="157"/>
      <c r="AP249" s="158"/>
      <c r="AQ249" s="158"/>
      <c r="AR249" s="158"/>
      <c r="AS249" s="158"/>
      <c r="AT249" s="158"/>
      <c r="AU249" s="158"/>
      <c r="AV249" s="158"/>
      <c r="AW249" s="178" t="str">
        <f>IF('DATA - Baseline'!AW249="Relaxed",1,IF('DATA - Baseline'!AW249="Rushed",2,IF('DATA - Baseline'!AW249="Happy",3,IF('DATA - Baseline'!AW249="Tired",4,""))))</f>
        <v/>
      </c>
      <c r="AX249" s="178" t="str">
        <f>IF('DATA - Baseline'!AX249="Relaxed",1,IF('DATA - Baseline'!AX249="Rushed",2,IF('DATA - Baseline'!AX249="Happy",3,IF('DATA - Baseline'!AX249="Tired",4,""))))</f>
        <v/>
      </c>
      <c r="AY249" s="154"/>
      <c r="AZ249" s="314" t="str">
        <f>IF('DATA - Baseline'!AZ249="Yes",1,IF('DATA - Baseline'!AZ249="No",2,""))</f>
        <v/>
      </c>
      <c r="BA249" s="273"/>
      <c r="BB249" s="159"/>
      <c r="BC249" s="159"/>
      <c r="BE249" s="175"/>
    </row>
    <row r="250" spans="1:57" s="132" customFormat="1" ht="15" x14ac:dyDescent="0.3">
      <c r="A250" s="148"/>
      <c r="B250" s="149"/>
      <c r="C250" s="236" t="str">
        <f t="shared" si="3"/>
        <v/>
      </c>
      <c r="D250" s="198" t="str">
        <f>IF('DATA - Baseline'!D250="","",'DATA - Baseline'!D250)</f>
        <v/>
      </c>
      <c r="E250" s="178" t="str">
        <f>IF('DATA - Baseline'!E250="","",'DATA - Baseline'!E250)</f>
        <v/>
      </c>
      <c r="F250" s="178" t="str">
        <f>IF('DATA - Baseline'!F250="","",'DATA - Baseline'!F250)</f>
        <v/>
      </c>
      <c r="G250" s="178" t="str">
        <f>IF('DATA - Baseline'!G249="","",INDEX(Codes,MATCH('DATA - Baseline'!G249,Modes,0)))</f>
        <v/>
      </c>
      <c r="H250" s="178"/>
      <c r="I250" s="178" t="str">
        <f>IF('DATA - Baseline'!I250="","",INDEX(Codes,MATCH('DATA - Baseline'!I250,Modes,0)))</f>
        <v/>
      </c>
      <c r="J250" s="134"/>
      <c r="K250" s="192" t="str">
        <f>IF('DATA - Baseline'!K250=0,"",IF('DATA - Baseline'!K250="","",'DATA - Baseline'!K250))</f>
        <v/>
      </c>
      <c r="L250" s="192" t="str">
        <f>IF('DATA - Baseline'!L250="Yes",1,IF('DATA - Baseline'!L250="No",2,""))</f>
        <v/>
      </c>
      <c r="M250" s="192" t="str">
        <f>IF('DATA - Baseline'!M250="Yes",1,IF('DATA - Baseline'!M250="No",2,""))</f>
        <v/>
      </c>
      <c r="N250" s="178" t="str">
        <f>IF('DATA - Baseline'!N250="Relaxed",1,IF('DATA - Baseline'!N250="Rushed",2,IF('DATA - Baseline'!N250="Happy",3,IF('DATA - Baseline'!N250="Frustrated",4,IF('DATA - Baseline'!N250="Other",5,"")))))</f>
        <v/>
      </c>
      <c r="O250" s="176"/>
      <c r="P250" s="178" t="str">
        <f>IF('DATA - Baseline'!P250="","",'DATA - Baseline'!P250)</f>
        <v/>
      </c>
      <c r="Q250" s="178" t="str">
        <f>IF('DATA - Baseline'!Q250="Boy",1,IF('DATA - Baseline'!Q250="Girl",2,""))</f>
        <v/>
      </c>
      <c r="R250" s="192" t="str">
        <f>IF('DATA - Baseline'!R250&gt;0,'DATA - Baseline'!R250,"")</f>
        <v/>
      </c>
      <c r="S250" s="178" t="str">
        <f>IF('DATA - Baseline'!S250="Less than 0.5km",1,IF('DATA - Baseline'!S250="0.51 to 1.59km",2,IF('DATA - Baseline'!S250="1.6 to 3km",3,IF('DATA - Baseline'!S250="Over 3km",4, ""))))</f>
        <v/>
      </c>
      <c r="T250" s="126"/>
      <c r="U250" s="135"/>
      <c r="V250" s="135"/>
      <c r="W250" s="135"/>
      <c r="X250" s="135"/>
      <c r="Y250" s="135"/>
      <c r="Z250" s="178" t="str">
        <f>IF('DATA - Baseline'!Z250="STRONGLY AGREE",1,IF('DATA - Baseline'!Z250="AGREE",2,IF('DATA - Baseline'!Z250="DISAGREE",3,IF('DATA - Baseline'!Z250="STRONGLY DISAGREE",4, ""))))</f>
        <v/>
      </c>
      <c r="AA250" s="178" t="str">
        <f>IF(C250="","",(IF(COUNTA('DATA - Baseline'!AB250:AV250)&gt;0,1,2)))</f>
        <v/>
      </c>
      <c r="AB250" s="152"/>
      <c r="AC250" s="153"/>
      <c r="AD250" s="153"/>
      <c r="AE250" s="153"/>
      <c r="AF250" s="153"/>
      <c r="AG250" s="153"/>
      <c r="AH250" s="151"/>
      <c r="AI250" s="156"/>
      <c r="AJ250" s="156"/>
      <c r="AK250" s="156"/>
      <c r="AL250" s="156"/>
      <c r="AM250" s="156"/>
      <c r="AN250" s="156"/>
      <c r="AO250" s="157"/>
      <c r="AP250" s="158"/>
      <c r="AQ250" s="158"/>
      <c r="AR250" s="158"/>
      <c r="AS250" s="158"/>
      <c r="AT250" s="158"/>
      <c r="AU250" s="158"/>
      <c r="AV250" s="158"/>
      <c r="AW250" s="178" t="str">
        <f>IF('DATA - Baseline'!AW250="Relaxed",1,IF('DATA - Baseline'!AW250="Rushed",2,IF('DATA - Baseline'!AW250="Happy",3,IF('DATA - Baseline'!AW250="Tired",4,""))))</f>
        <v/>
      </c>
      <c r="AX250" s="178" t="str">
        <f>IF('DATA - Baseline'!AX250="Relaxed",1,IF('DATA - Baseline'!AX250="Rushed",2,IF('DATA - Baseline'!AX250="Happy",3,IF('DATA - Baseline'!AX250="Tired",4,""))))</f>
        <v/>
      </c>
      <c r="AY250" s="154"/>
      <c r="AZ250" s="314" t="str">
        <f>IF('DATA - Baseline'!AZ250="Yes",1,IF('DATA - Baseline'!AZ250="No",2,""))</f>
        <v/>
      </c>
      <c r="BA250" s="273"/>
      <c r="BB250" s="159"/>
      <c r="BC250" s="159"/>
      <c r="BE250" s="175"/>
    </row>
    <row r="251" spans="1:57" s="132" customFormat="1" ht="15" x14ac:dyDescent="0.3">
      <c r="A251" s="148"/>
      <c r="B251" s="149"/>
      <c r="C251" s="236" t="str">
        <f t="shared" si="3"/>
        <v/>
      </c>
      <c r="D251" s="198" t="str">
        <f>IF('DATA - Baseline'!D251="","",'DATA - Baseline'!D251)</f>
        <v/>
      </c>
      <c r="E251" s="178" t="str">
        <f>IF('DATA - Baseline'!E251="","",'DATA - Baseline'!E251)</f>
        <v/>
      </c>
      <c r="F251" s="178" t="str">
        <f>IF('DATA - Baseline'!F251="","",'DATA - Baseline'!F251)</f>
        <v/>
      </c>
      <c r="G251" s="178" t="str">
        <f>IF('DATA - Baseline'!G250="","",INDEX(Codes,MATCH('DATA - Baseline'!G250,Modes,0)))</f>
        <v/>
      </c>
      <c r="H251" s="178"/>
      <c r="I251" s="178" t="str">
        <f>IF('DATA - Baseline'!I251="","",INDEX(Codes,MATCH('DATA - Baseline'!I251,Modes,0)))</f>
        <v/>
      </c>
      <c r="J251" s="134"/>
      <c r="K251" s="192" t="str">
        <f>IF('DATA - Baseline'!K251=0,"",IF('DATA - Baseline'!K251="","",'DATA - Baseline'!K251))</f>
        <v/>
      </c>
      <c r="L251" s="192" t="str">
        <f>IF('DATA - Baseline'!L251="Yes",1,IF('DATA - Baseline'!L251="No",2,""))</f>
        <v/>
      </c>
      <c r="M251" s="192" t="str">
        <f>IF('DATA - Baseline'!M251="Yes",1,IF('DATA - Baseline'!M251="No",2,""))</f>
        <v/>
      </c>
      <c r="N251" s="178" t="str">
        <f>IF('DATA - Baseline'!N251="Relaxed",1,IF('DATA - Baseline'!N251="Rushed",2,IF('DATA - Baseline'!N251="Happy",3,IF('DATA - Baseline'!N251="Frustrated",4,IF('DATA - Baseline'!N251="Other",5,"")))))</f>
        <v/>
      </c>
      <c r="O251" s="176"/>
      <c r="P251" s="178" t="str">
        <f>IF('DATA - Baseline'!P251="","",'DATA - Baseline'!P251)</f>
        <v/>
      </c>
      <c r="Q251" s="178" t="str">
        <f>IF('DATA - Baseline'!Q251="Boy",1,IF('DATA - Baseline'!Q251="Girl",2,""))</f>
        <v/>
      </c>
      <c r="R251" s="192" t="str">
        <f>IF('DATA - Baseline'!R251&gt;0,'DATA - Baseline'!R251,"")</f>
        <v/>
      </c>
      <c r="S251" s="178" t="str">
        <f>IF('DATA - Baseline'!S251="Less than 0.5km",1,IF('DATA - Baseline'!S251="0.51 to 1.59km",2,IF('DATA - Baseline'!S251="1.6 to 3km",3,IF('DATA - Baseline'!S251="Over 3km",4, ""))))</f>
        <v/>
      </c>
      <c r="T251" s="126"/>
      <c r="U251" s="135"/>
      <c r="V251" s="135"/>
      <c r="W251" s="135"/>
      <c r="X251" s="135"/>
      <c r="Y251" s="135"/>
      <c r="Z251" s="178" t="str">
        <f>IF('DATA - Baseline'!Z251="STRONGLY AGREE",1,IF('DATA - Baseline'!Z251="AGREE",2,IF('DATA - Baseline'!Z251="DISAGREE",3,IF('DATA - Baseline'!Z251="STRONGLY DISAGREE",4, ""))))</f>
        <v/>
      </c>
      <c r="AA251" s="178" t="str">
        <f>IF(C251="","",(IF(COUNTA('DATA - Baseline'!AB251:AV251)&gt;0,1,2)))</f>
        <v/>
      </c>
      <c r="AB251" s="152"/>
      <c r="AC251" s="153"/>
      <c r="AD251" s="153"/>
      <c r="AE251" s="153"/>
      <c r="AF251" s="153"/>
      <c r="AG251" s="153"/>
      <c r="AH251" s="151"/>
      <c r="AI251" s="156"/>
      <c r="AJ251" s="156"/>
      <c r="AK251" s="156"/>
      <c r="AL251" s="156"/>
      <c r="AM251" s="156"/>
      <c r="AN251" s="156"/>
      <c r="AO251" s="157"/>
      <c r="AP251" s="158"/>
      <c r="AQ251" s="158"/>
      <c r="AR251" s="158"/>
      <c r="AS251" s="158"/>
      <c r="AT251" s="158"/>
      <c r="AU251" s="158"/>
      <c r="AV251" s="158"/>
      <c r="AW251" s="178" t="str">
        <f>IF('DATA - Baseline'!AW251="Relaxed",1,IF('DATA - Baseline'!AW251="Rushed",2,IF('DATA - Baseline'!AW251="Happy",3,IF('DATA - Baseline'!AW251="Tired",4,""))))</f>
        <v/>
      </c>
      <c r="AX251" s="178" t="str">
        <f>IF('DATA - Baseline'!AX251="Relaxed",1,IF('DATA - Baseline'!AX251="Rushed",2,IF('DATA - Baseline'!AX251="Happy",3,IF('DATA - Baseline'!AX251="Tired",4,""))))</f>
        <v/>
      </c>
      <c r="AY251" s="154"/>
      <c r="AZ251" s="314" t="str">
        <f>IF('DATA - Baseline'!AZ251="Yes",1,IF('DATA - Baseline'!AZ251="No",2,""))</f>
        <v/>
      </c>
      <c r="BA251" s="273"/>
      <c r="BB251" s="159"/>
      <c r="BC251" s="159"/>
      <c r="BE251" s="175"/>
    </row>
    <row r="252" spans="1:57" s="132" customFormat="1" ht="15" x14ac:dyDescent="0.3">
      <c r="A252" s="148"/>
      <c r="B252" s="149"/>
      <c r="C252" s="236" t="str">
        <f t="shared" si="3"/>
        <v/>
      </c>
      <c r="D252" s="198" t="str">
        <f>IF('DATA - Baseline'!D252="","",'DATA - Baseline'!D252)</f>
        <v/>
      </c>
      <c r="E252" s="178" t="str">
        <f>IF('DATA - Baseline'!E252="","",'DATA - Baseline'!E252)</f>
        <v/>
      </c>
      <c r="F252" s="178" t="str">
        <f>IF('DATA - Baseline'!F252="","",'DATA - Baseline'!F252)</f>
        <v/>
      </c>
      <c r="G252" s="178" t="str">
        <f>IF('DATA - Baseline'!G251="","",INDEX(Codes,MATCH('DATA - Baseline'!G251,Modes,0)))</f>
        <v/>
      </c>
      <c r="H252" s="178"/>
      <c r="I252" s="178" t="str">
        <f>IF('DATA - Baseline'!I252="","",INDEX(Codes,MATCH('DATA - Baseline'!I252,Modes,0)))</f>
        <v/>
      </c>
      <c r="J252" s="134"/>
      <c r="K252" s="192" t="str">
        <f>IF('DATA - Baseline'!K252=0,"",IF('DATA - Baseline'!K252="","",'DATA - Baseline'!K252))</f>
        <v/>
      </c>
      <c r="L252" s="192" t="str">
        <f>IF('DATA - Baseline'!L252="Yes",1,IF('DATA - Baseline'!L252="No",2,""))</f>
        <v/>
      </c>
      <c r="M252" s="192" t="str">
        <f>IF('DATA - Baseline'!M252="Yes",1,IF('DATA - Baseline'!M252="No",2,""))</f>
        <v/>
      </c>
      <c r="N252" s="178" t="str">
        <f>IF('DATA - Baseline'!N252="Relaxed",1,IF('DATA - Baseline'!N252="Rushed",2,IF('DATA - Baseline'!N252="Happy",3,IF('DATA - Baseline'!N252="Frustrated",4,IF('DATA - Baseline'!N252="Other",5,"")))))</f>
        <v/>
      </c>
      <c r="O252" s="176"/>
      <c r="P252" s="178" t="str">
        <f>IF('DATA - Baseline'!P252="","",'DATA - Baseline'!P252)</f>
        <v/>
      </c>
      <c r="Q252" s="178" t="str">
        <f>IF('DATA - Baseline'!Q252="Boy",1,IF('DATA - Baseline'!Q252="Girl",2,""))</f>
        <v/>
      </c>
      <c r="R252" s="192" t="str">
        <f>IF('DATA - Baseline'!R252&gt;0,'DATA - Baseline'!R252,"")</f>
        <v/>
      </c>
      <c r="S252" s="178" t="str">
        <f>IF('DATA - Baseline'!S252="Less than 0.5km",1,IF('DATA - Baseline'!S252="0.51 to 1.59km",2,IF('DATA - Baseline'!S252="1.6 to 3km",3,IF('DATA - Baseline'!S252="Over 3km",4, ""))))</f>
        <v/>
      </c>
      <c r="T252" s="126"/>
      <c r="U252" s="135"/>
      <c r="V252" s="135"/>
      <c r="W252" s="135"/>
      <c r="X252" s="135"/>
      <c r="Y252" s="135"/>
      <c r="Z252" s="178" t="str">
        <f>IF('DATA - Baseline'!Z252="STRONGLY AGREE",1,IF('DATA - Baseline'!Z252="AGREE",2,IF('DATA - Baseline'!Z252="DISAGREE",3,IF('DATA - Baseline'!Z252="STRONGLY DISAGREE",4, ""))))</f>
        <v/>
      </c>
      <c r="AA252" s="178" t="str">
        <f>IF(C252="","",(IF(COUNTA('DATA - Baseline'!AB252:AV252)&gt;0,1,2)))</f>
        <v/>
      </c>
      <c r="AB252" s="152"/>
      <c r="AC252" s="153"/>
      <c r="AD252" s="153"/>
      <c r="AE252" s="153"/>
      <c r="AF252" s="153"/>
      <c r="AG252" s="153"/>
      <c r="AH252" s="151"/>
      <c r="AI252" s="156"/>
      <c r="AJ252" s="156"/>
      <c r="AK252" s="156"/>
      <c r="AL252" s="156"/>
      <c r="AM252" s="156"/>
      <c r="AN252" s="156"/>
      <c r="AO252" s="157"/>
      <c r="AP252" s="158"/>
      <c r="AQ252" s="158"/>
      <c r="AR252" s="158"/>
      <c r="AS252" s="158"/>
      <c r="AT252" s="158"/>
      <c r="AU252" s="158"/>
      <c r="AV252" s="158"/>
      <c r="AW252" s="178" t="str">
        <f>IF('DATA - Baseline'!AW252="Relaxed",1,IF('DATA - Baseline'!AW252="Rushed",2,IF('DATA - Baseline'!AW252="Happy",3,IF('DATA - Baseline'!AW252="Tired",4,""))))</f>
        <v/>
      </c>
      <c r="AX252" s="178" t="str">
        <f>IF('DATA - Baseline'!AX252="Relaxed",1,IF('DATA - Baseline'!AX252="Rushed",2,IF('DATA - Baseline'!AX252="Happy",3,IF('DATA - Baseline'!AX252="Tired",4,""))))</f>
        <v/>
      </c>
      <c r="AY252" s="154"/>
      <c r="AZ252" s="314" t="str">
        <f>IF('DATA - Baseline'!AZ252="Yes",1,IF('DATA - Baseline'!AZ252="No",2,""))</f>
        <v/>
      </c>
      <c r="BA252" s="273"/>
      <c r="BB252" s="159"/>
      <c r="BC252" s="159"/>
      <c r="BE252" s="175"/>
    </row>
    <row r="253" spans="1:57" s="132" customFormat="1" ht="15" x14ac:dyDescent="0.3">
      <c r="A253" s="148"/>
      <c r="B253" s="149"/>
      <c r="C253" s="236" t="str">
        <f t="shared" si="3"/>
        <v/>
      </c>
      <c r="D253" s="198" t="str">
        <f>IF('DATA - Baseline'!D253="","",'DATA - Baseline'!D253)</f>
        <v/>
      </c>
      <c r="E253" s="178" t="str">
        <f>IF('DATA - Baseline'!E253="","",'DATA - Baseline'!E253)</f>
        <v/>
      </c>
      <c r="F253" s="178" t="str">
        <f>IF('DATA - Baseline'!F253="","",'DATA - Baseline'!F253)</f>
        <v/>
      </c>
      <c r="G253" s="178" t="str">
        <f>IF('DATA - Baseline'!G252="","",INDEX(Codes,MATCH('DATA - Baseline'!G252,Modes,0)))</f>
        <v/>
      </c>
      <c r="H253" s="178"/>
      <c r="I253" s="178" t="str">
        <f>IF('DATA - Baseline'!I253="","",INDEX(Codes,MATCH('DATA - Baseline'!I253,Modes,0)))</f>
        <v/>
      </c>
      <c r="J253" s="134"/>
      <c r="K253" s="192" t="str">
        <f>IF('DATA - Baseline'!K253=0,"",IF('DATA - Baseline'!K253="","",'DATA - Baseline'!K253))</f>
        <v/>
      </c>
      <c r="L253" s="192" t="str">
        <f>IF('DATA - Baseline'!L253="Yes",1,IF('DATA - Baseline'!L253="No",2,""))</f>
        <v/>
      </c>
      <c r="M253" s="192" t="str">
        <f>IF('DATA - Baseline'!M253="Yes",1,IF('DATA - Baseline'!M253="No",2,""))</f>
        <v/>
      </c>
      <c r="N253" s="178" t="str">
        <f>IF('DATA - Baseline'!N253="Relaxed",1,IF('DATA - Baseline'!N253="Rushed",2,IF('DATA - Baseline'!N253="Happy",3,IF('DATA - Baseline'!N253="Frustrated",4,IF('DATA - Baseline'!N253="Other",5,"")))))</f>
        <v/>
      </c>
      <c r="O253" s="176"/>
      <c r="P253" s="178" t="str">
        <f>IF('DATA - Baseline'!P253="","",'DATA - Baseline'!P253)</f>
        <v/>
      </c>
      <c r="Q253" s="178" t="str">
        <f>IF('DATA - Baseline'!Q253="Boy",1,IF('DATA - Baseline'!Q253="Girl",2,""))</f>
        <v/>
      </c>
      <c r="R253" s="192" t="str">
        <f>IF('DATA - Baseline'!R253&gt;0,'DATA - Baseline'!R253,"")</f>
        <v/>
      </c>
      <c r="S253" s="178" t="str">
        <f>IF('DATA - Baseline'!S253="Less than 0.5km",1,IF('DATA - Baseline'!S253="0.51 to 1.59km",2,IF('DATA - Baseline'!S253="1.6 to 3km",3,IF('DATA - Baseline'!S253="Over 3km",4, ""))))</f>
        <v/>
      </c>
      <c r="T253" s="126"/>
      <c r="U253" s="135"/>
      <c r="V253" s="135"/>
      <c r="W253" s="135"/>
      <c r="X253" s="135"/>
      <c r="Y253" s="135"/>
      <c r="Z253" s="178" t="str">
        <f>IF('DATA - Baseline'!Z253="STRONGLY AGREE",1,IF('DATA - Baseline'!Z253="AGREE",2,IF('DATA - Baseline'!Z253="DISAGREE",3,IF('DATA - Baseline'!Z253="STRONGLY DISAGREE",4, ""))))</f>
        <v/>
      </c>
      <c r="AA253" s="178" t="str">
        <f>IF(C253="","",(IF(COUNTA('DATA - Baseline'!AB253:AV253)&gt;0,1,2)))</f>
        <v/>
      </c>
      <c r="AB253" s="152"/>
      <c r="AC253" s="153"/>
      <c r="AD253" s="153"/>
      <c r="AE253" s="153"/>
      <c r="AF253" s="153"/>
      <c r="AG253" s="153"/>
      <c r="AH253" s="151"/>
      <c r="AI253" s="156"/>
      <c r="AJ253" s="156"/>
      <c r="AK253" s="156"/>
      <c r="AL253" s="156"/>
      <c r="AM253" s="156"/>
      <c r="AN253" s="156"/>
      <c r="AO253" s="157"/>
      <c r="AP253" s="158"/>
      <c r="AQ253" s="158"/>
      <c r="AR253" s="158"/>
      <c r="AS253" s="158"/>
      <c r="AT253" s="158"/>
      <c r="AU253" s="158"/>
      <c r="AV253" s="158"/>
      <c r="AW253" s="178" t="str">
        <f>IF('DATA - Baseline'!AW253="Relaxed",1,IF('DATA - Baseline'!AW253="Rushed",2,IF('DATA - Baseline'!AW253="Happy",3,IF('DATA - Baseline'!AW253="Tired",4,""))))</f>
        <v/>
      </c>
      <c r="AX253" s="178" t="str">
        <f>IF('DATA - Baseline'!AX253="Relaxed",1,IF('DATA - Baseline'!AX253="Rushed",2,IF('DATA - Baseline'!AX253="Happy",3,IF('DATA - Baseline'!AX253="Tired",4,""))))</f>
        <v/>
      </c>
      <c r="AY253" s="154"/>
      <c r="AZ253" s="314" t="str">
        <f>IF('DATA - Baseline'!AZ253="Yes",1,IF('DATA - Baseline'!AZ253="No",2,""))</f>
        <v/>
      </c>
      <c r="BA253" s="273"/>
      <c r="BB253" s="159"/>
      <c r="BC253" s="159"/>
      <c r="BE253" s="175"/>
    </row>
    <row r="254" spans="1:57" s="132" customFormat="1" ht="15" x14ac:dyDescent="0.3">
      <c r="A254" s="148"/>
      <c r="B254" s="149"/>
      <c r="C254" s="236" t="str">
        <f t="shared" si="3"/>
        <v/>
      </c>
      <c r="D254" s="198" t="str">
        <f>IF('DATA - Baseline'!D254="","",'DATA - Baseline'!D254)</f>
        <v/>
      </c>
      <c r="E254" s="178" t="str">
        <f>IF('DATA - Baseline'!E254="","",'DATA - Baseline'!E254)</f>
        <v/>
      </c>
      <c r="F254" s="178" t="str">
        <f>IF('DATA - Baseline'!F254="","",'DATA - Baseline'!F254)</f>
        <v/>
      </c>
      <c r="G254" s="178" t="str">
        <f>IF('DATA - Baseline'!G253="","",INDEX(Codes,MATCH('DATA - Baseline'!G253,Modes,0)))</f>
        <v/>
      </c>
      <c r="H254" s="178"/>
      <c r="I254" s="178" t="str">
        <f>IF('DATA - Baseline'!I254="","",INDEX(Codes,MATCH('DATA - Baseline'!I254,Modes,0)))</f>
        <v/>
      </c>
      <c r="J254" s="134"/>
      <c r="K254" s="192" t="str">
        <f>IF('DATA - Baseline'!K254=0,"",IF('DATA - Baseline'!K254="","",'DATA - Baseline'!K254))</f>
        <v/>
      </c>
      <c r="L254" s="192" t="str">
        <f>IF('DATA - Baseline'!L254="Yes",1,IF('DATA - Baseline'!L254="No",2,""))</f>
        <v/>
      </c>
      <c r="M254" s="192" t="str">
        <f>IF('DATA - Baseline'!M254="Yes",1,IF('DATA - Baseline'!M254="No",2,""))</f>
        <v/>
      </c>
      <c r="N254" s="178" t="str">
        <f>IF('DATA - Baseline'!N254="Relaxed",1,IF('DATA - Baseline'!N254="Rushed",2,IF('DATA - Baseline'!N254="Happy",3,IF('DATA - Baseline'!N254="Frustrated",4,IF('DATA - Baseline'!N254="Other",5,"")))))</f>
        <v/>
      </c>
      <c r="O254" s="176"/>
      <c r="P254" s="178" t="str">
        <f>IF('DATA - Baseline'!P254="","",'DATA - Baseline'!P254)</f>
        <v/>
      </c>
      <c r="Q254" s="178" t="str">
        <f>IF('DATA - Baseline'!Q254="Boy",1,IF('DATA - Baseline'!Q254="Girl",2,""))</f>
        <v/>
      </c>
      <c r="R254" s="192" t="str">
        <f>IF('DATA - Baseline'!R254&gt;0,'DATA - Baseline'!R254,"")</f>
        <v/>
      </c>
      <c r="S254" s="178" t="str">
        <f>IF('DATA - Baseline'!S254="Less than 0.5km",1,IF('DATA - Baseline'!S254="0.51 to 1.59km",2,IF('DATA - Baseline'!S254="1.6 to 3km",3,IF('DATA - Baseline'!S254="Over 3km",4, ""))))</f>
        <v/>
      </c>
      <c r="T254" s="126"/>
      <c r="U254" s="135"/>
      <c r="V254" s="135"/>
      <c r="W254" s="135"/>
      <c r="X254" s="135"/>
      <c r="Y254" s="135"/>
      <c r="Z254" s="178" t="str">
        <f>IF('DATA - Baseline'!Z254="STRONGLY AGREE",1,IF('DATA - Baseline'!Z254="AGREE",2,IF('DATA - Baseline'!Z254="DISAGREE",3,IF('DATA - Baseline'!Z254="STRONGLY DISAGREE",4, ""))))</f>
        <v/>
      </c>
      <c r="AA254" s="178" t="str">
        <f>IF(C254="","",(IF(COUNTA('DATA - Baseline'!AB254:AV254)&gt;0,1,2)))</f>
        <v/>
      </c>
      <c r="AB254" s="152"/>
      <c r="AC254" s="153"/>
      <c r="AD254" s="153"/>
      <c r="AE254" s="153"/>
      <c r="AF254" s="153"/>
      <c r="AG254" s="153"/>
      <c r="AH254" s="151"/>
      <c r="AI254" s="156"/>
      <c r="AJ254" s="156"/>
      <c r="AK254" s="156"/>
      <c r="AL254" s="156"/>
      <c r="AM254" s="156"/>
      <c r="AN254" s="156"/>
      <c r="AO254" s="157"/>
      <c r="AP254" s="158"/>
      <c r="AQ254" s="158"/>
      <c r="AR254" s="158"/>
      <c r="AS254" s="158"/>
      <c r="AT254" s="158"/>
      <c r="AU254" s="158"/>
      <c r="AV254" s="158"/>
      <c r="AW254" s="178" t="str">
        <f>IF('DATA - Baseline'!AW254="Relaxed",1,IF('DATA - Baseline'!AW254="Rushed",2,IF('DATA - Baseline'!AW254="Happy",3,IF('DATA - Baseline'!AW254="Tired",4,""))))</f>
        <v/>
      </c>
      <c r="AX254" s="178" t="str">
        <f>IF('DATA - Baseline'!AX254="Relaxed",1,IF('DATA - Baseline'!AX254="Rushed",2,IF('DATA - Baseline'!AX254="Happy",3,IF('DATA - Baseline'!AX254="Tired",4,""))))</f>
        <v/>
      </c>
      <c r="AY254" s="154"/>
      <c r="AZ254" s="314" t="str">
        <f>IF('DATA - Baseline'!AZ254="Yes",1,IF('DATA - Baseline'!AZ254="No",2,""))</f>
        <v/>
      </c>
      <c r="BA254" s="273"/>
      <c r="BB254" s="159"/>
      <c r="BC254" s="159"/>
      <c r="BE254" s="175"/>
    </row>
    <row r="255" spans="1:57" s="132" customFormat="1" ht="15" x14ac:dyDescent="0.3">
      <c r="A255" s="148"/>
      <c r="B255" s="149"/>
      <c r="C255" s="236" t="str">
        <f t="shared" si="3"/>
        <v/>
      </c>
      <c r="D255" s="198" t="str">
        <f>IF('DATA - Baseline'!D255="","",'DATA - Baseline'!D255)</f>
        <v/>
      </c>
      <c r="E255" s="178" t="str">
        <f>IF('DATA - Baseline'!E255="","",'DATA - Baseline'!E255)</f>
        <v/>
      </c>
      <c r="F255" s="178" t="str">
        <f>IF('DATA - Baseline'!F255="","",'DATA - Baseline'!F255)</f>
        <v/>
      </c>
      <c r="G255" s="178" t="str">
        <f>IF('DATA - Baseline'!G254="","",INDEX(Codes,MATCH('DATA - Baseline'!G254,Modes,0)))</f>
        <v/>
      </c>
      <c r="H255" s="178"/>
      <c r="I255" s="178" t="str">
        <f>IF('DATA - Baseline'!I255="","",INDEX(Codes,MATCH('DATA - Baseline'!I255,Modes,0)))</f>
        <v/>
      </c>
      <c r="J255" s="134"/>
      <c r="K255" s="192" t="str">
        <f>IF('DATA - Baseline'!K255=0,"",IF('DATA - Baseline'!K255="","",'DATA - Baseline'!K255))</f>
        <v/>
      </c>
      <c r="L255" s="192" t="str">
        <f>IF('DATA - Baseline'!L255="Yes",1,IF('DATA - Baseline'!L255="No",2,""))</f>
        <v/>
      </c>
      <c r="M255" s="192" t="str">
        <f>IF('DATA - Baseline'!M255="Yes",1,IF('DATA - Baseline'!M255="No",2,""))</f>
        <v/>
      </c>
      <c r="N255" s="178" t="str">
        <f>IF('DATA - Baseline'!N255="Relaxed",1,IF('DATA - Baseline'!N255="Rushed",2,IF('DATA - Baseline'!N255="Happy",3,IF('DATA - Baseline'!N255="Frustrated",4,IF('DATA - Baseline'!N255="Other",5,"")))))</f>
        <v/>
      </c>
      <c r="O255" s="176"/>
      <c r="P255" s="178" t="str">
        <f>IF('DATA - Baseline'!P255="","",'DATA - Baseline'!P255)</f>
        <v/>
      </c>
      <c r="Q255" s="178" t="str">
        <f>IF('DATA - Baseline'!Q255="Boy",1,IF('DATA - Baseline'!Q255="Girl",2,""))</f>
        <v/>
      </c>
      <c r="R255" s="192" t="str">
        <f>IF('DATA - Baseline'!R255&gt;0,'DATA - Baseline'!R255,"")</f>
        <v/>
      </c>
      <c r="S255" s="178" t="str">
        <f>IF('DATA - Baseline'!S255="Less than 0.5km",1,IF('DATA - Baseline'!S255="0.51 to 1.59km",2,IF('DATA - Baseline'!S255="1.6 to 3km",3,IF('DATA - Baseline'!S255="Over 3km",4, ""))))</f>
        <v/>
      </c>
      <c r="T255" s="126"/>
      <c r="U255" s="135"/>
      <c r="V255" s="135"/>
      <c r="W255" s="135"/>
      <c r="X255" s="135"/>
      <c r="Y255" s="135"/>
      <c r="Z255" s="178" t="str">
        <f>IF('DATA - Baseline'!Z255="STRONGLY AGREE",1,IF('DATA - Baseline'!Z255="AGREE",2,IF('DATA - Baseline'!Z255="DISAGREE",3,IF('DATA - Baseline'!Z255="STRONGLY DISAGREE",4, ""))))</f>
        <v/>
      </c>
      <c r="AA255" s="178" t="str">
        <f>IF(C255="","",(IF(COUNTA('DATA - Baseline'!AB255:AV255)&gt;0,1,2)))</f>
        <v/>
      </c>
      <c r="AB255" s="152"/>
      <c r="AC255" s="153"/>
      <c r="AD255" s="153"/>
      <c r="AE255" s="153"/>
      <c r="AF255" s="153"/>
      <c r="AG255" s="153"/>
      <c r="AH255" s="151"/>
      <c r="AI255" s="156"/>
      <c r="AJ255" s="156"/>
      <c r="AK255" s="156"/>
      <c r="AL255" s="156"/>
      <c r="AM255" s="156"/>
      <c r="AN255" s="156"/>
      <c r="AO255" s="157"/>
      <c r="AP255" s="158"/>
      <c r="AQ255" s="158"/>
      <c r="AR255" s="158"/>
      <c r="AS255" s="158"/>
      <c r="AT255" s="158"/>
      <c r="AU255" s="158"/>
      <c r="AV255" s="158"/>
      <c r="AW255" s="178" t="str">
        <f>IF('DATA - Baseline'!AW255="Relaxed",1,IF('DATA - Baseline'!AW255="Rushed",2,IF('DATA - Baseline'!AW255="Happy",3,IF('DATA - Baseline'!AW255="Tired",4,""))))</f>
        <v/>
      </c>
      <c r="AX255" s="178" t="str">
        <f>IF('DATA - Baseline'!AX255="Relaxed",1,IF('DATA - Baseline'!AX255="Rushed",2,IF('DATA - Baseline'!AX255="Happy",3,IF('DATA - Baseline'!AX255="Tired",4,""))))</f>
        <v/>
      </c>
      <c r="AY255" s="154"/>
      <c r="AZ255" s="314" t="str">
        <f>IF('DATA - Baseline'!AZ255="Yes",1,IF('DATA - Baseline'!AZ255="No",2,""))</f>
        <v/>
      </c>
      <c r="BA255" s="273"/>
      <c r="BB255" s="159"/>
      <c r="BC255" s="159"/>
      <c r="BE255" s="175"/>
    </row>
    <row r="256" spans="1:57" s="132" customFormat="1" ht="15" x14ac:dyDescent="0.3">
      <c r="A256" s="148"/>
      <c r="B256" s="149"/>
      <c r="C256" s="236" t="str">
        <f t="shared" si="3"/>
        <v/>
      </c>
      <c r="D256" s="198" t="str">
        <f>IF('DATA - Baseline'!D256="","",'DATA - Baseline'!D256)</f>
        <v/>
      </c>
      <c r="E256" s="178" t="str">
        <f>IF('DATA - Baseline'!E256="","",'DATA - Baseline'!E256)</f>
        <v/>
      </c>
      <c r="F256" s="178" t="str">
        <f>IF('DATA - Baseline'!F256="","",'DATA - Baseline'!F256)</f>
        <v/>
      </c>
      <c r="G256" s="178" t="str">
        <f>IF('DATA - Baseline'!G255="","",INDEX(Codes,MATCH('DATA - Baseline'!G255,Modes,0)))</f>
        <v/>
      </c>
      <c r="H256" s="178"/>
      <c r="I256" s="178" t="str">
        <f>IF('DATA - Baseline'!I256="","",INDEX(Codes,MATCH('DATA - Baseline'!I256,Modes,0)))</f>
        <v/>
      </c>
      <c r="J256" s="134"/>
      <c r="K256" s="192" t="str">
        <f>IF('DATA - Baseline'!K256=0,"",IF('DATA - Baseline'!K256="","",'DATA - Baseline'!K256))</f>
        <v/>
      </c>
      <c r="L256" s="192" t="str">
        <f>IF('DATA - Baseline'!L256="Yes",1,IF('DATA - Baseline'!L256="No",2,""))</f>
        <v/>
      </c>
      <c r="M256" s="192" t="str">
        <f>IF('DATA - Baseline'!M256="Yes",1,IF('DATA - Baseline'!M256="No",2,""))</f>
        <v/>
      </c>
      <c r="N256" s="178" t="str">
        <f>IF('DATA - Baseline'!N256="Relaxed",1,IF('DATA - Baseline'!N256="Rushed",2,IF('DATA - Baseline'!N256="Happy",3,IF('DATA - Baseline'!N256="Frustrated",4,IF('DATA - Baseline'!N256="Other",5,"")))))</f>
        <v/>
      </c>
      <c r="O256" s="176"/>
      <c r="P256" s="178" t="str">
        <f>IF('DATA - Baseline'!P256="","",'DATA - Baseline'!P256)</f>
        <v/>
      </c>
      <c r="Q256" s="178" t="str">
        <f>IF('DATA - Baseline'!Q256="Boy",1,IF('DATA - Baseline'!Q256="Girl",2,""))</f>
        <v/>
      </c>
      <c r="R256" s="192" t="str">
        <f>IF('DATA - Baseline'!R256&gt;0,'DATA - Baseline'!R256,"")</f>
        <v/>
      </c>
      <c r="S256" s="178" t="str">
        <f>IF('DATA - Baseline'!S256="Less than 0.5km",1,IF('DATA - Baseline'!S256="0.51 to 1.59km",2,IF('DATA - Baseline'!S256="1.6 to 3km",3,IF('DATA - Baseline'!S256="Over 3km",4, ""))))</f>
        <v/>
      </c>
      <c r="T256" s="126"/>
      <c r="U256" s="135"/>
      <c r="V256" s="135"/>
      <c r="W256" s="135"/>
      <c r="X256" s="135"/>
      <c r="Y256" s="135"/>
      <c r="Z256" s="178" t="str">
        <f>IF('DATA - Baseline'!Z256="STRONGLY AGREE",1,IF('DATA - Baseline'!Z256="AGREE",2,IF('DATA - Baseline'!Z256="DISAGREE",3,IF('DATA - Baseline'!Z256="STRONGLY DISAGREE",4, ""))))</f>
        <v/>
      </c>
      <c r="AA256" s="178" t="str">
        <f>IF(C256="","",(IF(COUNTA('DATA - Baseline'!AB256:AV256)&gt;0,1,2)))</f>
        <v/>
      </c>
      <c r="AB256" s="152"/>
      <c r="AC256" s="153"/>
      <c r="AD256" s="153"/>
      <c r="AE256" s="153"/>
      <c r="AF256" s="153"/>
      <c r="AG256" s="153"/>
      <c r="AH256" s="151"/>
      <c r="AI256" s="156"/>
      <c r="AJ256" s="156"/>
      <c r="AK256" s="156"/>
      <c r="AL256" s="156"/>
      <c r="AM256" s="156"/>
      <c r="AN256" s="156"/>
      <c r="AO256" s="157"/>
      <c r="AP256" s="158"/>
      <c r="AQ256" s="158"/>
      <c r="AR256" s="158"/>
      <c r="AS256" s="158"/>
      <c r="AT256" s="158"/>
      <c r="AU256" s="158"/>
      <c r="AV256" s="158"/>
      <c r="AW256" s="178" t="str">
        <f>IF('DATA - Baseline'!AW256="Relaxed",1,IF('DATA - Baseline'!AW256="Rushed",2,IF('DATA - Baseline'!AW256="Happy",3,IF('DATA - Baseline'!AW256="Tired",4,""))))</f>
        <v/>
      </c>
      <c r="AX256" s="178" t="str">
        <f>IF('DATA - Baseline'!AX256="Relaxed",1,IF('DATA - Baseline'!AX256="Rushed",2,IF('DATA - Baseline'!AX256="Happy",3,IF('DATA - Baseline'!AX256="Tired",4,""))))</f>
        <v/>
      </c>
      <c r="AY256" s="154"/>
      <c r="AZ256" s="314" t="str">
        <f>IF('DATA - Baseline'!AZ256="Yes",1,IF('DATA - Baseline'!AZ256="No",2,""))</f>
        <v/>
      </c>
      <c r="BA256" s="273"/>
      <c r="BB256" s="159"/>
      <c r="BC256" s="159"/>
      <c r="BE256" s="175"/>
    </row>
    <row r="257" spans="1:57" s="132" customFormat="1" ht="15" x14ac:dyDescent="0.3">
      <c r="A257" s="148"/>
      <c r="B257" s="149"/>
      <c r="C257" s="236" t="str">
        <f t="shared" si="3"/>
        <v/>
      </c>
      <c r="D257" s="198" t="str">
        <f>IF('DATA - Baseline'!D257="","",'DATA - Baseline'!D257)</f>
        <v/>
      </c>
      <c r="E257" s="178" t="str">
        <f>IF('DATA - Baseline'!E257="","",'DATA - Baseline'!E257)</f>
        <v/>
      </c>
      <c r="F257" s="178" t="str">
        <f>IF('DATA - Baseline'!F257="","",'DATA - Baseline'!F257)</f>
        <v/>
      </c>
      <c r="G257" s="178" t="str">
        <f>IF('DATA - Baseline'!G256="","",INDEX(Codes,MATCH('DATA - Baseline'!G256,Modes,0)))</f>
        <v/>
      </c>
      <c r="H257" s="178"/>
      <c r="I257" s="178" t="str">
        <f>IF('DATA - Baseline'!I257="","",INDEX(Codes,MATCH('DATA - Baseline'!I257,Modes,0)))</f>
        <v/>
      </c>
      <c r="J257" s="134"/>
      <c r="K257" s="192" t="str">
        <f>IF('DATA - Baseline'!K257=0,"",IF('DATA - Baseline'!K257="","",'DATA - Baseline'!K257))</f>
        <v/>
      </c>
      <c r="L257" s="192" t="str">
        <f>IF('DATA - Baseline'!L257="Yes",1,IF('DATA - Baseline'!L257="No",2,""))</f>
        <v/>
      </c>
      <c r="M257" s="192" t="str">
        <f>IF('DATA - Baseline'!M257="Yes",1,IF('DATA - Baseline'!M257="No",2,""))</f>
        <v/>
      </c>
      <c r="N257" s="178" t="str">
        <f>IF('DATA - Baseline'!N257="Relaxed",1,IF('DATA - Baseline'!N257="Rushed",2,IF('DATA - Baseline'!N257="Happy",3,IF('DATA - Baseline'!N257="Frustrated",4,IF('DATA - Baseline'!N257="Other",5,"")))))</f>
        <v/>
      </c>
      <c r="O257" s="176"/>
      <c r="P257" s="178" t="str">
        <f>IF('DATA - Baseline'!P257="","",'DATA - Baseline'!P257)</f>
        <v/>
      </c>
      <c r="Q257" s="178" t="str">
        <f>IF('DATA - Baseline'!Q257="Boy",1,IF('DATA - Baseline'!Q257="Girl",2,""))</f>
        <v/>
      </c>
      <c r="R257" s="192" t="str">
        <f>IF('DATA - Baseline'!R257&gt;0,'DATA - Baseline'!R257,"")</f>
        <v/>
      </c>
      <c r="S257" s="178" t="str">
        <f>IF('DATA - Baseline'!S257="Less than 0.5km",1,IF('DATA - Baseline'!S257="0.51 to 1.59km",2,IF('DATA - Baseline'!S257="1.6 to 3km",3,IF('DATA - Baseline'!S257="Over 3km",4, ""))))</f>
        <v/>
      </c>
      <c r="T257" s="126"/>
      <c r="U257" s="135"/>
      <c r="V257" s="135"/>
      <c r="W257" s="135"/>
      <c r="X257" s="135"/>
      <c r="Y257" s="135"/>
      <c r="Z257" s="178" t="str">
        <f>IF('DATA - Baseline'!Z257="STRONGLY AGREE",1,IF('DATA - Baseline'!Z257="AGREE",2,IF('DATA - Baseline'!Z257="DISAGREE",3,IF('DATA - Baseline'!Z257="STRONGLY DISAGREE",4, ""))))</f>
        <v/>
      </c>
      <c r="AA257" s="178" t="str">
        <f>IF(C257="","",(IF(COUNTA('DATA - Baseline'!AB257:AV257)&gt;0,1,2)))</f>
        <v/>
      </c>
      <c r="AB257" s="152"/>
      <c r="AC257" s="153"/>
      <c r="AD257" s="153"/>
      <c r="AE257" s="153"/>
      <c r="AF257" s="153"/>
      <c r="AG257" s="153"/>
      <c r="AH257" s="151"/>
      <c r="AI257" s="156"/>
      <c r="AJ257" s="156"/>
      <c r="AK257" s="156"/>
      <c r="AL257" s="156"/>
      <c r="AM257" s="156"/>
      <c r="AN257" s="156"/>
      <c r="AO257" s="157"/>
      <c r="AP257" s="158"/>
      <c r="AQ257" s="158"/>
      <c r="AR257" s="158"/>
      <c r="AS257" s="158"/>
      <c r="AT257" s="158"/>
      <c r="AU257" s="158"/>
      <c r="AV257" s="158"/>
      <c r="AW257" s="178" t="str">
        <f>IF('DATA - Baseline'!AW257="Relaxed",1,IF('DATA - Baseline'!AW257="Rushed",2,IF('DATA - Baseline'!AW257="Happy",3,IF('DATA - Baseline'!AW257="Tired",4,""))))</f>
        <v/>
      </c>
      <c r="AX257" s="178" t="str">
        <f>IF('DATA - Baseline'!AX257="Relaxed",1,IF('DATA - Baseline'!AX257="Rushed",2,IF('DATA - Baseline'!AX257="Happy",3,IF('DATA - Baseline'!AX257="Tired",4,""))))</f>
        <v/>
      </c>
      <c r="AY257" s="154"/>
      <c r="AZ257" s="314" t="str">
        <f>IF('DATA - Baseline'!AZ257="Yes",1,IF('DATA - Baseline'!AZ257="No",2,""))</f>
        <v/>
      </c>
      <c r="BA257" s="273"/>
      <c r="BB257" s="159"/>
      <c r="BC257" s="159"/>
      <c r="BE257" s="175"/>
    </row>
    <row r="258" spans="1:57" s="132" customFormat="1" ht="15" x14ac:dyDescent="0.3">
      <c r="A258" s="148"/>
      <c r="B258" s="149"/>
      <c r="C258" s="236" t="str">
        <f t="shared" si="3"/>
        <v/>
      </c>
      <c r="D258" s="198" t="str">
        <f>IF('DATA - Baseline'!D258="","",'DATA - Baseline'!D258)</f>
        <v/>
      </c>
      <c r="E258" s="178" t="str">
        <f>IF('DATA - Baseline'!E258="","",'DATA - Baseline'!E258)</f>
        <v/>
      </c>
      <c r="F258" s="178" t="str">
        <f>IF('DATA - Baseline'!F258="","",'DATA - Baseline'!F258)</f>
        <v/>
      </c>
      <c r="G258" s="178" t="str">
        <f>IF('DATA - Baseline'!G257="","",INDEX(Codes,MATCH('DATA - Baseline'!G257,Modes,0)))</f>
        <v/>
      </c>
      <c r="H258" s="178"/>
      <c r="I258" s="178" t="str">
        <f>IF('DATA - Baseline'!I258="","",INDEX(Codes,MATCH('DATA - Baseline'!I258,Modes,0)))</f>
        <v/>
      </c>
      <c r="J258" s="134"/>
      <c r="K258" s="192" t="str">
        <f>IF('DATA - Baseline'!K258=0,"",IF('DATA - Baseline'!K258="","",'DATA - Baseline'!K258))</f>
        <v/>
      </c>
      <c r="L258" s="192" t="str">
        <f>IF('DATA - Baseline'!L258="Yes",1,IF('DATA - Baseline'!L258="No",2,""))</f>
        <v/>
      </c>
      <c r="M258" s="192" t="str">
        <f>IF('DATA - Baseline'!M258="Yes",1,IF('DATA - Baseline'!M258="No",2,""))</f>
        <v/>
      </c>
      <c r="N258" s="178" t="str">
        <f>IF('DATA - Baseline'!N258="Relaxed",1,IF('DATA - Baseline'!N258="Rushed",2,IF('DATA - Baseline'!N258="Happy",3,IF('DATA - Baseline'!N258="Frustrated",4,IF('DATA - Baseline'!N258="Other",5,"")))))</f>
        <v/>
      </c>
      <c r="O258" s="176"/>
      <c r="P258" s="178" t="str">
        <f>IF('DATA - Baseline'!P258="","",'DATA - Baseline'!P258)</f>
        <v/>
      </c>
      <c r="Q258" s="178" t="str">
        <f>IF('DATA - Baseline'!Q258="Boy",1,IF('DATA - Baseline'!Q258="Girl",2,""))</f>
        <v/>
      </c>
      <c r="R258" s="192" t="str">
        <f>IF('DATA - Baseline'!R258&gt;0,'DATA - Baseline'!R258,"")</f>
        <v/>
      </c>
      <c r="S258" s="178" t="str">
        <f>IF('DATA - Baseline'!S258="Less than 0.5km",1,IF('DATA - Baseline'!S258="0.51 to 1.59km",2,IF('DATA - Baseline'!S258="1.6 to 3km",3,IF('DATA - Baseline'!S258="Over 3km",4, ""))))</f>
        <v/>
      </c>
      <c r="T258" s="126"/>
      <c r="U258" s="135"/>
      <c r="V258" s="135"/>
      <c r="W258" s="135"/>
      <c r="X258" s="135"/>
      <c r="Y258" s="135"/>
      <c r="Z258" s="178" t="str">
        <f>IF('DATA - Baseline'!Z258="STRONGLY AGREE",1,IF('DATA - Baseline'!Z258="AGREE",2,IF('DATA - Baseline'!Z258="DISAGREE",3,IF('DATA - Baseline'!Z258="STRONGLY DISAGREE",4, ""))))</f>
        <v/>
      </c>
      <c r="AA258" s="178" t="str">
        <f>IF(C258="","",(IF(COUNTA('DATA - Baseline'!AB258:AV258)&gt;0,1,2)))</f>
        <v/>
      </c>
      <c r="AB258" s="152"/>
      <c r="AC258" s="153"/>
      <c r="AD258" s="153"/>
      <c r="AE258" s="153"/>
      <c r="AF258" s="153"/>
      <c r="AG258" s="153"/>
      <c r="AH258" s="151"/>
      <c r="AI258" s="156"/>
      <c r="AJ258" s="156"/>
      <c r="AK258" s="156"/>
      <c r="AL258" s="156"/>
      <c r="AM258" s="156"/>
      <c r="AN258" s="156"/>
      <c r="AO258" s="157"/>
      <c r="AP258" s="158"/>
      <c r="AQ258" s="158"/>
      <c r="AR258" s="158"/>
      <c r="AS258" s="158"/>
      <c r="AT258" s="158"/>
      <c r="AU258" s="158"/>
      <c r="AV258" s="158"/>
      <c r="AW258" s="178" t="str">
        <f>IF('DATA - Baseline'!AW258="Relaxed",1,IF('DATA - Baseline'!AW258="Rushed",2,IF('DATA - Baseline'!AW258="Happy",3,IF('DATA - Baseline'!AW258="Tired",4,""))))</f>
        <v/>
      </c>
      <c r="AX258" s="178" t="str">
        <f>IF('DATA - Baseline'!AX258="Relaxed",1,IF('DATA - Baseline'!AX258="Rushed",2,IF('DATA - Baseline'!AX258="Happy",3,IF('DATA - Baseline'!AX258="Tired",4,""))))</f>
        <v/>
      </c>
      <c r="AY258" s="154"/>
      <c r="AZ258" s="314" t="str">
        <f>IF('DATA - Baseline'!AZ258="Yes",1,IF('DATA - Baseline'!AZ258="No",2,""))</f>
        <v/>
      </c>
      <c r="BA258" s="273"/>
      <c r="BB258" s="159"/>
      <c r="BC258" s="159"/>
      <c r="BE258" s="175"/>
    </row>
    <row r="259" spans="1:57" s="132" customFormat="1" ht="15" x14ac:dyDescent="0.3">
      <c r="A259" s="148"/>
      <c r="B259" s="149"/>
      <c r="C259" s="236" t="str">
        <f t="shared" si="3"/>
        <v/>
      </c>
      <c r="D259" s="198" t="str">
        <f>IF('DATA - Baseline'!D259="","",'DATA - Baseline'!D259)</f>
        <v/>
      </c>
      <c r="E259" s="178" t="str">
        <f>IF('DATA - Baseline'!E259="","",'DATA - Baseline'!E259)</f>
        <v/>
      </c>
      <c r="F259" s="178" t="str">
        <f>IF('DATA - Baseline'!F259="","",'DATA - Baseline'!F259)</f>
        <v/>
      </c>
      <c r="G259" s="178" t="str">
        <f>IF('DATA - Baseline'!G258="","",INDEX(Codes,MATCH('DATA - Baseline'!G258,Modes,0)))</f>
        <v/>
      </c>
      <c r="H259" s="178"/>
      <c r="I259" s="178" t="str">
        <f>IF('DATA - Baseline'!I259="","",INDEX(Codes,MATCH('DATA - Baseline'!I259,Modes,0)))</f>
        <v/>
      </c>
      <c r="J259" s="134"/>
      <c r="K259" s="192" t="str">
        <f>IF('DATA - Baseline'!K259=0,"",IF('DATA - Baseline'!K259="","",'DATA - Baseline'!K259))</f>
        <v/>
      </c>
      <c r="L259" s="192" t="str">
        <f>IF('DATA - Baseline'!L259="Yes",1,IF('DATA - Baseline'!L259="No",2,""))</f>
        <v/>
      </c>
      <c r="M259" s="192" t="str">
        <f>IF('DATA - Baseline'!M259="Yes",1,IF('DATA - Baseline'!M259="No",2,""))</f>
        <v/>
      </c>
      <c r="N259" s="178" t="str">
        <f>IF('DATA - Baseline'!N259="Relaxed",1,IF('DATA - Baseline'!N259="Rushed",2,IF('DATA - Baseline'!N259="Happy",3,IF('DATA - Baseline'!N259="Frustrated",4,IF('DATA - Baseline'!N259="Other",5,"")))))</f>
        <v/>
      </c>
      <c r="O259" s="176"/>
      <c r="P259" s="178" t="str">
        <f>IF('DATA - Baseline'!P259="","",'DATA - Baseline'!P259)</f>
        <v/>
      </c>
      <c r="Q259" s="178" t="str">
        <f>IF('DATA - Baseline'!Q259="Boy",1,IF('DATA - Baseline'!Q259="Girl",2,""))</f>
        <v/>
      </c>
      <c r="R259" s="192" t="str">
        <f>IF('DATA - Baseline'!R259&gt;0,'DATA - Baseline'!R259,"")</f>
        <v/>
      </c>
      <c r="S259" s="178" t="str">
        <f>IF('DATA - Baseline'!S259="Less than 0.5km",1,IF('DATA - Baseline'!S259="0.51 to 1.59km",2,IF('DATA - Baseline'!S259="1.6 to 3km",3,IF('DATA - Baseline'!S259="Over 3km",4, ""))))</f>
        <v/>
      </c>
      <c r="T259" s="126"/>
      <c r="U259" s="135"/>
      <c r="V259" s="135"/>
      <c r="W259" s="135"/>
      <c r="X259" s="135"/>
      <c r="Y259" s="135"/>
      <c r="Z259" s="178" t="str">
        <f>IF('DATA - Baseline'!Z259="STRONGLY AGREE",1,IF('DATA - Baseline'!Z259="AGREE",2,IF('DATA - Baseline'!Z259="DISAGREE",3,IF('DATA - Baseline'!Z259="STRONGLY DISAGREE",4, ""))))</f>
        <v/>
      </c>
      <c r="AA259" s="178" t="str">
        <f>IF(C259="","",(IF(COUNTA('DATA - Baseline'!AB259:AV259)&gt;0,1,2)))</f>
        <v/>
      </c>
      <c r="AB259" s="152"/>
      <c r="AC259" s="153"/>
      <c r="AD259" s="153"/>
      <c r="AE259" s="153"/>
      <c r="AF259" s="153"/>
      <c r="AG259" s="153"/>
      <c r="AH259" s="151"/>
      <c r="AI259" s="156"/>
      <c r="AJ259" s="156"/>
      <c r="AK259" s="156"/>
      <c r="AL259" s="156"/>
      <c r="AM259" s="156"/>
      <c r="AN259" s="156"/>
      <c r="AO259" s="157"/>
      <c r="AP259" s="158"/>
      <c r="AQ259" s="158"/>
      <c r="AR259" s="158"/>
      <c r="AS259" s="158"/>
      <c r="AT259" s="158"/>
      <c r="AU259" s="158"/>
      <c r="AV259" s="158"/>
      <c r="AW259" s="178" t="str">
        <f>IF('DATA - Baseline'!AW259="Relaxed",1,IF('DATA - Baseline'!AW259="Rushed",2,IF('DATA - Baseline'!AW259="Happy",3,IF('DATA - Baseline'!AW259="Tired",4,""))))</f>
        <v/>
      </c>
      <c r="AX259" s="178" t="str">
        <f>IF('DATA - Baseline'!AX259="Relaxed",1,IF('DATA - Baseline'!AX259="Rushed",2,IF('DATA - Baseline'!AX259="Happy",3,IF('DATA - Baseline'!AX259="Tired",4,""))))</f>
        <v/>
      </c>
      <c r="AY259" s="154"/>
      <c r="AZ259" s="314" t="str">
        <f>IF('DATA - Baseline'!AZ259="Yes",1,IF('DATA - Baseline'!AZ259="No",2,""))</f>
        <v/>
      </c>
      <c r="BA259" s="273"/>
      <c r="BB259" s="159"/>
      <c r="BC259" s="159"/>
      <c r="BE259" s="175"/>
    </row>
    <row r="260" spans="1:57" s="132" customFormat="1" ht="15" x14ac:dyDescent="0.3">
      <c r="A260" s="148"/>
      <c r="B260" s="149"/>
      <c r="C260" s="236" t="str">
        <f t="shared" si="3"/>
        <v/>
      </c>
      <c r="D260" s="198" t="str">
        <f>IF('DATA - Baseline'!D260="","",'DATA - Baseline'!D260)</f>
        <v/>
      </c>
      <c r="E260" s="178" t="str">
        <f>IF('DATA - Baseline'!E260="","",'DATA - Baseline'!E260)</f>
        <v/>
      </c>
      <c r="F260" s="178" t="str">
        <f>IF('DATA - Baseline'!F260="","",'DATA - Baseline'!F260)</f>
        <v/>
      </c>
      <c r="G260" s="178" t="str">
        <f>IF('DATA - Baseline'!G259="","",INDEX(Codes,MATCH('DATA - Baseline'!G259,Modes,0)))</f>
        <v/>
      </c>
      <c r="H260" s="178"/>
      <c r="I260" s="178" t="str">
        <f>IF('DATA - Baseline'!I260="","",INDEX(Codes,MATCH('DATA - Baseline'!I260,Modes,0)))</f>
        <v/>
      </c>
      <c r="J260" s="134"/>
      <c r="K260" s="192" t="str">
        <f>IF('DATA - Baseline'!K260=0,"",IF('DATA - Baseline'!K260="","",'DATA - Baseline'!K260))</f>
        <v/>
      </c>
      <c r="L260" s="192" t="str">
        <f>IF('DATA - Baseline'!L260="Yes",1,IF('DATA - Baseline'!L260="No",2,""))</f>
        <v/>
      </c>
      <c r="M260" s="192" t="str">
        <f>IF('DATA - Baseline'!M260="Yes",1,IF('DATA - Baseline'!M260="No",2,""))</f>
        <v/>
      </c>
      <c r="N260" s="178" t="str">
        <f>IF('DATA - Baseline'!N260="Relaxed",1,IF('DATA - Baseline'!N260="Rushed",2,IF('DATA - Baseline'!N260="Happy",3,IF('DATA - Baseline'!N260="Frustrated",4,IF('DATA - Baseline'!N260="Other",5,"")))))</f>
        <v/>
      </c>
      <c r="O260" s="176"/>
      <c r="P260" s="178" t="str">
        <f>IF('DATA - Baseline'!P260="","",'DATA - Baseline'!P260)</f>
        <v/>
      </c>
      <c r="Q260" s="178" t="str">
        <f>IF('DATA - Baseline'!Q260="Boy",1,IF('DATA - Baseline'!Q260="Girl",2,""))</f>
        <v/>
      </c>
      <c r="R260" s="192" t="str">
        <f>IF('DATA - Baseline'!R260&gt;0,'DATA - Baseline'!R260,"")</f>
        <v/>
      </c>
      <c r="S260" s="178" t="str">
        <f>IF('DATA - Baseline'!S260="Less than 0.5km",1,IF('DATA - Baseline'!S260="0.51 to 1.59km",2,IF('DATA - Baseline'!S260="1.6 to 3km",3,IF('DATA - Baseline'!S260="Over 3km",4, ""))))</f>
        <v/>
      </c>
      <c r="T260" s="126"/>
      <c r="U260" s="135"/>
      <c r="V260" s="135"/>
      <c r="W260" s="135"/>
      <c r="X260" s="135"/>
      <c r="Y260" s="135"/>
      <c r="Z260" s="178" t="str">
        <f>IF('DATA - Baseline'!Z260="STRONGLY AGREE",1,IF('DATA - Baseline'!Z260="AGREE",2,IF('DATA - Baseline'!Z260="DISAGREE",3,IF('DATA - Baseline'!Z260="STRONGLY DISAGREE",4, ""))))</f>
        <v/>
      </c>
      <c r="AA260" s="178" t="str">
        <f>IF(C260="","",(IF(COUNTA('DATA - Baseline'!AB260:AV260)&gt;0,1,2)))</f>
        <v/>
      </c>
      <c r="AB260" s="152"/>
      <c r="AC260" s="153"/>
      <c r="AD260" s="153"/>
      <c r="AE260" s="153"/>
      <c r="AF260" s="153"/>
      <c r="AG260" s="153"/>
      <c r="AH260" s="150"/>
      <c r="AI260" s="156"/>
      <c r="AJ260" s="156"/>
      <c r="AK260" s="156"/>
      <c r="AL260" s="156"/>
      <c r="AM260" s="156"/>
      <c r="AN260" s="156"/>
      <c r="AO260" s="157"/>
      <c r="AP260" s="158"/>
      <c r="AQ260" s="158"/>
      <c r="AR260" s="158"/>
      <c r="AS260" s="158"/>
      <c r="AT260" s="158"/>
      <c r="AU260" s="158"/>
      <c r="AV260" s="158"/>
      <c r="AW260" s="178" t="str">
        <f>IF('DATA - Baseline'!AW260="Relaxed",1,IF('DATA - Baseline'!AW260="Rushed",2,IF('DATA - Baseline'!AW260="Happy",3,IF('DATA - Baseline'!AW260="Tired",4,""))))</f>
        <v/>
      </c>
      <c r="AX260" s="178" t="str">
        <f>IF('DATA - Baseline'!AX260="Relaxed",1,IF('DATA - Baseline'!AX260="Rushed",2,IF('DATA - Baseline'!AX260="Happy",3,IF('DATA - Baseline'!AX260="Tired",4,""))))</f>
        <v/>
      </c>
      <c r="AY260" s="154"/>
      <c r="AZ260" s="314" t="str">
        <f>IF('DATA - Baseline'!AZ260="Yes",1,IF('DATA - Baseline'!AZ260="No",2,""))</f>
        <v/>
      </c>
      <c r="BA260" s="273"/>
      <c r="BB260" s="159"/>
      <c r="BC260" s="159"/>
      <c r="BE260" s="175"/>
    </row>
    <row r="261" spans="1:57" s="132" customFormat="1" ht="15" x14ac:dyDescent="0.3">
      <c r="A261" s="148"/>
      <c r="B261" s="149"/>
      <c r="C261" s="236" t="str">
        <f t="shared" si="3"/>
        <v/>
      </c>
      <c r="D261" s="198" t="str">
        <f>IF('DATA - Baseline'!D261="","",'DATA - Baseline'!D261)</f>
        <v/>
      </c>
      <c r="E261" s="178" t="str">
        <f>IF('DATA - Baseline'!E261="","",'DATA - Baseline'!E261)</f>
        <v/>
      </c>
      <c r="F261" s="178" t="str">
        <f>IF('DATA - Baseline'!F261="","",'DATA - Baseline'!F261)</f>
        <v/>
      </c>
      <c r="G261" s="178" t="str">
        <f>IF('DATA - Baseline'!G260="","",INDEX(Codes,MATCH('DATA - Baseline'!G260,Modes,0)))</f>
        <v/>
      </c>
      <c r="H261" s="178"/>
      <c r="I261" s="178" t="str">
        <f>IF('DATA - Baseline'!I261="","",INDEX(Codes,MATCH('DATA - Baseline'!I261,Modes,0)))</f>
        <v/>
      </c>
      <c r="J261" s="134"/>
      <c r="K261" s="192" t="str">
        <f>IF('DATA - Baseline'!K261=0,"",IF('DATA - Baseline'!K261="","",'DATA - Baseline'!K261))</f>
        <v/>
      </c>
      <c r="L261" s="192" t="str">
        <f>IF('DATA - Baseline'!L261="Yes",1,IF('DATA - Baseline'!L261="No",2,""))</f>
        <v/>
      </c>
      <c r="M261" s="192" t="str">
        <f>IF('DATA - Baseline'!M261="Yes",1,IF('DATA - Baseline'!M261="No",2,""))</f>
        <v/>
      </c>
      <c r="N261" s="178" t="str">
        <f>IF('DATA - Baseline'!N261="Relaxed",1,IF('DATA - Baseline'!N261="Rushed",2,IF('DATA - Baseline'!N261="Happy",3,IF('DATA - Baseline'!N261="Frustrated",4,IF('DATA - Baseline'!N261="Other",5,"")))))</f>
        <v/>
      </c>
      <c r="O261" s="176"/>
      <c r="P261" s="178" t="str">
        <f>IF('DATA - Baseline'!P261="","",'DATA - Baseline'!P261)</f>
        <v/>
      </c>
      <c r="Q261" s="178" t="str">
        <f>IF('DATA - Baseline'!Q261="Boy",1,IF('DATA - Baseline'!Q261="Girl",2,""))</f>
        <v/>
      </c>
      <c r="R261" s="192" t="str">
        <f>IF('DATA - Baseline'!R261&gt;0,'DATA - Baseline'!R261,"")</f>
        <v/>
      </c>
      <c r="S261" s="178" t="str">
        <f>IF('DATA - Baseline'!S261="Less than 0.5km",1,IF('DATA - Baseline'!S261="0.51 to 1.59km",2,IF('DATA - Baseline'!S261="1.6 to 3km",3,IF('DATA - Baseline'!S261="Over 3km",4, ""))))</f>
        <v/>
      </c>
      <c r="T261" s="126"/>
      <c r="U261" s="135"/>
      <c r="V261" s="135"/>
      <c r="W261" s="135"/>
      <c r="X261" s="135"/>
      <c r="Y261" s="135"/>
      <c r="Z261" s="178" t="str">
        <f>IF('DATA - Baseline'!Z261="STRONGLY AGREE",1,IF('DATA - Baseline'!Z261="AGREE",2,IF('DATA - Baseline'!Z261="DISAGREE",3,IF('DATA - Baseline'!Z261="STRONGLY DISAGREE",4, ""))))</f>
        <v/>
      </c>
      <c r="AA261" s="178" t="str">
        <f>IF(C261="","",(IF(COUNTA('DATA - Baseline'!AB261:AV261)&gt;0,1,2)))</f>
        <v/>
      </c>
      <c r="AB261" s="152"/>
      <c r="AC261" s="153"/>
      <c r="AD261" s="153"/>
      <c r="AE261" s="153"/>
      <c r="AF261" s="153"/>
      <c r="AG261" s="153"/>
      <c r="AH261" s="151"/>
      <c r="AI261" s="156"/>
      <c r="AJ261" s="156"/>
      <c r="AK261" s="156"/>
      <c r="AL261" s="156"/>
      <c r="AM261" s="156"/>
      <c r="AN261" s="156"/>
      <c r="AO261" s="157"/>
      <c r="AP261" s="158"/>
      <c r="AQ261" s="158"/>
      <c r="AR261" s="158"/>
      <c r="AS261" s="158"/>
      <c r="AT261" s="158"/>
      <c r="AU261" s="158"/>
      <c r="AV261" s="158"/>
      <c r="AW261" s="178" t="str">
        <f>IF('DATA - Baseline'!AW261="Relaxed",1,IF('DATA - Baseline'!AW261="Rushed",2,IF('DATA - Baseline'!AW261="Happy",3,IF('DATA - Baseline'!AW261="Tired",4,""))))</f>
        <v/>
      </c>
      <c r="AX261" s="178" t="str">
        <f>IF('DATA - Baseline'!AX261="Relaxed",1,IF('DATA - Baseline'!AX261="Rushed",2,IF('DATA - Baseline'!AX261="Happy",3,IF('DATA - Baseline'!AX261="Tired",4,""))))</f>
        <v/>
      </c>
      <c r="AY261" s="154"/>
      <c r="AZ261" s="314" t="str">
        <f>IF('DATA - Baseline'!AZ261="Yes",1,IF('DATA - Baseline'!AZ261="No",2,""))</f>
        <v/>
      </c>
      <c r="BA261" s="273"/>
      <c r="BB261" s="159"/>
      <c r="BC261" s="159"/>
      <c r="BE261" s="175"/>
    </row>
    <row r="262" spans="1:57" s="132" customFormat="1" ht="15" x14ac:dyDescent="0.3">
      <c r="A262" s="148"/>
      <c r="B262" s="149"/>
      <c r="C262" s="236" t="str">
        <f t="shared" ref="C262:C325" si="4">IF(D262="","",C261+1)</f>
        <v/>
      </c>
      <c r="D262" s="198" t="str">
        <f>IF('DATA - Baseline'!D262="","",'DATA - Baseline'!D262)</f>
        <v/>
      </c>
      <c r="E262" s="178" t="str">
        <f>IF('DATA - Baseline'!E262="","",'DATA - Baseline'!E262)</f>
        <v/>
      </c>
      <c r="F262" s="178" t="str">
        <f>IF('DATA - Baseline'!F262="","",'DATA - Baseline'!F262)</f>
        <v/>
      </c>
      <c r="G262" s="178" t="str">
        <f>IF('DATA - Baseline'!G261="","",INDEX(Codes,MATCH('DATA - Baseline'!G261,Modes,0)))</f>
        <v/>
      </c>
      <c r="H262" s="178"/>
      <c r="I262" s="178" t="str">
        <f>IF('DATA - Baseline'!I262="","",INDEX(Codes,MATCH('DATA - Baseline'!I262,Modes,0)))</f>
        <v/>
      </c>
      <c r="J262" s="134"/>
      <c r="K262" s="192" t="str">
        <f>IF('DATA - Baseline'!K262=0,"",IF('DATA - Baseline'!K262="","",'DATA - Baseline'!K262))</f>
        <v/>
      </c>
      <c r="L262" s="192" t="str">
        <f>IF('DATA - Baseline'!L262="Yes",1,IF('DATA - Baseline'!L262="No",2,""))</f>
        <v/>
      </c>
      <c r="M262" s="192" t="str">
        <f>IF('DATA - Baseline'!M262="Yes",1,IF('DATA - Baseline'!M262="No",2,""))</f>
        <v/>
      </c>
      <c r="N262" s="178" t="str">
        <f>IF('DATA - Baseline'!N262="Relaxed",1,IF('DATA - Baseline'!N262="Rushed",2,IF('DATA - Baseline'!N262="Happy",3,IF('DATA - Baseline'!N262="Frustrated",4,IF('DATA - Baseline'!N262="Other",5,"")))))</f>
        <v/>
      </c>
      <c r="O262" s="176"/>
      <c r="P262" s="178" t="str">
        <f>IF('DATA - Baseline'!P262="","",'DATA - Baseline'!P262)</f>
        <v/>
      </c>
      <c r="Q262" s="178" t="str">
        <f>IF('DATA - Baseline'!Q262="Boy",1,IF('DATA - Baseline'!Q262="Girl",2,""))</f>
        <v/>
      </c>
      <c r="R262" s="192" t="str">
        <f>IF('DATA - Baseline'!R262&gt;0,'DATA - Baseline'!R262,"")</f>
        <v/>
      </c>
      <c r="S262" s="178" t="str">
        <f>IF('DATA - Baseline'!S262="Less than 0.5km",1,IF('DATA - Baseline'!S262="0.51 to 1.59km",2,IF('DATA - Baseline'!S262="1.6 to 3km",3,IF('DATA - Baseline'!S262="Over 3km",4, ""))))</f>
        <v/>
      </c>
      <c r="T262" s="126"/>
      <c r="U262" s="135"/>
      <c r="V262" s="135"/>
      <c r="W262" s="135"/>
      <c r="X262" s="135"/>
      <c r="Y262" s="135"/>
      <c r="Z262" s="178" t="str">
        <f>IF('DATA - Baseline'!Z262="STRONGLY AGREE",1,IF('DATA - Baseline'!Z262="AGREE",2,IF('DATA - Baseline'!Z262="DISAGREE",3,IF('DATA - Baseline'!Z262="STRONGLY DISAGREE",4, ""))))</f>
        <v/>
      </c>
      <c r="AA262" s="178" t="str">
        <f>IF(C262="","",(IF(COUNTA('DATA - Baseline'!AB262:AV262)&gt;0,1,2)))</f>
        <v/>
      </c>
      <c r="AB262" s="152"/>
      <c r="AC262" s="153"/>
      <c r="AD262" s="153"/>
      <c r="AE262" s="153"/>
      <c r="AF262" s="153"/>
      <c r="AG262" s="153"/>
      <c r="AH262" s="151"/>
      <c r="AI262" s="156"/>
      <c r="AJ262" s="156"/>
      <c r="AK262" s="156"/>
      <c r="AL262" s="156"/>
      <c r="AM262" s="156"/>
      <c r="AN262" s="156"/>
      <c r="AO262" s="157"/>
      <c r="AP262" s="158"/>
      <c r="AQ262" s="158"/>
      <c r="AR262" s="158"/>
      <c r="AS262" s="158"/>
      <c r="AT262" s="158"/>
      <c r="AU262" s="158"/>
      <c r="AV262" s="158"/>
      <c r="AW262" s="178" t="str">
        <f>IF('DATA - Baseline'!AW262="Relaxed",1,IF('DATA - Baseline'!AW262="Rushed",2,IF('DATA - Baseline'!AW262="Happy",3,IF('DATA - Baseline'!AW262="Tired",4,""))))</f>
        <v/>
      </c>
      <c r="AX262" s="178" t="str">
        <f>IF('DATA - Baseline'!AX262="Relaxed",1,IF('DATA - Baseline'!AX262="Rushed",2,IF('DATA - Baseline'!AX262="Happy",3,IF('DATA - Baseline'!AX262="Tired",4,""))))</f>
        <v/>
      </c>
      <c r="AY262" s="154"/>
      <c r="AZ262" s="314" t="str">
        <f>IF('DATA - Baseline'!AZ262="Yes",1,IF('DATA - Baseline'!AZ262="No",2,""))</f>
        <v/>
      </c>
      <c r="BA262" s="273"/>
      <c r="BB262" s="159"/>
      <c r="BC262" s="159"/>
      <c r="BE262" s="175"/>
    </row>
    <row r="263" spans="1:57" s="132" customFormat="1" ht="15" x14ac:dyDescent="0.3">
      <c r="A263" s="148"/>
      <c r="B263" s="149"/>
      <c r="C263" s="236" t="str">
        <f t="shared" si="4"/>
        <v/>
      </c>
      <c r="D263" s="198" t="str">
        <f>IF('DATA - Baseline'!D263="","",'DATA - Baseline'!D263)</f>
        <v/>
      </c>
      <c r="E263" s="178" t="str">
        <f>IF('DATA - Baseline'!E263="","",'DATA - Baseline'!E263)</f>
        <v/>
      </c>
      <c r="F263" s="178" t="str">
        <f>IF('DATA - Baseline'!F263="","",'DATA - Baseline'!F263)</f>
        <v/>
      </c>
      <c r="G263" s="178" t="str">
        <f>IF('DATA - Baseline'!G262="","",INDEX(Codes,MATCH('DATA - Baseline'!G262,Modes,0)))</f>
        <v/>
      </c>
      <c r="H263" s="178"/>
      <c r="I263" s="178" t="str">
        <f>IF('DATA - Baseline'!I263="","",INDEX(Codes,MATCH('DATA - Baseline'!I263,Modes,0)))</f>
        <v/>
      </c>
      <c r="J263" s="134"/>
      <c r="K263" s="192" t="str">
        <f>IF('DATA - Baseline'!K263=0,"",IF('DATA - Baseline'!K263="","",'DATA - Baseline'!K263))</f>
        <v/>
      </c>
      <c r="L263" s="192" t="str">
        <f>IF('DATA - Baseline'!L263="Yes",1,IF('DATA - Baseline'!L263="No",2,""))</f>
        <v/>
      </c>
      <c r="M263" s="192" t="str">
        <f>IF('DATA - Baseline'!M263="Yes",1,IF('DATA - Baseline'!M263="No",2,""))</f>
        <v/>
      </c>
      <c r="N263" s="178" t="str">
        <f>IF('DATA - Baseline'!N263="Relaxed",1,IF('DATA - Baseline'!N263="Rushed",2,IF('DATA - Baseline'!N263="Happy",3,IF('DATA - Baseline'!N263="Frustrated",4,IF('DATA - Baseline'!N263="Other",5,"")))))</f>
        <v/>
      </c>
      <c r="O263" s="176"/>
      <c r="P263" s="178" t="str">
        <f>IF('DATA - Baseline'!P263="","",'DATA - Baseline'!P263)</f>
        <v/>
      </c>
      <c r="Q263" s="178" t="str">
        <f>IF('DATA - Baseline'!Q263="Boy",1,IF('DATA - Baseline'!Q263="Girl",2,""))</f>
        <v/>
      </c>
      <c r="R263" s="192" t="str">
        <f>IF('DATA - Baseline'!R263&gt;0,'DATA - Baseline'!R263,"")</f>
        <v/>
      </c>
      <c r="S263" s="178" t="str">
        <f>IF('DATA - Baseline'!S263="Less than 0.5km",1,IF('DATA - Baseline'!S263="0.51 to 1.59km",2,IF('DATA - Baseline'!S263="1.6 to 3km",3,IF('DATA - Baseline'!S263="Over 3km",4, ""))))</f>
        <v/>
      </c>
      <c r="T263" s="126"/>
      <c r="U263" s="135"/>
      <c r="V263" s="135"/>
      <c r="W263" s="135"/>
      <c r="X263" s="135"/>
      <c r="Y263" s="135"/>
      <c r="Z263" s="178" t="str">
        <f>IF('DATA - Baseline'!Z263="STRONGLY AGREE",1,IF('DATA - Baseline'!Z263="AGREE",2,IF('DATA - Baseline'!Z263="DISAGREE",3,IF('DATA - Baseline'!Z263="STRONGLY DISAGREE",4, ""))))</f>
        <v/>
      </c>
      <c r="AA263" s="178" t="str">
        <f>IF(C263="","",(IF(COUNTA('DATA - Baseline'!AB263:AV263)&gt;0,1,2)))</f>
        <v/>
      </c>
      <c r="AB263" s="152"/>
      <c r="AC263" s="153"/>
      <c r="AD263" s="153"/>
      <c r="AE263" s="153"/>
      <c r="AF263" s="153"/>
      <c r="AG263" s="153"/>
      <c r="AH263" s="150"/>
      <c r="AI263" s="156"/>
      <c r="AJ263" s="156"/>
      <c r="AK263" s="156"/>
      <c r="AL263" s="156"/>
      <c r="AM263" s="156"/>
      <c r="AN263" s="156"/>
      <c r="AO263" s="157"/>
      <c r="AP263" s="158"/>
      <c r="AQ263" s="158"/>
      <c r="AR263" s="158"/>
      <c r="AS263" s="158"/>
      <c r="AT263" s="158"/>
      <c r="AU263" s="158"/>
      <c r="AV263" s="158"/>
      <c r="AW263" s="178" t="str">
        <f>IF('DATA - Baseline'!AW263="Relaxed",1,IF('DATA - Baseline'!AW263="Rushed",2,IF('DATA - Baseline'!AW263="Happy",3,IF('DATA - Baseline'!AW263="Tired",4,""))))</f>
        <v/>
      </c>
      <c r="AX263" s="178" t="str">
        <f>IF('DATA - Baseline'!AX263="Relaxed",1,IF('DATA - Baseline'!AX263="Rushed",2,IF('DATA - Baseline'!AX263="Happy",3,IF('DATA - Baseline'!AX263="Tired",4,""))))</f>
        <v/>
      </c>
      <c r="AY263" s="154"/>
      <c r="AZ263" s="314" t="str">
        <f>IF('DATA - Baseline'!AZ263="Yes",1,IF('DATA - Baseline'!AZ263="No",2,""))</f>
        <v/>
      </c>
      <c r="BA263" s="273"/>
      <c r="BB263" s="159"/>
      <c r="BC263" s="159"/>
      <c r="BE263" s="175"/>
    </row>
    <row r="264" spans="1:57" s="132" customFormat="1" ht="15" x14ac:dyDescent="0.3">
      <c r="A264" s="148"/>
      <c r="B264" s="149"/>
      <c r="C264" s="236" t="str">
        <f t="shared" si="4"/>
        <v/>
      </c>
      <c r="D264" s="198" t="str">
        <f>IF('DATA - Baseline'!D264="","",'DATA - Baseline'!D264)</f>
        <v/>
      </c>
      <c r="E264" s="178" t="str">
        <f>IF('DATA - Baseline'!E264="","",'DATA - Baseline'!E264)</f>
        <v/>
      </c>
      <c r="F264" s="178" t="str">
        <f>IF('DATA - Baseline'!F264="","",'DATA - Baseline'!F264)</f>
        <v/>
      </c>
      <c r="G264" s="178" t="str">
        <f>IF('DATA - Baseline'!G263="","",INDEX(Codes,MATCH('DATA - Baseline'!G263,Modes,0)))</f>
        <v/>
      </c>
      <c r="H264" s="178"/>
      <c r="I264" s="178" t="str">
        <f>IF('DATA - Baseline'!I264="","",INDEX(Codes,MATCH('DATA - Baseline'!I264,Modes,0)))</f>
        <v/>
      </c>
      <c r="J264" s="134"/>
      <c r="K264" s="192" t="str">
        <f>IF('DATA - Baseline'!K264=0,"",IF('DATA - Baseline'!K264="","",'DATA - Baseline'!K264))</f>
        <v/>
      </c>
      <c r="L264" s="192" t="str">
        <f>IF('DATA - Baseline'!L264="Yes",1,IF('DATA - Baseline'!L264="No",2,""))</f>
        <v/>
      </c>
      <c r="M264" s="192" t="str">
        <f>IF('DATA - Baseline'!M264="Yes",1,IF('DATA - Baseline'!M264="No",2,""))</f>
        <v/>
      </c>
      <c r="N264" s="178" t="str">
        <f>IF('DATA - Baseline'!N264="Relaxed",1,IF('DATA - Baseline'!N264="Rushed",2,IF('DATA - Baseline'!N264="Happy",3,IF('DATA - Baseline'!N264="Frustrated",4,IF('DATA - Baseline'!N264="Other",5,"")))))</f>
        <v/>
      </c>
      <c r="O264" s="176"/>
      <c r="P264" s="178" t="str">
        <f>IF('DATA - Baseline'!P264="","",'DATA - Baseline'!P264)</f>
        <v/>
      </c>
      <c r="Q264" s="178" t="str">
        <f>IF('DATA - Baseline'!Q264="Boy",1,IF('DATA - Baseline'!Q264="Girl",2,""))</f>
        <v/>
      </c>
      <c r="R264" s="192" t="str">
        <f>IF('DATA - Baseline'!R264&gt;0,'DATA - Baseline'!R264,"")</f>
        <v/>
      </c>
      <c r="S264" s="178" t="str">
        <f>IF('DATA - Baseline'!S264="Less than 0.5km",1,IF('DATA - Baseline'!S264="0.51 to 1.59km",2,IF('DATA - Baseline'!S264="1.6 to 3km",3,IF('DATA - Baseline'!S264="Over 3km",4, ""))))</f>
        <v/>
      </c>
      <c r="T264" s="126"/>
      <c r="U264" s="135"/>
      <c r="V264" s="135"/>
      <c r="W264" s="135"/>
      <c r="X264" s="135"/>
      <c r="Y264" s="135"/>
      <c r="Z264" s="178" t="str">
        <f>IF('DATA - Baseline'!Z264="STRONGLY AGREE",1,IF('DATA - Baseline'!Z264="AGREE",2,IF('DATA - Baseline'!Z264="DISAGREE",3,IF('DATA - Baseline'!Z264="STRONGLY DISAGREE",4, ""))))</f>
        <v/>
      </c>
      <c r="AA264" s="178" t="str">
        <f>IF(C264="","",(IF(COUNTA('DATA - Baseline'!AB264:AV264)&gt;0,1,2)))</f>
        <v/>
      </c>
      <c r="AB264" s="152"/>
      <c r="AC264" s="153"/>
      <c r="AD264" s="153"/>
      <c r="AE264" s="153"/>
      <c r="AF264" s="153"/>
      <c r="AG264" s="153"/>
      <c r="AH264" s="151"/>
      <c r="AI264" s="156"/>
      <c r="AJ264" s="156"/>
      <c r="AK264" s="156"/>
      <c r="AL264" s="156"/>
      <c r="AM264" s="156"/>
      <c r="AN264" s="156"/>
      <c r="AO264" s="157"/>
      <c r="AP264" s="158"/>
      <c r="AQ264" s="158"/>
      <c r="AR264" s="158"/>
      <c r="AS264" s="158"/>
      <c r="AT264" s="158"/>
      <c r="AU264" s="158"/>
      <c r="AV264" s="158"/>
      <c r="AW264" s="178" t="str">
        <f>IF('DATA - Baseline'!AW264="Relaxed",1,IF('DATA - Baseline'!AW264="Rushed",2,IF('DATA - Baseline'!AW264="Happy",3,IF('DATA - Baseline'!AW264="Tired",4,""))))</f>
        <v/>
      </c>
      <c r="AX264" s="178" t="str">
        <f>IF('DATA - Baseline'!AX264="Relaxed",1,IF('DATA - Baseline'!AX264="Rushed",2,IF('DATA - Baseline'!AX264="Happy",3,IF('DATA - Baseline'!AX264="Tired",4,""))))</f>
        <v/>
      </c>
      <c r="AY264" s="154"/>
      <c r="AZ264" s="314" t="str">
        <f>IF('DATA - Baseline'!AZ264="Yes",1,IF('DATA - Baseline'!AZ264="No",2,""))</f>
        <v/>
      </c>
      <c r="BA264" s="273"/>
      <c r="BB264" s="159"/>
      <c r="BC264" s="159"/>
      <c r="BE264" s="175"/>
    </row>
    <row r="265" spans="1:57" s="132" customFormat="1" ht="15" x14ac:dyDescent="0.3">
      <c r="A265" s="148"/>
      <c r="B265" s="149"/>
      <c r="C265" s="236" t="str">
        <f t="shared" si="4"/>
        <v/>
      </c>
      <c r="D265" s="198" t="str">
        <f>IF('DATA - Baseline'!D265="","",'DATA - Baseline'!D265)</f>
        <v/>
      </c>
      <c r="E265" s="178" t="str">
        <f>IF('DATA - Baseline'!E265="","",'DATA - Baseline'!E265)</f>
        <v/>
      </c>
      <c r="F265" s="178" t="str">
        <f>IF('DATA - Baseline'!F265="","",'DATA - Baseline'!F265)</f>
        <v/>
      </c>
      <c r="G265" s="178" t="str">
        <f>IF('DATA - Baseline'!G264="","",INDEX(Codes,MATCH('DATA - Baseline'!G264,Modes,0)))</f>
        <v/>
      </c>
      <c r="H265" s="178"/>
      <c r="I265" s="178" t="str">
        <f>IF('DATA - Baseline'!I265="","",INDEX(Codes,MATCH('DATA - Baseline'!I265,Modes,0)))</f>
        <v/>
      </c>
      <c r="J265" s="134"/>
      <c r="K265" s="192" t="str">
        <f>IF('DATA - Baseline'!K265=0,"",IF('DATA - Baseline'!K265="","",'DATA - Baseline'!K265))</f>
        <v/>
      </c>
      <c r="L265" s="192" t="str">
        <f>IF('DATA - Baseline'!L265="Yes",1,IF('DATA - Baseline'!L265="No",2,""))</f>
        <v/>
      </c>
      <c r="M265" s="192" t="str">
        <f>IF('DATA - Baseline'!M265="Yes",1,IF('DATA - Baseline'!M265="No",2,""))</f>
        <v/>
      </c>
      <c r="N265" s="178" t="str">
        <f>IF('DATA - Baseline'!N265="Relaxed",1,IF('DATA - Baseline'!N265="Rushed",2,IF('DATA - Baseline'!N265="Happy",3,IF('DATA - Baseline'!N265="Frustrated",4,IF('DATA - Baseline'!N265="Other",5,"")))))</f>
        <v/>
      </c>
      <c r="O265" s="176"/>
      <c r="P265" s="178" t="str">
        <f>IF('DATA - Baseline'!P265="","",'DATA - Baseline'!P265)</f>
        <v/>
      </c>
      <c r="Q265" s="178" t="str">
        <f>IF('DATA - Baseline'!Q265="Boy",1,IF('DATA - Baseline'!Q265="Girl",2,""))</f>
        <v/>
      </c>
      <c r="R265" s="192" t="str">
        <f>IF('DATA - Baseline'!R265&gt;0,'DATA - Baseline'!R265,"")</f>
        <v/>
      </c>
      <c r="S265" s="178" t="str">
        <f>IF('DATA - Baseline'!S265="Less than 0.5km",1,IF('DATA - Baseline'!S265="0.51 to 1.59km",2,IF('DATA - Baseline'!S265="1.6 to 3km",3,IF('DATA - Baseline'!S265="Over 3km",4, ""))))</f>
        <v/>
      </c>
      <c r="T265" s="126"/>
      <c r="U265" s="135"/>
      <c r="V265" s="135"/>
      <c r="W265" s="135"/>
      <c r="X265" s="135"/>
      <c r="Y265" s="135"/>
      <c r="Z265" s="178" t="str">
        <f>IF('DATA - Baseline'!Z265="STRONGLY AGREE",1,IF('DATA - Baseline'!Z265="AGREE",2,IF('DATA - Baseline'!Z265="DISAGREE",3,IF('DATA - Baseline'!Z265="STRONGLY DISAGREE",4, ""))))</f>
        <v/>
      </c>
      <c r="AA265" s="178" t="str">
        <f>IF(C265="","",(IF(COUNTA('DATA - Baseline'!AB265:AV265)&gt;0,1,2)))</f>
        <v/>
      </c>
      <c r="AB265" s="152"/>
      <c r="AC265" s="153"/>
      <c r="AD265" s="153"/>
      <c r="AE265" s="153"/>
      <c r="AF265" s="153"/>
      <c r="AG265" s="153"/>
      <c r="AH265" s="151"/>
      <c r="AI265" s="156"/>
      <c r="AJ265" s="156"/>
      <c r="AK265" s="156"/>
      <c r="AL265" s="156"/>
      <c r="AM265" s="156"/>
      <c r="AN265" s="156"/>
      <c r="AO265" s="157"/>
      <c r="AP265" s="158"/>
      <c r="AQ265" s="158"/>
      <c r="AR265" s="158"/>
      <c r="AS265" s="158"/>
      <c r="AT265" s="158"/>
      <c r="AU265" s="158"/>
      <c r="AV265" s="158"/>
      <c r="AW265" s="178" t="str">
        <f>IF('DATA - Baseline'!AW265="Relaxed",1,IF('DATA - Baseline'!AW265="Rushed",2,IF('DATA - Baseline'!AW265="Happy",3,IF('DATA - Baseline'!AW265="Tired",4,""))))</f>
        <v/>
      </c>
      <c r="AX265" s="178" t="str">
        <f>IF('DATA - Baseline'!AX265="Relaxed",1,IF('DATA - Baseline'!AX265="Rushed",2,IF('DATA - Baseline'!AX265="Happy",3,IF('DATA - Baseline'!AX265="Tired",4,""))))</f>
        <v/>
      </c>
      <c r="AY265" s="154"/>
      <c r="AZ265" s="314" t="str">
        <f>IF('DATA - Baseline'!AZ265="Yes",1,IF('DATA - Baseline'!AZ265="No",2,""))</f>
        <v/>
      </c>
      <c r="BA265" s="273"/>
      <c r="BB265" s="159"/>
      <c r="BC265" s="159"/>
      <c r="BE265" s="175"/>
    </row>
    <row r="266" spans="1:57" s="132" customFormat="1" ht="15" x14ac:dyDescent="0.3">
      <c r="A266" s="148"/>
      <c r="B266" s="149"/>
      <c r="C266" s="236" t="str">
        <f t="shared" si="4"/>
        <v/>
      </c>
      <c r="D266" s="198" t="str">
        <f>IF('DATA - Baseline'!D266="","",'DATA - Baseline'!D266)</f>
        <v/>
      </c>
      <c r="E266" s="178" t="str">
        <f>IF('DATA - Baseline'!E266="","",'DATA - Baseline'!E266)</f>
        <v/>
      </c>
      <c r="F266" s="178" t="str">
        <f>IF('DATA - Baseline'!F266="","",'DATA - Baseline'!F266)</f>
        <v/>
      </c>
      <c r="G266" s="178" t="str">
        <f>IF('DATA - Baseline'!G265="","",INDEX(Codes,MATCH('DATA - Baseline'!G265,Modes,0)))</f>
        <v/>
      </c>
      <c r="H266" s="178"/>
      <c r="I266" s="178" t="str">
        <f>IF('DATA - Baseline'!I266="","",INDEX(Codes,MATCH('DATA - Baseline'!I266,Modes,0)))</f>
        <v/>
      </c>
      <c r="J266" s="134"/>
      <c r="K266" s="192" t="str">
        <f>IF('DATA - Baseline'!K266=0,"",IF('DATA - Baseline'!K266="","",'DATA - Baseline'!K266))</f>
        <v/>
      </c>
      <c r="L266" s="192" t="str">
        <f>IF('DATA - Baseline'!L266="Yes",1,IF('DATA - Baseline'!L266="No",2,""))</f>
        <v/>
      </c>
      <c r="M266" s="192" t="str">
        <f>IF('DATA - Baseline'!M266="Yes",1,IF('DATA - Baseline'!M266="No",2,""))</f>
        <v/>
      </c>
      <c r="N266" s="178" t="str">
        <f>IF('DATA - Baseline'!N266="Relaxed",1,IF('DATA - Baseline'!N266="Rushed",2,IF('DATA - Baseline'!N266="Happy",3,IF('DATA - Baseline'!N266="Frustrated",4,IF('DATA - Baseline'!N266="Other",5,"")))))</f>
        <v/>
      </c>
      <c r="O266" s="176"/>
      <c r="P266" s="178" t="str">
        <f>IF('DATA - Baseline'!P266="","",'DATA - Baseline'!P266)</f>
        <v/>
      </c>
      <c r="Q266" s="178" t="str">
        <f>IF('DATA - Baseline'!Q266="Boy",1,IF('DATA - Baseline'!Q266="Girl",2,""))</f>
        <v/>
      </c>
      <c r="R266" s="192" t="str">
        <f>IF('DATA - Baseline'!R266&gt;0,'DATA - Baseline'!R266,"")</f>
        <v/>
      </c>
      <c r="S266" s="178" t="str">
        <f>IF('DATA - Baseline'!S266="Less than 0.5km",1,IF('DATA - Baseline'!S266="0.51 to 1.59km",2,IF('DATA - Baseline'!S266="1.6 to 3km",3,IF('DATA - Baseline'!S266="Over 3km",4, ""))))</f>
        <v/>
      </c>
      <c r="T266" s="126"/>
      <c r="U266" s="135"/>
      <c r="V266" s="135"/>
      <c r="W266" s="135"/>
      <c r="X266" s="135"/>
      <c r="Y266" s="135"/>
      <c r="Z266" s="178" t="str">
        <f>IF('DATA - Baseline'!Z266="STRONGLY AGREE",1,IF('DATA - Baseline'!Z266="AGREE",2,IF('DATA - Baseline'!Z266="DISAGREE",3,IF('DATA - Baseline'!Z266="STRONGLY DISAGREE",4, ""))))</f>
        <v/>
      </c>
      <c r="AA266" s="178" t="str">
        <f>IF(C266="","",(IF(COUNTA('DATA - Baseline'!AB266:AV266)&gt;0,1,2)))</f>
        <v/>
      </c>
      <c r="AB266" s="152"/>
      <c r="AC266" s="153"/>
      <c r="AD266" s="153"/>
      <c r="AE266" s="153"/>
      <c r="AF266" s="153"/>
      <c r="AG266" s="153"/>
      <c r="AH266" s="151"/>
      <c r="AI266" s="156"/>
      <c r="AJ266" s="156"/>
      <c r="AK266" s="156"/>
      <c r="AL266" s="156"/>
      <c r="AM266" s="156"/>
      <c r="AN266" s="156"/>
      <c r="AO266" s="157"/>
      <c r="AP266" s="158"/>
      <c r="AQ266" s="158"/>
      <c r="AR266" s="158"/>
      <c r="AS266" s="158"/>
      <c r="AT266" s="158"/>
      <c r="AU266" s="158"/>
      <c r="AV266" s="158"/>
      <c r="AW266" s="178" t="str">
        <f>IF('DATA - Baseline'!AW266="Relaxed",1,IF('DATA - Baseline'!AW266="Rushed",2,IF('DATA - Baseline'!AW266="Happy",3,IF('DATA - Baseline'!AW266="Tired",4,""))))</f>
        <v/>
      </c>
      <c r="AX266" s="178" t="str">
        <f>IF('DATA - Baseline'!AX266="Relaxed",1,IF('DATA - Baseline'!AX266="Rushed",2,IF('DATA - Baseline'!AX266="Happy",3,IF('DATA - Baseline'!AX266="Tired",4,""))))</f>
        <v/>
      </c>
      <c r="AY266" s="154"/>
      <c r="AZ266" s="314" t="str">
        <f>IF('DATA - Baseline'!AZ266="Yes",1,IF('DATA - Baseline'!AZ266="No",2,""))</f>
        <v/>
      </c>
      <c r="BA266" s="273"/>
      <c r="BB266" s="159"/>
      <c r="BC266" s="159"/>
      <c r="BE266" s="175"/>
    </row>
    <row r="267" spans="1:57" s="132" customFormat="1" ht="15" x14ac:dyDescent="0.3">
      <c r="A267" s="148"/>
      <c r="B267" s="149"/>
      <c r="C267" s="236" t="str">
        <f t="shared" si="4"/>
        <v/>
      </c>
      <c r="D267" s="198" t="str">
        <f>IF('DATA - Baseline'!D267="","",'DATA - Baseline'!D267)</f>
        <v/>
      </c>
      <c r="E267" s="178" t="str">
        <f>IF('DATA - Baseline'!E267="","",'DATA - Baseline'!E267)</f>
        <v/>
      </c>
      <c r="F267" s="178" t="str">
        <f>IF('DATA - Baseline'!F267="","",'DATA - Baseline'!F267)</f>
        <v/>
      </c>
      <c r="G267" s="178" t="str">
        <f>IF('DATA - Baseline'!G266="","",INDEX(Codes,MATCH('DATA - Baseline'!G266,Modes,0)))</f>
        <v/>
      </c>
      <c r="H267" s="178"/>
      <c r="I267" s="178" t="str">
        <f>IF('DATA - Baseline'!I267="","",INDEX(Codes,MATCH('DATA - Baseline'!I267,Modes,0)))</f>
        <v/>
      </c>
      <c r="J267" s="134"/>
      <c r="K267" s="192" t="str">
        <f>IF('DATA - Baseline'!K267=0,"",IF('DATA - Baseline'!K267="","",'DATA - Baseline'!K267))</f>
        <v/>
      </c>
      <c r="L267" s="192" t="str">
        <f>IF('DATA - Baseline'!L267="Yes",1,IF('DATA - Baseline'!L267="No",2,""))</f>
        <v/>
      </c>
      <c r="M267" s="192" t="str">
        <f>IF('DATA - Baseline'!M267="Yes",1,IF('DATA - Baseline'!M267="No",2,""))</f>
        <v/>
      </c>
      <c r="N267" s="178" t="str">
        <f>IF('DATA - Baseline'!N267="Relaxed",1,IF('DATA - Baseline'!N267="Rushed",2,IF('DATA - Baseline'!N267="Happy",3,IF('DATA - Baseline'!N267="Frustrated",4,IF('DATA - Baseline'!N267="Other",5,"")))))</f>
        <v/>
      </c>
      <c r="O267" s="176"/>
      <c r="P267" s="178" t="str">
        <f>IF('DATA - Baseline'!P267="","",'DATA - Baseline'!P267)</f>
        <v/>
      </c>
      <c r="Q267" s="178" t="str">
        <f>IF('DATA - Baseline'!Q267="Boy",1,IF('DATA - Baseline'!Q267="Girl",2,""))</f>
        <v/>
      </c>
      <c r="R267" s="192" t="str">
        <f>IF('DATA - Baseline'!R267&gt;0,'DATA - Baseline'!R267,"")</f>
        <v/>
      </c>
      <c r="S267" s="178" t="str">
        <f>IF('DATA - Baseline'!S267="Less than 0.5km",1,IF('DATA - Baseline'!S267="0.51 to 1.59km",2,IF('DATA - Baseline'!S267="1.6 to 3km",3,IF('DATA - Baseline'!S267="Over 3km",4, ""))))</f>
        <v/>
      </c>
      <c r="T267" s="126"/>
      <c r="U267" s="135"/>
      <c r="V267" s="135"/>
      <c r="W267" s="135"/>
      <c r="X267" s="135"/>
      <c r="Y267" s="135"/>
      <c r="Z267" s="178" t="str">
        <f>IF('DATA - Baseline'!Z267="STRONGLY AGREE",1,IF('DATA - Baseline'!Z267="AGREE",2,IF('DATA - Baseline'!Z267="DISAGREE",3,IF('DATA - Baseline'!Z267="STRONGLY DISAGREE",4, ""))))</f>
        <v/>
      </c>
      <c r="AA267" s="178" t="str">
        <f>IF(C267="","",(IF(COUNTA('DATA - Baseline'!AB267:AV267)&gt;0,1,2)))</f>
        <v/>
      </c>
      <c r="AB267" s="152"/>
      <c r="AC267" s="153"/>
      <c r="AD267" s="153"/>
      <c r="AE267" s="153"/>
      <c r="AF267" s="153"/>
      <c r="AG267" s="153"/>
      <c r="AH267" s="151"/>
      <c r="AI267" s="156"/>
      <c r="AJ267" s="156"/>
      <c r="AK267" s="156"/>
      <c r="AL267" s="156"/>
      <c r="AM267" s="156"/>
      <c r="AN267" s="156"/>
      <c r="AO267" s="157"/>
      <c r="AP267" s="158"/>
      <c r="AQ267" s="158"/>
      <c r="AR267" s="158"/>
      <c r="AS267" s="158"/>
      <c r="AT267" s="158"/>
      <c r="AU267" s="158"/>
      <c r="AV267" s="158"/>
      <c r="AW267" s="178" t="str">
        <f>IF('DATA - Baseline'!AW267="Relaxed",1,IF('DATA - Baseline'!AW267="Rushed",2,IF('DATA - Baseline'!AW267="Happy",3,IF('DATA - Baseline'!AW267="Tired",4,""))))</f>
        <v/>
      </c>
      <c r="AX267" s="178" t="str">
        <f>IF('DATA - Baseline'!AX267="Relaxed",1,IF('DATA - Baseline'!AX267="Rushed",2,IF('DATA - Baseline'!AX267="Happy",3,IF('DATA - Baseline'!AX267="Tired",4,""))))</f>
        <v/>
      </c>
      <c r="AY267" s="154"/>
      <c r="AZ267" s="314" t="str">
        <f>IF('DATA - Baseline'!AZ267="Yes",1,IF('DATA - Baseline'!AZ267="No",2,""))</f>
        <v/>
      </c>
      <c r="BA267" s="273"/>
      <c r="BB267" s="159"/>
      <c r="BC267" s="159"/>
      <c r="BE267" s="175"/>
    </row>
    <row r="268" spans="1:57" s="132" customFormat="1" ht="15" x14ac:dyDescent="0.3">
      <c r="A268" s="148"/>
      <c r="B268" s="149"/>
      <c r="C268" s="236" t="str">
        <f t="shared" si="4"/>
        <v/>
      </c>
      <c r="D268" s="198" t="str">
        <f>IF('DATA - Baseline'!D268="","",'DATA - Baseline'!D268)</f>
        <v/>
      </c>
      <c r="E268" s="178" t="str">
        <f>IF('DATA - Baseline'!E268="","",'DATA - Baseline'!E268)</f>
        <v/>
      </c>
      <c r="F268" s="178" t="str">
        <f>IF('DATA - Baseline'!F268="","",'DATA - Baseline'!F268)</f>
        <v/>
      </c>
      <c r="G268" s="178" t="str">
        <f>IF('DATA - Baseline'!G267="","",INDEX(Codes,MATCH('DATA - Baseline'!G267,Modes,0)))</f>
        <v/>
      </c>
      <c r="H268" s="178"/>
      <c r="I268" s="178" t="str">
        <f>IF('DATA - Baseline'!I268="","",INDEX(Codes,MATCH('DATA - Baseline'!I268,Modes,0)))</f>
        <v/>
      </c>
      <c r="J268" s="134"/>
      <c r="K268" s="192" t="str">
        <f>IF('DATA - Baseline'!K268=0,"",IF('DATA - Baseline'!K268="","",'DATA - Baseline'!K268))</f>
        <v/>
      </c>
      <c r="L268" s="192" t="str">
        <f>IF('DATA - Baseline'!L268="Yes",1,IF('DATA - Baseline'!L268="No",2,""))</f>
        <v/>
      </c>
      <c r="M268" s="192" t="str">
        <f>IF('DATA - Baseline'!M268="Yes",1,IF('DATA - Baseline'!M268="No",2,""))</f>
        <v/>
      </c>
      <c r="N268" s="178" t="str">
        <f>IF('DATA - Baseline'!N268="Relaxed",1,IF('DATA - Baseline'!N268="Rushed",2,IF('DATA - Baseline'!N268="Happy",3,IF('DATA - Baseline'!N268="Frustrated",4,IF('DATA - Baseline'!N268="Other",5,"")))))</f>
        <v/>
      </c>
      <c r="O268" s="176"/>
      <c r="P268" s="178" t="str">
        <f>IF('DATA - Baseline'!P268="","",'DATA - Baseline'!P268)</f>
        <v/>
      </c>
      <c r="Q268" s="178" t="str">
        <f>IF('DATA - Baseline'!Q268="Boy",1,IF('DATA - Baseline'!Q268="Girl",2,""))</f>
        <v/>
      </c>
      <c r="R268" s="192" t="str">
        <f>IF('DATA - Baseline'!R268&gt;0,'DATA - Baseline'!R268,"")</f>
        <v/>
      </c>
      <c r="S268" s="178" t="str">
        <f>IF('DATA - Baseline'!S268="Less than 0.5km",1,IF('DATA - Baseline'!S268="0.51 to 1.59km",2,IF('DATA - Baseline'!S268="1.6 to 3km",3,IF('DATA - Baseline'!S268="Over 3km",4, ""))))</f>
        <v/>
      </c>
      <c r="T268" s="126"/>
      <c r="U268" s="135"/>
      <c r="V268" s="135"/>
      <c r="W268" s="135"/>
      <c r="X268" s="135"/>
      <c r="Y268" s="135"/>
      <c r="Z268" s="178" t="str">
        <f>IF('DATA - Baseline'!Z268="STRONGLY AGREE",1,IF('DATA - Baseline'!Z268="AGREE",2,IF('DATA - Baseline'!Z268="DISAGREE",3,IF('DATA - Baseline'!Z268="STRONGLY DISAGREE",4, ""))))</f>
        <v/>
      </c>
      <c r="AA268" s="178" t="str">
        <f>IF(C268="","",(IF(COUNTA('DATA - Baseline'!AB268:AV268)&gt;0,1,2)))</f>
        <v/>
      </c>
      <c r="AB268" s="152"/>
      <c r="AC268" s="153"/>
      <c r="AD268" s="153"/>
      <c r="AE268" s="153"/>
      <c r="AF268" s="153"/>
      <c r="AG268" s="153"/>
      <c r="AH268" s="151"/>
      <c r="AI268" s="156"/>
      <c r="AJ268" s="156"/>
      <c r="AK268" s="156"/>
      <c r="AL268" s="156"/>
      <c r="AM268" s="156"/>
      <c r="AN268" s="156"/>
      <c r="AO268" s="157"/>
      <c r="AP268" s="158"/>
      <c r="AQ268" s="158"/>
      <c r="AR268" s="158"/>
      <c r="AS268" s="158"/>
      <c r="AT268" s="158"/>
      <c r="AU268" s="158"/>
      <c r="AV268" s="158"/>
      <c r="AW268" s="178" t="str">
        <f>IF('DATA - Baseline'!AW268="Relaxed",1,IF('DATA - Baseline'!AW268="Rushed",2,IF('DATA - Baseline'!AW268="Happy",3,IF('DATA - Baseline'!AW268="Tired",4,""))))</f>
        <v/>
      </c>
      <c r="AX268" s="178" t="str">
        <f>IF('DATA - Baseline'!AX268="Relaxed",1,IF('DATA - Baseline'!AX268="Rushed",2,IF('DATA - Baseline'!AX268="Happy",3,IF('DATA - Baseline'!AX268="Tired",4,""))))</f>
        <v/>
      </c>
      <c r="AY268" s="154"/>
      <c r="AZ268" s="314" t="str">
        <f>IF('DATA - Baseline'!AZ268="Yes",1,IF('DATA - Baseline'!AZ268="No",2,""))</f>
        <v/>
      </c>
      <c r="BA268" s="273"/>
      <c r="BB268" s="159"/>
      <c r="BC268" s="159"/>
      <c r="BE268" s="175"/>
    </row>
    <row r="269" spans="1:57" s="132" customFormat="1" ht="15" x14ac:dyDescent="0.3">
      <c r="A269" s="148"/>
      <c r="B269" s="149"/>
      <c r="C269" s="236" t="str">
        <f t="shared" si="4"/>
        <v/>
      </c>
      <c r="D269" s="198" t="str">
        <f>IF('DATA - Baseline'!D269="","",'DATA - Baseline'!D269)</f>
        <v/>
      </c>
      <c r="E269" s="178" t="str">
        <f>IF('DATA - Baseline'!E269="","",'DATA - Baseline'!E269)</f>
        <v/>
      </c>
      <c r="F269" s="178" t="str">
        <f>IF('DATA - Baseline'!F269="","",'DATA - Baseline'!F269)</f>
        <v/>
      </c>
      <c r="G269" s="178" t="str">
        <f>IF('DATA - Baseline'!G268="","",INDEX(Codes,MATCH('DATA - Baseline'!G268,Modes,0)))</f>
        <v/>
      </c>
      <c r="H269" s="178"/>
      <c r="I269" s="178" t="str">
        <f>IF('DATA - Baseline'!I269="","",INDEX(Codes,MATCH('DATA - Baseline'!I269,Modes,0)))</f>
        <v/>
      </c>
      <c r="J269" s="134"/>
      <c r="K269" s="192" t="str">
        <f>IF('DATA - Baseline'!K269=0,"",IF('DATA - Baseline'!K269="","",'DATA - Baseline'!K269))</f>
        <v/>
      </c>
      <c r="L269" s="192" t="str">
        <f>IF('DATA - Baseline'!L269="Yes",1,IF('DATA - Baseline'!L269="No",2,""))</f>
        <v/>
      </c>
      <c r="M269" s="192" t="str">
        <f>IF('DATA - Baseline'!M269="Yes",1,IF('DATA - Baseline'!M269="No",2,""))</f>
        <v/>
      </c>
      <c r="N269" s="178" t="str">
        <f>IF('DATA - Baseline'!N269="Relaxed",1,IF('DATA - Baseline'!N269="Rushed",2,IF('DATA - Baseline'!N269="Happy",3,IF('DATA - Baseline'!N269="Frustrated",4,IF('DATA - Baseline'!N269="Other",5,"")))))</f>
        <v/>
      </c>
      <c r="O269" s="176"/>
      <c r="P269" s="178" t="str">
        <f>IF('DATA - Baseline'!P269="","",'DATA - Baseline'!P269)</f>
        <v/>
      </c>
      <c r="Q269" s="178" t="str">
        <f>IF('DATA - Baseline'!Q269="Boy",1,IF('DATA - Baseline'!Q269="Girl",2,""))</f>
        <v/>
      </c>
      <c r="R269" s="192" t="str">
        <f>IF('DATA - Baseline'!R269&gt;0,'DATA - Baseline'!R269,"")</f>
        <v/>
      </c>
      <c r="S269" s="178" t="str">
        <f>IF('DATA - Baseline'!S269="Less than 0.5km",1,IF('DATA - Baseline'!S269="0.51 to 1.59km",2,IF('DATA - Baseline'!S269="1.6 to 3km",3,IF('DATA - Baseline'!S269="Over 3km",4, ""))))</f>
        <v/>
      </c>
      <c r="T269" s="126"/>
      <c r="U269" s="135"/>
      <c r="V269" s="135"/>
      <c r="W269" s="135"/>
      <c r="X269" s="135"/>
      <c r="Y269" s="135"/>
      <c r="Z269" s="178" t="str">
        <f>IF('DATA - Baseline'!Z269="STRONGLY AGREE",1,IF('DATA - Baseline'!Z269="AGREE",2,IF('DATA - Baseline'!Z269="DISAGREE",3,IF('DATA - Baseline'!Z269="STRONGLY DISAGREE",4, ""))))</f>
        <v/>
      </c>
      <c r="AA269" s="178" t="str">
        <f>IF(C269="","",(IF(COUNTA('DATA - Baseline'!AB269:AV269)&gt;0,1,2)))</f>
        <v/>
      </c>
      <c r="AB269" s="152"/>
      <c r="AC269" s="153"/>
      <c r="AD269" s="153"/>
      <c r="AE269" s="153"/>
      <c r="AF269" s="153"/>
      <c r="AG269" s="153"/>
      <c r="AH269" s="151"/>
      <c r="AI269" s="156"/>
      <c r="AJ269" s="156"/>
      <c r="AK269" s="156"/>
      <c r="AL269" s="156"/>
      <c r="AM269" s="156"/>
      <c r="AN269" s="156"/>
      <c r="AO269" s="157"/>
      <c r="AP269" s="158"/>
      <c r="AQ269" s="158"/>
      <c r="AR269" s="158"/>
      <c r="AS269" s="158"/>
      <c r="AT269" s="158"/>
      <c r="AU269" s="158"/>
      <c r="AV269" s="158"/>
      <c r="AW269" s="178" t="str">
        <f>IF('DATA - Baseline'!AW269="Relaxed",1,IF('DATA - Baseline'!AW269="Rushed",2,IF('DATA - Baseline'!AW269="Happy",3,IF('DATA - Baseline'!AW269="Tired",4,""))))</f>
        <v/>
      </c>
      <c r="AX269" s="178" t="str">
        <f>IF('DATA - Baseline'!AX269="Relaxed",1,IF('DATA - Baseline'!AX269="Rushed",2,IF('DATA - Baseline'!AX269="Happy",3,IF('DATA - Baseline'!AX269="Tired",4,""))))</f>
        <v/>
      </c>
      <c r="AY269" s="154"/>
      <c r="AZ269" s="314" t="str">
        <f>IF('DATA - Baseline'!AZ269="Yes",1,IF('DATA - Baseline'!AZ269="No",2,""))</f>
        <v/>
      </c>
      <c r="BA269" s="273"/>
      <c r="BB269" s="159"/>
      <c r="BC269" s="159"/>
      <c r="BE269" s="175"/>
    </row>
    <row r="270" spans="1:57" s="132" customFormat="1" ht="15" x14ac:dyDescent="0.3">
      <c r="A270" s="148"/>
      <c r="B270" s="149"/>
      <c r="C270" s="236" t="str">
        <f t="shared" si="4"/>
        <v/>
      </c>
      <c r="D270" s="198" t="str">
        <f>IF('DATA - Baseline'!D270="","",'DATA - Baseline'!D270)</f>
        <v/>
      </c>
      <c r="E270" s="178" t="str">
        <f>IF('DATA - Baseline'!E270="","",'DATA - Baseline'!E270)</f>
        <v/>
      </c>
      <c r="F270" s="178" t="str">
        <f>IF('DATA - Baseline'!F270="","",'DATA - Baseline'!F270)</f>
        <v/>
      </c>
      <c r="G270" s="178" t="str">
        <f>IF('DATA - Baseline'!G269="","",INDEX(Codes,MATCH('DATA - Baseline'!G269,Modes,0)))</f>
        <v/>
      </c>
      <c r="H270" s="178"/>
      <c r="I270" s="178" t="str">
        <f>IF('DATA - Baseline'!I270="","",INDEX(Codes,MATCH('DATA - Baseline'!I270,Modes,0)))</f>
        <v/>
      </c>
      <c r="J270" s="134"/>
      <c r="K270" s="192" t="str">
        <f>IF('DATA - Baseline'!K270=0,"",IF('DATA - Baseline'!K270="","",'DATA - Baseline'!K270))</f>
        <v/>
      </c>
      <c r="L270" s="192" t="str">
        <f>IF('DATA - Baseline'!L270="Yes",1,IF('DATA - Baseline'!L270="No",2,""))</f>
        <v/>
      </c>
      <c r="M270" s="192" t="str">
        <f>IF('DATA - Baseline'!M270="Yes",1,IF('DATA - Baseline'!M270="No",2,""))</f>
        <v/>
      </c>
      <c r="N270" s="178" t="str">
        <f>IF('DATA - Baseline'!N270="Relaxed",1,IF('DATA - Baseline'!N270="Rushed",2,IF('DATA - Baseline'!N270="Happy",3,IF('DATA - Baseline'!N270="Frustrated",4,IF('DATA - Baseline'!N270="Other",5,"")))))</f>
        <v/>
      </c>
      <c r="O270" s="176"/>
      <c r="P270" s="178" t="str">
        <f>IF('DATA - Baseline'!P270="","",'DATA - Baseline'!P270)</f>
        <v/>
      </c>
      <c r="Q270" s="178" t="str">
        <f>IF('DATA - Baseline'!Q270="Boy",1,IF('DATA - Baseline'!Q270="Girl",2,""))</f>
        <v/>
      </c>
      <c r="R270" s="192" t="str">
        <f>IF('DATA - Baseline'!R270&gt;0,'DATA - Baseline'!R270,"")</f>
        <v/>
      </c>
      <c r="S270" s="178" t="str">
        <f>IF('DATA - Baseline'!S270="Less than 0.5km",1,IF('DATA - Baseline'!S270="0.51 to 1.59km",2,IF('DATA - Baseline'!S270="1.6 to 3km",3,IF('DATA - Baseline'!S270="Over 3km",4, ""))))</f>
        <v/>
      </c>
      <c r="T270" s="126"/>
      <c r="U270" s="135"/>
      <c r="V270" s="135"/>
      <c r="W270" s="135"/>
      <c r="X270" s="135"/>
      <c r="Y270" s="135"/>
      <c r="Z270" s="178" t="str">
        <f>IF('DATA - Baseline'!Z270="STRONGLY AGREE",1,IF('DATA - Baseline'!Z270="AGREE",2,IF('DATA - Baseline'!Z270="DISAGREE",3,IF('DATA - Baseline'!Z270="STRONGLY DISAGREE",4, ""))))</f>
        <v/>
      </c>
      <c r="AA270" s="178" t="str">
        <f>IF(C270="","",(IF(COUNTA('DATA - Baseline'!AB270:AV270)&gt;0,1,2)))</f>
        <v/>
      </c>
      <c r="AB270" s="152"/>
      <c r="AC270" s="153"/>
      <c r="AD270" s="153"/>
      <c r="AE270" s="153"/>
      <c r="AF270" s="153"/>
      <c r="AG270" s="153"/>
      <c r="AH270" s="151"/>
      <c r="AI270" s="156"/>
      <c r="AJ270" s="156"/>
      <c r="AK270" s="156"/>
      <c r="AL270" s="156"/>
      <c r="AM270" s="156"/>
      <c r="AN270" s="156"/>
      <c r="AO270" s="157"/>
      <c r="AP270" s="158"/>
      <c r="AQ270" s="158"/>
      <c r="AR270" s="158"/>
      <c r="AS270" s="158"/>
      <c r="AT270" s="158"/>
      <c r="AU270" s="158"/>
      <c r="AV270" s="158"/>
      <c r="AW270" s="178" t="str">
        <f>IF('DATA - Baseline'!AW270="Relaxed",1,IF('DATA - Baseline'!AW270="Rushed",2,IF('DATA - Baseline'!AW270="Happy",3,IF('DATA - Baseline'!AW270="Tired",4,""))))</f>
        <v/>
      </c>
      <c r="AX270" s="178" t="str">
        <f>IF('DATA - Baseline'!AX270="Relaxed",1,IF('DATA - Baseline'!AX270="Rushed",2,IF('DATA - Baseline'!AX270="Happy",3,IF('DATA - Baseline'!AX270="Tired",4,""))))</f>
        <v/>
      </c>
      <c r="AY270" s="154"/>
      <c r="AZ270" s="314" t="str">
        <f>IF('DATA - Baseline'!AZ270="Yes",1,IF('DATA - Baseline'!AZ270="No",2,""))</f>
        <v/>
      </c>
      <c r="BA270" s="273"/>
      <c r="BB270" s="159"/>
      <c r="BC270" s="159"/>
      <c r="BE270" s="175"/>
    </row>
    <row r="271" spans="1:57" s="132" customFormat="1" ht="15" x14ac:dyDescent="0.3">
      <c r="A271" s="148"/>
      <c r="B271" s="149"/>
      <c r="C271" s="236" t="str">
        <f t="shared" si="4"/>
        <v/>
      </c>
      <c r="D271" s="198" t="str">
        <f>IF('DATA - Baseline'!D271="","",'DATA - Baseline'!D271)</f>
        <v/>
      </c>
      <c r="E271" s="178" t="str">
        <f>IF('DATA - Baseline'!E271="","",'DATA - Baseline'!E271)</f>
        <v/>
      </c>
      <c r="F271" s="178" t="str">
        <f>IF('DATA - Baseline'!F271="","",'DATA - Baseline'!F271)</f>
        <v/>
      </c>
      <c r="G271" s="178" t="str">
        <f>IF('DATA - Baseline'!G270="","",INDEX(Codes,MATCH('DATA - Baseline'!G270,Modes,0)))</f>
        <v/>
      </c>
      <c r="H271" s="178"/>
      <c r="I271" s="178" t="str">
        <f>IF('DATA - Baseline'!I271="","",INDEX(Codes,MATCH('DATA - Baseline'!I271,Modes,0)))</f>
        <v/>
      </c>
      <c r="J271" s="134"/>
      <c r="K271" s="192" t="str">
        <f>IF('DATA - Baseline'!K271=0,"",IF('DATA - Baseline'!K271="","",'DATA - Baseline'!K271))</f>
        <v/>
      </c>
      <c r="L271" s="192" t="str">
        <f>IF('DATA - Baseline'!L271="Yes",1,IF('DATA - Baseline'!L271="No",2,""))</f>
        <v/>
      </c>
      <c r="M271" s="192" t="str">
        <f>IF('DATA - Baseline'!M271="Yes",1,IF('DATA - Baseline'!M271="No",2,""))</f>
        <v/>
      </c>
      <c r="N271" s="178" t="str">
        <f>IF('DATA - Baseline'!N271="Relaxed",1,IF('DATA - Baseline'!N271="Rushed",2,IF('DATA - Baseline'!N271="Happy",3,IF('DATA - Baseline'!N271="Frustrated",4,IF('DATA - Baseline'!N271="Other",5,"")))))</f>
        <v/>
      </c>
      <c r="O271" s="176"/>
      <c r="P271" s="178" t="str">
        <f>IF('DATA - Baseline'!P271="","",'DATA - Baseline'!P271)</f>
        <v/>
      </c>
      <c r="Q271" s="178" t="str">
        <f>IF('DATA - Baseline'!Q271="Boy",1,IF('DATA - Baseline'!Q271="Girl",2,""))</f>
        <v/>
      </c>
      <c r="R271" s="192" t="str">
        <f>IF('DATA - Baseline'!R271&gt;0,'DATA - Baseline'!R271,"")</f>
        <v/>
      </c>
      <c r="S271" s="178" t="str">
        <f>IF('DATA - Baseline'!S271="Less than 0.5km",1,IF('DATA - Baseline'!S271="0.51 to 1.59km",2,IF('DATA - Baseline'!S271="1.6 to 3km",3,IF('DATA - Baseline'!S271="Over 3km",4, ""))))</f>
        <v/>
      </c>
      <c r="T271" s="126"/>
      <c r="U271" s="135"/>
      <c r="V271" s="135"/>
      <c r="W271" s="135"/>
      <c r="X271" s="135"/>
      <c r="Y271" s="135"/>
      <c r="Z271" s="178" t="str">
        <f>IF('DATA - Baseline'!Z271="STRONGLY AGREE",1,IF('DATA - Baseline'!Z271="AGREE",2,IF('DATA - Baseline'!Z271="DISAGREE",3,IF('DATA - Baseline'!Z271="STRONGLY DISAGREE",4, ""))))</f>
        <v/>
      </c>
      <c r="AA271" s="178" t="str">
        <f>IF(C271="","",(IF(COUNTA('DATA - Baseline'!AB271:AV271)&gt;0,1,2)))</f>
        <v/>
      </c>
      <c r="AB271" s="152"/>
      <c r="AC271" s="153"/>
      <c r="AD271" s="153"/>
      <c r="AE271" s="153"/>
      <c r="AF271" s="153"/>
      <c r="AG271" s="153"/>
      <c r="AH271" s="151"/>
      <c r="AI271" s="156"/>
      <c r="AJ271" s="156"/>
      <c r="AK271" s="156"/>
      <c r="AL271" s="156"/>
      <c r="AM271" s="156"/>
      <c r="AN271" s="156"/>
      <c r="AO271" s="157"/>
      <c r="AP271" s="158"/>
      <c r="AQ271" s="158"/>
      <c r="AR271" s="158"/>
      <c r="AS271" s="158"/>
      <c r="AT271" s="158"/>
      <c r="AU271" s="158"/>
      <c r="AV271" s="158"/>
      <c r="AW271" s="178" t="str">
        <f>IF('DATA - Baseline'!AW271="Relaxed",1,IF('DATA - Baseline'!AW271="Rushed",2,IF('DATA - Baseline'!AW271="Happy",3,IF('DATA - Baseline'!AW271="Tired",4,""))))</f>
        <v/>
      </c>
      <c r="AX271" s="178" t="str">
        <f>IF('DATA - Baseline'!AX271="Relaxed",1,IF('DATA - Baseline'!AX271="Rushed",2,IF('DATA - Baseline'!AX271="Happy",3,IF('DATA - Baseline'!AX271="Tired",4,""))))</f>
        <v/>
      </c>
      <c r="AY271" s="154"/>
      <c r="AZ271" s="314" t="str">
        <f>IF('DATA - Baseline'!AZ271="Yes",1,IF('DATA - Baseline'!AZ271="No",2,""))</f>
        <v/>
      </c>
      <c r="BA271" s="273"/>
      <c r="BB271" s="159"/>
      <c r="BC271" s="159"/>
      <c r="BE271" s="175"/>
    </row>
    <row r="272" spans="1:57" s="132" customFormat="1" ht="15" x14ac:dyDescent="0.3">
      <c r="A272" s="148"/>
      <c r="B272" s="149"/>
      <c r="C272" s="236" t="str">
        <f t="shared" si="4"/>
        <v/>
      </c>
      <c r="D272" s="198" t="str">
        <f>IF('DATA - Baseline'!D272="","",'DATA - Baseline'!D272)</f>
        <v/>
      </c>
      <c r="E272" s="178" t="str">
        <f>IF('DATA - Baseline'!E272="","",'DATA - Baseline'!E272)</f>
        <v/>
      </c>
      <c r="F272" s="178" t="str">
        <f>IF('DATA - Baseline'!F272="","",'DATA - Baseline'!F272)</f>
        <v/>
      </c>
      <c r="G272" s="178" t="str">
        <f>IF('DATA - Baseline'!G271="","",INDEX(Codes,MATCH('DATA - Baseline'!G271,Modes,0)))</f>
        <v/>
      </c>
      <c r="H272" s="178"/>
      <c r="I272" s="178" t="str">
        <f>IF('DATA - Baseline'!I272="","",INDEX(Codes,MATCH('DATA - Baseline'!I272,Modes,0)))</f>
        <v/>
      </c>
      <c r="J272" s="134"/>
      <c r="K272" s="192" t="str">
        <f>IF('DATA - Baseline'!K272=0,"",IF('DATA - Baseline'!K272="","",'DATA - Baseline'!K272))</f>
        <v/>
      </c>
      <c r="L272" s="192" t="str">
        <f>IF('DATA - Baseline'!L272="Yes",1,IF('DATA - Baseline'!L272="No",2,""))</f>
        <v/>
      </c>
      <c r="M272" s="192" t="str">
        <f>IF('DATA - Baseline'!M272="Yes",1,IF('DATA - Baseline'!M272="No",2,""))</f>
        <v/>
      </c>
      <c r="N272" s="178" t="str">
        <f>IF('DATA - Baseline'!N272="Relaxed",1,IF('DATA - Baseline'!N272="Rushed",2,IF('DATA - Baseline'!N272="Happy",3,IF('DATA - Baseline'!N272="Frustrated",4,IF('DATA - Baseline'!N272="Other",5,"")))))</f>
        <v/>
      </c>
      <c r="O272" s="176"/>
      <c r="P272" s="178" t="str">
        <f>IF('DATA - Baseline'!P272="","",'DATA - Baseline'!P272)</f>
        <v/>
      </c>
      <c r="Q272" s="178" t="str">
        <f>IF('DATA - Baseline'!Q272="Boy",1,IF('DATA - Baseline'!Q272="Girl",2,""))</f>
        <v/>
      </c>
      <c r="R272" s="192" t="str">
        <f>IF('DATA - Baseline'!R272&gt;0,'DATA - Baseline'!R272,"")</f>
        <v/>
      </c>
      <c r="S272" s="178" t="str">
        <f>IF('DATA - Baseline'!S272="Less than 0.5km",1,IF('DATA - Baseline'!S272="0.51 to 1.59km",2,IF('DATA - Baseline'!S272="1.6 to 3km",3,IF('DATA - Baseline'!S272="Over 3km",4, ""))))</f>
        <v/>
      </c>
      <c r="T272" s="126"/>
      <c r="U272" s="135"/>
      <c r="V272" s="135"/>
      <c r="W272" s="135"/>
      <c r="X272" s="135"/>
      <c r="Y272" s="135"/>
      <c r="Z272" s="178" t="str">
        <f>IF('DATA - Baseline'!Z272="STRONGLY AGREE",1,IF('DATA - Baseline'!Z272="AGREE",2,IF('DATA - Baseline'!Z272="DISAGREE",3,IF('DATA - Baseline'!Z272="STRONGLY DISAGREE",4, ""))))</f>
        <v/>
      </c>
      <c r="AA272" s="178" t="str">
        <f>IF(C272="","",(IF(COUNTA('DATA - Baseline'!AB272:AV272)&gt;0,1,2)))</f>
        <v/>
      </c>
      <c r="AB272" s="152"/>
      <c r="AC272" s="153"/>
      <c r="AD272" s="153"/>
      <c r="AE272" s="153"/>
      <c r="AF272" s="153"/>
      <c r="AG272" s="153"/>
      <c r="AH272" s="151"/>
      <c r="AI272" s="156"/>
      <c r="AJ272" s="156"/>
      <c r="AK272" s="156"/>
      <c r="AL272" s="156"/>
      <c r="AM272" s="156"/>
      <c r="AN272" s="156"/>
      <c r="AO272" s="157"/>
      <c r="AP272" s="158"/>
      <c r="AQ272" s="158"/>
      <c r="AR272" s="158"/>
      <c r="AS272" s="158"/>
      <c r="AT272" s="158"/>
      <c r="AU272" s="158"/>
      <c r="AV272" s="158"/>
      <c r="AW272" s="178" t="str">
        <f>IF('DATA - Baseline'!AW272="Relaxed",1,IF('DATA - Baseline'!AW272="Rushed",2,IF('DATA - Baseline'!AW272="Happy",3,IF('DATA - Baseline'!AW272="Tired",4,""))))</f>
        <v/>
      </c>
      <c r="AX272" s="178" t="str">
        <f>IF('DATA - Baseline'!AX272="Relaxed",1,IF('DATA - Baseline'!AX272="Rushed",2,IF('DATA - Baseline'!AX272="Happy",3,IF('DATA - Baseline'!AX272="Tired",4,""))))</f>
        <v/>
      </c>
      <c r="AY272" s="154"/>
      <c r="AZ272" s="314" t="str">
        <f>IF('DATA - Baseline'!AZ272="Yes",1,IF('DATA - Baseline'!AZ272="No",2,""))</f>
        <v/>
      </c>
      <c r="BA272" s="273"/>
      <c r="BB272" s="159"/>
      <c r="BC272" s="159"/>
      <c r="BE272" s="175"/>
    </row>
    <row r="273" spans="1:57" s="132" customFormat="1" ht="15" x14ac:dyDescent="0.3">
      <c r="A273" s="148"/>
      <c r="B273" s="149"/>
      <c r="C273" s="236" t="str">
        <f t="shared" si="4"/>
        <v/>
      </c>
      <c r="D273" s="198" t="str">
        <f>IF('DATA - Baseline'!D273="","",'DATA - Baseline'!D273)</f>
        <v/>
      </c>
      <c r="E273" s="178" t="str">
        <f>IF('DATA - Baseline'!E273="","",'DATA - Baseline'!E273)</f>
        <v/>
      </c>
      <c r="F273" s="178" t="str">
        <f>IF('DATA - Baseline'!F273="","",'DATA - Baseline'!F273)</f>
        <v/>
      </c>
      <c r="G273" s="178" t="str">
        <f>IF('DATA - Baseline'!G272="","",INDEX(Codes,MATCH('DATA - Baseline'!G272,Modes,0)))</f>
        <v/>
      </c>
      <c r="H273" s="178"/>
      <c r="I273" s="178" t="str">
        <f>IF('DATA - Baseline'!I273="","",INDEX(Codes,MATCH('DATA - Baseline'!I273,Modes,0)))</f>
        <v/>
      </c>
      <c r="J273" s="134"/>
      <c r="K273" s="192" t="str">
        <f>IF('DATA - Baseline'!K273=0,"",IF('DATA - Baseline'!K273="","",'DATA - Baseline'!K273))</f>
        <v/>
      </c>
      <c r="L273" s="192" t="str">
        <f>IF('DATA - Baseline'!L273="Yes",1,IF('DATA - Baseline'!L273="No",2,""))</f>
        <v/>
      </c>
      <c r="M273" s="192" t="str">
        <f>IF('DATA - Baseline'!M273="Yes",1,IF('DATA - Baseline'!M273="No",2,""))</f>
        <v/>
      </c>
      <c r="N273" s="178" t="str">
        <f>IF('DATA - Baseline'!N273="Relaxed",1,IF('DATA - Baseline'!N273="Rushed",2,IF('DATA - Baseline'!N273="Happy",3,IF('DATA - Baseline'!N273="Frustrated",4,IF('DATA - Baseline'!N273="Other",5,"")))))</f>
        <v/>
      </c>
      <c r="O273" s="176"/>
      <c r="P273" s="178" t="str">
        <f>IF('DATA - Baseline'!P273="","",'DATA - Baseline'!P273)</f>
        <v/>
      </c>
      <c r="Q273" s="178" t="str">
        <f>IF('DATA - Baseline'!Q273="Boy",1,IF('DATA - Baseline'!Q273="Girl",2,""))</f>
        <v/>
      </c>
      <c r="R273" s="192" t="str">
        <f>IF('DATA - Baseline'!R273&gt;0,'DATA - Baseline'!R273,"")</f>
        <v/>
      </c>
      <c r="S273" s="178" t="str">
        <f>IF('DATA - Baseline'!S273="Less than 0.5km",1,IF('DATA - Baseline'!S273="0.51 to 1.59km",2,IF('DATA - Baseline'!S273="1.6 to 3km",3,IF('DATA - Baseline'!S273="Over 3km",4, ""))))</f>
        <v/>
      </c>
      <c r="T273" s="126"/>
      <c r="U273" s="135"/>
      <c r="V273" s="135"/>
      <c r="W273" s="135"/>
      <c r="X273" s="135"/>
      <c r="Y273" s="135"/>
      <c r="Z273" s="178" t="str">
        <f>IF('DATA - Baseline'!Z273="STRONGLY AGREE",1,IF('DATA - Baseline'!Z273="AGREE",2,IF('DATA - Baseline'!Z273="DISAGREE",3,IF('DATA - Baseline'!Z273="STRONGLY DISAGREE",4, ""))))</f>
        <v/>
      </c>
      <c r="AA273" s="178" t="str">
        <f>IF(C273="","",(IF(COUNTA('DATA - Baseline'!AB273:AV273)&gt;0,1,2)))</f>
        <v/>
      </c>
      <c r="AB273" s="152"/>
      <c r="AC273" s="153"/>
      <c r="AD273" s="153"/>
      <c r="AE273" s="153"/>
      <c r="AF273" s="153"/>
      <c r="AG273" s="153"/>
      <c r="AH273" s="151"/>
      <c r="AI273" s="156"/>
      <c r="AJ273" s="156"/>
      <c r="AK273" s="156"/>
      <c r="AL273" s="156"/>
      <c r="AM273" s="156"/>
      <c r="AN273" s="156"/>
      <c r="AO273" s="157"/>
      <c r="AP273" s="158"/>
      <c r="AQ273" s="158"/>
      <c r="AR273" s="158"/>
      <c r="AS273" s="158"/>
      <c r="AT273" s="158"/>
      <c r="AU273" s="158"/>
      <c r="AV273" s="158"/>
      <c r="AW273" s="178" t="str">
        <f>IF('DATA - Baseline'!AW273="Relaxed",1,IF('DATA - Baseline'!AW273="Rushed",2,IF('DATA - Baseline'!AW273="Happy",3,IF('DATA - Baseline'!AW273="Tired",4,""))))</f>
        <v/>
      </c>
      <c r="AX273" s="178" t="str">
        <f>IF('DATA - Baseline'!AX273="Relaxed",1,IF('DATA - Baseline'!AX273="Rushed",2,IF('DATA - Baseline'!AX273="Happy",3,IF('DATA - Baseline'!AX273="Tired",4,""))))</f>
        <v/>
      </c>
      <c r="AY273" s="154"/>
      <c r="AZ273" s="314" t="str">
        <f>IF('DATA - Baseline'!AZ273="Yes",1,IF('DATA - Baseline'!AZ273="No",2,""))</f>
        <v/>
      </c>
      <c r="BA273" s="273"/>
      <c r="BB273" s="159"/>
      <c r="BC273" s="159"/>
      <c r="BE273" s="175"/>
    </row>
    <row r="274" spans="1:57" s="132" customFormat="1" ht="15" x14ac:dyDescent="0.3">
      <c r="A274" s="148"/>
      <c r="B274" s="149"/>
      <c r="C274" s="236" t="str">
        <f t="shared" si="4"/>
        <v/>
      </c>
      <c r="D274" s="198" t="str">
        <f>IF('DATA - Baseline'!D274="","",'DATA - Baseline'!D274)</f>
        <v/>
      </c>
      <c r="E274" s="178" t="str">
        <f>IF('DATA - Baseline'!E274="","",'DATA - Baseline'!E274)</f>
        <v/>
      </c>
      <c r="F274" s="178" t="str">
        <f>IF('DATA - Baseline'!F274="","",'DATA - Baseline'!F274)</f>
        <v/>
      </c>
      <c r="G274" s="178" t="str">
        <f>IF('DATA - Baseline'!G273="","",INDEX(Codes,MATCH('DATA - Baseline'!G273,Modes,0)))</f>
        <v/>
      </c>
      <c r="H274" s="178"/>
      <c r="I274" s="178" t="str">
        <f>IF('DATA - Baseline'!I274="","",INDEX(Codes,MATCH('DATA - Baseline'!I274,Modes,0)))</f>
        <v/>
      </c>
      <c r="J274" s="134"/>
      <c r="K274" s="192" t="str">
        <f>IF('DATA - Baseline'!K274=0,"",IF('DATA - Baseline'!K274="","",'DATA - Baseline'!K274))</f>
        <v/>
      </c>
      <c r="L274" s="192" t="str">
        <f>IF('DATA - Baseline'!L274="Yes",1,IF('DATA - Baseline'!L274="No",2,""))</f>
        <v/>
      </c>
      <c r="M274" s="192" t="str">
        <f>IF('DATA - Baseline'!M274="Yes",1,IF('DATA - Baseline'!M274="No",2,""))</f>
        <v/>
      </c>
      <c r="N274" s="178" t="str">
        <f>IF('DATA - Baseline'!N274="Relaxed",1,IF('DATA - Baseline'!N274="Rushed",2,IF('DATA - Baseline'!N274="Happy",3,IF('DATA - Baseline'!N274="Frustrated",4,IF('DATA - Baseline'!N274="Other",5,"")))))</f>
        <v/>
      </c>
      <c r="O274" s="176"/>
      <c r="P274" s="178" t="str">
        <f>IF('DATA - Baseline'!P274="","",'DATA - Baseline'!P274)</f>
        <v/>
      </c>
      <c r="Q274" s="178" t="str">
        <f>IF('DATA - Baseline'!Q274="Boy",1,IF('DATA - Baseline'!Q274="Girl",2,""))</f>
        <v/>
      </c>
      <c r="R274" s="192" t="str">
        <f>IF('DATA - Baseline'!R274&gt;0,'DATA - Baseline'!R274,"")</f>
        <v/>
      </c>
      <c r="S274" s="178" t="str">
        <f>IF('DATA - Baseline'!S274="Less than 0.5km",1,IF('DATA - Baseline'!S274="0.51 to 1.59km",2,IF('DATA - Baseline'!S274="1.6 to 3km",3,IF('DATA - Baseline'!S274="Over 3km",4, ""))))</f>
        <v/>
      </c>
      <c r="T274" s="126"/>
      <c r="U274" s="135"/>
      <c r="V274" s="135"/>
      <c r="W274" s="135"/>
      <c r="X274" s="135"/>
      <c r="Y274" s="135"/>
      <c r="Z274" s="178" t="str">
        <f>IF('DATA - Baseline'!Z274="STRONGLY AGREE",1,IF('DATA - Baseline'!Z274="AGREE",2,IF('DATA - Baseline'!Z274="DISAGREE",3,IF('DATA - Baseline'!Z274="STRONGLY DISAGREE",4, ""))))</f>
        <v/>
      </c>
      <c r="AA274" s="178" t="str">
        <f>IF(C274="","",(IF(COUNTA('DATA - Baseline'!AB274:AV274)&gt;0,1,2)))</f>
        <v/>
      </c>
      <c r="AB274" s="152"/>
      <c r="AC274" s="153"/>
      <c r="AD274" s="153"/>
      <c r="AE274" s="153"/>
      <c r="AF274" s="153"/>
      <c r="AG274" s="153"/>
      <c r="AH274" s="151"/>
      <c r="AI274" s="156"/>
      <c r="AJ274" s="156"/>
      <c r="AK274" s="156"/>
      <c r="AL274" s="156"/>
      <c r="AM274" s="156"/>
      <c r="AN274" s="156"/>
      <c r="AO274" s="157"/>
      <c r="AP274" s="158"/>
      <c r="AQ274" s="158"/>
      <c r="AR274" s="158"/>
      <c r="AS274" s="158"/>
      <c r="AT274" s="158"/>
      <c r="AU274" s="158"/>
      <c r="AV274" s="158"/>
      <c r="AW274" s="178" t="str">
        <f>IF('DATA - Baseline'!AW274="Relaxed",1,IF('DATA - Baseline'!AW274="Rushed",2,IF('DATA - Baseline'!AW274="Happy",3,IF('DATA - Baseline'!AW274="Tired",4,""))))</f>
        <v/>
      </c>
      <c r="AX274" s="178" t="str">
        <f>IF('DATA - Baseline'!AX274="Relaxed",1,IF('DATA - Baseline'!AX274="Rushed",2,IF('DATA - Baseline'!AX274="Happy",3,IF('DATA - Baseline'!AX274="Tired",4,""))))</f>
        <v/>
      </c>
      <c r="AY274" s="154"/>
      <c r="AZ274" s="314" t="str">
        <f>IF('DATA - Baseline'!AZ274="Yes",1,IF('DATA - Baseline'!AZ274="No",2,""))</f>
        <v/>
      </c>
      <c r="BA274" s="273"/>
      <c r="BB274" s="159"/>
      <c r="BC274" s="159"/>
      <c r="BE274" s="175"/>
    </row>
    <row r="275" spans="1:57" s="132" customFormat="1" ht="15" x14ac:dyDescent="0.3">
      <c r="A275" s="148"/>
      <c r="B275" s="149"/>
      <c r="C275" s="236" t="str">
        <f t="shared" si="4"/>
        <v/>
      </c>
      <c r="D275" s="198" t="str">
        <f>IF('DATA - Baseline'!D275="","",'DATA - Baseline'!D275)</f>
        <v/>
      </c>
      <c r="E275" s="178" t="str">
        <f>IF('DATA - Baseline'!E275="","",'DATA - Baseline'!E275)</f>
        <v/>
      </c>
      <c r="F275" s="178" t="str">
        <f>IF('DATA - Baseline'!F275="","",'DATA - Baseline'!F275)</f>
        <v/>
      </c>
      <c r="G275" s="178" t="str">
        <f>IF('DATA - Baseline'!G274="","",INDEX(Codes,MATCH('DATA - Baseline'!G274,Modes,0)))</f>
        <v/>
      </c>
      <c r="H275" s="178"/>
      <c r="I275" s="178" t="str">
        <f>IF('DATA - Baseline'!I275="","",INDEX(Codes,MATCH('DATA - Baseline'!I275,Modes,0)))</f>
        <v/>
      </c>
      <c r="J275" s="134"/>
      <c r="K275" s="192" t="str">
        <f>IF('DATA - Baseline'!K275=0,"",IF('DATA - Baseline'!K275="","",'DATA - Baseline'!K275))</f>
        <v/>
      </c>
      <c r="L275" s="192" t="str">
        <f>IF('DATA - Baseline'!L275="Yes",1,IF('DATA - Baseline'!L275="No",2,""))</f>
        <v/>
      </c>
      <c r="M275" s="192" t="str">
        <f>IF('DATA - Baseline'!M275="Yes",1,IF('DATA - Baseline'!M275="No",2,""))</f>
        <v/>
      </c>
      <c r="N275" s="178" t="str">
        <f>IF('DATA - Baseline'!N275="Relaxed",1,IF('DATA - Baseline'!N275="Rushed",2,IF('DATA - Baseline'!N275="Happy",3,IF('DATA - Baseline'!N275="Frustrated",4,IF('DATA - Baseline'!N275="Other",5,"")))))</f>
        <v/>
      </c>
      <c r="O275" s="176"/>
      <c r="P275" s="178" t="str">
        <f>IF('DATA - Baseline'!P275="","",'DATA - Baseline'!P275)</f>
        <v/>
      </c>
      <c r="Q275" s="178" t="str">
        <f>IF('DATA - Baseline'!Q275="Boy",1,IF('DATA - Baseline'!Q275="Girl",2,""))</f>
        <v/>
      </c>
      <c r="R275" s="192" t="str">
        <f>IF('DATA - Baseline'!R275&gt;0,'DATA - Baseline'!R275,"")</f>
        <v/>
      </c>
      <c r="S275" s="178" t="str">
        <f>IF('DATA - Baseline'!S275="Less than 0.5km",1,IF('DATA - Baseline'!S275="0.51 to 1.59km",2,IF('DATA - Baseline'!S275="1.6 to 3km",3,IF('DATA - Baseline'!S275="Over 3km",4, ""))))</f>
        <v/>
      </c>
      <c r="T275" s="126"/>
      <c r="U275" s="135"/>
      <c r="V275" s="135"/>
      <c r="W275" s="135"/>
      <c r="X275" s="135"/>
      <c r="Y275" s="135"/>
      <c r="Z275" s="178" t="str">
        <f>IF('DATA - Baseline'!Z275="STRONGLY AGREE",1,IF('DATA - Baseline'!Z275="AGREE",2,IF('DATA - Baseline'!Z275="DISAGREE",3,IF('DATA - Baseline'!Z275="STRONGLY DISAGREE",4, ""))))</f>
        <v/>
      </c>
      <c r="AA275" s="178" t="str">
        <f>IF(C275="","",(IF(COUNTA('DATA - Baseline'!AB275:AV275)&gt;0,1,2)))</f>
        <v/>
      </c>
      <c r="AB275" s="152"/>
      <c r="AC275" s="153"/>
      <c r="AD275" s="153"/>
      <c r="AE275" s="153"/>
      <c r="AF275" s="153"/>
      <c r="AG275" s="153"/>
      <c r="AH275" s="151"/>
      <c r="AI275" s="156"/>
      <c r="AJ275" s="156"/>
      <c r="AK275" s="156"/>
      <c r="AL275" s="156"/>
      <c r="AM275" s="156"/>
      <c r="AN275" s="156"/>
      <c r="AO275" s="157"/>
      <c r="AP275" s="158"/>
      <c r="AQ275" s="158"/>
      <c r="AR275" s="158"/>
      <c r="AS275" s="158"/>
      <c r="AT275" s="158"/>
      <c r="AU275" s="158"/>
      <c r="AV275" s="158"/>
      <c r="AW275" s="178" t="str">
        <f>IF('DATA - Baseline'!AW275="Relaxed",1,IF('DATA - Baseline'!AW275="Rushed",2,IF('DATA - Baseline'!AW275="Happy",3,IF('DATA - Baseline'!AW275="Tired",4,""))))</f>
        <v/>
      </c>
      <c r="AX275" s="178" t="str">
        <f>IF('DATA - Baseline'!AX275="Relaxed",1,IF('DATA - Baseline'!AX275="Rushed",2,IF('DATA - Baseline'!AX275="Happy",3,IF('DATA - Baseline'!AX275="Tired",4,""))))</f>
        <v/>
      </c>
      <c r="AY275" s="154"/>
      <c r="AZ275" s="314" t="str">
        <f>IF('DATA - Baseline'!AZ275="Yes",1,IF('DATA - Baseline'!AZ275="No",2,""))</f>
        <v/>
      </c>
      <c r="BA275" s="273"/>
      <c r="BB275" s="159"/>
      <c r="BC275" s="159"/>
      <c r="BE275" s="175"/>
    </row>
    <row r="276" spans="1:57" s="132" customFormat="1" ht="15" x14ac:dyDescent="0.3">
      <c r="A276" s="148"/>
      <c r="B276" s="149"/>
      <c r="C276" s="236" t="str">
        <f t="shared" si="4"/>
        <v/>
      </c>
      <c r="D276" s="198" t="str">
        <f>IF('DATA - Baseline'!D276="","",'DATA - Baseline'!D276)</f>
        <v/>
      </c>
      <c r="E276" s="178" t="str">
        <f>IF('DATA - Baseline'!E276="","",'DATA - Baseline'!E276)</f>
        <v/>
      </c>
      <c r="F276" s="178" t="str">
        <f>IF('DATA - Baseline'!F276="","",'DATA - Baseline'!F276)</f>
        <v/>
      </c>
      <c r="G276" s="178" t="str">
        <f>IF('DATA - Baseline'!G275="","",INDEX(Codes,MATCH('DATA - Baseline'!G275,Modes,0)))</f>
        <v/>
      </c>
      <c r="H276" s="178"/>
      <c r="I276" s="178" t="str">
        <f>IF('DATA - Baseline'!I276="","",INDEX(Codes,MATCH('DATA - Baseline'!I276,Modes,0)))</f>
        <v/>
      </c>
      <c r="J276" s="134"/>
      <c r="K276" s="192" t="str">
        <f>IF('DATA - Baseline'!K276=0,"",IF('DATA - Baseline'!K276="","",'DATA - Baseline'!K276))</f>
        <v/>
      </c>
      <c r="L276" s="192" t="str">
        <f>IF('DATA - Baseline'!L276="Yes",1,IF('DATA - Baseline'!L276="No",2,""))</f>
        <v/>
      </c>
      <c r="M276" s="192" t="str">
        <f>IF('DATA - Baseline'!M276="Yes",1,IF('DATA - Baseline'!M276="No",2,""))</f>
        <v/>
      </c>
      <c r="N276" s="178" t="str">
        <f>IF('DATA - Baseline'!N276="Relaxed",1,IF('DATA - Baseline'!N276="Rushed",2,IF('DATA - Baseline'!N276="Happy",3,IF('DATA - Baseline'!N276="Frustrated",4,IF('DATA - Baseline'!N276="Other",5,"")))))</f>
        <v/>
      </c>
      <c r="O276" s="176"/>
      <c r="P276" s="178" t="str">
        <f>IF('DATA - Baseline'!P276="","",'DATA - Baseline'!P276)</f>
        <v/>
      </c>
      <c r="Q276" s="178" t="str">
        <f>IF('DATA - Baseline'!Q276="Boy",1,IF('DATA - Baseline'!Q276="Girl",2,""))</f>
        <v/>
      </c>
      <c r="R276" s="192" t="str">
        <f>IF('DATA - Baseline'!R276&gt;0,'DATA - Baseline'!R276,"")</f>
        <v/>
      </c>
      <c r="S276" s="178" t="str">
        <f>IF('DATA - Baseline'!S276="Less than 0.5km",1,IF('DATA - Baseline'!S276="0.51 to 1.59km",2,IF('DATA - Baseline'!S276="1.6 to 3km",3,IF('DATA - Baseline'!S276="Over 3km",4, ""))))</f>
        <v/>
      </c>
      <c r="T276" s="126"/>
      <c r="U276" s="135"/>
      <c r="V276" s="135"/>
      <c r="W276" s="135"/>
      <c r="X276" s="135"/>
      <c r="Y276" s="135"/>
      <c r="Z276" s="178" t="str">
        <f>IF('DATA - Baseline'!Z276="STRONGLY AGREE",1,IF('DATA - Baseline'!Z276="AGREE",2,IF('DATA - Baseline'!Z276="DISAGREE",3,IF('DATA - Baseline'!Z276="STRONGLY DISAGREE",4, ""))))</f>
        <v/>
      </c>
      <c r="AA276" s="178" t="str">
        <f>IF(C276="","",(IF(COUNTA('DATA - Baseline'!AB276:AV276)&gt;0,1,2)))</f>
        <v/>
      </c>
      <c r="AB276" s="152"/>
      <c r="AC276" s="153"/>
      <c r="AD276" s="153"/>
      <c r="AE276" s="153"/>
      <c r="AF276" s="153"/>
      <c r="AG276" s="153"/>
      <c r="AH276" s="151"/>
      <c r="AI276" s="156"/>
      <c r="AJ276" s="156"/>
      <c r="AK276" s="156"/>
      <c r="AL276" s="156"/>
      <c r="AM276" s="156"/>
      <c r="AN276" s="156"/>
      <c r="AO276" s="157"/>
      <c r="AP276" s="158"/>
      <c r="AQ276" s="158"/>
      <c r="AR276" s="158"/>
      <c r="AS276" s="158"/>
      <c r="AT276" s="158"/>
      <c r="AU276" s="158"/>
      <c r="AV276" s="158"/>
      <c r="AW276" s="178" t="str">
        <f>IF('DATA - Baseline'!AW276="Relaxed",1,IF('DATA - Baseline'!AW276="Rushed",2,IF('DATA - Baseline'!AW276="Happy",3,IF('DATA - Baseline'!AW276="Tired",4,""))))</f>
        <v/>
      </c>
      <c r="AX276" s="178" t="str">
        <f>IF('DATA - Baseline'!AX276="Relaxed",1,IF('DATA - Baseline'!AX276="Rushed",2,IF('DATA - Baseline'!AX276="Happy",3,IF('DATA - Baseline'!AX276="Tired",4,""))))</f>
        <v/>
      </c>
      <c r="AY276" s="154"/>
      <c r="AZ276" s="314" t="str">
        <f>IF('DATA - Baseline'!AZ276="Yes",1,IF('DATA - Baseline'!AZ276="No",2,""))</f>
        <v/>
      </c>
      <c r="BA276" s="273"/>
      <c r="BB276" s="159"/>
      <c r="BC276" s="159"/>
      <c r="BE276" s="175"/>
    </row>
    <row r="277" spans="1:57" s="132" customFormat="1" ht="15" x14ac:dyDescent="0.3">
      <c r="A277" s="148"/>
      <c r="B277" s="149"/>
      <c r="C277" s="236" t="str">
        <f t="shared" si="4"/>
        <v/>
      </c>
      <c r="D277" s="198" t="str">
        <f>IF('DATA - Baseline'!D277="","",'DATA - Baseline'!D277)</f>
        <v/>
      </c>
      <c r="E277" s="178" t="str">
        <f>IF('DATA - Baseline'!E277="","",'DATA - Baseline'!E277)</f>
        <v/>
      </c>
      <c r="F277" s="178" t="str">
        <f>IF('DATA - Baseline'!F277="","",'DATA - Baseline'!F277)</f>
        <v/>
      </c>
      <c r="G277" s="178" t="str">
        <f>IF('DATA - Baseline'!G276="","",INDEX(Codes,MATCH('DATA - Baseline'!G276,Modes,0)))</f>
        <v/>
      </c>
      <c r="H277" s="178"/>
      <c r="I277" s="178" t="str">
        <f>IF('DATA - Baseline'!I277="","",INDEX(Codes,MATCH('DATA - Baseline'!I277,Modes,0)))</f>
        <v/>
      </c>
      <c r="J277" s="134"/>
      <c r="K277" s="192" t="str">
        <f>IF('DATA - Baseline'!K277=0,"",IF('DATA - Baseline'!K277="","",'DATA - Baseline'!K277))</f>
        <v/>
      </c>
      <c r="L277" s="192" t="str">
        <f>IF('DATA - Baseline'!L277="Yes",1,IF('DATA - Baseline'!L277="No",2,""))</f>
        <v/>
      </c>
      <c r="M277" s="192" t="str">
        <f>IF('DATA - Baseline'!M277="Yes",1,IF('DATA - Baseline'!M277="No",2,""))</f>
        <v/>
      </c>
      <c r="N277" s="178" t="str">
        <f>IF('DATA - Baseline'!N277="Relaxed",1,IF('DATA - Baseline'!N277="Rushed",2,IF('DATA - Baseline'!N277="Happy",3,IF('DATA - Baseline'!N277="Frustrated",4,IF('DATA - Baseline'!N277="Other",5,"")))))</f>
        <v/>
      </c>
      <c r="O277" s="176"/>
      <c r="P277" s="178" t="str">
        <f>IF('DATA - Baseline'!P277="","",'DATA - Baseline'!P277)</f>
        <v/>
      </c>
      <c r="Q277" s="178" t="str">
        <f>IF('DATA - Baseline'!Q277="Boy",1,IF('DATA - Baseline'!Q277="Girl",2,""))</f>
        <v/>
      </c>
      <c r="R277" s="192" t="str">
        <f>IF('DATA - Baseline'!R277&gt;0,'DATA - Baseline'!R277,"")</f>
        <v/>
      </c>
      <c r="S277" s="178" t="str">
        <f>IF('DATA - Baseline'!S277="Less than 0.5km",1,IF('DATA - Baseline'!S277="0.51 to 1.59km",2,IF('DATA - Baseline'!S277="1.6 to 3km",3,IF('DATA - Baseline'!S277="Over 3km",4, ""))))</f>
        <v/>
      </c>
      <c r="T277" s="126"/>
      <c r="U277" s="135"/>
      <c r="V277" s="135"/>
      <c r="W277" s="135"/>
      <c r="X277" s="135"/>
      <c r="Y277" s="135"/>
      <c r="Z277" s="178" t="str">
        <f>IF('DATA - Baseline'!Z277="STRONGLY AGREE",1,IF('DATA - Baseline'!Z277="AGREE",2,IF('DATA - Baseline'!Z277="DISAGREE",3,IF('DATA - Baseline'!Z277="STRONGLY DISAGREE",4, ""))))</f>
        <v/>
      </c>
      <c r="AA277" s="178" t="str">
        <f>IF(C277="","",(IF(COUNTA('DATA - Baseline'!AB277:AV277)&gt;0,1,2)))</f>
        <v/>
      </c>
      <c r="AB277" s="152"/>
      <c r="AC277" s="153"/>
      <c r="AD277" s="153"/>
      <c r="AE277" s="153"/>
      <c r="AF277" s="153"/>
      <c r="AG277" s="153"/>
      <c r="AH277" s="151"/>
      <c r="AI277" s="156"/>
      <c r="AJ277" s="156"/>
      <c r="AK277" s="156"/>
      <c r="AL277" s="156"/>
      <c r="AM277" s="156"/>
      <c r="AN277" s="156"/>
      <c r="AO277" s="157"/>
      <c r="AP277" s="158"/>
      <c r="AQ277" s="158"/>
      <c r="AR277" s="158"/>
      <c r="AS277" s="158"/>
      <c r="AT277" s="158"/>
      <c r="AU277" s="158"/>
      <c r="AV277" s="158"/>
      <c r="AW277" s="178" t="str">
        <f>IF('DATA - Baseline'!AW277="Relaxed",1,IF('DATA - Baseline'!AW277="Rushed",2,IF('DATA - Baseline'!AW277="Happy",3,IF('DATA - Baseline'!AW277="Tired",4,""))))</f>
        <v/>
      </c>
      <c r="AX277" s="178" t="str">
        <f>IF('DATA - Baseline'!AX277="Relaxed",1,IF('DATA - Baseline'!AX277="Rushed",2,IF('DATA - Baseline'!AX277="Happy",3,IF('DATA - Baseline'!AX277="Tired",4,""))))</f>
        <v/>
      </c>
      <c r="AY277" s="154"/>
      <c r="AZ277" s="314" t="str">
        <f>IF('DATA - Baseline'!AZ277="Yes",1,IF('DATA - Baseline'!AZ277="No",2,""))</f>
        <v/>
      </c>
      <c r="BA277" s="273"/>
      <c r="BB277" s="159"/>
      <c r="BC277" s="159"/>
      <c r="BE277" s="175"/>
    </row>
    <row r="278" spans="1:57" s="132" customFormat="1" ht="15" x14ac:dyDescent="0.3">
      <c r="A278" s="148"/>
      <c r="B278" s="149"/>
      <c r="C278" s="236" t="str">
        <f t="shared" si="4"/>
        <v/>
      </c>
      <c r="D278" s="198" t="str">
        <f>IF('DATA - Baseline'!D278="","",'DATA - Baseline'!D278)</f>
        <v/>
      </c>
      <c r="E278" s="178" t="str">
        <f>IF('DATA - Baseline'!E278="","",'DATA - Baseline'!E278)</f>
        <v/>
      </c>
      <c r="F278" s="178" t="str">
        <f>IF('DATA - Baseline'!F278="","",'DATA - Baseline'!F278)</f>
        <v/>
      </c>
      <c r="G278" s="178" t="str">
        <f>IF('DATA - Baseline'!G277="","",INDEX(Codes,MATCH('DATA - Baseline'!G277,Modes,0)))</f>
        <v/>
      </c>
      <c r="H278" s="178"/>
      <c r="I278" s="178" t="str">
        <f>IF('DATA - Baseline'!I278="","",INDEX(Codes,MATCH('DATA - Baseline'!I278,Modes,0)))</f>
        <v/>
      </c>
      <c r="J278" s="134"/>
      <c r="K278" s="192" t="str">
        <f>IF('DATA - Baseline'!K278=0,"",IF('DATA - Baseline'!K278="","",'DATA - Baseline'!K278))</f>
        <v/>
      </c>
      <c r="L278" s="192" t="str">
        <f>IF('DATA - Baseline'!L278="Yes",1,IF('DATA - Baseline'!L278="No",2,""))</f>
        <v/>
      </c>
      <c r="M278" s="192" t="str">
        <f>IF('DATA - Baseline'!M278="Yes",1,IF('DATA - Baseline'!M278="No",2,""))</f>
        <v/>
      </c>
      <c r="N278" s="178" t="str">
        <f>IF('DATA - Baseline'!N278="Relaxed",1,IF('DATA - Baseline'!N278="Rushed",2,IF('DATA - Baseline'!N278="Happy",3,IF('DATA - Baseline'!N278="Frustrated",4,IF('DATA - Baseline'!N278="Other",5,"")))))</f>
        <v/>
      </c>
      <c r="O278" s="176"/>
      <c r="P278" s="178" t="str">
        <f>IF('DATA - Baseline'!P278="","",'DATA - Baseline'!P278)</f>
        <v/>
      </c>
      <c r="Q278" s="178" t="str">
        <f>IF('DATA - Baseline'!Q278="Boy",1,IF('DATA - Baseline'!Q278="Girl",2,""))</f>
        <v/>
      </c>
      <c r="R278" s="192" t="str">
        <f>IF('DATA - Baseline'!R278&gt;0,'DATA - Baseline'!R278,"")</f>
        <v/>
      </c>
      <c r="S278" s="178" t="str">
        <f>IF('DATA - Baseline'!S278="Less than 0.5km",1,IF('DATA - Baseline'!S278="0.51 to 1.59km",2,IF('DATA - Baseline'!S278="1.6 to 3km",3,IF('DATA - Baseline'!S278="Over 3km",4, ""))))</f>
        <v/>
      </c>
      <c r="T278" s="126"/>
      <c r="U278" s="135"/>
      <c r="V278" s="135"/>
      <c r="W278" s="135"/>
      <c r="X278" s="135"/>
      <c r="Y278" s="135"/>
      <c r="Z278" s="178" t="str">
        <f>IF('DATA - Baseline'!Z278="STRONGLY AGREE",1,IF('DATA - Baseline'!Z278="AGREE",2,IF('DATA - Baseline'!Z278="DISAGREE",3,IF('DATA - Baseline'!Z278="STRONGLY DISAGREE",4, ""))))</f>
        <v/>
      </c>
      <c r="AA278" s="178" t="str">
        <f>IF(C278="","",(IF(COUNTA('DATA - Baseline'!AB278:AV278)&gt;0,1,2)))</f>
        <v/>
      </c>
      <c r="AB278" s="152"/>
      <c r="AC278" s="153"/>
      <c r="AD278" s="153"/>
      <c r="AE278" s="153"/>
      <c r="AF278" s="153"/>
      <c r="AG278" s="153"/>
      <c r="AH278" s="151"/>
      <c r="AI278" s="156"/>
      <c r="AJ278" s="156"/>
      <c r="AK278" s="156"/>
      <c r="AL278" s="156"/>
      <c r="AM278" s="156"/>
      <c r="AN278" s="156"/>
      <c r="AO278" s="157"/>
      <c r="AP278" s="158"/>
      <c r="AQ278" s="158"/>
      <c r="AR278" s="158"/>
      <c r="AS278" s="158"/>
      <c r="AT278" s="158"/>
      <c r="AU278" s="158"/>
      <c r="AV278" s="158"/>
      <c r="AW278" s="178" t="str">
        <f>IF('DATA - Baseline'!AW278="Relaxed",1,IF('DATA - Baseline'!AW278="Rushed",2,IF('DATA - Baseline'!AW278="Happy",3,IF('DATA - Baseline'!AW278="Tired",4,""))))</f>
        <v/>
      </c>
      <c r="AX278" s="178" t="str">
        <f>IF('DATA - Baseline'!AX278="Relaxed",1,IF('DATA - Baseline'!AX278="Rushed",2,IF('DATA - Baseline'!AX278="Happy",3,IF('DATA - Baseline'!AX278="Tired",4,""))))</f>
        <v/>
      </c>
      <c r="AY278" s="154"/>
      <c r="AZ278" s="314" t="str">
        <f>IF('DATA - Baseline'!AZ278="Yes",1,IF('DATA - Baseline'!AZ278="No",2,""))</f>
        <v/>
      </c>
      <c r="BA278" s="273"/>
      <c r="BB278" s="159"/>
      <c r="BC278" s="159"/>
      <c r="BE278" s="175"/>
    </row>
    <row r="279" spans="1:57" s="132" customFormat="1" ht="15" x14ac:dyDescent="0.3">
      <c r="A279" s="148"/>
      <c r="B279" s="149"/>
      <c r="C279" s="236" t="str">
        <f t="shared" si="4"/>
        <v/>
      </c>
      <c r="D279" s="198" t="str">
        <f>IF('DATA - Baseline'!D279="","",'DATA - Baseline'!D279)</f>
        <v/>
      </c>
      <c r="E279" s="178" t="str">
        <f>IF('DATA - Baseline'!E279="","",'DATA - Baseline'!E279)</f>
        <v/>
      </c>
      <c r="F279" s="178" t="str">
        <f>IF('DATA - Baseline'!F279="","",'DATA - Baseline'!F279)</f>
        <v/>
      </c>
      <c r="G279" s="178" t="str">
        <f>IF('DATA - Baseline'!G278="","",INDEX(Codes,MATCH('DATA - Baseline'!G278,Modes,0)))</f>
        <v/>
      </c>
      <c r="H279" s="178"/>
      <c r="I279" s="178" t="str">
        <f>IF('DATA - Baseline'!I279="","",INDEX(Codes,MATCH('DATA - Baseline'!I279,Modes,0)))</f>
        <v/>
      </c>
      <c r="J279" s="134"/>
      <c r="K279" s="192" t="str">
        <f>IF('DATA - Baseline'!K279=0,"",IF('DATA - Baseline'!K279="","",'DATA - Baseline'!K279))</f>
        <v/>
      </c>
      <c r="L279" s="192" t="str">
        <f>IF('DATA - Baseline'!L279="Yes",1,IF('DATA - Baseline'!L279="No",2,""))</f>
        <v/>
      </c>
      <c r="M279" s="192" t="str">
        <f>IF('DATA - Baseline'!M279="Yes",1,IF('DATA - Baseline'!M279="No",2,""))</f>
        <v/>
      </c>
      <c r="N279" s="178" t="str">
        <f>IF('DATA - Baseline'!N279="Relaxed",1,IF('DATA - Baseline'!N279="Rushed",2,IF('DATA - Baseline'!N279="Happy",3,IF('DATA - Baseline'!N279="Frustrated",4,IF('DATA - Baseline'!N279="Other",5,"")))))</f>
        <v/>
      </c>
      <c r="O279" s="176"/>
      <c r="P279" s="178" t="str">
        <f>IF('DATA - Baseline'!P279="","",'DATA - Baseline'!P279)</f>
        <v/>
      </c>
      <c r="Q279" s="178" t="str">
        <f>IF('DATA - Baseline'!Q279="Boy",1,IF('DATA - Baseline'!Q279="Girl",2,""))</f>
        <v/>
      </c>
      <c r="R279" s="192" t="str">
        <f>IF('DATA - Baseline'!R279&gt;0,'DATA - Baseline'!R279,"")</f>
        <v/>
      </c>
      <c r="S279" s="178" t="str">
        <f>IF('DATA - Baseline'!S279="Less than 0.5km",1,IF('DATA - Baseline'!S279="0.51 to 1.59km",2,IF('DATA - Baseline'!S279="1.6 to 3km",3,IF('DATA - Baseline'!S279="Over 3km",4, ""))))</f>
        <v/>
      </c>
      <c r="T279" s="126"/>
      <c r="U279" s="135"/>
      <c r="V279" s="135"/>
      <c r="W279" s="135"/>
      <c r="X279" s="135"/>
      <c r="Y279" s="135"/>
      <c r="Z279" s="178" t="str">
        <f>IF('DATA - Baseline'!Z279="STRONGLY AGREE",1,IF('DATA - Baseline'!Z279="AGREE",2,IF('DATA - Baseline'!Z279="DISAGREE",3,IF('DATA - Baseline'!Z279="STRONGLY DISAGREE",4, ""))))</f>
        <v/>
      </c>
      <c r="AA279" s="178" t="str">
        <f>IF(C279="","",(IF(COUNTA('DATA - Baseline'!AB279:AV279)&gt;0,1,2)))</f>
        <v/>
      </c>
      <c r="AB279" s="152"/>
      <c r="AC279" s="153"/>
      <c r="AD279" s="153"/>
      <c r="AE279" s="153"/>
      <c r="AF279" s="153"/>
      <c r="AG279" s="153"/>
      <c r="AH279" s="151"/>
      <c r="AI279" s="156"/>
      <c r="AJ279" s="156"/>
      <c r="AK279" s="156"/>
      <c r="AL279" s="156"/>
      <c r="AM279" s="156"/>
      <c r="AN279" s="156"/>
      <c r="AO279" s="157"/>
      <c r="AP279" s="158"/>
      <c r="AQ279" s="158"/>
      <c r="AR279" s="158"/>
      <c r="AS279" s="158"/>
      <c r="AT279" s="158"/>
      <c r="AU279" s="158"/>
      <c r="AV279" s="158"/>
      <c r="AW279" s="178" t="str">
        <f>IF('DATA - Baseline'!AW279="Relaxed",1,IF('DATA - Baseline'!AW279="Rushed",2,IF('DATA - Baseline'!AW279="Happy",3,IF('DATA - Baseline'!AW279="Tired",4,""))))</f>
        <v/>
      </c>
      <c r="AX279" s="178" t="str">
        <f>IF('DATA - Baseline'!AX279="Relaxed",1,IF('DATA - Baseline'!AX279="Rushed",2,IF('DATA - Baseline'!AX279="Happy",3,IF('DATA - Baseline'!AX279="Tired",4,""))))</f>
        <v/>
      </c>
      <c r="AY279" s="154"/>
      <c r="AZ279" s="314" t="str">
        <f>IF('DATA - Baseline'!AZ279="Yes",1,IF('DATA - Baseline'!AZ279="No",2,""))</f>
        <v/>
      </c>
      <c r="BA279" s="273"/>
      <c r="BB279" s="159"/>
      <c r="BC279" s="159"/>
      <c r="BE279" s="175"/>
    </row>
    <row r="280" spans="1:57" s="132" customFormat="1" ht="15" x14ac:dyDescent="0.3">
      <c r="A280" s="148"/>
      <c r="B280" s="149"/>
      <c r="C280" s="236" t="str">
        <f t="shared" si="4"/>
        <v/>
      </c>
      <c r="D280" s="198" t="str">
        <f>IF('DATA - Baseline'!D280="","",'DATA - Baseline'!D280)</f>
        <v/>
      </c>
      <c r="E280" s="178" t="str">
        <f>IF('DATA - Baseline'!E280="","",'DATA - Baseline'!E280)</f>
        <v/>
      </c>
      <c r="F280" s="178" t="str">
        <f>IF('DATA - Baseline'!F280="","",'DATA - Baseline'!F280)</f>
        <v/>
      </c>
      <c r="G280" s="178" t="str">
        <f>IF('DATA - Baseline'!G279="","",INDEX(Codes,MATCH('DATA - Baseline'!G279,Modes,0)))</f>
        <v/>
      </c>
      <c r="H280" s="178"/>
      <c r="I280" s="178" t="str">
        <f>IF('DATA - Baseline'!I280="","",INDEX(Codes,MATCH('DATA - Baseline'!I280,Modes,0)))</f>
        <v/>
      </c>
      <c r="J280" s="134"/>
      <c r="K280" s="192" t="str">
        <f>IF('DATA - Baseline'!K280=0,"",IF('DATA - Baseline'!K280="","",'DATA - Baseline'!K280))</f>
        <v/>
      </c>
      <c r="L280" s="192" t="str">
        <f>IF('DATA - Baseline'!L280="Yes",1,IF('DATA - Baseline'!L280="No",2,""))</f>
        <v/>
      </c>
      <c r="M280" s="192" t="str">
        <f>IF('DATA - Baseline'!M280="Yes",1,IF('DATA - Baseline'!M280="No",2,""))</f>
        <v/>
      </c>
      <c r="N280" s="178" t="str">
        <f>IF('DATA - Baseline'!N280="Relaxed",1,IF('DATA - Baseline'!N280="Rushed",2,IF('DATA - Baseline'!N280="Happy",3,IF('DATA - Baseline'!N280="Frustrated",4,IF('DATA - Baseline'!N280="Other",5,"")))))</f>
        <v/>
      </c>
      <c r="O280" s="176"/>
      <c r="P280" s="178" t="str">
        <f>IF('DATA - Baseline'!P280="","",'DATA - Baseline'!P280)</f>
        <v/>
      </c>
      <c r="Q280" s="178" t="str">
        <f>IF('DATA - Baseline'!Q280="Boy",1,IF('DATA - Baseline'!Q280="Girl",2,""))</f>
        <v/>
      </c>
      <c r="R280" s="192" t="str">
        <f>IF('DATA - Baseline'!R280&gt;0,'DATA - Baseline'!R280,"")</f>
        <v/>
      </c>
      <c r="S280" s="178" t="str">
        <f>IF('DATA - Baseline'!S280="Less than 0.5km",1,IF('DATA - Baseline'!S280="0.51 to 1.59km",2,IF('DATA - Baseline'!S280="1.6 to 3km",3,IF('DATA - Baseline'!S280="Over 3km",4, ""))))</f>
        <v/>
      </c>
      <c r="T280" s="126"/>
      <c r="U280" s="135"/>
      <c r="V280" s="135"/>
      <c r="W280" s="135"/>
      <c r="X280" s="135"/>
      <c r="Y280" s="135"/>
      <c r="Z280" s="178" t="str">
        <f>IF('DATA - Baseline'!Z280="STRONGLY AGREE",1,IF('DATA - Baseline'!Z280="AGREE",2,IF('DATA - Baseline'!Z280="DISAGREE",3,IF('DATA - Baseline'!Z280="STRONGLY DISAGREE",4, ""))))</f>
        <v/>
      </c>
      <c r="AA280" s="178" t="str">
        <f>IF(C280="","",(IF(COUNTA('DATA - Baseline'!AB280:AV280)&gt;0,1,2)))</f>
        <v/>
      </c>
      <c r="AB280" s="152"/>
      <c r="AC280" s="153"/>
      <c r="AD280" s="153"/>
      <c r="AE280" s="153"/>
      <c r="AF280" s="153"/>
      <c r="AG280" s="153"/>
      <c r="AH280" s="151"/>
      <c r="AI280" s="156"/>
      <c r="AJ280" s="156"/>
      <c r="AK280" s="156"/>
      <c r="AL280" s="156"/>
      <c r="AM280" s="156"/>
      <c r="AN280" s="156"/>
      <c r="AO280" s="157"/>
      <c r="AP280" s="158"/>
      <c r="AQ280" s="158"/>
      <c r="AR280" s="158"/>
      <c r="AS280" s="158"/>
      <c r="AT280" s="158"/>
      <c r="AU280" s="158"/>
      <c r="AV280" s="158"/>
      <c r="AW280" s="178" t="str">
        <f>IF('DATA - Baseline'!AW280="Relaxed",1,IF('DATA - Baseline'!AW280="Rushed",2,IF('DATA - Baseline'!AW280="Happy",3,IF('DATA - Baseline'!AW280="Tired",4,""))))</f>
        <v/>
      </c>
      <c r="AX280" s="178" t="str">
        <f>IF('DATA - Baseline'!AX280="Relaxed",1,IF('DATA - Baseline'!AX280="Rushed",2,IF('DATA - Baseline'!AX280="Happy",3,IF('DATA - Baseline'!AX280="Tired",4,""))))</f>
        <v/>
      </c>
      <c r="AY280" s="154"/>
      <c r="AZ280" s="314" t="str">
        <f>IF('DATA - Baseline'!AZ280="Yes",1,IF('DATA - Baseline'!AZ280="No",2,""))</f>
        <v/>
      </c>
      <c r="BA280" s="273"/>
      <c r="BB280" s="159"/>
      <c r="BC280" s="159"/>
      <c r="BE280" s="175"/>
    </row>
    <row r="281" spans="1:57" s="132" customFormat="1" ht="15" x14ac:dyDescent="0.3">
      <c r="A281" s="148"/>
      <c r="B281" s="149"/>
      <c r="C281" s="236" t="str">
        <f t="shared" si="4"/>
        <v/>
      </c>
      <c r="D281" s="198" t="str">
        <f>IF('DATA - Baseline'!D281="","",'DATA - Baseline'!D281)</f>
        <v/>
      </c>
      <c r="E281" s="178" t="str">
        <f>IF('DATA - Baseline'!E281="","",'DATA - Baseline'!E281)</f>
        <v/>
      </c>
      <c r="F281" s="178" t="str">
        <f>IF('DATA - Baseline'!F281="","",'DATA - Baseline'!F281)</f>
        <v/>
      </c>
      <c r="G281" s="178" t="str">
        <f>IF('DATA - Baseline'!G280="","",INDEX(Codes,MATCH('DATA - Baseline'!G280,Modes,0)))</f>
        <v/>
      </c>
      <c r="H281" s="178"/>
      <c r="I281" s="178" t="str">
        <f>IF('DATA - Baseline'!I281="","",INDEX(Codes,MATCH('DATA - Baseline'!I281,Modes,0)))</f>
        <v/>
      </c>
      <c r="J281" s="134"/>
      <c r="K281" s="192" t="str">
        <f>IF('DATA - Baseline'!K281=0,"",IF('DATA - Baseline'!K281="","",'DATA - Baseline'!K281))</f>
        <v/>
      </c>
      <c r="L281" s="192" t="str">
        <f>IF('DATA - Baseline'!L281="Yes",1,IF('DATA - Baseline'!L281="No",2,""))</f>
        <v/>
      </c>
      <c r="M281" s="192" t="str">
        <f>IF('DATA - Baseline'!M281="Yes",1,IF('DATA - Baseline'!M281="No",2,""))</f>
        <v/>
      </c>
      <c r="N281" s="178" t="str">
        <f>IF('DATA - Baseline'!N281="Relaxed",1,IF('DATA - Baseline'!N281="Rushed",2,IF('DATA - Baseline'!N281="Happy",3,IF('DATA - Baseline'!N281="Frustrated",4,IF('DATA - Baseline'!N281="Other",5,"")))))</f>
        <v/>
      </c>
      <c r="O281" s="176"/>
      <c r="P281" s="178" t="str">
        <f>IF('DATA - Baseline'!P281="","",'DATA - Baseline'!P281)</f>
        <v/>
      </c>
      <c r="Q281" s="178" t="str">
        <f>IF('DATA - Baseline'!Q281="Boy",1,IF('DATA - Baseline'!Q281="Girl",2,""))</f>
        <v/>
      </c>
      <c r="R281" s="192" t="str">
        <f>IF('DATA - Baseline'!R281&gt;0,'DATA - Baseline'!R281,"")</f>
        <v/>
      </c>
      <c r="S281" s="178" t="str">
        <f>IF('DATA - Baseline'!S281="Less than 0.5km",1,IF('DATA - Baseline'!S281="0.51 to 1.59km",2,IF('DATA - Baseline'!S281="1.6 to 3km",3,IF('DATA - Baseline'!S281="Over 3km",4, ""))))</f>
        <v/>
      </c>
      <c r="T281" s="126"/>
      <c r="U281" s="135"/>
      <c r="V281" s="135"/>
      <c r="W281" s="135"/>
      <c r="X281" s="135"/>
      <c r="Y281" s="135"/>
      <c r="Z281" s="178" t="str">
        <f>IF('DATA - Baseline'!Z281="STRONGLY AGREE",1,IF('DATA - Baseline'!Z281="AGREE",2,IF('DATA - Baseline'!Z281="DISAGREE",3,IF('DATA - Baseline'!Z281="STRONGLY DISAGREE",4, ""))))</f>
        <v/>
      </c>
      <c r="AA281" s="178" t="str">
        <f>IF(C281="","",(IF(COUNTA('DATA - Baseline'!AB281:AV281)&gt;0,1,2)))</f>
        <v/>
      </c>
      <c r="AB281" s="152"/>
      <c r="AC281" s="153"/>
      <c r="AD281" s="153"/>
      <c r="AE281" s="153"/>
      <c r="AF281" s="153"/>
      <c r="AG281" s="153"/>
      <c r="AH281" s="151"/>
      <c r="AI281" s="156"/>
      <c r="AJ281" s="156"/>
      <c r="AK281" s="156"/>
      <c r="AL281" s="156"/>
      <c r="AM281" s="156"/>
      <c r="AN281" s="156"/>
      <c r="AO281" s="157"/>
      <c r="AP281" s="158"/>
      <c r="AQ281" s="158"/>
      <c r="AR281" s="158"/>
      <c r="AS281" s="158"/>
      <c r="AT281" s="158"/>
      <c r="AU281" s="158"/>
      <c r="AV281" s="158"/>
      <c r="AW281" s="178" t="str">
        <f>IF('DATA - Baseline'!AW281="Relaxed",1,IF('DATA - Baseline'!AW281="Rushed",2,IF('DATA - Baseline'!AW281="Happy",3,IF('DATA - Baseline'!AW281="Tired",4,""))))</f>
        <v/>
      </c>
      <c r="AX281" s="178" t="str">
        <f>IF('DATA - Baseline'!AX281="Relaxed",1,IF('DATA - Baseline'!AX281="Rushed",2,IF('DATA - Baseline'!AX281="Happy",3,IF('DATA - Baseline'!AX281="Tired",4,""))))</f>
        <v/>
      </c>
      <c r="AY281" s="154"/>
      <c r="AZ281" s="314" t="str">
        <f>IF('DATA - Baseline'!AZ281="Yes",1,IF('DATA - Baseline'!AZ281="No",2,""))</f>
        <v/>
      </c>
      <c r="BA281" s="273"/>
      <c r="BB281" s="159"/>
      <c r="BC281" s="159"/>
      <c r="BE281" s="175"/>
    </row>
    <row r="282" spans="1:57" s="132" customFormat="1" ht="15" x14ac:dyDescent="0.3">
      <c r="A282" s="148"/>
      <c r="B282" s="149"/>
      <c r="C282" s="236" t="str">
        <f t="shared" si="4"/>
        <v/>
      </c>
      <c r="D282" s="198" t="str">
        <f>IF('DATA - Baseline'!D282="","",'DATA - Baseline'!D282)</f>
        <v/>
      </c>
      <c r="E282" s="178" t="str">
        <f>IF('DATA - Baseline'!E282="","",'DATA - Baseline'!E282)</f>
        <v/>
      </c>
      <c r="F282" s="178" t="str">
        <f>IF('DATA - Baseline'!F282="","",'DATA - Baseline'!F282)</f>
        <v/>
      </c>
      <c r="G282" s="178" t="str">
        <f>IF('DATA - Baseline'!G281="","",INDEX(Codes,MATCH('DATA - Baseline'!G281,Modes,0)))</f>
        <v/>
      </c>
      <c r="H282" s="178"/>
      <c r="I282" s="178" t="str">
        <f>IF('DATA - Baseline'!I282="","",INDEX(Codes,MATCH('DATA - Baseline'!I282,Modes,0)))</f>
        <v/>
      </c>
      <c r="J282" s="134"/>
      <c r="K282" s="192" t="str">
        <f>IF('DATA - Baseline'!K282=0,"",IF('DATA - Baseline'!K282="","",'DATA - Baseline'!K282))</f>
        <v/>
      </c>
      <c r="L282" s="192" t="str">
        <f>IF('DATA - Baseline'!L282="Yes",1,IF('DATA - Baseline'!L282="No",2,""))</f>
        <v/>
      </c>
      <c r="M282" s="192" t="str">
        <f>IF('DATA - Baseline'!M282="Yes",1,IF('DATA - Baseline'!M282="No",2,""))</f>
        <v/>
      </c>
      <c r="N282" s="178" t="str">
        <f>IF('DATA - Baseline'!N282="Relaxed",1,IF('DATA - Baseline'!N282="Rushed",2,IF('DATA - Baseline'!N282="Happy",3,IF('DATA - Baseline'!N282="Frustrated",4,IF('DATA - Baseline'!N282="Other",5,"")))))</f>
        <v/>
      </c>
      <c r="O282" s="176"/>
      <c r="P282" s="178" t="str">
        <f>IF('DATA - Baseline'!P282="","",'DATA - Baseline'!P282)</f>
        <v/>
      </c>
      <c r="Q282" s="178" t="str">
        <f>IF('DATA - Baseline'!Q282="Boy",1,IF('DATA - Baseline'!Q282="Girl",2,""))</f>
        <v/>
      </c>
      <c r="R282" s="192" t="str">
        <f>IF('DATA - Baseline'!R282&gt;0,'DATA - Baseline'!R282,"")</f>
        <v/>
      </c>
      <c r="S282" s="178" t="str">
        <f>IF('DATA - Baseline'!S282="Less than 0.5km",1,IF('DATA - Baseline'!S282="0.51 to 1.59km",2,IF('DATA - Baseline'!S282="1.6 to 3km",3,IF('DATA - Baseline'!S282="Over 3km",4, ""))))</f>
        <v/>
      </c>
      <c r="T282" s="126"/>
      <c r="U282" s="135"/>
      <c r="V282" s="135"/>
      <c r="W282" s="135"/>
      <c r="X282" s="135"/>
      <c r="Y282" s="135"/>
      <c r="Z282" s="178" t="str">
        <f>IF('DATA - Baseline'!Z282="STRONGLY AGREE",1,IF('DATA - Baseline'!Z282="AGREE",2,IF('DATA - Baseline'!Z282="DISAGREE",3,IF('DATA - Baseline'!Z282="STRONGLY DISAGREE",4, ""))))</f>
        <v/>
      </c>
      <c r="AA282" s="178" t="str">
        <f>IF(C282="","",(IF(COUNTA('DATA - Baseline'!AB282:AV282)&gt;0,1,2)))</f>
        <v/>
      </c>
      <c r="AB282" s="152"/>
      <c r="AC282" s="153"/>
      <c r="AD282" s="153"/>
      <c r="AE282" s="153"/>
      <c r="AF282" s="153"/>
      <c r="AG282" s="153"/>
      <c r="AH282" s="151"/>
      <c r="AI282" s="156"/>
      <c r="AJ282" s="156"/>
      <c r="AK282" s="156"/>
      <c r="AL282" s="156"/>
      <c r="AM282" s="156"/>
      <c r="AN282" s="156"/>
      <c r="AO282" s="157"/>
      <c r="AP282" s="158"/>
      <c r="AQ282" s="158"/>
      <c r="AR282" s="158"/>
      <c r="AS282" s="158"/>
      <c r="AT282" s="158"/>
      <c r="AU282" s="158"/>
      <c r="AV282" s="158"/>
      <c r="AW282" s="178" t="str">
        <f>IF('DATA - Baseline'!AW282="Relaxed",1,IF('DATA - Baseline'!AW282="Rushed",2,IF('DATA - Baseline'!AW282="Happy",3,IF('DATA - Baseline'!AW282="Tired",4,""))))</f>
        <v/>
      </c>
      <c r="AX282" s="178" t="str">
        <f>IF('DATA - Baseline'!AX282="Relaxed",1,IF('DATA - Baseline'!AX282="Rushed",2,IF('DATA - Baseline'!AX282="Happy",3,IF('DATA - Baseline'!AX282="Tired",4,""))))</f>
        <v/>
      </c>
      <c r="AY282" s="154"/>
      <c r="AZ282" s="314" t="str">
        <f>IF('DATA - Baseline'!AZ282="Yes",1,IF('DATA - Baseline'!AZ282="No",2,""))</f>
        <v/>
      </c>
      <c r="BA282" s="273"/>
      <c r="BB282" s="159"/>
      <c r="BC282" s="159"/>
      <c r="BE282" s="175"/>
    </row>
    <row r="283" spans="1:57" s="132" customFormat="1" ht="15" x14ac:dyDescent="0.3">
      <c r="A283" s="148"/>
      <c r="B283" s="149"/>
      <c r="C283" s="236" t="str">
        <f t="shared" si="4"/>
        <v/>
      </c>
      <c r="D283" s="198" t="str">
        <f>IF('DATA - Baseline'!D283="","",'DATA - Baseline'!D283)</f>
        <v/>
      </c>
      <c r="E283" s="178" t="str">
        <f>IF('DATA - Baseline'!E283="","",'DATA - Baseline'!E283)</f>
        <v/>
      </c>
      <c r="F283" s="178" t="str">
        <f>IF('DATA - Baseline'!F283="","",'DATA - Baseline'!F283)</f>
        <v/>
      </c>
      <c r="G283" s="178" t="str">
        <f>IF('DATA - Baseline'!G282="","",INDEX(Codes,MATCH('DATA - Baseline'!G282,Modes,0)))</f>
        <v/>
      </c>
      <c r="H283" s="178"/>
      <c r="I283" s="178" t="str">
        <f>IF('DATA - Baseline'!I283="","",INDEX(Codes,MATCH('DATA - Baseline'!I283,Modes,0)))</f>
        <v/>
      </c>
      <c r="J283" s="134"/>
      <c r="K283" s="192" t="str">
        <f>IF('DATA - Baseline'!K283=0,"",IF('DATA - Baseline'!K283="","",'DATA - Baseline'!K283))</f>
        <v/>
      </c>
      <c r="L283" s="192" t="str">
        <f>IF('DATA - Baseline'!L283="Yes",1,IF('DATA - Baseline'!L283="No",2,""))</f>
        <v/>
      </c>
      <c r="M283" s="192" t="str">
        <f>IF('DATA - Baseline'!M283="Yes",1,IF('DATA - Baseline'!M283="No",2,""))</f>
        <v/>
      </c>
      <c r="N283" s="178" t="str">
        <f>IF('DATA - Baseline'!N283="Relaxed",1,IF('DATA - Baseline'!N283="Rushed",2,IF('DATA - Baseline'!N283="Happy",3,IF('DATA - Baseline'!N283="Frustrated",4,IF('DATA - Baseline'!N283="Other",5,"")))))</f>
        <v/>
      </c>
      <c r="O283" s="176"/>
      <c r="P283" s="178" t="str">
        <f>IF('DATA - Baseline'!P283="","",'DATA - Baseline'!P283)</f>
        <v/>
      </c>
      <c r="Q283" s="178" t="str">
        <f>IF('DATA - Baseline'!Q283="Boy",1,IF('DATA - Baseline'!Q283="Girl",2,""))</f>
        <v/>
      </c>
      <c r="R283" s="192" t="str">
        <f>IF('DATA - Baseline'!R283&gt;0,'DATA - Baseline'!R283,"")</f>
        <v/>
      </c>
      <c r="S283" s="178" t="str">
        <f>IF('DATA - Baseline'!S283="Less than 0.5km",1,IF('DATA - Baseline'!S283="0.51 to 1.59km",2,IF('DATA - Baseline'!S283="1.6 to 3km",3,IF('DATA - Baseline'!S283="Over 3km",4, ""))))</f>
        <v/>
      </c>
      <c r="T283" s="126"/>
      <c r="U283" s="135"/>
      <c r="V283" s="135"/>
      <c r="W283" s="135"/>
      <c r="X283" s="135"/>
      <c r="Y283" s="135"/>
      <c r="Z283" s="178" t="str">
        <f>IF('DATA - Baseline'!Z283="STRONGLY AGREE",1,IF('DATA - Baseline'!Z283="AGREE",2,IF('DATA - Baseline'!Z283="DISAGREE",3,IF('DATA - Baseline'!Z283="STRONGLY DISAGREE",4, ""))))</f>
        <v/>
      </c>
      <c r="AA283" s="178" t="str">
        <f>IF(C283="","",(IF(COUNTA('DATA - Baseline'!AB283:AV283)&gt;0,1,2)))</f>
        <v/>
      </c>
      <c r="AB283" s="152"/>
      <c r="AC283" s="153"/>
      <c r="AD283" s="153"/>
      <c r="AE283" s="153"/>
      <c r="AF283" s="153"/>
      <c r="AG283" s="153"/>
      <c r="AH283" s="151"/>
      <c r="AI283" s="156"/>
      <c r="AJ283" s="156"/>
      <c r="AK283" s="156"/>
      <c r="AL283" s="156"/>
      <c r="AM283" s="156"/>
      <c r="AN283" s="156"/>
      <c r="AO283" s="157"/>
      <c r="AP283" s="158"/>
      <c r="AQ283" s="158"/>
      <c r="AR283" s="158"/>
      <c r="AS283" s="158"/>
      <c r="AT283" s="158"/>
      <c r="AU283" s="158"/>
      <c r="AV283" s="158"/>
      <c r="AW283" s="178" t="str">
        <f>IF('DATA - Baseline'!AW283="Relaxed",1,IF('DATA - Baseline'!AW283="Rushed",2,IF('DATA - Baseline'!AW283="Happy",3,IF('DATA - Baseline'!AW283="Tired",4,""))))</f>
        <v/>
      </c>
      <c r="AX283" s="178" t="str">
        <f>IF('DATA - Baseline'!AX283="Relaxed",1,IF('DATA - Baseline'!AX283="Rushed",2,IF('DATA - Baseline'!AX283="Happy",3,IF('DATA - Baseline'!AX283="Tired",4,""))))</f>
        <v/>
      </c>
      <c r="AY283" s="154"/>
      <c r="AZ283" s="314" t="str">
        <f>IF('DATA - Baseline'!AZ283="Yes",1,IF('DATA - Baseline'!AZ283="No",2,""))</f>
        <v/>
      </c>
      <c r="BA283" s="273"/>
      <c r="BB283" s="159"/>
      <c r="BC283" s="159"/>
      <c r="BE283" s="175"/>
    </row>
    <row r="284" spans="1:57" s="132" customFormat="1" ht="15" x14ac:dyDescent="0.3">
      <c r="A284" s="148"/>
      <c r="B284" s="149"/>
      <c r="C284" s="236" t="str">
        <f t="shared" si="4"/>
        <v/>
      </c>
      <c r="D284" s="198" t="str">
        <f>IF('DATA - Baseline'!D284="","",'DATA - Baseline'!D284)</f>
        <v/>
      </c>
      <c r="E284" s="178" t="str">
        <f>IF('DATA - Baseline'!E284="","",'DATA - Baseline'!E284)</f>
        <v/>
      </c>
      <c r="F284" s="178" t="str">
        <f>IF('DATA - Baseline'!F284="","",'DATA - Baseline'!F284)</f>
        <v/>
      </c>
      <c r="G284" s="178" t="str">
        <f>IF('DATA - Baseline'!G283="","",INDEX(Codes,MATCH('DATA - Baseline'!G283,Modes,0)))</f>
        <v/>
      </c>
      <c r="H284" s="178"/>
      <c r="I284" s="178" t="str">
        <f>IF('DATA - Baseline'!I284="","",INDEX(Codes,MATCH('DATA - Baseline'!I284,Modes,0)))</f>
        <v/>
      </c>
      <c r="J284" s="134"/>
      <c r="K284" s="192" t="str">
        <f>IF('DATA - Baseline'!K284=0,"",IF('DATA - Baseline'!K284="","",'DATA - Baseline'!K284))</f>
        <v/>
      </c>
      <c r="L284" s="192" t="str">
        <f>IF('DATA - Baseline'!L284="Yes",1,IF('DATA - Baseline'!L284="No",2,""))</f>
        <v/>
      </c>
      <c r="M284" s="192" t="str">
        <f>IF('DATA - Baseline'!M284="Yes",1,IF('DATA - Baseline'!M284="No",2,""))</f>
        <v/>
      </c>
      <c r="N284" s="178" t="str">
        <f>IF('DATA - Baseline'!N284="Relaxed",1,IF('DATA - Baseline'!N284="Rushed",2,IF('DATA - Baseline'!N284="Happy",3,IF('DATA - Baseline'!N284="Frustrated",4,IF('DATA - Baseline'!N284="Other",5,"")))))</f>
        <v/>
      </c>
      <c r="O284" s="176"/>
      <c r="P284" s="178" t="str">
        <f>IF('DATA - Baseline'!P284="","",'DATA - Baseline'!P284)</f>
        <v/>
      </c>
      <c r="Q284" s="178" t="str">
        <f>IF('DATA - Baseline'!Q284="Boy",1,IF('DATA - Baseline'!Q284="Girl",2,""))</f>
        <v/>
      </c>
      <c r="R284" s="192" t="str">
        <f>IF('DATA - Baseline'!R284&gt;0,'DATA - Baseline'!R284,"")</f>
        <v/>
      </c>
      <c r="S284" s="178" t="str">
        <f>IF('DATA - Baseline'!S284="Less than 0.5km",1,IF('DATA - Baseline'!S284="0.51 to 1.59km",2,IF('DATA - Baseline'!S284="1.6 to 3km",3,IF('DATA - Baseline'!S284="Over 3km",4, ""))))</f>
        <v/>
      </c>
      <c r="T284" s="126"/>
      <c r="U284" s="135"/>
      <c r="V284" s="135"/>
      <c r="W284" s="135"/>
      <c r="X284" s="135"/>
      <c r="Y284" s="135"/>
      <c r="Z284" s="178" t="str">
        <f>IF('DATA - Baseline'!Z284="STRONGLY AGREE",1,IF('DATA - Baseline'!Z284="AGREE",2,IF('DATA - Baseline'!Z284="DISAGREE",3,IF('DATA - Baseline'!Z284="STRONGLY DISAGREE",4, ""))))</f>
        <v/>
      </c>
      <c r="AA284" s="178" t="str">
        <f>IF(C284="","",(IF(COUNTA('DATA - Baseline'!AB284:AV284)&gt;0,1,2)))</f>
        <v/>
      </c>
      <c r="AB284" s="152"/>
      <c r="AC284" s="153"/>
      <c r="AD284" s="153"/>
      <c r="AE284" s="153"/>
      <c r="AF284" s="153"/>
      <c r="AG284" s="153"/>
      <c r="AH284" s="151"/>
      <c r="AI284" s="156"/>
      <c r="AJ284" s="156"/>
      <c r="AK284" s="156"/>
      <c r="AL284" s="156"/>
      <c r="AM284" s="156"/>
      <c r="AN284" s="156"/>
      <c r="AO284" s="157"/>
      <c r="AP284" s="158"/>
      <c r="AQ284" s="158"/>
      <c r="AR284" s="158"/>
      <c r="AS284" s="158"/>
      <c r="AT284" s="158"/>
      <c r="AU284" s="158"/>
      <c r="AV284" s="158"/>
      <c r="AW284" s="178" t="str">
        <f>IF('DATA - Baseline'!AW284="Relaxed",1,IF('DATA - Baseline'!AW284="Rushed",2,IF('DATA - Baseline'!AW284="Happy",3,IF('DATA - Baseline'!AW284="Tired",4,""))))</f>
        <v/>
      </c>
      <c r="AX284" s="178" t="str">
        <f>IF('DATA - Baseline'!AX284="Relaxed",1,IF('DATA - Baseline'!AX284="Rushed",2,IF('DATA - Baseline'!AX284="Happy",3,IF('DATA - Baseline'!AX284="Tired",4,""))))</f>
        <v/>
      </c>
      <c r="AY284" s="154"/>
      <c r="AZ284" s="314" t="str">
        <f>IF('DATA - Baseline'!AZ284="Yes",1,IF('DATA - Baseline'!AZ284="No",2,""))</f>
        <v/>
      </c>
      <c r="BA284" s="273"/>
      <c r="BB284" s="159"/>
      <c r="BC284" s="159"/>
      <c r="BE284" s="175"/>
    </row>
    <row r="285" spans="1:57" s="132" customFormat="1" ht="15" x14ac:dyDescent="0.3">
      <c r="A285" s="148"/>
      <c r="B285" s="149"/>
      <c r="C285" s="236" t="str">
        <f t="shared" si="4"/>
        <v/>
      </c>
      <c r="D285" s="198" t="str">
        <f>IF('DATA - Baseline'!D285="","",'DATA - Baseline'!D285)</f>
        <v/>
      </c>
      <c r="E285" s="178" t="str">
        <f>IF('DATA - Baseline'!E285="","",'DATA - Baseline'!E285)</f>
        <v/>
      </c>
      <c r="F285" s="178" t="str">
        <f>IF('DATA - Baseline'!F285="","",'DATA - Baseline'!F285)</f>
        <v/>
      </c>
      <c r="G285" s="178" t="str">
        <f>IF('DATA - Baseline'!G284="","",INDEX(Codes,MATCH('DATA - Baseline'!G284,Modes,0)))</f>
        <v/>
      </c>
      <c r="H285" s="178"/>
      <c r="I285" s="178" t="str">
        <f>IF('DATA - Baseline'!I285="","",INDEX(Codes,MATCH('DATA - Baseline'!I285,Modes,0)))</f>
        <v/>
      </c>
      <c r="J285" s="134"/>
      <c r="K285" s="192" t="str">
        <f>IF('DATA - Baseline'!K285=0,"",IF('DATA - Baseline'!K285="","",'DATA - Baseline'!K285))</f>
        <v/>
      </c>
      <c r="L285" s="192" t="str">
        <f>IF('DATA - Baseline'!L285="Yes",1,IF('DATA - Baseline'!L285="No",2,""))</f>
        <v/>
      </c>
      <c r="M285" s="192" t="str">
        <f>IF('DATA - Baseline'!M285="Yes",1,IF('DATA - Baseline'!M285="No",2,""))</f>
        <v/>
      </c>
      <c r="N285" s="178" t="str">
        <f>IF('DATA - Baseline'!N285="Relaxed",1,IF('DATA - Baseline'!N285="Rushed",2,IF('DATA - Baseline'!N285="Happy",3,IF('DATA - Baseline'!N285="Frustrated",4,IF('DATA - Baseline'!N285="Other",5,"")))))</f>
        <v/>
      </c>
      <c r="O285" s="176"/>
      <c r="P285" s="178" t="str">
        <f>IF('DATA - Baseline'!P285="","",'DATA - Baseline'!P285)</f>
        <v/>
      </c>
      <c r="Q285" s="178" t="str">
        <f>IF('DATA - Baseline'!Q285="Boy",1,IF('DATA - Baseline'!Q285="Girl",2,""))</f>
        <v/>
      </c>
      <c r="R285" s="192" t="str">
        <f>IF('DATA - Baseline'!R285&gt;0,'DATA - Baseline'!R285,"")</f>
        <v/>
      </c>
      <c r="S285" s="178" t="str">
        <f>IF('DATA - Baseline'!S285="Less than 0.5km",1,IF('DATA - Baseline'!S285="0.51 to 1.59km",2,IF('DATA - Baseline'!S285="1.6 to 3km",3,IF('DATA - Baseline'!S285="Over 3km",4, ""))))</f>
        <v/>
      </c>
      <c r="T285" s="126"/>
      <c r="U285" s="135"/>
      <c r="V285" s="135"/>
      <c r="W285" s="135"/>
      <c r="X285" s="135"/>
      <c r="Y285" s="135"/>
      <c r="Z285" s="178" t="str">
        <f>IF('DATA - Baseline'!Z285="STRONGLY AGREE",1,IF('DATA - Baseline'!Z285="AGREE",2,IF('DATA - Baseline'!Z285="DISAGREE",3,IF('DATA - Baseline'!Z285="STRONGLY DISAGREE",4, ""))))</f>
        <v/>
      </c>
      <c r="AA285" s="178" t="str">
        <f>IF(C285="","",(IF(COUNTA('DATA - Baseline'!AB285:AV285)&gt;0,1,2)))</f>
        <v/>
      </c>
      <c r="AB285" s="152"/>
      <c r="AC285" s="153"/>
      <c r="AD285" s="153"/>
      <c r="AE285" s="153"/>
      <c r="AF285" s="153"/>
      <c r="AG285" s="153"/>
      <c r="AH285" s="151"/>
      <c r="AI285" s="156"/>
      <c r="AJ285" s="156"/>
      <c r="AK285" s="156"/>
      <c r="AL285" s="156"/>
      <c r="AM285" s="156"/>
      <c r="AN285" s="156"/>
      <c r="AO285" s="157"/>
      <c r="AP285" s="158"/>
      <c r="AQ285" s="158"/>
      <c r="AR285" s="158"/>
      <c r="AS285" s="158"/>
      <c r="AT285" s="158"/>
      <c r="AU285" s="158"/>
      <c r="AV285" s="158"/>
      <c r="AW285" s="178" t="str">
        <f>IF('DATA - Baseline'!AW285="Relaxed",1,IF('DATA - Baseline'!AW285="Rushed",2,IF('DATA - Baseline'!AW285="Happy",3,IF('DATA - Baseline'!AW285="Tired",4,""))))</f>
        <v/>
      </c>
      <c r="AX285" s="178" t="str">
        <f>IF('DATA - Baseline'!AX285="Relaxed",1,IF('DATA - Baseline'!AX285="Rushed",2,IF('DATA - Baseline'!AX285="Happy",3,IF('DATA - Baseline'!AX285="Tired",4,""))))</f>
        <v/>
      </c>
      <c r="AY285" s="154"/>
      <c r="AZ285" s="314" t="str">
        <f>IF('DATA - Baseline'!AZ285="Yes",1,IF('DATA - Baseline'!AZ285="No",2,""))</f>
        <v/>
      </c>
      <c r="BA285" s="273"/>
      <c r="BB285" s="159"/>
      <c r="BC285" s="159"/>
      <c r="BE285" s="175"/>
    </row>
    <row r="286" spans="1:57" s="132" customFormat="1" ht="15" x14ac:dyDescent="0.3">
      <c r="A286" s="148"/>
      <c r="B286" s="149"/>
      <c r="C286" s="236" t="str">
        <f t="shared" si="4"/>
        <v/>
      </c>
      <c r="D286" s="198" t="str">
        <f>IF('DATA - Baseline'!D286="","",'DATA - Baseline'!D286)</f>
        <v/>
      </c>
      <c r="E286" s="178" t="str">
        <f>IF('DATA - Baseline'!E286="","",'DATA - Baseline'!E286)</f>
        <v/>
      </c>
      <c r="F286" s="178" t="str">
        <f>IF('DATA - Baseline'!F286="","",'DATA - Baseline'!F286)</f>
        <v/>
      </c>
      <c r="G286" s="178" t="str">
        <f>IF('DATA - Baseline'!G285="","",INDEX(Codes,MATCH('DATA - Baseline'!G285,Modes,0)))</f>
        <v/>
      </c>
      <c r="H286" s="178"/>
      <c r="I286" s="178" t="str">
        <f>IF('DATA - Baseline'!I286="","",INDEX(Codes,MATCH('DATA - Baseline'!I286,Modes,0)))</f>
        <v/>
      </c>
      <c r="J286" s="134"/>
      <c r="K286" s="192" t="str">
        <f>IF('DATA - Baseline'!K286=0,"",IF('DATA - Baseline'!K286="","",'DATA - Baseline'!K286))</f>
        <v/>
      </c>
      <c r="L286" s="192" t="str">
        <f>IF('DATA - Baseline'!L286="Yes",1,IF('DATA - Baseline'!L286="No",2,""))</f>
        <v/>
      </c>
      <c r="M286" s="192" t="str">
        <f>IF('DATA - Baseline'!M286="Yes",1,IF('DATA - Baseline'!M286="No",2,""))</f>
        <v/>
      </c>
      <c r="N286" s="178" t="str">
        <f>IF('DATA - Baseline'!N286="Relaxed",1,IF('DATA - Baseline'!N286="Rushed",2,IF('DATA - Baseline'!N286="Happy",3,IF('DATA - Baseline'!N286="Frustrated",4,IF('DATA - Baseline'!N286="Other",5,"")))))</f>
        <v/>
      </c>
      <c r="O286" s="176"/>
      <c r="P286" s="178" t="str">
        <f>IF('DATA - Baseline'!P286="","",'DATA - Baseline'!P286)</f>
        <v/>
      </c>
      <c r="Q286" s="178" t="str">
        <f>IF('DATA - Baseline'!Q286="Boy",1,IF('DATA - Baseline'!Q286="Girl",2,""))</f>
        <v/>
      </c>
      <c r="R286" s="192" t="str">
        <f>IF('DATA - Baseline'!R286&gt;0,'DATA - Baseline'!R286,"")</f>
        <v/>
      </c>
      <c r="S286" s="178" t="str">
        <f>IF('DATA - Baseline'!S286="Less than 0.5km",1,IF('DATA - Baseline'!S286="0.51 to 1.59km",2,IF('DATA - Baseline'!S286="1.6 to 3km",3,IF('DATA - Baseline'!S286="Over 3km",4, ""))))</f>
        <v/>
      </c>
      <c r="T286" s="126"/>
      <c r="U286" s="135"/>
      <c r="V286" s="135"/>
      <c r="W286" s="135"/>
      <c r="X286" s="135"/>
      <c r="Y286" s="135"/>
      <c r="Z286" s="178" t="str">
        <f>IF('DATA - Baseline'!Z286="STRONGLY AGREE",1,IF('DATA - Baseline'!Z286="AGREE",2,IF('DATA - Baseline'!Z286="DISAGREE",3,IF('DATA - Baseline'!Z286="STRONGLY DISAGREE",4, ""))))</f>
        <v/>
      </c>
      <c r="AA286" s="178" t="str">
        <f>IF(C286="","",(IF(COUNTA('DATA - Baseline'!AB286:AV286)&gt;0,1,2)))</f>
        <v/>
      </c>
      <c r="AB286" s="152"/>
      <c r="AC286" s="153"/>
      <c r="AD286" s="153"/>
      <c r="AE286" s="153"/>
      <c r="AF286" s="153"/>
      <c r="AG286" s="153"/>
      <c r="AH286" s="150"/>
      <c r="AI286" s="156"/>
      <c r="AJ286" s="156"/>
      <c r="AK286" s="156"/>
      <c r="AL286" s="156"/>
      <c r="AM286" s="156"/>
      <c r="AN286" s="156"/>
      <c r="AO286" s="157"/>
      <c r="AP286" s="158"/>
      <c r="AQ286" s="158"/>
      <c r="AR286" s="158"/>
      <c r="AS286" s="158"/>
      <c r="AT286" s="158"/>
      <c r="AU286" s="158"/>
      <c r="AV286" s="158"/>
      <c r="AW286" s="178" t="str">
        <f>IF('DATA - Baseline'!AW286="Relaxed",1,IF('DATA - Baseline'!AW286="Rushed",2,IF('DATA - Baseline'!AW286="Happy",3,IF('DATA - Baseline'!AW286="Tired",4,""))))</f>
        <v/>
      </c>
      <c r="AX286" s="178" t="str">
        <f>IF('DATA - Baseline'!AX286="Relaxed",1,IF('DATA - Baseline'!AX286="Rushed",2,IF('DATA - Baseline'!AX286="Happy",3,IF('DATA - Baseline'!AX286="Tired",4,""))))</f>
        <v/>
      </c>
      <c r="AY286" s="154"/>
      <c r="AZ286" s="314" t="str">
        <f>IF('DATA - Baseline'!AZ286="Yes",1,IF('DATA - Baseline'!AZ286="No",2,""))</f>
        <v/>
      </c>
      <c r="BA286" s="273"/>
      <c r="BB286" s="159"/>
      <c r="BC286" s="159"/>
      <c r="BE286" s="175"/>
    </row>
    <row r="287" spans="1:57" s="132" customFormat="1" ht="15" x14ac:dyDescent="0.3">
      <c r="A287" s="148"/>
      <c r="B287" s="149"/>
      <c r="C287" s="236" t="str">
        <f t="shared" si="4"/>
        <v/>
      </c>
      <c r="D287" s="198" t="str">
        <f>IF('DATA - Baseline'!D287="","",'DATA - Baseline'!D287)</f>
        <v/>
      </c>
      <c r="E287" s="178" t="str">
        <f>IF('DATA - Baseline'!E287="","",'DATA - Baseline'!E287)</f>
        <v/>
      </c>
      <c r="F287" s="178" t="str">
        <f>IF('DATA - Baseline'!F287="","",'DATA - Baseline'!F287)</f>
        <v/>
      </c>
      <c r="G287" s="178" t="str">
        <f>IF('DATA - Baseline'!G286="","",INDEX(Codes,MATCH('DATA - Baseline'!G286,Modes,0)))</f>
        <v/>
      </c>
      <c r="H287" s="178"/>
      <c r="I287" s="178" t="str">
        <f>IF('DATA - Baseline'!I287="","",INDEX(Codes,MATCH('DATA - Baseline'!I287,Modes,0)))</f>
        <v/>
      </c>
      <c r="J287" s="134"/>
      <c r="K287" s="192" t="str">
        <f>IF('DATA - Baseline'!K287=0,"",IF('DATA - Baseline'!K287="","",'DATA - Baseline'!K287))</f>
        <v/>
      </c>
      <c r="L287" s="192" t="str">
        <f>IF('DATA - Baseline'!L287="Yes",1,IF('DATA - Baseline'!L287="No",2,""))</f>
        <v/>
      </c>
      <c r="M287" s="192" t="str">
        <f>IF('DATA - Baseline'!M287="Yes",1,IF('DATA - Baseline'!M287="No",2,""))</f>
        <v/>
      </c>
      <c r="N287" s="178" t="str">
        <f>IF('DATA - Baseline'!N287="Relaxed",1,IF('DATA - Baseline'!N287="Rushed",2,IF('DATA - Baseline'!N287="Happy",3,IF('DATA - Baseline'!N287="Frustrated",4,IF('DATA - Baseline'!N287="Other",5,"")))))</f>
        <v/>
      </c>
      <c r="O287" s="176"/>
      <c r="P287" s="178" t="str">
        <f>IF('DATA - Baseline'!P287="","",'DATA - Baseline'!P287)</f>
        <v/>
      </c>
      <c r="Q287" s="178" t="str">
        <f>IF('DATA - Baseline'!Q287="Boy",1,IF('DATA - Baseline'!Q287="Girl",2,""))</f>
        <v/>
      </c>
      <c r="R287" s="192" t="str">
        <f>IF('DATA - Baseline'!R287&gt;0,'DATA - Baseline'!R287,"")</f>
        <v/>
      </c>
      <c r="S287" s="178" t="str">
        <f>IF('DATA - Baseline'!S287="Less than 0.5km",1,IF('DATA - Baseline'!S287="0.51 to 1.59km",2,IF('DATA - Baseline'!S287="1.6 to 3km",3,IF('DATA - Baseline'!S287="Over 3km",4, ""))))</f>
        <v/>
      </c>
      <c r="T287" s="126"/>
      <c r="U287" s="135"/>
      <c r="V287" s="135"/>
      <c r="W287" s="135"/>
      <c r="X287" s="135"/>
      <c r="Y287" s="135"/>
      <c r="Z287" s="178" t="str">
        <f>IF('DATA - Baseline'!Z287="STRONGLY AGREE",1,IF('DATA - Baseline'!Z287="AGREE",2,IF('DATA - Baseline'!Z287="DISAGREE",3,IF('DATA - Baseline'!Z287="STRONGLY DISAGREE",4, ""))))</f>
        <v/>
      </c>
      <c r="AA287" s="178" t="str">
        <f>IF(C287="","",(IF(COUNTA('DATA - Baseline'!AB287:AV287)&gt;0,1,2)))</f>
        <v/>
      </c>
      <c r="AB287" s="152"/>
      <c r="AC287" s="153"/>
      <c r="AD287" s="153"/>
      <c r="AE287" s="153"/>
      <c r="AF287" s="153"/>
      <c r="AG287" s="153"/>
      <c r="AH287" s="151"/>
      <c r="AI287" s="156"/>
      <c r="AJ287" s="156"/>
      <c r="AK287" s="156"/>
      <c r="AL287" s="156"/>
      <c r="AM287" s="156"/>
      <c r="AN287" s="156"/>
      <c r="AO287" s="157"/>
      <c r="AP287" s="158"/>
      <c r="AQ287" s="158"/>
      <c r="AR287" s="158"/>
      <c r="AS287" s="158"/>
      <c r="AT287" s="158"/>
      <c r="AU287" s="158"/>
      <c r="AV287" s="158"/>
      <c r="AW287" s="178" t="str">
        <f>IF('DATA - Baseline'!AW287="Relaxed",1,IF('DATA - Baseline'!AW287="Rushed",2,IF('DATA - Baseline'!AW287="Happy",3,IF('DATA - Baseline'!AW287="Tired",4,""))))</f>
        <v/>
      </c>
      <c r="AX287" s="178" t="str">
        <f>IF('DATA - Baseline'!AX287="Relaxed",1,IF('DATA - Baseline'!AX287="Rushed",2,IF('DATA - Baseline'!AX287="Happy",3,IF('DATA - Baseline'!AX287="Tired",4,""))))</f>
        <v/>
      </c>
      <c r="AY287" s="154"/>
      <c r="AZ287" s="314" t="str">
        <f>IF('DATA - Baseline'!AZ287="Yes",1,IF('DATA - Baseline'!AZ287="No",2,""))</f>
        <v/>
      </c>
      <c r="BA287" s="273"/>
      <c r="BB287" s="159"/>
      <c r="BC287" s="159"/>
      <c r="BE287" s="175"/>
    </row>
    <row r="288" spans="1:57" s="132" customFormat="1" ht="15" x14ac:dyDescent="0.3">
      <c r="A288" s="148"/>
      <c r="B288" s="149"/>
      <c r="C288" s="236" t="str">
        <f t="shared" si="4"/>
        <v/>
      </c>
      <c r="D288" s="198" t="str">
        <f>IF('DATA - Baseline'!D288="","",'DATA - Baseline'!D288)</f>
        <v/>
      </c>
      <c r="E288" s="178" t="str">
        <f>IF('DATA - Baseline'!E288="","",'DATA - Baseline'!E288)</f>
        <v/>
      </c>
      <c r="F288" s="178" t="str">
        <f>IF('DATA - Baseline'!F288="","",'DATA - Baseline'!F288)</f>
        <v/>
      </c>
      <c r="G288" s="178" t="str">
        <f>IF('DATA - Baseline'!G287="","",INDEX(Codes,MATCH('DATA - Baseline'!G287,Modes,0)))</f>
        <v/>
      </c>
      <c r="H288" s="178"/>
      <c r="I288" s="178" t="str">
        <f>IF('DATA - Baseline'!I288="","",INDEX(Codes,MATCH('DATA - Baseline'!I288,Modes,0)))</f>
        <v/>
      </c>
      <c r="J288" s="134"/>
      <c r="K288" s="192" t="str">
        <f>IF('DATA - Baseline'!K288=0,"",IF('DATA - Baseline'!K288="","",'DATA - Baseline'!K288))</f>
        <v/>
      </c>
      <c r="L288" s="192" t="str">
        <f>IF('DATA - Baseline'!L288="Yes",1,IF('DATA - Baseline'!L288="No",2,""))</f>
        <v/>
      </c>
      <c r="M288" s="192" t="str">
        <f>IF('DATA - Baseline'!M288="Yes",1,IF('DATA - Baseline'!M288="No",2,""))</f>
        <v/>
      </c>
      <c r="N288" s="178" t="str">
        <f>IF('DATA - Baseline'!N288="Relaxed",1,IF('DATA - Baseline'!N288="Rushed",2,IF('DATA - Baseline'!N288="Happy",3,IF('DATA - Baseline'!N288="Frustrated",4,IF('DATA - Baseline'!N288="Other",5,"")))))</f>
        <v/>
      </c>
      <c r="O288" s="176"/>
      <c r="P288" s="178" t="str">
        <f>IF('DATA - Baseline'!P288="","",'DATA - Baseline'!P288)</f>
        <v/>
      </c>
      <c r="Q288" s="178" t="str">
        <f>IF('DATA - Baseline'!Q288="Boy",1,IF('DATA - Baseline'!Q288="Girl",2,""))</f>
        <v/>
      </c>
      <c r="R288" s="192" t="str">
        <f>IF('DATA - Baseline'!R288&gt;0,'DATA - Baseline'!R288,"")</f>
        <v/>
      </c>
      <c r="S288" s="178" t="str">
        <f>IF('DATA - Baseline'!S288="Less than 0.5km",1,IF('DATA - Baseline'!S288="0.51 to 1.59km",2,IF('DATA - Baseline'!S288="1.6 to 3km",3,IF('DATA - Baseline'!S288="Over 3km",4, ""))))</f>
        <v/>
      </c>
      <c r="T288" s="126"/>
      <c r="U288" s="135"/>
      <c r="V288" s="135"/>
      <c r="W288" s="135"/>
      <c r="X288" s="135"/>
      <c r="Y288" s="135"/>
      <c r="Z288" s="178" t="str">
        <f>IF('DATA - Baseline'!Z288="STRONGLY AGREE",1,IF('DATA - Baseline'!Z288="AGREE",2,IF('DATA - Baseline'!Z288="DISAGREE",3,IF('DATA - Baseline'!Z288="STRONGLY DISAGREE",4, ""))))</f>
        <v/>
      </c>
      <c r="AA288" s="178" t="str">
        <f>IF(C288="","",(IF(COUNTA('DATA - Baseline'!AB288:AV288)&gt;0,1,2)))</f>
        <v/>
      </c>
      <c r="AB288" s="152"/>
      <c r="AC288" s="153"/>
      <c r="AD288" s="153"/>
      <c r="AE288" s="153"/>
      <c r="AF288" s="153"/>
      <c r="AG288" s="153"/>
      <c r="AH288" s="151"/>
      <c r="AI288" s="156"/>
      <c r="AJ288" s="156"/>
      <c r="AK288" s="156"/>
      <c r="AL288" s="156"/>
      <c r="AM288" s="156"/>
      <c r="AN288" s="156"/>
      <c r="AO288" s="157"/>
      <c r="AP288" s="158"/>
      <c r="AQ288" s="158"/>
      <c r="AR288" s="158"/>
      <c r="AS288" s="158"/>
      <c r="AT288" s="158"/>
      <c r="AU288" s="158"/>
      <c r="AV288" s="158"/>
      <c r="AW288" s="178" t="str">
        <f>IF('DATA - Baseline'!AW288="Relaxed",1,IF('DATA - Baseline'!AW288="Rushed",2,IF('DATA - Baseline'!AW288="Happy",3,IF('DATA - Baseline'!AW288="Tired",4,""))))</f>
        <v/>
      </c>
      <c r="AX288" s="178" t="str">
        <f>IF('DATA - Baseline'!AX288="Relaxed",1,IF('DATA - Baseline'!AX288="Rushed",2,IF('DATA - Baseline'!AX288="Happy",3,IF('DATA - Baseline'!AX288="Tired",4,""))))</f>
        <v/>
      </c>
      <c r="AY288" s="154"/>
      <c r="AZ288" s="314" t="str">
        <f>IF('DATA - Baseline'!AZ288="Yes",1,IF('DATA - Baseline'!AZ288="No",2,""))</f>
        <v/>
      </c>
      <c r="BA288" s="273"/>
      <c r="BB288" s="159"/>
      <c r="BC288" s="159"/>
      <c r="BE288" s="175"/>
    </row>
    <row r="289" spans="1:57" s="132" customFormat="1" ht="15" x14ac:dyDescent="0.3">
      <c r="A289" s="148"/>
      <c r="B289" s="149"/>
      <c r="C289" s="236" t="str">
        <f t="shared" si="4"/>
        <v/>
      </c>
      <c r="D289" s="198" t="str">
        <f>IF('DATA - Baseline'!D289="","",'DATA - Baseline'!D289)</f>
        <v/>
      </c>
      <c r="E289" s="178" t="str">
        <f>IF('DATA - Baseline'!E289="","",'DATA - Baseline'!E289)</f>
        <v/>
      </c>
      <c r="F289" s="178" t="str">
        <f>IF('DATA - Baseline'!F289="","",'DATA - Baseline'!F289)</f>
        <v/>
      </c>
      <c r="G289" s="178" t="str">
        <f>IF('DATA - Baseline'!G288="","",INDEX(Codes,MATCH('DATA - Baseline'!G288,Modes,0)))</f>
        <v/>
      </c>
      <c r="H289" s="178"/>
      <c r="I289" s="178" t="str">
        <f>IF('DATA - Baseline'!I289="","",INDEX(Codes,MATCH('DATA - Baseline'!I289,Modes,0)))</f>
        <v/>
      </c>
      <c r="J289" s="134"/>
      <c r="K289" s="192" t="str">
        <f>IF('DATA - Baseline'!K289=0,"",IF('DATA - Baseline'!K289="","",'DATA - Baseline'!K289))</f>
        <v/>
      </c>
      <c r="L289" s="192" t="str">
        <f>IF('DATA - Baseline'!L289="Yes",1,IF('DATA - Baseline'!L289="No",2,""))</f>
        <v/>
      </c>
      <c r="M289" s="192" t="str">
        <f>IF('DATA - Baseline'!M289="Yes",1,IF('DATA - Baseline'!M289="No",2,""))</f>
        <v/>
      </c>
      <c r="N289" s="178" t="str">
        <f>IF('DATA - Baseline'!N289="Relaxed",1,IF('DATA - Baseline'!N289="Rushed",2,IF('DATA - Baseline'!N289="Happy",3,IF('DATA - Baseline'!N289="Frustrated",4,IF('DATA - Baseline'!N289="Other",5,"")))))</f>
        <v/>
      </c>
      <c r="O289" s="176"/>
      <c r="P289" s="178" t="str">
        <f>IF('DATA - Baseline'!P289="","",'DATA - Baseline'!P289)</f>
        <v/>
      </c>
      <c r="Q289" s="178" t="str">
        <f>IF('DATA - Baseline'!Q289="Boy",1,IF('DATA - Baseline'!Q289="Girl",2,""))</f>
        <v/>
      </c>
      <c r="R289" s="192" t="str">
        <f>IF('DATA - Baseline'!R289&gt;0,'DATA - Baseline'!R289,"")</f>
        <v/>
      </c>
      <c r="S289" s="178" t="str">
        <f>IF('DATA - Baseline'!S289="Less than 0.5km",1,IF('DATA - Baseline'!S289="0.51 to 1.59km",2,IF('DATA - Baseline'!S289="1.6 to 3km",3,IF('DATA - Baseline'!S289="Over 3km",4, ""))))</f>
        <v/>
      </c>
      <c r="T289" s="126"/>
      <c r="U289" s="135"/>
      <c r="V289" s="135"/>
      <c r="W289" s="135"/>
      <c r="X289" s="135"/>
      <c r="Y289" s="135"/>
      <c r="Z289" s="178" t="str">
        <f>IF('DATA - Baseline'!Z289="STRONGLY AGREE",1,IF('DATA - Baseline'!Z289="AGREE",2,IF('DATA - Baseline'!Z289="DISAGREE",3,IF('DATA - Baseline'!Z289="STRONGLY DISAGREE",4, ""))))</f>
        <v/>
      </c>
      <c r="AA289" s="178" t="str">
        <f>IF(C289="","",(IF(COUNTA('DATA - Baseline'!AB289:AV289)&gt;0,1,2)))</f>
        <v/>
      </c>
      <c r="AB289" s="152"/>
      <c r="AC289" s="153"/>
      <c r="AD289" s="153"/>
      <c r="AE289" s="153"/>
      <c r="AF289" s="153"/>
      <c r="AG289" s="153"/>
      <c r="AH289" s="151"/>
      <c r="AI289" s="156"/>
      <c r="AJ289" s="156"/>
      <c r="AK289" s="156"/>
      <c r="AL289" s="156"/>
      <c r="AM289" s="156"/>
      <c r="AN289" s="156"/>
      <c r="AO289" s="157"/>
      <c r="AP289" s="158"/>
      <c r="AQ289" s="158"/>
      <c r="AR289" s="158"/>
      <c r="AS289" s="158"/>
      <c r="AT289" s="158"/>
      <c r="AU289" s="158"/>
      <c r="AV289" s="158"/>
      <c r="AW289" s="178" t="str">
        <f>IF('DATA - Baseline'!AW289="Relaxed",1,IF('DATA - Baseline'!AW289="Rushed",2,IF('DATA - Baseline'!AW289="Happy",3,IF('DATA - Baseline'!AW289="Tired",4,""))))</f>
        <v/>
      </c>
      <c r="AX289" s="178" t="str">
        <f>IF('DATA - Baseline'!AX289="Relaxed",1,IF('DATA - Baseline'!AX289="Rushed",2,IF('DATA - Baseline'!AX289="Happy",3,IF('DATA - Baseline'!AX289="Tired",4,""))))</f>
        <v/>
      </c>
      <c r="AY289" s="154"/>
      <c r="AZ289" s="314" t="str">
        <f>IF('DATA - Baseline'!AZ289="Yes",1,IF('DATA - Baseline'!AZ289="No",2,""))</f>
        <v/>
      </c>
      <c r="BA289" s="273"/>
      <c r="BB289" s="159"/>
      <c r="BC289" s="159"/>
      <c r="BE289" s="175"/>
    </row>
    <row r="290" spans="1:57" s="132" customFormat="1" ht="15" x14ac:dyDescent="0.3">
      <c r="A290" s="148"/>
      <c r="B290" s="149"/>
      <c r="C290" s="236" t="str">
        <f t="shared" si="4"/>
        <v/>
      </c>
      <c r="D290" s="198" t="str">
        <f>IF('DATA - Baseline'!D290="","",'DATA - Baseline'!D290)</f>
        <v/>
      </c>
      <c r="E290" s="178" t="str">
        <f>IF('DATA - Baseline'!E290="","",'DATA - Baseline'!E290)</f>
        <v/>
      </c>
      <c r="F290" s="178" t="str">
        <f>IF('DATA - Baseline'!F290="","",'DATA - Baseline'!F290)</f>
        <v/>
      </c>
      <c r="G290" s="178" t="str">
        <f>IF('DATA - Baseline'!G289="","",INDEX(Codes,MATCH('DATA - Baseline'!G289,Modes,0)))</f>
        <v/>
      </c>
      <c r="H290" s="178"/>
      <c r="I290" s="178" t="str">
        <f>IF('DATA - Baseline'!I290="","",INDEX(Codes,MATCH('DATA - Baseline'!I290,Modes,0)))</f>
        <v/>
      </c>
      <c r="J290" s="134"/>
      <c r="K290" s="192" t="str">
        <f>IF('DATA - Baseline'!K290=0,"",IF('DATA - Baseline'!K290="","",'DATA - Baseline'!K290))</f>
        <v/>
      </c>
      <c r="L290" s="192" t="str">
        <f>IF('DATA - Baseline'!L290="Yes",1,IF('DATA - Baseline'!L290="No",2,""))</f>
        <v/>
      </c>
      <c r="M290" s="192" t="str">
        <f>IF('DATA - Baseline'!M290="Yes",1,IF('DATA - Baseline'!M290="No",2,""))</f>
        <v/>
      </c>
      <c r="N290" s="178" t="str">
        <f>IF('DATA - Baseline'!N290="Relaxed",1,IF('DATA - Baseline'!N290="Rushed",2,IF('DATA - Baseline'!N290="Happy",3,IF('DATA - Baseline'!N290="Frustrated",4,IF('DATA - Baseline'!N290="Other",5,"")))))</f>
        <v/>
      </c>
      <c r="O290" s="176"/>
      <c r="P290" s="178" t="str">
        <f>IF('DATA - Baseline'!P290="","",'DATA - Baseline'!P290)</f>
        <v/>
      </c>
      <c r="Q290" s="178" t="str">
        <f>IF('DATA - Baseline'!Q290="Boy",1,IF('DATA - Baseline'!Q290="Girl",2,""))</f>
        <v/>
      </c>
      <c r="R290" s="192" t="str">
        <f>IF('DATA - Baseline'!R290&gt;0,'DATA - Baseline'!R290,"")</f>
        <v/>
      </c>
      <c r="S290" s="178" t="str">
        <f>IF('DATA - Baseline'!S290="Less than 0.5km",1,IF('DATA - Baseline'!S290="0.51 to 1.59km",2,IF('DATA - Baseline'!S290="1.6 to 3km",3,IF('DATA - Baseline'!S290="Over 3km",4, ""))))</f>
        <v/>
      </c>
      <c r="T290" s="126"/>
      <c r="U290" s="135"/>
      <c r="V290" s="135"/>
      <c r="W290" s="135"/>
      <c r="X290" s="135"/>
      <c r="Y290" s="135"/>
      <c r="Z290" s="178" t="str">
        <f>IF('DATA - Baseline'!Z290="STRONGLY AGREE",1,IF('DATA - Baseline'!Z290="AGREE",2,IF('DATA - Baseline'!Z290="DISAGREE",3,IF('DATA - Baseline'!Z290="STRONGLY DISAGREE",4, ""))))</f>
        <v/>
      </c>
      <c r="AA290" s="178" t="str">
        <f>IF(C290="","",(IF(COUNTA('DATA - Baseline'!AB290:AV290)&gt;0,1,2)))</f>
        <v/>
      </c>
      <c r="AB290" s="152"/>
      <c r="AC290" s="153"/>
      <c r="AD290" s="153"/>
      <c r="AE290" s="153"/>
      <c r="AF290" s="153"/>
      <c r="AG290" s="153"/>
      <c r="AH290" s="151"/>
      <c r="AI290" s="156"/>
      <c r="AJ290" s="156"/>
      <c r="AK290" s="156"/>
      <c r="AL290" s="156"/>
      <c r="AM290" s="156"/>
      <c r="AN290" s="156"/>
      <c r="AO290" s="157"/>
      <c r="AP290" s="158"/>
      <c r="AQ290" s="158"/>
      <c r="AR290" s="158"/>
      <c r="AS290" s="158"/>
      <c r="AT290" s="158"/>
      <c r="AU290" s="158"/>
      <c r="AV290" s="158"/>
      <c r="AW290" s="178" t="str">
        <f>IF('DATA - Baseline'!AW290="Relaxed",1,IF('DATA - Baseline'!AW290="Rushed",2,IF('DATA - Baseline'!AW290="Happy",3,IF('DATA - Baseline'!AW290="Tired",4,""))))</f>
        <v/>
      </c>
      <c r="AX290" s="178" t="str">
        <f>IF('DATA - Baseline'!AX290="Relaxed",1,IF('DATA - Baseline'!AX290="Rushed",2,IF('DATA - Baseline'!AX290="Happy",3,IF('DATA - Baseline'!AX290="Tired",4,""))))</f>
        <v/>
      </c>
      <c r="AY290" s="154"/>
      <c r="AZ290" s="314" t="str">
        <f>IF('DATA - Baseline'!AZ290="Yes",1,IF('DATA - Baseline'!AZ290="No",2,""))</f>
        <v/>
      </c>
      <c r="BA290" s="273"/>
      <c r="BB290" s="159"/>
      <c r="BC290" s="159"/>
      <c r="BE290" s="175"/>
    </row>
    <row r="291" spans="1:57" s="132" customFormat="1" ht="15" x14ac:dyDescent="0.3">
      <c r="A291" s="148"/>
      <c r="B291" s="149"/>
      <c r="C291" s="236" t="str">
        <f t="shared" si="4"/>
        <v/>
      </c>
      <c r="D291" s="198" t="str">
        <f>IF('DATA - Baseline'!D291="","",'DATA - Baseline'!D291)</f>
        <v/>
      </c>
      <c r="E291" s="178" t="str">
        <f>IF('DATA - Baseline'!E291="","",'DATA - Baseline'!E291)</f>
        <v/>
      </c>
      <c r="F291" s="178" t="str">
        <f>IF('DATA - Baseline'!F291="","",'DATA - Baseline'!F291)</f>
        <v/>
      </c>
      <c r="G291" s="178" t="str">
        <f>IF('DATA - Baseline'!G290="","",INDEX(Codes,MATCH('DATA - Baseline'!G290,Modes,0)))</f>
        <v/>
      </c>
      <c r="H291" s="178"/>
      <c r="I291" s="178" t="str">
        <f>IF('DATA - Baseline'!I291="","",INDEX(Codes,MATCH('DATA - Baseline'!I291,Modes,0)))</f>
        <v/>
      </c>
      <c r="J291" s="134"/>
      <c r="K291" s="192" t="str">
        <f>IF('DATA - Baseline'!K291=0,"",IF('DATA - Baseline'!K291="","",'DATA - Baseline'!K291))</f>
        <v/>
      </c>
      <c r="L291" s="192" t="str">
        <f>IF('DATA - Baseline'!L291="Yes",1,IF('DATA - Baseline'!L291="No",2,""))</f>
        <v/>
      </c>
      <c r="M291" s="192" t="str">
        <f>IF('DATA - Baseline'!M291="Yes",1,IF('DATA - Baseline'!M291="No",2,""))</f>
        <v/>
      </c>
      <c r="N291" s="178" t="str">
        <f>IF('DATA - Baseline'!N291="Relaxed",1,IF('DATA - Baseline'!N291="Rushed",2,IF('DATA - Baseline'!N291="Happy",3,IF('DATA - Baseline'!N291="Frustrated",4,IF('DATA - Baseline'!N291="Other",5,"")))))</f>
        <v/>
      </c>
      <c r="O291" s="176"/>
      <c r="P291" s="178" t="str">
        <f>IF('DATA - Baseline'!P291="","",'DATA - Baseline'!P291)</f>
        <v/>
      </c>
      <c r="Q291" s="178" t="str">
        <f>IF('DATA - Baseline'!Q291="Boy",1,IF('DATA - Baseline'!Q291="Girl",2,""))</f>
        <v/>
      </c>
      <c r="R291" s="192" t="str">
        <f>IF('DATA - Baseline'!R291&gt;0,'DATA - Baseline'!R291,"")</f>
        <v/>
      </c>
      <c r="S291" s="178" t="str">
        <f>IF('DATA - Baseline'!S291="Less than 0.5km",1,IF('DATA - Baseline'!S291="0.51 to 1.59km",2,IF('DATA - Baseline'!S291="1.6 to 3km",3,IF('DATA - Baseline'!S291="Over 3km",4, ""))))</f>
        <v/>
      </c>
      <c r="T291" s="126"/>
      <c r="U291" s="135"/>
      <c r="V291" s="135"/>
      <c r="W291" s="135"/>
      <c r="X291" s="135"/>
      <c r="Y291" s="135"/>
      <c r="Z291" s="178" t="str">
        <f>IF('DATA - Baseline'!Z291="STRONGLY AGREE",1,IF('DATA - Baseline'!Z291="AGREE",2,IF('DATA - Baseline'!Z291="DISAGREE",3,IF('DATA - Baseline'!Z291="STRONGLY DISAGREE",4, ""))))</f>
        <v/>
      </c>
      <c r="AA291" s="178" t="str">
        <f>IF(C291="","",(IF(COUNTA('DATA - Baseline'!AB291:AV291)&gt;0,1,2)))</f>
        <v/>
      </c>
      <c r="AB291" s="152"/>
      <c r="AC291" s="153"/>
      <c r="AD291" s="153"/>
      <c r="AE291" s="153"/>
      <c r="AF291" s="153"/>
      <c r="AG291" s="153"/>
      <c r="AH291" s="151"/>
      <c r="AI291" s="156"/>
      <c r="AJ291" s="156"/>
      <c r="AK291" s="156"/>
      <c r="AL291" s="156"/>
      <c r="AM291" s="156"/>
      <c r="AN291" s="156"/>
      <c r="AO291" s="157"/>
      <c r="AP291" s="158"/>
      <c r="AQ291" s="158"/>
      <c r="AR291" s="158"/>
      <c r="AS291" s="158"/>
      <c r="AT291" s="158"/>
      <c r="AU291" s="158"/>
      <c r="AV291" s="158"/>
      <c r="AW291" s="178" t="str">
        <f>IF('DATA - Baseline'!AW291="Relaxed",1,IF('DATA - Baseline'!AW291="Rushed",2,IF('DATA - Baseline'!AW291="Happy",3,IF('DATA - Baseline'!AW291="Tired",4,""))))</f>
        <v/>
      </c>
      <c r="AX291" s="178" t="str">
        <f>IF('DATA - Baseline'!AX291="Relaxed",1,IF('DATA - Baseline'!AX291="Rushed",2,IF('DATA - Baseline'!AX291="Happy",3,IF('DATA - Baseline'!AX291="Tired",4,""))))</f>
        <v/>
      </c>
      <c r="AY291" s="154"/>
      <c r="AZ291" s="314" t="str">
        <f>IF('DATA - Baseline'!AZ291="Yes",1,IF('DATA - Baseline'!AZ291="No",2,""))</f>
        <v/>
      </c>
      <c r="BA291" s="273"/>
      <c r="BB291" s="159"/>
      <c r="BC291" s="159"/>
      <c r="BE291" s="175"/>
    </row>
    <row r="292" spans="1:57" s="132" customFormat="1" ht="15" x14ac:dyDescent="0.3">
      <c r="A292" s="148"/>
      <c r="B292" s="149"/>
      <c r="C292" s="236" t="str">
        <f t="shared" si="4"/>
        <v/>
      </c>
      <c r="D292" s="198" t="str">
        <f>IF('DATA - Baseline'!D292="","",'DATA - Baseline'!D292)</f>
        <v/>
      </c>
      <c r="E292" s="178" t="str">
        <f>IF('DATA - Baseline'!E292="","",'DATA - Baseline'!E292)</f>
        <v/>
      </c>
      <c r="F292" s="178" t="str">
        <f>IF('DATA - Baseline'!F292="","",'DATA - Baseline'!F292)</f>
        <v/>
      </c>
      <c r="G292" s="178" t="str">
        <f>IF('DATA - Baseline'!G291="","",INDEX(Codes,MATCH('DATA - Baseline'!G291,Modes,0)))</f>
        <v/>
      </c>
      <c r="H292" s="178"/>
      <c r="I292" s="178" t="str">
        <f>IF('DATA - Baseline'!I292="","",INDEX(Codes,MATCH('DATA - Baseline'!I292,Modes,0)))</f>
        <v/>
      </c>
      <c r="J292" s="134"/>
      <c r="K292" s="192" t="str">
        <f>IF('DATA - Baseline'!K292=0,"",IF('DATA - Baseline'!K292="","",'DATA - Baseline'!K292))</f>
        <v/>
      </c>
      <c r="L292" s="192" t="str">
        <f>IF('DATA - Baseline'!L292="Yes",1,IF('DATA - Baseline'!L292="No",2,""))</f>
        <v/>
      </c>
      <c r="M292" s="192" t="str">
        <f>IF('DATA - Baseline'!M292="Yes",1,IF('DATA - Baseline'!M292="No",2,""))</f>
        <v/>
      </c>
      <c r="N292" s="178" t="str">
        <f>IF('DATA - Baseline'!N292="Relaxed",1,IF('DATA - Baseline'!N292="Rushed",2,IF('DATA - Baseline'!N292="Happy",3,IF('DATA - Baseline'!N292="Frustrated",4,IF('DATA - Baseline'!N292="Other",5,"")))))</f>
        <v/>
      </c>
      <c r="O292" s="176"/>
      <c r="P292" s="178" t="str">
        <f>IF('DATA - Baseline'!P292="","",'DATA - Baseline'!P292)</f>
        <v/>
      </c>
      <c r="Q292" s="178" t="str">
        <f>IF('DATA - Baseline'!Q292="Boy",1,IF('DATA - Baseline'!Q292="Girl",2,""))</f>
        <v/>
      </c>
      <c r="R292" s="192" t="str">
        <f>IF('DATA - Baseline'!R292&gt;0,'DATA - Baseline'!R292,"")</f>
        <v/>
      </c>
      <c r="S292" s="178" t="str">
        <f>IF('DATA - Baseline'!S292="Less than 0.5km",1,IF('DATA - Baseline'!S292="0.51 to 1.59km",2,IF('DATA - Baseline'!S292="1.6 to 3km",3,IF('DATA - Baseline'!S292="Over 3km",4, ""))))</f>
        <v/>
      </c>
      <c r="T292" s="126"/>
      <c r="U292" s="135"/>
      <c r="V292" s="135"/>
      <c r="W292" s="135"/>
      <c r="X292" s="135"/>
      <c r="Y292" s="135"/>
      <c r="Z292" s="178" t="str">
        <f>IF('DATA - Baseline'!Z292="STRONGLY AGREE",1,IF('DATA - Baseline'!Z292="AGREE",2,IF('DATA - Baseline'!Z292="DISAGREE",3,IF('DATA - Baseline'!Z292="STRONGLY DISAGREE",4, ""))))</f>
        <v/>
      </c>
      <c r="AA292" s="178" t="str">
        <f>IF(C292="","",(IF(COUNTA('DATA - Baseline'!AB292:AV292)&gt;0,1,2)))</f>
        <v/>
      </c>
      <c r="AB292" s="152"/>
      <c r="AC292" s="153"/>
      <c r="AD292" s="153"/>
      <c r="AE292" s="153"/>
      <c r="AF292" s="153"/>
      <c r="AG292" s="153"/>
      <c r="AH292" s="151"/>
      <c r="AI292" s="156"/>
      <c r="AJ292" s="156"/>
      <c r="AK292" s="156"/>
      <c r="AL292" s="156"/>
      <c r="AM292" s="156"/>
      <c r="AN292" s="156"/>
      <c r="AO292" s="157"/>
      <c r="AP292" s="158"/>
      <c r="AQ292" s="158"/>
      <c r="AR292" s="158"/>
      <c r="AS292" s="158"/>
      <c r="AT292" s="158"/>
      <c r="AU292" s="158"/>
      <c r="AV292" s="158"/>
      <c r="AW292" s="178" t="str">
        <f>IF('DATA - Baseline'!AW292="Relaxed",1,IF('DATA - Baseline'!AW292="Rushed",2,IF('DATA - Baseline'!AW292="Happy",3,IF('DATA - Baseline'!AW292="Tired",4,""))))</f>
        <v/>
      </c>
      <c r="AX292" s="178" t="str">
        <f>IF('DATA - Baseline'!AX292="Relaxed",1,IF('DATA - Baseline'!AX292="Rushed",2,IF('DATA - Baseline'!AX292="Happy",3,IF('DATA - Baseline'!AX292="Tired",4,""))))</f>
        <v/>
      </c>
      <c r="AY292" s="154"/>
      <c r="AZ292" s="314" t="str">
        <f>IF('DATA - Baseline'!AZ292="Yes",1,IF('DATA - Baseline'!AZ292="No",2,""))</f>
        <v/>
      </c>
      <c r="BA292" s="273"/>
      <c r="BB292" s="159"/>
      <c r="BC292" s="159"/>
      <c r="BE292" s="175"/>
    </row>
    <row r="293" spans="1:57" s="132" customFormat="1" ht="15" x14ac:dyDescent="0.3">
      <c r="A293" s="148"/>
      <c r="B293" s="149"/>
      <c r="C293" s="236" t="str">
        <f t="shared" si="4"/>
        <v/>
      </c>
      <c r="D293" s="198" t="str">
        <f>IF('DATA - Baseline'!D293="","",'DATA - Baseline'!D293)</f>
        <v/>
      </c>
      <c r="E293" s="178" t="str">
        <f>IF('DATA - Baseline'!E293="","",'DATA - Baseline'!E293)</f>
        <v/>
      </c>
      <c r="F293" s="178" t="str">
        <f>IF('DATA - Baseline'!F293="","",'DATA - Baseline'!F293)</f>
        <v/>
      </c>
      <c r="G293" s="178" t="str">
        <f>IF('DATA - Baseline'!G292="","",INDEX(Codes,MATCH('DATA - Baseline'!G292,Modes,0)))</f>
        <v/>
      </c>
      <c r="H293" s="178"/>
      <c r="I293" s="178" t="str">
        <f>IF('DATA - Baseline'!I293="","",INDEX(Codes,MATCH('DATA - Baseline'!I293,Modes,0)))</f>
        <v/>
      </c>
      <c r="J293" s="134"/>
      <c r="K293" s="192" t="str">
        <f>IF('DATA - Baseline'!K293=0,"",IF('DATA - Baseline'!K293="","",'DATA - Baseline'!K293))</f>
        <v/>
      </c>
      <c r="L293" s="192" t="str">
        <f>IF('DATA - Baseline'!L293="Yes",1,IF('DATA - Baseline'!L293="No",2,""))</f>
        <v/>
      </c>
      <c r="M293" s="192" t="str">
        <f>IF('DATA - Baseline'!M293="Yes",1,IF('DATA - Baseline'!M293="No",2,""))</f>
        <v/>
      </c>
      <c r="N293" s="178" t="str">
        <f>IF('DATA - Baseline'!N293="Relaxed",1,IF('DATA - Baseline'!N293="Rushed",2,IF('DATA - Baseline'!N293="Happy",3,IF('DATA - Baseline'!N293="Frustrated",4,IF('DATA - Baseline'!N293="Other",5,"")))))</f>
        <v/>
      </c>
      <c r="O293" s="176"/>
      <c r="P293" s="178" t="str">
        <f>IF('DATA - Baseline'!P293="","",'DATA - Baseline'!P293)</f>
        <v/>
      </c>
      <c r="Q293" s="178" t="str">
        <f>IF('DATA - Baseline'!Q293="Boy",1,IF('DATA - Baseline'!Q293="Girl",2,""))</f>
        <v/>
      </c>
      <c r="R293" s="192" t="str">
        <f>IF('DATA - Baseline'!R293&gt;0,'DATA - Baseline'!R293,"")</f>
        <v/>
      </c>
      <c r="S293" s="178" t="str">
        <f>IF('DATA - Baseline'!S293="Less than 0.5km",1,IF('DATA - Baseline'!S293="0.51 to 1.59km",2,IF('DATA - Baseline'!S293="1.6 to 3km",3,IF('DATA - Baseline'!S293="Over 3km",4, ""))))</f>
        <v/>
      </c>
      <c r="T293" s="126"/>
      <c r="U293" s="135"/>
      <c r="V293" s="135"/>
      <c r="W293" s="135"/>
      <c r="X293" s="135"/>
      <c r="Y293" s="135"/>
      <c r="Z293" s="178" t="str">
        <f>IF('DATA - Baseline'!Z293="STRONGLY AGREE",1,IF('DATA - Baseline'!Z293="AGREE",2,IF('DATA - Baseline'!Z293="DISAGREE",3,IF('DATA - Baseline'!Z293="STRONGLY DISAGREE",4, ""))))</f>
        <v/>
      </c>
      <c r="AA293" s="178" t="str">
        <f>IF(C293="","",(IF(COUNTA('DATA - Baseline'!AB293:AV293)&gt;0,1,2)))</f>
        <v/>
      </c>
      <c r="AB293" s="152"/>
      <c r="AC293" s="153"/>
      <c r="AD293" s="153"/>
      <c r="AE293" s="153"/>
      <c r="AF293" s="153"/>
      <c r="AG293" s="153"/>
      <c r="AH293" s="151"/>
      <c r="AI293" s="156"/>
      <c r="AJ293" s="156"/>
      <c r="AK293" s="156"/>
      <c r="AL293" s="156"/>
      <c r="AM293" s="156"/>
      <c r="AN293" s="156"/>
      <c r="AO293" s="157"/>
      <c r="AP293" s="158"/>
      <c r="AQ293" s="158"/>
      <c r="AR293" s="158"/>
      <c r="AS293" s="158"/>
      <c r="AT293" s="158"/>
      <c r="AU293" s="158"/>
      <c r="AV293" s="158"/>
      <c r="AW293" s="178" t="str">
        <f>IF('DATA - Baseline'!AW293="Relaxed",1,IF('DATA - Baseline'!AW293="Rushed",2,IF('DATA - Baseline'!AW293="Happy",3,IF('DATA - Baseline'!AW293="Tired",4,""))))</f>
        <v/>
      </c>
      <c r="AX293" s="178" t="str">
        <f>IF('DATA - Baseline'!AX293="Relaxed",1,IF('DATA - Baseline'!AX293="Rushed",2,IF('DATA - Baseline'!AX293="Happy",3,IF('DATA - Baseline'!AX293="Tired",4,""))))</f>
        <v/>
      </c>
      <c r="AY293" s="154"/>
      <c r="AZ293" s="314" t="str">
        <f>IF('DATA - Baseline'!AZ293="Yes",1,IF('DATA - Baseline'!AZ293="No",2,""))</f>
        <v/>
      </c>
      <c r="BA293" s="273"/>
      <c r="BB293" s="159"/>
      <c r="BC293" s="159"/>
      <c r="BE293" s="175"/>
    </row>
    <row r="294" spans="1:57" s="132" customFormat="1" ht="15" x14ac:dyDescent="0.3">
      <c r="A294" s="148"/>
      <c r="B294" s="149"/>
      <c r="C294" s="236" t="str">
        <f t="shared" si="4"/>
        <v/>
      </c>
      <c r="D294" s="198" t="str">
        <f>IF('DATA - Baseline'!D294="","",'DATA - Baseline'!D294)</f>
        <v/>
      </c>
      <c r="E294" s="178" t="str">
        <f>IF('DATA - Baseline'!E294="","",'DATA - Baseline'!E294)</f>
        <v/>
      </c>
      <c r="F294" s="178" t="str">
        <f>IF('DATA - Baseline'!F294="","",'DATA - Baseline'!F294)</f>
        <v/>
      </c>
      <c r="G294" s="178" t="str">
        <f>IF('DATA - Baseline'!G293="","",INDEX(Codes,MATCH('DATA - Baseline'!G293,Modes,0)))</f>
        <v/>
      </c>
      <c r="H294" s="178"/>
      <c r="I294" s="178" t="str">
        <f>IF('DATA - Baseline'!I294="","",INDEX(Codes,MATCH('DATA - Baseline'!I294,Modes,0)))</f>
        <v/>
      </c>
      <c r="J294" s="134"/>
      <c r="K294" s="192" t="str">
        <f>IF('DATA - Baseline'!K294=0,"",IF('DATA - Baseline'!K294="","",'DATA - Baseline'!K294))</f>
        <v/>
      </c>
      <c r="L294" s="192" t="str">
        <f>IF('DATA - Baseline'!L294="Yes",1,IF('DATA - Baseline'!L294="No",2,""))</f>
        <v/>
      </c>
      <c r="M294" s="192" t="str">
        <f>IF('DATA - Baseline'!M294="Yes",1,IF('DATA - Baseline'!M294="No",2,""))</f>
        <v/>
      </c>
      <c r="N294" s="178" t="str">
        <f>IF('DATA - Baseline'!N294="Relaxed",1,IF('DATA - Baseline'!N294="Rushed",2,IF('DATA - Baseline'!N294="Happy",3,IF('DATA - Baseline'!N294="Frustrated",4,IF('DATA - Baseline'!N294="Other",5,"")))))</f>
        <v/>
      </c>
      <c r="O294" s="176"/>
      <c r="P294" s="178" t="str">
        <f>IF('DATA - Baseline'!P294="","",'DATA - Baseline'!P294)</f>
        <v/>
      </c>
      <c r="Q294" s="178" t="str">
        <f>IF('DATA - Baseline'!Q294="Boy",1,IF('DATA - Baseline'!Q294="Girl",2,""))</f>
        <v/>
      </c>
      <c r="R294" s="192" t="str">
        <f>IF('DATA - Baseline'!R294&gt;0,'DATA - Baseline'!R294,"")</f>
        <v/>
      </c>
      <c r="S294" s="178" t="str">
        <f>IF('DATA - Baseline'!S294="Less than 0.5km",1,IF('DATA - Baseline'!S294="0.51 to 1.59km",2,IF('DATA - Baseline'!S294="1.6 to 3km",3,IF('DATA - Baseline'!S294="Over 3km",4, ""))))</f>
        <v/>
      </c>
      <c r="T294" s="126"/>
      <c r="U294" s="135"/>
      <c r="V294" s="135"/>
      <c r="W294" s="135"/>
      <c r="X294" s="135"/>
      <c r="Y294" s="135"/>
      <c r="Z294" s="178" t="str">
        <f>IF('DATA - Baseline'!Z294="STRONGLY AGREE",1,IF('DATA - Baseline'!Z294="AGREE",2,IF('DATA - Baseline'!Z294="DISAGREE",3,IF('DATA - Baseline'!Z294="STRONGLY DISAGREE",4, ""))))</f>
        <v/>
      </c>
      <c r="AA294" s="178" t="str">
        <f>IF(C294="","",(IF(COUNTA('DATA - Baseline'!AB294:AV294)&gt;0,1,2)))</f>
        <v/>
      </c>
      <c r="AB294" s="152"/>
      <c r="AC294" s="153"/>
      <c r="AD294" s="153"/>
      <c r="AE294" s="153"/>
      <c r="AF294" s="153"/>
      <c r="AG294" s="153"/>
      <c r="AH294" s="151"/>
      <c r="AI294" s="156"/>
      <c r="AJ294" s="156"/>
      <c r="AK294" s="156"/>
      <c r="AL294" s="156"/>
      <c r="AM294" s="156"/>
      <c r="AN294" s="156"/>
      <c r="AO294" s="157"/>
      <c r="AP294" s="158"/>
      <c r="AQ294" s="158"/>
      <c r="AR294" s="158"/>
      <c r="AS294" s="158"/>
      <c r="AT294" s="158"/>
      <c r="AU294" s="158"/>
      <c r="AV294" s="158"/>
      <c r="AW294" s="178" t="str">
        <f>IF('DATA - Baseline'!AW294="Relaxed",1,IF('DATA - Baseline'!AW294="Rushed",2,IF('DATA - Baseline'!AW294="Happy",3,IF('DATA - Baseline'!AW294="Tired",4,""))))</f>
        <v/>
      </c>
      <c r="AX294" s="178" t="str">
        <f>IF('DATA - Baseline'!AX294="Relaxed",1,IF('DATA - Baseline'!AX294="Rushed",2,IF('DATA - Baseline'!AX294="Happy",3,IF('DATA - Baseline'!AX294="Tired",4,""))))</f>
        <v/>
      </c>
      <c r="AY294" s="154"/>
      <c r="AZ294" s="314" t="str">
        <f>IF('DATA - Baseline'!AZ294="Yes",1,IF('DATA - Baseline'!AZ294="No",2,""))</f>
        <v/>
      </c>
      <c r="BA294" s="273"/>
      <c r="BB294" s="159"/>
      <c r="BC294" s="159"/>
      <c r="BE294" s="175"/>
    </row>
    <row r="295" spans="1:57" s="132" customFormat="1" ht="15" x14ac:dyDescent="0.3">
      <c r="A295" s="148"/>
      <c r="B295" s="149"/>
      <c r="C295" s="236" t="str">
        <f t="shared" si="4"/>
        <v/>
      </c>
      <c r="D295" s="198" t="str">
        <f>IF('DATA - Baseline'!D295="","",'DATA - Baseline'!D295)</f>
        <v/>
      </c>
      <c r="E295" s="178" t="str">
        <f>IF('DATA - Baseline'!E295="","",'DATA - Baseline'!E295)</f>
        <v/>
      </c>
      <c r="F295" s="178" t="str">
        <f>IF('DATA - Baseline'!F295="","",'DATA - Baseline'!F295)</f>
        <v/>
      </c>
      <c r="G295" s="178" t="str">
        <f>IF('DATA - Baseline'!G294="","",INDEX(Codes,MATCH('DATA - Baseline'!G294,Modes,0)))</f>
        <v/>
      </c>
      <c r="H295" s="178"/>
      <c r="I295" s="178" t="str">
        <f>IF('DATA - Baseline'!I295="","",INDEX(Codes,MATCH('DATA - Baseline'!I295,Modes,0)))</f>
        <v/>
      </c>
      <c r="J295" s="134"/>
      <c r="K295" s="192" t="str">
        <f>IF('DATA - Baseline'!K295=0,"",IF('DATA - Baseline'!K295="","",'DATA - Baseline'!K295))</f>
        <v/>
      </c>
      <c r="L295" s="192" t="str">
        <f>IF('DATA - Baseline'!L295="Yes",1,IF('DATA - Baseline'!L295="No",2,""))</f>
        <v/>
      </c>
      <c r="M295" s="192" t="str">
        <f>IF('DATA - Baseline'!M295="Yes",1,IF('DATA - Baseline'!M295="No",2,""))</f>
        <v/>
      </c>
      <c r="N295" s="178" t="str">
        <f>IF('DATA - Baseline'!N295="Relaxed",1,IF('DATA - Baseline'!N295="Rushed",2,IF('DATA - Baseline'!N295="Happy",3,IF('DATA - Baseline'!N295="Frustrated",4,IF('DATA - Baseline'!N295="Other",5,"")))))</f>
        <v/>
      </c>
      <c r="O295" s="176"/>
      <c r="P295" s="178" t="str">
        <f>IF('DATA - Baseline'!P295="","",'DATA - Baseline'!P295)</f>
        <v/>
      </c>
      <c r="Q295" s="178" t="str">
        <f>IF('DATA - Baseline'!Q295="Boy",1,IF('DATA - Baseline'!Q295="Girl",2,""))</f>
        <v/>
      </c>
      <c r="R295" s="192" t="str">
        <f>IF('DATA - Baseline'!R295&gt;0,'DATA - Baseline'!R295,"")</f>
        <v/>
      </c>
      <c r="S295" s="178" t="str">
        <f>IF('DATA - Baseline'!S295="Less than 0.5km",1,IF('DATA - Baseline'!S295="0.51 to 1.59km",2,IF('DATA - Baseline'!S295="1.6 to 3km",3,IF('DATA - Baseline'!S295="Over 3km",4, ""))))</f>
        <v/>
      </c>
      <c r="T295" s="126"/>
      <c r="U295" s="135"/>
      <c r="V295" s="135"/>
      <c r="W295" s="135"/>
      <c r="X295" s="135"/>
      <c r="Y295" s="135"/>
      <c r="Z295" s="178" t="str">
        <f>IF('DATA - Baseline'!Z295="STRONGLY AGREE",1,IF('DATA - Baseline'!Z295="AGREE",2,IF('DATA - Baseline'!Z295="DISAGREE",3,IF('DATA - Baseline'!Z295="STRONGLY DISAGREE",4, ""))))</f>
        <v/>
      </c>
      <c r="AA295" s="178" t="str">
        <f>IF(C295="","",(IF(COUNTA('DATA - Baseline'!AB295:AV295)&gt;0,1,2)))</f>
        <v/>
      </c>
      <c r="AB295" s="152"/>
      <c r="AC295" s="153"/>
      <c r="AD295" s="153"/>
      <c r="AE295" s="153"/>
      <c r="AF295" s="153"/>
      <c r="AG295" s="153"/>
      <c r="AH295" s="151"/>
      <c r="AI295" s="156"/>
      <c r="AJ295" s="156"/>
      <c r="AK295" s="156"/>
      <c r="AL295" s="156"/>
      <c r="AM295" s="156"/>
      <c r="AN295" s="156"/>
      <c r="AO295" s="157"/>
      <c r="AP295" s="158"/>
      <c r="AQ295" s="158"/>
      <c r="AR295" s="158"/>
      <c r="AS295" s="158"/>
      <c r="AT295" s="158"/>
      <c r="AU295" s="158"/>
      <c r="AV295" s="158"/>
      <c r="AW295" s="178" t="str">
        <f>IF('DATA - Baseline'!AW295="Relaxed",1,IF('DATA - Baseline'!AW295="Rushed",2,IF('DATA - Baseline'!AW295="Happy",3,IF('DATA - Baseline'!AW295="Tired",4,""))))</f>
        <v/>
      </c>
      <c r="AX295" s="178" t="str">
        <f>IF('DATA - Baseline'!AX295="Relaxed",1,IF('DATA - Baseline'!AX295="Rushed",2,IF('DATA - Baseline'!AX295="Happy",3,IF('DATA - Baseline'!AX295="Tired",4,""))))</f>
        <v/>
      </c>
      <c r="AY295" s="154"/>
      <c r="AZ295" s="314" t="str">
        <f>IF('DATA - Baseline'!AZ295="Yes",1,IF('DATA - Baseline'!AZ295="No",2,""))</f>
        <v/>
      </c>
      <c r="BA295" s="273"/>
      <c r="BB295" s="159"/>
      <c r="BC295" s="159"/>
      <c r="BE295" s="175"/>
    </row>
    <row r="296" spans="1:57" s="132" customFormat="1" ht="15" x14ac:dyDescent="0.3">
      <c r="A296" s="148"/>
      <c r="B296" s="149"/>
      <c r="C296" s="236" t="str">
        <f t="shared" si="4"/>
        <v/>
      </c>
      <c r="D296" s="198" t="str">
        <f>IF('DATA - Baseline'!D296="","",'DATA - Baseline'!D296)</f>
        <v/>
      </c>
      <c r="E296" s="178" t="str">
        <f>IF('DATA - Baseline'!E296="","",'DATA - Baseline'!E296)</f>
        <v/>
      </c>
      <c r="F296" s="178" t="str">
        <f>IF('DATA - Baseline'!F296="","",'DATA - Baseline'!F296)</f>
        <v/>
      </c>
      <c r="G296" s="178" t="str">
        <f>IF('DATA - Baseline'!G295="","",INDEX(Codes,MATCH('DATA - Baseline'!G295,Modes,0)))</f>
        <v/>
      </c>
      <c r="H296" s="178"/>
      <c r="I296" s="178" t="str">
        <f>IF('DATA - Baseline'!I296="","",INDEX(Codes,MATCH('DATA - Baseline'!I296,Modes,0)))</f>
        <v/>
      </c>
      <c r="J296" s="134"/>
      <c r="K296" s="192" t="str">
        <f>IF('DATA - Baseline'!K296=0,"",IF('DATA - Baseline'!K296="","",'DATA - Baseline'!K296))</f>
        <v/>
      </c>
      <c r="L296" s="192" t="str">
        <f>IF('DATA - Baseline'!L296="Yes",1,IF('DATA - Baseline'!L296="No",2,""))</f>
        <v/>
      </c>
      <c r="M296" s="192" t="str">
        <f>IF('DATA - Baseline'!M296="Yes",1,IF('DATA - Baseline'!M296="No",2,""))</f>
        <v/>
      </c>
      <c r="N296" s="178" t="str">
        <f>IF('DATA - Baseline'!N296="Relaxed",1,IF('DATA - Baseline'!N296="Rushed",2,IF('DATA - Baseline'!N296="Happy",3,IF('DATA - Baseline'!N296="Frustrated",4,IF('DATA - Baseline'!N296="Other",5,"")))))</f>
        <v/>
      </c>
      <c r="O296" s="176"/>
      <c r="P296" s="178" t="str">
        <f>IF('DATA - Baseline'!P296="","",'DATA - Baseline'!P296)</f>
        <v/>
      </c>
      <c r="Q296" s="178" t="str">
        <f>IF('DATA - Baseline'!Q296="Boy",1,IF('DATA - Baseline'!Q296="Girl",2,""))</f>
        <v/>
      </c>
      <c r="R296" s="192" t="str">
        <f>IF('DATA - Baseline'!R296&gt;0,'DATA - Baseline'!R296,"")</f>
        <v/>
      </c>
      <c r="S296" s="178" t="str">
        <f>IF('DATA - Baseline'!S296="Less than 0.5km",1,IF('DATA - Baseline'!S296="0.51 to 1.59km",2,IF('DATA - Baseline'!S296="1.6 to 3km",3,IF('DATA - Baseline'!S296="Over 3km",4, ""))))</f>
        <v/>
      </c>
      <c r="T296" s="126"/>
      <c r="U296" s="135"/>
      <c r="V296" s="135"/>
      <c r="W296" s="135"/>
      <c r="X296" s="135"/>
      <c r="Y296" s="135"/>
      <c r="Z296" s="178" t="str">
        <f>IF('DATA - Baseline'!Z296="STRONGLY AGREE",1,IF('DATA - Baseline'!Z296="AGREE",2,IF('DATA - Baseline'!Z296="DISAGREE",3,IF('DATA - Baseline'!Z296="STRONGLY DISAGREE",4, ""))))</f>
        <v/>
      </c>
      <c r="AA296" s="178" t="str">
        <f>IF(C296="","",(IF(COUNTA('DATA - Baseline'!AB296:AV296)&gt;0,1,2)))</f>
        <v/>
      </c>
      <c r="AB296" s="152"/>
      <c r="AC296" s="153"/>
      <c r="AD296" s="153"/>
      <c r="AE296" s="153"/>
      <c r="AF296" s="153"/>
      <c r="AG296" s="153"/>
      <c r="AH296" s="151"/>
      <c r="AI296" s="156"/>
      <c r="AJ296" s="156"/>
      <c r="AK296" s="156"/>
      <c r="AL296" s="156"/>
      <c r="AM296" s="156"/>
      <c r="AN296" s="156"/>
      <c r="AO296" s="157"/>
      <c r="AP296" s="158"/>
      <c r="AQ296" s="158"/>
      <c r="AR296" s="158"/>
      <c r="AS296" s="158"/>
      <c r="AT296" s="158"/>
      <c r="AU296" s="158"/>
      <c r="AV296" s="158"/>
      <c r="AW296" s="178" t="str">
        <f>IF('DATA - Baseline'!AW296="Relaxed",1,IF('DATA - Baseline'!AW296="Rushed",2,IF('DATA - Baseline'!AW296="Happy",3,IF('DATA - Baseline'!AW296="Tired",4,""))))</f>
        <v/>
      </c>
      <c r="AX296" s="178" t="str">
        <f>IF('DATA - Baseline'!AX296="Relaxed",1,IF('DATA - Baseline'!AX296="Rushed",2,IF('DATA - Baseline'!AX296="Happy",3,IF('DATA - Baseline'!AX296="Tired",4,""))))</f>
        <v/>
      </c>
      <c r="AY296" s="154"/>
      <c r="AZ296" s="314" t="str">
        <f>IF('DATA - Baseline'!AZ296="Yes",1,IF('DATA - Baseline'!AZ296="No",2,""))</f>
        <v/>
      </c>
      <c r="BA296" s="273"/>
      <c r="BB296" s="159"/>
      <c r="BC296" s="159"/>
      <c r="BE296" s="175"/>
    </row>
    <row r="297" spans="1:57" s="132" customFormat="1" ht="15" x14ac:dyDescent="0.3">
      <c r="A297" s="148"/>
      <c r="B297" s="149"/>
      <c r="C297" s="236" t="str">
        <f t="shared" si="4"/>
        <v/>
      </c>
      <c r="D297" s="198" t="str">
        <f>IF('DATA - Baseline'!D297="","",'DATA - Baseline'!D297)</f>
        <v/>
      </c>
      <c r="E297" s="178" t="str">
        <f>IF('DATA - Baseline'!E297="","",'DATA - Baseline'!E297)</f>
        <v/>
      </c>
      <c r="F297" s="178" t="str">
        <f>IF('DATA - Baseline'!F297="","",'DATA - Baseline'!F297)</f>
        <v/>
      </c>
      <c r="G297" s="178" t="str">
        <f>IF('DATA - Baseline'!G296="","",INDEX(Codes,MATCH('DATA - Baseline'!G296,Modes,0)))</f>
        <v/>
      </c>
      <c r="H297" s="178"/>
      <c r="I297" s="178" t="str">
        <f>IF('DATA - Baseline'!I297="","",INDEX(Codes,MATCH('DATA - Baseline'!I297,Modes,0)))</f>
        <v/>
      </c>
      <c r="J297" s="134"/>
      <c r="K297" s="192" t="str">
        <f>IF('DATA - Baseline'!K297=0,"",IF('DATA - Baseline'!K297="","",'DATA - Baseline'!K297))</f>
        <v/>
      </c>
      <c r="L297" s="192" t="str">
        <f>IF('DATA - Baseline'!L297="Yes",1,IF('DATA - Baseline'!L297="No",2,""))</f>
        <v/>
      </c>
      <c r="M297" s="192" t="str">
        <f>IF('DATA - Baseline'!M297="Yes",1,IF('DATA - Baseline'!M297="No",2,""))</f>
        <v/>
      </c>
      <c r="N297" s="178" t="str">
        <f>IF('DATA - Baseline'!N297="Relaxed",1,IF('DATA - Baseline'!N297="Rushed",2,IF('DATA - Baseline'!N297="Happy",3,IF('DATA - Baseline'!N297="Frustrated",4,IF('DATA - Baseline'!N297="Other",5,"")))))</f>
        <v/>
      </c>
      <c r="O297" s="176"/>
      <c r="P297" s="178" t="str">
        <f>IF('DATA - Baseline'!P297="","",'DATA - Baseline'!P297)</f>
        <v/>
      </c>
      <c r="Q297" s="178" t="str">
        <f>IF('DATA - Baseline'!Q297="Boy",1,IF('DATA - Baseline'!Q297="Girl",2,""))</f>
        <v/>
      </c>
      <c r="R297" s="192" t="str">
        <f>IF('DATA - Baseline'!R297&gt;0,'DATA - Baseline'!R297,"")</f>
        <v/>
      </c>
      <c r="S297" s="178" t="str">
        <f>IF('DATA - Baseline'!S297="Less than 0.5km",1,IF('DATA - Baseline'!S297="0.51 to 1.59km",2,IF('DATA - Baseline'!S297="1.6 to 3km",3,IF('DATA - Baseline'!S297="Over 3km",4, ""))))</f>
        <v/>
      </c>
      <c r="T297" s="126"/>
      <c r="U297" s="135"/>
      <c r="V297" s="135"/>
      <c r="W297" s="135"/>
      <c r="X297" s="135"/>
      <c r="Y297" s="135"/>
      <c r="Z297" s="178" t="str">
        <f>IF('DATA - Baseline'!Z297="STRONGLY AGREE",1,IF('DATA - Baseline'!Z297="AGREE",2,IF('DATA - Baseline'!Z297="DISAGREE",3,IF('DATA - Baseline'!Z297="STRONGLY DISAGREE",4, ""))))</f>
        <v/>
      </c>
      <c r="AA297" s="178" t="str">
        <f>IF(C297="","",(IF(COUNTA('DATA - Baseline'!AB297:AV297)&gt;0,1,2)))</f>
        <v/>
      </c>
      <c r="AB297" s="152"/>
      <c r="AC297" s="153"/>
      <c r="AD297" s="153"/>
      <c r="AE297" s="153"/>
      <c r="AF297" s="153"/>
      <c r="AG297" s="153"/>
      <c r="AH297" s="151"/>
      <c r="AI297" s="156"/>
      <c r="AJ297" s="156"/>
      <c r="AK297" s="156"/>
      <c r="AL297" s="156"/>
      <c r="AM297" s="156"/>
      <c r="AN297" s="156"/>
      <c r="AO297" s="157"/>
      <c r="AP297" s="158"/>
      <c r="AQ297" s="158"/>
      <c r="AR297" s="158"/>
      <c r="AS297" s="158"/>
      <c r="AT297" s="158"/>
      <c r="AU297" s="158"/>
      <c r="AV297" s="158"/>
      <c r="AW297" s="178" t="str">
        <f>IF('DATA - Baseline'!AW297="Relaxed",1,IF('DATA - Baseline'!AW297="Rushed",2,IF('DATA - Baseline'!AW297="Happy",3,IF('DATA - Baseline'!AW297="Tired",4,""))))</f>
        <v/>
      </c>
      <c r="AX297" s="178" t="str">
        <f>IF('DATA - Baseline'!AX297="Relaxed",1,IF('DATA - Baseline'!AX297="Rushed",2,IF('DATA - Baseline'!AX297="Happy",3,IF('DATA - Baseline'!AX297="Tired",4,""))))</f>
        <v/>
      </c>
      <c r="AY297" s="154"/>
      <c r="AZ297" s="314" t="str">
        <f>IF('DATA - Baseline'!AZ297="Yes",1,IF('DATA - Baseline'!AZ297="No",2,""))</f>
        <v/>
      </c>
      <c r="BA297" s="273"/>
      <c r="BB297" s="159"/>
      <c r="BC297" s="159"/>
      <c r="BE297" s="175"/>
    </row>
    <row r="298" spans="1:57" s="132" customFormat="1" ht="15" x14ac:dyDescent="0.3">
      <c r="A298" s="148"/>
      <c r="B298" s="149"/>
      <c r="C298" s="236" t="str">
        <f t="shared" si="4"/>
        <v/>
      </c>
      <c r="D298" s="198" t="str">
        <f>IF('DATA - Baseline'!D298="","",'DATA - Baseline'!D298)</f>
        <v/>
      </c>
      <c r="E298" s="178" t="str">
        <f>IF('DATA - Baseline'!E298="","",'DATA - Baseline'!E298)</f>
        <v/>
      </c>
      <c r="F298" s="178" t="str">
        <f>IF('DATA - Baseline'!F298="","",'DATA - Baseline'!F298)</f>
        <v/>
      </c>
      <c r="G298" s="178" t="str">
        <f>IF('DATA - Baseline'!G297="","",INDEX(Codes,MATCH('DATA - Baseline'!G297,Modes,0)))</f>
        <v/>
      </c>
      <c r="H298" s="178"/>
      <c r="I298" s="178" t="str">
        <f>IF('DATA - Baseline'!I298="","",INDEX(Codes,MATCH('DATA - Baseline'!I298,Modes,0)))</f>
        <v/>
      </c>
      <c r="J298" s="134"/>
      <c r="K298" s="192" t="str">
        <f>IF('DATA - Baseline'!K298=0,"",IF('DATA - Baseline'!K298="","",'DATA - Baseline'!K298))</f>
        <v/>
      </c>
      <c r="L298" s="192" t="str">
        <f>IF('DATA - Baseline'!L298="Yes",1,IF('DATA - Baseline'!L298="No",2,""))</f>
        <v/>
      </c>
      <c r="M298" s="192" t="str">
        <f>IF('DATA - Baseline'!M298="Yes",1,IF('DATA - Baseline'!M298="No",2,""))</f>
        <v/>
      </c>
      <c r="N298" s="178" t="str">
        <f>IF('DATA - Baseline'!N298="Relaxed",1,IF('DATA - Baseline'!N298="Rushed",2,IF('DATA - Baseline'!N298="Happy",3,IF('DATA - Baseline'!N298="Frustrated",4,IF('DATA - Baseline'!N298="Other",5,"")))))</f>
        <v/>
      </c>
      <c r="O298" s="176"/>
      <c r="P298" s="178" t="str">
        <f>IF('DATA - Baseline'!P298="","",'DATA - Baseline'!P298)</f>
        <v/>
      </c>
      <c r="Q298" s="178" t="str">
        <f>IF('DATA - Baseline'!Q298="Boy",1,IF('DATA - Baseline'!Q298="Girl",2,""))</f>
        <v/>
      </c>
      <c r="R298" s="192" t="str">
        <f>IF('DATA - Baseline'!R298&gt;0,'DATA - Baseline'!R298,"")</f>
        <v/>
      </c>
      <c r="S298" s="178" t="str">
        <f>IF('DATA - Baseline'!S298="Less than 0.5km",1,IF('DATA - Baseline'!S298="0.51 to 1.59km",2,IF('DATA - Baseline'!S298="1.6 to 3km",3,IF('DATA - Baseline'!S298="Over 3km",4, ""))))</f>
        <v/>
      </c>
      <c r="T298" s="126"/>
      <c r="U298" s="135"/>
      <c r="V298" s="135"/>
      <c r="W298" s="135"/>
      <c r="X298" s="135"/>
      <c r="Y298" s="135"/>
      <c r="Z298" s="178" t="str">
        <f>IF('DATA - Baseline'!Z298="STRONGLY AGREE",1,IF('DATA - Baseline'!Z298="AGREE",2,IF('DATA - Baseline'!Z298="DISAGREE",3,IF('DATA - Baseline'!Z298="STRONGLY DISAGREE",4, ""))))</f>
        <v/>
      </c>
      <c r="AA298" s="178" t="str">
        <f>IF(C298="","",(IF(COUNTA('DATA - Baseline'!AB298:AV298)&gt;0,1,2)))</f>
        <v/>
      </c>
      <c r="AB298" s="152"/>
      <c r="AC298" s="153"/>
      <c r="AD298" s="153"/>
      <c r="AE298" s="153"/>
      <c r="AF298" s="153"/>
      <c r="AG298" s="153"/>
      <c r="AH298" s="151"/>
      <c r="AI298" s="156"/>
      <c r="AJ298" s="156"/>
      <c r="AK298" s="156"/>
      <c r="AL298" s="156"/>
      <c r="AM298" s="156"/>
      <c r="AN298" s="156"/>
      <c r="AO298" s="157"/>
      <c r="AP298" s="158"/>
      <c r="AQ298" s="158"/>
      <c r="AR298" s="158"/>
      <c r="AS298" s="158"/>
      <c r="AT298" s="158"/>
      <c r="AU298" s="158"/>
      <c r="AV298" s="158"/>
      <c r="AW298" s="178" t="str">
        <f>IF('DATA - Baseline'!AW298="Relaxed",1,IF('DATA - Baseline'!AW298="Rushed",2,IF('DATA - Baseline'!AW298="Happy",3,IF('DATA - Baseline'!AW298="Tired",4,""))))</f>
        <v/>
      </c>
      <c r="AX298" s="178" t="str">
        <f>IF('DATA - Baseline'!AX298="Relaxed",1,IF('DATA - Baseline'!AX298="Rushed",2,IF('DATA - Baseline'!AX298="Happy",3,IF('DATA - Baseline'!AX298="Tired",4,""))))</f>
        <v/>
      </c>
      <c r="AY298" s="154"/>
      <c r="AZ298" s="314" t="str">
        <f>IF('DATA - Baseline'!AZ298="Yes",1,IF('DATA - Baseline'!AZ298="No",2,""))</f>
        <v/>
      </c>
      <c r="BA298" s="273"/>
      <c r="BB298" s="159"/>
      <c r="BC298" s="159"/>
      <c r="BE298" s="175"/>
    </row>
    <row r="299" spans="1:57" s="132" customFormat="1" ht="15" x14ac:dyDescent="0.3">
      <c r="A299" s="148"/>
      <c r="B299" s="149"/>
      <c r="C299" s="236" t="str">
        <f t="shared" si="4"/>
        <v/>
      </c>
      <c r="D299" s="198" t="str">
        <f>IF('DATA - Baseline'!D299="","",'DATA - Baseline'!D299)</f>
        <v/>
      </c>
      <c r="E299" s="178" t="str">
        <f>IF('DATA - Baseline'!E299="","",'DATA - Baseline'!E299)</f>
        <v/>
      </c>
      <c r="F299" s="178" t="str">
        <f>IF('DATA - Baseline'!F299="","",'DATA - Baseline'!F299)</f>
        <v/>
      </c>
      <c r="G299" s="178" t="str">
        <f>IF('DATA - Baseline'!G298="","",INDEX(Codes,MATCH('DATA - Baseline'!G298,Modes,0)))</f>
        <v/>
      </c>
      <c r="H299" s="178"/>
      <c r="I299" s="178" t="str">
        <f>IF('DATA - Baseline'!I299="","",INDEX(Codes,MATCH('DATA - Baseline'!I299,Modes,0)))</f>
        <v/>
      </c>
      <c r="J299" s="134"/>
      <c r="K299" s="192" t="str">
        <f>IF('DATA - Baseline'!K299=0,"",IF('DATA - Baseline'!K299="","",'DATA - Baseline'!K299))</f>
        <v/>
      </c>
      <c r="L299" s="192" t="str">
        <f>IF('DATA - Baseline'!L299="Yes",1,IF('DATA - Baseline'!L299="No",2,""))</f>
        <v/>
      </c>
      <c r="M299" s="192" t="str">
        <f>IF('DATA - Baseline'!M299="Yes",1,IF('DATA - Baseline'!M299="No",2,""))</f>
        <v/>
      </c>
      <c r="N299" s="178" t="str">
        <f>IF('DATA - Baseline'!N299="Relaxed",1,IF('DATA - Baseline'!N299="Rushed",2,IF('DATA - Baseline'!N299="Happy",3,IF('DATA - Baseline'!N299="Frustrated",4,IF('DATA - Baseline'!N299="Other",5,"")))))</f>
        <v/>
      </c>
      <c r="O299" s="176"/>
      <c r="P299" s="178" t="str">
        <f>IF('DATA - Baseline'!P299="","",'DATA - Baseline'!P299)</f>
        <v/>
      </c>
      <c r="Q299" s="178" t="str">
        <f>IF('DATA - Baseline'!Q299="Boy",1,IF('DATA - Baseline'!Q299="Girl",2,""))</f>
        <v/>
      </c>
      <c r="R299" s="192" t="str">
        <f>IF('DATA - Baseline'!R299&gt;0,'DATA - Baseline'!R299,"")</f>
        <v/>
      </c>
      <c r="S299" s="178" t="str">
        <f>IF('DATA - Baseline'!S299="Less than 0.5km",1,IF('DATA - Baseline'!S299="0.51 to 1.59km",2,IF('DATA - Baseline'!S299="1.6 to 3km",3,IF('DATA - Baseline'!S299="Over 3km",4, ""))))</f>
        <v/>
      </c>
      <c r="T299" s="126"/>
      <c r="U299" s="135"/>
      <c r="V299" s="135"/>
      <c r="W299" s="135"/>
      <c r="X299" s="135"/>
      <c r="Y299" s="135"/>
      <c r="Z299" s="178" t="str">
        <f>IF('DATA - Baseline'!Z299="STRONGLY AGREE",1,IF('DATA - Baseline'!Z299="AGREE",2,IF('DATA - Baseline'!Z299="DISAGREE",3,IF('DATA - Baseline'!Z299="STRONGLY DISAGREE",4, ""))))</f>
        <v/>
      </c>
      <c r="AA299" s="178" t="str">
        <f>IF(C299="","",(IF(COUNTA('DATA - Baseline'!AB299:AV299)&gt;0,1,2)))</f>
        <v/>
      </c>
      <c r="AB299" s="152"/>
      <c r="AC299" s="153"/>
      <c r="AD299" s="153"/>
      <c r="AE299" s="153"/>
      <c r="AF299" s="153"/>
      <c r="AG299" s="153"/>
      <c r="AH299" s="151"/>
      <c r="AI299" s="156"/>
      <c r="AJ299" s="156"/>
      <c r="AK299" s="156"/>
      <c r="AL299" s="156"/>
      <c r="AM299" s="156"/>
      <c r="AN299" s="156"/>
      <c r="AO299" s="157"/>
      <c r="AP299" s="158"/>
      <c r="AQ299" s="158"/>
      <c r="AR299" s="158"/>
      <c r="AS299" s="158"/>
      <c r="AT299" s="158"/>
      <c r="AU299" s="158"/>
      <c r="AV299" s="158"/>
      <c r="AW299" s="178" t="str">
        <f>IF('DATA - Baseline'!AW299="Relaxed",1,IF('DATA - Baseline'!AW299="Rushed",2,IF('DATA - Baseline'!AW299="Happy",3,IF('DATA - Baseline'!AW299="Tired",4,""))))</f>
        <v/>
      </c>
      <c r="AX299" s="178" t="str">
        <f>IF('DATA - Baseline'!AX299="Relaxed",1,IF('DATA - Baseline'!AX299="Rushed",2,IF('DATA - Baseline'!AX299="Happy",3,IF('DATA - Baseline'!AX299="Tired",4,""))))</f>
        <v/>
      </c>
      <c r="AY299" s="154"/>
      <c r="AZ299" s="314" t="str">
        <f>IF('DATA - Baseline'!AZ299="Yes",1,IF('DATA - Baseline'!AZ299="No",2,""))</f>
        <v/>
      </c>
      <c r="BA299" s="273"/>
      <c r="BB299" s="159"/>
      <c r="BC299" s="159"/>
      <c r="BE299" s="175"/>
    </row>
    <row r="300" spans="1:57" s="132" customFormat="1" ht="15" x14ac:dyDescent="0.3">
      <c r="A300" s="148"/>
      <c r="B300" s="149"/>
      <c r="C300" s="236" t="str">
        <f t="shared" si="4"/>
        <v/>
      </c>
      <c r="D300" s="198" t="str">
        <f>IF('DATA - Baseline'!D300="","",'DATA - Baseline'!D300)</f>
        <v/>
      </c>
      <c r="E300" s="178" t="str">
        <f>IF('DATA - Baseline'!E300="","",'DATA - Baseline'!E300)</f>
        <v/>
      </c>
      <c r="F300" s="178" t="str">
        <f>IF('DATA - Baseline'!F300="","",'DATA - Baseline'!F300)</f>
        <v/>
      </c>
      <c r="G300" s="178" t="str">
        <f>IF('DATA - Baseline'!G299="","",INDEX(Codes,MATCH('DATA - Baseline'!G299,Modes,0)))</f>
        <v/>
      </c>
      <c r="H300" s="178"/>
      <c r="I300" s="178" t="str">
        <f>IF('DATA - Baseline'!I300="","",INDEX(Codes,MATCH('DATA - Baseline'!I300,Modes,0)))</f>
        <v/>
      </c>
      <c r="J300" s="134"/>
      <c r="K300" s="192" t="str">
        <f>IF('DATA - Baseline'!K300=0,"",IF('DATA - Baseline'!K300="","",'DATA - Baseline'!K300))</f>
        <v/>
      </c>
      <c r="L300" s="192" t="str">
        <f>IF('DATA - Baseline'!L300="Yes",1,IF('DATA - Baseline'!L300="No",2,""))</f>
        <v/>
      </c>
      <c r="M300" s="192" t="str">
        <f>IF('DATA - Baseline'!M300="Yes",1,IF('DATA - Baseline'!M300="No",2,""))</f>
        <v/>
      </c>
      <c r="N300" s="178" t="str">
        <f>IF('DATA - Baseline'!N300="Relaxed",1,IF('DATA - Baseline'!N300="Rushed",2,IF('DATA - Baseline'!N300="Happy",3,IF('DATA - Baseline'!N300="Frustrated",4,IF('DATA - Baseline'!N300="Other",5,"")))))</f>
        <v/>
      </c>
      <c r="O300" s="176"/>
      <c r="P300" s="178" t="str">
        <f>IF('DATA - Baseline'!P300="","",'DATA - Baseline'!P300)</f>
        <v/>
      </c>
      <c r="Q300" s="178" t="str">
        <f>IF('DATA - Baseline'!Q300="Boy",1,IF('DATA - Baseline'!Q300="Girl",2,""))</f>
        <v/>
      </c>
      <c r="R300" s="192" t="str">
        <f>IF('DATA - Baseline'!R300&gt;0,'DATA - Baseline'!R300,"")</f>
        <v/>
      </c>
      <c r="S300" s="178" t="str">
        <f>IF('DATA - Baseline'!S300="Less than 0.5km",1,IF('DATA - Baseline'!S300="0.51 to 1.59km",2,IF('DATA - Baseline'!S300="1.6 to 3km",3,IF('DATA - Baseline'!S300="Over 3km",4, ""))))</f>
        <v/>
      </c>
      <c r="T300" s="126"/>
      <c r="U300" s="135"/>
      <c r="V300" s="135"/>
      <c r="W300" s="135"/>
      <c r="X300" s="135"/>
      <c r="Y300" s="135"/>
      <c r="Z300" s="178" t="str">
        <f>IF('DATA - Baseline'!Z300="STRONGLY AGREE",1,IF('DATA - Baseline'!Z300="AGREE",2,IF('DATA - Baseline'!Z300="DISAGREE",3,IF('DATA - Baseline'!Z300="STRONGLY DISAGREE",4, ""))))</f>
        <v/>
      </c>
      <c r="AA300" s="178" t="str">
        <f>IF(C300="","",(IF(COUNTA('DATA - Baseline'!AB300:AV300)&gt;0,1,2)))</f>
        <v/>
      </c>
      <c r="AB300" s="152"/>
      <c r="AC300" s="153"/>
      <c r="AD300" s="153"/>
      <c r="AE300" s="153"/>
      <c r="AF300" s="153"/>
      <c r="AG300" s="153"/>
      <c r="AH300" s="151"/>
      <c r="AI300" s="156"/>
      <c r="AJ300" s="156"/>
      <c r="AK300" s="156"/>
      <c r="AL300" s="156"/>
      <c r="AM300" s="156"/>
      <c r="AN300" s="156"/>
      <c r="AO300" s="157"/>
      <c r="AP300" s="158"/>
      <c r="AQ300" s="158"/>
      <c r="AR300" s="158"/>
      <c r="AS300" s="158"/>
      <c r="AT300" s="158"/>
      <c r="AU300" s="158"/>
      <c r="AV300" s="158"/>
      <c r="AW300" s="178" t="str">
        <f>IF('DATA - Baseline'!AW300="Relaxed",1,IF('DATA - Baseline'!AW300="Rushed",2,IF('DATA - Baseline'!AW300="Happy",3,IF('DATA - Baseline'!AW300="Tired",4,""))))</f>
        <v/>
      </c>
      <c r="AX300" s="178" t="str">
        <f>IF('DATA - Baseline'!AX300="Relaxed",1,IF('DATA - Baseline'!AX300="Rushed",2,IF('DATA - Baseline'!AX300="Happy",3,IF('DATA - Baseline'!AX300="Tired",4,""))))</f>
        <v/>
      </c>
      <c r="AY300" s="154"/>
      <c r="AZ300" s="314" t="str">
        <f>IF('DATA - Baseline'!AZ300="Yes",1,IF('DATA - Baseline'!AZ300="No",2,""))</f>
        <v/>
      </c>
      <c r="BA300" s="273"/>
      <c r="BB300" s="159"/>
      <c r="BC300" s="159"/>
      <c r="BE300" s="175"/>
    </row>
    <row r="301" spans="1:57" s="132" customFormat="1" ht="15" x14ac:dyDescent="0.3">
      <c r="A301" s="148"/>
      <c r="B301" s="149"/>
      <c r="C301" s="236" t="str">
        <f t="shared" si="4"/>
        <v/>
      </c>
      <c r="D301" s="198" t="str">
        <f>IF('DATA - Baseline'!D301="","",'DATA - Baseline'!D301)</f>
        <v/>
      </c>
      <c r="E301" s="178" t="str">
        <f>IF('DATA - Baseline'!E301="","",'DATA - Baseline'!E301)</f>
        <v/>
      </c>
      <c r="F301" s="178" t="str">
        <f>IF('DATA - Baseline'!F301="","",'DATA - Baseline'!F301)</f>
        <v/>
      </c>
      <c r="G301" s="178" t="str">
        <f>IF('DATA - Baseline'!G300="","",INDEX(Codes,MATCH('DATA - Baseline'!G300,Modes,0)))</f>
        <v/>
      </c>
      <c r="H301" s="178"/>
      <c r="I301" s="178" t="str">
        <f>IF('DATA - Baseline'!I301="","",INDEX(Codes,MATCH('DATA - Baseline'!I301,Modes,0)))</f>
        <v/>
      </c>
      <c r="J301" s="134"/>
      <c r="K301" s="192" t="str">
        <f>IF('DATA - Baseline'!K301=0,"",IF('DATA - Baseline'!K301="","",'DATA - Baseline'!K301))</f>
        <v/>
      </c>
      <c r="L301" s="192" t="str">
        <f>IF('DATA - Baseline'!L301="Yes",1,IF('DATA - Baseline'!L301="No",2,""))</f>
        <v/>
      </c>
      <c r="M301" s="192" t="str">
        <f>IF('DATA - Baseline'!M301="Yes",1,IF('DATA - Baseline'!M301="No",2,""))</f>
        <v/>
      </c>
      <c r="N301" s="178" t="str">
        <f>IF('DATA - Baseline'!N301="Relaxed",1,IF('DATA - Baseline'!N301="Rushed",2,IF('DATA - Baseline'!N301="Happy",3,IF('DATA - Baseline'!N301="Frustrated",4,IF('DATA - Baseline'!N301="Other",5,"")))))</f>
        <v/>
      </c>
      <c r="O301" s="176"/>
      <c r="P301" s="178" t="str">
        <f>IF('DATA - Baseline'!P301="","",'DATA - Baseline'!P301)</f>
        <v/>
      </c>
      <c r="Q301" s="178" t="str">
        <f>IF('DATA - Baseline'!Q301="Boy",1,IF('DATA - Baseline'!Q301="Girl",2,""))</f>
        <v/>
      </c>
      <c r="R301" s="192" t="str">
        <f>IF('DATA - Baseline'!R301&gt;0,'DATA - Baseline'!R301,"")</f>
        <v/>
      </c>
      <c r="S301" s="178" t="str">
        <f>IF('DATA - Baseline'!S301="Less than 0.5km",1,IF('DATA - Baseline'!S301="0.51 to 1.59km",2,IF('DATA - Baseline'!S301="1.6 to 3km",3,IF('DATA - Baseline'!S301="Over 3km",4, ""))))</f>
        <v/>
      </c>
      <c r="T301" s="126"/>
      <c r="U301" s="135"/>
      <c r="V301" s="135"/>
      <c r="W301" s="135"/>
      <c r="X301" s="135"/>
      <c r="Y301" s="135"/>
      <c r="Z301" s="178" t="str">
        <f>IF('DATA - Baseline'!Z301="STRONGLY AGREE",1,IF('DATA - Baseline'!Z301="AGREE",2,IF('DATA - Baseline'!Z301="DISAGREE",3,IF('DATA - Baseline'!Z301="STRONGLY DISAGREE",4, ""))))</f>
        <v/>
      </c>
      <c r="AA301" s="178" t="str">
        <f>IF(C301="","",(IF(COUNTA('DATA - Baseline'!AB301:AV301)&gt;0,1,2)))</f>
        <v/>
      </c>
      <c r="AB301" s="152"/>
      <c r="AC301" s="153"/>
      <c r="AD301" s="153"/>
      <c r="AE301" s="153"/>
      <c r="AF301" s="153"/>
      <c r="AG301" s="153"/>
      <c r="AH301" s="151"/>
      <c r="AI301" s="156"/>
      <c r="AJ301" s="156"/>
      <c r="AK301" s="156"/>
      <c r="AL301" s="156"/>
      <c r="AM301" s="156"/>
      <c r="AN301" s="156"/>
      <c r="AO301" s="157"/>
      <c r="AP301" s="158"/>
      <c r="AQ301" s="158"/>
      <c r="AR301" s="158"/>
      <c r="AS301" s="158"/>
      <c r="AT301" s="158"/>
      <c r="AU301" s="158"/>
      <c r="AV301" s="158"/>
      <c r="AW301" s="178" t="str">
        <f>IF('DATA - Baseline'!AW301="Relaxed",1,IF('DATA - Baseline'!AW301="Rushed",2,IF('DATA - Baseline'!AW301="Happy",3,IF('DATA - Baseline'!AW301="Tired",4,""))))</f>
        <v/>
      </c>
      <c r="AX301" s="178" t="str">
        <f>IF('DATA - Baseline'!AX301="Relaxed",1,IF('DATA - Baseline'!AX301="Rushed",2,IF('DATA - Baseline'!AX301="Happy",3,IF('DATA - Baseline'!AX301="Tired",4,""))))</f>
        <v/>
      </c>
      <c r="AY301" s="154"/>
      <c r="AZ301" s="314" t="str">
        <f>IF('DATA - Baseline'!AZ301="Yes",1,IF('DATA - Baseline'!AZ301="No",2,""))</f>
        <v/>
      </c>
      <c r="BA301" s="273"/>
      <c r="BB301" s="159"/>
      <c r="BC301" s="159"/>
      <c r="BE301" s="175"/>
    </row>
    <row r="302" spans="1:57" s="132" customFormat="1" ht="15" x14ac:dyDescent="0.3">
      <c r="A302" s="148"/>
      <c r="B302" s="149"/>
      <c r="C302" s="236" t="str">
        <f t="shared" si="4"/>
        <v/>
      </c>
      <c r="D302" s="198" t="str">
        <f>IF('DATA - Baseline'!D302="","",'DATA - Baseline'!D302)</f>
        <v/>
      </c>
      <c r="E302" s="178" t="str">
        <f>IF('DATA - Baseline'!E302="","",'DATA - Baseline'!E302)</f>
        <v/>
      </c>
      <c r="F302" s="178" t="str">
        <f>IF('DATA - Baseline'!F302="","",'DATA - Baseline'!F302)</f>
        <v/>
      </c>
      <c r="G302" s="178" t="str">
        <f>IF('DATA - Baseline'!G301="","",INDEX(Codes,MATCH('DATA - Baseline'!G301,Modes,0)))</f>
        <v/>
      </c>
      <c r="H302" s="178"/>
      <c r="I302" s="178" t="str">
        <f>IF('DATA - Baseline'!I302="","",INDEX(Codes,MATCH('DATA - Baseline'!I302,Modes,0)))</f>
        <v/>
      </c>
      <c r="J302" s="134"/>
      <c r="K302" s="192" t="str">
        <f>IF('DATA - Baseline'!K302=0,"",IF('DATA - Baseline'!K302="","",'DATA - Baseline'!K302))</f>
        <v/>
      </c>
      <c r="L302" s="192" t="str">
        <f>IF('DATA - Baseline'!L302="Yes",1,IF('DATA - Baseline'!L302="No",2,""))</f>
        <v/>
      </c>
      <c r="M302" s="192" t="str">
        <f>IF('DATA - Baseline'!M302="Yes",1,IF('DATA - Baseline'!M302="No",2,""))</f>
        <v/>
      </c>
      <c r="N302" s="178" t="str">
        <f>IF('DATA - Baseline'!N302="Relaxed",1,IF('DATA - Baseline'!N302="Rushed",2,IF('DATA - Baseline'!N302="Happy",3,IF('DATA - Baseline'!N302="Frustrated",4,IF('DATA - Baseline'!N302="Other",5,"")))))</f>
        <v/>
      </c>
      <c r="O302" s="176"/>
      <c r="P302" s="178" t="str">
        <f>IF('DATA - Baseline'!P302="","",'DATA - Baseline'!P302)</f>
        <v/>
      </c>
      <c r="Q302" s="178" t="str">
        <f>IF('DATA - Baseline'!Q302="Boy",1,IF('DATA - Baseline'!Q302="Girl",2,""))</f>
        <v/>
      </c>
      <c r="R302" s="192" t="str">
        <f>IF('DATA - Baseline'!R302&gt;0,'DATA - Baseline'!R302,"")</f>
        <v/>
      </c>
      <c r="S302" s="178" t="str">
        <f>IF('DATA - Baseline'!S302="Less than 0.5km",1,IF('DATA - Baseline'!S302="0.51 to 1.59km",2,IF('DATA - Baseline'!S302="1.6 to 3km",3,IF('DATA - Baseline'!S302="Over 3km",4, ""))))</f>
        <v/>
      </c>
      <c r="T302" s="126"/>
      <c r="U302" s="135"/>
      <c r="V302" s="135"/>
      <c r="W302" s="135"/>
      <c r="X302" s="135"/>
      <c r="Y302" s="135"/>
      <c r="Z302" s="178" t="str">
        <f>IF('DATA - Baseline'!Z302="STRONGLY AGREE",1,IF('DATA - Baseline'!Z302="AGREE",2,IF('DATA - Baseline'!Z302="DISAGREE",3,IF('DATA - Baseline'!Z302="STRONGLY DISAGREE",4, ""))))</f>
        <v/>
      </c>
      <c r="AA302" s="178" t="str">
        <f>IF(C302="","",(IF(COUNTA('DATA - Baseline'!AB302:AV302)&gt;0,1,2)))</f>
        <v/>
      </c>
      <c r="AB302" s="152"/>
      <c r="AC302" s="153"/>
      <c r="AD302" s="153"/>
      <c r="AE302" s="153"/>
      <c r="AF302" s="153"/>
      <c r="AG302" s="153"/>
      <c r="AH302" s="151"/>
      <c r="AI302" s="156"/>
      <c r="AJ302" s="156"/>
      <c r="AK302" s="156"/>
      <c r="AL302" s="156"/>
      <c r="AM302" s="156"/>
      <c r="AN302" s="156"/>
      <c r="AO302" s="157"/>
      <c r="AP302" s="158"/>
      <c r="AQ302" s="158"/>
      <c r="AR302" s="158"/>
      <c r="AS302" s="158"/>
      <c r="AT302" s="158"/>
      <c r="AU302" s="158"/>
      <c r="AV302" s="158"/>
      <c r="AW302" s="178" t="str">
        <f>IF('DATA - Baseline'!AW302="Relaxed",1,IF('DATA - Baseline'!AW302="Rushed",2,IF('DATA - Baseline'!AW302="Happy",3,IF('DATA - Baseline'!AW302="Tired",4,""))))</f>
        <v/>
      </c>
      <c r="AX302" s="178" t="str">
        <f>IF('DATA - Baseline'!AX302="Relaxed",1,IF('DATA - Baseline'!AX302="Rushed",2,IF('DATA - Baseline'!AX302="Happy",3,IF('DATA - Baseline'!AX302="Tired",4,""))))</f>
        <v/>
      </c>
      <c r="AY302" s="154"/>
      <c r="AZ302" s="314" t="str">
        <f>IF('DATA - Baseline'!AZ302="Yes",1,IF('DATA - Baseline'!AZ302="No",2,""))</f>
        <v/>
      </c>
      <c r="BA302" s="273"/>
      <c r="BB302" s="159"/>
      <c r="BC302" s="159"/>
      <c r="BE302" s="175"/>
    </row>
    <row r="303" spans="1:57" s="132" customFormat="1" ht="15" x14ac:dyDescent="0.3">
      <c r="A303" s="148"/>
      <c r="B303" s="149"/>
      <c r="C303" s="236" t="str">
        <f t="shared" si="4"/>
        <v/>
      </c>
      <c r="D303" s="198" t="str">
        <f>IF('DATA - Baseline'!D303="","",'DATA - Baseline'!D303)</f>
        <v/>
      </c>
      <c r="E303" s="178" t="str">
        <f>IF('DATA - Baseline'!E303="","",'DATA - Baseline'!E303)</f>
        <v/>
      </c>
      <c r="F303" s="178" t="str">
        <f>IF('DATA - Baseline'!F303="","",'DATA - Baseline'!F303)</f>
        <v/>
      </c>
      <c r="G303" s="178" t="str">
        <f>IF('DATA - Baseline'!G302="","",INDEX(Codes,MATCH('DATA - Baseline'!G302,Modes,0)))</f>
        <v/>
      </c>
      <c r="H303" s="178"/>
      <c r="I303" s="178" t="str">
        <f>IF('DATA - Baseline'!I303="","",INDEX(Codes,MATCH('DATA - Baseline'!I303,Modes,0)))</f>
        <v/>
      </c>
      <c r="J303" s="134"/>
      <c r="K303" s="192" t="str">
        <f>IF('DATA - Baseline'!K303=0,"",IF('DATA - Baseline'!K303="","",'DATA - Baseline'!K303))</f>
        <v/>
      </c>
      <c r="L303" s="192" t="str">
        <f>IF('DATA - Baseline'!L303="Yes",1,IF('DATA - Baseline'!L303="No",2,""))</f>
        <v/>
      </c>
      <c r="M303" s="192" t="str">
        <f>IF('DATA - Baseline'!M303="Yes",1,IF('DATA - Baseline'!M303="No",2,""))</f>
        <v/>
      </c>
      <c r="N303" s="178" t="str">
        <f>IF('DATA - Baseline'!N303="Relaxed",1,IF('DATA - Baseline'!N303="Rushed",2,IF('DATA - Baseline'!N303="Happy",3,IF('DATA - Baseline'!N303="Frustrated",4,IF('DATA - Baseline'!N303="Other",5,"")))))</f>
        <v/>
      </c>
      <c r="O303" s="176"/>
      <c r="P303" s="178" t="str">
        <f>IF('DATA - Baseline'!P303="","",'DATA - Baseline'!P303)</f>
        <v/>
      </c>
      <c r="Q303" s="178" t="str">
        <f>IF('DATA - Baseline'!Q303="Boy",1,IF('DATA - Baseline'!Q303="Girl",2,""))</f>
        <v/>
      </c>
      <c r="R303" s="192" t="str">
        <f>IF('DATA - Baseline'!R303&gt;0,'DATA - Baseline'!R303,"")</f>
        <v/>
      </c>
      <c r="S303" s="178" t="str">
        <f>IF('DATA - Baseline'!S303="Less than 0.5km",1,IF('DATA - Baseline'!S303="0.51 to 1.59km",2,IF('DATA - Baseline'!S303="1.6 to 3km",3,IF('DATA - Baseline'!S303="Over 3km",4, ""))))</f>
        <v/>
      </c>
      <c r="T303" s="126"/>
      <c r="U303" s="135"/>
      <c r="V303" s="135"/>
      <c r="W303" s="135"/>
      <c r="X303" s="135"/>
      <c r="Y303" s="135"/>
      <c r="Z303" s="178" t="str">
        <f>IF('DATA - Baseline'!Z303="STRONGLY AGREE",1,IF('DATA - Baseline'!Z303="AGREE",2,IF('DATA - Baseline'!Z303="DISAGREE",3,IF('DATA - Baseline'!Z303="STRONGLY DISAGREE",4, ""))))</f>
        <v/>
      </c>
      <c r="AA303" s="178" t="str">
        <f>IF(C303="","",(IF(COUNTA('DATA - Baseline'!AB303:AV303)&gt;0,1,2)))</f>
        <v/>
      </c>
      <c r="AB303" s="152"/>
      <c r="AC303" s="153"/>
      <c r="AD303" s="153"/>
      <c r="AE303" s="153"/>
      <c r="AF303" s="153"/>
      <c r="AG303" s="153"/>
      <c r="AH303" s="151"/>
      <c r="AI303" s="156"/>
      <c r="AJ303" s="156"/>
      <c r="AK303" s="156"/>
      <c r="AL303" s="156"/>
      <c r="AM303" s="156"/>
      <c r="AN303" s="156"/>
      <c r="AO303" s="157"/>
      <c r="AP303" s="158"/>
      <c r="AQ303" s="158"/>
      <c r="AR303" s="158"/>
      <c r="AS303" s="158"/>
      <c r="AT303" s="158"/>
      <c r="AU303" s="158"/>
      <c r="AV303" s="158"/>
      <c r="AW303" s="178" t="str">
        <f>IF('DATA - Baseline'!AW303="Relaxed",1,IF('DATA - Baseline'!AW303="Rushed",2,IF('DATA - Baseline'!AW303="Happy",3,IF('DATA - Baseline'!AW303="Tired",4,""))))</f>
        <v/>
      </c>
      <c r="AX303" s="178" t="str">
        <f>IF('DATA - Baseline'!AX303="Relaxed",1,IF('DATA - Baseline'!AX303="Rushed",2,IF('DATA - Baseline'!AX303="Happy",3,IF('DATA - Baseline'!AX303="Tired",4,""))))</f>
        <v/>
      </c>
      <c r="AY303" s="154"/>
      <c r="AZ303" s="314" t="str">
        <f>IF('DATA - Baseline'!AZ303="Yes",1,IF('DATA - Baseline'!AZ303="No",2,""))</f>
        <v/>
      </c>
      <c r="BA303" s="273"/>
      <c r="BB303" s="159"/>
      <c r="BC303" s="159"/>
      <c r="BE303" s="175"/>
    </row>
    <row r="304" spans="1:57" s="132" customFormat="1" ht="15" x14ac:dyDescent="0.3">
      <c r="A304" s="148"/>
      <c r="B304" s="149"/>
      <c r="C304" s="236" t="str">
        <f t="shared" si="4"/>
        <v/>
      </c>
      <c r="D304" s="198" t="str">
        <f>IF('DATA - Baseline'!D304="","",'DATA - Baseline'!D304)</f>
        <v/>
      </c>
      <c r="E304" s="178" t="str">
        <f>IF('DATA - Baseline'!E304="","",'DATA - Baseline'!E304)</f>
        <v/>
      </c>
      <c r="F304" s="178" t="str">
        <f>IF('DATA - Baseline'!F304="","",'DATA - Baseline'!F304)</f>
        <v/>
      </c>
      <c r="G304" s="178" t="str">
        <f>IF('DATA - Baseline'!G303="","",INDEX(Codes,MATCH('DATA - Baseline'!G303,Modes,0)))</f>
        <v/>
      </c>
      <c r="H304" s="178"/>
      <c r="I304" s="178" t="str">
        <f>IF('DATA - Baseline'!I304="","",INDEX(Codes,MATCH('DATA - Baseline'!I304,Modes,0)))</f>
        <v/>
      </c>
      <c r="J304" s="134"/>
      <c r="K304" s="192" t="str">
        <f>IF('DATA - Baseline'!K304=0,"",IF('DATA - Baseline'!K304="","",'DATA - Baseline'!K304))</f>
        <v/>
      </c>
      <c r="L304" s="192" t="str">
        <f>IF('DATA - Baseline'!L304="Yes",1,IF('DATA - Baseline'!L304="No",2,""))</f>
        <v/>
      </c>
      <c r="M304" s="192" t="str">
        <f>IF('DATA - Baseline'!M304="Yes",1,IF('DATA - Baseline'!M304="No",2,""))</f>
        <v/>
      </c>
      <c r="N304" s="178" t="str">
        <f>IF('DATA - Baseline'!N304="Relaxed",1,IF('DATA - Baseline'!N304="Rushed",2,IF('DATA - Baseline'!N304="Happy",3,IF('DATA - Baseline'!N304="Frustrated",4,IF('DATA - Baseline'!N304="Other",5,"")))))</f>
        <v/>
      </c>
      <c r="O304" s="176"/>
      <c r="P304" s="178" t="str">
        <f>IF('DATA - Baseline'!P304="","",'DATA - Baseline'!P304)</f>
        <v/>
      </c>
      <c r="Q304" s="178" t="str">
        <f>IF('DATA - Baseline'!Q304="Boy",1,IF('DATA - Baseline'!Q304="Girl",2,""))</f>
        <v/>
      </c>
      <c r="R304" s="192" t="str">
        <f>IF('DATA - Baseline'!R304&gt;0,'DATA - Baseline'!R304,"")</f>
        <v/>
      </c>
      <c r="S304" s="178" t="str">
        <f>IF('DATA - Baseline'!S304="Less than 0.5km",1,IF('DATA - Baseline'!S304="0.51 to 1.59km",2,IF('DATA - Baseline'!S304="1.6 to 3km",3,IF('DATA - Baseline'!S304="Over 3km",4, ""))))</f>
        <v/>
      </c>
      <c r="T304" s="126"/>
      <c r="U304" s="135"/>
      <c r="V304" s="135"/>
      <c r="W304" s="135"/>
      <c r="X304" s="135"/>
      <c r="Y304" s="135"/>
      <c r="Z304" s="178" t="str">
        <f>IF('DATA - Baseline'!Z304="STRONGLY AGREE",1,IF('DATA - Baseline'!Z304="AGREE",2,IF('DATA - Baseline'!Z304="DISAGREE",3,IF('DATA - Baseline'!Z304="STRONGLY DISAGREE",4, ""))))</f>
        <v/>
      </c>
      <c r="AA304" s="178" t="str">
        <f>IF(C304="","",(IF(COUNTA('DATA - Baseline'!AB304:AV304)&gt;0,1,2)))</f>
        <v/>
      </c>
      <c r="AB304" s="152"/>
      <c r="AC304" s="153"/>
      <c r="AD304" s="153"/>
      <c r="AE304" s="153"/>
      <c r="AF304" s="153"/>
      <c r="AG304" s="153"/>
      <c r="AH304" s="151"/>
      <c r="AI304" s="156"/>
      <c r="AJ304" s="156"/>
      <c r="AK304" s="156"/>
      <c r="AL304" s="156"/>
      <c r="AM304" s="156"/>
      <c r="AN304" s="156"/>
      <c r="AO304" s="157"/>
      <c r="AP304" s="158"/>
      <c r="AQ304" s="158"/>
      <c r="AR304" s="158"/>
      <c r="AS304" s="158"/>
      <c r="AT304" s="158"/>
      <c r="AU304" s="158"/>
      <c r="AV304" s="158"/>
      <c r="AW304" s="178" t="str">
        <f>IF('DATA - Baseline'!AW304="Relaxed",1,IF('DATA - Baseline'!AW304="Rushed",2,IF('DATA - Baseline'!AW304="Happy",3,IF('DATA - Baseline'!AW304="Tired",4,""))))</f>
        <v/>
      </c>
      <c r="AX304" s="178" t="str">
        <f>IF('DATA - Baseline'!AX304="Relaxed",1,IF('DATA - Baseline'!AX304="Rushed",2,IF('DATA - Baseline'!AX304="Happy",3,IF('DATA - Baseline'!AX304="Tired",4,""))))</f>
        <v/>
      </c>
      <c r="AY304" s="154"/>
      <c r="AZ304" s="314" t="str">
        <f>IF('DATA - Baseline'!AZ304="Yes",1,IF('DATA - Baseline'!AZ304="No",2,""))</f>
        <v/>
      </c>
      <c r="BA304" s="273"/>
      <c r="BB304" s="159"/>
      <c r="BC304" s="159"/>
      <c r="BE304" s="175"/>
    </row>
    <row r="305" spans="1:57" s="132" customFormat="1" ht="15" x14ac:dyDescent="0.3">
      <c r="A305" s="148"/>
      <c r="B305" s="149"/>
      <c r="C305" s="236" t="str">
        <f t="shared" si="4"/>
        <v/>
      </c>
      <c r="D305" s="198" t="str">
        <f>IF('DATA - Baseline'!D305="","",'DATA - Baseline'!D305)</f>
        <v/>
      </c>
      <c r="E305" s="178" t="str">
        <f>IF('DATA - Baseline'!E305="","",'DATA - Baseline'!E305)</f>
        <v/>
      </c>
      <c r="F305" s="178" t="str">
        <f>IF('DATA - Baseline'!F305="","",'DATA - Baseline'!F305)</f>
        <v/>
      </c>
      <c r="G305" s="178" t="str">
        <f>IF('DATA - Baseline'!G304="","",INDEX(Codes,MATCH('DATA - Baseline'!G304,Modes,0)))</f>
        <v/>
      </c>
      <c r="H305" s="178"/>
      <c r="I305" s="178" t="str">
        <f>IF('DATA - Baseline'!I305="","",INDEX(Codes,MATCH('DATA - Baseline'!I305,Modes,0)))</f>
        <v/>
      </c>
      <c r="J305" s="134"/>
      <c r="K305" s="192" t="str">
        <f>IF('DATA - Baseline'!K305=0,"",IF('DATA - Baseline'!K305="","",'DATA - Baseline'!K305))</f>
        <v/>
      </c>
      <c r="L305" s="192" t="str">
        <f>IF('DATA - Baseline'!L305="Yes",1,IF('DATA - Baseline'!L305="No",2,""))</f>
        <v/>
      </c>
      <c r="M305" s="192" t="str">
        <f>IF('DATA - Baseline'!M305="Yes",1,IF('DATA - Baseline'!M305="No",2,""))</f>
        <v/>
      </c>
      <c r="N305" s="178" t="str">
        <f>IF('DATA - Baseline'!N305="Relaxed",1,IF('DATA - Baseline'!N305="Rushed",2,IF('DATA - Baseline'!N305="Happy",3,IF('DATA - Baseline'!N305="Frustrated",4,IF('DATA - Baseline'!N305="Other",5,"")))))</f>
        <v/>
      </c>
      <c r="O305" s="176"/>
      <c r="P305" s="178" t="str">
        <f>IF('DATA - Baseline'!P305="","",'DATA - Baseline'!P305)</f>
        <v/>
      </c>
      <c r="Q305" s="178" t="str">
        <f>IF('DATA - Baseline'!Q305="Boy",1,IF('DATA - Baseline'!Q305="Girl",2,""))</f>
        <v/>
      </c>
      <c r="R305" s="192" t="str">
        <f>IF('DATA - Baseline'!R305&gt;0,'DATA - Baseline'!R305,"")</f>
        <v/>
      </c>
      <c r="S305" s="178" t="str">
        <f>IF('DATA - Baseline'!S305="Less than 0.5km",1,IF('DATA - Baseline'!S305="0.51 to 1.59km",2,IF('DATA - Baseline'!S305="1.6 to 3km",3,IF('DATA - Baseline'!S305="Over 3km",4, ""))))</f>
        <v/>
      </c>
      <c r="T305" s="126"/>
      <c r="U305" s="135"/>
      <c r="V305" s="135"/>
      <c r="W305" s="135"/>
      <c r="X305" s="135"/>
      <c r="Y305" s="135"/>
      <c r="Z305" s="178" t="str">
        <f>IF('DATA - Baseline'!Z305="STRONGLY AGREE",1,IF('DATA - Baseline'!Z305="AGREE",2,IF('DATA - Baseline'!Z305="DISAGREE",3,IF('DATA - Baseline'!Z305="STRONGLY DISAGREE",4, ""))))</f>
        <v/>
      </c>
      <c r="AA305" s="178" t="str">
        <f>IF(C305="","",(IF(COUNTA('DATA - Baseline'!AB305:AV305)&gt;0,1,2)))</f>
        <v/>
      </c>
      <c r="AB305" s="152"/>
      <c r="AC305" s="153"/>
      <c r="AD305" s="153"/>
      <c r="AE305" s="153"/>
      <c r="AF305" s="153"/>
      <c r="AG305" s="153"/>
      <c r="AH305" s="151"/>
      <c r="AI305" s="156"/>
      <c r="AJ305" s="156"/>
      <c r="AK305" s="156"/>
      <c r="AL305" s="156"/>
      <c r="AM305" s="156"/>
      <c r="AN305" s="156"/>
      <c r="AO305" s="157"/>
      <c r="AP305" s="158"/>
      <c r="AQ305" s="158"/>
      <c r="AR305" s="158"/>
      <c r="AS305" s="158"/>
      <c r="AT305" s="158"/>
      <c r="AU305" s="158"/>
      <c r="AV305" s="158"/>
      <c r="AW305" s="178" t="str">
        <f>IF('DATA - Baseline'!AW305="Relaxed",1,IF('DATA - Baseline'!AW305="Rushed",2,IF('DATA - Baseline'!AW305="Happy",3,IF('DATA - Baseline'!AW305="Tired",4,""))))</f>
        <v/>
      </c>
      <c r="AX305" s="178" t="str">
        <f>IF('DATA - Baseline'!AX305="Relaxed",1,IF('DATA - Baseline'!AX305="Rushed",2,IF('DATA - Baseline'!AX305="Happy",3,IF('DATA - Baseline'!AX305="Tired",4,""))))</f>
        <v/>
      </c>
      <c r="AY305" s="154"/>
      <c r="AZ305" s="314" t="str">
        <f>IF('DATA - Baseline'!AZ305="Yes",1,IF('DATA - Baseline'!AZ305="No",2,""))</f>
        <v/>
      </c>
      <c r="BA305" s="273"/>
      <c r="BB305" s="159"/>
      <c r="BC305" s="159"/>
      <c r="BE305" s="175"/>
    </row>
    <row r="306" spans="1:57" s="132" customFormat="1" ht="15" x14ac:dyDescent="0.3">
      <c r="A306" s="148"/>
      <c r="B306" s="149"/>
      <c r="C306" s="236" t="str">
        <f t="shared" si="4"/>
        <v/>
      </c>
      <c r="D306" s="198" t="str">
        <f>IF('DATA - Baseline'!D306="","",'DATA - Baseline'!D306)</f>
        <v/>
      </c>
      <c r="E306" s="178" t="str">
        <f>IF('DATA - Baseline'!E306="","",'DATA - Baseline'!E306)</f>
        <v/>
      </c>
      <c r="F306" s="178" t="str">
        <f>IF('DATA - Baseline'!F306="","",'DATA - Baseline'!F306)</f>
        <v/>
      </c>
      <c r="G306" s="178" t="str">
        <f>IF('DATA - Baseline'!G305="","",INDEX(Codes,MATCH('DATA - Baseline'!G305,Modes,0)))</f>
        <v/>
      </c>
      <c r="H306" s="178"/>
      <c r="I306" s="178" t="str">
        <f>IF('DATA - Baseline'!I306="","",INDEX(Codes,MATCH('DATA - Baseline'!I306,Modes,0)))</f>
        <v/>
      </c>
      <c r="J306" s="134"/>
      <c r="K306" s="192" t="str">
        <f>IF('DATA - Baseline'!K306=0,"",IF('DATA - Baseline'!K306="","",'DATA - Baseline'!K306))</f>
        <v/>
      </c>
      <c r="L306" s="192" t="str">
        <f>IF('DATA - Baseline'!L306="Yes",1,IF('DATA - Baseline'!L306="No",2,""))</f>
        <v/>
      </c>
      <c r="M306" s="192" t="str">
        <f>IF('DATA - Baseline'!M306="Yes",1,IF('DATA - Baseline'!M306="No",2,""))</f>
        <v/>
      </c>
      <c r="N306" s="178" t="str">
        <f>IF('DATA - Baseline'!N306="Relaxed",1,IF('DATA - Baseline'!N306="Rushed",2,IF('DATA - Baseline'!N306="Happy",3,IF('DATA - Baseline'!N306="Frustrated",4,IF('DATA - Baseline'!N306="Other",5,"")))))</f>
        <v/>
      </c>
      <c r="O306" s="176"/>
      <c r="P306" s="178" t="str">
        <f>IF('DATA - Baseline'!P306="","",'DATA - Baseline'!P306)</f>
        <v/>
      </c>
      <c r="Q306" s="178" t="str">
        <f>IF('DATA - Baseline'!Q306="Boy",1,IF('DATA - Baseline'!Q306="Girl",2,""))</f>
        <v/>
      </c>
      <c r="R306" s="192" t="str">
        <f>IF('DATA - Baseline'!R306&gt;0,'DATA - Baseline'!R306,"")</f>
        <v/>
      </c>
      <c r="S306" s="178" t="str">
        <f>IF('DATA - Baseline'!S306="Less than 0.5km",1,IF('DATA - Baseline'!S306="0.51 to 1.59km",2,IF('DATA - Baseline'!S306="1.6 to 3km",3,IF('DATA - Baseline'!S306="Over 3km",4, ""))))</f>
        <v/>
      </c>
      <c r="T306" s="126"/>
      <c r="U306" s="135"/>
      <c r="V306" s="135"/>
      <c r="W306" s="135"/>
      <c r="X306" s="135"/>
      <c r="Y306" s="135"/>
      <c r="Z306" s="178" t="str">
        <f>IF('DATA - Baseline'!Z306="STRONGLY AGREE",1,IF('DATA - Baseline'!Z306="AGREE",2,IF('DATA - Baseline'!Z306="DISAGREE",3,IF('DATA - Baseline'!Z306="STRONGLY DISAGREE",4, ""))))</f>
        <v/>
      </c>
      <c r="AA306" s="178" t="str">
        <f>IF(C306="","",(IF(COUNTA('DATA - Baseline'!AB306:AV306)&gt;0,1,2)))</f>
        <v/>
      </c>
      <c r="AB306" s="152"/>
      <c r="AC306" s="153"/>
      <c r="AD306" s="153"/>
      <c r="AE306" s="153"/>
      <c r="AF306" s="153"/>
      <c r="AG306" s="153"/>
      <c r="AH306" s="151"/>
      <c r="AI306" s="156"/>
      <c r="AJ306" s="156"/>
      <c r="AK306" s="156"/>
      <c r="AL306" s="156"/>
      <c r="AM306" s="156"/>
      <c r="AN306" s="156"/>
      <c r="AO306" s="157"/>
      <c r="AP306" s="158"/>
      <c r="AQ306" s="158"/>
      <c r="AR306" s="158"/>
      <c r="AS306" s="158"/>
      <c r="AT306" s="158"/>
      <c r="AU306" s="158"/>
      <c r="AV306" s="158"/>
      <c r="AW306" s="178" t="str">
        <f>IF('DATA - Baseline'!AW306="Relaxed",1,IF('DATA - Baseline'!AW306="Rushed",2,IF('DATA - Baseline'!AW306="Happy",3,IF('DATA - Baseline'!AW306="Tired",4,""))))</f>
        <v/>
      </c>
      <c r="AX306" s="178" t="str">
        <f>IF('DATA - Baseline'!AX306="Relaxed",1,IF('DATA - Baseline'!AX306="Rushed",2,IF('DATA - Baseline'!AX306="Happy",3,IF('DATA - Baseline'!AX306="Tired",4,""))))</f>
        <v/>
      </c>
      <c r="AY306" s="154"/>
      <c r="AZ306" s="314" t="str">
        <f>IF('DATA - Baseline'!AZ306="Yes",1,IF('DATA - Baseline'!AZ306="No",2,""))</f>
        <v/>
      </c>
      <c r="BA306" s="273"/>
      <c r="BB306" s="159"/>
      <c r="BC306" s="159"/>
      <c r="BE306" s="175"/>
    </row>
    <row r="307" spans="1:57" s="132" customFormat="1" ht="15" x14ac:dyDescent="0.3">
      <c r="A307" s="148"/>
      <c r="B307" s="149"/>
      <c r="C307" s="236" t="str">
        <f t="shared" si="4"/>
        <v/>
      </c>
      <c r="D307" s="198" t="str">
        <f>IF('DATA - Baseline'!D307="","",'DATA - Baseline'!D307)</f>
        <v/>
      </c>
      <c r="E307" s="178" t="str">
        <f>IF('DATA - Baseline'!E307="","",'DATA - Baseline'!E307)</f>
        <v/>
      </c>
      <c r="F307" s="178" t="str">
        <f>IF('DATA - Baseline'!F307="","",'DATA - Baseline'!F307)</f>
        <v/>
      </c>
      <c r="G307" s="178" t="str">
        <f>IF('DATA - Baseline'!G306="","",INDEX(Codes,MATCH('DATA - Baseline'!G306,Modes,0)))</f>
        <v/>
      </c>
      <c r="H307" s="178"/>
      <c r="I307" s="178" t="str">
        <f>IF('DATA - Baseline'!I307="","",INDEX(Codes,MATCH('DATA - Baseline'!I307,Modes,0)))</f>
        <v/>
      </c>
      <c r="J307" s="134"/>
      <c r="K307" s="192" t="str">
        <f>IF('DATA - Baseline'!K307=0,"",IF('DATA - Baseline'!K307="","",'DATA - Baseline'!K307))</f>
        <v/>
      </c>
      <c r="L307" s="192" t="str">
        <f>IF('DATA - Baseline'!L307="Yes",1,IF('DATA - Baseline'!L307="No",2,""))</f>
        <v/>
      </c>
      <c r="M307" s="192" t="str">
        <f>IF('DATA - Baseline'!M307="Yes",1,IF('DATA - Baseline'!M307="No",2,""))</f>
        <v/>
      </c>
      <c r="N307" s="178" t="str">
        <f>IF('DATA - Baseline'!N307="Relaxed",1,IF('DATA - Baseline'!N307="Rushed",2,IF('DATA - Baseline'!N307="Happy",3,IF('DATA - Baseline'!N307="Frustrated",4,IF('DATA - Baseline'!N307="Other",5,"")))))</f>
        <v/>
      </c>
      <c r="O307" s="176"/>
      <c r="P307" s="178" t="str">
        <f>IF('DATA - Baseline'!P307="","",'DATA - Baseline'!P307)</f>
        <v/>
      </c>
      <c r="Q307" s="178" t="str">
        <f>IF('DATA - Baseline'!Q307="Boy",1,IF('DATA - Baseline'!Q307="Girl",2,""))</f>
        <v/>
      </c>
      <c r="R307" s="192" t="str">
        <f>IF('DATA - Baseline'!R307&gt;0,'DATA - Baseline'!R307,"")</f>
        <v/>
      </c>
      <c r="S307" s="178" t="str">
        <f>IF('DATA - Baseline'!S307="Less than 0.5km",1,IF('DATA - Baseline'!S307="0.51 to 1.59km",2,IF('DATA - Baseline'!S307="1.6 to 3km",3,IF('DATA - Baseline'!S307="Over 3km",4, ""))))</f>
        <v/>
      </c>
      <c r="T307" s="126"/>
      <c r="U307" s="135"/>
      <c r="V307" s="135"/>
      <c r="W307" s="135"/>
      <c r="X307" s="135"/>
      <c r="Y307" s="135"/>
      <c r="Z307" s="178" t="str">
        <f>IF('DATA - Baseline'!Z307="STRONGLY AGREE",1,IF('DATA - Baseline'!Z307="AGREE",2,IF('DATA - Baseline'!Z307="DISAGREE",3,IF('DATA - Baseline'!Z307="STRONGLY DISAGREE",4, ""))))</f>
        <v/>
      </c>
      <c r="AA307" s="178" t="str">
        <f>IF(C307="","",(IF(COUNTA('DATA - Baseline'!AB307:AV307)&gt;0,1,2)))</f>
        <v/>
      </c>
      <c r="AB307" s="152"/>
      <c r="AC307" s="153"/>
      <c r="AD307" s="153"/>
      <c r="AE307" s="153"/>
      <c r="AF307" s="153"/>
      <c r="AG307" s="153"/>
      <c r="AH307" s="151"/>
      <c r="AI307" s="156"/>
      <c r="AJ307" s="156"/>
      <c r="AK307" s="156"/>
      <c r="AL307" s="156"/>
      <c r="AM307" s="156"/>
      <c r="AN307" s="156"/>
      <c r="AO307" s="157"/>
      <c r="AP307" s="158"/>
      <c r="AQ307" s="158"/>
      <c r="AR307" s="158"/>
      <c r="AS307" s="158"/>
      <c r="AT307" s="158"/>
      <c r="AU307" s="158"/>
      <c r="AV307" s="158"/>
      <c r="AW307" s="178" t="str">
        <f>IF('DATA - Baseline'!AW307="Relaxed",1,IF('DATA - Baseline'!AW307="Rushed",2,IF('DATA - Baseline'!AW307="Happy",3,IF('DATA - Baseline'!AW307="Tired",4,""))))</f>
        <v/>
      </c>
      <c r="AX307" s="178" t="str">
        <f>IF('DATA - Baseline'!AX307="Relaxed",1,IF('DATA - Baseline'!AX307="Rushed",2,IF('DATA - Baseline'!AX307="Happy",3,IF('DATA - Baseline'!AX307="Tired",4,""))))</f>
        <v/>
      </c>
      <c r="AY307" s="154"/>
      <c r="AZ307" s="314" t="str">
        <f>IF('DATA - Baseline'!AZ307="Yes",1,IF('DATA - Baseline'!AZ307="No",2,""))</f>
        <v/>
      </c>
      <c r="BA307" s="273"/>
      <c r="BB307" s="159"/>
      <c r="BC307" s="159"/>
      <c r="BE307" s="175"/>
    </row>
    <row r="308" spans="1:57" s="132" customFormat="1" ht="15" x14ac:dyDescent="0.3">
      <c r="A308" s="148"/>
      <c r="B308" s="149"/>
      <c r="C308" s="236" t="str">
        <f t="shared" si="4"/>
        <v/>
      </c>
      <c r="D308" s="198" t="str">
        <f>IF('DATA - Baseline'!D308="","",'DATA - Baseline'!D308)</f>
        <v/>
      </c>
      <c r="E308" s="178" t="str">
        <f>IF('DATA - Baseline'!E308="","",'DATA - Baseline'!E308)</f>
        <v/>
      </c>
      <c r="F308" s="178" t="str">
        <f>IF('DATA - Baseline'!F308="","",'DATA - Baseline'!F308)</f>
        <v/>
      </c>
      <c r="G308" s="178" t="str">
        <f>IF('DATA - Baseline'!G307="","",INDEX(Codes,MATCH('DATA - Baseline'!G307,Modes,0)))</f>
        <v/>
      </c>
      <c r="H308" s="178"/>
      <c r="I308" s="178" t="str">
        <f>IF('DATA - Baseline'!I308="","",INDEX(Codes,MATCH('DATA - Baseline'!I308,Modes,0)))</f>
        <v/>
      </c>
      <c r="J308" s="134"/>
      <c r="K308" s="192" t="str">
        <f>IF('DATA - Baseline'!K308=0,"",IF('DATA - Baseline'!K308="","",'DATA - Baseline'!K308))</f>
        <v/>
      </c>
      <c r="L308" s="192" t="str">
        <f>IF('DATA - Baseline'!L308="Yes",1,IF('DATA - Baseline'!L308="No",2,""))</f>
        <v/>
      </c>
      <c r="M308" s="192" t="str">
        <f>IF('DATA - Baseline'!M308="Yes",1,IF('DATA - Baseline'!M308="No",2,""))</f>
        <v/>
      </c>
      <c r="N308" s="178" t="str">
        <f>IF('DATA - Baseline'!N308="Relaxed",1,IF('DATA - Baseline'!N308="Rushed",2,IF('DATA - Baseline'!N308="Happy",3,IF('DATA - Baseline'!N308="Frustrated",4,IF('DATA - Baseline'!N308="Other",5,"")))))</f>
        <v/>
      </c>
      <c r="O308" s="176"/>
      <c r="P308" s="178" t="str">
        <f>IF('DATA - Baseline'!P308="","",'DATA - Baseline'!P308)</f>
        <v/>
      </c>
      <c r="Q308" s="178" t="str">
        <f>IF('DATA - Baseline'!Q308="Boy",1,IF('DATA - Baseline'!Q308="Girl",2,""))</f>
        <v/>
      </c>
      <c r="R308" s="192" t="str">
        <f>IF('DATA - Baseline'!R308&gt;0,'DATA - Baseline'!R308,"")</f>
        <v/>
      </c>
      <c r="S308" s="178" t="str">
        <f>IF('DATA - Baseline'!S308="Less than 0.5km",1,IF('DATA - Baseline'!S308="0.51 to 1.59km",2,IF('DATA - Baseline'!S308="1.6 to 3km",3,IF('DATA - Baseline'!S308="Over 3km",4, ""))))</f>
        <v/>
      </c>
      <c r="T308" s="126"/>
      <c r="U308" s="135"/>
      <c r="V308" s="135"/>
      <c r="W308" s="135"/>
      <c r="X308" s="135"/>
      <c r="Y308" s="135"/>
      <c r="Z308" s="178" t="str">
        <f>IF('DATA - Baseline'!Z308="STRONGLY AGREE",1,IF('DATA - Baseline'!Z308="AGREE",2,IF('DATA - Baseline'!Z308="DISAGREE",3,IF('DATA - Baseline'!Z308="STRONGLY DISAGREE",4, ""))))</f>
        <v/>
      </c>
      <c r="AA308" s="178" t="str">
        <f>IF(C308="","",(IF(COUNTA('DATA - Baseline'!AB308:AV308)&gt;0,1,2)))</f>
        <v/>
      </c>
      <c r="AB308" s="152"/>
      <c r="AC308" s="153"/>
      <c r="AD308" s="153"/>
      <c r="AE308" s="153"/>
      <c r="AF308" s="153"/>
      <c r="AG308" s="153"/>
      <c r="AH308" s="150"/>
      <c r="AI308" s="156"/>
      <c r="AJ308" s="156"/>
      <c r="AK308" s="156"/>
      <c r="AL308" s="156"/>
      <c r="AM308" s="156"/>
      <c r="AN308" s="156"/>
      <c r="AO308" s="157"/>
      <c r="AP308" s="158"/>
      <c r="AQ308" s="158"/>
      <c r="AR308" s="158"/>
      <c r="AS308" s="158"/>
      <c r="AT308" s="158"/>
      <c r="AU308" s="158"/>
      <c r="AV308" s="158"/>
      <c r="AW308" s="178" t="str">
        <f>IF('DATA - Baseline'!AW308="Relaxed",1,IF('DATA - Baseline'!AW308="Rushed",2,IF('DATA - Baseline'!AW308="Happy",3,IF('DATA - Baseline'!AW308="Tired",4,""))))</f>
        <v/>
      </c>
      <c r="AX308" s="178" t="str">
        <f>IF('DATA - Baseline'!AX308="Relaxed",1,IF('DATA - Baseline'!AX308="Rushed",2,IF('DATA - Baseline'!AX308="Happy",3,IF('DATA - Baseline'!AX308="Tired",4,""))))</f>
        <v/>
      </c>
      <c r="AY308" s="154"/>
      <c r="AZ308" s="314" t="str">
        <f>IF('DATA - Baseline'!AZ308="Yes",1,IF('DATA - Baseline'!AZ308="No",2,""))</f>
        <v/>
      </c>
      <c r="BA308" s="273"/>
      <c r="BB308" s="159"/>
      <c r="BC308" s="159"/>
      <c r="BE308" s="175"/>
    </row>
    <row r="309" spans="1:57" s="132" customFormat="1" ht="15" x14ac:dyDescent="0.3">
      <c r="A309" s="148"/>
      <c r="B309" s="149"/>
      <c r="C309" s="236" t="str">
        <f t="shared" si="4"/>
        <v/>
      </c>
      <c r="D309" s="198" t="str">
        <f>IF('DATA - Baseline'!D309="","",'DATA - Baseline'!D309)</f>
        <v/>
      </c>
      <c r="E309" s="178" t="str">
        <f>IF('DATA - Baseline'!E309="","",'DATA - Baseline'!E309)</f>
        <v/>
      </c>
      <c r="F309" s="178" t="str">
        <f>IF('DATA - Baseline'!F309="","",'DATA - Baseline'!F309)</f>
        <v/>
      </c>
      <c r="G309" s="178" t="str">
        <f>IF('DATA - Baseline'!G308="","",INDEX(Codes,MATCH('DATA - Baseline'!G308,Modes,0)))</f>
        <v/>
      </c>
      <c r="H309" s="178"/>
      <c r="I309" s="178" t="str">
        <f>IF('DATA - Baseline'!I309="","",INDEX(Codes,MATCH('DATA - Baseline'!I309,Modes,0)))</f>
        <v/>
      </c>
      <c r="J309" s="134"/>
      <c r="K309" s="192" t="str">
        <f>IF('DATA - Baseline'!K309=0,"",IF('DATA - Baseline'!K309="","",'DATA - Baseline'!K309))</f>
        <v/>
      </c>
      <c r="L309" s="192" t="str">
        <f>IF('DATA - Baseline'!L309="Yes",1,IF('DATA - Baseline'!L309="No",2,""))</f>
        <v/>
      </c>
      <c r="M309" s="192" t="str">
        <f>IF('DATA - Baseline'!M309="Yes",1,IF('DATA - Baseline'!M309="No",2,""))</f>
        <v/>
      </c>
      <c r="N309" s="178" t="str">
        <f>IF('DATA - Baseline'!N309="Relaxed",1,IF('DATA - Baseline'!N309="Rushed",2,IF('DATA - Baseline'!N309="Happy",3,IF('DATA - Baseline'!N309="Frustrated",4,IF('DATA - Baseline'!N309="Other",5,"")))))</f>
        <v/>
      </c>
      <c r="O309" s="176"/>
      <c r="P309" s="178" t="str">
        <f>IF('DATA - Baseline'!P309="","",'DATA - Baseline'!P309)</f>
        <v/>
      </c>
      <c r="Q309" s="178" t="str">
        <f>IF('DATA - Baseline'!Q309="Boy",1,IF('DATA - Baseline'!Q309="Girl",2,""))</f>
        <v/>
      </c>
      <c r="R309" s="192" t="str">
        <f>IF('DATA - Baseline'!R309&gt;0,'DATA - Baseline'!R309,"")</f>
        <v/>
      </c>
      <c r="S309" s="178" t="str">
        <f>IF('DATA - Baseline'!S309="Less than 0.5km",1,IF('DATA - Baseline'!S309="0.51 to 1.59km",2,IF('DATA - Baseline'!S309="1.6 to 3km",3,IF('DATA - Baseline'!S309="Over 3km",4, ""))))</f>
        <v/>
      </c>
      <c r="T309" s="126"/>
      <c r="U309" s="135"/>
      <c r="V309" s="135"/>
      <c r="W309" s="135"/>
      <c r="X309" s="135"/>
      <c r="Y309" s="135"/>
      <c r="Z309" s="178" t="str">
        <f>IF('DATA - Baseline'!Z309="STRONGLY AGREE",1,IF('DATA - Baseline'!Z309="AGREE",2,IF('DATA - Baseline'!Z309="DISAGREE",3,IF('DATA - Baseline'!Z309="STRONGLY DISAGREE",4, ""))))</f>
        <v/>
      </c>
      <c r="AA309" s="178" t="str">
        <f>IF(C309="","",(IF(COUNTA('DATA - Baseline'!AB309:AV309)&gt;0,1,2)))</f>
        <v/>
      </c>
      <c r="AB309" s="152"/>
      <c r="AC309" s="153"/>
      <c r="AD309" s="153"/>
      <c r="AE309" s="153"/>
      <c r="AF309" s="153"/>
      <c r="AG309" s="153"/>
      <c r="AH309" s="151"/>
      <c r="AI309" s="156"/>
      <c r="AJ309" s="156"/>
      <c r="AK309" s="156"/>
      <c r="AL309" s="156"/>
      <c r="AM309" s="156"/>
      <c r="AN309" s="156"/>
      <c r="AO309" s="157"/>
      <c r="AP309" s="158"/>
      <c r="AQ309" s="158"/>
      <c r="AR309" s="158"/>
      <c r="AS309" s="158"/>
      <c r="AT309" s="158"/>
      <c r="AU309" s="158"/>
      <c r="AV309" s="158"/>
      <c r="AW309" s="178" t="str">
        <f>IF('DATA - Baseline'!AW309="Relaxed",1,IF('DATA - Baseline'!AW309="Rushed",2,IF('DATA - Baseline'!AW309="Happy",3,IF('DATA - Baseline'!AW309="Tired",4,""))))</f>
        <v/>
      </c>
      <c r="AX309" s="178" t="str">
        <f>IF('DATA - Baseline'!AX309="Relaxed",1,IF('DATA - Baseline'!AX309="Rushed",2,IF('DATA - Baseline'!AX309="Happy",3,IF('DATA - Baseline'!AX309="Tired",4,""))))</f>
        <v/>
      </c>
      <c r="AY309" s="154"/>
      <c r="AZ309" s="314" t="str">
        <f>IF('DATA - Baseline'!AZ309="Yes",1,IF('DATA - Baseline'!AZ309="No",2,""))</f>
        <v/>
      </c>
      <c r="BA309" s="273"/>
      <c r="BB309" s="159"/>
      <c r="BC309" s="159"/>
      <c r="BE309" s="175"/>
    </row>
    <row r="310" spans="1:57" s="132" customFormat="1" ht="15" x14ac:dyDescent="0.3">
      <c r="A310" s="148"/>
      <c r="B310" s="149"/>
      <c r="C310" s="236" t="str">
        <f t="shared" si="4"/>
        <v/>
      </c>
      <c r="D310" s="198" t="str">
        <f>IF('DATA - Baseline'!D310="","",'DATA - Baseline'!D310)</f>
        <v/>
      </c>
      <c r="E310" s="178" t="str">
        <f>IF('DATA - Baseline'!E310="","",'DATA - Baseline'!E310)</f>
        <v/>
      </c>
      <c r="F310" s="178" t="str">
        <f>IF('DATA - Baseline'!F310="","",'DATA - Baseline'!F310)</f>
        <v/>
      </c>
      <c r="G310" s="178" t="str">
        <f>IF('DATA - Baseline'!G309="","",INDEX(Codes,MATCH('DATA - Baseline'!G309,Modes,0)))</f>
        <v/>
      </c>
      <c r="H310" s="178"/>
      <c r="I310" s="178" t="str">
        <f>IF('DATA - Baseline'!I310="","",INDEX(Codes,MATCH('DATA - Baseline'!I310,Modes,0)))</f>
        <v/>
      </c>
      <c r="J310" s="134"/>
      <c r="K310" s="192" t="str">
        <f>IF('DATA - Baseline'!K310=0,"",IF('DATA - Baseline'!K310="","",'DATA - Baseline'!K310))</f>
        <v/>
      </c>
      <c r="L310" s="192" t="str">
        <f>IF('DATA - Baseline'!L310="Yes",1,IF('DATA - Baseline'!L310="No",2,""))</f>
        <v/>
      </c>
      <c r="M310" s="192" t="str">
        <f>IF('DATA - Baseline'!M310="Yes",1,IF('DATA - Baseline'!M310="No",2,""))</f>
        <v/>
      </c>
      <c r="N310" s="178" t="str">
        <f>IF('DATA - Baseline'!N310="Relaxed",1,IF('DATA - Baseline'!N310="Rushed",2,IF('DATA - Baseline'!N310="Happy",3,IF('DATA - Baseline'!N310="Frustrated",4,IF('DATA - Baseline'!N310="Other",5,"")))))</f>
        <v/>
      </c>
      <c r="O310" s="176"/>
      <c r="P310" s="178" t="str">
        <f>IF('DATA - Baseline'!P310="","",'DATA - Baseline'!P310)</f>
        <v/>
      </c>
      <c r="Q310" s="178" t="str">
        <f>IF('DATA - Baseline'!Q310="Boy",1,IF('DATA - Baseline'!Q310="Girl",2,""))</f>
        <v/>
      </c>
      <c r="R310" s="192" t="str">
        <f>IF('DATA - Baseline'!R310&gt;0,'DATA - Baseline'!R310,"")</f>
        <v/>
      </c>
      <c r="S310" s="178" t="str">
        <f>IF('DATA - Baseline'!S310="Less than 0.5km",1,IF('DATA - Baseline'!S310="0.51 to 1.59km",2,IF('DATA - Baseline'!S310="1.6 to 3km",3,IF('DATA - Baseline'!S310="Over 3km",4, ""))))</f>
        <v/>
      </c>
      <c r="T310" s="126"/>
      <c r="U310" s="135"/>
      <c r="V310" s="135"/>
      <c r="W310" s="135"/>
      <c r="X310" s="135"/>
      <c r="Y310" s="135"/>
      <c r="Z310" s="178" t="str">
        <f>IF('DATA - Baseline'!Z310="STRONGLY AGREE",1,IF('DATA - Baseline'!Z310="AGREE",2,IF('DATA - Baseline'!Z310="DISAGREE",3,IF('DATA - Baseline'!Z310="STRONGLY DISAGREE",4, ""))))</f>
        <v/>
      </c>
      <c r="AA310" s="178" t="str">
        <f>IF(C310="","",(IF(COUNTA('DATA - Baseline'!AB310:AV310)&gt;0,1,2)))</f>
        <v/>
      </c>
      <c r="AB310" s="152"/>
      <c r="AC310" s="153"/>
      <c r="AD310" s="153"/>
      <c r="AE310" s="153"/>
      <c r="AF310" s="153"/>
      <c r="AG310" s="153"/>
      <c r="AH310" s="151"/>
      <c r="AI310" s="156"/>
      <c r="AJ310" s="156"/>
      <c r="AK310" s="156"/>
      <c r="AL310" s="156"/>
      <c r="AM310" s="156"/>
      <c r="AN310" s="156"/>
      <c r="AO310" s="157"/>
      <c r="AP310" s="158"/>
      <c r="AQ310" s="158"/>
      <c r="AR310" s="158"/>
      <c r="AS310" s="158"/>
      <c r="AT310" s="158"/>
      <c r="AU310" s="158"/>
      <c r="AV310" s="158"/>
      <c r="AW310" s="178" t="str">
        <f>IF('DATA - Baseline'!AW310="Relaxed",1,IF('DATA - Baseline'!AW310="Rushed",2,IF('DATA - Baseline'!AW310="Happy",3,IF('DATA - Baseline'!AW310="Tired",4,""))))</f>
        <v/>
      </c>
      <c r="AX310" s="178" t="str">
        <f>IF('DATA - Baseline'!AX310="Relaxed",1,IF('DATA - Baseline'!AX310="Rushed",2,IF('DATA - Baseline'!AX310="Happy",3,IF('DATA - Baseline'!AX310="Tired",4,""))))</f>
        <v/>
      </c>
      <c r="AY310" s="154"/>
      <c r="AZ310" s="314" t="str">
        <f>IF('DATA - Baseline'!AZ310="Yes",1,IF('DATA - Baseline'!AZ310="No",2,""))</f>
        <v/>
      </c>
      <c r="BA310" s="273"/>
      <c r="BB310" s="159"/>
      <c r="BC310" s="159"/>
      <c r="BE310" s="175"/>
    </row>
    <row r="311" spans="1:57" s="132" customFormat="1" ht="15" x14ac:dyDescent="0.3">
      <c r="A311" s="148"/>
      <c r="B311" s="149"/>
      <c r="C311" s="236" t="str">
        <f t="shared" si="4"/>
        <v/>
      </c>
      <c r="D311" s="198" t="str">
        <f>IF('DATA - Baseline'!D311="","",'DATA - Baseline'!D311)</f>
        <v/>
      </c>
      <c r="E311" s="178" t="str">
        <f>IF('DATA - Baseline'!E311="","",'DATA - Baseline'!E311)</f>
        <v/>
      </c>
      <c r="F311" s="178" t="str">
        <f>IF('DATA - Baseline'!F311="","",'DATA - Baseline'!F311)</f>
        <v/>
      </c>
      <c r="G311" s="178" t="str">
        <f>IF('DATA - Baseline'!G310="","",INDEX(Codes,MATCH('DATA - Baseline'!G310,Modes,0)))</f>
        <v/>
      </c>
      <c r="H311" s="178"/>
      <c r="I311" s="178" t="str">
        <f>IF('DATA - Baseline'!I311="","",INDEX(Codes,MATCH('DATA - Baseline'!I311,Modes,0)))</f>
        <v/>
      </c>
      <c r="J311" s="134"/>
      <c r="K311" s="192" t="str">
        <f>IF('DATA - Baseline'!K311=0,"",IF('DATA - Baseline'!K311="","",'DATA - Baseline'!K311))</f>
        <v/>
      </c>
      <c r="L311" s="192" t="str">
        <f>IF('DATA - Baseline'!L311="Yes",1,IF('DATA - Baseline'!L311="No",2,""))</f>
        <v/>
      </c>
      <c r="M311" s="192" t="str">
        <f>IF('DATA - Baseline'!M311="Yes",1,IF('DATA - Baseline'!M311="No",2,""))</f>
        <v/>
      </c>
      <c r="N311" s="178" t="str">
        <f>IF('DATA - Baseline'!N311="Relaxed",1,IF('DATA - Baseline'!N311="Rushed",2,IF('DATA - Baseline'!N311="Happy",3,IF('DATA - Baseline'!N311="Frustrated",4,IF('DATA - Baseline'!N311="Other",5,"")))))</f>
        <v/>
      </c>
      <c r="O311" s="176"/>
      <c r="P311" s="178" t="str">
        <f>IF('DATA - Baseline'!P311="","",'DATA - Baseline'!P311)</f>
        <v/>
      </c>
      <c r="Q311" s="178" t="str">
        <f>IF('DATA - Baseline'!Q311="Boy",1,IF('DATA - Baseline'!Q311="Girl",2,""))</f>
        <v/>
      </c>
      <c r="R311" s="192" t="str">
        <f>IF('DATA - Baseline'!R311&gt;0,'DATA - Baseline'!R311,"")</f>
        <v/>
      </c>
      <c r="S311" s="178" t="str">
        <f>IF('DATA - Baseline'!S311="Less than 0.5km",1,IF('DATA - Baseline'!S311="0.51 to 1.59km",2,IF('DATA - Baseline'!S311="1.6 to 3km",3,IF('DATA - Baseline'!S311="Over 3km",4, ""))))</f>
        <v/>
      </c>
      <c r="T311" s="126"/>
      <c r="U311" s="135"/>
      <c r="V311" s="135"/>
      <c r="W311" s="135"/>
      <c r="X311" s="135"/>
      <c r="Y311" s="135"/>
      <c r="Z311" s="178" t="str">
        <f>IF('DATA - Baseline'!Z311="STRONGLY AGREE",1,IF('DATA - Baseline'!Z311="AGREE",2,IF('DATA - Baseline'!Z311="DISAGREE",3,IF('DATA - Baseline'!Z311="STRONGLY DISAGREE",4, ""))))</f>
        <v/>
      </c>
      <c r="AA311" s="178" t="str">
        <f>IF(C311="","",(IF(COUNTA('DATA - Baseline'!AB311:AV311)&gt;0,1,2)))</f>
        <v/>
      </c>
      <c r="AB311" s="152"/>
      <c r="AC311" s="153"/>
      <c r="AD311" s="153"/>
      <c r="AE311" s="153"/>
      <c r="AF311" s="153"/>
      <c r="AG311" s="153"/>
      <c r="AH311" s="151"/>
      <c r="AI311" s="156"/>
      <c r="AJ311" s="156"/>
      <c r="AK311" s="156"/>
      <c r="AL311" s="156"/>
      <c r="AM311" s="156"/>
      <c r="AN311" s="156"/>
      <c r="AO311" s="157"/>
      <c r="AP311" s="158"/>
      <c r="AQ311" s="158"/>
      <c r="AR311" s="158"/>
      <c r="AS311" s="158"/>
      <c r="AT311" s="158"/>
      <c r="AU311" s="158"/>
      <c r="AV311" s="158"/>
      <c r="AW311" s="178" t="str">
        <f>IF('DATA - Baseline'!AW311="Relaxed",1,IF('DATA - Baseline'!AW311="Rushed",2,IF('DATA - Baseline'!AW311="Happy",3,IF('DATA - Baseline'!AW311="Tired",4,""))))</f>
        <v/>
      </c>
      <c r="AX311" s="178" t="str">
        <f>IF('DATA - Baseline'!AX311="Relaxed",1,IF('DATA - Baseline'!AX311="Rushed",2,IF('DATA - Baseline'!AX311="Happy",3,IF('DATA - Baseline'!AX311="Tired",4,""))))</f>
        <v/>
      </c>
      <c r="AY311" s="154"/>
      <c r="AZ311" s="314" t="str">
        <f>IF('DATA - Baseline'!AZ311="Yes",1,IF('DATA - Baseline'!AZ311="No",2,""))</f>
        <v/>
      </c>
      <c r="BA311" s="273"/>
      <c r="BB311" s="159"/>
      <c r="BC311" s="159"/>
      <c r="BE311" s="175"/>
    </row>
    <row r="312" spans="1:57" s="132" customFormat="1" ht="15" x14ac:dyDescent="0.3">
      <c r="A312" s="148"/>
      <c r="B312" s="149"/>
      <c r="C312" s="236" t="str">
        <f t="shared" si="4"/>
        <v/>
      </c>
      <c r="D312" s="198" t="str">
        <f>IF('DATA - Baseline'!D312="","",'DATA - Baseline'!D312)</f>
        <v/>
      </c>
      <c r="E312" s="178" t="str">
        <f>IF('DATA - Baseline'!E312="","",'DATA - Baseline'!E312)</f>
        <v/>
      </c>
      <c r="F312" s="178" t="str">
        <f>IF('DATA - Baseline'!F312="","",'DATA - Baseline'!F312)</f>
        <v/>
      </c>
      <c r="G312" s="178" t="str">
        <f>IF('DATA - Baseline'!G311="","",INDEX(Codes,MATCH('DATA - Baseline'!G311,Modes,0)))</f>
        <v/>
      </c>
      <c r="H312" s="178"/>
      <c r="I312" s="178" t="str">
        <f>IF('DATA - Baseline'!I312="","",INDEX(Codes,MATCH('DATA - Baseline'!I312,Modes,0)))</f>
        <v/>
      </c>
      <c r="J312" s="134"/>
      <c r="K312" s="192" t="str">
        <f>IF('DATA - Baseline'!K312=0,"",IF('DATA - Baseline'!K312="","",'DATA - Baseline'!K312))</f>
        <v/>
      </c>
      <c r="L312" s="192" t="str">
        <f>IF('DATA - Baseline'!L312="Yes",1,IF('DATA - Baseline'!L312="No",2,""))</f>
        <v/>
      </c>
      <c r="M312" s="192" t="str">
        <f>IF('DATA - Baseline'!M312="Yes",1,IF('DATA - Baseline'!M312="No",2,""))</f>
        <v/>
      </c>
      <c r="N312" s="178" t="str">
        <f>IF('DATA - Baseline'!N312="Relaxed",1,IF('DATA - Baseline'!N312="Rushed",2,IF('DATA - Baseline'!N312="Happy",3,IF('DATA - Baseline'!N312="Frustrated",4,IF('DATA - Baseline'!N312="Other",5,"")))))</f>
        <v/>
      </c>
      <c r="O312" s="176"/>
      <c r="P312" s="178" t="str">
        <f>IF('DATA - Baseline'!P312="","",'DATA - Baseline'!P312)</f>
        <v/>
      </c>
      <c r="Q312" s="178" t="str">
        <f>IF('DATA - Baseline'!Q312="Boy",1,IF('DATA - Baseline'!Q312="Girl",2,""))</f>
        <v/>
      </c>
      <c r="R312" s="192" t="str">
        <f>IF('DATA - Baseline'!R312&gt;0,'DATA - Baseline'!R312,"")</f>
        <v/>
      </c>
      <c r="S312" s="178" t="str">
        <f>IF('DATA - Baseline'!S312="Less than 0.5km",1,IF('DATA - Baseline'!S312="0.51 to 1.59km",2,IF('DATA - Baseline'!S312="1.6 to 3km",3,IF('DATA - Baseline'!S312="Over 3km",4, ""))))</f>
        <v/>
      </c>
      <c r="T312" s="126"/>
      <c r="U312" s="135"/>
      <c r="V312" s="135"/>
      <c r="W312" s="135"/>
      <c r="X312" s="135"/>
      <c r="Y312" s="135"/>
      <c r="Z312" s="178" t="str">
        <f>IF('DATA - Baseline'!Z312="STRONGLY AGREE",1,IF('DATA - Baseline'!Z312="AGREE",2,IF('DATA - Baseline'!Z312="DISAGREE",3,IF('DATA - Baseline'!Z312="STRONGLY DISAGREE",4, ""))))</f>
        <v/>
      </c>
      <c r="AA312" s="178" t="str">
        <f>IF(C312="","",(IF(COUNTA('DATA - Baseline'!AB312:AV312)&gt;0,1,2)))</f>
        <v/>
      </c>
      <c r="AB312" s="152"/>
      <c r="AC312" s="153"/>
      <c r="AD312" s="153"/>
      <c r="AE312" s="153"/>
      <c r="AF312" s="153"/>
      <c r="AG312" s="153"/>
      <c r="AH312" s="151"/>
      <c r="AI312" s="156"/>
      <c r="AJ312" s="156"/>
      <c r="AK312" s="156"/>
      <c r="AL312" s="156"/>
      <c r="AM312" s="156"/>
      <c r="AN312" s="156"/>
      <c r="AO312" s="157"/>
      <c r="AP312" s="158"/>
      <c r="AQ312" s="158"/>
      <c r="AR312" s="158"/>
      <c r="AS312" s="158"/>
      <c r="AT312" s="158"/>
      <c r="AU312" s="158"/>
      <c r="AV312" s="158"/>
      <c r="AW312" s="178" t="str">
        <f>IF('DATA - Baseline'!AW312="Relaxed",1,IF('DATA - Baseline'!AW312="Rushed",2,IF('DATA - Baseline'!AW312="Happy",3,IF('DATA - Baseline'!AW312="Tired",4,""))))</f>
        <v/>
      </c>
      <c r="AX312" s="178" t="str">
        <f>IF('DATA - Baseline'!AX312="Relaxed",1,IF('DATA - Baseline'!AX312="Rushed",2,IF('DATA - Baseline'!AX312="Happy",3,IF('DATA - Baseline'!AX312="Tired",4,""))))</f>
        <v/>
      </c>
      <c r="AY312" s="154"/>
      <c r="AZ312" s="314" t="str">
        <f>IF('DATA - Baseline'!AZ312="Yes",1,IF('DATA - Baseline'!AZ312="No",2,""))</f>
        <v/>
      </c>
      <c r="BA312" s="273"/>
      <c r="BB312" s="159"/>
      <c r="BC312" s="159"/>
      <c r="BE312" s="175"/>
    </row>
    <row r="313" spans="1:57" s="132" customFormat="1" ht="15" x14ac:dyDescent="0.3">
      <c r="A313" s="148"/>
      <c r="B313" s="149"/>
      <c r="C313" s="236" t="str">
        <f t="shared" si="4"/>
        <v/>
      </c>
      <c r="D313" s="198" t="str">
        <f>IF('DATA - Baseline'!D313="","",'DATA - Baseline'!D313)</f>
        <v/>
      </c>
      <c r="E313" s="178" t="str">
        <f>IF('DATA - Baseline'!E313="","",'DATA - Baseline'!E313)</f>
        <v/>
      </c>
      <c r="F313" s="178" t="str">
        <f>IF('DATA - Baseline'!F313="","",'DATA - Baseline'!F313)</f>
        <v/>
      </c>
      <c r="G313" s="178" t="str">
        <f>IF('DATA - Baseline'!G312="","",INDEX(Codes,MATCH('DATA - Baseline'!G312,Modes,0)))</f>
        <v/>
      </c>
      <c r="H313" s="178"/>
      <c r="I313" s="178" t="str">
        <f>IF('DATA - Baseline'!I313="","",INDEX(Codes,MATCH('DATA - Baseline'!I313,Modes,0)))</f>
        <v/>
      </c>
      <c r="J313" s="134"/>
      <c r="K313" s="192" t="str">
        <f>IF('DATA - Baseline'!K313=0,"",IF('DATA - Baseline'!K313="","",'DATA - Baseline'!K313))</f>
        <v/>
      </c>
      <c r="L313" s="192" t="str">
        <f>IF('DATA - Baseline'!L313="Yes",1,IF('DATA - Baseline'!L313="No",2,""))</f>
        <v/>
      </c>
      <c r="M313" s="192" t="str">
        <f>IF('DATA - Baseline'!M313="Yes",1,IF('DATA - Baseline'!M313="No",2,""))</f>
        <v/>
      </c>
      <c r="N313" s="178" t="str">
        <f>IF('DATA - Baseline'!N313="Relaxed",1,IF('DATA - Baseline'!N313="Rushed",2,IF('DATA - Baseline'!N313="Happy",3,IF('DATA - Baseline'!N313="Frustrated",4,IF('DATA - Baseline'!N313="Other",5,"")))))</f>
        <v/>
      </c>
      <c r="O313" s="176"/>
      <c r="P313" s="178" t="str">
        <f>IF('DATA - Baseline'!P313="","",'DATA - Baseline'!P313)</f>
        <v/>
      </c>
      <c r="Q313" s="178" t="str">
        <f>IF('DATA - Baseline'!Q313="Boy",1,IF('DATA - Baseline'!Q313="Girl",2,""))</f>
        <v/>
      </c>
      <c r="R313" s="192" t="str">
        <f>IF('DATA - Baseline'!R313&gt;0,'DATA - Baseline'!R313,"")</f>
        <v/>
      </c>
      <c r="S313" s="178" t="str">
        <f>IF('DATA - Baseline'!S313="Less than 0.5km",1,IF('DATA - Baseline'!S313="0.51 to 1.59km",2,IF('DATA - Baseline'!S313="1.6 to 3km",3,IF('DATA - Baseline'!S313="Over 3km",4, ""))))</f>
        <v/>
      </c>
      <c r="T313" s="126"/>
      <c r="U313" s="135"/>
      <c r="V313" s="135"/>
      <c r="W313" s="135"/>
      <c r="X313" s="135"/>
      <c r="Y313" s="135"/>
      <c r="Z313" s="178" t="str">
        <f>IF('DATA - Baseline'!Z313="STRONGLY AGREE",1,IF('DATA - Baseline'!Z313="AGREE",2,IF('DATA - Baseline'!Z313="DISAGREE",3,IF('DATA - Baseline'!Z313="STRONGLY DISAGREE",4, ""))))</f>
        <v/>
      </c>
      <c r="AA313" s="178" t="str">
        <f>IF(C313="","",(IF(COUNTA('DATA - Baseline'!AB313:AV313)&gt;0,1,2)))</f>
        <v/>
      </c>
      <c r="AB313" s="152"/>
      <c r="AC313" s="153"/>
      <c r="AD313" s="153"/>
      <c r="AE313" s="153"/>
      <c r="AF313" s="153"/>
      <c r="AG313" s="153"/>
      <c r="AH313" s="151"/>
      <c r="AI313" s="156"/>
      <c r="AJ313" s="156"/>
      <c r="AK313" s="156"/>
      <c r="AL313" s="156"/>
      <c r="AM313" s="156"/>
      <c r="AN313" s="156"/>
      <c r="AO313" s="157"/>
      <c r="AP313" s="158"/>
      <c r="AQ313" s="158"/>
      <c r="AR313" s="158"/>
      <c r="AS313" s="158"/>
      <c r="AT313" s="158"/>
      <c r="AU313" s="158"/>
      <c r="AV313" s="158"/>
      <c r="AW313" s="178" t="str">
        <f>IF('DATA - Baseline'!AW313="Relaxed",1,IF('DATA - Baseline'!AW313="Rushed",2,IF('DATA - Baseline'!AW313="Happy",3,IF('DATA - Baseline'!AW313="Tired",4,""))))</f>
        <v/>
      </c>
      <c r="AX313" s="178" t="str">
        <f>IF('DATA - Baseline'!AX313="Relaxed",1,IF('DATA - Baseline'!AX313="Rushed",2,IF('DATA - Baseline'!AX313="Happy",3,IF('DATA - Baseline'!AX313="Tired",4,""))))</f>
        <v/>
      </c>
      <c r="AY313" s="154"/>
      <c r="AZ313" s="314" t="str">
        <f>IF('DATA - Baseline'!AZ313="Yes",1,IF('DATA - Baseline'!AZ313="No",2,""))</f>
        <v/>
      </c>
      <c r="BA313" s="273"/>
      <c r="BB313" s="159"/>
      <c r="BC313" s="159"/>
      <c r="BE313" s="175"/>
    </row>
    <row r="314" spans="1:57" s="132" customFormat="1" ht="15" x14ac:dyDescent="0.3">
      <c r="A314" s="148"/>
      <c r="B314" s="149"/>
      <c r="C314" s="236" t="str">
        <f t="shared" si="4"/>
        <v/>
      </c>
      <c r="D314" s="198" t="str">
        <f>IF('DATA - Baseline'!D314="","",'DATA - Baseline'!D314)</f>
        <v/>
      </c>
      <c r="E314" s="178" t="str">
        <f>IF('DATA - Baseline'!E314="","",'DATA - Baseline'!E314)</f>
        <v/>
      </c>
      <c r="F314" s="178" t="str">
        <f>IF('DATA - Baseline'!F314="","",'DATA - Baseline'!F314)</f>
        <v/>
      </c>
      <c r="G314" s="178" t="str">
        <f>IF('DATA - Baseline'!G313="","",INDEX(Codes,MATCH('DATA - Baseline'!G313,Modes,0)))</f>
        <v/>
      </c>
      <c r="H314" s="178"/>
      <c r="I314" s="178" t="str">
        <f>IF('DATA - Baseline'!I314="","",INDEX(Codes,MATCH('DATA - Baseline'!I314,Modes,0)))</f>
        <v/>
      </c>
      <c r="J314" s="134"/>
      <c r="K314" s="192" t="str">
        <f>IF('DATA - Baseline'!K314=0,"",IF('DATA - Baseline'!K314="","",'DATA - Baseline'!K314))</f>
        <v/>
      </c>
      <c r="L314" s="192" t="str">
        <f>IF('DATA - Baseline'!L314="Yes",1,IF('DATA - Baseline'!L314="No",2,""))</f>
        <v/>
      </c>
      <c r="M314" s="192" t="str">
        <f>IF('DATA - Baseline'!M314="Yes",1,IF('DATA - Baseline'!M314="No",2,""))</f>
        <v/>
      </c>
      <c r="N314" s="178" t="str">
        <f>IF('DATA - Baseline'!N314="Relaxed",1,IF('DATA - Baseline'!N314="Rushed",2,IF('DATA - Baseline'!N314="Happy",3,IF('DATA - Baseline'!N314="Frustrated",4,IF('DATA - Baseline'!N314="Other",5,"")))))</f>
        <v/>
      </c>
      <c r="O314" s="176"/>
      <c r="P314" s="178" t="str">
        <f>IF('DATA - Baseline'!P314="","",'DATA - Baseline'!P314)</f>
        <v/>
      </c>
      <c r="Q314" s="178" t="str">
        <f>IF('DATA - Baseline'!Q314="Boy",1,IF('DATA - Baseline'!Q314="Girl",2,""))</f>
        <v/>
      </c>
      <c r="R314" s="192" t="str">
        <f>IF('DATA - Baseline'!R314&gt;0,'DATA - Baseline'!R314,"")</f>
        <v/>
      </c>
      <c r="S314" s="178" t="str">
        <f>IF('DATA - Baseline'!S314="Less than 0.5km",1,IF('DATA - Baseline'!S314="0.51 to 1.59km",2,IF('DATA - Baseline'!S314="1.6 to 3km",3,IF('DATA - Baseline'!S314="Over 3km",4, ""))))</f>
        <v/>
      </c>
      <c r="T314" s="126"/>
      <c r="U314" s="135"/>
      <c r="V314" s="135"/>
      <c r="W314" s="135"/>
      <c r="X314" s="135"/>
      <c r="Y314" s="135"/>
      <c r="Z314" s="178" t="str">
        <f>IF('DATA - Baseline'!Z314="STRONGLY AGREE",1,IF('DATA - Baseline'!Z314="AGREE",2,IF('DATA - Baseline'!Z314="DISAGREE",3,IF('DATA - Baseline'!Z314="STRONGLY DISAGREE",4, ""))))</f>
        <v/>
      </c>
      <c r="AA314" s="178" t="str">
        <f>IF(C314="","",(IF(COUNTA('DATA - Baseline'!AB314:AV314)&gt;0,1,2)))</f>
        <v/>
      </c>
      <c r="AB314" s="152"/>
      <c r="AC314" s="153"/>
      <c r="AD314" s="153"/>
      <c r="AE314" s="153"/>
      <c r="AF314" s="153"/>
      <c r="AG314" s="153"/>
      <c r="AH314" s="151"/>
      <c r="AI314" s="156"/>
      <c r="AJ314" s="156"/>
      <c r="AK314" s="156"/>
      <c r="AL314" s="156"/>
      <c r="AM314" s="156"/>
      <c r="AN314" s="156"/>
      <c r="AO314" s="157"/>
      <c r="AP314" s="158"/>
      <c r="AQ314" s="158"/>
      <c r="AR314" s="158"/>
      <c r="AS314" s="158"/>
      <c r="AT314" s="158"/>
      <c r="AU314" s="158"/>
      <c r="AV314" s="158"/>
      <c r="AW314" s="178" t="str">
        <f>IF('DATA - Baseline'!AW314="Relaxed",1,IF('DATA - Baseline'!AW314="Rushed",2,IF('DATA - Baseline'!AW314="Happy",3,IF('DATA - Baseline'!AW314="Tired",4,""))))</f>
        <v/>
      </c>
      <c r="AX314" s="178" t="str">
        <f>IF('DATA - Baseline'!AX314="Relaxed",1,IF('DATA - Baseline'!AX314="Rushed",2,IF('DATA - Baseline'!AX314="Happy",3,IF('DATA - Baseline'!AX314="Tired",4,""))))</f>
        <v/>
      </c>
      <c r="AY314" s="154"/>
      <c r="AZ314" s="314" t="str">
        <f>IF('DATA - Baseline'!AZ314="Yes",1,IF('DATA - Baseline'!AZ314="No",2,""))</f>
        <v/>
      </c>
      <c r="BA314" s="273"/>
      <c r="BB314" s="159"/>
      <c r="BC314" s="159"/>
      <c r="BE314" s="175"/>
    </row>
    <row r="315" spans="1:57" s="132" customFormat="1" ht="15" x14ac:dyDescent="0.3">
      <c r="A315" s="148"/>
      <c r="B315" s="149"/>
      <c r="C315" s="236" t="str">
        <f t="shared" si="4"/>
        <v/>
      </c>
      <c r="D315" s="198" t="str">
        <f>IF('DATA - Baseline'!D315="","",'DATA - Baseline'!D315)</f>
        <v/>
      </c>
      <c r="E315" s="178" t="str">
        <f>IF('DATA - Baseline'!E315="","",'DATA - Baseline'!E315)</f>
        <v/>
      </c>
      <c r="F315" s="178" t="str">
        <f>IF('DATA - Baseline'!F315="","",'DATA - Baseline'!F315)</f>
        <v/>
      </c>
      <c r="G315" s="178" t="str">
        <f>IF('DATA - Baseline'!G314="","",INDEX(Codes,MATCH('DATA - Baseline'!G314,Modes,0)))</f>
        <v/>
      </c>
      <c r="H315" s="178"/>
      <c r="I315" s="178" t="str">
        <f>IF('DATA - Baseline'!I315="","",INDEX(Codes,MATCH('DATA - Baseline'!I315,Modes,0)))</f>
        <v/>
      </c>
      <c r="J315" s="134"/>
      <c r="K315" s="192" t="str">
        <f>IF('DATA - Baseline'!K315=0,"",IF('DATA - Baseline'!K315="","",'DATA - Baseline'!K315))</f>
        <v/>
      </c>
      <c r="L315" s="192" t="str">
        <f>IF('DATA - Baseline'!L315="Yes",1,IF('DATA - Baseline'!L315="No",2,""))</f>
        <v/>
      </c>
      <c r="M315" s="192" t="str">
        <f>IF('DATA - Baseline'!M315="Yes",1,IF('DATA - Baseline'!M315="No",2,""))</f>
        <v/>
      </c>
      <c r="N315" s="178" t="str">
        <f>IF('DATA - Baseline'!N315="Relaxed",1,IF('DATA - Baseline'!N315="Rushed",2,IF('DATA - Baseline'!N315="Happy",3,IF('DATA - Baseline'!N315="Frustrated",4,IF('DATA - Baseline'!N315="Other",5,"")))))</f>
        <v/>
      </c>
      <c r="O315" s="176"/>
      <c r="P315" s="178" t="str">
        <f>IF('DATA - Baseline'!P315="","",'DATA - Baseline'!P315)</f>
        <v/>
      </c>
      <c r="Q315" s="178" t="str">
        <f>IF('DATA - Baseline'!Q315="Boy",1,IF('DATA - Baseline'!Q315="Girl",2,""))</f>
        <v/>
      </c>
      <c r="R315" s="192" t="str">
        <f>IF('DATA - Baseline'!R315&gt;0,'DATA - Baseline'!R315,"")</f>
        <v/>
      </c>
      <c r="S315" s="178" t="str">
        <f>IF('DATA - Baseline'!S315="Less than 0.5km",1,IF('DATA - Baseline'!S315="0.51 to 1.59km",2,IF('DATA - Baseline'!S315="1.6 to 3km",3,IF('DATA - Baseline'!S315="Over 3km",4, ""))))</f>
        <v/>
      </c>
      <c r="T315" s="126"/>
      <c r="U315" s="135"/>
      <c r="V315" s="135"/>
      <c r="W315" s="135"/>
      <c r="X315" s="135"/>
      <c r="Y315" s="135"/>
      <c r="Z315" s="178" t="str">
        <f>IF('DATA - Baseline'!Z315="STRONGLY AGREE",1,IF('DATA - Baseline'!Z315="AGREE",2,IF('DATA - Baseline'!Z315="DISAGREE",3,IF('DATA - Baseline'!Z315="STRONGLY DISAGREE",4, ""))))</f>
        <v/>
      </c>
      <c r="AA315" s="178" t="str">
        <f>IF(C315="","",(IF(COUNTA('DATA - Baseline'!AB315:AV315)&gt;0,1,2)))</f>
        <v/>
      </c>
      <c r="AB315" s="152"/>
      <c r="AC315" s="153"/>
      <c r="AD315" s="153"/>
      <c r="AE315" s="153"/>
      <c r="AF315" s="153"/>
      <c r="AG315" s="153"/>
      <c r="AH315" s="151"/>
      <c r="AI315" s="156"/>
      <c r="AJ315" s="156"/>
      <c r="AK315" s="156"/>
      <c r="AL315" s="156"/>
      <c r="AM315" s="156"/>
      <c r="AN315" s="156"/>
      <c r="AO315" s="157"/>
      <c r="AP315" s="158"/>
      <c r="AQ315" s="158"/>
      <c r="AR315" s="158"/>
      <c r="AS315" s="158"/>
      <c r="AT315" s="158"/>
      <c r="AU315" s="158"/>
      <c r="AV315" s="158"/>
      <c r="AW315" s="178" t="str">
        <f>IF('DATA - Baseline'!AW315="Relaxed",1,IF('DATA - Baseline'!AW315="Rushed",2,IF('DATA - Baseline'!AW315="Happy",3,IF('DATA - Baseline'!AW315="Tired",4,""))))</f>
        <v/>
      </c>
      <c r="AX315" s="178" t="str">
        <f>IF('DATA - Baseline'!AX315="Relaxed",1,IF('DATA - Baseline'!AX315="Rushed",2,IF('DATA - Baseline'!AX315="Happy",3,IF('DATA - Baseline'!AX315="Tired",4,""))))</f>
        <v/>
      </c>
      <c r="AY315" s="154"/>
      <c r="AZ315" s="314" t="str">
        <f>IF('DATA - Baseline'!AZ315="Yes",1,IF('DATA - Baseline'!AZ315="No",2,""))</f>
        <v/>
      </c>
      <c r="BA315" s="273"/>
      <c r="BB315" s="159"/>
      <c r="BC315" s="159"/>
      <c r="BE315" s="175"/>
    </row>
    <row r="316" spans="1:57" s="132" customFormat="1" ht="15" x14ac:dyDescent="0.3">
      <c r="A316" s="148"/>
      <c r="B316" s="149"/>
      <c r="C316" s="236" t="str">
        <f t="shared" si="4"/>
        <v/>
      </c>
      <c r="D316" s="198" t="str">
        <f>IF('DATA - Baseline'!D316="","",'DATA - Baseline'!D316)</f>
        <v/>
      </c>
      <c r="E316" s="178" t="str">
        <f>IF('DATA - Baseline'!E316="","",'DATA - Baseline'!E316)</f>
        <v/>
      </c>
      <c r="F316" s="178" t="str">
        <f>IF('DATA - Baseline'!F316="","",'DATA - Baseline'!F316)</f>
        <v/>
      </c>
      <c r="G316" s="178" t="str">
        <f>IF('DATA - Baseline'!G315="","",INDEX(Codes,MATCH('DATA - Baseline'!G315,Modes,0)))</f>
        <v/>
      </c>
      <c r="H316" s="178"/>
      <c r="I316" s="178" t="str">
        <f>IF('DATA - Baseline'!I316="","",INDEX(Codes,MATCH('DATA - Baseline'!I316,Modes,0)))</f>
        <v/>
      </c>
      <c r="J316" s="134"/>
      <c r="K316" s="192" t="str">
        <f>IF('DATA - Baseline'!K316=0,"",IF('DATA - Baseline'!K316="","",'DATA - Baseline'!K316))</f>
        <v/>
      </c>
      <c r="L316" s="192" t="str">
        <f>IF('DATA - Baseline'!L316="Yes",1,IF('DATA - Baseline'!L316="No",2,""))</f>
        <v/>
      </c>
      <c r="M316" s="192" t="str">
        <f>IF('DATA - Baseline'!M316="Yes",1,IF('DATA - Baseline'!M316="No",2,""))</f>
        <v/>
      </c>
      <c r="N316" s="178" t="str">
        <f>IF('DATA - Baseline'!N316="Relaxed",1,IF('DATA - Baseline'!N316="Rushed",2,IF('DATA - Baseline'!N316="Happy",3,IF('DATA - Baseline'!N316="Frustrated",4,IF('DATA - Baseline'!N316="Other",5,"")))))</f>
        <v/>
      </c>
      <c r="O316" s="176"/>
      <c r="P316" s="178" t="str">
        <f>IF('DATA - Baseline'!P316="","",'DATA - Baseline'!P316)</f>
        <v/>
      </c>
      <c r="Q316" s="178" t="str">
        <f>IF('DATA - Baseline'!Q316="Boy",1,IF('DATA - Baseline'!Q316="Girl",2,""))</f>
        <v/>
      </c>
      <c r="R316" s="192" t="str">
        <f>IF('DATA - Baseline'!R316&gt;0,'DATA - Baseline'!R316,"")</f>
        <v/>
      </c>
      <c r="S316" s="178" t="str">
        <f>IF('DATA - Baseline'!S316="Less than 0.5km",1,IF('DATA - Baseline'!S316="0.51 to 1.59km",2,IF('DATA - Baseline'!S316="1.6 to 3km",3,IF('DATA - Baseline'!S316="Over 3km",4, ""))))</f>
        <v/>
      </c>
      <c r="T316" s="126"/>
      <c r="U316" s="135"/>
      <c r="V316" s="135"/>
      <c r="W316" s="135"/>
      <c r="X316" s="135"/>
      <c r="Y316" s="135"/>
      <c r="Z316" s="178" t="str">
        <f>IF('DATA - Baseline'!Z316="STRONGLY AGREE",1,IF('DATA - Baseline'!Z316="AGREE",2,IF('DATA - Baseline'!Z316="DISAGREE",3,IF('DATA - Baseline'!Z316="STRONGLY DISAGREE",4, ""))))</f>
        <v/>
      </c>
      <c r="AA316" s="178" t="str">
        <f>IF(C316="","",(IF(COUNTA('DATA - Baseline'!AB316:AV316)&gt;0,1,2)))</f>
        <v/>
      </c>
      <c r="AB316" s="152"/>
      <c r="AC316" s="153"/>
      <c r="AD316" s="153"/>
      <c r="AE316" s="153"/>
      <c r="AF316" s="153"/>
      <c r="AG316" s="153"/>
      <c r="AH316" s="151"/>
      <c r="AI316" s="156"/>
      <c r="AJ316" s="156"/>
      <c r="AK316" s="156"/>
      <c r="AL316" s="156"/>
      <c r="AM316" s="156"/>
      <c r="AN316" s="156"/>
      <c r="AO316" s="157"/>
      <c r="AP316" s="158"/>
      <c r="AQ316" s="158"/>
      <c r="AR316" s="158"/>
      <c r="AS316" s="158"/>
      <c r="AT316" s="158"/>
      <c r="AU316" s="158"/>
      <c r="AV316" s="158"/>
      <c r="AW316" s="178" t="str">
        <f>IF('DATA - Baseline'!AW316="Relaxed",1,IF('DATA - Baseline'!AW316="Rushed",2,IF('DATA - Baseline'!AW316="Happy",3,IF('DATA - Baseline'!AW316="Tired",4,""))))</f>
        <v/>
      </c>
      <c r="AX316" s="178" t="str">
        <f>IF('DATA - Baseline'!AX316="Relaxed",1,IF('DATA - Baseline'!AX316="Rushed",2,IF('DATA - Baseline'!AX316="Happy",3,IF('DATA - Baseline'!AX316="Tired",4,""))))</f>
        <v/>
      </c>
      <c r="AY316" s="154"/>
      <c r="AZ316" s="314" t="str">
        <f>IF('DATA - Baseline'!AZ316="Yes",1,IF('DATA - Baseline'!AZ316="No",2,""))</f>
        <v/>
      </c>
      <c r="BA316" s="273"/>
      <c r="BB316" s="159"/>
      <c r="BC316" s="159"/>
      <c r="BE316" s="175"/>
    </row>
    <row r="317" spans="1:57" s="132" customFormat="1" ht="15" x14ac:dyDescent="0.3">
      <c r="A317" s="148"/>
      <c r="B317" s="149"/>
      <c r="C317" s="236" t="str">
        <f t="shared" si="4"/>
        <v/>
      </c>
      <c r="D317" s="198" t="str">
        <f>IF('DATA - Baseline'!D317="","",'DATA - Baseline'!D317)</f>
        <v/>
      </c>
      <c r="E317" s="178" t="str">
        <f>IF('DATA - Baseline'!E317="","",'DATA - Baseline'!E317)</f>
        <v/>
      </c>
      <c r="F317" s="178" t="str">
        <f>IF('DATA - Baseline'!F317="","",'DATA - Baseline'!F317)</f>
        <v/>
      </c>
      <c r="G317" s="178" t="str">
        <f>IF('DATA - Baseline'!G316="","",INDEX(Codes,MATCH('DATA - Baseline'!G316,Modes,0)))</f>
        <v/>
      </c>
      <c r="H317" s="178"/>
      <c r="I317" s="178" t="str">
        <f>IF('DATA - Baseline'!I317="","",INDEX(Codes,MATCH('DATA - Baseline'!I317,Modes,0)))</f>
        <v/>
      </c>
      <c r="J317" s="134"/>
      <c r="K317" s="192" t="str">
        <f>IF('DATA - Baseline'!K317=0,"",IF('DATA - Baseline'!K317="","",'DATA - Baseline'!K317))</f>
        <v/>
      </c>
      <c r="L317" s="192" t="str">
        <f>IF('DATA - Baseline'!L317="Yes",1,IF('DATA - Baseline'!L317="No",2,""))</f>
        <v/>
      </c>
      <c r="M317" s="192" t="str">
        <f>IF('DATA - Baseline'!M317="Yes",1,IF('DATA - Baseline'!M317="No",2,""))</f>
        <v/>
      </c>
      <c r="N317" s="178" t="str">
        <f>IF('DATA - Baseline'!N317="Relaxed",1,IF('DATA - Baseline'!N317="Rushed",2,IF('DATA - Baseline'!N317="Happy",3,IF('DATA - Baseline'!N317="Frustrated",4,IF('DATA - Baseline'!N317="Other",5,"")))))</f>
        <v/>
      </c>
      <c r="O317" s="176"/>
      <c r="P317" s="178" t="str">
        <f>IF('DATA - Baseline'!P317="","",'DATA - Baseline'!P317)</f>
        <v/>
      </c>
      <c r="Q317" s="178" t="str">
        <f>IF('DATA - Baseline'!Q317="Boy",1,IF('DATA - Baseline'!Q317="Girl",2,""))</f>
        <v/>
      </c>
      <c r="R317" s="192" t="str">
        <f>IF('DATA - Baseline'!R317&gt;0,'DATA - Baseline'!R317,"")</f>
        <v/>
      </c>
      <c r="S317" s="178" t="str">
        <f>IF('DATA - Baseline'!S317="Less than 0.5km",1,IF('DATA - Baseline'!S317="0.51 to 1.59km",2,IF('DATA - Baseline'!S317="1.6 to 3km",3,IF('DATA - Baseline'!S317="Over 3km",4, ""))))</f>
        <v/>
      </c>
      <c r="T317" s="126"/>
      <c r="U317" s="135"/>
      <c r="V317" s="135"/>
      <c r="W317" s="135"/>
      <c r="X317" s="135"/>
      <c r="Y317" s="135"/>
      <c r="Z317" s="178" t="str">
        <f>IF('DATA - Baseline'!Z317="STRONGLY AGREE",1,IF('DATA - Baseline'!Z317="AGREE",2,IF('DATA - Baseline'!Z317="DISAGREE",3,IF('DATA - Baseline'!Z317="STRONGLY DISAGREE",4, ""))))</f>
        <v/>
      </c>
      <c r="AA317" s="178" t="str">
        <f>IF(C317="","",(IF(COUNTA('DATA - Baseline'!AB317:AV317)&gt;0,1,2)))</f>
        <v/>
      </c>
      <c r="AB317" s="152"/>
      <c r="AC317" s="153"/>
      <c r="AD317" s="153"/>
      <c r="AE317" s="153"/>
      <c r="AF317" s="153"/>
      <c r="AG317" s="153"/>
      <c r="AH317" s="151"/>
      <c r="AI317" s="156"/>
      <c r="AJ317" s="156"/>
      <c r="AK317" s="156"/>
      <c r="AL317" s="156"/>
      <c r="AM317" s="156"/>
      <c r="AN317" s="156"/>
      <c r="AO317" s="157"/>
      <c r="AP317" s="158"/>
      <c r="AQ317" s="158"/>
      <c r="AR317" s="158"/>
      <c r="AS317" s="158"/>
      <c r="AT317" s="158"/>
      <c r="AU317" s="158"/>
      <c r="AV317" s="158"/>
      <c r="AW317" s="178" t="str">
        <f>IF('DATA - Baseline'!AW317="Relaxed",1,IF('DATA - Baseline'!AW317="Rushed",2,IF('DATA - Baseline'!AW317="Happy",3,IF('DATA - Baseline'!AW317="Tired",4,""))))</f>
        <v/>
      </c>
      <c r="AX317" s="178" t="str">
        <f>IF('DATA - Baseline'!AX317="Relaxed",1,IF('DATA - Baseline'!AX317="Rushed",2,IF('DATA - Baseline'!AX317="Happy",3,IF('DATA - Baseline'!AX317="Tired",4,""))))</f>
        <v/>
      </c>
      <c r="AY317" s="154"/>
      <c r="AZ317" s="314" t="str">
        <f>IF('DATA - Baseline'!AZ317="Yes",1,IF('DATA - Baseline'!AZ317="No",2,""))</f>
        <v/>
      </c>
      <c r="BA317" s="273"/>
      <c r="BB317" s="159"/>
      <c r="BC317" s="159"/>
      <c r="BE317" s="175"/>
    </row>
    <row r="318" spans="1:57" s="132" customFormat="1" ht="15" x14ac:dyDescent="0.3">
      <c r="A318" s="148"/>
      <c r="B318" s="149"/>
      <c r="C318" s="236" t="str">
        <f t="shared" si="4"/>
        <v/>
      </c>
      <c r="D318" s="198" t="str">
        <f>IF('DATA - Baseline'!D318="","",'DATA - Baseline'!D318)</f>
        <v/>
      </c>
      <c r="E318" s="178" t="str">
        <f>IF('DATA - Baseline'!E318="","",'DATA - Baseline'!E318)</f>
        <v/>
      </c>
      <c r="F318" s="178" t="str">
        <f>IF('DATA - Baseline'!F318="","",'DATA - Baseline'!F318)</f>
        <v/>
      </c>
      <c r="G318" s="178" t="str">
        <f>IF('DATA - Baseline'!G317="","",INDEX(Codes,MATCH('DATA - Baseline'!G317,Modes,0)))</f>
        <v/>
      </c>
      <c r="H318" s="178"/>
      <c r="I318" s="178" t="str">
        <f>IF('DATA - Baseline'!I318="","",INDEX(Codes,MATCH('DATA - Baseline'!I318,Modes,0)))</f>
        <v/>
      </c>
      <c r="J318" s="134"/>
      <c r="K318" s="192" t="str">
        <f>IF('DATA - Baseline'!K318=0,"",IF('DATA - Baseline'!K318="","",'DATA - Baseline'!K318))</f>
        <v/>
      </c>
      <c r="L318" s="192" t="str">
        <f>IF('DATA - Baseline'!L318="Yes",1,IF('DATA - Baseline'!L318="No",2,""))</f>
        <v/>
      </c>
      <c r="M318" s="192" t="str">
        <f>IF('DATA - Baseline'!M318="Yes",1,IF('DATA - Baseline'!M318="No",2,""))</f>
        <v/>
      </c>
      <c r="N318" s="178" t="str">
        <f>IF('DATA - Baseline'!N318="Relaxed",1,IF('DATA - Baseline'!N318="Rushed",2,IF('DATA - Baseline'!N318="Happy",3,IF('DATA - Baseline'!N318="Frustrated",4,IF('DATA - Baseline'!N318="Other",5,"")))))</f>
        <v/>
      </c>
      <c r="O318" s="176"/>
      <c r="P318" s="178" t="str">
        <f>IF('DATA - Baseline'!P318="","",'DATA - Baseline'!P318)</f>
        <v/>
      </c>
      <c r="Q318" s="178" t="str">
        <f>IF('DATA - Baseline'!Q318="Boy",1,IF('DATA - Baseline'!Q318="Girl",2,""))</f>
        <v/>
      </c>
      <c r="R318" s="192" t="str">
        <f>IF('DATA - Baseline'!R318&gt;0,'DATA - Baseline'!R318,"")</f>
        <v/>
      </c>
      <c r="S318" s="178" t="str">
        <f>IF('DATA - Baseline'!S318="Less than 0.5km",1,IF('DATA - Baseline'!S318="0.51 to 1.59km",2,IF('DATA - Baseline'!S318="1.6 to 3km",3,IF('DATA - Baseline'!S318="Over 3km",4, ""))))</f>
        <v/>
      </c>
      <c r="T318" s="126"/>
      <c r="U318" s="135"/>
      <c r="V318" s="135"/>
      <c r="W318" s="135"/>
      <c r="X318" s="135"/>
      <c r="Y318" s="135"/>
      <c r="Z318" s="178" t="str">
        <f>IF('DATA - Baseline'!Z318="STRONGLY AGREE",1,IF('DATA - Baseline'!Z318="AGREE",2,IF('DATA - Baseline'!Z318="DISAGREE",3,IF('DATA - Baseline'!Z318="STRONGLY DISAGREE",4, ""))))</f>
        <v/>
      </c>
      <c r="AA318" s="178" t="str">
        <f>IF(C318="","",(IF(COUNTA('DATA - Baseline'!AB318:AV318)&gt;0,1,2)))</f>
        <v/>
      </c>
      <c r="AB318" s="152"/>
      <c r="AC318" s="153"/>
      <c r="AD318" s="153"/>
      <c r="AE318" s="153"/>
      <c r="AF318" s="153"/>
      <c r="AG318" s="153"/>
      <c r="AH318" s="151"/>
      <c r="AI318" s="156"/>
      <c r="AJ318" s="156"/>
      <c r="AK318" s="156"/>
      <c r="AL318" s="156"/>
      <c r="AM318" s="156"/>
      <c r="AN318" s="156"/>
      <c r="AO318" s="157"/>
      <c r="AP318" s="158"/>
      <c r="AQ318" s="158"/>
      <c r="AR318" s="158"/>
      <c r="AS318" s="158"/>
      <c r="AT318" s="158"/>
      <c r="AU318" s="158"/>
      <c r="AV318" s="158"/>
      <c r="AW318" s="178" t="str">
        <f>IF('DATA - Baseline'!AW318="Relaxed",1,IF('DATA - Baseline'!AW318="Rushed",2,IF('DATA - Baseline'!AW318="Happy",3,IF('DATA - Baseline'!AW318="Tired",4,""))))</f>
        <v/>
      </c>
      <c r="AX318" s="178" t="str">
        <f>IF('DATA - Baseline'!AX318="Relaxed",1,IF('DATA - Baseline'!AX318="Rushed",2,IF('DATA - Baseline'!AX318="Happy",3,IF('DATA - Baseline'!AX318="Tired",4,""))))</f>
        <v/>
      </c>
      <c r="AY318" s="154"/>
      <c r="AZ318" s="314" t="str">
        <f>IF('DATA - Baseline'!AZ318="Yes",1,IF('DATA - Baseline'!AZ318="No",2,""))</f>
        <v/>
      </c>
      <c r="BA318" s="273"/>
      <c r="BB318" s="159"/>
      <c r="BC318" s="159"/>
      <c r="BE318" s="175"/>
    </row>
    <row r="319" spans="1:57" s="132" customFormat="1" ht="15" x14ac:dyDescent="0.3">
      <c r="A319" s="148"/>
      <c r="B319" s="149"/>
      <c r="C319" s="236" t="str">
        <f t="shared" si="4"/>
        <v/>
      </c>
      <c r="D319" s="198" t="str">
        <f>IF('DATA - Baseline'!D319="","",'DATA - Baseline'!D319)</f>
        <v/>
      </c>
      <c r="E319" s="178" t="str">
        <f>IF('DATA - Baseline'!E319="","",'DATA - Baseline'!E319)</f>
        <v/>
      </c>
      <c r="F319" s="178" t="str">
        <f>IF('DATA - Baseline'!F319="","",'DATA - Baseline'!F319)</f>
        <v/>
      </c>
      <c r="G319" s="178" t="str">
        <f>IF('DATA - Baseline'!G318="","",INDEX(Codes,MATCH('DATA - Baseline'!G318,Modes,0)))</f>
        <v/>
      </c>
      <c r="H319" s="178"/>
      <c r="I319" s="178" t="str">
        <f>IF('DATA - Baseline'!I319="","",INDEX(Codes,MATCH('DATA - Baseline'!I319,Modes,0)))</f>
        <v/>
      </c>
      <c r="J319" s="134"/>
      <c r="K319" s="192" t="str">
        <f>IF('DATA - Baseline'!K319=0,"",IF('DATA - Baseline'!K319="","",'DATA - Baseline'!K319))</f>
        <v/>
      </c>
      <c r="L319" s="192" t="str">
        <f>IF('DATA - Baseline'!L319="Yes",1,IF('DATA - Baseline'!L319="No",2,""))</f>
        <v/>
      </c>
      <c r="M319" s="192" t="str">
        <f>IF('DATA - Baseline'!M319="Yes",1,IF('DATA - Baseline'!M319="No",2,""))</f>
        <v/>
      </c>
      <c r="N319" s="178" t="str">
        <f>IF('DATA - Baseline'!N319="Relaxed",1,IF('DATA - Baseline'!N319="Rushed",2,IF('DATA - Baseline'!N319="Happy",3,IF('DATA - Baseline'!N319="Frustrated",4,IF('DATA - Baseline'!N319="Other",5,"")))))</f>
        <v/>
      </c>
      <c r="O319" s="176"/>
      <c r="P319" s="178" t="str">
        <f>IF('DATA - Baseline'!P319="","",'DATA - Baseline'!P319)</f>
        <v/>
      </c>
      <c r="Q319" s="178" t="str">
        <f>IF('DATA - Baseline'!Q319="Boy",1,IF('DATA - Baseline'!Q319="Girl",2,""))</f>
        <v/>
      </c>
      <c r="R319" s="192" t="str">
        <f>IF('DATA - Baseline'!R319&gt;0,'DATA - Baseline'!R319,"")</f>
        <v/>
      </c>
      <c r="S319" s="178" t="str">
        <f>IF('DATA - Baseline'!S319="Less than 0.5km",1,IF('DATA - Baseline'!S319="0.51 to 1.59km",2,IF('DATA - Baseline'!S319="1.6 to 3km",3,IF('DATA - Baseline'!S319="Over 3km",4, ""))))</f>
        <v/>
      </c>
      <c r="T319" s="126"/>
      <c r="U319" s="135"/>
      <c r="V319" s="135"/>
      <c r="W319" s="135"/>
      <c r="X319" s="135"/>
      <c r="Y319" s="135"/>
      <c r="Z319" s="178" t="str">
        <f>IF('DATA - Baseline'!Z319="STRONGLY AGREE",1,IF('DATA - Baseline'!Z319="AGREE",2,IF('DATA - Baseline'!Z319="DISAGREE",3,IF('DATA - Baseline'!Z319="STRONGLY DISAGREE",4, ""))))</f>
        <v/>
      </c>
      <c r="AA319" s="178" t="str">
        <f>IF(C319="","",(IF(COUNTA('DATA - Baseline'!AB319:AV319)&gt;0,1,2)))</f>
        <v/>
      </c>
      <c r="AB319" s="152"/>
      <c r="AC319" s="153"/>
      <c r="AD319" s="153"/>
      <c r="AE319" s="153"/>
      <c r="AF319" s="153"/>
      <c r="AG319" s="153"/>
      <c r="AH319" s="151"/>
      <c r="AI319" s="156"/>
      <c r="AJ319" s="156"/>
      <c r="AK319" s="156"/>
      <c r="AL319" s="156"/>
      <c r="AM319" s="156"/>
      <c r="AN319" s="156"/>
      <c r="AO319" s="157"/>
      <c r="AP319" s="158"/>
      <c r="AQ319" s="158"/>
      <c r="AR319" s="158"/>
      <c r="AS319" s="158"/>
      <c r="AT319" s="158"/>
      <c r="AU319" s="158"/>
      <c r="AV319" s="158"/>
      <c r="AW319" s="178" t="str">
        <f>IF('DATA - Baseline'!AW319="Relaxed",1,IF('DATA - Baseline'!AW319="Rushed",2,IF('DATA - Baseline'!AW319="Happy",3,IF('DATA - Baseline'!AW319="Tired",4,""))))</f>
        <v/>
      </c>
      <c r="AX319" s="178" t="str">
        <f>IF('DATA - Baseline'!AX319="Relaxed",1,IF('DATA - Baseline'!AX319="Rushed",2,IF('DATA - Baseline'!AX319="Happy",3,IF('DATA - Baseline'!AX319="Tired",4,""))))</f>
        <v/>
      </c>
      <c r="AY319" s="154"/>
      <c r="AZ319" s="314" t="str">
        <f>IF('DATA - Baseline'!AZ319="Yes",1,IF('DATA - Baseline'!AZ319="No",2,""))</f>
        <v/>
      </c>
      <c r="BA319" s="273"/>
      <c r="BB319" s="159"/>
      <c r="BC319" s="159"/>
      <c r="BE319" s="175"/>
    </row>
    <row r="320" spans="1:57" s="132" customFormat="1" ht="15" x14ac:dyDescent="0.3">
      <c r="A320" s="148"/>
      <c r="B320" s="149"/>
      <c r="C320" s="236" t="str">
        <f t="shared" si="4"/>
        <v/>
      </c>
      <c r="D320" s="198" t="str">
        <f>IF('DATA - Baseline'!D320="","",'DATA - Baseline'!D320)</f>
        <v/>
      </c>
      <c r="E320" s="178" t="str">
        <f>IF('DATA - Baseline'!E320="","",'DATA - Baseline'!E320)</f>
        <v/>
      </c>
      <c r="F320" s="178" t="str">
        <f>IF('DATA - Baseline'!F320="","",'DATA - Baseline'!F320)</f>
        <v/>
      </c>
      <c r="G320" s="178" t="str">
        <f>IF('DATA - Baseline'!G319="","",INDEX(Codes,MATCH('DATA - Baseline'!G319,Modes,0)))</f>
        <v/>
      </c>
      <c r="H320" s="178"/>
      <c r="I320" s="178" t="str">
        <f>IF('DATA - Baseline'!I320="","",INDEX(Codes,MATCH('DATA - Baseline'!I320,Modes,0)))</f>
        <v/>
      </c>
      <c r="J320" s="134"/>
      <c r="K320" s="192" t="str">
        <f>IF('DATA - Baseline'!K320=0,"",IF('DATA - Baseline'!K320="","",'DATA - Baseline'!K320))</f>
        <v/>
      </c>
      <c r="L320" s="192" t="str">
        <f>IF('DATA - Baseline'!L320="Yes",1,IF('DATA - Baseline'!L320="No",2,""))</f>
        <v/>
      </c>
      <c r="M320" s="192" t="str">
        <f>IF('DATA - Baseline'!M320="Yes",1,IF('DATA - Baseline'!M320="No",2,""))</f>
        <v/>
      </c>
      <c r="N320" s="178" t="str">
        <f>IF('DATA - Baseline'!N320="Relaxed",1,IF('DATA - Baseline'!N320="Rushed",2,IF('DATA - Baseline'!N320="Happy",3,IF('DATA - Baseline'!N320="Frustrated",4,IF('DATA - Baseline'!N320="Other",5,"")))))</f>
        <v/>
      </c>
      <c r="O320" s="176"/>
      <c r="P320" s="178" t="str">
        <f>IF('DATA - Baseline'!P320="","",'DATA - Baseline'!P320)</f>
        <v/>
      </c>
      <c r="Q320" s="178" t="str">
        <f>IF('DATA - Baseline'!Q320="Boy",1,IF('DATA - Baseline'!Q320="Girl",2,""))</f>
        <v/>
      </c>
      <c r="R320" s="192" t="str">
        <f>IF('DATA - Baseline'!R320&gt;0,'DATA - Baseline'!R320,"")</f>
        <v/>
      </c>
      <c r="S320" s="178" t="str">
        <f>IF('DATA - Baseline'!S320="Less than 0.5km",1,IF('DATA - Baseline'!S320="0.51 to 1.59km",2,IF('DATA - Baseline'!S320="1.6 to 3km",3,IF('DATA - Baseline'!S320="Over 3km",4, ""))))</f>
        <v/>
      </c>
      <c r="T320" s="126"/>
      <c r="U320" s="135"/>
      <c r="V320" s="135"/>
      <c r="W320" s="135"/>
      <c r="X320" s="135"/>
      <c r="Y320" s="135"/>
      <c r="Z320" s="178" t="str">
        <f>IF('DATA - Baseline'!Z320="STRONGLY AGREE",1,IF('DATA - Baseline'!Z320="AGREE",2,IF('DATA - Baseline'!Z320="DISAGREE",3,IF('DATA - Baseline'!Z320="STRONGLY DISAGREE",4, ""))))</f>
        <v/>
      </c>
      <c r="AA320" s="178" t="str">
        <f>IF(C320="","",(IF(COUNTA('DATA - Baseline'!AB320:AV320)&gt;0,1,2)))</f>
        <v/>
      </c>
      <c r="AB320" s="152"/>
      <c r="AC320" s="153"/>
      <c r="AD320" s="153"/>
      <c r="AE320" s="153"/>
      <c r="AF320" s="153"/>
      <c r="AG320" s="153"/>
      <c r="AH320" s="151"/>
      <c r="AI320" s="156"/>
      <c r="AJ320" s="156"/>
      <c r="AK320" s="156"/>
      <c r="AL320" s="156"/>
      <c r="AM320" s="156"/>
      <c r="AN320" s="156"/>
      <c r="AO320" s="157"/>
      <c r="AP320" s="158"/>
      <c r="AQ320" s="158"/>
      <c r="AR320" s="158"/>
      <c r="AS320" s="158"/>
      <c r="AT320" s="158"/>
      <c r="AU320" s="158"/>
      <c r="AV320" s="158"/>
      <c r="AW320" s="178" t="str">
        <f>IF('DATA - Baseline'!AW320="Relaxed",1,IF('DATA - Baseline'!AW320="Rushed",2,IF('DATA - Baseline'!AW320="Happy",3,IF('DATA - Baseline'!AW320="Tired",4,""))))</f>
        <v/>
      </c>
      <c r="AX320" s="178" t="str">
        <f>IF('DATA - Baseline'!AX320="Relaxed",1,IF('DATA - Baseline'!AX320="Rushed",2,IF('DATA - Baseline'!AX320="Happy",3,IF('DATA - Baseline'!AX320="Tired",4,""))))</f>
        <v/>
      </c>
      <c r="AY320" s="154"/>
      <c r="AZ320" s="314" t="str">
        <f>IF('DATA - Baseline'!AZ320="Yes",1,IF('DATA - Baseline'!AZ320="No",2,""))</f>
        <v/>
      </c>
      <c r="BA320" s="273"/>
      <c r="BB320" s="159"/>
      <c r="BC320" s="159"/>
      <c r="BE320" s="175"/>
    </row>
    <row r="321" spans="1:57" s="132" customFormat="1" ht="15" x14ac:dyDescent="0.3">
      <c r="A321" s="148"/>
      <c r="B321" s="149"/>
      <c r="C321" s="236" t="str">
        <f t="shared" si="4"/>
        <v/>
      </c>
      <c r="D321" s="198" t="str">
        <f>IF('DATA - Baseline'!D321="","",'DATA - Baseline'!D321)</f>
        <v/>
      </c>
      <c r="E321" s="178" t="str">
        <f>IF('DATA - Baseline'!E321="","",'DATA - Baseline'!E321)</f>
        <v/>
      </c>
      <c r="F321" s="178" t="str">
        <f>IF('DATA - Baseline'!F321="","",'DATA - Baseline'!F321)</f>
        <v/>
      </c>
      <c r="G321" s="178" t="str">
        <f>IF('DATA - Baseline'!G320="","",INDEX(Codes,MATCH('DATA - Baseline'!G320,Modes,0)))</f>
        <v/>
      </c>
      <c r="H321" s="178"/>
      <c r="I321" s="178" t="str">
        <f>IF('DATA - Baseline'!I321="","",INDEX(Codes,MATCH('DATA - Baseline'!I321,Modes,0)))</f>
        <v/>
      </c>
      <c r="J321" s="134"/>
      <c r="K321" s="192" t="str">
        <f>IF('DATA - Baseline'!K321=0,"",IF('DATA - Baseline'!K321="","",'DATA - Baseline'!K321))</f>
        <v/>
      </c>
      <c r="L321" s="192" t="str">
        <f>IF('DATA - Baseline'!L321="Yes",1,IF('DATA - Baseline'!L321="No",2,""))</f>
        <v/>
      </c>
      <c r="M321" s="192" t="str">
        <f>IF('DATA - Baseline'!M321="Yes",1,IF('DATA - Baseline'!M321="No",2,""))</f>
        <v/>
      </c>
      <c r="N321" s="178" t="str">
        <f>IF('DATA - Baseline'!N321="Relaxed",1,IF('DATA - Baseline'!N321="Rushed",2,IF('DATA - Baseline'!N321="Happy",3,IF('DATA - Baseline'!N321="Frustrated",4,IF('DATA - Baseline'!N321="Other",5,"")))))</f>
        <v/>
      </c>
      <c r="O321" s="176"/>
      <c r="P321" s="178" t="str">
        <f>IF('DATA - Baseline'!P321="","",'DATA - Baseline'!P321)</f>
        <v/>
      </c>
      <c r="Q321" s="178" t="str">
        <f>IF('DATA - Baseline'!Q321="Boy",1,IF('DATA - Baseline'!Q321="Girl",2,""))</f>
        <v/>
      </c>
      <c r="R321" s="192" t="str">
        <f>IF('DATA - Baseline'!R321&gt;0,'DATA - Baseline'!R321,"")</f>
        <v/>
      </c>
      <c r="S321" s="178" t="str">
        <f>IF('DATA - Baseline'!S321="Less than 0.5km",1,IF('DATA - Baseline'!S321="0.51 to 1.59km",2,IF('DATA - Baseline'!S321="1.6 to 3km",3,IF('DATA - Baseline'!S321="Over 3km",4, ""))))</f>
        <v/>
      </c>
      <c r="T321" s="126"/>
      <c r="U321" s="135"/>
      <c r="V321" s="135"/>
      <c r="W321" s="135"/>
      <c r="X321" s="135"/>
      <c r="Y321" s="135"/>
      <c r="Z321" s="178" t="str">
        <f>IF('DATA - Baseline'!Z321="STRONGLY AGREE",1,IF('DATA - Baseline'!Z321="AGREE",2,IF('DATA - Baseline'!Z321="DISAGREE",3,IF('DATA - Baseline'!Z321="STRONGLY DISAGREE",4, ""))))</f>
        <v/>
      </c>
      <c r="AA321" s="178" t="str">
        <f>IF(C321="","",(IF(COUNTA('DATA - Baseline'!AB321:AV321)&gt;0,1,2)))</f>
        <v/>
      </c>
      <c r="AB321" s="152"/>
      <c r="AC321" s="153"/>
      <c r="AD321" s="153"/>
      <c r="AE321" s="153"/>
      <c r="AF321" s="153"/>
      <c r="AG321" s="153"/>
      <c r="AH321" s="151"/>
      <c r="AI321" s="156"/>
      <c r="AJ321" s="156"/>
      <c r="AK321" s="156"/>
      <c r="AL321" s="156"/>
      <c r="AM321" s="156"/>
      <c r="AN321" s="156"/>
      <c r="AO321" s="157"/>
      <c r="AP321" s="158"/>
      <c r="AQ321" s="158"/>
      <c r="AR321" s="158"/>
      <c r="AS321" s="158"/>
      <c r="AT321" s="158"/>
      <c r="AU321" s="158"/>
      <c r="AV321" s="158"/>
      <c r="AW321" s="178" t="str">
        <f>IF('DATA - Baseline'!AW321="Relaxed",1,IF('DATA - Baseline'!AW321="Rushed",2,IF('DATA - Baseline'!AW321="Happy",3,IF('DATA - Baseline'!AW321="Tired",4,""))))</f>
        <v/>
      </c>
      <c r="AX321" s="178" t="str">
        <f>IF('DATA - Baseline'!AX321="Relaxed",1,IF('DATA - Baseline'!AX321="Rushed",2,IF('DATA - Baseline'!AX321="Happy",3,IF('DATA - Baseline'!AX321="Tired",4,""))))</f>
        <v/>
      </c>
      <c r="AY321" s="154"/>
      <c r="AZ321" s="314" t="str">
        <f>IF('DATA - Baseline'!AZ321="Yes",1,IF('DATA - Baseline'!AZ321="No",2,""))</f>
        <v/>
      </c>
      <c r="BA321" s="273"/>
      <c r="BB321" s="159"/>
      <c r="BC321" s="159"/>
      <c r="BE321" s="175"/>
    </row>
    <row r="322" spans="1:57" s="132" customFormat="1" ht="15" x14ac:dyDescent="0.3">
      <c r="A322" s="148"/>
      <c r="B322" s="149"/>
      <c r="C322" s="236" t="str">
        <f t="shared" si="4"/>
        <v/>
      </c>
      <c r="D322" s="198" t="str">
        <f>IF('DATA - Baseline'!D322="","",'DATA - Baseline'!D322)</f>
        <v/>
      </c>
      <c r="E322" s="178" t="str">
        <f>IF('DATA - Baseline'!E322="","",'DATA - Baseline'!E322)</f>
        <v/>
      </c>
      <c r="F322" s="178" t="str">
        <f>IF('DATA - Baseline'!F322="","",'DATA - Baseline'!F322)</f>
        <v/>
      </c>
      <c r="G322" s="178" t="str">
        <f>IF('DATA - Baseline'!G321="","",INDEX(Codes,MATCH('DATA - Baseline'!G321,Modes,0)))</f>
        <v/>
      </c>
      <c r="H322" s="178"/>
      <c r="I322" s="178" t="str">
        <f>IF('DATA - Baseline'!I322="","",INDEX(Codes,MATCH('DATA - Baseline'!I322,Modes,0)))</f>
        <v/>
      </c>
      <c r="J322" s="134"/>
      <c r="K322" s="192" t="str">
        <f>IF('DATA - Baseline'!K322=0,"",IF('DATA - Baseline'!K322="","",'DATA - Baseline'!K322))</f>
        <v/>
      </c>
      <c r="L322" s="192" t="str">
        <f>IF('DATA - Baseline'!L322="Yes",1,IF('DATA - Baseline'!L322="No",2,""))</f>
        <v/>
      </c>
      <c r="M322" s="192" t="str">
        <f>IF('DATA - Baseline'!M322="Yes",1,IF('DATA - Baseline'!M322="No",2,""))</f>
        <v/>
      </c>
      <c r="N322" s="178" t="str">
        <f>IF('DATA - Baseline'!N322="Relaxed",1,IF('DATA - Baseline'!N322="Rushed",2,IF('DATA - Baseline'!N322="Happy",3,IF('DATA - Baseline'!N322="Frustrated",4,IF('DATA - Baseline'!N322="Other",5,"")))))</f>
        <v/>
      </c>
      <c r="O322" s="176"/>
      <c r="P322" s="178" t="str">
        <f>IF('DATA - Baseline'!P322="","",'DATA - Baseline'!P322)</f>
        <v/>
      </c>
      <c r="Q322" s="178" t="str">
        <f>IF('DATA - Baseline'!Q322="Boy",1,IF('DATA - Baseline'!Q322="Girl",2,""))</f>
        <v/>
      </c>
      <c r="R322" s="192" t="str">
        <f>IF('DATA - Baseline'!R322&gt;0,'DATA - Baseline'!R322,"")</f>
        <v/>
      </c>
      <c r="S322" s="178" t="str">
        <f>IF('DATA - Baseline'!S322="Less than 0.5km",1,IF('DATA - Baseline'!S322="0.51 to 1.59km",2,IF('DATA - Baseline'!S322="1.6 to 3km",3,IF('DATA - Baseline'!S322="Over 3km",4, ""))))</f>
        <v/>
      </c>
      <c r="T322" s="126"/>
      <c r="U322" s="135"/>
      <c r="V322" s="135"/>
      <c r="W322" s="135"/>
      <c r="X322" s="135"/>
      <c r="Y322" s="135"/>
      <c r="Z322" s="178" t="str">
        <f>IF('DATA - Baseline'!Z322="STRONGLY AGREE",1,IF('DATA - Baseline'!Z322="AGREE",2,IF('DATA - Baseline'!Z322="DISAGREE",3,IF('DATA - Baseline'!Z322="STRONGLY DISAGREE",4, ""))))</f>
        <v/>
      </c>
      <c r="AA322" s="178" t="str">
        <f>IF(C322="","",(IF(COUNTA('DATA - Baseline'!AB322:AV322)&gt;0,1,2)))</f>
        <v/>
      </c>
      <c r="AB322" s="152"/>
      <c r="AC322" s="153"/>
      <c r="AD322" s="153"/>
      <c r="AE322" s="153"/>
      <c r="AF322" s="153"/>
      <c r="AG322" s="153"/>
      <c r="AH322" s="151"/>
      <c r="AI322" s="156"/>
      <c r="AJ322" s="156"/>
      <c r="AK322" s="156"/>
      <c r="AL322" s="156"/>
      <c r="AM322" s="156"/>
      <c r="AN322" s="156"/>
      <c r="AO322" s="157"/>
      <c r="AP322" s="158"/>
      <c r="AQ322" s="158"/>
      <c r="AR322" s="158"/>
      <c r="AS322" s="158"/>
      <c r="AT322" s="158"/>
      <c r="AU322" s="158"/>
      <c r="AV322" s="158"/>
      <c r="AW322" s="178" t="str">
        <f>IF('DATA - Baseline'!AW322="Relaxed",1,IF('DATA - Baseline'!AW322="Rushed",2,IF('DATA - Baseline'!AW322="Happy",3,IF('DATA - Baseline'!AW322="Tired",4,""))))</f>
        <v/>
      </c>
      <c r="AX322" s="178" t="str">
        <f>IF('DATA - Baseline'!AX322="Relaxed",1,IF('DATA - Baseline'!AX322="Rushed",2,IF('DATA - Baseline'!AX322="Happy",3,IF('DATA - Baseline'!AX322="Tired",4,""))))</f>
        <v/>
      </c>
      <c r="AY322" s="154"/>
      <c r="AZ322" s="314" t="str">
        <f>IF('DATA - Baseline'!AZ322="Yes",1,IF('DATA - Baseline'!AZ322="No",2,""))</f>
        <v/>
      </c>
      <c r="BA322" s="273"/>
      <c r="BB322" s="159"/>
      <c r="BC322" s="159"/>
      <c r="BE322" s="175"/>
    </row>
    <row r="323" spans="1:57" s="132" customFormat="1" ht="15" x14ac:dyDescent="0.3">
      <c r="A323" s="148"/>
      <c r="B323" s="149"/>
      <c r="C323" s="236" t="str">
        <f t="shared" si="4"/>
        <v/>
      </c>
      <c r="D323" s="198" t="str">
        <f>IF('DATA - Baseline'!D323="","",'DATA - Baseline'!D323)</f>
        <v/>
      </c>
      <c r="E323" s="178" t="str">
        <f>IF('DATA - Baseline'!E323="","",'DATA - Baseline'!E323)</f>
        <v/>
      </c>
      <c r="F323" s="178" t="str">
        <f>IF('DATA - Baseline'!F323="","",'DATA - Baseline'!F323)</f>
        <v/>
      </c>
      <c r="G323" s="178" t="str">
        <f>IF('DATA - Baseline'!G322="","",INDEX(Codes,MATCH('DATA - Baseline'!G322,Modes,0)))</f>
        <v/>
      </c>
      <c r="H323" s="178"/>
      <c r="I323" s="178" t="str">
        <f>IF('DATA - Baseline'!I323="","",INDEX(Codes,MATCH('DATA - Baseline'!I323,Modes,0)))</f>
        <v/>
      </c>
      <c r="J323" s="134"/>
      <c r="K323" s="192" t="str">
        <f>IF('DATA - Baseline'!K323=0,"",IF('DATA - Baseline'!K323="","",'DATA - Baseline'!K323))</f>
        <v/>
      </c>
      <c r="L323" s="192" t="str">
        <f>IF('DATA - Baseline'!L323="Yes",1,IF('DATA - Baseline'!L323="No",2,""))</f>
        <v/>
      </c>
      <c r="M323" s="192" t="str">
        <f>IF('DATA - Baseline'!M323="Yes",1,IF('DATA - Baseline'!M323="No",2,""))</f>
        <v/>
      </c>
      <c r="N323" s="178" t="str">
        <f>IF('DATA - Baseline'!N323="Relaxed",1,IF('DATA - Baseline'!N323="Rushed",2,IF('DATA - Baseline'!N323="Happy",3,IF('DATA - Baseline'!N323="Frustrated",4,IF('DATA - Baseline'!N323="Other",5,"")))))</f>
        <v/>
      </c>
      <c r="O323" s="176"/>
      <c r="P323" s="178" t="str">
        <f>IF('DATA - Baseline'!P323="","",'DATA - Baseline'!P323)</f>
        <v/>
      </c>
      <c r="Q323" s="178" t="str">
        <f>IF('DATA - Baseline'!Q323="Boy",1,IF('DATA - Baseline'!Q323="Girl",2,""))</f>
        <v/>
      </c>
      <c r="R323" s="192" t="str">
        <f>IF('DATA - Baseline'!R323&gt;0,'DATA - Baseline'!R323,"")</f>
        <v/>
      </c>
      <c r="S323" s="178" t="str">
        <f>IF('DATA - Baseline'!S323="Less than 0.5km",1,IF('DATA - Baseline'!S323="0.51 to 1.59km",2,IF('DATA - Baseline'!S323="1.6 to 3km",3,IF('DATA - Baseline'!S323="Over 3km",4, ""))))</f>
        <v/>
      </c>
      <c r="T323" s="126"/>
      <c r="U323" s="135"/>
      <c r="V323" s="135"/>
      <c r="W323" s="135"/>
      <c r="X323" s="135"/>
      <c r="Y323" s="135"/>
      <c r="Z323" s="178" t="str">
        <f>IF('DATA - Baseline'!Z323="STRONGLY AGREE",1,IF('DATA - Baseline'!Z323="AGREE",2,IF('DATA - Baseline'!Z323="DISAGREE",3,IF('DATA - Baseline'!Z323="STRONGLY DISAGREE",4, ""))))</f>
        <v/>
      </c>
      <c r="AA323" s="178" t="str">
        <f>IF(C323="","",(IF(COUNTA('DATA - Baseline'!AB323:AV323)&gt;0,1,2)))</f>
        <v/>
      </c>
      <c r="AB323" s="152"/>
      <c r="AC323" s="153"/>
      <c r="AD323" s="153"/>
      <c r="AE323" s="153"/>
      <c r="AF323" s="153"/>
      <c r="AG323" s="153"/>
      <c r="AH323" s="150"/>
      <c r="AI323" s="156"/>
      <c r="AJ323" s="156"/>
      <c r="AK323" s="156"/>
      <c r="AL323" s="156"/>
      <c r="AM323" s="156"/>
      <c r="AN323" s="156"/>
      <c r="AO323" s="157"/>
      <c r="AP323" s="158"/>
      <c r="AQ323" s="158"/>
      <c r="AR323" s="158"/>
      <c r="AS323" s="158"/>
      <c r="AT323" s="158"/>
      <c r="AU323" s="158"/>
      <c r="AV323" s="158"/>
      <c r="AW323" s="178" t="str">
        <f>IF('DATA - Baseline'!AW323="Relaxed",1,IF('DATA - Baseline'!AW323="Rushed",2,IF('DATA - Baseline'!AW323="Happy",3,IF('DATA - Baseline'!AW323="Tired",4,""))))</f>
        <v/>
      </c>
      <c r="AX323" s="178" t="str">
        <f>IF('DATA - Baseline'!AX323="Relaxed",1,IF('DATA - Baseline'!AX323="Rushed",2,IF('DATA - Baseline'!AX323="Happy",3,IF('DATA - Baseline'!AX323="Tired",4,""))))</f>
        <v/>
      </c>
      <c r="AY323" s="154"/>
      <c r="AZ323" s="314" t="str">
        <f>IF('DATA - Baseline'!AZ323="Yes",1,IF('DATA - Baseline'!AZ323="No",2,""))</f>
        <v/>
      </c>
      <c r="BA323" s="273"/>
      <c r="BB323" s="159"/>
      <c r="BC323" s="159"/>
      <c r="BE323" s="175"/>
    </row>
    <row r="324" spans="1:57" s="132" customFormat="1" ht="15" x14ac:dyDescent="0.3">
      <c r="A324" s="148"/>
      <c r="B324" s="149"/>
      <c r="C324" s="236" t="str">
        <f t="shared" si="4"/>
        <v/>
      </c>
      <c r="D324" s="198" t="str">
        <f>IF('DATA - Baseline'!D324="","",'DATA - Baseline'!D324)</f>
        <v/>
      </c>
      <c r="E324" s="178" t="str">
        <f>IF('DATA - Baseline'!E324="","",'DATA - Baseline'!E324)</f>
        <v/>
      </c>
      <c r="F324" s="178" t="str">
        <f>IF('DATA - Baseline'!F324="","",'DATA - Baseline'!F324)</f>
        <v/>
      </c>
      <c r="G324" s="178" t="str">
        <f>IF('DATA - Baseline'!G323="","",INDEX(Codes,MATCH('DATA - Baseline'!G323,Modes,0)))</f>
        <v/>
      </c>
      <c r="H324" s="178"/>
      <c r="I324" s="178" t="str">
        <f>IF('DATA - Baseline'!I324="","",INDEX(Codes,MATCH('DATA - Baseline'!I324,Modes,0)))</f>
        <v/>
      </c>
      <c r="J324" s="134"/>
      <c r="K324" s="192" t="str">
        <f>IF('DATA - Baseline'!K324=0,"",IF('DATA - Baseline'!K324="","",'DATA - Baseline'!K324))</f>
        <v/>
      </c>
      <c r="L324" s="192" t="str">
        <f>IF('DATA - Baseline'!L324="Yes",1,IF('DATA - Baseline'!L324="No",2,""))</f>
        <v/>
      </c>
      <c r="M324" s="192" t="str">
        <f>IF('DATA - Baseline'!M324="Yes",1,IF('DATA - Baseline'!M324="No",2,""))</f>
        <v/>
      </c>
      <c r="N324" s="178" t="str">
        <f>IF('DATA - Baseline'!N324="Relaxed",1,IF('DATA - Baseline'!N324="Rushed",2,IF('DATA - Baseline'!N324="Happy",3,IF('DATA - Baseline'!N324="Frustrated",4,IF('DATA - Baseline'!N324="Other",5,"")))))</f>
        <v/>
      </c>
      <c r="O324" s="176"/>
      <c r="P324" s="178" t="str">
        <f>IF('DATA - Baseline'!P324="","",'DATA - Baseline'!P324)</f>
        <v/>
      </c>
      <c r="Q324" s="178" t="str">
        <f>IF('DATA - Baseline'!Q324="Boy",1,IF('DATA - Baseline'!Q324="Girl",2,""))</f>
        <v/>
      </c>
      <c r="R324" s="192" t="str">
        <f>IF('DATA - Baseline'!R324&gt;0,'DATA - Baseline'!R324,"")</f>
        <v/>
      </c>
      <c r="S324" s="178" t="str">
        <f>IF('DATA - Baseline'!S324="Less than 0.5km",1,IF('DATA - Baseline'!S324="0.51 to 1.59km",2,IF('DATA - Baseline'!S324="1.6 to 3km",3,IF('DATA - Baseline'!S324="Over 3km",4, ""))))</f>
        <v/>
      </c>
      <c r="T324" s="126"/>
      <c r="U324" s="135"/>
      <c r="V324" s="135"/>
      <c r="W324" s="135"/>
      <c r="X324" s="135"/>
      <c r="Y324" s="135"/>
      <c r="Z324" s="178" t="str">
        <f>IF('DATA - Baseline'!Z324="STRONGLY AGREE",1,IF('DATA - Baseline'!Z324="AGREE",2,IF('DATA - Baseline'!Z324="DISAGREE",3,IF('DATA - Baseline'!Z324="STRONGLY DISAGREE",4, ""))))</f>
        <v/>
      </c>
      <c r="AA324" s="178" t="str">
        <f>IF(C324="","",(IF(COUNTA('DATA - Baseline'!AB324:AV324)&gt;0,1,2)))</f>
        <v/>
      </c>
      <c r="AB324" s="152"/>
      <c r="AC324" s="153"/>
      <c r="AD324" s="153"/>
      <c r="AE324" s="153"/>
      <c r="AF324" s="153"/>
      <c r="AG324" s="153"/>
      <c r="AH324" s="151"/>
      <c r="AI324" s="156"/>
      <c r="AJ324" s="156"/>
      <c r="AK324" s="156"/>
      <c r="AL324" s="156"/>
      <c r="AM324" s="156"/>
      <c r="AN324" s="156"/>
      <c r="AO324" s="157"/>
      <c r="AP324" s="158"/>
      <c r="AQ324" s="158"/>
      <c r="AR324" s="158"/>
      <c r="AS324" s="158"/>
      <c r="AT324" s="158"/>
      <c r="AU324" s="158"/>
      <c r="AV324" s="158"/>
      <c r="AW324" s="178" t="str">
        <f>IF('DATA - Baseline'!AW324="Relaxed",1,IF('DATA - Baseline'!AW324="Rushed",2,IF('DATA - Baseline'!AW324="Happy",3,IF('DATA - Baseline'!AW324="Tired",4,""))))</f>
        <v/>
      </c>
      <c r="AX324" s="178" t="str">
        <f>IF('DATA - Baseline'!AX324="Relaxed",1,IF('DATA - Baseline'!AX324="Rushed",2,IF('DATA - Baseline'!AX324="Happy",3,IF('DATA - Baseline'!AX324="Tired",4,""))))</f>
        <v/>
      </c>
      <c r="AY324" s="154"/>
      <c r="AZ324" s="314" t="str">
        <f>IF('DATA - Baseline'!AZ324="Yes",1,IF('DATA - Baseline'!AZ324="No",2,""))</f>
        <v/>
      </c>
      <c r="BA324" s="273"/>
      <c r="BB324" s="159"/>
      <c r="BC324" s="159"/>
      <c r="BE324" s="175"/>
    </row>
    <row r="325" spans="1:57" s="132" customFormat="1" ht="15" x14ac:dyDescent="0.3">
      <c r="A325" s="148"/>
      <c r="B325" s="149"/>
      <c r="C325" s="236" t="str">
        <f t="shared" si="4"/>
        <v/>
      </c>
      <c r="D325" s="198" t="str">
        <f>IF('DATA - Baseline'!D325="","",'DATA - Baseline'!D325)</f>
        <v/>
      </c>
      <c r="E325" s="178" t="str">
        <f>IF('DATA - Baseline'!E325="","",'DATA - Baseline'!E325)</f>
        <v/>
      </c>
      <c r="F325" s="178" t="str">
        <f>IF('DATA - Baseline'!F325="","",'DATA - Baseline'!F325)</f>
        <v/>
      </c>
      <c r="G325" s="178" t="str">
        <f>IF('DATA - Baseline'!G324="","",INDEX(Codes,MATCH('DATA - Baseline'!G324,Modes,0)))</f>
        <v/>
      </c>
      <c r="H325" s="178"/>
      <c r="I325" s="178" t="str">
        <f>IF('DATA - Baseline'!I325="","",INDEX(Codes,MATCH('DATA - Baseline'!I325,Modes,0)))</f>
        <v/>
      </c>
      <c r="J325" s="134"/>
      <c r="K325" s="192" t="str">
        <f>IF('DATA - Baseline'!K325=0,"",IF('DATA - Baseline'!K325="","",'DATA - Baseline'!K325))</f>
        <v/>
      </c>
      <c r="L325" s="192" t="str">
        <f>IF('DATA - Baseline'!L325="Yes",1,IF('DATA - Baseline'!L325="No",2,""))</f>
        <v/>
      </c>
      <c r="M325" s="192" t="str">
        <f>IF('DATA - Baseline'!M325="Yes",1,IF('DATA - Baseline'!M325="No",2,""))</f>
        <v/>
      </c>
      <c r="N325" s="178" t="str">
        <f>IF('DATA - Baseline'!N325="Relaxed",1,IF('DATA - Baseline'!N325="Rushed",2,IF('DATA - Baseline'!N325="Happy",3,IF('DATA - Baseline'!N325="Frustrated",4,IF('DATA - Baseline'!N325="Other",5,"")))))</f>
        <v/>
      </c>
      <c r="O325" s="176"/>
      <c r="P325" s="178" t="str">
        <f>IF('DATA - Baseline'!P325="","",'DATA - Baseline'!P325)</f>
        <v/>
      </c>
      <c r="Q325" s="178" t="str">
        <f>IF('DATA - Baseline'!Q325="Boy",1,IF('DATA - Baseline'!Q325="Girl",2,""))</f>
        <v/>
      </c>
      <c r="R325" s="192" t="str">
        <f>IF('DATA - Baseline'!R325&gt;0,'DATA - Baseline'!R325,"")</f>
        <v/>
      </c>
      <c r="S325" s="178" t="str">
        <f>IF('DATA - Baseline'!S325="Less than 0.5km",1,IF('DATA - Baseline'!S325="0.51 to 1.59km",2,IF('DATA - Baseline'!S325="1.6 to 3km",3,IF('DATA - Baseline'!S325="Over 3km",4, ""))))</f>
        <v/>
      </c>
      <c r="T325" s="126"/>
      <c r="U325" s="135"/>
      <c r="V325" s="135"/>
      <c r="W325" s="135"/>
      <c r="X325" s="135"/>
      <c r="Y325" s="135"/>
      <c r="Z325" s="178" t="str">
        <f>IF('DATA - Baseline'!Z325="STRONGLY AGREE",1,IF('DATA - Baseline'!Z325="AGREE",2,IF('DATA - Baseline'!Z325="DISAGREE",3,IF('DATA - Baseline'!Z325="STRONGLY DISAGREE",4, ""))))</f>
        <v/>
      </c>
      <c r="AA325" s="178" t="str">
        <f>IF(C325="","",(IF(COUNTA('DATA - Baseline'!AB325:AV325)&gt;0,1,2)))</f>
        <v/>
      </c>
      <c r="AB325" s="152"/>
      <c r="AC325" s="153"/>
      <c r="AD325" s="153"/>
      <c r="AE325" s="153"/>
      <c r="AF325" s="153"/>
      <c r="AG325" s="153"/>
      <c r="AH325" s="151"/>
      <c r="AI325" s="156"/>
      <c r="AJ325" s="156"/>
      <c r="AK325" s="156"/>
      <c r="AL325" s="156"/>
      <c r="AM325" s="156"/>
      <c r="AN325" s="156"/>
      <c r="AO325" s="157"/>
      <c r="AP325" s="158"/>
      <c r="AQ325" s="158"/>
      <c r="AR325" s="158"/>
      <c r="AS325" s="158"/>
      <c r="AT325" s="158"/>
      <c r="AU325" s="158"/>
      <c r="AV325" s="158"/>
      <c r="AW325" s="178" t="str">
        <f>IF('DATA - Baseline'!AW325="Relaxed",1,IF('DATA - Baseline'!AW325="Rushed",2,IF('DATA - Baseline'!AW325="Happy",3,IF('DATA - Baseline'!AW325="Tired",4,""))))</f>
        <v/>
      </c>
      <c r="AX325" s="178" t="str">
        <f>IF('DATA - Baseline'!AX325="Relaxed",1,IF('DATA - Baseline'!AX325="Rushed",2,IF('DATA - Baseline'!AX325="Happy",3,IF('DATA - Baseline'!AX325="Tired",4,""))))</f>
        <v/>
      </c>
      <c r="AY325" s="154"/>
      <c r="AZ325" s="314" t="str">
        <f>IF('DATA - Baseline'!AZ325="Yes",1,IF('DATA - Baseline'!AZ325="No",2,""))</f>
        <v/>
      </c>
      <c r="BA325" s="273"/>
      <c r="BB325" s="159"/>
      <c r="BC325" s="159"/>
      <c r="BE325" s="175"/>
    </row>
    <row r="326" spans="1:57" s="132" customFormat="1" ht="15" x14ac:dyDescent="0.3">
      <c r="A326" s="148"/>
      <c r="B326" s="149"/>
      <c r="C326" s="236" t="str">
        <f t="shared" ref="C326:C389" si="5">IF(D326="","",C325+1)</f>
        <v/>
      </c>
      <c r="D326" s="198" t="str">
        <f>IF('DATA - Baseline'!D326="","",'DATA - Baseline'!D326)</f>
        <v/>
      </c>
      <c r="E326" s="178" t="str">
        <f>IF('DATA - Baseline'!E326="","",'DATA - Baseline'!E326)</f>
        <v/>
      </c>
      <c r="F326" s="178" t="str">
        <f>IF('DATA - Baseline'!F326="","",'DATA - Baseline'!F326)</f>
        <v/>
      </c>
      <c r="G326" s="178" t="str">
        <f>IF('DATA - Baseline'!G325="","",INDEX(Codes,MATCH('DATA - Baseline'!G325,Modes,0)))</f>
        <v/>
      </c>
      <c r="H326" s="178"/>
      <c r="I326" s="178" t="str">
        <f>IF('DATA - Baseline'!I326="","",INDEX(Codes,MATCH('DATA - Baseline'!I326,Modes,0)))</f>
        <v/>
      </c>
      <c r="J326" s="134"/>
      <c r="K326" s="192" t="str">
        <f>IF('DATA - Baseline'!K326=0,"",IF('DATA - Baseline'!K326="","",'DATA - Baseline'!K326))</f>
        <v/>
      </c>
      <c r="L326" s="192" t="str">
        <f>IF('DATA - Baseline'!L326="Yes",1,IF('DATA - Baseline'!L326="No",2,""))</f>
        <v/>
      </c>
      <c r="M326" s="192" t="str">
        <f>IF('DATA - Baseline'!M326="Yes",1,IF('DATA - Baseline'!M326="No",2,""))</f>
        <v/>
      </c>
      <c r="N326" s="178" t="str">
        <f>IF('DATA - Baseline'!N326="Relaxed",1,IF('DATA - Baseline'!N326="Rushed",2,IF('DATA - Baseline'!N326="Happy",3,IF('DATA - Baseline'!N326="Frustrated",4,IF('DATA - Baseline'!N326="Other",5,"")))))</f>
        <v/>
      </c>
      <c r="O326" s="176"/>
      <c r="P326" s="178" t="str">
        <f>IF('DATA - Baseline'!P326="","",'DATA - Baseline'!P326)</f>
        <v/>
      </c>
      <c r="Q326" s="178" t="str">
        <f>IF('DATA - Baseline'!Q326="Boy",1,IF('DATA - Baseline'!Q326="Girl",2,""))</f>
        <v/>
      </c>
      <c r="R326" s="192" t="str">
        <f>IF('DATA - Baseline'!R326&gt;0,'DATA - Baseline'!R326,"")</f>
        <v/>
      </c>
      <c r="S326" s="178" t="str">
        <f>IF('DATA - Baseline'!S326="Less than 0.5km",1,IF('DATA - Baseline'!S326="0.51 to 1.59km",2,IF('DATA - Baseline'!S326="1.6 to 3km",3,IF('DATA - Baseline'!S326="Over 3km",4, ""))))</f>
        <v/>
      </c>
      <c r="T326" s="126"/>
      <c r="U326" s="135"/>
      <c r="V326" s="135"/>
      <c r="W326" s="135"/>
      <c r="X326" s="135"/>
      <c r="Y326" s="135"/>
      <c r="Z326" s="178" t="str">
        <f>IF('DATA - Baseline'!Z326="STRONGLY AGREE",1,IF('DATA - Baseline'!Z326="AGREE",2,IF('DATA - Baseline'!Z326="DISAGREE",3,IF('DATA - Baseline'!Z326="STRONGLY DISAGREE",4, ""))))</f>
        <v/>
      </c>
      <c r="AA326" s="178" t="str">
        <f>IF(C326="","",(IF(COUNTA('DATA - Baseline'!AB326:AV326)&gt;0,1,2)))</f>
        <v/>
      </c>
      <c r="AB326" s="152"/>
      <c r="AC326" s="153"/>
      <c r="AD326" s="153"/>
      <c r="AE326" s="153"/>
      <c r="AF326" s="153"/>
      <c r="AG326" s="153"/>
      <c r="AH326" s="151"/>
      <c r="AI326" s="156"/>
      <c r="AJ326" s="156"/>
      <c r="AK326" s="156"/>
      <c r="AL326" s="156"/>
      <c r="AM326" s="156"/>
      <c r="AN326" s="156"/>
      <c r="AO326" s="157"/>
      <c r="AP326" s="158"/>
      <c r="AQ326" s="158"/>
      <c r="AR326" s="158"/>
      <c r="AS326" s="158"/>
      <c r="AT326" s="158"/>
      <c r="AU326" s="158"/>
      <c r="AV326" s="158"/>
      <c r="AW326" s="178" t="str">
        <f>IF('DATA - Baseline'!AW326="Relaxed",1,IF('DATA - Baseline'!AW326="Rushed",2,IF('DATA - Baseline'!AW326="Happy",3,IF('DATA - Baseline'!AW326="Tired",4,""))))</f>
        <v/>
      </c>
      <c r="AX326" s="178" t="str">
        <f>IF('DATA - Baseline'!AX326="Relaxed",1,IF('DATA - Baseline'!AX326="Rushed",2,IF('DATA - Baseline'!AX326="Happy",3,IF('DATA - Baseline'!AX326="Tired",4,""))))</f>
        <v/>
      </c>
      <c r="AY326" s="154"/>
      <c r="AZ326" s="314" t="str">
        <f>IF('DATA - Baseline'!AZ326="Yes",1,IF('DATA - Baseline'!AZ326="No",2,""))</f>
        <v/>
      </c>
      <c r="BA326" s="273"/>
      <c r="BB326" s="159"/>
      <c r="BC326" s="159"/>
      <c r="BE326" s="175"/>
    </row>
    <row r="327" spans="1:57" s="132" customFormat="1" ht="15" x14ac:dyDescent="0.3">
      <c r="A327" s="148"/>
      <c r="B327" s="149"/>
      <c r="C327" s="236" t="str">
        <f t="shared" si="5"/>
        <v/>
      </c>
      <c r="D327" s="198" t="str">
        <f>IF('DATA - Baseline'!D327="","",'DATA - Baseline'!D327)</f>
        <v/>
      </c>
      <c r="E327" s="178" t="str">
        <f>IF('DATA - Baseline'!E327="","",'DATA - Baseline'!E327)</f>
        <v/>
      </c>
      <c r="F327" s="178" t="str">
        <f>IF('DATA - Baseline'!F327="","",'DATA - Baseline'!F327)</f>
        <v/>
      </c>
      <c r="G327" s="178" t="str">
        <f>IF('DATA - Baseline'!G326="","",INDEX(Codes,MATCH('DATA - Baseline'!G326,Modes,0)))</f>
        <v/>
      </c>
      <c r="H327" s="178"/>
      <c r="I327" s="178" t="str">
        <f>IF('DATA - Baseline'!I327="","",INDEX(Codes,MATCH('DATA - Baseline'!I327,Modes,0)))</f>
        <v/>
      </c>
      <c r="J327" s="134"/>
      <c r="K327" s="192" t="str">
        <f>IF('DATA - Baseline'!K327=0,"",IF('DATA - Baseline'!K327="","",'DATA - Baseline'!K327))</f>
        <v/>
      </c>
      <c r="L327" s="192" t="str">
        <f>IF('DATA - Baseline'!L327="Yes",1,IF('DATA - Baseline'!L327="No",2,""))</f>
        <v/>
      </c>
      <c r="M327" s="192" t="str">
        <f>IF('DATA - Baseline'!M327="Yes",1,IF('DATA - Baseline'!M327="No",2,""))</f>
        <v/>
      </c>
      <c r="N327" s="178" t="str">
        <f>IF('DATA - Baseline'!N327="Relaxed",1,IF('DATA - Baseline'!N327="Rushed",2,IF('DATA - Baseline'!N327="Happy",3,IF('DATA - Baseline'!N327="Frustrated",4,IF('DATA - Baseline'!N327="Other",5,"")))))</f>
        <v/>
      </c>
      <c r="O327" s="176"/>
      <c r="P327" s="178" t="str">
        <f>IF('DATA - Baseline'!P327="","",'DATA - Baseline'!P327)</f>
        <v/>
      </c>
      <c r="Q327" s="178" t="str">
        <f>IF('DATA - Baseline'!Q327="Boy",1,IF('DATA - Baseline'!Q327="Girl",2,""))</f>
        <v/>
      </c>
      <c r="R327" s="192" t="str">
        <f>IF('DATA - Baseline'!R327&gt;0,'DATA - Baseline'!R327,"")</f>
        <v/>
      </c>
      <c r="S327" s="178" t="str">
        <f>IF('DATA - Baseline'!S327="Less than 0.5km",1,IF('DATA - Baseline'!S327="0.51 to 1.59km",2,IF('DATA - Baseline'!S327="1.6 to 3km",3,IF('DATA - Baseline'!S327="Over 3km",4, ""))))</f>
        <v/>
      </c>
      <c r="T327" s="126"/>
      <c r="U327" s="135"/>
      <c r="V327" s="135"/>
      <c r="W327" s="135"/>
      <c r="X327" s="135"/>
      <c r="Y327" s="135"/>
      <c r="Z327" s="178" t="str">
        <f>IF('DATA - Baseline'!Z327="STRONGLY AGREE",1,IF('DATA - Baseline'!Z327="AGREE",2,IF('DATA - Baseline'!Z327="DISAGREE",3,IF('DATA - Baseline'!Z327="STRONGLY DISAGREE",4, ""))))</f>
        <v/>
      </c>
      <c r="AA327" s="178" t="str">
        <f>IF(C327="","",(IF(COUNTA('DATA - Baseline'!AB327:AV327)&gt;0,1,2)))</f>
        <v/>
      </c>
      <c r="AB327" s="152"/>
      <c r="AC327" s="153"/>
      <c r="AD327" s="153"/>
      <c r="AE327" s="153"/>
      <c r="AF327" s="153"/>
      <c r="AG327" s="153"/>
      <c r="AH327" s="151"/>
      <c r="AI327" s="156"/>
      <c r="AJ327" s="156"/>
      <c r="AK327" s="156"/>
      <c r="AL327" s="156"/>
      <c r="AM327" s="156"/>
      <c r="AN327" s="156"/>
      <c r="AO327" s="157"/>
      <c r="AP327" s="158"/>
      <c r="AQ327" s="158"/>
      <c r="AR327" s="158"/>
      <c r="AS327" s="158"/>
      <c r="AT327" s="158"/>
      <c r="AU327" s="158"/>
      <c r="AV327" s="158"/>
      <c r="AW327" s="178" t="str">
        <f>IF('DATA - Baseline'!AW327="Relaxed",1,IF('DATA - Baseline'!AW327="Rushed",2,IF('DATA - Baseline'!AW327="Happy",3,IF('DATA - Baseline'!AW327="Tired",4,""))))</f>
        <v/>
      </c>
      <c r="AX327" s="178" t="str">
        <f>IF('DATA - Baseline'!AX327="Relaxed",1,IF('DATA - Baseline'!AX327="Rushed",2,IF('DATA - Baseline'!AX327="Happy",3,IF('DATA - Baseline'!AX327="Tired",4,""))))</f>
        <v/>
      </c>
      <c r="AY327" s="154"/>
      <c r="AZ327" s="314" t="str">
        <f>IF('DATA - Baseline'!AZ327="Yes",1,IF('DATA - Baseline'!AZ327="No",2,""))</f>
        <v/>
      </c>
      <c r="BA327" s="273"/>
      <c r="BB327" s="159"/>
      <c r="BC327" s="159"/>
      <c r="BE327" s="175"/>
    </row>
    <row r="328" spans="1:57" s="132" customFormat="1" ht="15" x14ac:dyDescent="0.3">
      <c r="A328" s="148"/>
      <c r="B328" s="149"/>
      <c r="C328" s="236" t="str">
        <f t="shared" si="5"/>
        <v/>
      </c>
      <c r="D328" s="198" t="str">
        <f>IF('DATA - Baseline'!D328="","",'DATA - Baseline'!D328)</f>
        <v/>
      </c>
      <c r="E328" s="178" t="str">
        <f>IF('DATA - Baseline'!E328="","",'DATA - Baseline'!E328)</f>
        <v/>
      </c>
      <c r="F328" s="178" t="str">
        <f>IF('DATA - Baseline'!F328="","",'DATA - Baseline'!F328)</f>
        <v/>
      </c>
      <c r="G328" s="178" t="str">
        <f>IF('DATA - Baseline'!G327="","",INDEX(Codes,MATCH('DATA - Baseline'!G327,Modes,0)))</f>
        <v/>
      </c>
      <c r="H328" s="178"/>
      <c r="I328" s="178" t="str">
        <f>IF('DATA - Baseline'!I328="","",INDEX(Codes,MATCH('DATA - Baseline'!I328,Modes,0)))</f>
        <v/>
      </c>
      <c r="J328" s="134"/>
      <c r="K328" s="192" t="str">
        <f>IF('DATA - Baseline'!K328=0,"",IF('DATA - Baseline'!K328="","",'DATA - Baseline'!K328))</f>
        <v/>
      </c>
      <c r="L328" s="192" t="str">
        <f>IF('DATA - Baseline'!L328="Yes",1,IF('DATA - Baseline'!L328="No",2,""))</f>
        <v/>
      </c>
      <c r="M328" s="192" t="str">
        <f>IF('DATA - Baseline'!M328="Yes",1,IF('DATA - Baseline'!M328="No",2,""))</f>
        <v/>
      </c>
      <c r="N328" s="178" t="str">
        <f>IF('DATA - Baseline'!N328="Relaxed",1,IF('DATA - Baseline'!N328="Rushed",2,IF('DATA - Baseline'!N328="Happy",3,IF('DATA - Baseline'!N328="Frustrated",4,IF('DATA - Baseline'!N328="Other",5,"")))))</f>
        <v/>
      </c>
      <c r="O328" s="176"/>
      <c r="P328" s="178" t="str">
        <f>IF('DATA - Baseline'!P328="","",'DATA - Baseline'!P328)</f>
        <v/>
      </c>
      <c r="Q328" s="178" t="str">
        <f>IF('DATA - Baseline'!Q328="Boy",1,IF('DATA - Baseline'!Q328="Girl",2,""))</f>
        <v/>
      </c>
      <c r="R328" s="192" t="str">
        <f>IF('DATA - Baseline'!R328&gt;0,'DATA - Baseline'!R328,"")</f>
        <v/>
      </c>
      <c r="S328" s="178" t="str">
        <f>IF('DATA - Baseline'!S328="Less than 0.5km",1,IF('DATA - Baseline'!S328="0.51 to 1.59km",2,IF('DATA - Baseline'!S328="1.6 to 3km",3,IF('DATA - Baseline'!S328="Over 3km",4, ""))))</f>
        <v/>
      </c>
      <c r="T328" s="126"/>
      <c r="U328" s="135"/>
      <c r="V328" s="135"/>
      <c r="W328" s="135"/>
      <c r="X328" s="135"/>
      <c r="Y328" s="135"/>
      <c r="Z328" s="178" t="str">
        <f>IF('DATA - Baseline'!Z328="STRONGLY AGREE",1,IF('DATA - Baseline'!Z328="AGREE",2,IF('DATA - Baseline'!Z328="DISAGREE",3,IF('DATA - Baseline'!Z328="STRONGLY DISAGREE",4, ""))))</f>
        <v/>
      </c>
      <c r="AA328" s="178" t="str">
        <f>IF(C328="","",(IF(COUNTA('DATA - Baseline'!AB328:AV328)&gt;0,1,2)))</f>
        <v/>
      </c>
      <c r="AB328" s="152"/>
      <c r="AC328" s="153"/>
      <c r="AD328" s="153"/>
      <c r="AE328" s="153"/>
      <c r="AF328" s="153"/>
      <c r="AG328" s="153"/>
      <c r="AH328" s="151"/>
      <c r="AI328" s="156"/>
      <c r="AJ328" s="156"/>
      <c r="AK328" s="156"/>
      <c r="AL328" s="156"/>
      <c r="AM328" s="156"/>
      <c r="AN328" s="156"/>
      <c r="AO328" s="157"/>
      <c r="AP328" s="158"/>
      <c r="AQ328" s="158"/>
      <c r="AR328" s="158"/>
      <c r="AS328" s="158"/>
      <c r="AT328" s="158"/>
      <c r="AU328" s="158"/>
      <c r="AV328" s="158"/>
      <c r="AW328" s="178" t="str">
        <f>IF('DATA - Baseline'!AW328="Relaxed",1,IF('DATA - Baseline'!AW328="Rushed",2,IF('DATA - Baseline'!AW328="Happy",3,IF('DATA - Baseline'!AW328="Tired",4,""))))</f>
        <v/>
      </c>
      <c r="AX328" s="178" t="str">
        <f>IF('DATA - Baseline'!AX328="Relaxed",1,IF('DATA - Baseline'!AX328="Rushed",2,IF('DATA - Baseline'!AX328="Happy",3,IF('DATA - Baseline'!AX328="Tired",4,""))))</f>
        <v/>
      </c>
      <c r="AY328" s="154"/>
      <c r="AZ328" s="314" t="str">
        <f>IF('DATA - Baseline'!AZ328="Yes",1,IF('DATA - Baseline'!AZ328="No",2,""))</f>
        <v/>
      </c>
      <c r="BA328" s="273"/>
      <c r="BB328" s="159"/>
      <c r="BC328" s="159"/>
      <c r="BE328" s="175"/>
    </row>
    <row r="329" spans="1:57" s="132" customFormat="1" ht="15" x14ac:dyDescent="0.3">
      <c r="A329" s="148"/>
      <c r="B329" s="149"/>
      <c r="C329" s="236" t="str">
        <f t="shared" si="5"/>
        <v/>
      </c>
      <c r="D329" s="198" t="str">
        <f>IF('DATA - Baseline'!D329="","",'DATA - Baseline'!D329)</f>
        <v/>
      </c>
      <c r="E329" s="178" t="str">
        <f>IF('DATA - Baseline'!E329="","",'DATA - Baseline'!E329)</f>
        <v/>
      </c>
      <c r="F329" s="178" t="str">
        <f>IF('DATA - Baseline'!F329="","",'DATA - Baseline'!F329)</f>
        <v/>
      </c>
      <c r="G329" s="178" t="str">
        <f>IF('DATA - Baseline'!G328="","",INDEX(Codes,MATCH('DATA - Baseline'!G328,Modes,0)))</f>
        <v/>
      </c>
      <c r="H329" s="178"/>
      <c r="I329" s="178" t="str">
        <f>IF('DATA - Baseline'!I329="","",INDEX(Codes,MATCH('DATA - Baseline'!I329,Modes,0)))</f>
        <v/>
      </c>
      <c r="J329" s="134"/>
      <c r="K329" s="192" t="str">
        <f>IF('DATA - Baseline'!K329=0,"",IF('DATA - Baseline'!K329="","",'DATA - Baseline'!K329))</f>
        <v/>
      </c>
      <c r="L329" s="192" t="str">
        <f>IF('DATA - Baseline'!L329="Yes",1,IF('DATA - Baseline'!L329="No",2,""))</f>
        <v/>
      </c>
      <c r="M329" s="192" t="str">
        <f>IF('DATA - Baseline'!M329="Yes",1,IF('DATA - Baseline'!M329="No",2,""))</f>
        <v/>
      </c>
      <c r="N329" s="178" t="str">
        <f>IF('DATA - Baseline'!N329="Relaxed",1,IF('DATA - Baseline'!N329="Rushed",2,IF('DATA - Baseline'!N329="Happy",3,IF('DATA - Baseline'!N329="Frustrated",4,IF('DATA - Baseline'!N329="Other",5,"")))))</f>
        <v/>
      </c>
      <c r="O329" s="176"/>
      <c r="P329" s="178" t="str">
        <f>IF('DATA - Baseline'!P329="","",'DATA - Baseline'!P329)</f>
        <v/>
      </c>
      <c r="Q329" s="178" t="str">
        <f>IF('DATA - Baseline'!Q329="Boy",1,IF('DATA - Baseline'!Q329="Girl",2,""))</f>
        <v/>
      </c>
      <c r="R329" s="192" t="str">
        <f>IF('DATA - Baseline'!R329&gt;0,'DATA - Baseline'!R329,"")</f>
        <v/>
      </c>
      <c r="S329" s="178" t="str">
        <f>IF('DATA - Baseline'!S329="Less than 0.5km",1,IF('DATA - Baseline'!S329="0.51 to 1.59km",2,IF('DATA - Baseline'!S329="1.6 to 3km",3,IF('DATA - Baseline'!S329="Over 3km",4, ""))))</f>
        <v/>
      </c>
      <c r="T329" s="126"/>
      <c r="U329" s="135"/>
      <c r="V329" s="135"/>
      <c r="W329" s="135"/>
      <c r="X329" s="135"/>
      <c r="Y329" s="135"/>
      <c r="Z329" s="178" t="str">
        <f>IF('DATA - Baseline'!Z329="STRONGLY AGREE",1,IF('DATA - Baseline'!Z329="AGREE",2,IF('DATA - Baseline'!Z329="DISAGREE",3,IF('DATA - Baseline'!Z329="STRONGLY DISAGREE",4, ""))))</f>
        <v/>
      </c>
      <c r="AA329" s="178" t="str">
        <f>IF(C329="","",(IF(COUNTA('DATA - Baseline'!AB329:AV329)&gt;0,1,2)))</f>
        <v/>
      </c>
      <c r="AB329" s="152"/>
      <c r="AC329" s="153"/>
      <c r="AD329" s="153"/>
      <c r="AE329" s="153"/>
      <c r="AF329" s="153"/>
      <c r="AG329" s="153"/>
      <c r="AH329" s="151"/>
      <c r="AI329" s="156"/>
      <c r="AJ329" s="156"/>
      <c r="AK329" s="156"/>
      <c r="AL329" s="156"/>
      <c r="AM329" s="156"/>
      <c r="AN329" s="156"/>
      <c r="AO329" s="157"/>
      <c r="AP329" s="158"/>
      <c r="AQ329" s="158"/>
      <c r="AR329" s="158"/>
      <c r="AS329" s="158"/>
      <c r="AT329" s="158"/>
      <c r="AU329" s="158"/>
      <c r="AV329" s="158"/>
      <c r="AW329" s="178" t="str">
        <f>IF('DATA - Baseline'!AW329="Relaxed",1,IF('DATA - Baseline'!AW329="Rushed",2,IF('DATA - Baseline'!AW329="Happy",3,IF('DATA - Baseline'!AW329="Tired",4,""))))</f>
        <v/>
      </c>
      <c r="AX329" s="178" t="str">
        <f>IF('DATA - Baseline'!AX329="Relaxed",1,IF('DATA - Baseline'!AX329="Rushed",2,IF('DATA - Baseline'!AX329="Happy",3,IF('DATA - Baseline'!AX329="Tired",4,""))))</f>
        <v/>
      </c>
      <c r="AY329" s="154"/>
      <c r="AZ329" s="314" t="str">
        <f>IF('DATA - Baseline'!AZ329="Yes",1,IF('DATA - Baseline'!AZ329="No",2,""))</f>
        <v/>
      </c>
      <c r="BA329" s="273"/>
      <c r="BB329" s="159"/>
      <c r="BC329" s="159"/>
      <c r="BE329" s="175"/>
    </row>
    <row r="330" spans="1:57" s="132" customFormat="1" ht="15" x14ac:dyDescent="0.3">
      <c r="A330" s="148"/>
      <c r="B330" s="149"/>
      <c r="C330" s="236" t="str">
        <f t="shared" si="5"/>
        <v/>
      </c>
      <c r="D330" s="198" t="str">
        <f>IF('DATA - Baseline'!D330="","",'DATA - Baseline'!D330)</f>
        <v/>
      </c>
      <c r="E330" s="178" t="str">
        <f>IF('DATA - Baseline'!E330="","",'DATA - Baseline'!E330)</f>
        <v/>
      </c>
      <c r="F330" s="178" t="str">
        <f>IF('DATA - Baseline'!F330="","",'DATA - Baseline'!F330)</f>
        <v/>
      </c>
      <c r="G330" s="178" t="str">
        <f>IF('DATA - Baseline'!G329="","",INDEX(Codes,MATCH('DATA - Baseline'!G329,Modes,0)))</f>
        <v/>
      </c>
      <c r="H330" s="178"/>
      <c r="I330" s="178" t="str">
        <f>IF('DATA - Baseline'!I330="","",INDEX(Codes,MATCH('DATA - Baseline'!I330,Modes,0)))</f>
        <v/>
      </c>
      <c r="J330" s="134"/>
      <c r="K330" s="192" t="str">
        <f>IF('DATA - Baseline'!K330=0,"",IF('DATA - Baseline'!K330="","",'DATA - Baseline'!K330))</f>
        <v/>
      </c>
      <c r="L330" s="192" t="str">
        <f>IF('DATA - Baseline'!L330="Yes",1,IF('DATA - Baseline'!L330="No",2,""))</f>
        <v/>
      </c>
      <c r="M330" s="192" t="str">
        <f>IF('DATA - Baseline'!M330="Yes",1,IF('DATA - Baseline'!M330="No",2,""))</f>
        <v/>
      </c>
      <c r="N330" s="178" t="str">
        <f>IF('DATA - Baseline'!N330="Relaxed",1,IF('DATA - Baseline'!N330="Rushed",2,IF('DATA - Baseline'!N330="Happy",3,IF('DATA - Baseline'!N330="Frustrated",4,IF('DATA - Baseline'!N330="Other",5,"")))))</f>
        <v/>
      </c>
      <c r="O330" s="176"/>
      <c r="P330" s="178" t="str">
        <f>IF('DATA - Baseline'!P330="","",'DATA - Baseline'!P330)</f>
        <v/>
      </c>
      <c r="Q330" s="178" t="str">
        <f>IF('DATA - Baseline'!Q330="Boy",1,IF('DATA - Baseline'!Q330="Girl",2,""))</f>
        <v/>
      </c>
      <c r="R330" s="192" t="str">
        <f>IF('DATA - Baseline'!R330&gt;0,'DATA - Baseline'!R330,"")</f>
        <v/>
      </c>
      <c r="S330" s="178" t="str">
        <f>IF('DATA - Baseline'!S330="Less than 0.5km",1,IF('DATA - Baseline'!S330="0.51 to 1.59km",2,IF('DATA - Baseline'!S330="1.6 to 3km",3,IF('DATA - Baseline'!S330="Over 3km",4, ""))))</f>
        <v/>
      </c>
      <c r="T330" s="126"/>
      <c r="U330" s="135"/>
      <c r="V330" s="135"/>
      <c r="W330" s="135"/>
      <c r="X330" s="135"/>
      <c r="Y330" s="135"/>
      <c r="Z330" s="178" t="str">
        <f>IF('DATA - Baseline'!Z330="STRONGLY AGREE",1,IF('DATA - Baseline'!Z330="AGREE",2,IF('DATA - Baseline'!Z330="DISAGREE",3,IF('DATA - Baseline'!Z330="STRONGLY DISAGREE",4, ""))))</f>
        <v/>
      </c>
      <c r="AA330" s="178" t="str">
        <f>IF(C330="","",(IF(COUNTA('DATA - Baseline'!AB330:AV330)&gt;0,1,2)))</f>
        <v/>
      </c>
      <c r="AB330" s="152"/>
      <c r="AC330" s="153"/>
      <c r="AD330" s="153"/>
      <c r="AE330" s="153"/>
      <c r="AF330" s="153"/>
      <c r="AG330" s="153"/>
      <c r="AH330" s="151"/>
      <c r="AI330" s="156"/>
      <c r="AJ330" s="156"/>
      <c r="AK330" s="156"/>
      <c r="AL330" s="156"/>
      <c r="AM330" s="156"/>
      <c r="AN330" s="156"/>
      <c r="AO330" s="157"/>
      <c r="AP330" s="158"/>
      <c r="AQ330" s="158"/>
      <c r="AR330" s="158"/>
      <c r="AS330" s="158"/>
      <c r="AT330" s="158"/>
      <c r="AU330" s="158"/>
      <c r="AV330" s="158"/>
      <c r="AW330" s="178" t="str">
        <f>IF('DATA - Baseline'!AW330="Relaxed",1,IF('DATA - Baseline'!AW330="Rushed",2,IF('DATA - Baseline'!AW330="Happy",3,IF('DATA - Baseline'!AW330="Tired",4,""))))</f>
        <v/>
      </c>
      <c r="AX330" s="178" t="str">
        <f>IF('DATA - Baseline'!AX330="Relaxed",1,IF('DATA - Baseline'!AX330="Rushed",2,IF('DATA - Baseline'!AX330="Happy",3,IF('DATA - Baseline'!AX330="Tired",4,""))))</f>
        <v/>
      </c>
      <c r="AY330" s="154"/>
      <c r="AZ330" s="314" t="str">
        <f>IF('DATA - Baseline'!AZ330="Yes",1,IF('DATA - Baseline'!AZ330="No",2,""))</f>
        <v/>
      </c>
      <c r="BA330" s="273"/>
      <c r="BB330" s="159"/>
      <c r="BC330" s="159"/>
      <c r="BE330" s="175"/>
    </row>
    <row r="331" spans="1:57" s="132" customFormat="1" ht="15" x14ac:dyDescent="0.3">
      <c r="A331" s="148"/>
      <c r="B331" s="149"/>
      <c r="C331" s="236" t="str">
        <f t="shared" si="5"/>
        <v/>
      </c>
      <c r="D331" s="198" t="str">
        <f>IF('DATA - Baseline'!D331="","",'DATA - Baseline'!D331)</f>
        <v/>
      </c>
      <c r="E331" s="178" t="str">
        <f>IF('DATA - Baseline'!E331="","",'DATA - Baseline'!E331)</f>
        <v/>
      </c>
      <c r="F331" s="178" t="str">
        <f>IF('DATA - Baseline'!F331="","",'DATA - Baseline'!F331)</f>
        <v/>
      </c>
      <c r="G331" s="178" t="str">
        <f>IF('DATA - Baseline'!G330="","",INDEX(Codes,MATCH('DATA - Baseline'!G330,Modes,0)))</f>
        <v/>
      </c>
      <c r="H331" s="178"/>
      <c r="I331" s="178" t="str">
        <f>IF('DATA - Baseline'!I331="","",INDEX(Codes,MATCH('DATA - Baseline'!I331,Modes,0)))</f>
        <v/>
      </c>
      <c r="J331" s="134"/>
      <c r="K331" s="192" t="str">
        <f>IF('DATA - Baseline'!K331=0,"",IF('DATA - Baseline'!K331="","",'DATA - Baseline'!K331))</f>
        <v/>
      </c>
      <c r="L331" s="192" t="str">
        <f>IF('DATA - Baseline'!L331="Yes",1,IF('DATA - Baseline'!L331="No",2,""))</f>
        <v/>
      </c>
      <c r="M331" s="192" t="str">
        <f>IF('DATA - Baseline'!M331="Yes",1,IF('DATA - Baseline'!M331="No",2,""))</f>
        <v/>
      </c>
      <c r="N331" s="178" t="str">
        <f>IF('DATA - Baseline'!N331="Relaxed",1,IF('DATA - Baseline'!N331="Rushed",2,IF('DATA - Baseline'!N331="Happy",3,IF('DATA - Baseline'!N331="Frustrated",4,IF('DATA - Baseline'!N331="Other",5,"")))))</f>
        <v/>
      </c>
      <c r="O331" s="176"/>
      <c r="P331" s="178" t="str">
        <f>IF('DATA - Baseline'!P331="","",'DATA - Baseline'!P331)</f>
        <v/>
      </c>
      <c r="Q331" s="178" t="str">
        <f>IF('DATA - Baseline'!Q331="Boy",1,IF('DATA - Baseline'!Q331="Girl",2,""))</f>
        <v/>
      </c>
      <c r="R331" s="192" t="str">
        <f>IF('DATA - Baseline'!R331&gt;0,'DATA - Baseline'!R331,"")</f>
        <v/>
      </c>
      <c r="S331" s="178" t="str">
        <f>IF('DATA - Baseline'!S331="Less than 0.5km",1,IF('DATA - Baseline'!S331="0.51 to 1.59km",2,IF('DATA - Baseline'!S331="1.6 to 3km",3,IF('DATA - Baseline'!S331="Over 3km",4, ""))))</f>
        <v/>
      </c>
      <c r="T331" s="126"/>
      <c r="U331" s="135"/>
      <c r="V331" s="135"/>
      <c r="W331" s="135"/>
      <c r="X331" s="135"/>
      <c r="Y331" s="135"/>
      <c r="Z331" s="178" t="str">
        <f>IF('DATA - Baseline'!Z331="STRONGLY AGREE",1,IF('DATA - Baseline'!Z331="AGREE",2,IF('DATA - Baseline'!Z331="DISAGREE",3,IF('DATA - Baseline'!Z331="STRONGLY DISAGREE",4, ""))))</f>
        <v/>
      </c>
      <c r="AA331" s="178" t="str">
        <f>IF(C331="","",(IF(COUNTA('DATA - Baseline'!AB331:AV331)&gt;0,1,2)))</f>
        <v/>
      </c>
      <c r="AB331" s="152"/>
      <c r="AC331" s="153"/>
      <c r="AD331" s="153"/>
      <c r="AE331" s="153"/>
      <c r="AF331" s="153"/>
      <c r="AG331" s="153"/>
      <c r="AH331" s="151"/>
      <c r="AI331" s="156"/>
      <c r="AJ331" s="156"/>
      <c r="AK331" s="156"/>
      <c r="AL331" s="156"/>
      <c r="AM331" s="156"/>
      <c r="AN331" s="156"/>
      <c r="AO331" s="157"/>
      <c r="AP331" s="158"/>
      <c r="AQ331" s="158"/>
      <c r="AR331" s="158"/>
      <c r="AS331" s="158"/>
      <c r="AT331" s="158"/>
      <c r="AU331" s="158"/>
      <c r="AV331" s="158"/>
      <c r="AW331" s="178" t="str">
        <f>IF('DATA - Baseline'!AW331="Relaxed",1,IF('DATA - Baseline'!AW331="Rushed",2,IF('DATA - Baseline'!AW331="Happy",3,IF('DATA - Baseline'!AW331="Tired",4,""))))</f>
        <v/>
      </c>
      <c r="AX331" s="178" t="str">
        <f>IF('DATA - Baseline'!AX331="Relaxed",1,IF('DATA - Baseline'!AX331="Rushed",2,IF('DATA - Baseline'!AX331="Happy",3,IF('DATA - Baseline'!AX331="Tired",4,""))))</f>
        <v/>
      </c>
      <c r="AY331" s="154"/>
      <c r="AZ331" s="314" t="str">
        <f>IF('DATA - Baseline'!AZ331="Yes",1,IF('DATA - Baseline'!AZ331="No",2,""))</f>
        <v/>
      </c>
      <c r="BA331" s="273"/>
      <c r="BB331" s="159"/>
      <c r="BC331" s="159"/>
      <c r="BE331" s="175"/>
    </row>
    <row r="332" spans="1:57" s="132" customFormat="1" ht="15" x14ac:dyDescent="0.3">
      <c r="A332" s="148"/>
      <c r="B332" s="149"/>
      <c r="C332" s="236" t="str">
        <f t="shared" si="5"/>
        <v/>
      </c>
      <c r="D332" s="198" t="str">
        <f>IF('DATA - Baseline'!D332="","",'DATA - Baseline'!D332)</f>
        <v/>
      </c>
      <c r="E332" s="178" t="str">
        <f>IF('DATA - Baseline'!E332="","",'DATA - Baseline'!E332)</f>
        <v/>
      </c>
      <c r="F332" s="178" t="str">
        <f>IF('DATA - Baseline'!F332="","",'DATA - Baseline'!F332)</f>
        <v/>
      </c>
      <c r="G332" s="178" t="str">
        <f>IF('DATA - Baseline'!G331="","",INDEX(Codes,MATCH('DATA - Baseline'!G331,Modes,0)))</f>
        <v/>
      </c>
      <c r="H332" s="178"/>
      <c r="I332" s="178" t="str">
        <f>IF('DATA - Baseline'!I332="","",INDEX(Codes,MATCH('DATA - Baseline'!I332,Modes,0)))</f>
        <v/>
      </c>
      <c r="J332" s="134"/>
      <c r="K332" s="192" t="str">
        <f>IF('DATA - Baseline'!K332=0,"",IF('DATA - Baseline'!K332="","",'DATA - Baseline'!K332))</f>
        <v/>
      </c>
      <c r="L332" s="192" t="str">
        <f>IF('DATA - Baseline'!L332="Yes",1,IF('DATA - Baseline'!L332="No",2,""))</f>
        <v/>
      </c>
      <c r="M332" s="192" t="str">
        <f>IF('DATA - Baseline'!M332="Yes",1,IF('DATA - Baseline'!M332="No",2,""))</f>
        <v/>
      </c>
      <c r="N332" s="178" t="str">
        <f>IF('DATA - Baseline'!N332="Relaxed",1,IF('DATA - Baseline'!N332="Rushed",2,IF('DATA - Baseline'!N332="Happy",3,IF('DATA - Baseline'!N332="Frustrated",4,IF('DATA - Baseline'!N332="Other",5,"")))))</f>
        <v/>
      </c>
      <c r="O332" s="176"/>
      <c r="P332" s="178" t="str">
        <f>IF('DATA - Baseline'!P332="","",'DATA - Baseline'!P332)</f>
        <v/>
      </c>
      <c r="Q332" s="178" t="str">
        <f>IF('DATA - Baseline'!Q332="Boy",1,IF('DATA - Baseline'!Q332="Girl",2,""))</f>
        <v/>
      </c>
      <c r="R332" s="192" t="str">
        <f>IF('DATA - Baseline'!R332&gt;0,'DATA - Baseline'!R332,"")</f>
        <v/>
      </c>
      <c r="S332" s="178" t="str">
        <f>IF('DATA - Baseline'!S332="Less than 0.5km",1,IF('DATA - Baseline'!S332="0.51 to 1.59km",2,IF('DATA - Baseline'!S332="1.6 to 3km",3,IF('DATA - Baseline'!S332="Over 3km",4, ""))))</f>
        <v/>
      </c>
      <c r="T332" s="126"/>
      <c r="U332" s="135"/>
      <c r="V332" s="135"/>
      <c r="W332" s="135"/>
      <c r="X332" s="135"/>
      <c r="Y332" s="135"/>
      <c r="Z332" s="178" t="str">
        <f>IF('DATA - Baseline'!Z332="STRONGLY AGREE",1,IF('DATA - Baseline'!Z332="AGREE",2,IF('DATA - Baseline'!Z332="DISAGREE",3,IF('DATA - Baseline'!Z332="STRONGLY DISAGREE",4, ""))))</f>
        <v/>
      </c>
      <c r="AA332" s="178" t="str">
        <f>IF(C332="","",(IF(COUNTA('DATA - Baseline'!AB332:AV332)&gt;0,1,2)))</f>
        <v/>
      </c>
      <c r="AB332" s="152"/>
      <c r="AC332" s="153"/>
      <c r="AD332" s="153"/>
      <c r="AE332" s="153"/>
      <c r="AF332" s="153"/>
      <c r="AG332" s="153"/>
      <c r="AH332" s="151"/>
      <c r="AI332" s="156"/>
      <c r="AJ332" s="156"/>
      <c r="AK332" s="156"/>
      <c r="AL332" s="156"/>
      <c r="AM332" s="156"/>
      <c r="AN332" s="156"/>
      <c r="AO332" s="157"/>
      <c r="AP332" s="158"/>
      <c r="AQ332" s="158"/>
      <c r="AR332" s="158"/>
      <c r="AS332" s="158"/>
      <c r="AT332" s="158"/>
      <c r="AU332" s="158"/>
      <c r="AV332" s="158"/>
      <c r="AW332" s="178" t="str">
        <f>IF('DATA - Baseline'!AW332="Relaxed",1,IF('DATA - Baseline'!AW332="Rushed",2,IF('DATA - Baseline'!AW332="Happy",3,IF('DATA - Baseline'!AW332="Tired",4,""))))</f>
        <v/>
      </c>
      <c r="AX332" s="178" t="str">
        <f>IF('DATA - Baseline'!AX332="Relaxed",1,IF('DATA - Baseline'!AX332="Rushed",2,IF('DATA - Baseline'!AX332="Happy",3,IF('DATA - Baseline'!AX332="Tired",4,""))))</f>
        <v/>
      </c>
      <c r="AY332" s="154"/>
      <c r="AZ332" s="314" t="str">
        <f>IF('DATA - Baseline'!AZ332="Yes",1,IF('DATA - Baseline'!AZ332="No",2,""))</f>
        <v/>
      </c>
      <c r="BA332" s="273"/>
      <c r="BB332" s="159"/>
      <c r="BC332" s="159"/>
      <c r="BE332" s="175"/>
    </row>
    <row r="333" spans="1:57" s="132" customFormat="1" ht="15" x14ac:dyDescent="0.3">
      <c r="A333" s="148"/>
      <c r="B333" s="149"/>
      <c r="C333" s="236" t="str">
        <f t="shared" si="5"/>
        <v/>
      </c>
      <c r="D333" s="198" t="str">
        <f>IF('DATA - Baseline'!D333="","",'DATA - Baseline'!D333)</f>
        <v/>
      </c>
      <c r="E333" s="178" t="str">
        <f>IF('DATA - Baseline'!E333="","",'DATA - Baseline'!E333)</f>
        <v/>
      </c>
      <c r="F333" s="178" t="str">
        <f>IF('DATA - Baseline'!F333="","",'DATA - Baseline'!F333)</f>
        <v/>
      </c>
      <c r="G333" s="178" t="str">
        <f>IF('DATA - Baseline'!G332="","",INDEX(Codes,MATCH('DATA - Baseline'!G332,Modes,0)))</f>
        <v/>
      </c>
      <c r="H333" s="178"/>
      <c r="I333" s="178" t="str">
        <f>IF('DATA - Baseline'!I333="","",INDEX(Codes,MATCH('DATA - Baseline'!I333,Modes,0)))</f>
        <v/>
      </c>
      <c r="J333" s="134"/>
      <c r="K333" s="192" t="str">
        <f>IF('DATA - Baseline'!K333=0,"",IF('DATA - Baseline'!K333="","",'DATA - Baseline'!K333))</f>
        <v/>
      </c>
      <c r="L333" s="192" t="str">
        <f>IF('DATA - Baseline'!L333="Yes",1,IF('DATA - Baseline'!L333="No",2,""))</f>
        <v/>
      </c>
      <c r="M333" s="192" t="str">
        <f>IF('DATA - Baseline'!M333="Yes",1,IF('DATA - Baseline'!M333="No",2,""))</f>
        <v/>
      </c>
      <c r="N333" s="178" t="str">
        <f>IF('DATA - Baseline'!N333="Relaxed",1,IF('DATA - Baseline'!N333="Rushed",2,IF('DATA - Baseline'!N333="Happy",3,IF('DATA - Baseline'!N333="Frustrated",4,IF('DATA - Baseline'!N333="Other",5,"")))))</f>
        <v/>
      </c>
      <c r="O333" s="176"/>
      <c r="P333" s="178" t="str">
        <f>IF('DATA - Baseline'!P333="","",'DATA - Baseline'!P333)</f>
        <v/>
      </c>
      <c r="Q333" s="178" t="str">
        <f>IF('DATA - Baseline'!Q333="Boy",1,IF('DATA - Baseline'!Q333="Girl",2,""))</f>
        <v/>
      </c>
      <c r="R333" s="192" t="str">
        <f>IF('DATA - Baseline'!R333&gt;0,'DATA - Baseline'!R333,"")</f>
        <v/>
      </c>
      <c r="S333" s="178" t="str">
        <f>IF('DATA - Baseline'!S333="Less than 0.5km",1,IF('DATA - Baseline'!S333="0.51 to 1.59km",2,IF('DATA - Baseline'!S333="1.6 to 3km",3,IF('DATA - Baseline'!S333="Over 3km",4, ""))))</f>
        <v/>
      </c>
      <c r="T333" s="126"/>
      <c r="U333" s="135"/>
      <c r="V333" s="135"/>
      <c r="W333" s="135"/>
      <c r="X333" s="135"/>
      <c r="Y333" s="135"/>
      <c r="Z333" s="178" t="str">
        <f>IF('DATA - Baseline'!Z333="STRONGLY AGREE",1,IF('DATA - Baseline'!Z333="AGREE",2,IF('DATA - Baseline'!Z333="DISAGREE",3,IF('DATA - Baseline'!Z333="STRONGLY DISAGREE",4, ""))))</f>
        <v/>
      </c>
      <c r="AA333" s="178" t="str">
        <f>IF(C333="","",(IF(COUNTA('DATA - Baseline'!AB333:AV333)&gt;0,1,2)))</f>
        <v/>
      </c>
      <c r="AB333" s="152"/>
      <c r="AC333" s="153"/>
      <c r="AD333" s="153"/>
      <c r="AE333" s="153"/>
      <c r="AF333" s="153"/>
      <c r="AG333" s="153"/>
      <c r="AH333" s="151"/>
      <c r="AI333" s="156"/>
      <c r="AJ333" s="156"/>
      <c r="AK333" s="156"/>
      <c r="AL333" s="156"/>
      <c r="AM333" s="156"/>
      <c r="AN333" s="156"/>
      <c r="AO333" s="157"/>
      <c r="AP333" s="158"/>
      <c r="AQ333" s="158"/>
      <c r="AR333" s="158"/>
      <c r="AS333" s="158"/>
      <c r="AT333" s="158"/>
      <c r="AU333" s="158"/>
      <c r="AV333" s="158"/>
      <c r="AW333" s="178" t="str">
        <f>IF('DATA - Baseline'!AW333="Relaxed",1,IF('DATA - Baseline'!AW333="Rushed",2,IF('DATA - Baseline'!AW333="Happy",3,IF('DATA - Baseline'!AW333="Tired",4,""))))</f>
        <v/>
      </c>
      <c r="AX333" s="178" t="str">
        <f>IF('DATA - Baseline'!AX333="Relaxed",1,IF('DATA - Baseline'!AX333="Rushed",2,IF('DATA - Baseline'!AX333="Happy",3,IF('DATA - Baseline'!AX333="Tired",4,""))))</f>
        <v/>
      </c>
      <c r="AY333" s="154"/>
      <c r="AZ333" s="314" t="str">
        <f>IF('DATA - Baseline'!AZ333="Yes",1,IF('DATA - Baseline'!AZ333="No",2,""))</f>
        <v/>
      </c>
      <c r="BA333" s="273"/>
      <c r="BB333" s="159"/>
      <c r="BC333" s="159"/>
      <c r="BE333" s="175"/>
    </row>
    <row r="334" spans="1:57" s="132" customFormat="1" ht="15" x14ac:dyDescent="0.3">
      <c r="A334" s="148"/>
      <c r="B334" s="149"/>
      <c r="C334" s="236" t="str">
        <f t="shared" si="5"/>
        <v/>
      </c>
      <c r="D334" s="198" t="str">
        <f>IF('DATA - Baseline'!D334="","",'DATA - Baseline'!D334)</f>
        <v/>
      </c>
      <c r="E334" s="178" t="str">
        <f>IF('DATA - Baseline'!E334="","",'DATA - Baseline'!E334)</f>
        <v/>
      </c>
      <c r="F334" s="178" t="str">
        <f>IF('DATA - Baseline'!F334="","",'DATA - Baseline'!F334)</f>
        <v/>
      </c>
      <c r="G334" s="178" t="str">
        <f>IF('DATA - Baseline'!G333="","",INDEX(Codes,MATCH('DATA - Baseline'!G333,Modes,0)))</f>
        <v/>
      </c>
      <c r="H334" s="178"/>
      <c r="I334" s="178" t="str">
        <f>IF('DATA - Baseline'!I334="","",INDEX(Codes,MATCH('DATA - Baseline'!I334,Modes,0)))</f>
        <v/>
      </c>
      <c r="J334" s="134"/>
      <c r="K334" s="192" t="str">
        <f>IF('DATA - Baseline'!K334=0,"",IF('DATA - Baseline'!K334="","",'DATA - Baseline'!K334))</f>
        <v/>
      </c>
      <c r="L334" s="192" t="str">
        <f>IF('DATA - Baseline'!L334="Yes",1,IF('DATA - Baseline'!L334="No",2,""))</f>
        <v/>
      </c>
      <c r="M334" s="192" t="str">
        <f>IF('DATA - Baseline'!M334="Yes",1,IF('DATA - Baseline'!M334="No",2,""))</f>
        <v/>
      </c>
      <c r="N334" s="178" t="str">
        <f>IF('DATA - Baseline'!N334="Relaxed",1,IF('DATA - Baseline'!N334="Rushed",2,IF('DATA - Baseline'!N334="Happy",3,IF('DATA - Baseline'!N334="Frustrated",4,IF('DATA - Baseline'!N334="Other",5,"")))))</f>
        <v/>
      </c>
      <c r="O334" s="176"/>
      <c r="P334" s="178" t="str">
        <f>IF('DATA - Baseline'!P334="","",'DATA - Baseline'!P334)</f>
        <v/>
      </c>
      <c r="Q334" s="178" t="str">
        <f>IF('DATA - Baseline'!Q334="Boy",1,IF('DATA - Baseline'!Q334="Girl",2,""))</f>
        <v/>
      </c>
      <c r="R334" s="192" t="str">
        <f>IF('DATA - Baseline'!R334&gt;0,'DATA - Baseline'!R334,"")</f>
        <v/>
      </c>
      <c r="S334" s="178" t="str">
        <f>IF('DATA - Baseline'!S334="Less than 0.5km",1,IF('DATA - Baseline'!S334="0.51 to 1.59km",2,IF('DATA - Baseline'!S334="1.6 to 3km",3,IF('DATA - Baseline'!S334="Over 3km",4, ""))))</f>
        <v/>
      </c>
      <c r="T334" s="126"/>
      <c r="U334" s="135"/>
      <c r="V334" s="135"/>
      <c r="W334" s="135"/>
      <c r="X334" s="135"/>
      <c r="Y334" s="135"/>
      <c r="Z334" s="178" t="str">
        <f>IF('DATA - Baseline'!Z334="STRONGLY AGREE",1,IF('DATA - Baseline'!Z334="AGREE",2,IF('DATA - Baseline'!Z334="DISAGREE",3,IF('DATA - Baseline'!Z334="STRONGLY DISAGREE",4, ""))))</f>
        <v/>
      </c>
      <c r="AA334" s="178" t="str">
        <f>IF(C334="","",(IF(COUNTA('DATA - Baseline'!AB334:AV334)&gt;0,1,2)))</f>
        <v/>
      </c>
      <c r="AB334" s="152"/>
      <c r="AC334" s="153"/>
      <c r="AD334" s="153"/>
      <c r="AE334" s="153"/>
      <c r="AF334" s="153"/>
      <c r="AG334" s="153"/>
      <c r="AH334" s="151"/>
      <c r="AI334" s="156"/>
      <c r="AJ334" s="156"/>
      <c r="AK334" s="156"/>
      <c r="AL334" s="156"/>
      <c r="AM334" s="156"/>
      <c r="AN334" s="156"/>
      <c r="AO334" s="157"/>
      <c r="AP334" s="158"/>
      <c r="AQ334" s="158"/>
      <c r="AR334" s="158"/>
      <c r="AS334" s="158"/>
      <c r="AT334" s="158"/>
      <c r="AU334" s="158"/>
      <c r="AV334" s="158"/>
      <c r="AW334" s="178" t="str">
        <f>IF('DATA - Baseline'!AW334="Relaxed",1,IF('DATA - Baseline'!AW334="Rushed",2,IF('DATA - Baseline'!AW334="Happy",3,IF('DATA - Baseline'!AW334="Tired",4,""))))</f>
        <v/>
      </c>
      <c r="AX334" s="178" t="str">
        <f>IF('DATA - Baseline'!AX334="Relaxed",1,IF('DATA - Baseline'!AX334="Rushed",2,IF('DATA - Baseline'!AX334="Happy",3,IF('DATA - Baseline'!AX334="Tired",4,""))))</f>
        <v/>
      </c>
      <c r="AY334" s="154"/>
      <c r="AZ334" s="314" t="str">
        <f>IF('DATA - Baseline'!AZ334="Yes",1,IF('DATA - Baseline'!AZ334="No",2,""))</f>
        <v/>
      </c>
      <c r="BA334" s="273"/>
      <c r="BB334" s="159"/>
      <c r="BC334" s="159"/>
      <c r="BE334" s="175"/>
    </row>
    <row r="335" spans="1:57" s="132" customFormat="1" ht="15" x14ac:dyDescent="0.3">
      <c r="A335" s="148"/>
      <c r="B335" s="149"/>
      <c r="C335" s="236" t="str">
        <f t="shared" si="5"/>
        <v/>
      </c>
      <c r="D335" s="198" t="str">
        <f>IF('DATA - Baseline'!D335="","",'DATA - Baseline'!D335)</f>
        <v/>
      </c>
      <c r="E335" s="178" t="str">
        <f>IF('DATA - Baseline'!E335="","",'DATA - Baseline'!E335)</f>
        <v/>
      </c>
      <c r="F335" s="178" t="str">
        <f>IF('DATA - Baseline'!F335="","",'DATA - Baseline'!F335)</f>
        <v/>
      </c>
      <c r="G335" s="178" t="str">
        <f>IF('DATA - Baseline'!G334="","",INDEX(Codes,MATCH('DATA - Baseline'!G334,Modes,0)))</f>
        <v/>
      </c>
      <c r="H335" s="178"/>
      <c r="I335" s="178" t="str">
        <f>IF('DATA - Baseline'!I335="","",INDEX(Codes,MATCH('DATA - Baseline'!I335,Modes,0)))</f>
        <v/>
      </c>
      <c r="J335" s="134"/>
      <c r="K335" s="192" t="str">
        <f>IF('DATA - Baseline'!K335=0,"",IF('DATA - Baseline'!K335="","",'DATA - Baseline'!K335))</f>
        <v/>
      </c>
      <c r="L335" s="192" t="str">
        <f>IF('DATA - Baseline'!L335="Yes",1,IF('DATA - Baseline'!L335="No",2,""))</f>
        <v/>
      </c>
      <c r="M335" s="192" t="str">
        <f>IF('DATA - Baseline'!M335="Yes",1,IF('DATA - Baseline'!M335="No",2,""))</f>
        <v/>
      </c>
      <c r="N335" s="178" t="str">
        <f>IF('DATA - Baseline'!N335="Relaxed",1,IF('DATA - Baseline'!N335="Rushed",2,IF('DATA - Baseline'!N335="Happy",3,IF('DATA - Baseline'!N335="Frustrated",4,IF('DATA - Baseline'!N335="Other",5,"")))))</f>
        <v/>
      </c>
      <c r="O335" s="176"/>
      <c r="P335" s="178" t="str">
        <f>IF('DATA - Baseline'!P335="","",'DATA - Baseline'!P335)</f>
        <v/>
      </c>
      <c r="Q335" s="178" t="str">
        <f>IF('DATA - Baseline'!Q335="Boy",1,IF('DATA - Baseline'!Q335="Girl",2,""))</f>
        <v/>
      </c>
      <c r="R335" s="192" t="str">
        <f>IF('DATA - Baseline'!R335&gt;0,'DATA - Baseline'!R335,"")</f>
        <v/>
      </c>
      <c r="S335" s="178" t="str">
        <f>IF('DATA - Baseline'!S335="Less than 0.5km",1,IF('DATA - Baseline'!S335="0.51 to 1.59km",2,IF('DATA - Baseline'!S335="1.6 to 3km",3,IF('DATA - Baseline'!S335="Over 3km",4, ""))))</f>
        <v/>
      </c>
      <c r="T335" s="126"/>
      <c r="U335" s="135"/>
      <c r="V335" s="135"/>
      <c r="W335" s="135"/>
      <c r="X335" s="135"/>
      <c r="Y335" s="135"/>
      <c r="Z335" s="178" t="str">
        <f>IF('DATA - Baseline'!Z335="STRONGLY AGREE",1,IF('DATA - Baseline'!Z335="AGREE",2,IF('DATA - Baseline'!Z335="DISAGREE",3,IF('DATA - Baseline'!Z335="STRONGLY DISAGREE",4, ""))))</f>
        <v/>
      </c>
      <c r="AA335" s="178" t="str">
        <f>IF(C335="","",(IF(COUNTA('DATA - Baseline'!AB335:AV335)&gt;0,1,2)))</f>
        <v/>
      </c>
      <c r="AB335" s="152"/>
      <c r="AC335" s="153"/>
      <c r="AD335" s="153"/>
      <c r="AE335" s="153"/>
      <c r="AF335" s="153"/>
      <c r="AG335" s="153"/>
      <c r="AH335" s="151"/>
      <c r="AI335" s="156"/>
      <c r="AJ335" s="156"/>
      <c r="AK335" s="156"/>
      <c r="AL335" s="156"/>
      <c r="AM335" s="156"/>
      <c r="AN335" s="156"/>
      <c r="AO335" s="157"/>
      <c r="AP335" s="158"/>
      <c r="AQ335" s="158"/>
      <c r="AR335" s="158"/>
      <c r="AS335" s="158"/>
      <c r="AT335" s="158"/>
      <c r="AU335" s="158"/>
      <c r="AV335" s="158"/>
      <c r="AW335" s="178" t="str">
        <f>IF('DATA - Baseline'!AW335="Relaxed",1,IF('DATA - Baseline'!AW335="Rushed",2,IF('DATA - Baseline'!AW335="Happy",3,IF('DATA - Baseline'!AW335="Tired",4,""))))</f>
        <v/>
      </c>
      <c r="AX335" s="178" t="str">
        <f>IF('DATA - Baseline'!AX335="Relaxed",1,IF('DATA - Baseline'!AX335="Rushed",2,IF('DATA - Baseline'!AX335="Happy",3,IF('DATA - Baseline'!AX335="Tired",4,""))))</f>
        <v/>
      </c>
      <c r="AY335" s="154"/>
      <c r="AZ335" s="314" t="str">
        <f>IF('DATA - Baseline'!AZ335="Yes",1,IF('DATA - Baseline'!AZ335="No",2,""))</f>
        <v/>
      </c>
      <c r="BA335" s="273"/>
      <c r="BB335" s="159"/>
      <c r="BC335" s="159"/>
      <c r="BE335" s="175"/>
    </row>
    <row r="336" spans="1:57" s="132" customFormat="1" ht="15" x14ac:dyDescent="0.3">
      <c r="A336" s="148"/>
      <c r="B336" s="149"/>
      <c r="C336" s="236" t="str">
        <f t="shared" si="5"/>
        <v/>
      </c>
      <c r="D336" s="198" t="str">
        <f>IF('DATA - Baseline'!D336="","",'DATA - Baseline'!D336)</f>
        <v/>
      </c>
      <c r="E336" s="178" t="str">
        <f>IF('DATA - Baseline'!E336="","",'DATA - Baseline'!E336)</f>
        <v/>
      </c>
      <c r="F336" s="178" t="str">
        <f>IF('DATA - Baseline'!F336="","",'DATA - Baseline'!F336)</f>
        <v/>
      </c>
      <c r="G336" s="178" t="str">
        <f>IF('DATA - Baseline'!G335="","",INDEX(Codes,MATCH('DATA - Baseline'!G335,Modes,0)))</f>
        <v/>
      </c>
      <c r="H336" s="178"/>
      <c r="I336" s="178" t="str">
        <f>IF('DATA - Baseline'!I336="","",INDEX(Codes,MATCH('DATA - Baseline'!I336,Modes,0)))</f>
        <v/>
      </c>
      <c r="J336" s="134"/>
      <c r="K336" s="192" t="str">
        <f>IF('DATA - Baseline'!K336=0,"",IF('DATA - Baseline'!K336="","",'DATA - Baseline'!K336))</f>
        <v/>
      </c>
      <c r="L336" s="192" t="str">
        <f>IF('DATA - Baseline'!L336="Yes",1,IF('DATA - Baseline'!L336="No",2,""))</f>
        <v/>
      </c>
      <c r="M336" s="192" t="str">
        <f>IF('DATA - Baseline'!M336="Yes",1,IF('DATA - Baseline'!M336="No",2,""))</f>
        <v/>
      </c>
      <c r="N336" s="178" t="str">
        <f>IF('DATA - Baseline'!N336="Relaxed",1,IF('DATA - Baseline'!N336="Rushed",2,IF('DATA - Baseline'!N336="Happy",3,IF('DATA - Baseline'!N336="Frustrated",4,IF('DATA - Baseline'!N336="Other",5,"")))))</f>
        <v/>
      </c>
      <c r="O336" s="176"/>
      <c r="P336" s="178" t="str">
        <f>IF('DATA - Baseline'!P336="","",'DATA - Baseline'!P336)</f>
        <v/>
      </c>
      <c r="Q336" s="178" t="str">
        <f>IF('DATA - Baseline'!Q336="Boy",1,IF('DATA - Baseline'!Q336="Girl",2,""))</f>
        <v/>
      </c>
      <c r="R336" s="192" t="str">
        <f>IF('DATA - Baseline'!R336&gt;0,'DATA - Baseline'!R336,"")</f>
        <v/>
      </c>
      <c r="S336" s="178" t="str">
        <f>IF('DATA - Baseline'!S336="Less than 0.5km",1,IF('DATA - Baseline'!S336="0.51 to 1.59km",2,IF('DATA - Baseline'!S336="1.6 to 3km",3,IF('DATA - Baseline'!S336="Over 3km",4, ""))))</f>
        <v/>
      </c>
      <c r="T336" s="126"/>
      <c r="U336" s="135"/>
      <c r="V336" s="135"/>
      <c r="W336" s="135"/>
      <c r="X336" s="135"/>
      <c r="Y336" s="135"/>
      <c r="Z336" s="178" t="str">
        <f>IF('DATA - Baseline'!Z336="STRONGLY AGREE",1,IF('DATA - Baseline'!Z336="AGREE",2,IF('DATA - Baseline'!Z336="DISAGREE",3,IF('DATA - Baseline'!Z336="STRONGLY DISAGREE",4, ""))))</f>
        <v/>
      </c>
      <c r="AA336" s="178" t="str">
        <f>IF(C336="","",(IF(COUNTA('DATA - Baseline'!AB336:AV336)&gt;0,1,2)))</f>
        <v/>
      </c>
      <c r="AB336" s="152"/>
      <c r="AC336" s="153"/>
      <c r="AD336" s="153"/>
      <c r="AE336" s="153"/>
      <c r="AF336" s="153"/>
      <c r="AG336" s="153"/>
      <c r="AH336" s="151"/>
      <c r="AI336" s="156"/>
      <c r="AJ336" s="156"/>
      <c r="AK336" s="156"/>
      <c r="AL336" s="156"/>
      <c r="AM336" s="156"/>
      <c r="AN336" s="156"/>
      <c r="AO336" s="157"/>
      <c r="AP336" s="158"/>
      <c r="AQ336" s="158"/>
      <c r="AR336" s="158"/>
      <c r="AS336" s="158"/>
      <c r="AT336" s="158"/>
      <c r="AU336" s="158"/>
      <c r="AV336" s="158"/>
      <c r="AW336" s="178" t="str">
        <f>IF('DATA - Baseline'!AW336="Relaxed",1,IF('DATA - Baseline'!AW336="Rushed",2,IF('DATA - Baseline'!AW336="Happy",3,IF('DATA - Baseline'!AW336="Tired",4,""))))</f>
        <v/>
      </c>
      <c r="AX336" s="178" t="str">
        <f>IF('DATA - Baseline'!AX336="Relaxed",1,IF('DATA - Baseline'!AX336="Rushed",2,IF('DATA - Baseline'!AX336="Happy",3,IF('DATA - Baseline'!AX336="Tired",4,""))))</f>
        <v/>
      </c>
      <c r="AY336" s="154"/>
      <c r="AZ336" s="314" t="str">
        <f>IF('DATA - Baseline'!AZ336="Yes",1,IF('DATA - Baseline'!AZ336="No",2,""))</f>
        <v/>
      </c>
      <c r="BA336" s="273"/>
      <c r="BB336" s="159"/>
      <c r="BC336" s="159"/>
      <c r="BE336" s="175"/>
    </row>
    <row r="337" spans="1:57" s="132" customFormat="1" ht="15" x14ac:dyDescent="0.3">
      <c r="A337" s="148"/>
      <c r="B337" s="149"/>
      <c r="C337" s="236" t="str">
        <f t="shared" si="5"/>
        <v/>
      </c>
      <c r="D337" s="198" t="str">
        <f>IF('DATA - Baseline'!D337="","",'DATA - Baseline'!D337)</f>
        <v/>
      </c>
      <c r="E337" s="178" t="str">
        <f>IF('DATA - Baseline'!E337="","",'DATA - Baseline'!E337)</f>
        <v/>
      </c>
      <c r="F337" s="178" t="str">
        <f>IF('DATA - Baseline'!F337="","",'DATA - Baseline'!F337)</f>
        <v/>
      </c>
      <c r="G337" s="178" t="str">
        <f>IF('DATA - Baseline'!G336="","",INDEX(Codes,MATCH('DATA - Baseline'!G336,Modes,0)))</f>
        <v/>
      </c>
      <c r="H337" s="178"/>
      <c r="I337" s="178" t="str">
        <f>IF('DATA - Baseline'!I337="","",INDEX(Codes,MATCH('DATA - Baseline'!I337,Modes,0)))</f>
        <v/>
      </c>
      <c r="J337" s="134"/>
      <c r="K337" s="192" t="str">
        <f>IF('DATA - Baseline'!K337=0,"",IF('DATA - Baseline'!K337="","",'DATA - Baseline'!K337))</f>
        <v/>
      </c>
      <c r="L337" s="192" t="str">
        <f>IF('DATA - Baseline'!L337="Yes",1,IF('DATA - Baseline'!L337="No",2,""))</f>
        <v/>
      </c>
      <c r="M337" s="192" t="str">
        <f>IF('DATA - Baseline'!M337="Yes",1,IF('DATA - Baseline'!M337="No",2,""))</f>
        <v/>
      </c>
      <c r="N337" s="178" t="str">
        <f>IF('DATA - Baseline'!N337="Relaxed",1,IF('DATA - Baseline'!N337="Rushed",2,IF('DATA - Baseline'!N337="Happy",3,IF('DATA - Baseline'!N337="Frustrated",4,IF('DATA - Baseline'!N337="Other",5,"")))))</f>
        <v/>
      </c>
      <c r="O337" s="176"/>
      <c r="P337" s="178" t="str">
        <f>IF('DATA - Baseline'!P337="","",'DATA - Baseline'!P337)</f>
        <v/>
      </c>
      <c r="Q337" s="178" t="str">
        <f>IF('DATA - Baseline'!Q337="Boy",1,IF('DATA - Baseline'!Q337="Girl",2,""))</f>
        <v/>
      </c>
      <c r="R337" s="192" t="str">
        <f>IF('DATA - Baseline'!R337&gt;0,'DATA - Baseline'!R337,"")</f>
        <v/>
      </c>
      <c r="S337" s="178" t="str">
        <f>IF('DATA - Baseline'!S337="Less than 0.5km",1,IF('DATA - Baseline'!S337="0.51 to 1.59km",2,IF('DATA - Baseline'!S337="1.6 to 3km",3,IF('DATA - Baseline'!S337="Over 3km",4, ""))))</f>
        <v/>
      </c>
      <c r="T337" s="126"/>
      <c r="U337" s="135"/>
      <c r="V337" s="135"/>
      <c r="W337" s="135"/>
      <c r="X337" s="135"/>
      <c r="Y337" s="135"/>
      <c r="Z337" s="178" t="str">
        <f>IF('DATA - Baseline'!Z337="STRONGLY AGREE",1,IF('DATA - Baseline'!Z337="AGREE",2,IF('DATA - Baseline'!Z337="DISAGREE",3,IF('DATA - Baseline'!Z337="STRONGLY DISAGREE",4, ""))))</f>
        <v/>
      </c>
      <c r="AA337" s="178" t="str">
        <f>IF(C337="","",(IF(COUNTA('DATA - Baseline'!AB337:AV337)&gt;0,1,2)))</f>
        <v/>
      </c>
      <c r="AB337" s="152"/>
      <c r="AC337" s="153"/>
      <c r="AD337" s="153"/>
      <c r="AE337" s="153"/>
      <c r="AF337" s="153"/>
      <c r="AG337" s="153"/>
      <c r="AH337" s="151"/>
      <c r="AI337" s="156"/>
      <c r="AJ337" s="156"/>
      <c r="AK337" s="156"/>
      <c r="AL337" s="156"/>
      <c r="AM337" s="156"/>
      <c r="AN337" s="156"/>
      <c r="AO337" s="157"/>
      <c r="AP337" s="158"/>
      <c r="AQ337" s="158"/>
      <c r="AR337" s="158"/>
      <c r="AS337" s="158"/>
      <c r="AT337" s="158"/>
      <c r="AU337" s="158"/>
      <c r="AV337" s="158"/>
      <c r="AW337" s="178" t="str">
        <f>IF('DATA - Baseline'!AW337="Relaxed",1,IF('DATA - Baseline'!AW337="Rushed",2,IF('DATA - Baseline'!AW337="Happy",3,IF('DATA - Baseline'!AW337="Tired",4,""))))</f>
        <v/>
      </c>
      <c r="AX337" s="178" t="str">
        <f>IF('DATA - Baseline'!AX337="Relaxed",1,IF('DATA - Baseline'!AX337="Rushed",2,IF('DATA - Baseline'!AX337="Happy",3,IF('DATA - Baseline'!AX337="Tired",4,""))))</f>
        <v/>
      </c>
      <c r="AY337" s="154"/>
      <c r="AZ337" s="314" t="str">
        <f>IF('DATA - Baseline'!AZ337="Yes",1,IF('DATA - Baseline'!AZ337="No",2,""))</f>
        <v/>
      </c>
      <c r="BA337" s="273"/>
      <c r="BB337" s="159"/>
      <c r="BC337" s="159"/>
      <c r="BE337" s="175"/>
    </row>
    <row r="338" spans="1:57" s="132" customFormat="1" ht="15" x14ac:dyDescent="0.3">
      <c r="A338" s="148"/>
      <c r="B338" s="149"/>
      <c r="C338" s="236" t="str">
        <f t="shared" si="5"/>
        <v/>
      </c>
      <c r="D338" s="198" t="str">
        <f>IF('DATA - Baseline'!D338="","",'DATA - Baseline'!D338)</f>
        <v/>
      </c>
      <c r="E338" s="178" t="str">
        <f>IF('DATA - Baseline'!E338="","",'DATA - Baseline'!E338)</f>
        <v/>
      </c>
      <c r="F338" s="178" t="str">
        <f>IF('DATA - Baseline'!F338="","",'DATA - Baseline'!F338)</f>
        <v/>
      </c>
      <c r="G338" s="178" t="str">
        <f>IF('DATA - Baseline'!G337="","",INDEX(Codes,MATCH('DATA - Baseline'!G337,Modes,0)))</f>
        <v/>
      </c>
      <c r="H338" s="178"/>
      <c r="I338" s="178" t="str">
        <f>IF('DATA - Baseline'!I338="","",INDEX(Codes,MATCH('DATA - Baseline'!I338,Modes,0)))</f>
        <v/>
      </c>
      <c r="J338" s="134"/>
      <c r="K338" s="192" t="str">
        <f>IF('DATA - Baseline'!K338=0,"",IF('DATA - Baseline'!K338="","",'DATA - Baseline'!K338))</f>
        <v/>
      </c>
      <c r="L338" s="192" t="str">
        <f>IF('DATA - Baseline'!L338="Yes",1,IF('DATA - Baseline'!L338="No",2,""))</f>
        <v/>
      </c>
      <c r="M338" s="192" t="str">
        <f>IF('DATA - Baseline'!M338="Yes",1,IF('DATA - Baseline'!M338="No",2,""))</f>
        <v/>
      </c>
      <c r="N338" s="178" t="str">
        <f>IF('DATA - Baseline'!N338="Relaxed",1,IF('DATA - Baseline'!N338="Rushed",2,IF('DATA - Baseline'!N338="Happy",3,IF('DATA - Baseline'!N338="Frustrated",4,IF('DATA - Baseline'!N338="Other",5,"")))))</f>
        <v/>
      </c>
      <c r="O338" s="176"/>
      <c r="P338" s="178" t="str">
        <f>IF('DATA - Baseline'!P338="","",'DATA - Baseline'!P338)</f>
        <v/>
      </c>
      <c r="Q338" s="178" t="str">
        <f>IF('DATA - Baseline'!Q338="Boy",1,IF('DATA - Baseline'!Q338="Girl",2,""))</f>
        <v/>
      </c>
      <c r="R338" s="192" t="str">
        <f>IF('DATA - Baseline'!R338&gt;0,'DATA - Baseline'!R338,"")</f>
        <v/>
      </c>
      <c r="S338" s="178" t="str">
        <f>IF('DATA - Baseline'!S338="Less than 0.5km",1,IF('DATA - Baseline'!S338="0.51 to 1.59km",2,IF('DATA - Baseline'!S338="1.6 to 3km",3,IF('DATA - Baseline'!S338="Over 3km",4, ""))))</f>
        <v/>
      </c>
      <c r="T338" s="126"/>
      <c r="U338" s="135"/>
      <c r="V338" s="135"/>
      <c r="W338" s="135"/>
      <c r="X338" s="135"/>
      <c r="Y338" s="135"/>
      <c r="Z338" s="178" t="str">
        <f>IF('DATA - Baseline'!Z338="STRONGLY AGREE",1,IF('DATA - Baseline'!Z338="AGREE",2,IF('DATA - Baseline'!Z338="DISAGREE",3,IF('DATA - Baseline'!Z338="STRONGLY DISAGREE",4, ""))))</f>
        <v/>
      </c>
      <c r="AA338" s="178" t="str">
        <f>IF(C338="","",(IF(COUNTA('DATA - Baseline'!AB338:AV338)&gt;0,1,2)))</f>
        <v/>
      </c>
      <c r="AB338" s="152"/>
      <c r="AC338" s="153"/>
      <c r="AD338" s="153"/>
      <c r="AE338" s="153"/>
      <c r="AF338" s="153"/>
      <c r="AG338" s="153"/>
      <c r="AH338" s="151"/>
      <c r="AI338" s="156"/>
      <c r="AJ338" s="156"/>
      <c r="AK338" s="156"/>
      <c r="AL338" s="156"/>
      <c r="AM338" s="156"/>
      <c r="AN338" s="156"/>
      <c r="AO338" s="157"/>
      <c r="AP338" s="158"/>
      <c r="AQ338" s="158"/>
      <c r="AR338" s="158"/>
      <c r="AS338" s="158"/>
      <c r="AT338" s="158"/>
      <c r="AU338" s="158"/>
      <c r="AV338" s="158"/>
      <c r="AW338" s="178" t="str">
        <f>IF('DATA - Baseline'!AW338="Relaxed",1,IF('DATA - Baseline'!AW338="Rushed",2,IF('DATA - Baseline'!AW338="Happy",3,IF('DATA - Baseline'!AW338="Tired",4,""))))</f>
        <v/>
      </c>
      <c r="AX338" s="178" t="str">
        <f>IF('DATA - Baseline'!AX338="Relaxed",1,IF('DATA - Baseline'!AX338="Rushed",2,IF('DATA - Baseline'!AX338="Happy",3,IF('DATA - Baseline'!AX338="Tired",4,""))))</f>
        <v/>
      </c>
      <c r="AY338" s="154"/>
      <c r="AZ338" s="314" t="str">
        <f>IF('DATA - Baseline'!AZ338="Yes",1,IF('DATA - Baseline'!AZ338="No",2,""))</f>
        <v/>
      </c>
      <c r="BA338" s="273"/>
      <c r="BB338" s="159"/>
      <c r="BC338" s="159"/>
      <c r="BE338" s="175"/>
    </row>
    <row r="339" spans="1:57" s="132" customFormat="1" ht="15" x14ac:dyDescent="0.3">
      <c r="A339" s="148"/>
      <c r="B339" s="149"/>
      <c r="C339" s="236" t="str">
        <f t="shared" si="5"/>
        <v/>
      </c>
      <c r="D339" s="198" t="str">
        <f>IF('DATA - Baseline'!D339="","",'DATA - Baseline'!D339)</f>
        <v/>
      </c>
      <c r="E339" s="178" t="str">
        <f>IF('DATA - Baseline'!E339="","",'DATA - Baseline'!E339)</f>
        <v/>
      </c>
      <c r="F339" s="178" t="str">
        <f>IF('DATA - Baseline'!F339="","",'DATA - Baseline'!F339)</f>
        <v/>
      </c>
      <c r="G339" s="178" t="str">
        <f>IF('DATA - Baseline'!G338="","",INDEX(Codes,MATCH('DATA - Baseline'!G338,Modes,0)))</f>
        <v/>
      </c>
      <c r="H339" s="178"/>
      <c r="I339" s="178" t="str">
        <f>IF('DATA - Baseline'!I339="","",INDEX(Codes,MATCH('DATA - Baseline'!I339,Modes,0)))</f>
        <v/>
      </c>
      <c r="J339" s="134"/>
      <c r="K339" s="192" t="str">
        <f>IF('DATA - Baseline'!K339=0,"",IF('DATA - Baseline'!K339="","",'DATA - Baseline'!K339))</f>
        <v/>
      </c>
      <c r="L339" s="192" t="str">
        <f>IF('DATA - Baseline'!L339="Yes",1,IF('DATA - Baseline'!L339="No",2,""))</f>
        <v/>
      </c>
      <c r="M339" s="192" t="str">
        <f>IF('DATA - Baseline'!M339="Yes",1,IF('DATA - Baseline'!M339="No",2,""))</f>
        <v/>
      </c>
      <c r="N339" s="178" t="str">
        <f>IF('DATA - Baseline'!N339="Relaxed",1,IF('DATA - Baseline'!N339="Rushed",2,IF('DATA - Baseline'!N339="Happy",3,IF('DATA - Baseline'!N339="Frustrated",4,IF('DATA - Baseline'!N339="Other",5,"")))))</f>
        <v/>
      </c>
      <c r="O339" s="176"/>
      <c r="P339" s="178" t="str">
        <f>IF('DATA - Baseline'!P339="","",'DATA - Baseline'!P339)</f>
        <v/>
      </c>
      <c r="Q339" s="178" t="str">
        <f>IF('DATA - Baseline'!Q339="Boy",1,IF('DATA - Baseline'!Q339="Girl",2,""))</f>
        <v/>
      </c>
      <c r="R339" s="192" t="str">
        <f>IF('DATA - Baseline'!R339&gt;0,'DATA - Baseline'!R339,"")</f>
        <v/>
      </c>
      <c r="S339" s="178" t="str">
        <f>IF('DATA - Baseline'!S339="Less than 0.5km",1,IF('DATA - Baseline'!S339="0.51 to 1.59km",2,IF('DATA - Baseline'!S339="1.6 to 3km",3,IF('DATA - Baseline'!S339="Over 3km",4, ""))))</f>
        <v/>
      </c>
      <c r="T339" s="126"/>
      <c r="U339" s="135"/>
      <c r="V339" s="135"/>
      <c r="W339" s="135"/>
      <c r="X339" s="135"/>
      <c r="Y339" s="135"/>
      <c r="Z339" s="178" t="str">
        <f>IF('DATA - Baseline'!Z339="STRONGLY AGREE",1,IF('DATA - Baseline'!Z339="AGREE",2,IF('DATA - Baseline'!Z339="DISAGREE",3,IF('DATA - Baseline'!Z339="STRONGLY DISAGREE",4, ""))))</f>
        <v/>
      </c>
      <c r="AA339" s="178" t="str">
        <f>IF(C339="","",(IF(COUNTA('DATA - Baseline'!AB339:AV339)&gt;0,1,2)))</f>
        <v/>
      </c>
      <c r="AB339" s="152"/>
      <c r="AC339" s="153"/>
      <c r="AD339" s="153"/>
      <c r="AE339" s="153"/>
      <c r="AF339" s="153"/>
      <c r="AG339" s="153"/>
      <c r="AH339" s="151"/>
      <c r="AI339" s="156"/>
      <c r="AJ339" s="156"/>
      <c r="AK339" s="156"/>
      <c r="AL339" s="156"/>
      <c r="AM339" s="156"/>
      <c r="AN339" s="156"/>
      <c r="AO339" s="157"/>
      <c r="AP339" s="158"/>
      <c r="AQ339" s="158"/>
      <c r="AR339" s="158"/>
      <c r="AS339" s="158"/>
      <c r="AT339" s="158"/>
      <c r="AU339" s="158"/>
      <c r="AV339" s="158"/>
      <c r="AW339" s="178" t="str">
        <f>IF('DATA - Baseline'!AW339="Relaxed",1,IF('DATA - Baseline'!AW339="Rushed",2,IF('DATA - Baseline'!AW339="Happy",3,IF('DATA - Baseline'!AW339="Tired",4,""))))</f>
        <v/>
      </c>
      <c r="AX339" s="178" t="str">
        <f>IF('DATA - Baseline'!AX339="Relaxed",1,IF('DATA - Baseline'!AX339="Rushed",2,IF('DATA - Baseline'!AX339="Happy",3,IF('DATA - Baseline'!AX339="Tired",4,""))))</f>
        <v/>
      </c>
      <c r="AY339" s="154"/>
      <c r="AZ339" s="314" t="str">
        <f>IF('DATA - Baseline'!AZ339="Yes",1,IF('DATA - Baseline'!AZ339="No",2,""))</f>
        <v/>
      </c>
      <c r="BA339" s="273"/>
      <c r="BB339" s="159"/>
      <c r="BC339" s="159"/>
      <c r="BE339" s="175"/>
    </row>
    <row r="340" spans="1:57" s="132" customFormat="1" ht="15" x14ac:dyDescent="0.3">
      <c r="A340" s="148"/>
      <c r="B340" s="149"/>
      <c r="C340" s="236" t="str">
        <f t="shared" si="5"/>
        <v/>
      </c>
      <c r="D340" s="198" t="str">
        <f>IF('DATA - Baseline'!D340="","",'DATA - Baseline'!D340)</f>
        <v/>
      </c>
      <c r="E340" s="178" t="str">
        <f>IF('DATA - Baseline'!E340="","",'DATA - Baseline'!E340)</f>
        <v/>
      </c>
      <c r="F340" s="178" t="str">
        <f>IF('DATA - Baseline'!F340="","",'DATA - Baseline'!F340)</f>
        <v/>
      </c>
      <c r="G340" s="178" t="str">
        <f>IF('DATA - Baseline'!G339="","",INDEX(Codes,MATCH('DATA - Baseline'!G339,Modes,0)))</f>
        <v/>
      </c>
      <c r="H340" s="178"/>
      <c r="I340" s="178" t="str">
        <f>IF('DATA - Baseline'!I340="","",INDEX(Codes,MATCH('DATA - Baseline'!I340,Modes,0)))</f>
        <v/>
      </c>
      <c r="J340" s="134"/>
      <c r="K340" s="192" t="str">
        <f>IF('DATA - Baseline'!K340=0,"",IF('DATA - Baseline'!K340="","",'DATA - Baseline'!K340))</f>
        <v/>
      </c>
      <c r="L340" s="192" t="str">
        <f>IF('DATA - Baseline'!L340="Yes",1,IF('DATA - Baseline'!L340="No",2,""))</f>
        <v/>
      </c>
      <c r="M340" s="192" t="str">
        <f>IF('DATA - Baseline'!M340="Yes",1,IF('DATA - Baseline'!M340="No",2,""))</f>
        <v/>
      </c>
      <c r="N340" s="178" t="str">
        <f>IF('DATA - Baseline'!N340="Relaxed",1,IF('DATA - Baseline'!N340="Rushed",2,IF('DATA - Baseline'!N340="Happy",3,IF('DATA - Baseline'!N340="Frustrated",4,IF('DATA - Baseline'!N340="Other",5,"")))))</f>
        <v/>
      </c>
      <c r="O340" s="176"/>
      <c r="P340" s="178" t="str">
        <f>IF('DATA - Baseline'!P340="","",'DATA - Baseline'!P340)</f>
        <v/>
      </c>
      <c r="Q340" s="178" t="str">
        <f>IF('DATA - Baseline'!Q340="Boy",1,IF('DATA - Baseline'!Q340="Girl",2,""))</f>
        <v/>
      </c>
      <c r="R340" s="192" t="str">
        <f>IF('DATA - Baseline'!R340&gt;0,'DATA - Baseline'!R340,"")</f>
        <v/>
      </c>
      <c r="S340" s="178" t="str">
        <f>IF('DATA - Baseline'!S340="Less than 0.5km",1,IF('DATA - Baseline'!S340="0.51 to 1.59km",2,IF('DATA - Baseline'!S340="1.6 to 3km",3,IF('DATA - Baseline'!S340="Over 3km",4, ""))))</f>
        <v/>
      </c>
      <c r="T340" s="126"/>
      <c r="U340" s="135"/>
      <c r="V340" s="135"/>
      <c r="W340" s="135"/>
      <c r="X340" s="135"/>
      <c r="Y340" s="135"/>
      <c r="Z340" s="178" t="str">
        <f>IF('DATA - Baseline'!Z340="STRONGLY AGREE",1,IF('DATA - Baseline'!Z340="AGREE",2,IF('DATA - Baseline'!Z340="DISAGREE",3,IF('DATA - Baseline'!Z340="STRONGLY DISAGREE",4, ""))))</f>
        <v/>
      </c>
      <c r="AA340" s="178" t="str">
        <f>IF(C340="","",(IF(COUNTA('DATA - Baseline'!AB340:AV340)&gt;0,1,2)))</f>
        <v/>
      </c>
      <c r="AB340" s="152"/>
      <c r="AC340" s="153"/>
      <c r="AD340" s="153"/>
      <c r="AE340" s="153"/>
      <c r="AF340" s="153"/>
      <c r="AG340" s="153"/>
      <c r="AH340" s="151"/>
      <c r="AI340" s="156"/>
      <c r="AJ340" s="156"/>
      <c r="AK340" s="156"/>
      <c r="AL340" s="156"/>
      <c r="AM340" s="156"/>
      <c r="AN340" s="156"/>
      <c r="AO340" s="157"/>
      <c r="AP340" s="158"/>
      <c r="AQ340" s="158"/>
      <c r="AR340" s="158"/>
      <c r="AS340" s="158"/>
      <c r="AT340" s="158"/>
      <c r="AU340" s="158"/>
      <c r="AV340" s="158"/>
      <c r="AW340" s="178" t="str">
        <f>IF('DATA - Baseline'!AW340="Relaxed",1,IF('DATA - Baseline'!AW340="Rushed",2,IF('DATA - Baseline'!AW340="Happy",3,IF('DATA - Baseline'!AW340="Tired",4,""))))</f>
        <v/>
      </c>
      <c r="AX340" s="178" t="str">
        <f>IF('DATA - Baseline'!AX340="Relaxed",1,IF('DATA - Baseline'!AX340="Rushed",2,IF('DATA - Baseline'!AX340="Happy",3,IF('DATA - Baseline'!AX340="Tired",4,""))))</f>
        <v/>
      </c>
      <c r="AY340" s="154"/>
      <c r="AZ340" s="314" t="str">
        <f>IF('DATA - Baseline'!AZ340="Yes",1,IF('DATA - Baseline'!AZ340="No",2,""))</f>
        <v/>
      </c>
      <c r="BA340" s="273"/>
      <c r="BB340" s="159"/>
      <c r="BC340" s="159"/>
      <c r="BE340" s="175"/>
    </row>
    <row r="341" spans="1:57" s="132" customFormat="1" ht="15" x14ac:dyDescent="0.3">
      <c r="A341" s="148"/>
      <c r="B341" s="149"/>
      <c r="C341" s="236" t="str">
        <f t="shared" si="5"/>
        <v/>
      </c>
      <c r="D341" s="198" t="str">
        <f>IF('DATA - Baseline'!D341="","",'DATA - Baseline'!D341)</f>
        <v/>
      </c>
      <c r="E341" s="178" t="str">
        <f>IF('DATA - Baseline'!E341="","",'DATA - Baseline'!E341)</f>
        <v/>
      </c>
      <c r="F341" s="178" t="str">
        <f>IF('DATA - Baseline'!F341="","",'DATA - Baseline'!F341)</f>
        <v/>
      </c>
      <c r="G341" s="178" t="str">
        <f>IF('DATA - Baseline'!G340="","",INDEX(Codes,MATCH('DATA - Baseline'!G340,Modes,0)))</f>
        <v/>
      </c>
      <c r="H341" s="178"/>
      <c r="I341" s="178" t="str">
        <f>IF('DATA - Baseline'!I341="","",INDEX(Codes,MATCH('DATA - Baseline'!I341,Modes,0)))</f>
        <v/>
      </c>
      <c r="J341" s="134"/>
      <c r="K341" s="192" t="str">
        <f>IF('DATA - Baseline'!K341=0,"",IF('DATA - Baseline'!K341="","",'DATA - Baseline'!K341))</f>
        <v/>
      </c>
      <c r="L341" s="192" t="str">
        <f>IF('DATA - Baseline'!L341="Yes",1,IF('DATA - Baseline'!L341="No",2,""))</f>
        <v/>
      </c>
      <c r="M341" s="192" t="str">
        <f>IF('DATA - Baseline'!M341="Yes",1,IF('DATA - Baseline'!M341="No",2,""))</f>
        <v/>
      </c>
      <c r="N341" s="178" t="str">
        <f>IF('DATA - Baseline'!N341="Relaxed",1,IF('DATA - Baseline'!N341="Rushed",2,IF('DATA - Baseline'!N341="Happy",3,IF('DATA - Baseline'!N341="Frustrated",4,IF('DATA - Baseline'!N341="Other",5,"")))))</f>
        <v/>
      </c>
      <c r="O341" s="176"/>
      <c r="P341" s="178" t="str">
        <f>IF('DATA - Baseline'!P341="","",'DATA - Baseline'!P341)</f>
        <v/>
      </c>
      <c r="Q341" s="178" t="str">
        <f>IF('DATA - Baseline'!Q341="Boy",1,IF('DATA - Baseline'!Q341="Girl",2,""))</f>
        <v/>
      </c>
      <c r="R341" s="192" t="str">
        <f>IF('DATA - Baseline'!R341&gt;0,'DATA - Baseline'!R341,"")</f>
        <v/>
      </c>
      <c r="S341" s="178" t="str">
        <f>IF('DATA - Baseline'!S341="Less than 0.5km",1,IF('DATA - Baseline'!S341="0.51 to 1.59km",2,IF('DATA - Baseline'!S341="1.6 to 3km",3,IF('DATA - Baseline'!S341="Over 3km",4, ""))))</f>
        <v/>
      </c>
      <c r="T341" s="126"/>
      <c r="U341" s="135"/>
      <c r="V341" s="135"/>
      <c r="W341" s="135"/>
      <c r="X341" s="135"/>
      <c r="Y341" s="135"/>
      <c r="Z341" s="178" t="str">
        <f>IF('DATA - Baseline'!Z341="STRONGLY AGREE",1,IF('DATA - Baseline'!Z341="AGREE",2,IF('DATA - Baseline'!Z341="DISAGREE",3,IF('DATA - Baseline'!Z341="STRONGLY DISAGREE",4, ""))))</f>
        <v/>
      </c>
      <c r="AA341" s="178" t="str">
        <f>IF(C341="","",(IF(COUNTA('DATA - Baseline'!AB341:AV341)&gt;0,1,2)))</f>
        <v/>
      </c>
      <c r="AB341" s="152"/>
      <c r="AC341" s="153"/>
      <c r="AD341" s="153"/>
      <c r="AE341" s="153"/>
      <c r="AF341" s="153"/>
      <c r="AG341" s="153"/>
      <c r="AH341" s="151"/>
      <c r="AI341" s="156"/>
      <c r="AJ341" s="156"/>
      <c r="AK341" s="156"/>
      <c r="AL341" s="156"/>
      <c r="AM341" s="156"/>
      <c r="AN341" s="156"/>
      <c r="AO341" s="157"/>
      <c r="AP341" s="158"/>
      <c r="AQ341" s="158"/>
      <c r="AR341" s="158"/>
      <c r="AS341" s="158"/>
      <c r="AT341" s="158"/>
      <c r="AU341" s="158"/>
      <c r="AV341" s="158"/>
      <c r="AW341" s="178" t="str">
        <f>IF('DATA - Baseline'!AW341="Relaxed",1,IF('DATA - Baseline'!AW341="Rushed",2,IF('DATA - Baseline'!AW341="Happy",3,IF('DATA - Baseline'!AW341="Tired",4,""))))</f>
        <v/>
      </c>
      <c r="AX341" s="178" t="str">
        <f>IF('DATA - Baseline'!AX341="Relaxed",1,IF('DATA - Baseline'!AX341="Rushed",2,IF('DATA - Baseline'!AX341="Happy",3,IF('DATA - Baseline'!AX341="Tired",4,""))))</f>
        <v/>
      </c>
      <c r="AY341" s="154"/>
      <c r="AZ341" s="314" t="str">
        <f>IF('DATA - Baseline'!AZ341="Yes",1,IF('DATA - Baseline'!AZ341="No",2,""))</f>
        <v/>
      </c>
      <c r="BA341" s="273"/>
      <c r="BB341" s="159"/>
      <c r="BC341" s="159"/>
      <c r="BE341" s="175"/>
    </row>
    <row r="342" spans="1:57" s="132" customFormat="1" ht="15" x14ac:dyDescent="0.3">
      <c r="A342" s="148"/>
      <c r="B342" s="149"/>
      <c r="C342" s="236" t="str">
        <f t="shared" si="5"/>
        <v/>
      </c>
      <c r="D342" s="198" t="str">
        <f>IF('DATA - Baseline'!D342="","",'DATA - Baseline'!D342)</f>
        <v/>
      </c>
      <c r="E342" s="178" t="str">
        <f>IF('DATA - Baseline'!E342="","",'DATA - Baseline'!E342)</f>
        <v/>
      </c>
      <c r="F342" s="178" t="str">
        <f>IF('DATA - Baseline'!F342="","",'DATA - Baseline'!F342)</f>
        <v/>
      </c>
      <c r="G342" s="178" t="str">
        <f>IF('DATA - Baseline'!G341="","",INDEX(Codes,MATCH('DATA - Baseline'!G341,Modes,0)))</f>
        <v/>
      </c>
      <c r="H342" s="178"/>
      <c r="I342" s="178" t="str">
        <f>IF('DATA - Baseline'!I342="","",INDEX(Codes,MATCH('DATA - Baseline'!I342,Modes,0)))</f>
        <v/>
      </c>
      <c r="J342" s="134"/>
      <c r="K342" s="192" t="str">
        <f>IF('DATA - Baseline'!K342=0,"",IF('DATA - Baseline'!K342="","",'DATA - Baseline'!K342))</f>
        <v/>
      </c>
      <c r="L342" s="192" t="str">
        <f>IF('DATA - Baseline'!L342="Yes",1,IF('DATA - Baseline'!L342="No",2,""))</f>
        <v/>
      </c>
      <c r="M342" s="192" t="str">
        <f>IF('DATA - Baseline'!M342="Yes",1,IF('DATA - Baseline'!M342="No",2,""))</f>
        <v/>
      </c>
      <c r="N342" s="178" t="str">
        <f>IF('DATA - Baseline'!N342="Relaxed",1,IF('DATA - Baseline'!N342="Rushed",2,IF('DATA - Baseline'!N342="Happy",3,IF('DATA - Baseline'!N342="Frustrated",4,IF('DATA - Baseline'!N342="Other",5,"")))))</f>
        <v/>
      </c>
      <c r="O342" s="176"/>
      <c r="P342" s="178" t="str">
        <f>IF('DATA - Baseline'!P342="","",'DATA - Baseline'!P342)</f>
        <v/>
      </c>
      <c r="Q342" s="178" t="str">
        <f>IF('DATA - Baseline'!Q342="Boy",1,IF('DATA - Baseline'!Q342="Girl",2,""))</f>
        <v/>
      </c>
      <c r="R342" s="192" t="str">
        <f>IF('DATA - Baseline'!R342&gt;0,'DATA - Baseline'!R342,"")</f>
        <v/>
      </c>
      <c r="S342" s="178" t="str">
        <f>IF('DATA - Baseline'!S342="Less than 0.5km",1,IF('DATA - Baseline'!S342="0.51 to 1.59km",2,IF('DATA - Baseline'!S342="1.6 to 3km",3,IF('DATA - Baseline'!S342="Over 3km",4, ""))))</f>
        <v/>
      </c>
      <c r="T342" s="126"/>
      <c r="U342" s="135"/>
      <c r="V342" s="135"/>
      <c r="W342" s="135"/>
      <c r="X342" s="135"/>
      <c r="Y342" s="135"/>
      <c r="Z342" s="178" t="str">
        <f>IF('DATA - Baseline'!Z342="STRONGLY AGREE",1,IF('DATA - Baseline'!Z342="AGREE",2,IF('DATA - Baseline'!Z342="DISAGREE",3,IF('DATA - Baseline'!Z342="STRONGLY DISAGREE",4, ""))))</f>
        <v/>
      </c>
      <c r="AA342" s="178" t="str">
        <f>IF(C342="","",(IF(COUNTA('DATA - Baseline'!AB342:AV342)&gt;0,1,2)))</f>
        <v/>
      </c>
      <c r="AB342" s="152"/>
      <c r="AC342" s="153"/>
      <c r="AD342" s="153"/>
      <c r="AE342" s="153"/>
      <c r="AF342" s="153"/>
      <c r="AG342" s="153"/>
      <c r="AH342" s="150"/>
      <c r="AI342" s="156"/>
      <c r="AJ342" s="156"/>
      <c r="AK342" s="156"/>
      <c r="AL342" s="156"/>
      <c r="AM342" s="156"/>
      <c r="AN342" s="156"/>
      <c r="AO342" s="157"/>
      <c r="AP342" s="158"/>
      <c r="AQ342" s="158"/>
      <c r="AR342" s="158"/>
      <c r="AS342" s="158"/>
      <c r="AT342" s="158"/>
      <c r="AU342" s="158"/>
      <c r="AV342" s="158"/>
      <c r="AW342" s="178" t="str">
        <f>IF('DATA - Baseline'!AW342="Relaxed",1,IF('DATA - Baseline'!AW342="Rushed",2,IF('DATA - Baseline'!AW342="Happy",3,IF('DATA - Baseline'!AW342="Tired",4,""))))</f>
        <v/>
      </c>
      <c r="AX342" s="178" t="str">
        <f>IF('DATA - Baseline'!AX342="Relaxed",1,IF('DATA - Baseline'!AX342="Rushed",2,IF('DATA - Baseline'!AX342="Happy",3,IF('DATA - Baseline'!AX342="Tired",4,""))))</f>
        <v/>
      </c>
      <c r="AY342" s="154"/>
      <c r="AZ342" s="314" t="str">
        <f>IF('DATA - Baseline'!AZ342="Yes",1,IF('DATA - Baseline'!AZ342="No",2,""))</f>
        <v/>
      </c>
      <c r="BA342" s="273"/>
      <c r="BB342" s="159"/>
      <c r="BC342" s="159"/>
      <c r="BE342" s="175"/>
    </row>
    <row r="343" spans="1:57" s="132" customFormat="1" ht="15" x14ac:dyDescent="0.3">
      <c r="A343" s="148"/>
      <c r="B343" s="149"/>
      <c r="C343" s="236" t="str">
        <f t="shared" si="5"/>
        <v/>
      </c>
      <c r="D343" s="198" t="str">
        <f>IF('DATA - Baseline'!D343="","",'DATA - Baseline'!D343)</f>
        <v/>
      </c>
      <c r="E343" s="178" t="str">
        <f>IF('DATA - Baseline'!E343="","",'DATA - Baseline'!E343)</f>
        <v/>
      </c>
      <c r="F343" s="178" t="str">
        <f>IF('DATA - Baseline'!F343="","",'DATA - Baseline'!F343)</f>
        <v/>
      </c>
      <c r="G343" s="178" t="str">
        <f>IF('DATA - Baseline'!G342="","",INDEX(Codes,MATCH('DATA - Baseline'!G342,Modes,0)))</f>
        <v/>
      </c>
      <c r="H343" s="178"/>
      <c r="I343" s="178" t="str">
        <f>IF('DATA - Baseline'!I343="","",INDEX(Codes,MATCH('DATA - Baseline'!I343,Modes,0)))</f>
        <v/>
      </c>
      <c r="J343" s="134"/>
      <c r="K343" s="192" t="str">
        <f>IF('DATA - Baseline'!K343=0,"",IF('DATA - Baseline'!K343="","",'DATA - Baseline'!K343))</f>
        <v/>
      </c>
      <c r="L343" s="192" t="str">
        <f>IF('DATA - Baseline'!L343="Yes",1,IF('DATA - Baseline'!L343="No",2,""))</f>
        <v/>
      </c>
      <c r="M343" s="192" t="str">
        <f>IF('DATA - Baseline'!M343="Yes",1,IF('DATA - Baseline'!M343="No",2,""))</f>
        <v/>
      </c>
      <c r="N343" s="178" t="str">
        <f>IF('DATA - Baseline'!N343="Relaxed",1,IF('DATA - Baseline'!N343="Rushed",2,IF('DATA - Baseline'!N343="Happy",3,IF('DATA - Baseline'!N343="Frustrated",4,IF('DATA - Baseline'!N343="Other",5,"")))))</f>
        <v/>
      </c>
      <c r="O343" s="176"/>
      <c r="P343" s="178" t="str">
        <f>IF('DATA - Baseline'!P343="","",'DATA - Baseline'!P343)</f>
        <v/>
      </c>
      <c r="Q343" s="178" t="str">
        <f>IF('DATA - Baseline'!Q343="Boy",1,IF('DATA - Baseline'!Q343="Girl",2,""))</f>
        <v/>
      </c>
      <c r="R343" s="192" t="str">
        <f>IF('DATA - Baseline'!R343&gt;0,'DATA - Baseline'!R343,"")</f>
        <v/>
      </c>
      <c r="S343" s="178" t="str">
        <f>IF('DATA - Baseline'!S343="Less than 0.5km",1,IF('DATA - Baseline'!S343="0.51 to 1.59km",2,IF('DATA - Baseline'!S343="1.6 to 3km",3,IF('DATA - Baseline'!S343="Over 3km",4, ""))))</f>
        <v/>
      </c>
      <c r="T343" s="126"/>
      <c r="U343" s="135"/>
      <c r="V343" s="135"/>
      <c r="W343" s="135"/>
      <c r="X343" s="135"/>
      <c r="Y343" s="135"/>
      <c r="Z343" s="178" t="str">
        <f>IF('DATA - Baseline'!Z343="STRONGLY AGREE",1,IF('DATA - Baseline'!Z343="AGREE",2,IF('DATA - Baseline'!Z343="DISAGREE",3,IF('DATA - Baseline'!Z343="STRONGLY DISAGREE",4, ""))))</f>
        <v/>
      </c>
      <c r="AA343" s="178" t="str">
        <f>IF(C343="","",(IF(COUNTA('DATA - Baseline'!AB343:AV343)&gt;0,1,2)))</f>
        <v/>
      </c>
      <c r="AB343" s="152"/>
      <c r="AC343" s="153"/>
      <c r="AD343" s="153"/>
      <c r="AE343" s="153"/>
      <c r="AF343" s="153"/>
      <c r="AG343" s="153"/>
      <c r="AH343" s="151"/>
      <c r="AI343" s="156"/>
      <c r="AJ343" s="156"/>
      <c r="AK343" s="156"/>
      <c r="AL343" s="156"/>
      <c r="AM343" s="156"/>
      <c r="AN343" s="156"/>
      <c r="AO343" s="157"/>
      <c r="AP343" s="158"/>
      <c r="AQ343" s="158"/>
      <c r="AR343" s="158"/>
      <c r="AS343" s="158"/>
      <c r="AT343" s="158"/>
      <c r="AU343" s="158"/>
      <c r="AV343" s="158"/>
      <c r="AW343" s="178" t="str">
        <f>IF('DATA - Baseline'!AW343="Relaxed",1,IF('DATA - Baseline'!AW343="Rushed",2,IF('DATA - Baseline'!AW343="Happy",3,IF('DATA - Baseline'!AW343="Tired",4,""))))</f>
        <v/>
      </c>
      <c r="AX343" s="178" t="str">
        <f>IF('DATA - Baseline'!AX343="Relaxed",1,IF('DATA - Baseline'!AX343="Rushed",2,IF('DATA - Baseline'!AX343="Happy",3,IF('DATA - Baseline'!AX343="Tired",4,""))))</f>
        <v/>
      </c>
      <c r="AY343" s="154"/>
      <c r="AZ343" s="314" t="str">
        <f>IF('DATA - Baseline'!AZ343="Yes",1,IF('DATA - Baseline'!AZ343="No",2,""))</f>
        <v/>
      </c>
      <c r="BA343" s="273"/>
      <c r="BB343" s="159"/>
      <c r="BC343" s="159"/>
      <c r="BE343" s="175"/>
    </row>
    <row r="344" spans="1:57" s="132" customFormat="1" ht="15" x14ac:dyDescent="0.3">
      <c r="A344" s="148"/>
      <c r="B344" s="149"/>
      <c r="C344" s="236" t="str">
        <f t="shared" si="5"/>
        <v/>
      </c>
      <c r="D344" s="198" t="str">
        <f>IF('DATA - Baseline'!D344="","",'DATA - Baseline'!D344)</f>
        <v/>
      </c>
      <c r="E344" s="178" t="str">
        <f>IF('DATA - Baseline'!E344="","",'DATA - Baseline'!E344)</f>
        <v/>
      </c>
      <c r="F344" s="178" t="str">
        <f>IF('DATA - Baseline'!F344="","",'DATA - Baseline'!F344)</f>
        <v/>
      </c>
      <c r="G344" s="178" t="str">
        <f>IF('DATA - Baseline'!G343="","",INDEX(Codes,MATCH('DATA - Baseline'!G343,Modes,0)))</f>
        <v/>
      </c>
      <c r="H344" s="178"/>
      <c r="I344" s="178" t="str">
        <f>IF('DATA - Baseline'!I344="","",INDEX(Codes,MATCH('DATA - Baseline'!I344,Modes,0)))</f>
        <v/>
      </c>
      <c r="J344" s="134"/>
      <c r="K344" s="192" t="str">
        <f>IF('DATA - Baseline'!K344=0,"",IF('DATA - Baseline'!K344="","",'DATA - Baseline'!K344))</f>
        <v/>
      </c>
      <c r="L344" s="192" t="str">
        <f>IF('DATA - Baseline'!L344="Yes",1,IF('DATA - Baseline'!L344="No",2,""))</f>
        <v/>
      </c>
      <c r="M344" s="192" t="str">
        <f>IF('DATA - Baseline'!M344="Yes",1,IF('DATA - Baseline'!M344="No",2,""))</f>
        <v/>
      </c>
      <c r="N344" s="178" t="str">
        <f>IF('DATA - Baseline'!N344="Relaxed",1,IF('DATA - Baseline'!N344="Rushed",2,IF('DATA - Baseline'!N344="Happy",3,IF('DATA - Baseline'!N344="Frustrated",4,IF('DATA - Baseline'!N344="Other",5,"")))))</f>
        <v/>
      </c>
      <c r="O344" s="176"/>
      <c r="P344" s="178" t="str">
        <f>IF('DATA - Baseline'!P344="","",'DATA - Baseline'!P344)</f>
        <v/>
      </c>
      <c r="Q344" s="178" t="str">
        <f>IF('DATA - Baseline'!Q344="Boy",1,IF('DATA - Baseline'!Q344="Girl",2,""))</f>
        <v/>
      </c>
      <c r="R344" s="192" t="str">
        <f>IF('DATA - Baseline'!R344&gt;0,'DATA - Baseline'!R344,"")</f>
        <v/>
      </c>
      <c r="S344" s="178" t="str">
        <f>IF('DATA - Baseline'!S344="Less than 0.5km",1,IF('DATA - Baseline'!S344="0.51 to 1.59km",2,IF('DATA - Baseline'!S344="1.6 to 3km",3,IF('DATA - Baseline'!S344="Over 3km",4, ""))))</f>
        <v/>
      </c>
      <c r="T344" s="126"/>
      <c r="U344" s="135"/>
      <c r="V344" s="135"/>
      <c r="W344" s="135"/>
      <c r="X344" s="135"/>
      <c r="Y344" s="135"/>
      <c r="Z344" s="178" t="str">
        <f>IF('DATA - Baseline'!Z344="STRONGLY AGREE",1,IF('DATA - Baseline'!Z344="AGREE",2,IF('DATA - Baseline'!Z344="DISAGREE",3,IF('DATA - Baseline'!Z344="STRONGLY DISAGREE",4, ""))))</f>
        <v/>
      </c>
      <c r="AA344" s="178" t="str">
        <f>IF(C344="","",(IF(COUNTA('DATA - Baseline'!AB344:AV344)&gt;0,1,2)))</f>
        <v/>
      </c>
      <c r="AB344" s="152"/>
      <c r="AC344" s="153"/>
      <c r="AD344" s="153"/>
      <c r="AE344" s="153"/>
      <c r="AF344" s="153"/>
      <c r="AG344" s="153"/>
      <c r="AH344" s="151"/>
      <c r="AI344" s="156"/>
      <c r="AJ344" s="156"/>
      <c r="AK344" s="156"/>
      <c r="AL344" s="156"/>
      <c r="AM344" s="156"/>
      <c r="AN344" s="156"/>
      <c r="AO344" s="157"/>
      <c r="AP344" s="158"/>
      <c r="AQ344" s="158"/>
      <c r="AR344" s="158"/>
      <c r="AS344" s="158"/>
      <c r="AT344" s="158"/>
      <c r="AU344" s="158"/>
      <c r="AV344" s="158"/>
      <c r="AW344" s="178" t="str">
        <f>IF('DATA - Baseline'!AW344="Relaxed",1,IF('DATA - Baseline'!AW344="Rushed",2,IF('DATA - Baseline'!AW344="Happy",3,IF('DATA - Baseline'!AW344="Tired",4,""))))</f>
        <v/>
      </c>
      <c r="AX344" s="178" t="str">
        <f>IF('DATA - Baseline'!AX344="Relaxed",1,IF('DATA - Baseline'!AX344="Rushed",2,IF('DATA - Baseline'!AX344="Happy",3,IF('DATA - Baseline'!AX344="Tired",4,""))))</f>
        <v/>
      </c>
      <c r="AY344" s="154"/>
      <c r="AZ344" s="314" t="str">
        <f>IF('DATA - Baseline'!AZ344="Yes",1,IF('DATA - Baseline'!AZ344="No",2,""))</f>
        <v/>
      </c>
      <c r="BA344" s="273"/>
      <c r="BB344" s="159"/>
      <c r="BC344" s="159"/>
      <c r="BE344" s="175"/>
    </row>
    <row r="345" spans="1:57" s="132" customFormat="1" ht="15" x14ac:dyDescent="0.3">
      <c r="A345" s="148"/>
      <c r="B345" s="149"/>
      <c r="C345" s="236" t="str">
        <f t="shared" si="5"/>
        <v/>
      </c>
      <c r="D345" s="198" t="str">
        <f>IF('DATA - Baseline'!D345="","",'DATA - Baseline'!D345)</f>
        <v/>
      </c>
      <c r="E345" s="178" t="str">
        <f>IF('DATA - Baseline'!E345="","",'DATA - Baseline'!E345)</f>
        <v/>
      </c>
      <c r="F345" s="178" t="str">
        <f>IF('DATA - Baseline'!F345="","",'DATA - Baseline'!F345)</f>
        <v/>
      </c>
      <c r="G345" s="178" t="str">
        <f>IF('DATA - Baseline'!G344="","",INDEX(Codes,MATCH('DATA - Baseline'!G344,Modes,0)))</f>
        <v/>
      </c>
      <c r="H345" s="178"/>
      <c r="I345" s="178" t="str">
        <f>IF('DATA - Baseline'!I345="","",INDEX(Codes,MATCH('DATA - Baseline'!I345,Modes,0)))</f>
        <v/>
      </c>
      <c r="J345" s="134"/>
      <c r="K345" s="192" t="str">
        <f>IF('DATA - Baseline'!K345=0,"",IF('DATA - Baseline'!K345="","",'DATA - Baseline'!K345))</f>
        <v/>
      </c>
      <c r="L345" s="192" t="str">
        <f>IF('DATA - Baseline'!L345="Yes",1,IF('DATA - Baseline'!L345="No",2,""))</f>
        <v/>
      </c>
      <c r="M345" s="192" t="str">
        <f>IF('DATA - Baseline'!M345="Yes",1,IF('DATA - Baseline'!M345="No",2,""))</f>
        <v/>
      </c>
      <c r="N345" s="178" t="str">
        <f>IF('DATA - Baseline'!N345="Relaxed",1,IF('DATA - Baseline'!N345="Rushed",2,IF('DATA - Baseline'!N345="Happy",3,IF('DATA - Baseline'!N345="Frustrated",4,IF('DATA - Baseline'!N345="Other",5,"")))))</f>
        <v/>
      </c>
      <c r="O345" s="176"/>
      <c r="P345" s="178" t="str">
        <f>IF('DATA - Baseline'!P345="","",'DATA - Baseline'!P345)</f>
        <v/>
      </c>
      <c r="Q345" s="178" t="str">
        <f>IF('DATA - Baseline'!Q345="Boy",1,IF('DATA - Baseline'!Q345="Girl",2,""))</f>
        <v/>
      </c>
      <c r="R345" s="192" t="str">
        <f>IF('DATA - Baseline'!R345&gt;0,'DATA - Baseline'!R345,"")</f>
        <v/>
      </c>
      <c r="S345" s="178" t="str">
        <f>IF('DATA - Baseline'!S345="Less than 0.5km",1,IF('DATA - Baseline'!S345="0.51 to 1.59km",2,IF('DATA - Baseline'!S345="1.6 to 3km",3,IF('DATA - Baseline'!S345="Over 3km",4, ""))))</f>
        <v/>
      </c>
      <c r="T345" s="126"/>
      <c r="U345" s="135"/>
      <c r="V345" s="135"/>
      <c r="W345" s="135"/>
      <c r="X345" s="135"/>
      <c r="Y345" s="135"/>
      <c r="Z345" s="178" t="str">
        <f>IF('DATA - Baseline'!Z345="STRONGLY AGREE",1,IF('DATA - Baseline'!Z345="AGREE",2,IF('DATA - Baseline'!Z345="DISAGREE",3,IF('DATA - Baseline'!Z345="STRONGLY DISAGREE",4, ""))))</f>
        <v/>
      </c>
      <c r="AA345" s="178" t="str">
        <f>IF(C345="","",(IF(COUNTA('DATA - Baseline'!AB345:AV345)&gt;0,1,2)))</f>
        <v/>
      </c>
      <c r="AB345" s="152"/>
      <c r="AC345" s="153"/>
      <c r="AD345" s="153"/>
      <c r="AE345" s="153"/>
      <c r="AF345" s="153"/>
      <c r="AG345" s="153"/>
      <c r="AH345" s="151"/>
      <c r="AI345" s="156"/>
      <c r="AJ345" s="156"/>
      <c r="AK345" s="156"/>
      <c r="AL345" s="156"/>
      <c r="AM345" s="156"/>
      <c r="AN345" s="156"/>
      <c r="AO345" s="157"/>
      <c r="AP345" s="158"/>
      <c r="AQ345" s="158"/>
      <c r="AR345" s="158"/>
      <c r="AS345" s="158"/>
      <c r="AT345" s="158"/>
      <c r="AU345" s="158"/>
      <c r="AV345" s="158"/>
      <c r="AW345" s="178" t="str">
        <f>IF('DATA - Baseline'!AW345="Relaxed",1,IF('DATA - Baseline'!AW345="Rushed",2,IF('DATA - Baseline'!AW345="Happy",3,IF('DATA - Baseline'!AW345="Tired",4,""))))</f>
        <v/>
      </c>
      <c r="AX345" s="178" t="str">
        <f>IF('DATA - Baseline'!AX345="Relaxed",1,IF('DATA - Baseline'!AX345="Rushed",2,IF('DATA - Baseline'!AX345="Happy",3,IF('DATA - Baseline'!AX345="Tired",4,""))))</f>
        <v/>
      </c>
      <c r="AY345" s="154"/>
      <c r="AZ345" s="314" t="str">
        <f>IF('DATA - Baseline'!AZ345="Yes",1,IF('DATA - Baseline'!AZ345="No",2,""))</f>
        <v/>
      </c>
      <c r="BA345" s="273"/>
      <c r="BB345" s="159"/>
      <c r="BC345" s="159"/>
      <c r="BE345" s="175"/>
    </row>
    <row r="346" spans="1:57" s="132" customFormat="1" ht="15" x14ac:dyDescent="0.3">
      <c r="A346" s="148"/>
      <c r="B346" s="149"/>
      <c r="C346" s="236" t="str">
        <f t="shared" si="5"/>
        <v/>
      </c>
      <c r="D346" s="198" t="str">
        <f>IF('DATA - Baseline'!D346="","",'DATA - Baseline'!D346)</f>
        <v/>
      </c>
      <c r="E346" s="178" t="str">
        <f>IF('DATA - Baseline'!E346="","",'DATA - Baseline'!E346)</f>
        <v/>
      </c>
      <c r="F346" s="178" t="str">
        <f>IF('DATA - Baseline'!F346="","",'DATA - Baseline'!F346)</f>
        <v/>
      </c>
      <c r="G346" s="178" t="str">
        <f>IF('DATA - Baseline'!G345="","",INDEX(Codes,MATCH('DATA - Baseline'!G345,Modes,0)))</f>
        <v/>
      </c>
      <c r="H346" s="178"/>
      <c r="I346" s="178" t="str">
        <f>IF('DATA - Baseline'!I346="","",INDEX(Codes,MATCH('DATA - Baseline'!I346,Modes,0)))</f>
        <v/>
      </c>
      <c r="J346" s="134"/>
      <c r="K346" s="192" t="str">
        <f>IF('DATA - Baseline'!K346=0,"",IF('DATA - Baseline'!K346="","",'DATA - Baseline'!K346))</f>
        <v/>
      </c>
      <c r="L346" s="192" t="str">
        <f>IF('DATA - Baseline'!L346="Yes",1,IF('DATA - Baseline'!L346="No",2,""))</f>
        <v/>
      </c>
      <c r="M346" s="192" t="str">
        <f>IF('DATA - Baseline'!M346="Yes",1,IF('DATA - Baseline'!M346="No",2,""))</f>
        <v/>
      </c>
      <c r="N346" s="178" t="str">
        <f>IF('DATA - Baseline'!N346="Relaxed",1,IF('DATA - Baseline'!N346="Rushed",2,IF('DATA - Baseline'!N346="Happy",3,IF('DATA - Baseline'!N346="Frustrated",4,IF('DATA - Baseline'!N346="Other",5,"")))))</f>
        <v/>
      </c>
      <c r="O346" s="176"/>
      <c r="P346" s="178" t="str">
        <f>IF('DATA - Baseline'!P346="","",'DATA - Baseline'!P346)</f>
        <v/>
      </c>
      <c r="Q346" s="178" t="str">
        <f>IF('DATA - Baseline'!Q346="Boy",1,IF('DATA - Baseline'!Q346="Girl",2,""))</f>
        <v/>
      </c>
      <c r="R346" s="192" t="str">
        <f>IF('DATA - Baseline'!R346&gt;0,'DATA - Baseline'!R346,"")</f>
        <v/>
      </c>
      <c r="S346" s="178" t="str">
        <f>IF('DATA - Baseline'!S346="Less than 0.5km",1,IF('DATA - Baseline'!S346="0.51 to 1.59km",2,IF('DATA - Baseline'!S346="1.6 to 3km",3,IF('DATA - Baseline'!S346="Over 3km",4, ""))))</f>
        <v/>
      </c>
      <c r="T346" s="126"/>
      <c r="U346" s="135"/>
      <c r="V346" s="135"/>
      <c r="W346" s="135"/>
      <c r="X346" s="135"/>
      <c r="Y346" s="135"/>
      <c r="Z346" s="178" t="str">
        <f>IF('DATA - Baseline'!Z346="STRONGLY AGREE",1,IF('DATA - Baseline'!Z346="AGREE",2,IF('DATA - Baseline'!Z346="DISAGREE",3,IF('DATA - Baseline'!Z346="STRONGLY DISAGREE",4, ""))))</f>
        <v/>
      </c>
      <c r="AA346" s="178" t="str">
        <f>IF(C346="","",(IF(COUNTA('DATA - Baseline'!AB346:AV346)&gt;0,1,2)))</f>
        <v/>
      </c>
      <c r="AB346" s="152"/>
      <c r="AC346" s="153"/>
      <c r="AD346" s="153"/>
      <c r="AE346" s="153"/>
      <c r="AF346" s="153"/>
      <c r="AG346" s="153"/>
      <c r="AH346" s="151"/>
      <c r="AI346" s="156"/>
      <c r="AJ346" s="156"/>
      <c r="AK346" s="156"/>
      <c r="AL346" s="156"/>
      <c r="AM346" s="156"/>
      <c r="AN346" s="156"/>
      <c r="AO346" s="157"/>
      <c r="AP346" s="158"/>
      <c r="AQ346" s="158"/>
      <c r="AR346" s="158"/>
      <c r="AS346" s="158"/>
      <c r="AT346" s="158"/>
      <c r="AU346" s="158"/>
      <c r="AV346" s="158"/>
      <c r="AW346" s="178" t="str">
        <f>IF('DATA - Baseline'!AW346="Relaxed",1,IF('DATA - Baseline'!AW346="Rushed",2,IF('DATA - Baseline'!AW346="Happy",3,IF('DATA - Baseline'!AW346="Tired",4,""))))</f>
        <v/>
      </c>
      <c r="AX346" s="178" t="str">
        <f>IF('DATA - Baseline'!AX346="Relaxed",1,IF('DATA - Baseline'!AX346="Rushed",2,IF('DATA - Baseline'!AX346="Happy",3,IF('DATA - Baseline'!AX346="Tired",4,""))))</f>
        <v/>
      </c>
      <c r="AY346" s="154"/>
      <c r="AZ346" s="314" t="str">
        <f>IF('DATA - Baseline'!AZ346="Yes",1,IF('DATA - Baseline'!AZ346="No",2,""))</f>
        <v/>
      </c>
      <c r="BA346" s="273"/>
      <c r="BB346" s="159"/>
      <c r="BC346" s="159"/>
      <c r="BE346" s="175"/>
    </row>
    <row r="347" spans="1:57" s="132" customFormat="1" ht="15" x14ac:dyDescent="0.3">
      <c r="A347" s="148"/>
      <c r="B347" s="149"/>
      <c r="C347" s="236" t="str">
        <f t="shared" si="5"/>
        <v/>
      </c>
      <c r="D347" s="198" t="str">
        <f>IF('DATA - Baseline'!D347="","",'DATA - Baseline'!D347)</f>
        <v/>
      </c>
      <c r="E347" s="178" t="str">
        <f>IF('DATA - Baseline'!E347="","",'DATA - Baseline'!E347)</f>
        <v/>
      </c>
      <c r="F347" s="178" t="str">
        <f>IF('DATA - Baseline'!F347="","",'DATA - Baseline'!F347)</f>
        <v/>
      </c>
      <c r="G347" s="178" t="str">
        <f>IF('DATA - Baseline'!G346="","",INDEX(Codes,MATCH('DATA - Baseline'!G346,Modes,0)))</f>
        <v/>
      </c>
      <c r="H347" s="178"/>
      <c r="I347" s="178" t="str">
        <f>IF('DATA - Baseline'!I347="","",INDEX(Codes,MATCH('DATA - Baseline'!I347,Modes,0)))</f>
        <v/>
      </c>
      <c r="J347" s="134"/>
      <c r="K347" s="192" t="str">
        <f>IF('DATA - Baseline'!K347=0,"",IF('DATA - Baseline'!K347="","",'DATA - Baseline'!K347))</f>
        <v/>
      </c>
      <c r="L347" s="192" t="str">
        <f>IF('DATA - Baseline'!L347="Yes",1,IF('DATA - Baseline'!L347="No",2,""))</f>
        <v/>
      </c>
      <c r="M347" s="192" t="str">
        <f>IF('DATA - Baseline'!M347="Yes",1,IF('DATA - Baseline'!M347="No",2,""))</f>
        <v/>
      </c>
      <c r="N347" s="178" t="str">
        <f>IF('DATA - Baseline'!N347="Relaxed",1,IF('DATA - Baseline'!N347="Rushed",2,IF('DATA - Baseline'!N347="Happy",3,IF('DATA - Baseline'!N347="Frustrated",4,IF('DATA - Baseline'!N347="Other",5,"")))))</f>
        <v/>
      </c>
      <c r="O347" s="176"/>
      <c r="P347" s="178" t="str">
        <f>IF('DATA - Baseline'!P347="","",'DATA - Baseline'!P347)</f>
        <v/>
      </c>
      <c r="Q347" s="178" t="str">
        <f>IF('DATA - Baseline'!Q347="Boy",1,IF('DATA - Baseline'!Q347="Girl",2,""))</f>
        <v/>
      </c>
      <c r="R347" s="192" t="str">
        <f>IF('DATA - Baseline'!R347&gt;0,'DATA - Baseline'!R347,"")</f>
        <v/>
      </c>
      <c r="S347" s="178" t="str">
        <f>IF('DATA - Baseline'!S347="Less than 0.5km",1,IF('DATA - Baseline'!S347="0.51 to 1.59km",2,IF('DATA - Baseline'!S347="1.6 to 3km",3,IF('DATA - Baseline'!S347="Over 3km",4, ""))))</f>
        <v/>
      </c>
      <c r="T347" s="126"/>
      <c r="U347" s="135"/>
      <c r="V347" s="135"/>
      <c r="W347" s="135"/>
      <c r="X347" s="135"/>
      <c r="Y347" s="135"/>
      <c r="Z347" s="178" t="str">
        <f>IF('DATA - Baseline'!Z347="STRONGLY AGREE",1,IF('DATA - Baseline'!Z347="AGREE",2,IF('DATA - Baseline'!Z347="DISAGREE",3,IF('DATA - Baseline'!Z347="STRONGLY DISAGREE",4, ""))))</f>
        <v/>
      </c>
      <c r="AA347" s="178" t="str">
        <f>IF(C347="","",(IF(COUNTA('DATA - Baseline'!AB347:AV347)&gt;0,1,2)))</f>
        <v/>
      </c>
      <c r="AB347" s="152"/>
      <c r="AC347" s="153"/>
      <c r="AD347" s="153"/>
      <c r="AE347" s="153"/>
      <c r="AF347" s="153"/>
      <c r="AG347" s="153"/>
      <c r="AH347" s="151"/>
      <c r="AI347" s="156"/>
      <c r="AJ347" s="156"/>
      <c r="AK347" s="156"/>
      <c r="AL347" s="156"/>
      <c r="AM347" s="156"/>
      <c r="AN347" s="156"/>
      <c r="AO347" s="157"/>
      <c r="AP347" s="158"/>
      <c r="AQ347" s="158"/>
      <c r="AR347" s="158"/>
      <c r="AS347" s="158"/>
      <c r="AT347" s="158"/>
      <c r="AU347" s="158"/>
      <c r="AV347" s="158"/>
      <c r="AW347" s="178" t="str">
        <f>IF('DATA - Baseline'!AW347="Relaxed",1,IF('DATA - Baseline'!AW347="Rushed",2,IF('DATA - Baseline'!AW347="Happy",3,IF('DATA - Baseline'!AW347="Tired",4,""))))</f>
        <v/>
      </c>
      <c r="AX347" s="178" t="str">
        <f>IF('DATA - Baseline'!AX347="Relaxed",1,IF('DATA - Baseline'!AX347="Rushed",2,IF('DATA - Baseline'!AX347="Happy",3,IF('DATA - Baseline'!AX347="Tired",4,""))))</f>
        <v/>
      </c>
      <c r="AY347" s="154"/>
      <c r="AZ347" s="314" t="str">
        <f>IF('DATA - Baseline'!AZ347="Yes",1,IF('DATA - Baseline'!AZ347="No",2,""))</f>
        <v/>
      </c>
      <c r="BA347" s="273"/>
      <c r="BB347" s="159"/>
      <c r="BC347" s="159"/>
      <c r="BE347" s="175"/>
    </row>
    <row r="348" spans="1:57" s="132" customFormat="1" ht="15" x14ac:dyDescent="0.3">
      <c r="A348" s="148"/>
      <c r="B348" s="149"/>
      <c r="C348" s="236" t="str">
        <f t="shared" si="5"/>
        <v/>
      </c>
      <c r="D348" s="198" t="str">
        <f>IF('DATA - Baseline'!D348="","",'DATA - Baseline'!D348)</f>
        <v/>
      </c>
      <c r="E348" s="178" t="str">
        <f>IF('DATA - Baseline'!E348="","",'DATA - Baseline'!E348)</f>
        <v/>
      </c>
      <c r="F348" s="178" t="str">
        <f>IF('DATA - Baseline'!F348="","",'DATA - Baseline'!F348)</f>
        <v/>
      </c>
      <c r="G348" s="178" t="str">
        <f>IF('DATA - Baseline'!G347="","",INDEX(Codes,MATCH('DATA - Baseline'!G347,Modes,0)))</f>
        <v/>
      </c>
      <c r="H348" s="178"/>
      <c r="I348" s="178" t="str">
        <f>IF('DATA - Baseline'!I348="","",INDEX(Codes,MATCH('DATA - Baseline'!I348,Modes,0)))</f>
        <v/>
      </c>
      <c r="J348" s="134"/>
      <c r="K348" s="192" t="str">
        <f>IF('DATA - Baseline'!K348=0,"",IF('DATA - Baseline'!K348="","",'DATA - Baseline'!K348))</f>
        <v/>
      </c>
      <c r="L348" s="192" t="str">
        <f>IF('DATA - Baseline'!L348="Yes",1,IF('DATA - Baseline'!L348="No",2,""))</f>
        <v/>
      </c>
      <c r="M348" s="192" t="str">
        <f>IF('DATA - Baseline'!M348="Yes",1,IF('DATA - Baseline'!M348="No",2,""))</f>
        <v/>
      </c>
      <c r="N348" s="178" t="str">
        <f>IF('DATA - Baseline'!N348="Relaxed",1,IF('DATA - Baseline'!N348="Rushed",2,IF('DATA - Baseline'!N348="Happy",3,IF('DATA - Baseline'!N348="Frustrated",4,IF('DATA - Baseline'!N348="Other",5,"")))))</f>
        <v/>
      </c>
      <c r="O348" s="176"/>
      <c r="P348" s="178" t="str">
        <f>IF('DATA - Baseline'!P348="","",'DATA - Baseline'!P348)</f>
        <v/>
      </c>
      <c r="Q348" s="178" t="str">
        <f>IF('DATA - Baseline'!Q348="Boy",1,IF('DATA - Baseline'!Q348="Girl",2,""))</f>
        <v/>
      </c>
      <c r="R348" s="192" t="str">
        <f>IF('DATA - Baseline'!R348&gt;0,'DATA - Baseline'!R348,"")</f>
        <v/>
      </c>
      <c r="S348" s="178" t="str">
        <f>IF('DATA - Baseline'!S348="Less than 0.5km",1,IF('DATA - Baseline'!S348="0.51 to 1.59km",2,IF('DATA - Baseline'!S348="1.6 to 3km",3,IF('DATA - Baseline'!S348="Over 3km",4, ""))))</f>
        <v/>
      </c>
      <c r="T348" s="126"/>
      <c r="U348" s="135"/>
      <c r="V348" s="135"/>
      <c r="W348" s="135"/>
      <c r="X348" s="135"/>
      <c r="Y348" s="135"/>
      <c r="Z348" s="178" t="str">
        <f>IF('DATA - Baseline'!Z348="STRONGLY AGREE",1,IF('DATA - Baseline'!Z348="AGREE",2,IF('DATA - Baseline'!Z348="DISAGREE",3,IF('DATA - Baseline'!Z348="STRONGLY DISAGREE",4, ""))))</f>
        <v/>
      </c>
      <c r="AA348" s="178" t="str">
        <f>IF(C348="","",(IF(COUNTA('DATA - Baseline'!AB348:AV348)&gt;0,1,2)))</f>
        <v/>
      </c>
      <c r="AB348" s="152"/>
      <c r="AC348" s="153"/>
      <c r="AD348" s="153"/>
      <c r="AE348" s="153"/>
      <c r="AF348" s="153"/>
      <c r="AG348" s="153"/>
      <c r="AH348" s="151"/>
      <c r="AI348" s="156"/>
      <c r="AJ348" s="156"/>
      <c r="AK348" s="156"/>
      <c r="AL348" s="156"/>
      <c r="AM348" s="156"/>
      <c r="AN348" s="156"/>
      <c r="AO348" s="157"/>
      <c r="AP348" s="158"/>
      <c r="AQ348" s="158"/>
      <c r="AR348" s="158"/>
      <c r="AS348" s="158"/>
      <c r="AT348" s="158"/>
      <c r="AU348" s="158"/>
      <c r="AV348" s="158"/>
      <c r="AW348" s="178" t="str">
        <f>IF('DATA - Baseline'!AW348="Relaxed",1,IF('DATA - Baseline'!AW348="Rushed",2,IF('DATA - Baseline'!AW348="Happy",3,IF('DATA - Baseline'!AW348="Tired",4,""))))</f>
        <v/>
      </c>
      <c r="AX348" s="178" t="str">
        <f>IF('DATA - Baseline'!AX348="Relaxed",1,IF('DATA - Baseline'!AX348="Rushed",2,IF('DATA - Baseline'!AX348="Happy",3,IF('DATA - Baseline'!AX348="Tired",4,""))))</f>
        <v/>
      </c>
      <c r="AY348" s="154"/>
      <c r="AZ348" s="314" t="str">
        <f>IF('DATA - Baseline'!AZ348="Yes",1,IF('DATA - Baseline'!AZ348="No",2,""))</f>
        <v/>
      </c>
      <c r="BA348" s="273"/>
      <c r="BB348" s="159"/>
      <c r="BC348" s="159"/>
      <c r="BE348" s="175"/>
    </row>
    <row r="349" spans="1:57" s="132" customFormat="1" ht="15" x14ac:dyDescent="0.3">
      <c r="A349" s="148"/>
      <c r="B349" s="149"/>
      <c r="C349" s="236" t="str">
        <f t="shared" si="5"/>
        <v/>
      </c>
      <c r="D349" s="198" t="str">
        <f>IF('DATA - Baseline'!D349="","",'DATA - Baseline'!D349)</f>
        <v/>
      </c>
      <c r="E349" s="178" t="str">
        <f>IF('DATA - Baseline'!E349="","",'DATA - Baseline'!E349)</f>
        <v/>
      </c>
      <c r="F349" s="178" t="str">
        <f>IF('DATA - Baseline'!F349="","",'DATA - Baseline'!F349)</f>
        <v/>
      </c>
      <c r="G349" s="178" t="str">
        <f>IF('DATA - Baseline'!G348="","",INDEX(Codes,MATCH('DATA - Baseline'!G348,Modes,0)))</f>
        <v/>
      </c>
      <c r="H349" s="178"/>
      <c r="I349" s="178" t="str">
        <f>IF('DATA - Baseline'!I349="","",INDEX(Codes,MATCH('DATA - Baseline'!I349,Modes,0)))</f>
        <v/>
      </c>
      <c r="J349" s="134"/>
      <c r="K349" s="192" t="str">
        <f>IF('DATA - Baseline'!K349=0,"",IF('DATA - Baseline'!K349="","",'DATA - Baseline'!K349))</f>
        <v/>
      </c>
      <c r="L349" s="192" t="str">
        <f>IF('DATA - Baseline'!L349="Yes",1,IF('DATA - Baseline'!L349="No",2,""))</f>
        <v/>
      </c>
      <c r="M349" s="192" t="str">
        <f>IF('DATA - Baseline'!M349="Yes",1,IF('DATA - Baseline'!M349="No",2,""))</f>
        <v/>
      </c>
      <c r="N349" s="178" t="str">
        <f>IF('DATA - Baseline'!N349="Relaxed",1,IF('DATA - Baseline'!N349="Rushed",2,IF('DATA - Baseline'!N349="Happy",3,IF('DATA - Baseline'!N349="Frustrated",4,IF('DATA - Baseline'!N349="Other",5,"")))))</f>
        <v/>
      </c>
      <c r="O349" s="176"/>
      <c r="P349" s="178" t="str">
        <f>IF('DATA - Baseline'!P349="","",'DATA - Baseline'!P349)</f>
        <v/>
      </c>
      <c r="Q349" s="178" t="str">
        <f>IF('DATA - Baseline'!Q349="Boy",1,IF('DATA - Baseline'!Q349="Girl",2,""))</f>
        <v/>
      </c>
      <c r="R349" s="192" t="str">
        <f>IF('DATA - Baseline'!R349&gt;0,'DATA - Baseline'!R349,"")</f>
        <v/>
      </c>
      <c r="S349" s="178" t="str">
        <f>IF('DATA - Baseline'!S349="Less than 0.5km",1,IF('DATA - Baseline'!S349="0.51 to 1.59km",2,IF('DATA - Baseline'!S349="1.6 to 3km",3,IF('DATA - Baseline'!S349="Over 3km",4, ""))))</f>
        <v/>
      </c>
      <c r="T349" s="126"/>
      <c r="U349" s="135"/>
      <c r="V349" s="135"/>
      <c r="W349" s="135"/>
      <c r="X349" s="135"/>
      <c r="Y349" s="135"/>
      <c r="Z349" s="178" t="str">
        <f>IF('DATA - Baseline'!Z349="STRONGLY AGREE",1,IF('DATA - Baseline'!Z349="AGREE",2,IF('DATA - Baseline'!Z349="DISAGREE",3,IF('DATA - Baseline'!Z349="STRONGLY DISAGREE",4, ""))))</f>
        <v/>
      </c>
      <c r="AA349" s="178" t="str">
        <f>IF(C349="","",(IF(COUNTA('DATA - Baseline'!AB349:AV349)&gt;0,1,2)))</f>
        <v/>
      </c>
      <c r="AB349" s="152"/>
      <c r="AC349" s="153"/>
      <c r="AD349" s="153"/>
      <c r="AE349" s="153"/>
      <c r="AF349" s="153"/>
      <c r="AG349" s="153"/>
      <c r="AH349" s="151"/>
      <c r="AI349" s="156"/>
      <c r="AJ349" s="156"/>
      <c r="AK349" s="156"/>
      <c r="AL349" s="156"/>
      <c r="AM349" s="156"/>
      <c r="AN349" s="156"/>
      <c r="AO349" s="157"/>
      <c r="AP349" s="158"/>
      <c r="AQ349" s="158"/>
      <c r="AR349" s="158"/>
      <c r="AS349" s="158"/>
      <c r="AT349" s="158"/>
      <c r="AU349" s="158"/>
      <c r="AV349" s="158"/>
      <c r="AW349" s="178" t="str">
        <f>IF('DATA - Baseline'!AW349="Relaxed",1,IF('DATA - Baseline'!AW349="Rushed",2,IF('DATA - Baseline'!AW349="Happy",3,IF('DATA - Baseline'!AW349="Tired",4,""))))</f>
        <v/>
      </c>
      <c r="AX349" s="178" t="str">
        <f>IF('DATA - Baseline'!AX349="Relaxed",1,IF('DATA - Baseline'!AX349="Rushed",2,IF('DATA - Baseline'!AX349="Happy",3,IF('DATA - Baseline'!AX349="Tired",4,""))))</f>
        <v/>
      </c>
      <c r="AY349" s="154"/>
      <c r="AZ349" s="314" t="str">
        <f>IF('DATA - Baseline'!AZ349="Yes",1,IF('DATA - Baseline'!AZ349="No",2,""))</f>
        <v/>
      </c>
      <c r="BA349" s="273"/>
      <c r="BB349" s="159"/>
      <c r="BC349" s="159"/>
      <c r="BE349" s="175"/>
    </row>
    <row r="350" spans="1:57" s="132" customFormat="1" ht="15" x14ac:dyDescent="0.3">
      <c r="A350" s="148"/>
      <c r="B350" s="149"/>
      <c r="C350" s="236" t="str">
        <f t="shared" si="5"/>
        <v/>
      </c>
      <c r="D350" s="198" t="str">
        <f>IF('DATA - Baseline'!D350="","",'DATA - Baseline'!D350)</f>
        <v/>
      </c>
      <c r="E350" s="178" t="str">
        <f>IF('DATA - Baseline'!E350="","",'DATA - Baseline'!E350)</f>
        <v/>
      </c>
      <c r="F350" s="178" t="str">
        <f>IF('DATA - Baseline'!F350="","",'DATA - Baseline'!F350)</f>
        <v/>
      </c>
      <c r="G350" s="178" t="str">
        <f>IF('DATA - Baseline'!G349="","",INDEX(Codes,MATCH('DATA - Baseline'!G349,Modes,0)))</f>
        <v/>
      </c>
      <c r="H350" s="178"/>
      <c r="I350" s="178" t="str">
        <f>IF('DATA - Baseline'!I350="","",INDEX(Codes,MATCH('DATA - Baseline'!I350,Modes,0)))</f>
        <v/>
      </c>
      <c r="J350" s="134"/>
      <c r="K350" s="192" t="str">
        <f>IF('DATA - Baseline'!K350=0,"",IF('DATA - Baseline'!K350="","",'DATA - Baseline'!K350))</f>
        <v/>
      </c>
      <c r="L350" s="192" t="str">
        <f>IF('DATA - Baseline'!L350="Yes",1,IF('DATA - Baseline'!L350="No",2,""))</f>
        <v/>
      </c>
      <c r="M350" s="192" t="str">
        <f>IF('DATA - Baseline'!M350="Yes",1,IF('DATA - Baseline'!M350="No",2,""))</f>
        <v/>
      </c>
      <c r="N350" s="178" t="str">
        <f>IF('DATA - Baseline'!N350="Relaxed",1,IF('DATA - Baseline'!N350="Rushed",2,IF('DATA - Baseline'!N350="Happy",3,IF('DATA - Baseline'!N350="Frustrated",4,IF('DATA - Baseline'!N350="Other",5,"")))))</f>
        <v/>
      </c>
      <c r="O350" s="176"/>
      <c r="P350" s="178" t="str">
        <f>IF('DATA - Baseline'!P350="","",'DATA - Baseline'!P350)</f>
        <v/>
      </c>
      <c r="Q350" s="178" t="str">
        <f>IF('DATA - Baseline'!Q350="Boy",1,IF('DATA - Baseline'!Q350="Girl",2,""))</f>
        <v/>
      </c>
      <c r="R350" s="192" t="str">
        <f>IF('DATA - Baseline'!R350&gt;0,'DATA - Baseline'!R350,"")</f>
        <v/>
      </c>
      <c r="S350" s="178" t="str">
        <f>IF('DATA - Baseline'!S350="Less than 0.5km",1,IF('DATA - Baseline'!S350="0.51 to 1.59km",2,IF('DATA - Baseline'!S350="1.6 to 3km",3,IF('DATA - Baseline'!S350="Over 3km",4, ""))))</f>
        <v/>
      </c>
      <c r="T350" s="126"/>
      <c r="U350" s="135"/>
      <c r="V350" s="135"/>
      <c r="W350" s="135"/>
      <c r="X350" s="135"/>
      <c r="Y350" s="135"/>
      <c r="Z350" s="178" t="str">
        <f>IF('DATA - Baseline'!Z350="STRONGLY AGREE",1,IF('DATA - Baseline'!Z350="AGREE",2,IF('DATA - Baseline'!Z350="DISAGREE",3,IF('DATA - Baseline'!Z350="STRONGLY DISAGREE",4, ""))))</f>
        <v/>
      </c>
      <c r="AA350" s="178" t="str">
        <f>IF(C350="","",(IF(COUNTA('DATA - Baseline'!AB350:AV350)&gt;0,1,2)))</f>
        <v/>
      </c>
      <c r="AB350" s="152"/>
      <c r="AC350" s="153"/>
      <c r="AD350" s="153"/>
      <c r="AE350" s="153"/>
      <c r="AF350" s="153"/>
      <c r="AG350" s="153"/>
      <c r="AH350" s="151"/>
      <c r="AI350" s="156"/>
      <c r="AJ350" s="156"/>
      <c r="AK350" s="156"/>
      <c r="AL350" s="156"/>
      <c r="AM350" s="156"/>
      <c r="AN350" s="156"/>
      <c r="AO350" s="157"/>
      <c r="AP350" s="158"/>
      <c r="AQ350" s="158"/>
      <c r="AR350" s="158"/>
      <c r="AS350" s="158"/>
      <c r="AT350" s="158"/>
      <c r="AU350" s="158"/>
      <c r="AV350" s="158"/>
      <c r="AW350" s="178" t="str">
        <f>IF('DATA - Baseline'!AW350="Relaxed",1,IF('DATA - Baseline'!AW350="Rushed",2,IF('DATA - Baseline'!AW350="Happy",3,IF('DATA - Baseline'!AW350="Tired",4,""))))</f>
        <v/>
      </c>
      <c r="AX350" s="178" t="str">
        <f>IF('DATA - Baseline'!AX350="Relaxed",1,IF('DATA - Baseline'!AX350="Rushed",2,IF('DATA - Baseline'!AX350="Happy",3,IF('DATA - Baseline'!AX350="Tired",4,""))))</f>
        <v/>
      </c>
      <c r="AY350" s="154"/>
      <c r="AZ350" s="314" t="str">
        <f>IF('DATA - Baseline'!AZ350="Yes",1,IF('DATA - Baseline'!AZ350="No",2,""))</f>
        <v/>
      </c>
      <c r="BA350" s="273"/>
      <c r="BB350" s="159"/>
      <c r="BC350" s="159"/>
      <c r="BE350" s="175"/>
    </row>
    <row r="351" spans="1:57" s="132" customFormat="1" ht="15" x14ac:dyDescent="0.3">
      <c r="A351" s="148"/>
      <c r="B351" s="149"/>
      <c r="C351" s="236" t="str">
        <f t="shared" si="5"/>
        <v/>
      </c>
      <c r="D351" s="198" t="str">
        <f>IF('DATA - Baseline'!D351="","",'DATA - Baseline'!D351)</f>
        <v/>
      </c>
      <c r="E351" s="178" t="str">
        <f>IF('DATA - Baseline'!E351="","",'DATA - Baseline'!E351)</f>
        <v/>
      </c>
      <c r="F351" s="178" t="str">
        <f>IF('DATA - Baseline'!F351="","",'DATA - Baseline'!F351)</f>
        <v/>
      </c>
      <c r="G351" s="178" t="str">
        <f>IF('DATA - Baseline'!G350="","",INDEX(Codes,MATCH('DATA - Baseline'!G350,Modes,0)))</f>
        <v/>
      </c>
      <c r="H351" s="178"/>
      <c r="I351" s="178" t="str">
        <f>IF('DATA - Baseline'!I351="","",INDEX(Codes,MATCH('DATA - Baseline'!I351,Modes,0)))</f>
        <v/>
      </c>
      <c r="J351" s="134"/>
      <c r="K351" s="192" t="str">
        <f>IF('DATA - Baseline'!K351=0,"",IF('DATA - Baseline'!K351="","",'DATA - Baseline'!K351))</f>
        <v/>
      </c>
      <c r="L351" s="192" t="str">
        <f>IF('DATA - Baseline'!L351="Yes",1,IF('DATA - Baseline'!L351="No",2,""))</f>
        <v/>
      </c>
      <c r="M351" s="192" t="str">
        <f>IF('DATA - Baseline'!M351="Yes",1,IF('DATA - Baseline'!M351="No",2,""))</f>
        <v/>
      </c>
      <c r="N351" s="178" t="str">
        <f>IF('DATA - Baseline'!N351="Relaxed",1,IF('DATA - Baseline'!N351="Rushed",2,IF('DATA - Baseline'!N351="Happy",3,IF('DATA - Baseline'!N351="Frustrated",4,IF('DATA - Baseline'!N351="Other",5,"")))))</f>
        <v/>
      </c>
      <c r="O351" s="176"/>
      <c r="P351" s="178" t="str">
        <f>IF('DATA - Baseline'!P351="","",'DATA - Baseline'!P351)</f>
        <v/>
      </c>
      <c r="Q351" s="178" t="str">
        <f>IF('DATA - Baseline'!Q351="Boy",1,IF('DATA - Baseline'!Q351="Girl",2,""))</f>
        <v/>
      </c>
      <c r="R351" s="192" t="str">
        <f>IF('DATA - Baseline'!R351&gt;0,'DATA - Baseline'!R351,"")</f>
        <v/>
      </c>
      <c r="S351" s="178" t="str">
        <f>IF('DATA - Baseline'!S351="Less than 0.5km",1,IF('DATA - Baseline'!S351="0.51 to 1.59km",2,IF('DATA - Baseline'!S351="1.6 to 3km",3,IF('DATA - Baseline'!S351="Over 3km",4, ""))))</f>
        <v/>
      </c>
      <c r="T351" s="126"/>
      <c r="U351" s="135"/>
      <c r="V351" s="135"/>
      <c r="W351" s="135"/>
      <c r="X351" s="135"/>
      <c r="Y351" s="135"/>
      <c r="Z351" s="178" t="str">
        <f>IF('DATA - Baseline'!Z351="STRONGLY AGREE",1,IF('DATA - Baseline'!Z351="AGREE",2,IF('DATA - Baseline'!Z351="DISAGREE",3,IF('DATA - Baseline'!Z351="STRONGLY DISAGREE",4, ""))))</f>
        <v/>
      </c>
      <c r="AA351" s="178" t="str">
        <f>IF(C351="","",(IF(COUNTA('DATA - Baseline'!AB351:AV351)&gt;0,1,2)))</f>
        <v/>
      </c>
      <c r="AB351" s="152"/>
      <c r="AC351" s="153"/>
      <c r="AD351" s="153"/>
      <c r="AE351" s="153"/>
      <c r="AF351" s="153"/>
      <c r="AG351" s="153"/>
      <c r="AH351" s="151"/>
      <c r="AI351" s="156"/>
      <c r="AJ351" s="156"/>
      <c r="AK351" s="156"/>
      <c r="AL351" s="156"/>
      <c r="AM351" s="156"/>
      <c r="AN351" s="156"/>
      <c r="AO351" s="157"/>
      <c r="AP351" s="158"/>
      <c r="AQ351" s="158"/>
      <c r="AR351" s="158"/>
      <c r="AS351" s="158"/>
      <c r="AT351" s="158"/>
      <c r="AU351" s="158"/>
      <c r="AV351" s="158"/>
      <c r="AW351" s="178" t="str">
        <f>IF('DATA - Baseline'!AW351="Relaxed",1,IF('DATA - Baseline'!AW351="Rushed",2,IF('DATA - Baseline'!AW351="Happy",3,IF('DATA - Baseline'!AW351="Tired",4,""))))</f>
        <v/>
      </c>
      <c r="AX351" s="178" t="str">
        <f>IF('DATA - Baseline'!AX351="Relaxed",1,IF('DATA - Baseline'!AX351="Rushed",2,IF('DATA - Baseline'!AX351="Happy",3,IF('DATA - Baseline'!AX351="Tired",4,""))))</f>
        <v/>
      </c>
      <c r="AY351" s="154"/>
      <c r="AZ351" s="314" t="str">
        <f>IF('DATA - Baseline'!AZ351="Yes",1,IF('DATA - Baseline'!AZ351="No",2,""))</f>
        <v/>
      </c>
      <c r="BA351" s="273"/>
      <c r="BB351" s="159"/>
      <c r="BC351" s="159"/>
      <c r="BE351" s="175"/>
    </row>
    <row r="352" spans="1:57" s="132" customFormat="1" ht="15" x14ac:dyDescent="0.3">
      <c r="A352" s="148"/>
      <c r="B352" s="149"/>
      <c r="C352" s="236" t="str">
        <f t="shared" si="5"/>
        <v/>
      </c>
      <c r="D352" s="198" t="str">
        <f>IF('DATA - Baseline'!D352="","",'DATA - Baseline'!D352)</f>
        <v/>
      </c>
      <c r="E352" s="178" t="str">
        <f>IF('DATA - Baseline'!E352="","",'DATA - Baseline'!E352)</f>
        <v/>
      </c>
      <c r="F352" s="178" t="str">
        <f>IF('DATA - Baseline'!F352="","",'DATA - Baseline'!F352)</f>
        <v/>
      </c>
      <c r="G352" s="178" t="str">
        <f>IF('DATA - Baseline'!G351="","",INDEX(Codes,MATCH('DATA - Baseline'!G351,Modes,0)))</f>
        <v/>
      </c>
      <c r="H352" s="178"/>
      <c r="I352" s="178" t="str">
        <f>IF('DATA - Baseline'!I352="","",INDEX(Codes,MATCH('DATA - Baseline'!I352,Modes,0)))</f>
        <v/>
      </c>
      <c r="J352" s="134"/>
      <c r="K352" s="192" t="str">
        <f>IF('DATA - Baseline'!K352=0,"",IF('DATA - Baseline'!K352="","",'DATA - Baseline'!K352))</f>
        <v/>
      </c>
      <c r="L352" s="192" t="str">
        <f>IF('DATA - Baseline'!L352="Yes",1,IF('DATA - Baseline'!L352="No",2,""))</f>
        <v/>
      </c>
      <c r="M352" s="192" t="str">
        <f>IF('DATA - Baseline'!M352="Yes",1,IF('DATA - Baseline'!M352="No",2,""))</f>
        <v/>
      </c>
      <c r="N352" s="178" t="str">
        <f>IF('DATA - Baseline'!N352="Relaxed",1,IF('DATA - Baseline'!N352="Rushed",2,IF('DATA - Baseline'!N352="Happy",3,IF('DATA - Baseline'!N352="Frustrated",4,IF('DATA - Baseline'!N352="Other",5,"")))))</f>
        <v/>
      </c>
      <c r="O352" s="176"/>
      <c r="P352" s="178" t="str">
        <f>IF('DATA - Baseline'!P352="","",'DATA - Baseline'!P352)</f>
        <v/>
      </c>
      <c r="Q352" s="178" t="str">
        <f>IF('DATA - Baseline'!Q352="Boy",1,IF('DATA - Baseline'!Q352="Girl",2,""))</f>
        <v/>
      </c>
      <c r="R352" s="192" t="str">
        <f>IF('DATA - Baseline'!R352&gt;0,'DATA - Baseline'!R352,"")</f>
        <v/>
      </c>
      <c r="S352" s="178" t="str">
        <f>IF('DATA - Baseline'!S352="Less than 0.5km",1,IF('DATA - Baseline'!S352="0.51 to 1.59km",2,IF('DATA - Baseline'!S352="1.6 to 3km",3,IF('DATA - Baseline'!S352="Over 3km",4, ""))))</f>
        <v/>
      </c>
      <c r="T352" s="126"/>
      <c r="U352" s="135"/>
      <c r="V352" s="135"/>
      <c r="W352" s="135"/>
      <c r="X352" s="135"/>
      <c r="Y352" s="135"/>
      <c r="Z352" s="178" t="str">
        <f>IF('DATA - Baseline'!Z352="STRONGLY AGREE",1,IF('DATA - Baseline'!Z352="AGREE",2,IF('DATA - Baseline'!Z352="DISAGREE",3,IF('DATA - Baseline'!Z352="STRONGLY DISAGREE",4, ""))))</f>
        <v/>
      </c>
      <c r="AA352" s="178" t="str">
        <f>IF(C352="","",(IF(COUNTA('DATA - Baseline'!AB352:AV352)&gt;0,1,2)))</f>
        <v/>
      </c>
      <c r="AB352" s="152"/>
      <c r="AC352" s="153"/>
      <c r="AD352" s="153"/>
      <c r="AE352" s="153"/>
      <c r="AF352" s="153"/>
      <c r="AG352" s="153"/>
      <c r="AH352" s="151"/>
      <c r="AI352" s="156"/>
      <c r="AJ352" s="156"/>
      <c r="AK352" s="156"/>
      <c r="AL352" s="156"/>
      <c r="AM352" s="156"/>
      <c r="AN352" s="156"/>
      <c r="AO352" s="157"/>
      <c r="AP352" s="158"/>
      <c r="AQ352" s="158"/>
      <c r="AR352" s="158"/>
      <c r="AS352" s="158"/>
      <c r="AT352" s="158"/>
      <c r="AU352" s="158"/>
      <c r="AV352" s="158"/>
      <c r="AW352" s="178" t="str">
        <f>IF('DATA - Baseline'!AW352="Relaxed",1,IF('DATA - Baseline'!AW352="Rushed",2,IF('DATA - Baseline'!AW352="Happy",3,IF('DATA - Baseline'!AW352="Tired",4,""))))</f>
        <v/>
      </c>
      <c r="AX352" s="178" t="str">
        <f>IF('DATA - Baseline'!AX352="Relaxed",1,IF('DATA - Baseline'!AX352="Rushed",2,IF('DATA - Baseline'!AX352="Happy",3,IF('DATA - Baseline'!AX352="Tired",4,""))))</f>
        <v/>
      </c>
      <c r="AY352" s="154"/>
      <c r="AZ352" s="314" t="str">
        <f>IF('DATA - Baseline'!AZ352="Yes",1,IF('DATA - Baseline'!AZ352="No",2,""))</f>
        <v/>
      </c>
      <c r="BA352" s="273"/>
      <c r="BB352" s="159"/>
      <c r="BC352" s="159"/>
      <c r="BE352" s="175"/>
    </row>
    <row r="353" spans="1:57" s="132" customFormat="1" ht="15" x14ac:dyDescent="0.3">
      <c r="A353" s="148"/>
      <c r="B353" s="149"/>
      <c r="C353" s="236" t="str">
        <f t="shared" si="5"/>
        <v/>
      </c>
      <c r="D353" s="198" t="str">
        <f>IF('DATA - Baseline'!D353="","",'DATA - Baseline'!D353)</f>
        <v/>
      </c>
      <c r="E353" s="178" t="str">
        <f>IF('DATA - Baseline'!E353="","",'DATA - Baseline'!E353)</f>
        <v/>
      </c>
      <c r="F353" s="178" t="str">
        <f>IF('DATA - Baseline'!F353="","",'DATA - Baseline'!F353)</f>
        <v/>
      </c>
      <c r="G353" s="178" t="str">
        <f>IF('DATA - Baseline'!G352="","",INDEX(Codes,MATCH('DATA - Baseline'!G352,Modes,0)))</f>
        <v/>
      </c>
      <c r="H353" s="178"/>
      <c r="I353" s="178" t="str">
        <f>IF('DATA - Baseline'!I353="","",INDEX(Codes,MATCH('DATA - Baseline'!I353,Modes,0)))</f>
        <v/>
      </c>
      <c r="J353" s="134"/>
      <c r="K353" s="192" t="str">
        <f>IF('DATA - Baseline'!K353=0,"",IF('DATA - Baseline'!K353="","",'DATA - Baseline'!K353))</f>
        <v/>
      </c>
      <c r="L353" s="192" t="str">
        <f>IF('DATA - Baseline'!L353="Yes",1,IF('DATA - Baseline'!L353="No",2,""))</f>
        <v/>
      </c>
      <c r="M353" s="192" t="str">
        <f>IF('DATA - Baseline'!M353="Yes",1,IF('DATA - Baseline'!M353="No",2,""))</f>
        <v/>
      </c>
      <c r="N353" s="178" t="str">
        <f>IF('DATA - Baseline'!N353="Relaxed",1,IF('DATA - Baseline'!N353="Rushed",2,IF('DATA - Baseline'!N353="Happy",3,IF('DATA - Baseline'!N353="Frustrated",4,IF('DATA - Baseline'!N353="Other",5,"")))))</f>
        <v/>
      </c>
      <c r="O353" s="176"/>
      <c r="P353" s="178" t="str">
        <f>IF('DATA - Baseline'!P353="","",'DATA - Baseline'!P353)</f>
        <v/>
      </c>
      <c r="Q353" s="178" t="str">
        <f>IF('DATA - Baseline'!Q353="Boy",1,IF('DATA - Baseline'!Q353="Girl",2,""))</f>
        <v/>
      </c>
      <c r="R353" s="192" t="str">
        <f>IF('DATA - Baseline'!R353&gt;0,'DATA - Baseline'!R353,"")</f>
        <v/>
      </c>
      <c r="S353" s="178" t="str">
        <f>IF('DATA - Baseline'!S353="Less than 0.5km",1,IF('DATA - Baseline'!S353="0.51 to 1.59km",2,IF('DATA - Baseline'!S353="1.6 to 3km",3,IF('DATA - Baseline'!S353="Over 3km",4, ""))))</f>
        <v/>
      </c>
      <c r="T353" s="126"/>
      <c r="U353" s="135"/>
      <c r="V353" s="135"/>
      <c r="W353" s="135"/>
      <c r="X353" s="135"/>
      <c r="Y353" s="135"/>
      <c r="Z353" s="178" t="str">
        <f>IF('DATA - Baseline'!Z353="STRONGLY AGREE",1,IF('DATA - Baseline'!Z353="AGREE",2,IF('DATA - Baseline'!Z353="DISAGREE",3,IF('DATA - Baseline'!Z353="STRONGLY DISAGREE",4, ""))))</f>
        <v/>
      </c>
      <c r="AA353" s="178" t="str">
        <f>IF(C353="","",(IF(COUNTA('DATA - Baseline'!AB353:AV353)&gt;0,1,2)))</f>
        <v/>
      </c>
      <c r="AB353" s="152"/>
      <c r="AC353" s="153"/>
      <c r="AD353" s="153"/>
      <c r="AE353" s="153"/>
      <c r="AF353" s="153"/>
      <c r="AG353" s="153"/>
      <c r="AH353" s="151"/>
      <c r="AI353" s="156"/>
      <c r="AJ353" s="156"/>
      <c r="AK353" s="156"/>
      <c r="AL353" s="156"/>
      <c r="AM353" s="156"/>
      <c r="AN353" s="156"/>
      <c r="AO353" s="157"/>
      <c r="AP353" s="158"/>
      <c r="AQ353" s="158"/>
      <c r="AR353" s="158"/>
      <c r="AS353" s="158"/>
      <c r="AT353" s="158"/>
      <c r="AU353" s="158"/>
      <c r="AV353" s="158"/>
      <c r="AW353" s="178" t="str">
        <f>IF('DATA - Baseline'!AW353="Relaxed",1,IF('DATA - Baseline'!AW353="Rushed",2,IF('DATA - Baseline'!AW353="Happy",3,IF('DATA - Baseline'!AW353="Tired",4,""))))</f>
        <v/>
      </c>
      <c r="AX353" s="178" t="str">
        <f>IF('DATA - Baseline'!AX353="Relaxed",1,IF('DATA - Baseline'!AX353="Rushed",2,IF('DATA - Baseline'!AX353="Happy",3,IF('DATA - Baseline'!AX353="Tired",4,""))))</f>
        <v/>
      </c>
      <c r="AY353" s="154"/>
      <c r="AZ353" s="314" t="str">
        <f>IF('DATA - Baseline'!AZ353="Yes",1,IF('DATA - Baseline'!AZ353="No",2,""))</f>
        <v/>
      </c>
      <c r="BA353" s="273"/>
      <c r="BB353" s="159"/>
      <c r="BC353" s="159"/>
      <c r="BE353" s="175"/>
    </row>
    <row r="354" spans="1:57" s="132" customFormat="1" ht="15" x14ac:dyDescent="0.3">
      <c r="A354" s="148"/>
      <c r="B354" s="149"/>
      <c r="C354" s="236" t="str">
        <f t="shared" si="5"/>
        <v/>
      </c>
      <c r="D354" s="198" t="str">
        <f>IF('DATA - Baseline'!D354="","",'DATA - Baseline'!D354)</f>
        <v/>
      </c>
      <c r="E354" s="178" t="str">
        <f>IF('DATA - Baseline'!E354="","",'DATA - Baseline'!E354)</f>
        <v/>
      </c>
      <c r="F354" s="178" t="str">
        <f>IF('DATA - Baseline'!F354="","",'DATA - Baseline'!F354)</f>
        <v/>
      </c>
      <c r="G354" s="178" t="str">
        <f>IF('DATA - Baseline'!G353="","",INDEX(Codes,MATCH('DATA - Baseline'!G353,Modes,0)))</f>
        <v/>
      </c>
      <c r="H354" s="178"/>
      <c r="I354" s="178" t="str">
        <f>IF('DATA - Baseline'!I354="","",INDEX(Codes,MATCH('DATA - Baseline'!I354,Modes,0)))</f>
        <v/>
      </c>
      <c r="J354" s="134"/>
      <c r="K354" s="192" t="str">
        <f>IF('DATA - Baseline'!K354=0,"",IF('DATA - Baseline'!K354="","",'DATA - Baseline'!K354))</f>
        <v/>
      </c>
      <c r="L354" s="192" t="str">
        <f>IF('DATA - Baseline'!L354="Yes",1,IF('DATA - Baseline'!L354="No",2,""))</f>
        <v/>
      </c>
      <c r="M354" s="192" t="str">
        <f>IF('DATA - Baseline'!M354="Yes",1,IF('DATA - Baseline'!M354="No",2,""))</f>
        <v/>
      </c>
      <c r="N354" s="178" t="str">
        <f>IF('DATA - Baseline'!N354="Relaxed",1,IF('DATA - Baseline'!N354="Rushed",2,IF('DATA - Baseline'!N354="Happy",3,IF('DATA - Baseline'!N354="Frustrated",4,IF('DATA - Baseline'!N354="Other",5,"")))))</f>
        <v/>
      </c>
      <c r="O354" s="176"/>
      <c r="P354" s="178" t="str">
        <f>IF('DATA - Baseline'!P354="","",'DATA - Baseline'!P354)</f>
        <v/>
      </c>
      <c r="Q354" s="178" t="str">
        <f>IF('DATA - Baseline'!Q354="Boy",1,IF('DATA - Baseline'!Q354="Girl",2,""))</f>
        <v/>
      </c>
      <c r="R354" s="192" t="str">
        <f>IF('DATA - Baseline'!R354&gt;0,'DATA - Baseline'!R354,"")</f>
        <v/>
      </c>
      <c r="S354" s="178" t="str">
        <f>IF('DATA - Baseline'!S354="Less than 0.5km",1,IF('DATA - Baseline'!S354="0.51 to 1.59km",2,IF('DATA - Baseline'!S354="1.6 to 3km",3,IF('DATA - Baseline'!S354="Over 3km",4, ""))))</f>
        <v/>
      </c>
      <c r="T354" s="126"/>
      <c r="U354" s="135"/>
      <c r="V354" s="135"/>
      <c r="W354" s="135"/>
      <c r="X354" s="135"/>
      <c r="Y354" s="135"/>
      <c r="Z354" s="178" t="str">
        <f>IF('DATA - Baseline'!Z354="STRONGLY AGREE",1,IF('DATA - Baseline'!Z354="AGREE",2,IF('DATA - Baseline'!Z354="DISAGREE",3,IF('DATA - Baseline'!Z354="STRONGLY DISAGREE",4, ""))))</f>
        <v/>
      </c>
      <c r="AA354" s="178" t="str">
        <f>IF(C354="","",(IF(COUNTA('DATA - Baseline'!AB354:AV354)&gt;0,1,2)))</f>
        <v/>
      </c>
      <c r="AB354" s="152"/>
      <c r="AC354" s="153"/>
      <c r="AD354" s="153"/>
      <c r="AE354" s="153"/>
      <c r="AF354" s="153"/>
      <c r="AG354" s="153"/>
      <c r="AH354" s="151"/>
      <c r="AI354" s="156"/>
      <c r="AJ354" s="156"/>
      <c r="AK354" s="156"/>
      <c r="AL354" s="156"/>
      <c r="AM354" s="156"/>
      <c r="AN354" s="156"/>
      <c r="AO354" s="157"/>
      <c r="AP354" s="158"/>
      <c r="AQ354" s="158"/>
      <c r="AR354" s="158"/>
      <c r="AS354" s="158"/>
      <c r="AT354" s="158"/>
      <c r="AU354" s="158"/>
      <c r="AV354" s="158"/>
      <c r="AW354" s="178" t="str">
        <f>IF('DATA - Baseline'!AW354="Relaxed",1,IF('DATA - Baseline'!AW354="Rushed",2,IF('DATA - Baseline'!AW354="Happy",3,IF('DATA - Baseline'!AW354="Tired",4,""))))</f>
        <v/>
      </c>
      <c r="AX354" s="178" t="str">
        <f>IF('DATA - Baseline'!AX354="Relaxed",1,IF('DATA - Baseline'!AX354="Rushed",2,IF('DATA - Baseline'!AX354="Happy",3,IF('DATA - Baseline'!AX354="Tired",4,""))))</f>
        <v/>
      </c>
      <c r="AY354" s="154"/>
      <c r="AZ354" s="314" t="str">
        <f>IF('DATA - Baseline'!AZ354="Yes",1,IF('DATA - Baseline'!AZ354="No",2,""))</f>
        <v/>
      </c>
      <c r="BA354" s="273"/>
      <c r="BB354" s="159"/>
      <c r="BC354" s="159"/>
      <c r="BE354" s="175"/>
    </row>
    <row r="355" spans="1:57" s="132" customFormat="1" ht="15" x14ac:dyDescent="0.3">
      <c r="A355" s="148"/>
      <c r="B355" s="149"/>
      <c r="C355" s="236" t="str">
        <f t="shared" si="5"/>
        <v/>
      </c>
      <c r="D355" s="198" t="str">
        <f>IF('DATA - Baseline'!D355="","",'DATA - Baseline'!D355)</f>
        <v/>
      </c>
      <c r="E355" s="178" t="str">
        <f>IF('DATA - Baseline'!E355="","",'DATA - Baseline'!E355)</f>
        <v/>
      </c>
      <c r="F355" s="178" t="str">
        <f>IF('DATA - Baseline'!F355="","",'DATA - Baseline'!F355)</f>
        <v/>
      </c>
      <c r="G355" s="178" t="str">
        <f>IF('DATA - Baseline'!G354="","",INDEX(Codes,MATCH('DATA - Baseline'!G354,Modes,0)))</f>
        <v/>
      </c>
      <c r="H355" s="178"/>
      <c r="I355" s="178" t="str">
        <f>IF('DATA - Baseline'!I355="","",INDEX(Codes,MATCH('DATA - Baseline'!I355,Modes,0)))</f>
        <v/>
      </c>
      <c r="J355" s="134"/>
      <c r="K355" s="192" t="str">
        <f>IF('DATA - Baseline'!K355=0,"",IF('DATA - Baseline'!K355="","",'DATA - Baseline'!K355))</f>
        <v/>
      </c>
      <c r="L355" s="192" t="str">
        <f>IF('DATA - Baseline'!L355="Yes",1,IF('DATA - Baseline'!L355="No",2,""))</f>
        <v/>
      </c>
      <c r="M355" s="192" t="str">
        <f>IF('DATA - Baseline'!M355="Yes",1,IF('DATA - Baseline'!M355="No",2,""))</f>
        <v/>
      </c>
      <c r="N355" s="178" t="str">
        <f>IF('DATA - Baseline'!N355="Relaxed",1,IF('DATA - Baseline'!N355="Rushed",2,IF('DATA - Baseline'!N355="Happy",3,IF('DATA - Baseline'!N355="Frustrated",4,IF('DATA - Baseline'!N355="Other",5,"")))))</f>
        <v/>
      </c>
      <c r="O355" s="176"/>
      <c r="P355" s="178" t="str">
        <f>IF('DATA - Baseline'!P355="","",'DATA - Baseline'!P355)</f>
        <v/>
      </c>
      <c r="Q355" s="178" t="str">
        <f>IF('DATA - Baseline'!Q355="Boy",1,IF('DATA - Baseline'!Q355="Girl",2,""))</f>
        <v/>
      </c>
      <c r="R355" s="192" t="str">
        <f>IF('DATA - Baseline'!R355&gt;0,'DATA - Baseline'!R355,"")</f>
        <v/>
      </c>
      <c r="S355" s="178" t="str">
        <f>IF('DATA - Baseline'!S355="Less than 0.5km",1,IF('DATA - Baseline'!S355="0.51 to 1.59km",2,IF('DATA - Baseline'!S355="1.6 to 3km",3,IF('DATA - Baseline'!S355="Over 3km",4, ""))))</f>
        <v/>
      </c>
      <c r="T355" s="126"/>
      <c r="U355" s="135"/>
      <c r="V355" s="135"/>
      <c r="W355" s="135"/>
      <c r="X355" s="135"/>
      <c r="Y355" s="135"/>
      <c r="Z355" s="178" t="str">
        <f>IF('DATA - Baseline'!Z355="STRONGLY AGREE",1,IF('DATA - Baseline'!Z355="AGREE",2,IF('DATA - Baseline'!Z355="DISAGREE",3,IF('DATA - Baseline'!Z355="STRONGLY DISAGREE",4, ""))))</f>
        <v/>
      </c>
      <c r="AA355" s="178" t="str">
        <f>IF(C355="","",(IF(COUNTA('DATA - Baseline'!AB355:AV355)&gt;0,1,2)))</f>
        <v/>
      </c>
      <c r="AB355" s="152"/>
      <c r="AC355" s="153"/>
      <c r="AD355" s="153"/>
      <c r="AE355" s="153"/>
      <c r="AF355" s="153"/>
      <c r="AG355" s="153"/>
      <c r="AH355" s="151"/>
      <c r="AI355" s="156"/>
      <c r="AJ355" s="156"/>
      <c r="AK355" s="156"/>
      <c r="AL355" s="156"/>
      <c r="AM355" s="156"/>
      <c r="AN355" s="156"/>
      <c r="AO355" s="157"/>
      <c r="AP355" s="158"/>
      <c r="AQ355" s="158"/>
      <c r="AR355" s="158"/>
      <c r="AS355" s="158"/>
      <c r="AT355" s="158"/>
      <c r="AU355" s="158"/>
      <c r="AV355" s="158"/>
      <c r="AW355" s="178" t="str">
        <f>IF('DATA - Baseline'!AW355="Relaxed",1,IF('DATA - Baseline'!AW355="Rushed",2,IF('DATA - Baseline'!AW355="Happy",3,IF('DATA - Baseline'!AW355="Tired",4,""))))</f>
        <v/>
      </c>
      <c r="AX355" s="178" t="str">
        <f>IF('DATA - Baseline'!AX355="Relaxed",1,IF('DATA - Baseline'!AX355="Rushed",2,IF('DATA - Baseline'!AX355="Happy",3,IF('DATA - Baseline'!AX355="Tired",4,""))))</f>
        <v/>
      </c>
      <c r="AY355" s="154"/>
      <c r="AZ355" s="314" t="str">
        <f>IF('DATA - Baseline'!AZ355="Yes",1,IF('DATA - Baseline'!AZ355="No",2,""))</f>
        <v/>
      </c>
      <c r="BA355" s="273"/>
      <c r="BB355" s="159"/>
      <c r="BC355" s="159"/>
      <c r="BE355" s="175"/>
    </row>
    <row r="356" spans="1:57" s="132" customFormat="1" ht="15" x14ac:dyDescent="0.3">
      <c r="A356" s="148"/>
      <c r="B356" s="149"/>
      <c r="C356" s="236" t="str">
        <f t="shared" si="5"/>
        <v/>
      </c>
      <c r="D356" s="198" t="str">
        <f>IF('DATA - Baseline'!D356="","",'DATA - Baseline'!D356)</f>
        <v/>
      </c>
      <c r="E356" s="178" t="str">
        <f>IF('DATA - Baseline'!E356="","",'DATA - Baseline'!E356)</f>
        <v/>
      </c>
      <c r="F356" s="178" t="str">
        <f>IF('DATA - Baseline'!F356="","",'DATA - Baseline'!F356)</f>
        <v/>
      </c>
      <c r="G356" s="178" t="str">
        <f>IF('DATA - Baseline'!G355="","",INDEX(Codes,MATCH('DATA - Baseline'!G355,Modes,0)))</f>
        <v/>
      </c>
      <c r="H356" s="178"/>
      <c r="I356" s="178" t="str">
        <f>IF('DATA - Baseline'!I356="","",INDEX(Codes,MATCH('DATA - Baseline'!I356,Modes,0)))</f>
        <v/>
      </c>
      <c r="J356" s="134"/>
      <c r="K356" s="192" t="str">
        <f>IF('DATA - Baseline'!K356=0,"",IF('DATA - Baseline'!K356="","",'DATA - Baseline'!K356))</f>
        <v/>
      </c>
      <c r="L356" s="192" t="str">
        <f>IF('DATA - Baseline'!L356="Yes",1,IF('DATA - Baseline'!L356="No",2,""))</f>
        <v/>
      </c>
      <c r="M356" s="192" t="str">
        <f>IF('DATA - Baseline'!M356="Yes",1,IF('DATA - Baseline'!M356="No",2,""))</f>
        <v/>
      </c>
      <c r="N356" s="178" t="str">
        <f>IF('DATA - Baseline'!N356="Relaxed",1,IF('DATA - Baseline'!N356="Rushed",2,IF('DATA - Baseline'!N356="Happy",3,IF('DATA - Baseline'!N356="Frustrated",4,IF('DATA - Baseline'!N356="Other",5,"")))))</f>
        <v/>
      </c>
      <c r="O356" s="176"/>
      <c r="P356" s="178" t="str">
        <f>IF('DATA - Baseline'!P356="","",'DATA - Baseline'!P356)</f>
        <v/>
      </c>
      <c r="Q356" s="178" t="str">
        <f>IF('DATA - Baseline'!Q356="Boy",1,IF('DATA - Baseline'!Q356="Girl",2,""))</f>
        <v/>
      </c>
      <c r="R356" s="192" t="str">
        <f>IF('DATA - Baseline'!R356&gt;0,'DATA - Baseline'!R356,"")</f>
        <v/>
      </c>
      <c r="S356" s="178" t="str">
        <f>IF('DATA - Baseline'!S356="Less than 0.5km",1,IF('DATA - Baseline'!S356="0.51 to 1.59km",2,IF('DATA - Baseline'!S356="1.6 to 3km",3,IF('DATA - Baseline'!S356="Over 3km",4, ""))))</f>
        <v/>
      </c>
      <c r="T356" s="126"/>
      <c r="U356" s="135"/>
      <c r="V356" s="135"/>
      <c r="W356" s="135"/>
      <c r="X356" s="135"/>
      <c r="Y356" s="135"/>
      <c r="Z356" s="178" t="str">
        <f>IF('DATA - Baseline'!Z356="STRONGLY AGREE",1,IF('DATA - Baseline'!Z356="AGREE",2,IF('DATA - Baseline'!Z356="DISAGREE",3,IF('DATA - Baseline'!Z356="STRONGLY DISAGREE",4, ""))))</f>
        <v/>
      </c>
      <c r="AA356" s="178" t="str">
        <f>IF(C356="","",(IF(COUNTA('DATA - Baseline'!AB356:AV356)&gt;0,1,2)))</f>
        <v/>
      </c>
      <c r="AB356" s="152"/>
      <c r="AC356" s="153"/>
      <c r="AD356" s="153"/>
      <c r="AE356" s="153"/>
      <c r="AF356" s="153"/>
      <c r="AG356" s="153"/>
      <c r="AH356" s="150"/>
      <c r="AI356" s="156"/>
      <c r="AJ356" s="156"/>
      <c r="AK356" s="156"/>
      <c r="AL356" s="156"/>
      <c r="AM356" s="156"/>
      <c r="AN356" s="156"/>
      <c r="AO356" s="157"/>
      <c r="AP356" s="158"/>
      <c r="AQ356" s="158"/>
      <c r="AR356" s="158"/>
      <c r="AS356" s="158"/>
      <c r="AT356" s="158"/>
      <c r="AU356" s="158"/>
      <c r="AV356" s="158"/>
      <c r="AW356" s="178" t="str">
        <f>IF('DATA - Baseline'!AW356="Relaxed",1,IF('DATA - Baseline'!AW356="Rushed",2,IF('DATA - Baseline'!AW356="Happy",3,IF('DATA - Baseline'!AW356="Tired",4,""))))</f>
        <v/>
      </c>
      <c r="AX356" s="178" t="str">
        <f>IF('DATA - Baseline'!AX356="Relaxed",1,IF('DATA - Baseline'!AX356="Rushed",2,IF('DATA - Baseline'!AX356="Happy",3,IF('DATA - Baseline'!AX356="Tired",4,""))))</f>
        <v/>
      </c>
      <c r="AY356" s="154"/>
      <c r="AZ356" s="314" t="str">
        <f>IF('DATA - Baseline'!AZ356="Yes",1,IF('DATA - Baseline'!AZ356="No",2,""))</f>
        <v/>
      </c>
      <c r="BA356" s="273"/>
      <c r="BB356" s="159"/>
      <c r="BC356" s="159"/>
      <c r="BE356" s="175"/>
    </row>
    <row r="357" spans="1:57" s="132" customFormat="1" ht="15" x14ac:dyDescent="0.3">
      <c r="A357" s="148"/>
      <c r="B357" s="149"/>
      <c r="C357" s="236" t="str">
        <f t="shared" si="5"/>
        <v/>
      </c>
      <c r="D357" s="198" t="str">
        <f>IF('DATA - Baseline'!D357="","",'DATA - Baseline'!D357)</f>
        <v/>
      </c>
      <c r="E357" s="178" t="str">
        <f>IF('DATA - Baseline'!E357="","",'DATA - Baseline'!E357)</f>
        <v/>
      </c>
      <c r="F357" s="178" t="str">
        <f>IF('DATA - Baseline'!F357="","",'DATA - Baseline'!F357)</f>
        <v/>
      </c>
      <c r="G357" s="178" t="str">
        <f>IF('DATA - Baseline'!G356="","",INDEX(Codes,MATCH('DATA - Baseline'!G356,Modes,0)))</f>
        <v/>
      </c>
      <c r="H357" s="178"/>
      <c r="I357" s="178" t="str">
        <f>IF('DATA - Baseline'!I357="","",INDEX(Codes,MATCH('DATA - Baseline'!I357,Modes,0)))</f>
        <v/>
      </c>
      <c r="J357" s="134"/>
      <c r="K357" s="192" t="str">
        <f>IF('DATA - Baseline'!K357=0,"",IF('DATA - Baseline'!K357="","",'DATA - Baseline'!K357))</f>
        <v/>
      </c>
      <c r="L357" s="192" t="str">
        <f>IF('DATA - Baseline'!L357="Yes",1,IF('DATA - Baseline'!L357="No",2,""))</f>
        <v/>
      </c>
      <c r="M357" s="192" t="str">
        <f>IF('DATA - Baseline'!M357="Yes",1,IF('DATA - Baseline'!M357="No",2,""))</f>
        <v/>
      </c>
      <c r="N357" s="178" t="str">
        <f>IF('DATA - Baseline'!N357="Relaxed",1,IF('DATA - Baseline'!N357="Rushed",2,IF('DATA - Baseline'!N357="Happy",3,IF('DATA - Baseline'!N357="Frustrated",4,IF('DATA - Baseline'!N357="Other",5,"")))))</f>
        <v/>
      </c>
      <c r="O357" s="176"/>
      <c r="P357" s="178" t="str">
        <f>IF('DATA - Baseline'!P357="","",'DATA - Baseline'!P357)</f>
        <v/>
      </c>
      <c r="Q357" s="178" t="str">
        <f>IF('DATA - Baseline'!Q357="Boy",1,IF('DATA - Baseline'!Q357="Girl",2,""))</f>
        <v/>
      </c>
      <c r="R357" s="192" t="str">
        <f>IF('DATA - Baseline'!R357&gt;0,'DATA - Baseline'!R357,"")</f>
        <v/>
      </c>
      <c r="S357" s="178" t="str">
        <f>IF('DATA - Baseline'!S357="Less than 0.5km",1,IF('DATA - Baseline'!S357="0.51 to 1.59km",2,IF('DATA - Baseline'!S357="1.6 to 3km",3,IF('DATA - Baseline'!S357="Over 3km",4, ""))))</f>
        <v/>
      </c>
      <c r="T357" s="126"/>
      <c r="U357" s="135"/>
      <c r="V357" s="135"/>
      <c r="W357" s="135"/>
      <c r="X357" s="135"/>
      <c r="Y357" s="135"/>
      <c r="Z357" s="178" t="str">
        <f>IF('DATA - Baseline'!Z357="STRONGLY AGREE",1,IF('DATA - Baseline'!Z357="AGREE",2,IF('DATA - Baseline'!Z357="DISAGREE",3,IF('DATA - Baseline'!Z357="STRONGLY DISAGREE",4, ""))))</f>
        <v/>
      </c>
      <c r="AA357" s="178" t="str">
        <f>IF(C357="","",(IF(COUNTA('DATA - Baseline'!AB357:AV357)&gt;0,1,2)))</f>
        <v/>
      </c>
      <c r="AB357" s="152"/>
      <c r="AC357" s="153"/>
      <c r="AD357" s="153"/>
      <c r="AE357" s="153"/>
      <c r="AF357" s="153"/>
      <c r="AG357" s="153"/>
      <c r="AH357" s="151"/>
      <c r="AI357" s="156"/>
      <c r="AJ357" s="156"/>
      <c r="AK357" s="156"/>
      <c r="AL357" s="156"/>
      <c r="AM357" s="156"/>
      <c r="AN357" s="156"/>
      <c r="AO357" s="157"/>
      <c r="AP357" s="158"/>
      <c r="AQ357" s="158"/>
      <c r="AR357" s="158"/>
      <c r="AS357" s="158"/>
      <c r="AT357" s="158"/>
      <c r="AU357" s="158"/>
      <c r="AV357" s="158"/>
      <c r="AW357" s="178" t="str">
        <f>IF('DATA - Baseline'!AW357="Relaxed",1,IF('DATA - Baseline'!AW357="Rushed",2,IF('DATA - Baseline'!AW357="Happy",3,IF('DATA - Baseline'!AW357="Tired",4,""))))</f>
        <v/>
      </c>
      <c r="AX357" s="178" t="str">
        <f>IF('DATA - Baseline'!AX357="Relaxed",1,IF('DATA - Baseline'!AX357="Rushed",2,IF('DATA - Baseline'!AX357="Happy",3,IF('DATA - Baseline'!AX357="Tired",4,""))))</f>
        <v/>
      </c>
      <c r="AY357" s="154"/>
      <c r="AZ357" s="314" t="str">
        <f>IF('DATA - Baseline'!AZ357="Yes",1,IF('DATA - Baseline'!AZ357="No",2,""))</f>
        <v/>
      </c>
      <c r="BA357" s="273"/>
      <c r="BB357" s="159"/>
      <c r="BC357" s="159"/>
      <c r="BE357" s="175"/>
    </row>
    <row r="358" spans="1:57" s="132" customFormat="1" ht="15" x14ac:dyDescent="0.3">
      <c r="A358" s="148"/>
      <c r="B358" s="149"/>
      <c r="C358" s="236" t="str">
        <f t="shared" si="5"/>
        <v/>
      </c>
      <c r="D358" s="198" t="str">
        <f>IF('DATA - Baseline'!D358="","",'DATA - Baseline'!D358)</f>
        <v/>
      </c>
      <c r="E358" s="178" t="str">
        <f>IF('DATA - Baseline'!E358="","",'DATA - Baseline'!E358)</f>
        <v/>
      </c>
      <c r="F358" s="178" t="str">
        <f>IF('DATA - Baseline'!F358="","",'DATA - Baseline'!F358)</f>
        <v/>
      </c>
      <c r="G358" s="178" t="str">
        <f>IF('DATA - Baseline'!G357="","",INDEX(Codes,MATCH('DATA - Baseline'!G357,Modes,0)))</f>
        <v/>
      </c>
      <c r="H358" s="178"/>
      <c r="I358" s="178" t="str">
        <f>IF('DATA - Baseline'!I358="","",INDEX(Codes,MATCH('DATA - Baseline'!I358,Modes,0)))</f>
        <v/>
      </c>
      <c r="J358" s="134"/>
      <c r="K358" s="192" t="str">
        <f>IF('DATA - Baseline'!K358=0,"",IF('DATA - Baseline'!K358="","",'DATA - Baseline'!K358))</f>
        <v/>
      </c>
      <c r="L358" s="192" t="str">
        <f>IF('DATA - Baseline'!L358="Yes",1,IF('DATA - Baseline'!L358="No",2,""))</f>
        <v/>
      </c>
      <c r="M358" s="192" t="str">
        <f>IF('DATA - Baseline'!M358="Yes",1,IF('DATA - Baseline'!M358="No",2,""))</f>
        <v/>
      </c>
      <c r="N358" s="178" t="str">
        <f>IF('DATA - Baseline'!N358="Relaxed",1,IF('DATA - Baseline'!N358="Rushed",2,IF('DATA - Baseline'!N358="Happy",3,IF('DATA - Baseline'!N358="Frustrated",4,IF('DATA - Baseline'!N358="Other",5,"")))))</f>
        <v/>
      </c>
      <c r="O358" s="176"/>
      <c r="P358" s="178" t="str">
        <f>IF('DATA - Baseline'!P358="","",'DATA - Baseline'!P358)</f>
        <v/>
      </c>
      <c r="Q358" s="178" t="str">
        <f>IF('DATA - Baseline'!Q358="Boy",1,IF('DATA - Baseline'!Q358="Girl",2,""))</f>
        <v/>
      </c>
      <c r="R358" s="192" t="str">
        <f>IF('DATA - Baseline'!R358&gt;0,'DATA - Baseline'!R358,"")</f>
        <v/>
      </c>
      <c r="S358" s="178" t="str">
        <f>IF('DATA - Baseline'!S358="Less than 0.5km",1,IF('DATA - Baseline'!S358="0.51 to 1.59km",2,IF('DATA - Baseline'!S358="1.6 to 3km",3,IF('DATA - Baseline'!S358="Over 3km",4, ""))))</f>
        <v/>
      </c>
      <c r="T358" s="126"/>
      <c r="U358" s="135"/>
      <c r="V358" s="135"/>
      <c r="W358" s="135"/>
      <c r="X358" s="135"/>
      <c r="Y358" s="135"/>
      <c r="Z358" s="178" t="str">
        <f>IF('DATA - Baseline'!Z358="STRONGLY AGREE",1,IF('DATA - Baseline'!Z358="AGREE",2,IF('DATA - Baseline'!Z358="DISAGREE",3,IF('DATA - Baseline'!Z358="STRONGLY DISAGREE",4, ""))))</f>
        <v/>
      </c>
      <c r="AA358" s="178" t="str">
        <f>IF(C358="","",(IF(COUNTA('DATA - Baseline'!AB358:AV358)&gt;0,1,2)))</f>
        <v/>
      </c>
      <c r="AB358" s="152"/>
      <c r="AC358" s="153"/>
      <c r="AD358" s="153"/>
      <c r="AE358" s="153"/>
      <c r="AF358" s="153"/>
      <c r="AG358" s="153"/>
      <c r="AH358" s="151"/>
      <c r="AI358" s="156"/>
      <c r="AJ358" s="156"/>
      <c r="AK358" s="156"/>
      <c r="AL358" s="156"/>
      <c r="AM358" s="156"/>
      <c r="AN358" s="156"/>
      <c r="AO358" s="157"/>
      <c r="AP358" s="158"/>
      <c r="AQ358" s="158"/>
      <c r="AR358" s="158"/>
      <c r="AS358" s="158"/>
      <c r="AT358" s="158"/>
      <c r="AU358" s="158"/>
      <c r="AV358" s="158"/>
      <c r="AW358" s="178" t="str">
        <f>IF('DATA - Baseline'!AW358="Relaxed",1,IF('DATA - Baseline'!AW358="Rushed",2,IF('DATA - Baseline'!AW358="Happy",3,IF('DATA - Baseline'!AW358="Tired",4,""))))</f>
        <v/>
      </c>
      <c r="AX358" s="178" t="str">
        <f>IF('DATA - Baseline'!AX358="Relaxed",1,IF('DATA - Baseline'!AX358="Rushed",2,IF('DATA - Baseline'!AX358="Happy",3,IF('DATA - Baseline'!AX358="Tired",4,""))))</f>
        <v/>
      </c>
      <c r="AY358" s="154"/>
      <c r="AZ358" s="314" t="str">
        <f>IF('DATA - Baseline'!AZ358="Yes",1,IF('DATA - Baseline'!AZ358="No",2,""))</f>
        <v/>
      </c>
      <c r="BA358" s="273"/>
      <c r="BB358" s="159"/>
      <c r="BC358" s="159"/>
      <c r="BE358" s="175"/>
    </row>
    <row r="359" spans="1:57" s="132" customFormat="1" ht="15" x14ac:dyDescent="0.3">
      <c r="A359" s="148"/>
      <c r="B359" s="149"/>
      <c r="C359" s="236" t="str">
        <f t="shared" si="5"/>
        <v/>
      </c>
      <c r="D359" s="198" t="str">
        <f>IF('DATA - Baseline'!D359="","",'DATA - Baseline'!D359)</f>
        <v/>
      </c>
      <c r="E359" s="178" t="str">
        <f>IF('DATA - Baseline'!E359="","",'DATA - Baseline'!E359)</f>
        <v/>
      </c>
      <c r="F359" s="178" t="str">
        <f>IF('DATA - Baseline'!F359="","",'DATA - Baseline'!F359)</f>
        <v/>
      </c>
      <c r="G359" s="178" t="str">
        <f>IF('DATA - Baseline'!G358="","",INDEX(Codes,MATCH('DATA - Baseline'!G358,Modes,0)))</f>
        <v/>
      </c>
      <c r="H359" s="178"/>
      <c r="I359" s="178" t="str">
        <f>IF('DATA - Baseline'!I359="","",INDEX(Codes,MATCH('DATA - Baseline'!I359,Modes,0)))</f>
        <v/>
      </c>
      <c r="J359" s="134"/>
      <c r="K359" s="192" t="str">
        <f>IF('DATA - Baseline'!K359=0,"",IF('DATA - Baseline'!K359="","",'DATA - Baseline'!K359))</f>
        <v/>
      </c>
      <c r="L359" s="192" t="str">
        <f>IF('DATA - Baseline'!L359="Yes",1,IF('DATA - Baseline'!L359="No",2,""))</f>
        <v/>
      </c>
      <c r="M359" s="192" t="str">
        <f>IF('DATA - Baseline'!M359="Yes",1,IF('DATA - Baseline'!M359="No",2,""))</f>
        <v/>
      </c>
      <c r="N359" s="178" t="str">
        <f>IF('DATA - Baseline'!N359="Relaxed",1,IF('DATA - Baseline'!N359="Rushed",2,IF('DATA - Baseline'!N359="Happy",3,IF('DATA - Baseline'!N359="Frustrated",4,IF('DATA - Baseline'!N359="Other",5,"")))))</f>
        <v/>
      </c>
      <c r="O359" s="176"/>
      <c r="P359" s="178" t="str">
        <f>IF('DATA - Baseline'!P359="","",'DATA - Baseline'!P359)</f>
        <v/>
      </c>
      <c r="Q359" s="178" t="str">
        <f>IF('DATA - Baseline'!Q359="Boy",1,IF('DATA - Baseline'!Q359="Girl",2,""))</f>
        <v/>
      </c>
      <c r="R359" s="192" t="str">
        <f>IF('DATA - Baseline'!R359&gt;0,'DATA - Baseline'!R359,"")</f>
        <v/>
      </c>
      <c r="S359" s="178" t="str">
        <f>IF('DATA - Baseline'!S359="Less than 0.5km",1,IF('DATA - Baseline'!S359="0.51 to 1.59km",2,IF('DATA - Baseline'!S359="1.6 to 3km",3,IF('DATA - Baseline'!S359="Over 3km",4, ""))))</f>
        <v/>
      </c>
      <c r="T359" s="126"/>
      <c r="U359" s="135"/>
      <c r="V359" s="135"/>
      <c r="W359" s="135"/>
      <c r="X359" s="135"/>
      <c r="Y359" s="135"/>
      <c r="Z359" s="178" t="str">
        <f>IF('DATA - Baseline'!Z359="STRONGLY AGREE",1,IF('DATA - Baseline'!Z359="AGREE",2,IF('DATA - Baseline'!Z359="DISAGREE",3,IF('DATA - Baseline'!Z359="STRONGLY DISAGREE",4, ""))))</f>
        <v/>
      </c>
      <c r="AA359" s="178" t="str">
        <f>IF(C359="","",(IF(COUNTA('DATA - Baseline'!AB359:AV359)&gt;0,1,2)))</f>
        <v/>
      </c>
      <c r="AB359" s="152"/>
      <c r="AC359" s="153"/>
      <c r="AD359" s="153"/>
      <c r="AE359" s="153"/>
      <c r="AF359" s="153"/>
      <c r="AG359" s="153"/>
      <c r="AH359" s="151"/>
      <c r="AI359" s="156"/>
      <c r="AJ359" s="156"/>
      <c r="AK359" s="156"/>
      <c r="AL359" s="156"/>
      <c r="AM359" s="156"/>
      <c r="AN359" s="156"/>
      <c r="AO359" s="157"/>
      <c r="AP359" s="158"/>
      <c r="AQ359" s="158"/>
      <c r="AR359" s="158"/>
      <c r="AS359" s="158"/>
      <c r="AT359" s="158"/>
      <c r="AU359" s="158"/>
      <c r="AV359" s="158"/>
      <c r="AW359" s="178" t="str">
        <f>IF('DATA - Baseline'!AW359="Relaxed",1,IF('DATA - Baseline'!AW359="Rushed",2,IF('DATA - Baseline'!AW359="Happy",3,IF('DATA - Baseline'!AW359="Tired",4,""))))</f>
        <v/>
      </c>
      <c r="AX359" s="178" t="str">
        <f>IF('DATA - Baseline'!AX359="Relaxed",1,IF('DATA - Baseline'!AX359="Rushed",2,IF('DATA - Baseline'!AX359="Happy",3,IF('DATA - Baseline'!AX359="Tired",4,""))))</f>
        <v/>
      </c>
      <c r="AY359" s="154"/>
      <c r="AZ359" s="314" t="str">
        <f>IF('DATA - Baseline'!AZ359="Yes",1,IF('DATA - Baseline'!AZ359="No",2,""))</f>
        <v/>
      </c>
      <c r="BA359" s="273"/>
      <c r="BB359" s="159"/>
      <c r="BC359" s="159"/>
      <c r="BE359" s="175"/>
    </row>
    <row r="360" spans="1:57" s="132" customFormat="1" ht="15" x14ac:dyDescent="0.3">
      <c r="A360" s="148"/>
      <c r="B360" s="149"/>
      <c r="C360" s="236" t="str">
        <f t="shared" si="5"/>
        <v/>
      </c>
      <c r="D360" s="198" t="str">
        <f>IF('DATA - Baseline'!D360="","",'DATA - Baseline'!D360)</f>
        <v/>
      </c>
      <c r="E360" s="178" t="str">
        <f>IF('DATA - Baseline'!E360="","",'DATA - Baseline'!E360)</f>
        <v/>
      </c>
      <c r="F360" s="178" t="str">
        <f>IF('DATA - Baseline'!F360="","",'DATA - Baseline'!F360)</f>
        <v/>
      </c>
      <c r="G360" s="178" t="str">
        <f>IF('DATA - Baseline'!G359="","",INDEX(Codes,MATCH('DATA - Baseline'!G359,Modes,0)))</f>
        <v/>
      </c>
      <c r="H360" s="178"/>
      <c r="I360" s="178" t="str">
        <f>IF('DATA - Baseline'!I360="","",INDEX(Codes,MATCH('DATA - Baseline'!I360,Modes,0)))</f>
        <v/>
      </c>
      <c r="J360" s="134"/>
      <c r="K360" s="192" t="str">
        <f>IF('DATA - Baseline'!K360=0,"",IF('DATA - Baseline'!K360="","",'DATA - Baseline'!K360))</f>
        <v/>
      </c>
      <c r="L360" s="192" t="str">
        <f>IF('DATA - Baseline'!L360="Yes",1,IF('DATA - Baseline'!L360="No",2,""))</f>
        <v/>
      </c>
      <c r="M360" s="192" t="str">
        <f>IF('DATA - Baseline'!M360="Yes",1,IF('DATA - Baseline'!M360="No",2,""))</f>
        <v/>
      </c>
      <c r="N360" s="178" t="str">
        <f>IF('DATA - Baseline'!N360="Relaxed",1,IF('DATA - Baseline'!N360="Rushed",2,IF('DATA - Baseline'!N360="Happy",3,IF('DATA - Baseline'!N360="Frustrated",4,IF('DATA - Baseline'!N360="Other",5,"")))))</f>
        <v/>
      </c>
      <c r="O360" s="176"/>
      <c r="P360" s="178" t="str">
        <f>IF('DATA - Baseline'!P360="","",'DATA - Baseline'!P360)</f>
        <v/>
      </c>
      <c r="Q360" s="178" t="str">
        <f>IF('DATA - Baseline'!Q360="Boy",1,IF('DATA - Baseline'!Q360="Girl",2,""))</f>
        <v/>
      </c>
      <c r="R360" s="192" t="str">
        <f>IF('DATA - Baseline'!R360&gt;0,'DATA - Baseline'!R360,"")</f>
        <v/>
      </c>
      <c r="S360" s="178" t="str">
        <f>IF('DATA - Baseline'!S360="Less than 0.5km",1,IF('DATA - Baseline'!S360="0.51 to 1.59km",2,IF('DATA - Baseline'!S360="1.6 to 3km",3,IF('DATA - Baseline'!S360="Over 3km",4, ""))))</f>
        <v/>
      </c>
      <c r="T360" s="126"/>
      <c r="U360" s="135"/>
      <c r="V360" s="135"/>
      <c r="W360" s="135"/>
      <c r="X360" s="135"/>
      <c r="Y360" s="135"/>
      <c r="Z360" s="178" t="str">
        <f>IF('DATA - Baseline'!Z360="STRONGLY AGREE",1,IF('DATA - Baseline'!Z360="AGREE",2,IF('DATA - Baseline'!Z360="DISAGREE",3,IF('DATA - Baseline'!Z360="STRONGLY DISAGREE",4, ""))))</f>
        <v/>
      </c>
      <c r="AA360" s="178" t="str">
        <f>IF(C360="","",(IF(COUNTA('DATA - Baseline'!AB360:AV360)&gt;0,1,2)))</f>
        <v/>
      </c>
      <c r="AB360" s="152"/>
      <c r="AC360" s="153"/>
      <c r="AD360" s="153"/>
      <c r="AE360" s="153"/>
      <c r="AF360" s="153"/>
      <c r="AG360" s="153"/>
      <c r="AH360" s="151"/>
      <c r="AI360" s="156"/>
      <c r="AJ360" s="156"/>
      <c r="AK360" s="156"/>
      <c r="AL360" s="156"/>
      <c r="AM360" s="156"/>
      <c r="AN360" s="156"/>
      <c r="AO360" s="157"/>
      <c r="AP360" s="158"/>
      <c r="AQ360" s="158"/>
      <c r="AR360" s="158"/>
      <c r="AS360" s="158"/>
      <c r="AT360" s="158"/>
      <c r="AU360" s="158"/>
      <c r="AV360" s="158"/>
      <c r="AW360" s="178" t="str">
        <f>IF('DATA - Baseline'!AW360="Relaxed",1,IF('DATA - Baseline'!AW360="Rushed",2,IF('DATA - Baseline'!AW360="Happy",3,IF('DATA - Baseline'!AW360="Tired",4,""))))</f>
        <v/>
      </c>
      <c r="AX360" s="178" t="str">
        <f>IF('DATA - Baseline'!AX360="Relaxed",1,IF('DATA - Baseline'!AX360="Rushed",2,IF('DATA - Baseline'!AX360="Happy",3,IF('DATA - Baseline'!AX360="Tired",4,""))))</f>
        <v/>
      </c>
      <c r="AY360" s="154"/>
      <c r="AZ360" s="314" t="str">
        <f>IF('DATA - Baseline'!AZ360="Yes",1,IF('DATA - Baseline'!AZ360="No",2,""))</f>
        <v/>
      </c>
      <c r="BA360" s="273"/>
      <c r="BB360" s="159"/>
      <c r="BC360" s="159"/>
      <c r="BE360" s="175"/>
    </row>
    <row r="361" spans="1:57" s="132" customFormat="1" ht="15" x14ac:dyDescent="0.3">
      <c r="A361" s="148"/>
      <c r="B361" s="149"/>
      <c r="C361" s="236" t="str">
        <f t="shared" si="5"/>
        <v/>
      </c>
      <c r="D361" s="198" t="str">
        <f>IF('DATA - Baseline'!D361="","",'DATA - Baseline'!D361)</f>
        <v/>
      </c>
      <c r="E361" s="178" t="str">
        <f>IF('DATA - Baseline'!E361="","",'DATA - Baseline'!E361)</f>
        <v/>
      </c>
      <c r="F361" s="178" t="str">
        <f>IF('DATA - Baseline'!F361="","",'DATA - Baseline'!F361)</f>
        <v/>
      </c>
      <c r="G361" s="178" t="str">
        <f>IF('DATA - Baseline'!G360="","",INDEX(Codes,MATCH('DATA - Baseline'!G360,Modes,0)))</f>
        <v/>
      </c>
      <c r="H361" s="178"/>
      <c r="I361" s="178" t="str">
        <f>IF('DATA - Baseline'!I361="","",INDEX(Codes,MATCH('DATA - Baseline'!I361,Modes,0)))</f>
        <v/>
      </c>
      <c r="J361" s="134"/>
      <c r="K361" s="192" t="str">
        <f>IF('DATA - Baseline'!K361=0,"",IF('DATA - Baseline'!K361="","",'DATA - Baseline'!K361))</f>
        <v/>
      </c>
      <c r="L361" s="192" t="str">
        <f>IF('DATA - Baseline'!L361="Yes",1,IF('DATA - Baseline'!L361="No",2,""))</f>
        <v/>
      </c>
      <c r="M361" s="192" t="str">
        <f>IF('DATA - Baseline'!M361="Yes",1,IF('DATA - Baseline'!M361="No",2,""))</f>
        <v/>
      </c>
      <c r="N361" s="178" t="str">
        <f>IF('DATA - Baseline'!N361="Relaxed",1,IF('DATA - Baseline'!N361="Rushed",2,IF('DATA - Baseline'!N361="Happy",3,IF('DATA - Baseline'!N361="Frustrated",4,IF('DATA - Baseline'!N361="Other",5,"")))))</f>
        <v/>
      </c>
      <c r="O361" s="176"/>
      <c r="P361" s="178" t="str">
        <f>IF('DATA - Baseline'!P361="","",'DATA - Baseline'!P361)</f>
        <v/>
      </c>
      <c r="Q361" s="178" t="str">
        <f>IF('DATA - Baseline'!Q361="Boy",1,IF('DATA - Baseline'!Q361="Girl",2,""))</f>
        <v/>
      </c>
      <c r="R361" s="192" t="str">
        <f>IF('DATA - Baseline'!R361&gt;0,'DATA - Baseline'!R361,"")</f>
        <v/>
      </c>
      <c r="S361" s="178" t="str">
        <f>IF('DATA - Baseline'!S361="Less than 0.5km",1,IF('DATA - Baseline'!S361="0.51 to 1.59km",2,IF('DATA - Baseline'!S361="1.6 to 3km",3,IF('DATA - Baseline'!S361="Over 3km",4, ""))))</f>
        <v/>
      </c>
      <c r="T361" s="126"/>
      <c r="U361" s="135"/>
      <c r="V361" s="135"/>
      <c r="W361" s="135"/>
      <c r="X361" s="135"/>
      <c r="Y361" s="135"/>
      <c r="Z361" s="178" t="str">
        <f>IF('DATA - Baseline'!Z361="STRONGLY AGREE",1,IF('DATA - Baseline'!Z361="AGREE",2,IF('DATA - Baseline'!Z361="DISAGREE",3,IF('DATA - Baseline'!Z361="STRONGLY DISAGREE",4, ""))))</f>
        <v/>
      </c>
      <c r="AA361" s="178" t="str">
        <f>IF(C361="","",(IF(COUNTA('DATA - Baseline'!AB361:AV361)&gt;0,1,2)))</f>
        <v/>
      </c>
      <c r="AB361" s="152"/>
      <c r="AC361" s="153"/>
      <c r="AD361" s="153"/>
      <c r="AE361" s="153"/>
      <c r="AF361" s="153"/>
      <c r="AG361" s="153"/>
      <c r="AH361" s="151"/>
      <c r="AI361" s="156"/>
      <c r="AJ361" s="156"/>
      <c r="AK361" s="156"/>
      <c r="AL361" s="156"/>
      <c r="AM361" s="156"/>
      <c r="AN361" s="156"/>
      <c r="AO361" s="157"/>
      <c r="AP361" s="158"/>
      <c r="AQ361" s="158"/>
      <c r="AR361" s="158"/>
      <c r="AS361" s="158"/>
      <c r="AT361" s="158"/>
      <c r="AU361" s="158"/>
      <c r="AV361" s="158"/>
      <c r="AW361" s="178" t="str">
        <f>IF('DATA - Baseline'!AW361="Relaxed",1,IF('DATA - Baseline'!AW361="Rushed",2,IF('DATA - Baseline'!AW361="Happy",3,IF('DATA - Baseline'!AW361="Tired",4,""))))</f>
        <v/>
      </c>
      <c r="AX361" s="178" t="str">
        <f>IF('DATA - Baseline'!AX361="Relaxed",1,IF('DATA - Baseline'!AX361="Rushed",2,IF('DATA - Baseline'!AX361="Happy",3,IF('DATA - Baseline'!AX361="Tired",4,""))))</f>
        <v/>
      </c>
      <c r="AY361" s="154"/>
      <c r="AZ361" s="314" t="str">
        <f>IF('DATA - Baseline'!AZ361="Yes",1,IF('DATA - Baseline'!AZ361="No",2,""))</f>
        <v/>
      </c>
      <c r="BA361" s="273"/>
      <c r="BB361" s="159"/>
      <c r="BC361" s="159"/>
      <c r="BE361" s="175"/>
    </row>
    <row r="362" spans="1:57" s="132" customFormat="1" ht="15" x14ac:dyDescent="0.3">
      <c r="A362" s="148"/>
      <c r="B362" s="149"/>
      <c r="C362" s="236" t="str">
        <f t="shared" si="5"/>
        <v/>
      </c>
      <c r="D362" s="198" t="str">
        <f>IF('DATA - Baseline'!D362="","",'DATA - Baseline'!D362)</f>
        <v/>
      </c>
      <c r="E362" s="178" t="str">
        <f>IF('DATA - Baseline'!E362="","",'DATA - Baseline'!E362)</f>
        <v/>
      </c>
      <c r="F362" s="178" t="str">
        <f>IF('DATA - Baseline'!F362="","",'DATA - Baseline'!F362)</f>
        <v/>
      </c>
      <c r="G362" s="178" t="str">
        <f>IF('DATA - Baseline'!G361="","",INDEX(Codes,MATCH('DATA - Baseline'!G361,Modes,0)))</f>
        <v/>
      </c>
      <c r="H362" s="178"/>
      <c r="I362" s="178" t="str">
        <f>IF('DATA - Baseline'!I362="","",INDEX(Codes,MATCH('DATA - Baseline'!I362,Modes,0)))</f>
        <v/>
      </c>
      <c r="J362" s="134"/>
      <c r="K362" s="192" t="str">
        <f>IF('DATA - Baseline'!K362=0,"",IF('DATA - Baseline'!K362="","",'DATA - Baseline'!K362))</f>
        <v/>
      </c>
      <c r="L362" s="192" t="str">
        <f>IF('DATA - Baseline'!L362="Yes",1,IF('DATA - Baseline'!L362="No",2,""))</f>
        <v/>
      </c>
      <c r="M362" s="192" t="str">
        <f>IF('DATA - Baseline'!M362="Yes",1,IF('DATA - Baseline'!M362="No",2,""))</f>
        <v/>
      </c>
      <c r="N362" s="178" t="str">
        <f>IF('DATA - Baseline'!N362="Relaxed",1,IF('DATA - Baseline'!N362="Rushed",2,IF('DATA - Baseline'!N362="Happy",3,IF('DATA - Baseline'!N362="Frustrated",4,IF('DATA - Baseline'!N362="Other",5,"")))))</f>
        <v/>
      </c>
      <c r="O362" s="176"/>
      <c r="P362" s="178" t="str">
        <f>IF('DATA - Baseline'!P362="","",'DATA - Baseline'!P362)</f>
        <v/>
      </c>
      <c r="Q362" s="178" t="str">
        <f>IF('DATA - Baseline'!Q362="Boy",1,IF('DATA - Baseline'!Q362="Girl",2,""))</f>
        <v/>
      </c>
      <c r="R362" s="192" t="str">
        <f>IF('DATA - Baseline'!R362&gt;0,'DATA - Baseline'!R362,"")</f>
        <v/>
      </c>
      <c r="S362" s="178" t="str">
        <f>IF('DATA - Baseline'!S362="Less than 0.5km",1,IF('DATA - Baseline'!S362="0.51 to 1.59km",2,IF('DATA - Baseline'!S362="1.6 to 3km",3,IF('DATA - Baseline'!S362="Over 3km",4, ""))))</f>
        <v/>
      </c>
      <c r="T362" s="126"/>
      <c r="U362" s="135"/>
      <c r="V362" s="135"/>
      <c r="W362" s="135"/>
      <c r="X362" s="135"/>
      <c r="Y362" s="135"/>
      <c r="Z362" s="178" t="str">
        <f>IF('DATA - Baseline'!Z362="STRONGLY AGREE",1,IF('DATA - Baseline'!Z362="AGREE",2,IF('DATA - Baseline'!Z362="DISAGREE",3,IF('DATA - Baseline'!Z362="STRONGLY DISAGREE",4, ""))))</f>
        <v/>
      </c>
      <c r="AA362" s="178" t="str">
        <f>IF(C362="","",(IF(COUNTA('DATA - Baseline'!AB362:AV362)&gt;0,1,2)))</f>
        <v/>
      </c>
      <c r="AB362" s="152"/>
      <c r="AC362" s="153"/>
      <c r="AD362" s="153"/>
      <c r="AE362" s="153"/>
      <c r="AF362" s="153"/>
      <c r="AG362" s="153"/>
      <c r="AH362" s="151"/>
      <c r="AI362" s="156"/>
      <c r="AJ362" s="156"/>
      <c r="AK362" s="156"/>
      <c r="AL362" s="156"/>
      <c r="AM362" s="156"/>
      <c r="AN362" s="156"/>
      <c r="AO362" s="157"/>
      <c r="AP362" s="158"/>
      <c r="AQ362" s="158"/>
      <c r="AR362" s="158"/>
      <c r="AS362" s="158"/>
      <c r="AT362" s="158"/>
      <c r="AU362" s="158"/>
      <c r="AV362" s="158"/>
      <c r="AW362" s="178" t="str">
        <f>IF('DATA - Baseline'!AW362="Relaxed",1,IF('DATA - Baseline'!AW362="Rushed",2,IF('DATA - Baseline'!AW362="Happy",3,IF('DATA - Baseline'!AW362="Tired",4,""))))</f>
        <v/>
      </c>
      <c r="AX362" s="178" t="str">
        <f>IF('DATA - Baseline'!AX362="Relaxed",1,IF('DATA - Baseline'!AX362="Rushed",2,IF('DATA - Baseline'!AX362="Happy",3,IF('DATA - Baseline'!AX362="Tired",4,""))))</f>
        <v/>
      </c>
      <c r="AY362" s="154"/>
      <c r="AZ362" s="314" t="str">
        <f>IF('DATA - Baseline'!AZ362="Yes",1,IF('DATA - Baseline'!AZ362="No",2,""))</f>
        <v/>
      </c>
      <c r="BA362" s="273"/>
      <c r="BB362" s="159"/>
      <c r="BC362" s="159"/>
      <c r="BE362" s="175"/>
    </row>
    <row r="363" spans="1:57" s="132" customFormat="1" ht="15" x14ac:dyDescent="0.3">
      <c r="A363" s="148"/>
      <c r="B363" s="149"/>
      <c r="C363" s="236" t="str">
        <f t="shared" si="5"/>
        <v/>
      </c>
      <c r="D363" s="198" t="str">
        <f>IF('DATA - Baseline'!D363="","",'DATA - Baseline'!D363)</f>
        <v/>
      </c>
      <c r="E363" s="178" t="str">
        <f>IF('DATA - Baseline'!E363="","",'DATA - Baseline'!E363)</f>
        <v/>
      </c>
      <c r="F363" s="178" t="str">
        <f>IF('DATA - Baseline'!F363="","",'DATA - Baseline'!F363)</f>
        <v/>
      </c>
      <c r="G363" s="178" t="str">
        <f>IF('DATA - Baseline'!G362="","",INDEX(Codes,MATCH('DATA - Baseline'!G362,Modes,0)))</f>
        <v/>
      </c>
      <c r="H363" s="178"/>
      <c r="I363" s="178" t="str">
        <f>IF('DATA - Baseline'!I363="","",INDEX(Codes,MATCH('DATA - Baseline'!I363,Modes,0)))</f>
        <v/>
      </c>
      <c r="J363" s="134"/>
      <c r="K363" s="192" t="str">
        <f>IF('DATA - Baseline'!K363=0,"",IF('DATA - Baseline'!K363="","",'DATA - Baseline'!K363))</f>
        <v/>
      </c>
      <c r="L363" s="192" t="str">
        <f>IF('DATA - Baseline'!L363="Yes",1,IF('DATA - Baseline'!L363="No",2,""))</f>
        <v/>
      </c>
      <c r="M363" s="192" t="str">
        <f>IF('DATA - Baseline'!M363="Yes",1,IF('DATA - Baseline'!M363="No",2,""))</f>
        <v/>
      </c>
      <c r="N363" s="178" t="str">
        <f>IF('DATA - Baseline'!N363="Relaxed",1,IF('DATA - Baseline'!N363="Rushed",2,IF('DATA - Baseline'!N363="Happy",3,IF('DATA - Baseline'!N363="Frustrated",4,IF('DATA - Baseline'!N363="Other",5,"")))))</f>
        <v/>
      </c>
      <c r="O363" s="176"/>
      <c r="P363" s="178" t="str">
        <f>IF('DATA - Baseline'!P363="","",'DATA - Baseline'!P363)</f>
        <v/>
      </c>
      <c r="Q363" s="178" t="str">
        <f>IF('DATA - Baseline'!Q363="Boy",1,IF('DATA - Baseline'!Q363="Girl",2,""))</f>
        <v/>
      </c>
      <c r="R363" s="192" t="str">
        <f>IF('DATA - Baseline'!R363&gt;0,'DATA - Baseline'!R363,"")</f>
        <v/>
      </c>
      <c r="S363" s="178" t="str">
        <f>IF('DATA - Baseline'!S363="Less than 0.5km",1,IF('DATA - Baseline'!S363="0.51 to 1.59km",2,IF('DATA - Baseline'!S363="1.6 to 3km",3,IF('DATA - Baseline'!S363="Over 3km",4, ""))))</f>
        <v/>
      </c>
      <c r="T363" s="126"/>
      <c r="U363" s="135"/>
      <c r="V363" s="135"/>
      <c r="W363" s="135"/>
      <c r="X363" s="135"/>
      <c r="Y363" s="135"/>
      <c r="Z363" s="178" t="str">
        <f>IF('DATA - Baseline'!Z363="STRONGLY AGREE",1,IF('DATA - Baseline'!Z363="AGREE",2,IF('DATA - Baseline'!Z363="DISAGREE",3,IF('DATA - Baseline'!Z363="STRONGLY DISAGREE",4, ""))))</f>
        <v/>
      </c>
      <c r="AA363" s="178" t="str">
        <f>IF(C363="","",(IF(COUNTA('DATA - Baseline'!AB363:AV363)&gt;0,1,2)))</f>
        <v/>
      </c>
      <c r="AB363" s="152"/>
      <c r="AC363" s="153"/>
      <c r="AD363" s="153"/>
      <c r="AE363" s="153"/>
      <c r="AF363" s="153"/>
      <c r="AG363" s="153"/>
      <c r="AH363" s="151"/>
      <c r="AI363" s="156"/>
      <c r="AJ363" s="156"/>
      <c r="AK363" s="156"/>
      <c r="AL363" s="156"/>
      <c r="AM363" s="156"/>
      <c r="AN363" s="156"/>
      <c r="AO363" s="157"/>
      <c r="AP363" s="158"/>
      <c r="AQ363" s="158"/>
      <c r="AR363" s="158"/>
      <c r="AS363" s="158"/>
      <c r="AT363" s="158"/>
      <c r="AU363" s="158"/>
      <c r="AV363" s="158"/>
      <c r="AW363" s="178" t="str">
        <f>IF('DATA - Baseline'!AW363="Relaxed",1,IF('DATA - Baseline'!AW363="Rushed",2,IF('DATA - Baseline'!AW363="Happy",3,IF('DATA - Baseline'!AW363="Tired",4,""))))</f>
        <v/>
      </c>
      <c r="AX363" s="178" t="str">
        <f>IF('DATA - Baseline'!AX363="Relaxed",1,IF('DATA - Baseline'!AX363="Rushed",2,IF('DATA - Baseline'!AX363="Happy",3,IF('DATA - Baseline'!AX363="Tired",4,""))))</f>
        <v/>
      </c>
      <c r="AY363" s="154"/>
      <c r="AZ363" s="314" t="str">
        <f>IF('DATA - Baseline'!AZ363="Yes",1,IF('DATA - Baseline'!AZ363="No",2,""))</f>
        <v/>
      </c>
      <c r="BA363" s="273"/>
      <c r="BB363" s="159"/>
      <c r="BC363" s="159"/>
      <c r="BE363" s="175"/>
    </row>
    <row r="364" spans="1:57" s="132" customFormat="1" ht="15" x14ac:dyDescent="0.3">
      <c r="A364" s="148"/>
      <c r="B364" s="149"/>
      <c r="C364" s="236" t="str">
        <f t="shared" si="5"/>
        <v/>
      </c>
      <c r="D364" s="198" t="str">
        <f>IF('DATA - Baseline'!D364="","",'DATA - Baseline'!D364)</f>
        <v/>
      </c>
      <c r="E364" s="178" t="str">
        <f>IF('DATA - Baseline'!E364="","",'DATA - Baseline'!E364)</f>
        <v/>
      </c>
      <c r="F364" s="178" t="str">
        <f>IF('DATA - Baseline'!F364="","",'DATA - Baseline'!F364)</f>
        <v/>
      </c>
      <c r="G364" s="178" t="str">
        <f>IF('DATA - Baseline'!G363="","",INDEX(Codes,MATCH('DATA - Baseline'!G363,Modes,0)))</f>
        <v/>
      </c>
      <c r="H364" s="178"/>
      <c r="I364" s="178" t="str">
        <f>IF('DATA - Baseline'!I364="","",INDEX(Codes,MATCH('DATA - Baseline'!I364,Modes,0)))</f>
        <v/>
      </c>
      <c r="J364" s="134"/>
      <c r="K364" s="192" t="str">
        <f>IF('DATA - Baseline'!K364=0,"",IF('DATA - Baseline'!K364="","",'DATA - Baseline'!K364))</f>
        <v/>
      </c>
      <c r="L364" s="192" t="str">
        <f>IF('DATA - Baseline'!L364="Yes",1,IF('DATA - Baseline'!L364="No",2,""))</f>
        <v/>
      </c>
      <c r="M364" s="192" t="str">
        <f>IF('DATA - Baseline'!M364="Yes",1,IF('DATA - Baseline'!M364="No",2,""))</f>
        <v/>
      </c>
      <c r="N364" s="178" t="str">
        <f>IF('DATA - Baseline'!N364="Relaxed",1,IF('DATA - Baseline'!N364="Rushed",2,IF('DATA - Baseline'!N364="Happy",3,IF('DATA - Baseline'!N364="Frustrated",4,IF('DATA - Baseline'!N364="Other",5,"")))))</f>
        <v/>
      </c>
      <c r="O364" s="176"/>
      <c r="P364" s="178" t="str">
        <f>IF('DATA - Baseline'!P364="","",'DATA - Baseline'!P364)</f>
        <v/>
      </c>
      <c r="Q364" s="178" t="str">
        <f>IF('DATA - Baseline'!Q364="Boy",1,IF('DATA - Baseline'!Q364="Girl",2,""))</f>
        <v/>
      </c>
      <c r="R364" s="192" t="str">
        <f>IF('DATA - Baseline'!R364&gt;0,'DATA - Baseline'!R364,"")</f>
        <v/>
      </c>
      <c r="S364" s="178" t="str">
        <f>IF('DATA - Baseline'!S364="Less than 0.5km",1,IF('DATA - Baseline'!S364="0.51 to 1.59km",2,IF('DATA - Baseline'!S364="1.6 to 3km",3,IF('DATA - Baseline'!S364="Over 3km",4, ""))))</f>
        <v/>
      </c>
      <c r="T364" s="126"/>
      <c r="U364" s="135"/>
      <c r="V364" s="135"/>
      <c r="W364" s="135"/>
      <c r="X364" s="135"/>
      <c r="Y364" s="135"/>
      <c r="Z364" s="178" t="str">
        <f>IF('DATA - Baseline'!Z364="STRONGLY AGREE",1,IF('DATA - Baseline'!Z364="AGREE",2,IF('DATA - Baseline'!Z364="DISAGREE",3,IF('DATA - Baseline'!Z364="STRONGLY DISAGREE",4, ""))))</f>
        <v/>
      </c>
      <c r="AA364" s="178" t="str">
        <f>IF(C364="","",(IF(COUNTA('DATA - Baseline'!AB364:AV364)&gt;0,1,2)))</f>
        <v/>
      </c>
      <c r="AB364" s="152"/>
      <c r="AC364" s="153"/>
      <c r="AD364" s="153"/>
      <c r="AE364" s="153"/>
      <c r="AF364" s="153"/>
      <c r="AG364" s="153"/>
      <c r="AH364" s="151"/>
      <c r="AI364" s="156"/>
      <c r="AJ364" s="156"/>
      <c r="AK364" s="156"/>
      <c r="AL364" s="156"/>
      <c r="AM364" s="156"/>
      <c r="AN364" s="156"/>
      <c r="AO364" s="157"/>
      <c r="AP364" s="158"/>
      <c r="AQ364" s="158"/>
      <c r="AR364" s="158"/>
      <c r="AS364" s="158"/>
      <c r="AT364" s="158"/>
      <c r="AU364" s="158"/>
      <c r="AV364" s="158"/>
      <c r="AW364" s="178" t="str">
        <f>IF('DATA - Baseline'!AW364="Relaxed",1,IF('DATA - Baseline'!AW364="Rushed",2,IF('DATA - Baseline'!AW364="Happy",3,IF('DATA - Baseline'!AW364="Tired",4,""))))</f>
        <v/>
      </c>
      <c r="AX364" s="178" t="str">
        <f>IF('DATA - Baseline'!AX364="Relaxed",1,IF('DATA - Baseline'!AX364="Rushed",2,IF('DATA - Baseline'!AX364="Happy",3,IF('DATA - Baseline'!AX364="Tired",4,""))))</f>
        <v/>
      </c>
      <c r="AY364" s="154"/>
      <c r="AZ364" s="314" t="str">
        <f>IF('DATA - Baseline'!AZ364="Yes",1,IF('DATA - Baseline'!AZ364="No",2,""))</f>
        <v/>
      </c>
      <c r="BA364" s="273"/>
      <c r="BB364" s="159"/>
      <c r="BC364" s="159"/>
      <c r="BE364" s="175"/>
    </row>
    <row r="365" spans="1:57" s="132" customFormat="1" ht="15" x14ac:dyDescent="0.3">
      <c r="A365" s="148"/>
      <c r="B365" s="149"/>
      <c r="C365" s="236" t="str">
        <f t="shared" si="5"/>
        <v/>
      </c>
      <c r="D365" s="198" t="str">
        <f>IF('DATA - Baseline'!D365="","",'DATA - Baseline'!D365)</f>
        <v/>
      </c>
      <c r="E365" s="178" t="str">
        <f>IF('DATA - Baseline'!E365="","",'DATA - Baseline'!E365)</f>
        <v/>
      </c>
      <c r="F365" s="178" t="str">
        <f>IF('DATA - Baseline'!F365="","",'DATA - Baseline'!F365)</f>
        <v/>
      </c>
      <c r="G365" s="178" t="str">
        <f>IF('DATA - Baseline'!G364="","",INDEX(Codes,MATCH('DATA - Baseline'!G364,Modes,0)))</f>
        <v/>
      </c>
      <c r="H365" s="178"/>
      <c r="I365" s="178" t="str">
        <f>IF('DATA - Baseline'!I365="","",INDEX(Codes,MATCH('DATA - Baseline'!I365,Modes,0)))</f>
        <v/>
      </c>
      <c r="J365" s="134"/>
      <c r="K365" s="192" t="str">
        <f>IF('DATA - Baseline'!K365=0,"",IF('DATA - Baseline'!K365="","",'DATA - Baseline'!K365))</f>
        <v/>
      </c>
      <c r="L365" s="192" t="str">
        <f>IF('DATA - Baseline'!L365="Yes",1,IF('DATA - Baseline'!L365="No",2,""))</f>
        <v/>
      </c>
      <c r="M365" s="192" t="str">
        <f>IF('DATA - Baseline'!M365="Yes",1,IF('DATA - Baseline'!M365="No",2,""))</f>
        <v/>
      </c>
      <c r="N365" s="178" t="str">
        <f>IF('DATA - Baseline'!N365="Relaxed",1,IF('DATA - Baseline'!N365="Rushed",2,IF('DATA - Baseline'!N365="Happy",3,IF('DATA - Baseline'!N365="Frustrated",4,IF('DATA - Baseline'!N365="Other",5,"")))))</f>
        <v/>
      </c>
      <c r="O365" s="176"/>
      <c r="P365" s="178" t="str">
        <f>IF('DATA - Baseline'!P365="","",'DATA - Baseline'!P365)</f>
        <v/>
      </c>
      <c r="Q365" s="178" t="str">
        <f>IF('DATA - Baseline'!Q365="Boy",1,IF('DATA - Baseline'!Q365="Girl",2,""))</f>
        <v/>
      </c>
      <c r="R365" s="192" t="str">
        <f>IF('DATA - Baseline'!R365&gt;0,'DATA - Baseline'!R365,"")</f>
        <v/>
      </c>
      <c r="S365" s="178" t="str">
        <f>IF('DATA - Baseline'!S365="Less than 0.5km",1,IF('DATA - Baseline'!S365="0.51 to 1.59km",2,IF('DATA - Baseline'!S365="1.6 to 3km",3,IF('DATA - Baseline'!S365="Over 3km",4, ""))))</f>
        <v/>
      </c>
      <c r="T365" s="126"/>
      <c r="U365" s="135"/>
      <c r="V365" s="135"/>
      <c r="W365" s="135"/>
      <c r="X365" s="135"/>
      <c r="Y365" s="135"/>
      <c r="Z365" s="178" t="str">
        <f>IF('DATA - Baseline'!Z365="STRONGLY AGREE",1,IF('DATA - Baseline'!Z365="AGREE",2,IF('DATA - Baseline'!Z365="DISAGREE",3,IF('DATA - Baseline'!Z365="STRONGLY DISAGREE",4, ""))))</f>
        <v/>
      </c>
      <c r="AA365" s="178" t="str">
        <f>IF(C365="","",(IF(COUNTA('DATA - Baseline'!AB365:AV365)&gt;0,1,2)))</f>
        <v/>
      </c>
      <c r="AB365" s="152"/>
      <c r="AC365" s="153"/>
      <c r="AD365" s="153"/>
      <c r="AE365" s="153"/>
      <c r="AF365" s="153"/>
      <c r="AG365" s="153"/>
      <c r="AH365" s="151"/>
      <c r="AI365" s="156"/>
      <c r="AJ365" s="156"/>
      <c r="AK365" s="156"/>
      <c r="AL365" s="156"/>
      <c r="AM365" s="156"/>
      <c r="AN365" s="156"/>
      <c r="AO365" s="157"/>
      <c r="AP365" s="158"/>
      <c r="AQ365" s="158"/>
      <c r="AR365" s="158"/>
      <c r="AS365" s="158"/>
      <c r="AT365" s="158"/>
      <c r="AU365" s="158"/>
      <c r="AV365" s="158"/>
      <c r="AW365" s="178" t="str">
        <f>IF('DATA - Baseline'!AW365="Relaxed",1,IF('DATA - Baseline'!AW365="Rushed",2,IF('DATA - Baseline'!AW365="Happy",3,IF('DATA - Baseline'!AW365="Tired",4,""))))</f>
        <v/>
      </c>
      <c r="AX365" s="178" t="str">
        <f>IF('DATA - Baseline'!AX365="Relaxed",1,IF('DATA - Baseline'!AX365="Rushed",2,IF('DATA - Baseline'!AX365="Happy",3,IF('DATA - Baseline'!AX365="Tired",4,""))))</f>
        <v/>
      </c>
      <c r="AY365" s="154"/>
      <c r="AZ365" s="314" t="str">
        <f>IF('DATA - Baseline'!AZ365="Yes",1,IF('DATA - Baseline'!AZ365="No",2,""))</f>
        <v/>
      </c>
      <c r="BA365" s="273"/>
      <c r="BB365" s="159"/>
      <c r="BC365" s="159"/>
      <c r="BE365" s="175"/>
    </row>
    <row r="366" spans="1:57" s="132" customFormat="1" ht="15" x14ac:dyDescent="0.3">
      <c r="A366" s="148"/>
      <c r="B366" s="149"/>
      <c r="C366" s="236" t="str">
        <f t="shared" si="5"/>
        <v/>
      </c>
      <c r="D366" s="198" t="str">
        <f>IF('DATA - Baseline'!D366="","",'DATA - Baseline'!D366)</f>
        <v/>
      </c>
      <c r="E366" s="178" t="str">
        <f>IF('DATA - Baseline'!E366="","",'DATA - Baseline'!E366)</f>
        <v/>
      </c>
      <c r="F366" s="178" t="str">
        <f>IF('DATA - Baseline'!F366="","",'DATA - Baseline'!F366)</f>
        <v/>
      </c>
      <c r="G366" s="178" t="str">
        <f>IF('DATA - Baseline'!G365="","",INDEX(Codes,MATCH('DATA - Baseline'!G365,Modes,0)))</f>
        <v/>
      </c>
      <c r="H366" s="178"/>
      <c r="I366" s="178" t="str">
        <f>IF('DATA - Baseline'!I366="","",INDEX(Codes,MATCH('DATA - Baseline'!I366,Modes,0)))</f>
        <v/>
      </c>
      <c r="J366" s="134"/>
      <c r="K366" s="192" t="str">
        <f>IF('DATA - Baseline'!K366=0,"",IF('DATA - Baseline'!K366="","",'DATA - Baseline'!K366))</f>
        <v/>
      </c>
      <c r="L366" s="192" t="str">
        <f>IF('DATA - Baseline'!L366="Yes",1,IF('DATA - Baseline'!L366="No",2,""))</f>
        <v/>
      </c>
      <c r="M366" s="192" t="str">
        <f>IF('DATA - Baseline'!M366="Yes",1,IF('DATA - Baseline'!M366="No",2,""))</f>
        <v/>
      </c>
      <c r="N366" s="178" t="str">
        <f>IF('DATA - Baseline'!N366="Relaxed",1,IF('DATA - Baseline'!N366="Rushed",2,IF('DATA - Baseline'!N366="Happy",3,IF('DATA - Baseline'!N366="Frustrated",4,IF('DATA - Baseline'!N366="Other",5,"")))))</f>
        <v/>
      </c>
      <c r="O366" s="176"/>
      <c r="P366" s="178" t="str">
        <f>IF('DATA - Baseline'!P366="","",'DATA - Baseline'!P366)</f>
        <v/>
      </c>
      <c r="Q366" s="178" t="str">
        <f>IF('DATA - Baseline'!Q366="Boy",1,IF('DATA - Baseline'!Q366="Girl",2,""))</f>
        <v/>
      </c>
      <c r="R366" s="192" t="str">
        <f>IF('DATA - Baseline'!R366&gt;0,'DATA - Baseline'!R366,"")</f>
        <v/>
      </c>
      <c r="S366" s="178" t="str">
        <f>IF('DATA - Baseline'!S366="Less than 0.5km",1,IF('DATA - Baseline'!S366="0.51 to 1.59km",2,IF('DATA - Baseline'!S366="1.6 to 3km",3,IF('DATA - Baseline'!S366="Over 3km",4, ""))))</f>
        <v/>
      </c>
      <c r="T366" s="126"/>
      <c r="U366" s="135"/>
      <c r="V366" s="135"/>
      <c r="W366" s="135"/>
      <c r="X366" s="135"/>
      <c r="Y366" s="135"/>
      <c r="Z366" s="178" t="str">
        <f>IF('DATA - Baseline'!Z366="STRONGLY AGREE",1,IF('DATA - Baseline'!Z366="AGREE",2,IF('DATA - Baseline'!Z366="DISAGREE",3,IF('DATA - Baseline'!Z366="STRONGLY DISAGREE",4, ""))))</f>
        <v/>
      </c>
      <c r="AA366" s="178" t="str">
        <f>IF(C366="","",(IF(COUNTA('DATA - Baseline'!AB366:AV366)&gt;0,1,2)))</f>
        <v/>
      </c>
      <c r="AB366" s="152"/>
      <c r="AC366" s="153"/>
      <c r="AD366" s="153"/>
      <c r="AE366" s="153"/>
      <c r="AF366" s="153"/>
      <c r="AG366" s="153"/>
      <c r="AH366" s="151"/>
      <c r="AI366" s="156"/>
      <c r="AJ366" s="156"/>
      <c r="AK366" s="156"/>
      <c r="AL366" s="156"/>
      <c r="AM366" s="156"/>
      <c r="AN366" s="156"/>
      <c r="AO366" s="157"/>
      <c r="AP366" s="158"/>
      <c r="AQ366" s="158"/>
      <c r="AR366" s="158"/>
      <c r="AS366" s="158"/>
      <c r="AT366" s="158"/>
      <c r="AU366" s="158"/>
      <c r="AV366" s="158"/>
      <c r="AW366" s="178" t="str">
        <f>IF('DATA - Baseline'!AW366="Relaxed",1,IF('DATA - Baseline'!AW366="Rushed",2,IF('DATA - Baseline'!AW366="Happy",3,IF('DATA - Baseline'!AW366="Tired",4,""))))</f>
        <v/>
      </c>
      <c r="AX366" s="178" t="str">
        <f>IF('DATA - Baseline'!AX366="Relaxed",1,IF('DATA - Baseline'!AX366="Rushed",2,IF('DATA - Baseline'!AX366="Happy",3,IF('DATA - Baseline'!AX366="Tired",4,""))))</f>
        <v/>
      </c>
      <c r="AY366" s="154"/>
      <c r="AZ366" s="314" t="str">
        <f>IF('DATA - Baseline'!AZ366="Yes",1,IF('DATA - Baseline'!AZ366="No",2,""))</f>
        <v/>
      </c>
      <c r="BA366" s="273"/>
      <c r="BB366" s="159"/>
      <c r="BC366" s="159"/>
      <c r="BE366" s="175"/>
    </row>
    <row r="367" spans="1:57" s="132" customFormat="1" ht="15" x14ac:dyDescent="0.3">
      <c r="A367" s="148"/>
      <c r="B367" s="149"/>
      <c r="C367" s="236" t="str">
        <f t="shared" si="5"/>
        <v/>
      </c>
      <c r="D367" s="198" t="str">
        <f>IF('DATA - Baseline'!D367="","",'DATA - Baseline'!D367)</f>
        <v/>
      </c>
      <c r="E367" s="178" t="str">
        <f>IF('DATA - Baseline'!E367="","",'DATA - Baseline'!E367)</f>
        <v/>
      </c>
      <c r="F367" s="178" t="str">
        <f>IF('DATA - Baseline'!F367="","",'DATA - Baseline'!F367)</f>
        <v/>
      </c>
      <c r="G367" s="178" t="str">
        <f>IF('DATA - Baseline'!G366="","",INDEX(Codes,MATCH('DATA - Baseline'!G366,Modes,0)))</f>
        <v/>
      </c>
      <c r="H367" s="178"/>
      <c r="I367" s="178" t="str">
        <f>IF('DATA - Baseline'!I367="","",INDEX(Codes,MATCH('DATA - Baseline'!I367,Modes,0)))</f>
        <v/>
      </c>
      <c r="J367" s="134"/>
      <c r="K367" s="192" t="str">
        <f>IF('DATA - Baseline'!K367=0,"",IF('DATA - Baseline'!K367="","",'DATA - Baseline'!K367))</f>
        <v/>
      </c>
      <c r="L367" s="192" t="str">
        <f>IF('DATA - Baseline'!L367="Yes",1,IF('DATA - Baseline'!L367="No",2,""))</f>
        <v/>
      </c>
      <c r="M367" s="192" t="str">
        <f>IF('DATA - Baseline'!M367="Yes",1,IF('DATA - Baseline'!M367="No",2,""))</f>
        <v/>
      </c>
      <c r="N367" s="178" t="str">
        <f>IF('DATA - Baseline'!N367="Relaxed",1,IF('DATA - Baseline'!N367="Rushed",2,IF('DATA - Baseline'!N367="Happy",3,IF('DATA - Baseline'!N367="Frustrated",4,IF('DATA - Baseline'!N367="Other",5,"")))))</f>
        <v/>
      </c>
      <c r="O367" s="176"/>
      <c r="P367" s="178" t="str">
        <f>IF('DATA - Baseline'!P367="","",'DATA - Baseline'!P367)</f>
        <v/>
      </c>
      <c r="Q367" s="178" t="str">
        <f>IF('DATA - Baseline'!Q367="Boy",1,IF('DATA - Baseline'!Q367="Girl",2,""))</f>
        <v/>
      </c>
      <c r="R367" s="192" t="str">
        <f>IF('DATA - Baseline'!R367&gt;0,'DATA - Baseline'!R367,"")</f>
        <v/>
      </c>
      <c r="S367" s="178" t="str">
        <f>IF('DATA - Baseline'!S367="Less than 0.5km",1,IF('DATA - Baseline'!S367="0.51 to 1.59km",2,IF('DATA - Baseline'!S367="1.6 to 3km",3,IF('DATA - Baseline'!S367="Over 3km",4, ""))))</f>
        <v/>
      </c>
      <c r="T367" s="126"/>
      <c r="U367" s="135"/>
      <c r="V367" s="135"/>
      <c r="W367" s="135"/>
      <c r="X367" s="135"/>
      <c r="Y367" s="135"/>
      <c r="Z367" s="178" t="str">
        <f>IF('DATA - Baseline'!Z367="STRONGLY AGREE",1,IF('DATA - Baseline'!Z367="AGREE",2,IF('DATA - Baseline'!Z367="DISAGREE",3,IF('DATA - Baseline'!Z367="STRONGLY DISAGREE",4, ""))))</f>
        <v/>
      </c>
      <c r="AA367" s="178" t="str">
        <f>IF(C367="","",(IF(COUNTA('DATA - Baseline'!AB367:AV367)&gt;0,1,2)))</f>
        <v/>
      </c>
      <c r="AB367" s="152"/>
      <c r="AC367" s="153"/>
      <c r="AD367" s="153"/>
      <c r="AE367" s="153"/>
      <c r="AF367" s="153"/>
      <c r="AG367" s="153"/>
      <c r="AH367" s="151"/>
      <c r="AI367" s="156"/>
      <c r="AJ367" s="156"/>
      <c r="AK367" s="156"/>
      <c r="AL367" s="156"/>
      <c r="AM367" s="156"/>
      <c r="AN367" s="156"/>
      <c r="AO367" s="157"/>
      <c r="AP367" s="158"/>
      <c r="AQ367" s="158"/>
      <c r="AR367" s="158"/>
      <c r="AS367" s="158"/>
      <c r="AT367" s="158"/>
      <c r="AU367" s="158"/>
      <c r="AV367" s="158"/>
      <c r="AW367" s="178" t="str">
        <f>IF('DATA - Baseline'!AW367="Relaxed",1,IF('DATA - Baseline'!AW367="Rushed",2,IF('DATA - Baseline'!AW367="Happy",3,IF('DATA - Baseline'!AW367="Tired",4,""))))</f>
        <v/>
      </c>
      <c r="AX367" s="178" t="str">
        <f>IF('DATA - Baseline'!AX367="Relaxed",1,IF('DATA - Baseline'!AX367="Rushed",2,IF('DATA - Baseline'!AX367="Happy",3,IF('DATA - Baseline'!AX367="Tired",4,""))))</f>
        <v/>
      </c>
      <c r="AY367" s="154"/>
      <c r="AZ367" s="314" t="str">
        <f>IF('DATA - Baseline'!AZ367="Yes",1,IF('DATA - Baseline'!AZ367="No",2,""))</f>
        <v/>
      </c>
      <c r="BA367" s="273"/>
      <c r="BB367" s="159"/>
      <c r="BC367" s="159"/>
      <c r="BE367" s="175"/>
    </row>
    <row r="368" spans="1:57" s="132" customFormat="1" ht="15" x14ac:dyDescent="0.3">
      <c r="A368" s="148"/>
      <c r="B368" s="149"/>
      <c r="C368" s="236" t="str">
        <f t="shared" si="5"/>
        <v/>
      </c>
      <c r="D368" s="198" t="str">
        <f>IF('DATA - Baseline'!D368="","",'DATA - Baseline'!D368)</f>
        <v/>
      </c>
      <c r="E368" s="178" t="str">
        <f>IF('DATA - Baseline'!E368="","",'DATA - Baseline'!E368)</f>
        <v/>
      </c>
      <c r="F368" s="178" t="str">
        <f>IF('DATA - Baseline'!F368="","",'DATA - Baseline'!F368)</f>
        <v/>
      </c>
      <c r="G368" s="178" t="str">
        <f>IF('DATA - Baseline'!G367="","",INDEX(Codes,MATCH('DATA - Baseline'!G367,Modes,0)))</f>
        <v/>
      </c>
      <c r="H368" s="178"/>
      <c r="I368" s="178" t="str">
        <f>IF('DATA - Baseline'!I368="","",INDEX(Codes,MATCH('DATA - Baseline'!I368,Modes,0)))</f>
        <v/>
      </c>
      <c r="J368" s="134"/>
      <c r="K368" s="192" t="str">
        <f>IF('DATA - Baseline'!K368=0,"",IF('DATA - Baseline'!K368="","",'DATA - Baseline'!K368))</f>
        <v/>
      </c>
      <c r="L368" s="192" t="str">
        <f>IF('DATA - Baseline'!L368="Yes",1,IF('DATA - Baseline'!L368="No",2,""))</f>
        <v/>
      </c>
      <c r="M368" s="192" t="str">
        <f>IF('DATA - Baseline'!M368="Yes",1,IF('DATA - Baseline'!M368="No",2,""))</f>
        <v/>
      </c>
      <c r="N368" s="178" t="str">
        <f>IF('DATA - Baseline'!N368="Relaxed",1,IF('DATA - Baseline'!N368="Rushed",2,IF('DATA - Baseline'!N368="Happy",3,IF('DATA - Baseline'!N368="Frustrated",4,IF('DATA - Baseline'!N368="Other",5,"")))))</f>
        <v/>
      </c>
      <c r="O368" s="176"/>
      <c r="P368" s="178" t="str">
        <f>IF('DATA - Baseline'!P368="","",'DATA - Baseline'!P368)</f>
        <v/>
      </c>
      <c r="Q368" s="178" t="str">
        <f>IF('DATA - Baseline'!Q368="Boy",1,IF('DATA - Baseline'!Q368="Girl",2,""))</f>
        <v/>
      </c>
      <c r="R368" s="192" t="str">
        <f>IF('DATA - Baseline'!R368&gt;0,'DATA - Baseline'!R368,"")</f>
        <v/>
      </c>
      <c r="S368" s="178" t="str">
        <f>IF('DATA - Baseline'!S368="Less than 0.5km",1,IF('DATA - Baseline'!S368="0.51 to 1.59km",2,IF('DATA - Baseline'!S368="1.6 to 3km",3,IF('DATA - Baseline'!S368="Over 3km",4, ""))))</f>
        <v/>
      </c>
      <c r="T368" s="126"/>
      <c r="U368" s="135"/>
      <c r="V368" s="135"/>
      <c r="W368" s="135"/>
      <c r="X368" s="135"/>
      <c r="Y368" s="135"/>
      <c r="Z368" s="178" t="str">
        <f>IF('DATA - Baseline'!Z368="STRONGLY AGREE",1,IF('DATA - Baseline'!Z368="AGREE",2,IF('DATA - Baseline'!Z368="DISAGREE",3,IF('DATA - Baseline'!Z368="STRONGLY DISAGREE",4, ""))))</f>
        <v/>
      </c>
      <c r="AA368" s="178" t="str">
        <f>IF(C368="","",(IF(COUNTA('DATA - Baseline'!AB368:AV368)&gt;0,1,2)))</f>
        <v/>
      </c>
      <c r="AB368" s="152"/>
      <c r="AC368" s="153"/>
      <c r="AD368" s="153"/>
      <c r="AE368" s="153"/>
      <c r="AF368" s="153"/>
      <c r="AG368" s="153"/>
      <c r="AH368" s="151"/>
      <c r="AI368" s="156"/>
      <c r="AJ368" s="156"/>
      <c r="AK368" s="156"/>
      <c r="AL368" s="156"/>
      <c r="AM368" s="156"/>
      <c r="AN368" s="156"/>
      <c r="AO368" s="157"/>
      <c r="AP368" s="158"/>
      <c r="AQ368" s="158"/>
      <c r="AR368" s="158"/>
      <c r="AS368" s="158"/>
      <c r="AT368" s="158"/>
      <c r="AU368" s="158"/>
      <c r="AV368" s="158"/>
      <c r="AW368" s="178" t="str">
        <f>IF('DATA - Baseline'!AW368="Relaxed",1,IF('DATA - Baseline'!AW368="Rushed",2,IF('DATA - Baseline'!AW368="Happy",3,IF('DATA - Baseline'!AW368="Tired",4,""))))</f>
        <v/>
      </c>
      <c r="AX368" s="178" t="str">
        <f>IF('DATA - Baseline'!AX368="Relaxed",1,IF('DATA - Baseline'!AX368="Rushed",2,IF('DATA - Baseline'!AX368="Happy",3,IF('DATA - Baseline'!AX368="Tired",4,""))))</f>
        <v/>
      </c>
      <c r="AY368" s="154"/>
      <c r="AZ368" s="314" t="str">
        <f>IF('DATA - Baseline'!AZ368="Yes",1,IF('DATA - Baseline'!AZ368="No",2,""))</f>
        <v/>
      </c>
      <c r="BA368" s="273"/>
      <c r="BB368" s="159"/>
      <c r="BC368" s="159"/>
      <c r="BE368" s="175"/>
    </row>
    <row r="369" spans="1:57" s="132" customFormat="1" ht="15" x14ac:dyDescent="0.3">
      <c r="A369" s="148"/>
      <c r="B369" s="149"/>
      <c r="C369" s="236" t="str">
        <f t="shared" si="5"/>
        <v/>
      </c>
      <c r="D369" s="198" t="str">
        <f>IF('DATA - Baseline'!D369="","",'DATA - Baseline'!D369)</f>
        <v/>
      </c>
      <c r="E369" s="178" t="str">
        <f>IF('DATA - Baseline'!E369="","",'DATA - Baseline'!E369)</f>
        <v/>
      </c>
      <c r="F369" s="178" t="str">
        <f>IF('DATA - Baseline'!F369="","",'DATA - Baseline'!F369)</f>
        <v/>
      </c>
      <c r="G369" s="178" t="str">
        <f>IF('DATA - Baseline'!G368="","",INDEX(Codes,MATCH('DATA - Baseline'!G368,Modes,0)))</f>
        <v/>
      </c>
      <c r="H369" s="178"/>
      <c r="I369" s="178" t="str">
        <f>IF('DATA - Baseline'!I369="","",INDEX(Codes,MATCH('DATA - Baseline'!I369,Modes,0)))</f>
        <v/>
      </c>
      <c r="J369" s="134"/>
      <c r="K369" s="192" t="str">
        <f>IF('DATA - Baseline'!K369=0,"",IF('DATA - Baseline'!K369="","",'DATA - Baseline'!K369))</f>
        <v/>
      </c>
      <c r="L369" s="192" t="str">
        <f>IF('DATA - Baseline'!L369="Yes",1,IF('DATA - Baseline'!L369="No",2,""))</f>
        <v/>
      </c>
      <c r="M369" s="192" t="str">
        <f>IF('DATA - Baseline'!M369="Yes",1,IF('DATA - Baseline'!M369="No",2,""))</f>
        <v/>
      </c>
      <c r="N369" s="178" t="str">
        <f>IF('DATA - Baseline'!N369="Relaxed",1,IF('DATA - Baseline'!N369="Rushed",2,IF('DATA - Baseline'!N369="Happy",3,IF('DATA - Baseline'!N369="Frustrated",4,IF('DATA - Baseline'!N369="Other",5,"")))))</f>
        <v/>
      </c>
      <c r="O369" s="176"/>
      <c r="P369" s="178" t="str">
        <f>IF('DATA - Baseline'!P369="","",'DATA - Baseline'!P369)</f>
        <v/>
      </c>
      <c r="Q369" s="178" t="str">
        <f>IF('DATA - Baseline'!Q369="Boy",1,IF('DATA - Baseline'!Q369="Girl",2,""))</f>
        <v/>
      </c>
      <c r="R369" s="192" t="str">
        <f>IF('DATA - Baseline'!R369&gt;0,'DATA - Baseline'!R369,"")</f>
        <v/>
      </c>
      <c r="S369" s="178" t="str">
        <f>IF('DATA - Baseline'!S369="Less than 0.5km",1,IF('DATA - Baseline'!S369="0.51 to 1.59km",2,IF('DATA - Baseline'!S369="1.6 to 3km",3,IF('DATA - Baseline'!S369="Over 3km",4, ""))))</f>
        <v/>
      </c>
      <c r="T369" s="126"/>
      <c r="U369" s="135"/>
      <c r="V369" s="135"/>
      <c r="W369" s="135"/>
      <c r="X369" s="135"/>
      <c r="Y369" s="135"/>
      <c r="Z369" s="178" t="str">
        <f>IF('DATA - Baseline'!Z369="STRONGLY AGREE",1,IF('DATA - Baseline'!Z369="AGREE",2,IF('DATA - Baseline'!Z369="DISAGREE",3,IF('DATA - Baseline'!Z369="STRONGLY DISAGREE",4, ""))))</f>
        <v/>
      </c>
      <c r="AA369" s="178" t="str">
        <f>IF(C369="","",(IF(COUNTA('DATA - Baseline'!AB369:AV369)&gt;0,1,2)))</f>
        <v/>
      </c>
      <c r="AB369" s="152"/>
      <c r="AC369" s="153"/>
      <c r="AD369" s="153"/>
      <c r="AE369" s="153"/>
      <c r="AF369" s="153"/>
      <c r="AG369" s="153"/>
      <c r="AH369" s="151"/>
      <c r="AI369" s="156"/>
      <c r="AJ369" s="156"/>
      <c r="AK369" s="156"/>
      <c r="AL369" s="156"/>
      <c r="AM369" s="156"/>
      <c r="AN369" s="156"/>
      <c r="AO369" s="157"/>
      <c r="AP369" s="158"/>
      <c r="AQ369" s="158"/>
      <c r="AR369" s="158"/>
      <c r="AS369" s="158"/>
      <c r="AT369" s="158"/>
      <c r="AU369" s="158"/>
      <c r="AV369" s="158"/>
      <c r="AW369" s="178" t="str">
        <f>IF('DATA - Baseline'!AW369="Relaxed",1,IF('DATA - Baseline'!AW369="Rushed",2,IF('DATA - Baseline'!AW369="Happy",3,IF('DATA - Baseline'!AW369="Tired",4,""))))</f>
        <v/>
      </c>
      <c r="AX369" s="178" t="str">
        <f>IF('DATA - Baseline'!AX369="Relaxed",1,IF('DATA - Baseline'!AX369="Rushed",2,IF('DATA - Baseline'!AX369="Happy",3,IF('DATA - Baseline'!AX369="Tired",4,""))))</f>
        <v/>
      </c>
      <c r="AY369" s="154"/>
      <c r="AZ369" s="314" t="str">
        <f>IF('DATA - Baseline'!AZ369="Yes",1,IF('DATA - Baseline'!AZ369="No",2,""))</f>
        <v/>
      </c>
      <c r="BA369" s="273"/>
      <c r="BB369" s="159"/>
      <c r="BC369" s="159"/>
      <c r="BE369" s="175"/>
    </row>
    <row r="370" spans="1:57" s="132" customFormat="1" ht="15" x14ac:dyDescent="0.3">
      <c r="A370" s="148"/>
      <c r="B370" s="149"/>
      <c r="C370" s="236" t="str">
        <f t="shared" si="5"/>
        <v/>
      </c>
      <c r="D370" s="198" t="str">
        <f>IF('DATA - Baseline'!D370="","",'DATA - Baseline'!D370)</f>
        <v/>
      </c>
      <c r="E370" s="178" t="str">
        <f>IF('DATA - Baseline'!E370="","",'DATA - Baseline'!E370)</f>
        <v/>
      </c>
      <c r="F370" s="178" t="str">
        <f>IF('DATA - Baseline'!F370="","",'DATA - Baseline'!F370)</f>
        <v/>
      </c>
      <c r="G370" s="178" t="str">
        <f>IF('DATA - Baseline'!G369="","",INDEX(Codes,MATCH('DATA - Baseline'!G369,Modes,0)))</f>
        <v/>
      </c>
      <c r="H370" s="178"/>
      <c r="I370" s="178" t="str">
        <f>IF('DATA - Baseline'!I370="","",INDEX(Codes,MATCH('DATA - Baseline'!I370,Modes,0)))</f>
        <v/>
      </c>
      <c r="J370" s="134"/>
      <c r="K370" s="192" t="str">
        <f>IF('DATA - Baseline'!K370=0,"",IF('DATA - Baseline'!K370="","",'DATA - Baseline'!K370))</f>
        <v/>
      </c>
      <c r="L370" s="192" t="str">
        <f>IF('DATA - Baseline'!L370="Yes",1,IF('DATA - Baseline'!L370="No",2,""))</f>
        <v/>
      </c>
      <c r="M370" s="192" t="str">
        <f>IF('DATA - Baseline'!M370="Yes",1,IF('DATA - Baseline'!M370="No",2,""))</f>
        <v/>
      </c>
      <c r="N370" s="178" t="str">
        <f>IF('DATA - Baseline'!N370="Relaxed",1,IF('DATA - Baseline'!N370="Rushed",2,IF('DATA - Baseline'!N370="Happy",3,IF('DATA - Baseline'!N370="Frustrated",4,IF('DATA - Baseline'!N370="Other",5,"")))))</f>
        <v/>
      </c>
      <c r="O370" s="176"/>
      <c r="P370" s="178" t="str">
        <f>IF('DATA - Baseline'!P370="","",'DATA - Baseline'!P370)</f>
        <v/>
      </c>
      <c r="Q370" s="178" t="str">
        <f>IF('DATA - Baseline'!Q370="Boy",1,IF('DATA - Baseline'!Q370="Girl",2,""))</f>
        <v/>
      </c>
      <c r="R370" s="192" t="str">
        <f>IF('DATA - Baseline'!R370&gt;0,'DATA - Baseline'!R370,"")</f>
        <v/>
      </c>
      <c r="S370" s="178" t="str">
        <f>IF('DATA - Baseline'!S370="Less than 0.5km",1,IF('DATA - Baseline'!S370="0.51 to 1.59km",2,IF('DATA - Baseline'!S370="1.6 to 3km",3,IF('DATA - Baseline'!S370="Over 3km",4, ""))))</f>
        <v/>
      </c>
      <c r="T370" s="126"/>
      <c r="U370" s="135"/>
      <c r="V370" s="135"/>
      <c r="W370" s="135"/>
      <c r="X370" s="135"/>
      <c r="Y370" s="135"/>
      <c r="Z370" s="178" t="str">
        <f>IF('DATA - Baseline'!Z370="STRONGLY AGREE",1,IF('DATA - Baseline'!Z370="AGREE",2,IF('DATA - Baseline'!Z370="DISAGREE",3,IF('DATA - Baseline'!Z370="STRONGLY DISAGREE",4, ""))))</f>
        <v/>
      </c>
      <c r="AA370" s="178" t="str">
        <f>IF(C370="","",(IF(COUNTA('DATA - Baseline'!AB370:AV370)&gt;0,1,2)))</f>
        <v/>
      </c>
      <c r="AB370" s="152"/>
      <c r="AC370" s="153"/>
      <c r="AD370" s="153"/>
      <c r="AE370" s="153"/>
      <c r="AF370" s="153"/>
      <c r="AG370" s="153"/>
      <c r="AH370" s="151"/>
      <c r="AI370" s="156"/>
      <c r="AJ370" s="156"/>
      <c r="AK370" s="156"/>
      <c r="AL370" s="156"/>
      <c r="AM370" s="156"/>
      <c r="AN370" s="156"/>
      <c r="AO370" s="157"/>
      <c r="AP370" s="158"/>
      <c r="AQ370" s="158"/>
      <c r="AR370" s="158"/>
      <c r="AS370" s="158"/>
      <c r="AT370" s="158"/>
      <c r="AU370" s="158"/>
      <c r="AV370" s="158"/>
      <c r="AW370" s="178" t="str">
        <f>IF('DATA - Baseline'!AW370="Relaxed",1,IF('DATA - Baseline'!AW370="Rushed",2,IF('DATA - Baseline'!AW370="Happy",3,IF('DATA - Baseline'!AW370="Tired",4,""))))</f>
        <v/>
      </c>
      <c r="AX370" s="178" t="str">
        <f>IF('DATA - Baseline'!AX370="Relaxed",1,IF('DATA - Baseline'!AX370="Rushed",2,IF('DATA - Baseline'!AX370="Happy",3,IF('DATA - Baseline'!AX370="Tired",4,""))))</f>
        <v/>
      </c>
      <c r="AY370" s="154"/>
      <c r="AZ370" s="314" t="str">
        <f>IF('DATA - Baseline'!AZ370="Yes",1,IF('DATA - Baseline'!AZ370="No",2,""))</f>
        <v/>
      </c>
      <c r="BA370" s="273"/>
      <c r="BB370" s="159"/>
      <c r="BC370" s="159"/>
      <c r="BE370" s="175"/>
    </row>
    <row r="371" spans="1:57" s="132" customFormat="1" ht="15" x14ac:dyDescent="0.3">
      <c r="A371" s="148"/>
      <c r="B371" s="149"/>
      <c r="C371" s="236" t="str">
        <f t="shared" si="5"/>
        <v/>
      </c>
      <c r="D371" s="198" t="str">
        <f>IF('DATA - Baseline'!D371="","",'DATA - Baseline'!D371)</f>
        <v/>
      </c>
      <c r="E371" s="178" t="str">
        <f>IF('DATA - Baseline'!E371="","",'DATA - Baseline'!E371)</f>
        <v/>
      </c>
      <c r="F371" s="178" t="str">
        <f>IF('DATA - Baseline'!F371="","",'DATA - Baseline'!F371)</f>
        <v/>
      </c>
      <c r="G371" s="178" t="str">
        <f>IF('DATA - Baseline'!G370="","",INDEX(Codes,MATCH('DATA - Baseline'!G370,Modes,0)))</f>
        <v/>
      </c>
      <c r="H371" s="178"/>
      <c r="I371" s="178" t="str">
        <f>IF('DATA - Baseline'!I371="","",INDEX(Codes,MATCH('DATA - Baseline'!I371,Modes,0)))</f>
        <v/>
      </c>
      <c r="J371" s="134"/>
      <c r="K371" s="192" t="str">
        <f>IF('DATA - Baseline'!K371=0,"",IF('DATA - Baseline'!K371="","",'DATA - Baseline'!K371))</f>
        <v/>
      </c>
      <c r="L371" s="192" t="str">
        <f>IF('DATA - Baseline'!L371="Yes",1,IF('DATA - Baseline'!L371="No",2,""))</f>
        <v/>
      </c>
      <c r="M371" s="192" t="str">
        <f>IF('DATA - Baseline'!M371="Yes",1,IF('DATA - Baseline'!M371="No",2,""))</f>
        <v/>
      </c>
      <c r="N371" s="178" t="str">
        <f>IF('DATA - Baseline'!N371="Relaxed",1,IF('DATA - Baseline'!N371="Rushed",2,IF('DATA - Baseline'!N371="Happy",3,IF('DATA - Baseline'!N371="Frustrated",4,IF('DATA - Baseline'!N371="Other",5,"")))))</f>
        <v/>
      </c>
      <c r="O371" s="176"/>
      <c r="P371" s="178" t="str">
        <f>IF('DATA - Baseline'!P371="","",'DATA - Baseline'!P371)</f>
        <v/>
      </c>
      <c r="Q371" s="178" t="str">
        <f>IF('DATA - Baseline'!Q371="Boy",1,IF('DATA - Baseline'!Q371="Girl",2,""))</f>
        <v/>
      </c>
      <c r="R371" s="192" t="str">
        <f>IF('DATA - Baseline'!R371&gt;0,'DATA - Baseline'!R371,"")</f>
        <v/>
      </c>
      <c r="S371" s="178" t="str">
        <f>IF('DATA - Baseline'!S371="Less than 0.5km",1,IF('DATA - Baseline'!S371="0.51 to 1.59km",2,IF('DATA - Baseline'!S371="1.6 to 3km",3,IF('DATA - Baseline'!S371="Over 3km",4, ""))))</f>
        <v/>
      </c>
      <c r="T371" s="126"/>
      <c r="U371" s="135"/>
      <c r="V371" s="135"/>
      <c r="W371" s="135"/>
      <c r="X371" s="135"/>
      <c r="Y371" s="135"/>
      <c r="Z371" s="178" t="str">
        <f>IF('DATA - Baseline'!Z371="STRONGLY AGREE",1,IF('DATA - Baseline'!Z371="AGREE",2,IF('DATA - Baseline'!Z371="DISAGREE",3,IF('DATA - Baseline'!Z371="STRONGLY DISAGREE",4, ""))))</f>
        <v/>
      </c>
      <c r="AA371" s="178" t="str">
        <f>IF(C371="","",(IF(COUNTA('DATA - Baseline'!AB371:AV371)&gt;0,1,2)))</f>
        <v/>
      </c>
      <c r="AB371" s="152"/>
      <c r="AC371" s="153"/>
      <c r="AD371" s="153"/>
      <c r="AE371" s="153"/>
      <c r="AF371" s="153"/>
      <c r="AG371" s="153"/>
      <c r="AH371" s="150"/>
      <c r="AI371" s="156"/>
      <c r="AJ371" s="156"/>
      <c r="AK371" s="156"/>
      <c r="AL371" s="156"/>
      <c r="AM371" s="156"/>
      <c r="AN371" s="156"/>
      <c r="AO371" s="157"/>
      <c r="AP371" s="158"/>
      <c r="AQ371" s="158"/>
      <c r="AR371" s="158"/>
      <c r="AS371" s="158"/>
      <c r="AT371" s="158"/>
      <c r="AU371" s="158"/>
      <c r="AV371" s="158"/>
      <c r="AW371" s="178" t="str">
        <f>IF('DATA - Baseline'!AW371="Relaxed",1,IF('DATA - Baseline'!AW371="Rushed",2,IF('DATA - Baseline'!AW371="Happy",3,IF('DATA - Baseline'!AW371="Tired",4,""))))</f>
        <v/>
      </c>
      <c r="AX371" s="178" t="str">
        <f>IF('DATA - Baseline'!AX371="Relaxed",1,IF('DATA - Baseline'!AX371="Rushed",2,IF('DATA - Baseline'!AX371="Happy",3,IF('DATA - Baseline'!AX371="Tired",4,""))))</f>
        <v/>
      </c>
      <c r="AY371" s="154"/>
      <c r="AZ371" s="314" t="str">
        <f>IF('DATA - Baseline'!AZ371="Yes",1,IF('DATA - Baseline'!AZ371="No",2,""))</f>
        <v/>
      </c>
      <c r="BA371" s="273"/>
      <c r="BB371" s="159"/>
      <c r="BC371" s="159"/>
      <c r="BE371" s="175"/>
    </row>
    <row r="372" spans="1:57" s="132" customFormat="1" ht="15" x14ac:dyDescent="0.3">
      <c r="A372" s="148"/>
      <c r="B372" s="149"/>
      <c r="C372" s="236" t="str">
        <f t="shared" si="5"/>
        <v/>
      </c>
      <c r="D372" s="198" t="str">
        <f>IF('DATA - Baseline'!D372="","",'DATA - Baseline'!D372)</f>
        <v/>
      </c>
      <c r="E372" s="178" t="str">
        <f>IF('DATA - Baseline'!E372="","",'DATA - Baseline'!E372)</f>
        <v/>
      </c>
      <c r="F372" s="178" t="str">
        <f>IF('DATA - Baseline'!F372="","",'DATA - Baseline'!F372)</f>
        <v/>
      </c>
      <c r="G372" s="178" t="str">
        <f>IF('DATA - Baseline'!G371="","",INDEX(Codes,MATCH('DATA - Baseline'!G371,Modes,0)))</f>
        <v/>
      </c>
      <c r="H372" s="178"/>
      <c r="I372" s="178" t="str">
        <f>IF('DATA - Baseline'!I372="","",INDEX(Codes,MATCH('DATA - Baseline'!I372,Modes,0)))</f>
        <v/>
      </c>
      <c r="J372" s="134"/>
      <c r="K372" s="192" t="str">
        <f>IF('DATA - Baseline'!K372=0,"",IF('DATA - Baseline'!K372="","",'DATA - Baseline'!K372))</f>
        <v/>
      </c>
      <c r="L372" s="192" t="str">
        <f>IF('DATA - Baseline'!L372="Yes",1,IF('DATA - Baseline'!L372="No",2,""))</f>
        <v/>
      </c>
      <c r="M372" s="192" t="str">
        <f>IF('DATA - Baseline'!M372="Yes",1,IF('DATA - Baseline'!M372="No",2,""))</f>
        <v/>
      </c>
      <c r="N372" s="178" t="str">
        <f>IF('DATA - Baseline'!N372="Relaxed",1,IF('DATA - Baseline'!N372="Rushed",2,IF('DATA - Baseline'!N372="Happy",3,IF('DATA - Baseline'!N372="Frustrated",4,IF('DATA - Baseline'!N372="Other",5,"")))))</f>
        <v/>
      </c>
      <c r="O372" s="176"/>
      <c r="P372" s="178" t="str">
        <f>IF('DATA - Baseline'!P372="","",'DATA - Baseline'!P372)</f>
        <v/>
      </c>
      <c r="Q372" s="178" t="str">
        <f>IF('DATA - Baseline'!Q372="Boy",1,IF('DATA - Baseline'!Q372="Girl",2,""))</f>
        <v/>
      </c>
      <c r="R372" s="192" t="str">
        <f>IF('DATA - Baseline'!R372&gt;0,'DATA - Baseline'!R372,"")</f>
        <v/>
      </c>
      <c r="S372" s="178" t="str">
        <f>IF('DATA - Baseline'!S372="Less than 0.5km",1,IF('DATA - Baseline'!S372="0.51 to 1.59km",2,IF('DATA - Baseline'!S372="1.6 to 3km",3,IF('DATA - Baseline'!S372="Over 3km",4, ""))))</f>
        <v/>
      </c>
      <c r="T372" s="126"/>
      <c r="U372" s="135"/>
      <c r="V372" s="135"/>
      <c r="W372" s="135"/>
      <c r="X372" s="135"/>
      <c r="Y372" s="135"/>
      <c r="Z372" s="178" t="str">
        <f>IF('DATA - Baseline'!Z372="STRONGLY AGREE",1,IF('DATA - Baseline'!Z372="AGREE",2,IF('DATA - Baseline'!Z372="DISAGREE",3,IF('DATA - Baseline'!Z372="STRONGLY DISAGREE",4, ""))))</f>
        <v/>
      </c>
      <c r="AA372" s="178" t="str">
        <f>IF(C372="","",(IF(COUNTA('DATA - Baseline'!AB372:AV372)&gt;0,1,2)))</f>
        <v/>
      </c>
      <c r="AB372" s="152"/>
      <c r="AC372" s="153"/>
      <c r="AD372" s="153"/>
      <c r="AE372" s="153"/>
      <c r="AF372" s="153"/>
      <c r="AG372" s="153"/>
      <c r="AH372" s="151"/>
      <c r="AI372" s="156"/>
      <c r="AJ372" s="156"/>
      <c r="AK372" s="156"/>
      <c r="AL372" s="156"/>
      <c r="AM372" s="156"/>
      <c r="AN372" s="156"/>
      <c r="AO372" s="157"/>
      <c r="AP372" s="158"/>
      <c r="AQ372" s="158"/>
      <c r="AR372" s="158"/>
      <c r="AS372" s="158"/>
      <c r="AT372" s="158"/>
      <c r="AU372" s="158"/>
      <c r="AV372" s="158"/>
      <c r="AW372" s="178" t="str">
        <f>IF('DATA - Baseline'!AW372="Relaxed",1,IF('DATA - Baseline'!AW372="Rushed",2,IF('DATA - Baseline'!AW372="Happy",3,IF('DATA - Baseline'!AW372="Tired",4,""))))</f>
        <v/>
      </c>
      <c r="AX372" s="178" t="str">
        <f>IF('DATA - Baseline'!AX372="Relaxed",1,IF('DATA - Baseline'!AX372="Rushed",2,IF('DATA - Baseline'!AX372="Happy",3,IF('DATA - Baseline'!AX372="Tired",4,""))))</f>
        <v/>
      </c>
      <c r="AY372" s="154"/>
      <c r="AZ372" s="314" t="str">
        <f>IF('DATA - Baseline'!AZ372="Yes",1,IF('DATA - Baseline'!AZ372="No",2,""))</f>
        <v/>
      </c>
      <c r="BA372" s="273"/>
      <c r="BB372" s="159"/>
      <c r="BC372" s="159"/>
      <c r="BE372" s="175"/>
    </row>
    <row r="373" spans="1:57" s="132" customFormat="1" ht="15" x14ac:dyDescent="0.3">
      <c r="A373" s="148"/>
      <c r="B373" s="149"/>
      <c r="C373" s="236" t="str">
        <f t="shared" si="5"/>
        <v/>
      </c>
      <c r="D373" s="198" t="str">
        <f>IF('DATA - Baseline'!D373="","",'DATA - Baseline'!D373)</f>
        <v/>
      </c>
      <c r="E373" s="178" t="str">
        <f>IF('DATA - Baseline'!E373="","",'DATA - Baseline'!E373)</f>
        <v/>
      </c>
      <c r="F373" s="178" t="str">
        <f>IF('DATA - Baseline'!F373="","",'DATA - Baseline'!F373)</f>
        <v/>
      </c>
      <c r="G373" s="178" t="str">
        <f>IF('DATA - Baseline'!G372="","",INDEX(Codes,MATCH('DATA - Baseline'!G372,Modes,0)))</f>
        <v/>
      </c>
      <c r="H373" s="178"/>
      <c r="I373" s="178" t="str">
        <f>IF('DATA - Baseline'!I373="","",INDEX(Codes,MATCH('DATA - Baseline'!I373,Modes,0)))</f>
        <v/>
      </c>
      <c r="J373" s="134"/>
      <c r="K373" s="192" t="str">
        <f>IF('DATA - Baseline'!K373=0,"",IF('DATA - Baseline'!K373="","",'DATA - Baseline'!K373))</f>
        <v/>
      </c>
      <c r="L373" s="192" t="str">
        <f>IF('DATA - Baseline'!L373="Yes",1,IF('DATA - Baseline'!L373="No",2,""))</f>
        <v/>
      </c>
      <c r="M373" s="192" t="str">
        <f>IF('DATA - Baseline'!M373="Yes",1,IF('DATA - Baseline'!M373="No",2,""))</f>
        <v/>
      </c>
      <c r="N373" s="178" t="str">
        <f>IF('DATA - Baseline'!N373="Relaxed",1,IF('DATA - Baseline'!N373="Rushed",2,IF('DATA - Baseline'!N373="Happy",3,IF('DATA - Baseline'!N373="Frustrated",4,IF('DATA - Baseline'!N373="Other",5,"")))))</f>
        <v/>
      </c>
      <c r="O373" s="176"/>
      <c r="P373" s="178" t="str">
        <f>IF('DATA - Baseline'!P373="","",'DATA - Baseline'!P373)</f>
        <v/>
      </c>
      <c r="Q373" s="178" t="str">
        <f>IF('DATA - Baseline'!Q373="Boy",1,IF('DATA - Baseline'!Q373="Girl",2,""))</f>
        <v/>
      </c>
      <c r="R373" s="192" t="str">
        <f>IF('DATA - Baseline'!R373&gt;0,'DATA - Baseline'!R373,"")</f>
        <v/>
      </c>
      <c r="S373" s="178" t="str">
        <f>IF('DATA - Baseline'!S373="Less than 0.5km",1,IF('DATA - Baseline'!S373="0.51 to 1.59km",2,IF('DATA - Baseline'!S373="1.6 to 3km",3,IF('DATA - Baseline'!S373="Over 3km",4, ""))))</f>
        <v/>
      </c>
      <c r="T373" s="126"/>
      <c r="U373" s="135"/>
      <c r="V373" s="135"/>
      <c r="W373" s="135"/>
      <c r="X373" s="135"/>
      <c r="Y373" s="135"/>
      <c r="Z373" s="178" t="str">
        <f>IF('DATA - Baseline'!Z373="STRONGLY AGREE",1,IF('DATA - Baseline'!Z373="AGREE",2,IF('DATA - Baseline'!Z373="DISAGREE",3,IF('DATA - Baseline'!Z373="STRONGLY DISAGREE",4, ""))))</f>
        <v/>
      </c>
      <c r="AA373" s="178" t="str">
        <f>IF(C373="","",(IF(COUNTA('DATA - Baseline'!AB373:AV373)&gt;0,1,2)))</f>
        <v/>
      </c>
      <c r="AB373" s="152"/>
      <c r="AC373" s="153"/>
      <c r="AD373" s="153"/>
      <c r="AE373" s="153"/>
      <c r="AF373" s="153"/>
      <c r="AG373" s="153"/>
      <c r="AH373" s="151"/>
      <c r="AI373" s="156"/>
      <c r="AJ373" s="156"/>
      <c r="AK373" s="156"/>
      <c r="AL373" s="156"/>
      <c r="AM373" s="156"/>
      <c r="AN373" s="156"/>
      <c r="AO373" s="157"/>
      <c r="AP373" s="158"/>
      <c r="AQ373" s="158"/>
      <c r="AR373" s="158"/>
      <c r="AS373" s="158"/>
      <c r="AT373" s="158"/>
      <c r="AU373" s="158"/>
      <c r="AV373" s="158"/>
      <c r="AW373" s="178" t="str">
        <f>IF('DATA - Baseline'!AW373="Relaxed",1,IF('DATA - Baseline'!AW373="Rushed",2,IF('DATA - Baseline'!AW373="Happy",3,IF('DATA - Baseline'!AW373="Tired",4,""))))</f>
        <v/>
      </c>
      <c r="AX373" s="178" t="str">
        <f>IF('DATA - Baseline'!AX373="Relaxed",1,IF('DATA - Baseline'!AX373="Rushed",2,IF('DATA - Baseline'!AX373="Happy",3,IF('DATA - Baseline'!AX373="Tired",4,""))))</f>
        <v/>
      </c>
      <c r="AY373" s="154"/>
      <c r="AZ373" s="314" t="str">
        <f>IF('DATA - Baseline'!AZ373="Yes",1,IF('DATA - Baseline'!AZ373="No",2,""))</f>
        <v/>
      </c>
      <c r="BA373" s="273"/>
      <c r="BB373" s="159"/>
      <c r="BC373" s="159"/>
      <c r="BE373" s="175"/>
    </row>
    <row r="374" spans="1:57" s="132" customFormat="1" ht="15" x14ac:dyDescent="0.3">
      <c r="A374" s="148"/>
      <c r="B374" s="149"/>
      <c r="C374" s="236" t="str">
        <f t="shared" si="5"/>
        <v/>
      </c>
      <c r="D374" s="198" t="str">
        <f>IF('DATA - Baseline'!D374="","",'DATA - Baseline'!D374)</f>
        <v/>
      </c>
      <c r="E374" s="178" t="str">
        <f>IF('DATA - Baseline'!E374="","",'DATA - Baseline'!E374)</f>
        <v/>
      </c>
      <c r="F374" s="178" t="str">
        <f>IF('DATA - Baseline'!F374="","",'DATA - Baseline'!F374)</f>
        <v/>
      </c>
      <c r="G374" s="178" t="str">
        <f>IF('DATA - Baseline'!G373="","",INDEX(Codes,MATCH('DATA - Baseline'!G373,Modes,0)))</f>
        <v/>
      </c>
      <c r="H374" s="178"/>
      <c r="I374" s="178" t="str">
        <f>IF('DATA - Baseline'!I374="","",INDEX(Codes,MATCH('DATA - Baseline'!I374,Modes,0)))</f>
        <v/>
      </c>
      <c r="J374" s="134"/>
      <c r="K374" s="192" t="str">
        <f>IF('DATA - Baseline'!K374=0,"",IF('DATA - Baseline'!K374="","",'DATA - Baseline'!K374))</f>
        <v/>
      </c>
      <c r="L374" s="192" t="str">
        <f>IF('DATA - Baseline'!L374="Yes",1,IF('DATA - Baseline'!L374="No",2,""))</f>
        <v/>
      </c>
      <c r="M374" s="192" t="str">
        <f>IF('DATA - Baseline'!M374="Yes",1,IF('DATA - Baseline'!M374="No",2,""))</f>
        <v/>
      </c>
      <c r="N374" s="178" t="str">
        <f>IF('DATA - Baseline'!N374="Relaxed",1,IF('DATA - Baseline'!N374="Rushed",2,IF('DATA - Baseline'!N374="Happy",3,IF('DATA - Baseline'!N374="Frustrated",4,IF('DATA - Baseline'!N374="Other",5,"")))))</f>
        <v/>
      </c>
      <c r="O374" s="176"/>
      <c r="P374" s="178" t="str">
        <f>IF('DATA - Baseline'!P374="","",'DATA - Baseline'!P374)</f>
        <v/>
      </c>
      <c r="Q374" s="178" t="str">
        <f>IF('DATA - Baseline'!Q374="Boy",1,IF('DATA - Baseline'!Q374="Girl",2,""))</f>
        <v/>
      </c>
      <c r="R374" s="192" t="str">
        <f>IF('DATA - Baseline'!R374&gt;0,'DATA - Baseline'!R374,"")</f>
        <v/>
      </c>
      <c r="S374" s="178" t="str">
        <f>IF('DATA - Baseline'!S374="Less than 0.5km",1,IF('DATA - Baseline'!S374="0.51 to 1.59km",2,IF('DATA - Baseline'!S374="1.6 to 3km",3,IF('DATA - Baseline'!S374="Over 3km",4, ""))))</f>
        <v/>
      </c>
      <c r="T374" s="126"/>
      <c r="U374" s="135"/>
      <c r="V374" s="135"/>
      <c r="W374" s="135"/>
      <c r="X374" s="135"/>
      <c r="Y374" s="135"/>
      <c r="Z374" s="178" t="str">
        <f>IF('DATA - Baseline'!Z374="STRONGLY AGREE",1,IF('DATA - Baseline'!Z374="AGREE",2,IF('DATA - Baseline'!Z374="DISAGREE",3,IF('DATA - Baseline'!Z374="STRONGLY DISAGREE",4, ""))))</f>
        <v/>
      </c>
      <c r="AA374" s="178" t="str">
        <f>IF(C374="","",(IF(COUNTA('DATA - Baseline'!AB374:AV374)&gt;0,1,2)))</f>
        <v/>
      </c>
      <c r="AB374" s="152"/>
      <c r="AC374" s="153"/>
      <c r="AD374" s="153"/>
      <c r="AE374" s="153"/>
      <c r="AF374" s="153"/>
      <c r="AG374" s="153"/>
      <c r="AH374" s="151"/>
      <c r="AI374" s="156"/>
      <c r="AJ374" s="156"/>
      <c r="AK374" s="156"/>
      <c r="AL374" s="156"/>
      <c r="AM374" s="156"/>
      <c r="AN374" s="156"/>
      <c r="AO374" s="157"/>
      <c r="AP374" s="158"/>
      <c r="AQ374" s="158"/>
      <c r="AR374" s="158"/>
      <c r="AS374" s="158"/>
      <c r="AT374" s="158"/>
      <c r="AU374" s="158"/>
      <c r="AV374" s="158"/>
      <c r="AW374" s="178" t="str">
        <f>IF('DATA - Baseline'!AW374="Relaxed",1,IF('DATA - Baseline'!AW374="Rushed",2,IF('DATA - Baseline'!AW374="Happy",3,IF('DATA - Baseline'!AW374="Tired",4,""))))</f>
        <v/>
      </c>
      <c r="AX374" s="178" t="str">
        <f>IF('DATA - Baseline'!AX374="Relaxed",1,IF('DATA - Baseline'!AX374="Rushed",2,IF('DATA - Baseline'!AX374="Happy",3,IF('DATA - Baseline'!AX374="Tired",4,""))))</f>
        <v/>
      </c>
      <c r="AY374" s="154"/>
      <c r="AZ374" s="314" t="str">
        <f>IF('DATA - Baseline'!AZ374="Yes",1,IF('DATA - Baseline'!AZ374="No",2,""))</f>
        <v/>
      </c>
      <c r="BA374" s="273"/>
      <c r="BB374" s="159"/>
      <c r="BC374" s="159"/>
      <c r="BE374" s="175"/>
    </row>
    <row r="375" spans="1:57" s="132" customFormat="1" ht="15" x14ac:dyDescent="0.3">
      <c r="A375" s="148"/>
      <c r="B375" s="149"/>
      <c r="C375" s="236" t="str">
        <f t="shared" si="5"/>
        <v/>
      </c>
      <c r="D375" s="198" t="str">
        <f>IF('DATA - Baseline'!D375="","",'DATA - Baseline'!D375)</f>
        <v/>
      </c>
      <c r="E375" s="178" t="str">
        <f>IF('DATA - Baseline'!E375="","",'DATA - Baseline'!E375)</f>
        <v/>
      </c>
      <c r="F375" s="178" t="str">
        <f>IF('DATA - Baseline'!F375="","",'DATA - Baseline'!F375)</f>
        <v/>
      </c>
      <c r="G375" s="178" t="str">
        <f>IF('DATA - Baseline'!G374="","",INDEX(Codes,MATCH('DATA - Baseline'!G374,Modes,0)))</f>
        <v/>
      </c>
      <c r="H375" s="178"/>
      <c r="I375" s="178" t="str">
        <f>IF('DATA - Baseline'!I375="","",INDEX(Codes,MATCH('DATA - Baseline'!I375,Modes,0)))</f>
        <v/>
      </c>
      <c r="J375" s="134"/>
      <c r="K375" s="192" t="str">
        <f>IF('DATA - Baseline'!K375=0,"",IF('DATA - Baseline'!K375="","",'DATA - Baseline'!K375))</f>
        <v/>
      </c>
      <c r="L375" s="192" t="str">
        <f>IF('DATA - Baseline'!L375="Yes",1,IF('DATA - Baseline'!L375="No",2,""))</f>
        <v/>
      </c>
      <c r="M375" s="192" t="str">
        <f>IF('DATA - Baseline'!M375="Yes",1,IF('DATA - Baseline'!M375="No",2,""))</f>
        <v/>
      </c>
      <c r="N375" s="178" t="str">
        <f>IF('DATA - Baseline'!N375="Relaxed",1,IF('DATA - Baseline'!N375="Rushed",2,IF('DATA - Baseline'!N375="Happy",3,IF('DATA - Baseline'!N375="Frustrated",4,IF('DATA - Baseline'!N375="Other",5,"")))))</f>
        <v/>
      </c>
      <c r="O375" s="176"/>
      <c r="P375" s="178" t="str">
        <f>IF('DATA - Baseline'!P375="","",'DATA - Baseline'!P375)</f>
        <v/>
      </c>
      <c r="Q375" s="178" t="str">
        <f>IF('DATA - Baseline'!Q375="Boy",1,IF('DATA - Baseline'!Q375="Girl",2,""))</f>
        <v/>
      </c>
      <c r="R375" s="192" t="str">
        <f>IF('DATA - Baseline'!R375&gt;0,'DATA - Baseline'!R375,"")</f>
        <v/>
      </c>
      <c r="S375" s="178" t="str">
        <f>IF('DATA - Baseline'!S375="Less than 0.5km",1,IF('DATA - Baseline'!S375="0.51 to 1.59km",2,IF('DATA - Baseline'!S375="1.6 to 3km",3,IF('DATA - Baseline'!S375="Over 3km",4, ""))))</f>
        <v/>
      </c>
      <c r="T375" s="126"/>
      <c r="U375" s="135"/>
      <c r="V375" s="135"/>
      <c r="W375" s="135"/>
      <c r="X375" s="135"/>
      <c r="Y375" s="135"/>
      <c r="Z375" s="178" t="str">
        <f>IF('DATA - Baseline'!Z375="STRONGLY AGREE",1,IF('DATA - Baseline'!Z375="AGREE",2,IF('DATA - Baseline'!Z375="DISAGREE",3,IF('DATA - Baseline'!Z375="STRONGLY DISAGREE",4, ""))))</f>
        <v/>
      </c>
      <c r="AA375" s="178" t="str">
        <f>IF(C375="","",(IF(COUNTA('DATA - Baseline'!AB375:AV375)&gt;0,1,2)))</f>
        <v/>
      </c>
      <c r="AB375" s="152"/>
      <c r="AC375" s="153"/>
      <c r="AD375" s="153"/>
      <c r="AE375" s="153"/>
      <c r="AF375" s="153"/>
      <c r="AG375" s="153"/>
      <c r="AH375" s="151"/>
      <c r="AI375" s="156"/>
      <c r="AJ375" s="156"/>
      <c r="AK375" s="156"/>
      <c r="AL375" s="156"/>
      <c r="AM375" s="156"/>
      <c r="AN375" s="156"/>
      <c r="AO375" s="157"/>
      <c r="AP375" s="158"/>
      <c r="AQ375" s="158"/>
      <c r="AR375" s="158"/>
      <c r="AS375" s="158"/>
      <c r="AT375" s="158"/>
      <c r="AU375" s="158"/>
      <c r="AV375" s="158"/>
      <c r="AW375" s="178" t="str">
        <f>IF('DATA - Baseline'!AW375="Relaxed",1,IF('DATA - Baseline'!AW375="Rushed",2,IF('DATA - Baseline'!AW375="Happy",3,IF('DATA - Baseline'!AW375="Tired",4,""))))</f>
        <v/>
      </c>
      <c r="AX375" s="178" t="str">
        <f>IF('DATA - Baseline'!AX375="Relaxed",1,IF('DATA - Baseline'!AX375="Rushed",2,IF('DATA - Baseline'!AX375="Happy",3,IF('DATA - Baseline'!AX375="Tired",4,""))))</f>
        <v/>
      </c>
      <c r="AY375" s="154"/>
      <c r="AZ375" s="314" t="str">
        <f>IF('DATA - Baseline'!AZ375="Yes",1,IF('DATA - Baseline'!AZ375="No",2,""))</f>
        <v/>
      </c>
      <c r="BA375" s="273"/>
      <c r="BB375" s="159"/>
      <c r="BC375" s="159"/>
      <c r="BE375" s="175"/>
    </row>
    <row r="376" spans="1:57" s="132" customFormat="1" ht="15" x14ac:dyDescent="0.3">
      <c r="A376" s="148"/>
      <c r="B376" s="149"/>
      <c r="C376" s="236" t="str">
        <f t="shared" si="5"/>
        <v/>
      </c>
      <c r="D376" s="198" t="str">
        <f>IF('DATA - Baseline'!D376="","",'DATA - Baseline'!D376)</f>
        <v/>
      </c>
      <c r="E376" s="178" t="str">
        <f>IF('DATA - Baseline'!E376="","",'DATA - Baseline'!E376)</f>
        <v/>
      </c>
      <c r="F376" s="178" t="str">
        <f>IF('DATA - Baseline'!F376="","",'DATA - Baseline'!F376)</f>
        <v/>
      </c>
      <c r="G376" s="178" t="str">
        <f>IF('DATA - Baseline'!G375="","",INDEX(Codes,MATCH('DATA - Baseline'!G375,Modes,0)))</f>
        <v/>
      </c>
      <c r="H376" s="178"/>
      <c r="I376" s="178" t="str">
        <f>IF('DATA - Baseline'!I376="","",INDEX(Codes,MATCH('DATA - Baseline'!I376,Modes,0)))</f>
        <v/>
      </c>
      <c r="J376" s="134"/>
      <c r="K376" s="192" t="str">
        <f>IF('DATA - Baseline'!K376=0,"",IF('DATA - Baseline'!K376="","",'DATA - Baseline'!K376))</f>
        <v/>
      </c>
      <c r="L376" s="192" t="str">
        <f>IF('DATA - Baseline'!L376="Yes",1,IF('DATA - Baseline'!L376="No",2,""))</f>
        <v/>
      </c>
      <c r="M376" s="192" t="str">
        <f>IF('DATA - Baseline'!M376="Yes",1,IF('DATA - Baseline'!M376="No",2,""))</f>
        <v/>
      </c>
      <c r="N376" s="178" t="str">
        <f>IF('DATA - Baseline'!N376="Relaxed",1,IF('DATA - Baseline'!N376="Rushed",2,IF('DATA - Baseline'!N376="Happy",3,IF('DATA - Baseline'!N376="Frustrated",4,IF('DATA - Baseline'!N376="Other",5,"")))))</f>
        <v/>
      </c>
      <c r="O376" s="176"/>
      <c r="P376" s="178" t="str">
        <f>IF('DATA - Baseline'!P376="","",'DATA - Baseline'!P376)</f>
        <v/>
      </c>
      <c r="Q376" s="178" t="str">
        <f>IF('DATA - Baseline'!Q376="Boy",1,IF('DATA - Baseline'!Q376="Girl",2,""))</f>
        <v/>
      </c>
      <c r="R376" s="192" t="str">
        <f>IF('DATA - Baseline'!R376&gt;0,'DATA - Baseline'!R376,"")</f>
        <v/>
      </c>
      <c r="S376" s="178" t="str">
        <f>IF('DATA - Baseline'!S376="Less than 0.5km",1,IF('DATA - Baseline'!S376="0.51 to 1.59km",2,IF('DATA - Baseline'!S376="1.6 to 3km",3,IF('DATA - Baseline'!S376="Over 3km",4, ""))))</f>
        <v/>
      </c>
      <c r="T376" s="126"/>
      <c r="U376" s="135"/>
      <c r="V376" s="135"/>
      <c r="W376" s="135"/>
      <c r="X376" s="135"/>
      <c r="Y376" s="135"/>
      <c r="Z376" s="178" t="str">
        <f>IF('DATA - Baseline'!Z376="STRONGLY AGREE",1,IF('DATA - Baseline'!Z376="AGREE",2,IF('DATA - Baseline'!Z376="DISAGREE",3,IF('DATA - Baseline'!Z376="STRONGLY DISAGREE",4, ""))))</f>
        <v/>
      </c>
      <c r="AA376" s="178" t="str">
        <f>IF(C376="","",(IF(COUNTA('DATA - Baseline'!AB376:AV376)&gt;0,1,2)))</f>
        <v/>
      </c>
      <c r="AB376" s="152"/>
      <c r="AC376" s="153"/>
      <c r="AD376" s="153"/>
      <c r="AE376" s="153"/>
      <c r="AF376" s="153"/>
      <c r="AG376" s="153"/>
      <c r="AH376" s="151"/>
      <c r="AI376" s="156"/>
      <c r="AJ376" s="156"/>
      <c r="AK376" s="156"/>
      <c r="AL376" s="156"/>
      <c r="AM376" s="156"/>
      <c r="AN376" s="156"/>
      <c r="AO376" s="157"/>
      <c r="AP376" s="158"/>
      <c r="AQ376" s="158"/>
      <c r="AR376" s="158"/>
      <c r="AS376" s="158"/>
      <c r="AT376" s="158"/>
      <c r="AU376" s="158"/>
      <c r="AV376" s="158"/>
      <c r="AW376" s="178" t="str">
        <f>IF('DATA - Baseline'!AW376="Relaxed",1,IF('DATA - Baseline'!AW376="Rushed",2,IF('DATA - Baseline'!AW376="Happy",3,IF('DATA - Baseline'!AW376="Tired",4,""))))</f>
        <v/>
      </c>
      <c r="AX376" s="178" t="str">
        <f>IF('DATA - Baseline'!AX376="Relaxed",1,IF('DATA - Baseline'!AX376="Rushed",2,IF('DATA - Baseline'!AX376="Happy",3,IF('DATA - Baseline'!AX376="Tired",4,""))))</f>
        <v/>
      </c>
      <c r="AY376" s="154"/>
      <c r="AZ376" s="314" t="str">
        <f>IF('DATA - Baseline'!AZ376="Yes",1,IF('DATA - Baseline'!AZ376="No",2,""))</f>
        <v/>
      </c>
      <c r="BA376" s="273"/>
      <c r="BB376" s="159"/>
      <c r="BC376" s="159"/>
      <c r="BE376" s="175"/>
    </row>
    <row r="377" spans="1:57" s="132" customFormat="1" ht="15" x14ac:dyDescent="0.3">
      <c r="A377" s="148"/>
      <c r="B377" s="149"/>
      <c r="C377" s="236" t="str">
        <f t="shared" si="5"/>
        <v/>
      </c>
      <c r="D377" s="198" t="str">
        <f>IF('DATA - Baseline'!D377="","",'DATA - Baseline'!D377)</f>
        <v/>
      </c>
      <c r="E377" s="178" t="str">
        <f>IF('DATA - Baseline'!E377="","",'DATA - Baseline'!E377)</f>
        <v/>
      </c>
      <c r="F377" s="178" t="str">
        <f>IF('DATA - Baseline'!F377="","",'DATA - Baseline'!F377)</f>
        <v/>
      </c>
      <c r="G377" s="178" t="str">
        <f>IF('DATA - Baseline'!G376="","",INDEX(Codes,MATCH('DATA - Baseline'!G376,Modes,0)))</f>
        <v/>
      </c>
      <c r="H377" s="178"/>
      <c r="I377" s="178" t="str">
        <f>IF('DATA - Baseline'!I377="","",INDEX(Codes,MATCH('DATA - Baseline'!I377,Modes,0)))</f>
        <v/>
      </c>
      <c r="J377" s="134"/>
      <c r="K377" s="192" t="str">
        <f>IF('DATA - Baseline'!K377=0,"",IF('DATA - Baseline'!K377="","",'DATA - Baseline'!K377))</f>
        <v/>
      </c>
      <c r="L377" s="192" t="str">
        <f>IF('DATA - Baseline'!L377="Yes",1,IF('DATA - Baseline'!L377="No",2,""))</f>
        <v/>
      </c>
      <c r="M377" s="192" t="str">
        <f>IF('DATA - Baseline'!M377="Yes",1,IF('DATA - Baseline'!M377="No",2,""))</f>
        <v/>
      </c>
      <c r="N377" s="178" t="str">
        <f>IF('DATA - Baseline'!N377="Relaxed",1,IF('DATA - Baseline'!N377="Rushed",2,IF('DATA - Baseline'!N377="Happy",3,IF('DATA - Baseline'!N377="Frustrated",4,IF('DATA - Baseline'!N377="Other",5,"")))))</f>
        <v/>
      </c>
      <c r="O377" s="176"/>
      <c r="P377" s="178" t="str">
        <f>IF('DATA - Baseline'!P377="","",'DATA - Baseline'!P377)</f>
        <v/>
      </c>
      <c r="Q377" s="178" t="str">
        <f>IF('DATA - Baseline'!Q377="Boy",1,IF('DATA - Baseline'!Q377="Girl",2,""))</f>
        <v/>
      </c>
      <c r="R377" s="192" t="str">
        <f>IF('DATA - Baseline'!R377&gt;0,'DATA - Baseline'!R377,"")</f>
        <v/>
      </c>
      <c r="S377" s="178" t="str">
        <f>IF('DATA - Baseline'!S377="Less than 0.5km",1,IF('DATA - Baseline'!S377="0.51 to 1.59km",2,IF('DATA - Baseline'!S377="1.6 to 3km",3,IF('DATA - Baseline'!S377="Over 3km",4, ""))))</f>
        <v/>
      </c>
      <c r="T377" s="126"/>
      <c r="U377" s="135"/>
      <c r="V377" s="135"/>
      <c r="W377" s="135"/>
      <c r="X377" s="135"/>
      <c r="Y377" s="135"/>
      <c r="Z377" s="178" t="str">
        <f>IF('DATA - Baseline'!Z377="STRONGLY AGREE",1,IF('DATA - Baseline'!Z377="AGREE",2,IF('DATA - Baseline'!Z377="DISAGREE",3,IF('DATA - Baseline'!Z377="STRONGLY DISAGREE",4, ""))))</f>
        <v/>
      </c>
      <c r="AA377" s="178" t="str">
        <f>IF(C377="","",(IF(COUNTA('DATA - Baseline'!AB377:AV377)&gt;0,1,2)))</f>
        <v/>
      </c>
      <c r="AB377" s="152"/>
      <c r="AC377" s="153"/>
      <c r="AD377" s="153"/>
      <c r="AE377" s="153"/>
      <c r="AF377" s="153"/>
      <c r="AG377" s="153"/>
      <c r="AH377" s="151"/>
      <c r="AI377" s="156"/>
      <c r="AJ377" s="156"/>
      <c r="AK377" s="156"/>
      <c r="AL377" s="156"/>
      <c r="AM377" s="156"/>
      <c r="AN377" s="156"/>
      <c r="AO377" s="157"/>
      <c r="AP377" s="158"/>
      <c r="AQ377" s="158"/>
      <c r="AR377" s="158"/>
      <c r="AS377" s="158"/>
      <c r="AT377" s="158"/>
      <c r="AU377" s="158"/>
      <c r="AV377" s="158"/>
      <c r="AW377" s="178" t="str">
        <f>IF('DATA - Baseline'!AW377="Relaxed",1,IF('DATA - Baseline'!AW377="Rushed",2,IF('DATA - Baseline'!AW377="Happy",3,IF('DATA - Baseline'!AW377="Tired",4,""))))</f>
        <v/>
      </c>
      <c r="AX377" s="178" t="str">
        <f>IF('DATA - Baseline'!AX377="Relaxed",1,IF('DATA - Baseline'!AX377="Rushed",2,IF('DATA - Baseline'!AX377="Happy",3,IF('DATA - Baseline'!AX377="Tired",4,""))))</f>
        <v/>
      </c>
      <c r="AY377" s="154"/>
      <c r="AZ377" s="314" t="str">
        <f>IF('DATA - Baseline'!AZ377="Yes",1,IF('DATA - Baseline'!AZ377="No",2,""))</f>
        <v/>
      </c>
      <c r="BA377" s="273"/>
      <c r="BB377" s="159"/>
      <c r="BC377" s="159"/>
      <c r="BE377" s="175"/>
    </row>
    <row r="378" spans="1:57" s="132" customFormat="1" ht="15" x14ac:dyDescent="0.3">
      <c r="A378" s="148"/>
      <c r="B378" s="149"/>
      <c r="C378" s="236" t="str">
        <f t="shared" si="5"/>
        <v/>
      </c>
      <c r="D378" s="198" t="str">
        <f>IF('DATA - Baseline'!D378="","",'DATA - Baseline'!D378)</f>
        <v/>
      </c>
      <c r="E378" s="178" t="str">
        <f>IF('DATA - Baseline'!E378="","",'DATA - Baseline'!E378)</f>
        <v/>
      </c>
      <c r="F378" s="178" t="str">
        <f>IF('DATA - Baseline'!F378="","",'DATA - Baseline'!F378)</f>
        <v/>
      </c>
      <c r="G378" s="178" t="str">
        <f>IF('DATA - Baseline'!G377="","",INDEX(Codes,MATCH('DATA - Baseline'!G377,Modes,0)))</f>
        <v/>
      </c>
      <c r="H378" s="178"/>
      <c r="I378" s="178" t="str">
        <f>IF('DATA - Baseline'!I378="","",INDEX(Codes,MATCH('DATA - Baseline'!I378,Modes,0)))</f>
        <v/>
      </c>
      <c r="J378" s="134"/>
      <c r="K378" s="192" t="str">
        <f>IF('DATA - Baseline'!K378=0,"",IF('DATA - Baseline'!K378="","",'DATA - Baseline'!K378))</f>
        <v/>
      </c>
      <c r="L378" s="192" t="str">
        <f>IF('DATA - Baseline'!L378="Yes",1,IF('DATA - Baseline'!L378="No",2,""))</f>
        <v/>
      </c>
      <c r="M378" s="192" t="str">
        <f>IF('DATA - Baseline'!M378="Yes",1,IF('DATA - Baseline'!M378="No",2,""))</f>
        <v/>
      </c>
      <c r="N378" s="178" t="str">
        <f>IF('DATA - Baseline'!N378="Relaxed",1,IF('DATA - Baseline'!N378="Rushed",2,IF('DATA - Baseline'!N378="Happy",3,IF('DATA - Baseline'!N378="Frustrated",4,IF('DATA - Baseline'!N378="Other",5,"")))))</f>
        <v/>
      </c>
      <c r="O378" s="176"/>
      <c r="P378" s="178" t="str">
        <f>IF('DATA - Baseline'!P378="","",'DATA - Baseline'!P378)</f>
        <v/>
      </c>
      <c r="Q378" s="178" t="str">
        <f>IF('DATA - Baseline'!Q378="Boy",1,IF('DATA - Baseline'!Q378="Girl",2,""))</f>
        <v/>
      </c>
      <c r="R378" s="192" t="str">
        <f>IF('DATA - Baseline'!R378&gt;0,'DATA - Baseline'!R378,"")</f>
        <v/>
      </c>
      <c r="S378" s="178" t="str">
        <f>IF('DATA - Baseline'!S378="Less than 0.5km",1,IF('DATA - Baseline'!S378="0.51 to 1.59km",2,IF('DATA - Baseline'!S378="1.6 to 3km",3,IF('DATA - Baseline'!S378="Over 3km",4, ""))))</f>
        <v/>
      </c>
      <c r="T378" s="126"/>
      <c r="U378" s="135"/>
      <c r="V378" s="135"/>
      <c r="W378" s="135"/>
      <c r="X378" s="135"/>
      <c r="Y378" s="135"/>
      <c r="Z378" s="178" t="str">
        <f>IF('DATA - Baseline'!Z378="STRONGLY AGREE",1,IF('DATA - Baseline'!Z378="AGREE",2,IF('DATA - Baseline'!Z378="DISAGREE",3,IF('DATA - Baseline'!Z378="STRONGLY DISAGREE",4, ""))))</f>
        <v/>
      </c>
      <c r="AA378" s="178" t="str">
        <f>IF(C378="","",(IF(COUNTA('DATA - Baseline'!AB378:AV378)&gt;0,1,2)))</f>
        <v/>
      </c>
      <c r="AB378" s="152"/>
      <c r="AC378" s="153"/>
      <c r="AD378" s="153"/>
      <c r="AE378" s="153"/>
      <c r="AF378" s="153"/>
      <c r="AG378" s="153"/>
      <c r="AH378" s="151"/>
      <c r="AI378" s="156"/>
      <c r="AJ378" s="156"/>
      <c r="AK378" s="156"/>
      <c r="AL378" s="156"/>
      <c r="AM378" s="156"/>
      <c r="AN378" s="156"/>
      <c r="AO378" s="157"/>
      <c r="AP378" s="158"/>
      <c r="AQ378" s="158"/>
      <c r="AR378" s="158"/>
      <c r="AS378" s="158"/>
      <c r="AT378" s="158"/>
      <c r="AU378" s="158"/>
      <c r="AV378" s="158"/>
      <c r="AW378" s="178" t="str">
        <f>IF('DATA - Baseline'!AW378="Relaxed",1,IF('DATA - Baseline'!AW378="Rushed",2,IF('DATA - Baseline'!AW378="Happy",3,IF('DATA - Baseline'!AW378="Tired",4,""))))</f>
        <v/>
      </c>
      <c r="AX378" s="178" t="str">
        <f>IF('DATA - Baseline'!AX378="Relaxed",1,IF('DATA - Baseline'!AX378="Rushed",2,IF('DATA - Baseline'!AX378="Happy",3,IF('DATA - Baseline'!AX378="Tired",4,""))))</f>
        <v/>
      </c>
      <c r="AY378" s="154"/>
      <c r="AZ378" s="314" t="str">
        <f>IF('DATA - Baseline'!AZ378="Yes",1,IF('DATA - Baseline'!AZ378="No",2,""))</f>
        <v/>
      </c>
      <c r="BA378" s="273"/>
      <c r="BB378" s="159"/>
      <c r="BC378" s="159"/>
      <c r="BE378" s="175"/>
    </row>
    <row r="379" spans="1:57" s="132" customFormat="1" ht="15" x14ac:dyDescent="0.3">
      <c r="A379" s="148"/>
      <c r="B379" s="149"/>
      <c r="C379" s="236" t="str">
        <f t="shared" si="5"/>
        <v/>
      </c>
      <c r="D379" s="198" t="str">
        <f>IF('DATA - Baseline'!D379="","",'DATA - Baseline'!D379)</f>
        <v/>
      </c>
      <c r="E379" s="178" t="str">
        <f>IF('DATA - Baseline'!E379="","",'DATA - Baseline'!E379)</f>
        <v/>
      </c>
      <c r="F379" s="178" t="str">
        <f>IF('DATA - Baseline'!F379="","",'DATA - Baseline'!F379)</f>
        <v/>
      </c>
      <c r="G379" s="178" t="str">
        <f>IF('DATA - Baseline'!G378="","",INDEX(Codes,MATCH('DATA - Baseline'!G378,Modes,0)))</f>
        <v/>
      </c>
      <c r="H379" s="178"/>
      <c r="I379" s="178" t="str">
        <f>IF('DATA - Baseline'!I379="","",INDEX(Codes,MATCH('DATA - Baseline'!I379,Modes,0)))</f>
        <v/>
      </c>
      <c r="J379" s="134"/>
      <c r="K379" s="192" t="str">
        <f>IF('DATA - Baseline'!K379=0,"",IF('DATA - Baseline'!K379="","",'DATA - Baseline'!K379))</f>
        <v/>
      </c>
      <c r="L379" s="192" t="str">
        <f>IF('DATA - Baseline'!L379="Yes",1,IF('DATA - Baseline'!L379="No",2,""))</f>
        <v/>
      </c>
      <c r="M379" s="192" t="str">
        <f>IF('DATA - Baseline'!M379="Yes",1,IF('DATA - Baseline'!M379="No",2,""))</f>
        <v/>
      </c>
      <c r="N379" s="178" t="str">
        <f>IF('DATA - Baseline'!N379="Relaxed",1,IF('DATA - Baseline'!N379="Rushed",2,IF('DATA - Baseline'!N379="Happy",3,IF('DATA - Baseline'!N379="Frustrated",4,IF('DATA - Baseline'!N379="Other",5,"")))))</f>
        <v/>
      </c>
      <c r="O379" s="176"/>
      <c r="P379" s="178" t="str">
        <f>IF('DATA - Baseline'!P379="","",'DATA - Baseline'!P379)</f>
        <v/>
      </c>
      <c r="Q379" s="178" t="str">
        <f>IF('DATA - Baseline'!Q379="Boy",1,IF('DATA - Baseline'!Q379="Girl",2,""))</f>
        <v/>
      </c>
      <c r="R379" s="192" t="str">
        <f>IF('DATA - Baseline'!R379&gt;0,'DATA - Baseline'!R379,"")</f>
        <v/>
      </c>
      <c r="S379" s="178" t="str">
        <f>IF('DATA - Baseline'!S379="Less than 0.5km",1,IF('DATA - Baseline'!S379="0.51 to 1.59km",2,IF('DATA - Baseline'!S379="1.6 to 3km",3,IF('DATA - Baseline'!S379="Over 3km",4, ""))))</f>
        <v/>
      </c>
      <c r="T379" s="126"/>
      <c r="U379" s="135"/>
      <c r="V379" s="135"/>
      <c r="W379" s="135"/>
      <c r="X379" s="135"/>
      <c r="Y379" s="135"/>
      <c r="Z379" s="178" t="str">
        <f>IF('DATA - Baseline'!Z379="STRONGLY AGREE",1,IF('DATA - Baseline'!Z379="AGREE",2,IF('DATA - Baseline'!Z379="DISAGREE",3,IF('DATA - Baseline'!Z379="STRONGLY DISAGREE",4, ""))))</f>
        <v/>
      </c>
      <c r="AA379" s="178" t="str">
        <f>IF(C379="","",(IF(COUNTA('DATA - Baseline'!AB379:AV379)&gt;0,1,2)))</f>
        <v/>
      </c>
      <c r="AB379" s="152"/>
      <c r="AC379" s="153"/>
      <c r="AD379" s="153"/>
      <c r="AE379" s="153"/>
      <c r="AF379" s="153"/>
      <c r="AG379" s="153"/>
      <c r="AH379" s="151"/>
      <c r="AI379" s="156"/>
      <c r="AJ379" s="156"/>
      <c r="AK379" s="156"/>
      <c r="AL379" s="156"/>
      <c r="AM379" s="156"/>
      <c r="AN379" s="156"/>
      <c r="AO379" s="157"/>
      <c r="AP379" s="158"/>
      <c r="AQ379" s="158"/>
      <c r="AR379" s="158"/>
      <c r="AS379" s="158"/>
      <c r="AT379" s="158"/>
      <c r="AU379" s="158"/>
      <c r="AV379" s="158"/>
      <c r="AW379" s="178" t="str">
        <f>IF('DATA - Baseline'!AW379="Relaxed",1,IF('DATA - Baseline'!AW379="Rushed",2,IF('DATA - Baseline'!AW379="Happy",3,IF('DATA - Baseline'!AW379="Tired",4,""))))</f>
        <v/>
      </c>
      <c r="AX379" s="178" t="str">
        <f>IF('DATA - Baseline'!AX379="Relaxed",1,IF('DATA - Baseline'!AX379="Rushed",2,IF('DATA - Baseline'!AX379="Happy",3,IF('DATA - Baseline'!AX379="Tired",4,""))))</f>
        <v/>
      </c>
      <c r="AY379" s="154"/>
      <c r="AZ379" s="314" t="str">
        <f>IF('DATA - Baseline'!AZ379="Yes",1,IF('DATA - Baseline'!AZ379="No",2,""))</f>
        <v/>
      </c>
      <c r="BA379" s="273"/>
      <c r="BB379" s="159"/>
      <c r="BC379" s="159"/>
      <c r="BE379" s="175"/>
    </row>
    <row r="380" spans="1:57" s="132" customFormat="1" ht="15" x14ac:dyDescent="0.3">
      <c r="A380" s="148"/>
      <c r="B380" s="149"/>
      <c r="C380" s="236" t="str">
        <f t="shared" si="5"/>
        <v/>
      </c>
      <c r="D380" s="198" t="str">
        <f>IF('DATA - Baseline'!D380="","",'DATA - Baseline'!D380)</f>
        <v/>
      </c>
      <c r="E380" s="178" t="str">
        <f>IF('DATA - Baseline'!E380="","",'DATA - Baseline'!E380)</f>
        <v/>
      </c>
      <c r="F380" s="178" t="str">
        <f>IF('DATA - Baseline'!F380="","",'DATA - Baseline'!F380)</f>
        <v/>
      </c>
      <c r="G380" s="178" t="str">
        <f>IF('DATA - Baseline'!G379="","",INDEX(Codes,MATCH('DATA - Baseline'!G379,Modes,0)))</f>
        <v/>
      </c>
      <c r="H380" s="178"/>
      <c r="I380" s="178" t="str">
        <f>IF('DATA - Baseline'!I380="","",INDEX(Codes,MATCH('DATA - Baseline'!I380,Modes,0)))</f>
        <v/>
      </c>
      <c r="J380" s="134"/>
      <c r="K380" s="192" t="str">
        <f>IF('DATA - Baseline'!K380=0,"",IF('DATA - Baseline'!K380="","",'DATA - Baseline'!K380))</f>
        <v/>
      </c>
      <c r="L380" s="192" t="str">
        <f>IF('DATA - Baseline'!L380="Yes",1,IF('DATA - Baseline'!L380="No",2,""))</f>
        <v/>
      </c>
      <c r="M380" s="192" t="str">
        <f>IF('DATA - Baseline'!M380="Yes",1,IF('DATA - Baseline'!M380="No",2,""))</f>
        <v/>
      </c>
      <c r="N380" s="178" t="str">
        <f>IF('DATA - Baseline'!N380="Relaxed",1,IF('DATA - Baseline'!N380="Rushed",2,IF('DATA - Baseline'!N380="Happy",3,IF('DATA - Baseline'!N380="Frustrated",4,IF('DATA - Baseline'!N380="Other",5,"")))))</f>
        <v/>
      </c>
      <c r="O380" s="176"/>
      <c r="P380" s="178" t="str">
        <f>IF('DATA - Baseline'!P380="","",'DATA - Baseline'!P380)</f>
        <v/>
      </c>
      <c r="Q380" s="178" t="str">
        <f>IF('DATA - Baseline'!Q380="Boy",1,IF('DATA - Baseline'!Q380="Girl",2,""))</f>
        <v/>
      </c>
      <c r="R380" s="192" t="str">
        <f>IF('DATA - Baseline'!R380&gt;0,'DATA - Baseline'!R380,"")</f>
        <v/>
      </c>
      <c r="S380" s="178" t="str">
        <f>IF('DATA - Baseline'!S380="Less than 0.5km",1,IF('DATA - Baseline'!S380="0.51 to 1.59km",2,IF('DATA - Baseline'!S380="1.6 to 3km",3,IF('DATA - Baseline'!S380="Over 3km",4, ""))))</f>
        <v/>
      </c>
      <c r="T380" s="126"/>
      <c r="U380" s="135"/>
      <c r="V380" s="135"/>
      <c r="W380" s="135"/>
      <c r="X380" s="135"/>
      <c r="Y380" s="135"/>
      <c r="Z380" s="178" t="str">
        <f>IF('DATA - Baseline'!Z380="STRONGLY AGREE",1,IF('DATA - Baseline'!Z380="AGREE",2,IF('DATA - Baseline'!Z380="DISAGREE",3,IF('DATA - Baseline'!Z380="STRONGLY DISAGREE",4, ""))))</f>
        <v/>
      </c>
      <c r="AA380" s="178" t="str">
        <f>IF(C380="","",(IF(COUNTA('DATA - Baseline'!AB380:AV380)&gt;0,1,2)))</f>
        <v/>
      </c>
      <c r="AB380" s="152"/>
      <c r="AC380" s="153"/>
      <c r="AD380" s="153"/>
      <c r="AE380" s="153"/>
      <c r="AF380" s="153"/>
      <c r="AG380" s="153"/>
      <c r="AH380" s="151"/>
      <c r="AI380" s="156"/>
      <c r="AJ380" s="156"/>
      <c r="AK380" s="156"/>
      <c r="AL380" s="156"/>
      <c r="AM380" s="156"/>
      <c r="AN380" s="156"/>
      <c r="AO380" s="157"/>
      <c r="AP380" s="158"/>
      <c r="AQ380" s="158"/>
      <c r="AR380" s="158"/>
      <c r="AS380" s="158"/>
      <c r="AT380" s="158"/>
      <c r="AU380" s="158"/>
      <c r="AV380" s="158"/>
      <c r="AW380" s="178" t="str">
        <f>IF('DATA - Baseline'!AW380="Relaxed",1,IF('DATA - Baseline'!AW380="Rushed",2,IF('DATA - Baseline'!AW380="Happy",3,IF('DATA - Baseline'!AW380="Tired",4,""))))</f>
        <v/>
      </c>
      <c r="AX380" s="178" t="str">
        <f>IF('DATA - Baseline'!AX380="Relaxed",1,IF('DATA - Baseline'!AX380="Rushed",2,IF('DATA - Baseline'!AX380="Happy",3,IF('DATA - Baseline'!AX380="Tired",4,""))))</f>
        <v/>
      </c>
      <c r="AY380" s="154"/>
      <c r="AZ380" s="314" t="str">
        <f>IF('DATA - Baseline'!AZ380="Yes",1,IF('DATA - Baseline'!AZ380="No",2,""))</f>
        <v/>
      </c>
      <c r="BA380" s="273"/>
      <c r="BB380" s="159"/>
      <c r="BC380" s="159"/>
      <c r="BE380" s="175"/>
    </row>
    <row r="381" spans="1:57" s="132" customFormat="1" ht="15" x14ac:dyDescent="0.3">
      <c r="A381" s="148"/>
      <c r="B381" s="149"/>
      <c r="C381" s="236" t="str">
        <f t="shared" si="5"/>
        <v/>
      </c>
      <c r="D381" s="198" t="str">
        <f>IF('DATA - Baseline'!D381="","",'DATA - Baseline'!D381)</f>
        <v/>
      </c>
      <c r="E381" s="178" t="str">
        <f>IF('DATA - Baseline'!E381="","",'DATA - Baseline'!E381)</f>
        <v/>
      </c>
      <c r="F381" s="178" t="str">
        <f>IF('DATA - Baseline'!F381="","",'DATA - Baseline'!F381)</f>
        <v/>
      </c>
      <c r="G381" s="178" t="str">
        <f>IF('DATA - Baseline'!G380="","",INDEX(Codes,MATCH('DATA - Baseline'!G380,Modes,0)))</f>
        <v/>
      </c>
      <c r="H381" s="178"/>
      <c r="I381" s="178" t="str">
        <f>IF('DATA - Baseline'!I381="","",INDEX(Codes,MATCH('DATA - Baseline'!I381,Modes,0)))</f>
        <v/>
      </c>
      <c r="J381" s="134"/>
      <c r="K381" s="192" t="str">
        <f>IF('DATA - Baseline'!K381=0,"",IF('DATA - Baseline'!K381="","",'DATA - Baseline'!K381))</f>
        <v/>
      </c>
      <c r="L381" s="192" t="str">
        <f>IF('DATA - Baseline'!L381="Yes",1,IF('DATA - Baseline'!L381="No",2,""))</f>
        <v/>
      </c>
      <c r="M381" s="192" t="str">
        <f>IF('DATA - Baseline'!M381="Yes",1,IF('DATA - Baseline'!M381="No",2,""))</f>
        <v/>
      </c>
      <c r="N381" s="178" t="str">
        <f>IF('DATA - Baseline'!N381="Relaxed",1,IF('DATA - Baseline'!N381="Rushed",2,IF('DATA - Baseline'!N381="Happy",3,IF('DATA - Baseline'!N381="Frustrated",4,IF('DATA - Baseline'!N381="Other",5,"")))))</f>
        <v/>
      </c>
      <c r="O381" s="176"/>
      <c r="P381" s="178" t="str">
        <f>IF('DATA - Baseline'!P381="","",'DATA - Baseline'!P381)</f>
        <v/>
      </c>
      <c r="Q381" s="178" t="str">
        <f>IF('DATA - Baseline'!Q381="Boy",1,IF('DATA - Baseline'!Q381="Girl",2,""))</f>
        <v/>
      </c>
      <c r="R381" s="192" t="str">
        <f>IF('DATA - Baseline'!R381&gt;0,'DATA - Baseline'!R381,"")</f>
        <v/>
      </c>
      <c r="S381" s="178" t="str">
        <f>IF('DATA - Baseline'!S381="Less than 0.5km",1,IF('DATA - Baseline'!S381="0.51 to 1.59km",2,IF('DATA - Baseline'!S381="1.6 to 3km",3,IF('DATA - Baseline'!S381="Over 3km",4, ""))))</f>
        <v/>
      </c>
      <c r="T381" s="126"/>
      <c r="U381" s="135"/>
      <c r="V381" s="135"/>
      <c r="W381" s="135"/>
      <c r="X381" s="135"/>
      <c r="Y381" s="135"/>
      <c r="Z381" s="178" t="str">
        <f>IF('DATA - Baseline'!Z381="STRONGLY AGREE",1,IF('DATA - Baseline'!Z381="AGREE",2,IF('DATA - Baseline'!Z381="DISAGREE",3,IF('DATA - Baseline'!Z381="STRONGLY DISAGREE",4, ""))))</f>
        <v/>
      </c>
      <c r="AA381" s="178" t="str">
        <f>IF(C381="","",(IF(COUNTA('DATA - Baseline'!AB381:AV381)&gt;0,1,2)))</f>
        <v/>
      </c>
      <c r="AB381" s="152"/>
      <c r="AC381" s="153"/>
      <c r="AD381" s="153"/>
      <c r="AE381" s="153"/>
      <c r="AF381" s="153"/>
      <c r="AG381" s="153"/>
      <c r="AH381" s="151"/>
      <c r="AI381" s="156"/>
      <c r="AJ381" s="156"/>
      <c r="AK381" s="156"/>
      <c r="AL381" s="156"/>
      <c r="AM381" s="156"/>
      <c r="AN381" s="156"/>
      <c r="AO381" s="157"/>
      <c r="AP381" s="158"/>
      <c r="AQ381" s="158"/>
      <c r="AR381" s="158"/>
      <c r="AS381" s="158"/>
      <c r="AT381" s="158"/>
      <c r="AU381" s="158"/>
      <c r="AV381" s="158"/>
      <c r="AW381" s="178" t="str">
        <f>IF('DATA - Baseline'!AW381="Relaxed",1,IF('DATA - Baseline'!AW381="Rushed",2,IF('DATA - Baseline'!AW381="Happy",3,IF('DATA - Baseline'!AW381="Tired",4,""))))</f>
        <v/>
      </c>
      <c r="AX381" s="178" t="str">
        <f>IF('DATA - Baseline'!AX381="Relaxed",1,IF('DATA - Baseline'!AX381="Rushed",2,IF('DATA - Baseline'!AX381="Happy",3,IF('DATA - Baseline'!AX381="Tired",4,""))))</f>
        <v/>
      </c>
      <c r="AY381" s="154"/>
      <c r="AZ381" s="314" t="str">
        <f>IF('DATA - Baseline'!AZ381="Yes",1,IF('DATA - Baseline'!AZ381="No",2,""))</f>
        <v/>
      </c>
      <c r="BA381" s="273"/>
      <c r="BB381" s="159"/>
      <c r="BC381" s="159"/>
      <c r="BE381" s="175"/>
    </row>
    <row r="382" spans="1:57" s="132" customFormat="1" ht="15" x14ac:dyDescent="0.3">
      <c r="A382" s="148"/>
      <c r="B382" s="149"/>
      <c r="C382" s="236" t="str">
        <f t="shared" si="5"/>
        <v/>
      </c>
      <c r="D382" s="198" t="str">
        <f>IF('DATA - Baseline'!D382="","",'DATA - Baseline'!D382)</f>
        <v/>
      </c>
      <c r="E382" s="178" t="str">
        <f>IF('DATA - Baseline'!E382="","",'DATA - Baseline'!E382)</f>
        <v/>
      </c>
      <c r="F382" s="178" t="str">
        <f>IF('DATA - Baseline'!F382="","",'DATA - Baseline'!F382)</f>
        <v/>
      </c>
      <c r="G382" s="178" t="str">
        <f>IF('DATA - Baseline'!G381="","",INDEX(Codes,MATCH('DATA - Baseline'!G381,Modes,0)))</f>
        <v/>
      </c>
      <c r="H382" s="178"/>
      <c r="I382" s="178" t="str">
        <f>IF('DATA - Baseline'!I382="","",INDEX(Codes,MATCH('DATA - Baseline'!I382,Modes,0)))</f>
        <v/>
      </c>
      <c r="J382" s="134"/>
      <c r="K382" s="192" t="str">
        <f>IF('DATA - Baseline'!K382=0,"",IF('DATA - Baseline'!K382="","",'DATA - Baseline'!K382))</f>
        <v/>
      </c>
      <c r="L382" s="192" t="str">
        <f>IF('DATA - Baseline'!L382="Yes",1,IF('DATA - Baseline'!L382="No",2,""))</f>
        <v/>
      </c>
      <c r="M382" s="192" t="str">
        <f>IF('DATA - Baseline'!M382="Yes",1,IF('DATA - Baseline'!M382="No",2,""))</f>
        <v/>
      </c>
      <c r="N382" s="178" t="str">
        <f>IF('DATA - Baseline'!N382="Relaxed",1,IF('DATA - Baseline'!N382="Rushed",2,IF('DATA - Baseline'!N382="Happy",3,IF('DATA - Baseline'!N382="Frustrated",4,IF('DATA - Baseline'!N382="Other",5,"")))))</f>
        <v/>
      </c>
      <c r="O382" s="176"/>
      <c r="P382" s="178" t="str">
        <f>IF('DATA - Baseline'!P382="","",'DATA - Baseline'!P382)</f>
        <v/>
      </c>
      <c r="Q382" s="178" t="str">
        <f>IF('DATA - Baseline'!Q382="Boy",1,IF('DATA - Baseline'!Q382="Girl",2,""))</f>
        <v/>
      </c>
      <c r="R382" s="192" t="str">
        <f>IF('DATA - Baseline'!R382&gt;0,'DATA - Baseline'!R382,"")</f>
        <v/>
      </c>
      <c r="S382" s="178" t="str">
        <f>IF('DATA - Baseline'!S382="Less than 0.5km",1,IF('DATA - Baseline'!S382="0.51 to 1.59km",2,IF('DATA - Baseline'!S382="1.6 to 3km",3,IF('DATA - Baseline'!S382="Over 3km",4, ""))))</f>
        <v/>
      </c>
      <c r="T382" s="126"/>
      <c r="U382" s="135"/>
      <c r="V382" s="135"/>
      <c r="W382" s="135"/>
      <c r="X382" s="135"/>
      <c r="Y382" s="135"/>
      <c r="Z382" s="178" t="str">
        <f>IF('DATA - Baseline'!Z382="STRONGLY AGREE",1,IF('DATA - Baseline'!Z382="AGREE",2,IF('DATA - Baseline'!Z382="DISAGREE",3,IF('DATA - Baseline'!Z382="STRONGLY DISAGREE",4, ""))))</f>
        <v/>
      </c>
      <c r="AA382" s="178" t="str">
        <f>IF(C382="","",(IF(COUNTA('DATA - Baseline'!AB382:AV382)&gt;0,1,2)))</f>
        <v/>
      </c>
      <c r="AB382" s="152"/>
      <c r="AC382" s="153"/>
      <c r="AD382" s="153"/>
      <c r="AE382" s="153"/>
      <c r="AF382" s="153"/>
      <c r="AG382" s="153"/>
      <c r="AH382" s="151"/>
      <c r="AI382" s="156"/>
      <c r="AJ382" s="156"/>
      <c r="AK382" s="156"/>
      <c r="AL382" s="156"/>
      <c r="AM382" s="156"/>
      <c r="AN382" s="156"/>
      <c r="AO382" s="157"/>
      <c r="AP382" s="158"/>
      <c r="AQ382" s="158"/>
      <c r="AR382" s="158"/>
      <c r="AS382" s="158"/>
      <c r="AT382" s="158"/>
      <c r="AU382" s="158"/>
      <c r="AV382" s="158"/>
      <c r="AW382" s="178" t="str">
        <f>IF('DATA - Baseline'!AW382="Relaxed",1,IF('DATA - Baseline'!AW382="Rushed",2,IF('DATA - Baseline'!AW382="Happy",3,IF('DATA - Baseline'!AW382="Tired",4,""))))</f>
        <v/>
      </c>
      <c r="AX382" s="178" t="str">
        <f>IF('DATA - Baseline'!AX382="Relaxed",1,IF('DATA - Baseline'!AX382="Rushed",2,IF('DATA - Baseline'!AX382="Happy",3,IF('DATA - Baseline'!AX382="Tired",4,""))))</f>
        <v/>
      </c>
      <c r="AY382" s="154"/>
      <c r="AZ382" s="314" t="str">
        <f>IF('DATA - Baseline'!AZ382="Yes",1,IF('DATA - Baseline'!AZ382="No",2,""))</f>
        <v/>
      </c>
      <c r="BA382" s="273"/>
      <c r="BB382" s="159"/>
      <c r="BC382" s="159"/>
      <c r="BE382" s="175"/>
    </row>
    <row r="383" spans="1:57" s="132" customFormat="1" ht="15" x14ac:dyDescent="0.3">
      <c r="A383" s="148"/>
      <c r="B383" s="149"/>
      <c r="C383" s="236" t="str">
        <f t="shared" si="5"/>
        <v/>
      </c>
      <c r="D383" s="198" t="str">
        <f>IF('DATA - Baseline'!D383="","",'DATA - Baseline'!D383)</f>
        <v/>
      </c>
      <c r="E383" s="178" t="str">
        <f>IF('DATA - Baseline'!E383="","",'DATA - Baseline'!E383)</f>
        <v/>
      </c>
      <c r="F383" s="178" t="str">
        <f>IF('DATA - Baseline'!F383="","",'DATA - Baseline'!F383)</f>
        <v/>
      </c>
      <c r="G383" s="178" t="str">
        <f>IF('DATA - Baseline'!G382="","",INDEX(Codes,MATCH('DATA - Baseline'!G382,Modes,0)))</f>
        <v/>
      </c>
      <c r="H383" s="178"/>
      <c r="I383" s="178" t="str">
        <f>IF('DATA - Baseline'!I383="","",INDEX(Codes,MATCH('DATA - Baseline'!I383,Modes,0)))</f>
        <v/>
      </c>
      <c r="J383" s="134"/>
      <c r="K383" s="192" t="str">
        <f>IF('DATA - Baseline'!K383=0,"",IF('DATA - Baseline'!K383="","",'DATA - Baseline'!K383))</f>
        <v/>
      </c>
      <c r="L383" s="192" t="str">
        <f>IF('DATA - Baseline'!L383="Yes",1,IF('DATA - Baseline'!L383="No",2,""))</f>
        <v/>
      </c>
      <c r="M383" s="192" t="str">
        <f>IF('DATA - Baseline'!M383="Yes",1,IF('DATA - Baseline'!M383="No",2,""))</f>
        <v/>
      </c>
      <c r="N383" s="178" t="str">
        <f>IF('DATA - Baseline'!N383="Relaxed",1,IF('DATA - Baseline'!N383="Rushed",2,IF('DATA - Baseline'!N383="Happy",3,IF('DATA - Baseline'!N383="Frustrated",4,IF('DATA - Baseline'!N383="Other",5,"")))))</f>
        <v/>
      </c>
      <c r="O383" s="176"/>
      <c r="P383" s="178" t="str">
        <f>IF('DATA - Baseline'!P383="","",'DATA - Baseline'!P383)</f>
        <v/>
      </c>
      <c r="Q383" s="178" t="str">
        <f>IF('DATA - Baseline'!Q383="Boy",1,IF('DATA - Baseline'!Q383="Girl",2,""))</f>
        <v/>
      </c>
      <c r="R383" s="192" t="str">
        <f>IF('DATA - Baseline'!R383&gt;0,'DATA - Baseline'!R383,"")</f>
        <v/>
      </c>
      <c r="S383" s="178" t="str">
        <f>IF('DATA - Baseline'!S383="Less than 0.5km",1,IF('DATA - Baseline'!S383="0.51 to 1.59km",2,IF('DATA - Baseline'!S383="1.6 to 3km",3,IF('DATA - Baseline'!S383="Over 3km",4, ""))))</f>
        <v/>
      </c>
      <c r="T383" s="126"/>
      <c r="U383" s="135"/>
      <c r="V383" s="135"/>
      <c r="W383" s="135"/>
      <c r="X383" s="135"/>
      <c r="Y383" s="135"/>
      <c r="Z383" s="178" t="str">
        <f>IF('DATA - Baseline'!Z383="STRONGLY AGREE",1,IF('DATA - Baseline'!Z383="AGREE",2,IF('DATA - Baseline'!Z383="DISAGREE",3,IF('DATA - Baseline'!Z383="STRONGLY DISAGREE",4, ""))))</f>
        <v/>
      </c>
      <c r="AA383" s="178" t="str">
        <f>IF(C383="","",(IF(COUNTA('DATA - Baseline'!AB383:AV383)&gt;0,1,2)))</f>
        <v/>
      </c>
      <c r="AB383" s="152"/>
      <c r="AC383" s="153"/>
      <c r="AD383" s="153"/>
      <c r="AE383" s="153"/>
      <c r="AF383" s="153"/>
      <c r="AG383" s="153"/>
      <c r="AH383" s="151"/>
      <c r="AI383" s="156"/>
      <c r="AJ383" s="156"/>
      <c r="AK383" s="156"/>
      <c r="AL383" s="156"/>
      <c r="AM383" s="156"/>
      <c r="AN383" s="156"/>
      <c r="AO383" s="157"/>
      <c r="AP383" s="158"/>
      <c r="AQ383" s="158"/>
      <c r="AR383" s="158"/>
      <c r="AS383" s="158"/>
      <c r="AT383" s="158"/>
      <c r="AU383" s="158"/>
      <c r="AV383" s="158"/>
      <c r="AW383" s="178" t="str">
        <f>IF('DATA - Baseline'!AW383="Relaxed",1,IF('DATA - Baseline'!AW383="Rushed",2,IF('DATA - Baseline'!AW383="Happy",3,IF('DATA - Baseline'!AW383="Tired",4,""))))</f>
        <v/>
      </c>
      <c r="AX383" s="178" t="str">
        <f>IF('DATA - Baseline'!AX383="Relaxed",1,IF('DATA - Baseline'!AX383="Rushed",2,IF('DATA - Baseline'!AX383="Happy",3,IF('DATA - Baseline'!AX383="Tired",4,""))))</f>
        <v/>
      </c>
      <c r="AY383" s="154"/>
      <c r="AZ383" s="314" t="str">
        <f>IF('DATA - Baseline'!AZ383="Yes",1,IF('DATA - Baseline'!AZ383="No",2,""))</f>
        <v/>
      </c>
      <c r="BA383" s="273"/>
      <c r="BB383" s="159"/>
      <c r="BC383" s="159"/>
      <c r="BE383" s="175"/>
    </row>
    <row r="384" spans="1:57" s="132" customFormat="1" ht="15" x14ac:dyDescent="0.3">
      <c r="A384" s="148"/>
      <c r="B384" s="149"/>
      <c r="C384" s="236" t="str">
        <f t="shared" si="5"/>
        <v/>
      </c>
      <c r="D384" s="198" t="str">
        <f>IF('DATA - Baseline'!D384="","",'DATA - Baseline'!D384)</f>
        <v/>
      </c>
      <c r="E384" s="178" t="str">
        <f>IF('DATA - Baseline'!E384="","",'DATA - Baseline'!E384)</f>
        <v/>
      </c>
      <c r="F384" s="178" t="str">
        <f>IF('DATA - Baseline'!F384="","",'DATA - Baseline'!F384)</f>
        <v/>
      </c>
      <c r="G384" s="178" t="str">
        <f>IF('DATA - Baseline'!G383="","",INDEX(Codes,MATCH('DATA - Baseline'!G383,Modes,0)))</f>
        <v/>
      </c>
      <c r="H384" s="178"/>
      <c r="I384" s="178" t="str">
        <f>IF('DATA - Baseline'!I384="","",INDEX(Codes,MATCH('DATA - Baseline'!I384,Modes,0)))</f>
        <v/>
      </c>
      <c r="J384" s="134"/>
      <c r="K384" s="192" t="str">
        <f>IF('DATA - Baseline'!K384=0,"",IF('DATA - Baseline'!K384="","",'DATA - Baseline'!K384))</f>
        <v/>
      </c>
      <c r="L384" s="192" t="str">
        <f>IF('DATA - Baseline'!L384="Yes",1,IF('DATA - Baseline'!L384="No",2,""))</f>
        <v/>
      </c>
      <c r="M384" s="192" t="str">
        <f>IF('DATA - Baseline'!M384="Yes",1,IF('DATA - Baseline'!M384="No",2,""))</f>
        <v/>
      </c>
      <c r="N384" s="178" t="str">
        <f>IF('DATA - Baseline'!N384="Relaxed",1,IF('DATA - Baseline'!N384="Rushed",2,IF('DATA - Baseline'!N384="Happy",3,IF('DATA - Baseline'!N384="Frustrated",4,IF('DATA - Baseline'!N384="Other",5,"")))))</f>
        <v/>
      </c>
      <c r="O384" s="176"/>
      <c r="P384" s="178" t="str">
        <f>IF('DATA - Baseline'!P384="","",'DATA - Baseline'!P384)</f>
        <v/>
      </c>
      <c r="Q384" s="178" t="str">
        <f>IF('DATA - Baseline'!Q384="Boy",1,IF('DATA - Baseline'!Q384="Girl",2,""))</f>
        <v/>
      </c>
      <c r="R384" s="192" t="str">
        <f>IF('DATA - Baseline'!R384&gt;0,'DATA - Baseline'!R384,"")</f>
        <v/>
      </c>
      <c r="S384" s="178" t="str">
        <f>IF('DATA - Baseline'!S384="Less than 0.5km",1,IF('DATA - Baseline'!S384="0.51 to 1.59km",2,IF('DATA - Baseline'!S384="1.6 to 3km",3,IF('DATA - Baseline'!S384="Over 3km",4, ""))))</f>
        <v/>
      </c>
      <c r="T384" s="126"/>
      <c r="U384" s="135"/>
      <c r="V384" s="135"/>
      <c r="W384" s="135"/>
      <c r="X384" s="135"/>
      <c r="Y384" s="135"/>
      <c r="Z384" s="178" t="str">
        <f>IF('DATA - Baseline'!Z384="STRONGLY AGREE",1,IF('DATA - Baseline'!Z384="AGREE",2,IF('DATA - Baseline'!Z384="DISAGREE",3,IF('DATA - Baseline'!Z384="STRONGLY DISAGREE",4, ""))))</f>
        <v/>
      </c>
      <c r="AA384" s="178" t="str">
        <f>IF(C384="","",(IF(COUNTA('DATA - Baseline'!AB384:AV384)&gt;0,1,2)))</f>
        <v/>
      </c>
      <c r="AB384" s="152"/>
      <c r="AC384" s="153"/>
      <c r="AD384" s="153"/>
      <c r="AE384" s="153"/>
      <c r="AF384" s="153"/>
      <c r="AG384" s="153"/>
      <c r="AH384" s="151"/>
      <c r="AI384" s="156"/>
      <c r="AJ384" s="156"/>
      <c r="AK384" s="156"/>
      <c r="AL384" s="156"/>
      <c r="AM384" s="156"/>
      <c r="AN384" s="156"/>
      <c r="AO384" s="157"/>
      <c r="AP384" s="158"/>
      <c r="AQ384" s="158"/>
      <c r="AR384" s="158"/>
      <c r="AS384" s="158"/>
      <c r="AT384" s="158"/>
      <c r="AU384" s="158"/>
      <c r="AV384" s="158"/>
      <c r="AW384" s="178" t="str">
        <f>IF('DATA - Baseline'!AW384="Relaxed",1,IF('DATA - Baseline'!AW384="Rushed",2,IF('DATA - Baseline'!AW384="Happy",3,IF('DATA - Baseline'!AW384="Tired",4,""))))</f>
        <v/>
      </c>
      <c r="AX384" s="178" t="str">
        <f>IF('DATA - Baseline'!AX384="Relaxed",1,IF('DATA - Baseline'!AX384="Rushed",2,IF('DATA - Baseline'!AX384="Happy",3,IF('DATA - Baseline'!AX384="Tired",4,""))))</f>
        <v/>
      </c>
      <c r="AY384" s="154"/>
      <c r="AZ384" s="314" t="str">
        <f>IF('DATA - Baseline'!AZ384="Yes",1,IF('DATA - Baseline'!AZ384="No",2,""))</f>
        <v/>
      </c>
      <c r="BA384" s="273"/>
      <c r="BB384" s="159"/>
      <c r="BC384" s="159"/>
      <c r="BE384" s="175"/>
    </row>
    <row r="385" spans="1:57" s="132" customFormat="1" ht="15" x14ac:dyDescent="0.3">
      <c r="A385" s="148"/>
      <c r="B385" s="149"/>
      <c r="C385" s="236" t="str">
        <f t="shared" si="5"/>
        <v/>
      </c>
      <c r="D385" s="198" t="str">
        <f>IF('DATA - Baseline'!D385="","",'DATA - Baseline'!D385)</f>
        <v/>
      </c>
      <c r="E385" s="178" t="str">
        <f>IF('DATA - Baseline'!E385="","",'DATA - Baseline'!E385)</f>
        <v/>
      </c>
      <c r="F385" s="178" t="str">
        <f>IF('DATA - Baseline'!F385="","",'DATA - Baseline'!F385)</f>
        <v/>
      </c>
      <c r="G385" s="178" t="str">
        <f>IF('DATA - Baseline'!G384="","",INDEX(Codes,MATCH('DATA - Baseline'!G384,Modes,0)))</f>
        <v/>
      </c>
      <c r="H385" s="178"/>
      <c r="I385" s="178" t="str">
        <f>IF('DATA - Baseline'!I385="","",INDEX(Codes,MATCH('DATA - Baseline'!I385,Modes,0)))</f>
        <v/>
      </c>
      <c r="J385" s="134"/>
      <c r="K385" s="192" t="str">
        <f>IF('DATA - Baseline'!K385=0,"",IF('DATA - Baseline'!K385="","",'DATA - Baseline'!K385))</f>
        <v/>
      </c>
      <c r="L385" s="192" t="str">
        <f>IF('DATA - Baseline'!L385="Yes",1,IF('DATA - Baseline'!L385="No",2,""))</f>
        <v/>
      </c>
      <c r="M385" s="192" t="str">
        <f>IF('DATA - Baseline'!M385="Yes",1,IF('DATA - Baseline'!M385="No",2,""))</f>
        <v/>
      </c>
      <c r="N385" s="178" t="str">
        <f>IF('DATA - Baseline'!N385="Relaxed",1,IF('DATA - Baseline'!N385="Rushed",2,IF('DATA - Baseline'!N385="Happy",3,IF('DATA - Baseline'!N385="Frustrated",4,IF('DATA - Baseline'!N385="Other",5,"")))))</f>
        <v/>
      </c>
      <c r="O385" s="176"/>
      <c r="P385" s="178" t="str">
        <f>IF('DATA - Baseline'!P385="","",'DATA - Baseline'!P385)</f>
        <v/>
      </c>
      <c r="Q385" s="178" t="str">
        <f>IF('DATA - Baseline'!Q385="Boy",1,IF('DATA - Baseline'!Q385="Girl",2,""))</f>
        <v/>
      </c>
      <c r="R385" s="192" t="str">
        <f>IF('DATA - Baseline'!R385&gt;0,'DATA - Baseline'!R385,"")</f>
        <v/>
      </c>
      <c r="S385" s="178" t="str">
        <f>IF('DATA - Baseline'!S385="Less than 0.5km",1,IF('DATA - Baseline'!S385="0.51 to 1.59km",2,IF('DATA - Baseline'!S385="1.6 to 3km",3,IF('DATA - Baseline'!S385="Over 3km",4, ""))))</f>
        <v/>
      </c>
      <c r="T385" s="126"/>
      <c r="U385" s="135"/>
      <c r="V385" s="135"/>
      <c r="W385" s="135"/>
      <c r="X385" s="135"/>
      <c r="Y385" s="135"/>
      <c r="Z385" s="178" t="str">
        <f>IF('DATA - Baseline'!Z385="STRONGLY AGREE",1,IF('DATA - Baseline'!Z385="AGREE",2,IF('DATA - Baseline'!Z385="DISAGREE",3,IF('DATA - Baseline'!Z385="STRONGLY DISAGREE",4, ""))))</f>
        <v/>
      </c>
      <c r="AA385" s="178" t="str">
        <f>IF(C385="","",(IF(COUNTA('DATA - Baseline'!AB385:AV385)&gt;0,1,2)))</f>
        <v/>
      </c>
      <c r="AB385" s="152"/>
      <c r="AC385" s="153"/>
      <c r="AD385" s="153"/>
      <c r="AE385" s="153"/>
      <c r="AF385" s="153"/>
      <c r="AG385" s="153"/>
      <c r="AH385" s="151"/>
      <c r="AI385" s="156"/>
      <c r="AJ385" s="156"/>
      <c r="AK385" s="156"/>
      <c r="AL385" s="156"/>
      <c r="AM385" s="156"/>
      <c r="AN385" s="156"/>
      <c r="AO385" s="157"/>
      <c r="AP385" s="158"/>
      <c r="AQ385" s="158"/>
      <c r="AR385" s="158"/>
      <c r="AS385" s="158"/>
      <c r="AT385" s="158"/>
      <c r="AU385" s="158"/>
      <c r="AV385" s="158"/>
      <c r="AW385" s="178" t="str">
        <f>IF('DATA - Baseline'!AW385="Relaxed",1,IF('DATA - Baseline'!AW385="Rushed",2,IF('DATA - Baseline'!AW385="Happy",3,IF('DATA - Baseline'!AW385="Tired",4,""))))</f>
        <v/>
      </c>
      <c r="AX385" s="178" t="str">
        <f>IF('DATA - Baseline'!AX385="Relaxed",1,IF('DATA - Baseline'!AX385="Rushed",2,IF('DATA - Baseline'!AX385="Happy",3,IF('DATA - Baseline'!AX385="Tired",4,""))))</f>
        <v/>
      </c>
      <c r="AY385" s="154"/>
      <c r="AZ385" s="314" t="str">
        <f>IF('DATA - Baseline'!AZ385="Yes",1,IF('DATA - Baseline'!AZ385="No",2,""))</f>
        <v/>
      </c>
      <c r="BA385" s="273"/>
      <c r="BB385" s="159"/>
      <c r="BC385" s="159"/>
      <c r="BE385" s="175"/>
    </row>
    <row r="386" spans="1:57" s="132" customFormat="1" ht="15" x14ac:dyDescent="0.3">
      <c r="A386" s="148"/>
      <c r="B386" s="149"/>
      <c r="C386" s="236" t="str">
        <f t="shared" si="5"/>
        <v/>
      </c>
      <c r="D386" s="198" t="str">
        <f>IF('DATA - Baseline'!D386="","",'DATA - Baseline'!D386)</f>
        <v/>
      </c>
      <c r="E386" s="178" t="str">
        <f>IF('DATA - Baseline'!E386="","",'DATA - Baseline'!E386)</f>
        <v/>
      </c>
      <c r="F386" s="178" t="str">
        <f>IF('DATA - Baseline'!F386="","",'DATA - Baseline'!F386)</f>
        <v/>
      </c>
      <c r="G386" s="178" t="str">
        <f>IF('DATA - Baseline'!G385="","",INDEX(Codes,MATCH('DATA - Baseline'!G385,Modes,0)))</f>
        <v/>
      </c>
      <c r="H386" s="178"/>
      <c r="I386" s="178" t="str">
        <f>IF('DATA - Baseline'!I386="","",INDEX(Codes,MATCH('DATA - Baseline'!I386,Modes,0)))</f>
        <v/>
      </c>
      <c r="J386" s="134"/>
      <c r="K386" s="192" t="str">
        <f>IF('DATA - Baseline'!K386=0,"",IF('DATA - Baseline'!K386="","",'DATA - Baseline'!K386))</f>
        <v/>
      </c>
      <c r="L386" s="192" t="str">
        <f>IF('DATA - Baseline'!L386="Yes",1,IF('DATA - Baseline'!L386="No",2,""))</f>
        <v/>
      </c>
      <c r="M386" s="192" t="str">
        <f>IF('DATA - Baseline'!M386="Yes",1,IF('DATA - Baseline'!M386="No",2,""))</f>
        <v/>
      </c>
      <c r="N386" s="178" t="str">
        <f>IF('DATA - Baseline'!N386="Relaxed",1,IF('DATA - Baseline'!N386="Rushed",2,IF('DATA - Baseline'!N386="Happy",3,IF('DATA - Baseline'!N386="Frustrated",4,IF('DATA - Baseline'!N386="Other",5,"")))))</f>
        <v/>
      </c>
      <c r="O386" s="176"/>
      <c r="P386" s="178" t="str">
        <f>IF('DATA - Baseline'!P386="","",'DATA - Baseline'!P386)</f>
        <v/>
      </c>
      <c r="Q386" s="178" t="str">
        <f>IF('DATA - Baseline'!Q386="Boy",1,IF('DATA - Baseline'!Q386="Girl",2,""))</f>
        <v/>
      </c>
      <c r="R386" s="192" t="str">
        <f>IF('DATA - Baseline'!R386&gt;0,'DATA - Baseline'!R386,"")</f>
        <v/>
      </c>
      <c r="S386" s="178" t="str">
        <f>IF('DATA - Baseline'!S386="Less than 0.5km",1,IF('DATA - Baseline'!S386="0.51 to 1.59km",2,IF('DATA - Baseline'!S386="1.6 to 3km",3,IF('DATA - Baseline'!S386="Over 3km",4, ""))))</f>
        <v/>
      </c>
      <c r="T386" s="126"/>
      <c r="U386" s="135"/>
      <c r="V386" s="135"/>
      <c r="W386" s="135"/>
      <c r="X386" s="135"/>
      <c r="Y386" s="135"/>
      <c r="Z386" s="178" t="str">
        <f>IF('DATA - Baseline'!Z386="STRONGLY AGREE",1,IF('DATA - Baseline'!Z386="AGREE",2,IF('DATA - Baseline'!Z386="DISAGREE",3,IF('DATA - Baseline'!Z386="STRONGLY DISAGREE",4, ""))))</f>
        <v/>
      </c>
      <c r="AA386" s="178" t="str">
        <f>IF(C386="","",(IF(COUNTA('DATA - Baseline'!AB386:AV386)&gt;0,1,2)))</f>
        <v/>
      </c>
      <c r="AB386" s="152"/>
      <c r="AC386" s="153"/>
      <c r="AD386" s="153"/>
      <c r="AE386" s="153"/>
      <c r="AF386" s="153"/>
      <c r="AG386" s="153"/>
      <c r="AH386" s="151"/>
      <c r="AI386" s="156"/>
      <c r="AJ386" s="156"/>
      <c r="AK386" s="156"/>
      <c r="AL386" s="156"/>
      <c r="AM386" s="156"/>
      <c r="AN386" s="156"/>
      <c r="AO386" s="157"/>
      <c r="AP386" s="158"/>
      <c r="AQ386" s="158"/>
      <c r="AR386" s="158"/>
      <c r="AS386" s="158"/>
      <c r="AT386" s="158"/>
      <c r="AU386" s="158"/>
      <c r="AV386" s="158"/>
      <c r="AW386" s="178" t="str">
        <f>IF('DATA - Baseline'!AW386="Relaxed",1,IF('DATA - Baseline'!AW386="Rushed",2,IF('DATA - Baseline'!AW386="Happy",3,IF('DATA - Baseline'!AW386="Tired",4,""))))</f>
        <v/>
      </c>
      <c r="AX386" s="178" t="str">
        <f>IF('DATA - Baseline'!AX386="Relaxed",1,IF('DATA - Baseline'!AX386="Rushed",2,IF('DATA - Baseline'!AX386="Happy",3,IF('DATA - Baseline'!AX386="Tired",4,""))))</f>
        <v/>
      </c>
      <c r="AY386" s="154"/>
      <c r="AZ386" s="314" t="str">
        <f>IF('DATA - Baseline'!AZ386="Yes",1,IF('DATA - Baseline'!AZ386="No",2,""))</f>
        <v/>
      </c>
      <c r="BA386" s="273"/>
      <c r="BB386" s="159"/>
      <c r="BC386" s="159"/>
      <c r="BE386" s="175"/>
    </row>
    <row r="387" spans="1:57" s="132" customFormat="1" ht="15" x14ac:dyDescent="0.3">
      <c r="A387" s="148"/>
      <c r="B387" s="149"/>
      <c r="C387" s="236" t="str">
        <f t="shared" si="5"/>
        <v/>
      </c>
      <c r="D387" s="198" t="str">
        <f>IF('DATA - Baseline'!D387="","",'DATA - Baseline'!D387)</f>
        <v/>
      </c>
      <c r="E387" s="178" t="str">
        <f>IF('DATA - Baseline'!E387="","",'DATA - Baseline'!E387)</f>
        <v/>
      </c>
      <c r="F387" s="178" t="str">
        <f>IF('DATA - Baseline'!F387="","",'DATA - Baseline'!F387)</f>
        <v/>
      </c>
      <c r="G387" s="178" t="str">
        <f>IF('DATA - Baseline'!G386="","",INDEX(Codes,MATCH('DATA - Baseline'!G386,Modes,0)))</f>
        <v/>
      </c>
      <c r="H387" s="178"/>
      <c r="I387" s="178" t="str">
        <f>IF('DATA - Baseline'!I387="","",INDEX(Codes,MATCH('DATA - Baseline'!I387,Modes,0)))</f>
        <v/>
      </c>
      <c r="J387" s="134"/>
      <c r="K387" s="192" t="str">
        <f>IF('DATA - Baseline'!K387=0,"",IF('DATA - Baseline'!K387="","",'DATA - Baseline'!K387))</f>
        <v/>
      </c>
      <c r="L387" s="192" t="str">
        <f>IF('DATA - Baseline'!L387="Yes",1,IF('DATA - Baseline'!L387="No",2,""))</f>
        <v/>
      </c>
      <c r="M387" s="192" t="str">
        <f>IF('DATA - Baseline'!M387="Yes",1,IF('DATA - Baseline'!M387="No",2,""))</f>
        <v/>
      </c>
      <c r="N387" s="178" t="str">
        <f>IF('DATA - Baseline'!N387="Relaxed",1,IF('DATA - Baseline'!N387="Rushed",2,IF('DATA - Baseline'!N387="Happy",3,IF('DATA - Baseline'!N387="Frustrated",4,IF('DATA - Baseline'!N387="Other",5,"")))))</f>
        <v/>
      </c>
      <c r="O387" s="176"/>
      <c r="P387" s="178" t="str">
        <f>IF('DATA - Baseline'!P387="","",'DATA - Baseline'!P387)</f>
        <v/>
      </c>
      <c r="Q387" s="178" t="str">
        <f>IF('DATA - Baseline'!Q387="Boy",1,IF('DATA - Baseline'!Q387="Girl",2,""))</f>
        <v/>
      </c>
      <c r="R387" s="192" t="str">
        <f>IF('DATA - Baseline'!R387&gt;0,'DATA - Baseline'!R387,"")</f>
        <v/>
      </c>
      <c r="S387" s="178" t="str">
        <f>IF('DATA - Baseline'!S387="Less than 0.5km",1,IF('DATA - Baseline'!S387="0.51 to 1.59km",2,IF('DATA - Baseline'!S387="1.6 to 3km",3,IF('DATA - Baseline'!S387="Over 3km",4, ""))))</f>
        <v/>
      </c>
      <c r="T387" s="126"/>
      <c r="U387" s="135"/>
      <c r="V387" s="135"/>
      <c r="W387" s="135"/>
      <c r="X387" s="135"/>
      <c r="Y387" s="135"/>
      <c r="Z387" s="178" t="str">
        <f>IF('DATA - Baseline'!Z387="STRONGLY AGREE",1,IF('DATA - Baseline'!Z387="AGREE",2,IF('DATA - Baseline'!Z387="DISAGREE",3,IF('DATA - Baseline'!Z387="STRONGLY DISAGREE",4, ""))))</f>
        <v/>
      </c>
      <c r="AA387" s="178" t="str">
        <f>IF(C387="","",(IF(COUNTA('DATA - Baseline'!AB387:AV387)&gt;0,1,2)))</f>
        <v/>
      </c>
      <c r="AB387" s="152"/>
      <c r="AC387" s="153"/>
      <c r="AD387" s="153"/>
      <c r="AE387" s="153"/>
      <c r="AF387" s="153"/>
      <c r="AG387" s="153"/>
      <c r="AH387" s="150"/>
      <c r="AI387" s="156"/>
      <c r="AJ387" s="156"/>
      <c r="AK387" s="156"/>
      <c r="AL387" s="156"/>
      <c r="AM387" s="156"/>
      <c r="AN387" s="156"/>
      <c r="AO387" s="157"/>
      <c r="AP387" s="158"/>
      <c r="AQ387" s="158"/>
      <c r="AR387" s="158"/>
      <c r="AS387" s="158"/>
      <c r="AT387" s="158"/>
      <c r="AU387" s="158"/>
      <c r="AV387" s="158"/>
      <c r="AW387" s="178" t="str">
        <f>IF('DATA - Baseline'!AW387="Relaxed",1,IF('DATA - Baseline'!AW387="Rushed",2,IF('DATA - Baseline'!AW387="Happy",3,IF('DATA - Baseline'!AW387="Tired",4,""))))</f>
        <v/>
      </c>
      <c r="AX387" s="178" t="str">
        <f>IF('DATA - Baseline'!AX387="Relaxed",1,IF('DATA - Baseline'!AX387="Rushed",2,IF('DATA - Baseline'!AX387="Happy",3,IF('DATA - Baseline'!AX387="Tired",4,""))))</f>
        <v/>
      </c>
      <c r="AY387" s="154"/>
      <c r="AZ387" s="314" t="str">
        <f>IF('DATA - Baseline'!AZ387="Yes",1,IF('DATA - Baseline'!AZ387="No",2,""))</f>
        <v/>
      </c>
      <c r="BA387" s="273"/>
      <c r="BB387" s="159"/>
      <c r="BC387" s="159"/>
      <c r="BE387" s="175"/>
    </row>
    <row r="388" spans="1:57" s="132" customFormat="1" ht="15" x14ac:dyDescent="0.3">
      <c r="A388" s="148"/>
      <c r="B388" s="149"/>
      <c r="C388" s="236" t="str">
        <f t="shared" si="5"/>
        <v/>
      </c>
      <c r="D388" s="198" t="str">
        <f>IF('DATA - Baseline'!D388="","",'DATA - Baseline'!D388)</f>
        <v/>
      </c>
      <c r="E388" s="178" t="str">
        <f>IF('DATA - Baseline'!E388="","",'DATA - Baseline'!E388)</f>
        <v/>
      </c>
      <c r="F388" s="178" t="str">
        <f>IF('DATA - Baseline'!F388="","",'DATA - Baseline'!F388)</f>
        <v/>
      </c>
      <c r="G388" s="178" t="str">
        <f>IF('DATA - Baseline'!G387="","",INDEX(Codes,MATCH('DATA - Baseline'!G387,Modes,0)))</f>
        <v/>
      </c>
      <c r="H388" s="178"/>
      <c r="I388" s="178" t="str">
        <f>IF('DATA - Baseline'!I388="","",INDEX(Codes,MATCH('DATA - Baseline'!I388,Modes,0)))</f>
        <v/>
      </c>
      <c r="J388" s="134"/>
      <c r="K388" s="192" t="str">
        <f>IF('DATA - Baseline'!K388=0,"",IF('DATA - Baseline'!K388="","",'DATA - Baseline'!K388))</f>
        <v/>
      </c>
      <c r="L388" s="192" t="str">
        <f>IF('DATA - Baseline'!L388="Yes",1,IF('DATA - Baseline'!L388="No",2,""))</f>
        <v/>
      </c>
      <c r="M388" s="192" t="str">
        <f>IF('DATA - Baseline'!M388="Yes",1,IF('DATA - Baseline'!M388="No",2,""))</f>
        <v/>
      </c>
      <c r="N388" s="178" t="str">
        <f>IF('DATA - Baseline'!N388="Relaxed",1,IF('DATA - Baseline'!N388="Rushed",2,IF('DATA - Baseline'!N388="Happy",3,IF('DATA - Baseline'!N388="Frustrated",4,IF('DATA - Baseline'!N388="Other",5,"")))))</f>
        <v/>
      </c>
      <c r="O388" s="176"/>
      <c r="P388" s="178" t="str">
        <f>IF('DATA - Baseline'!P388="","",'DATA - Baseline'!P388)</f>
        <v/>
      </c>
      <c r="Q388" s="178" t="str">
        <f>IF('DATA - Baseline'!Q388="Boy",1,IF('DATA - Baseline'!Q388="Girl",2,""))</f>
        <v/>
      </c>
      <c r="R388" s="192" t="str">
        <f>IF('DATA - Baseline'!R388&gt;0,'DATA - Baseline'!R388,"")</f>
        <v/>
      </c>
      <c r="S388" s="178" t="str">
        <f>IF('DATA - Baseline'!S388="Less than 0.5km",1,IF('DATA - Baseline'!S388="0.51 to 1.59km",2,IF('DATA - Baseline'!S388="1.6 to 3km",3,IF('DATA - Baseline'!S388="Over 3km",4, ""))))</f>
        <v/>
      </c>
      <c r="T388" s="126"/>
      <c r="U388" s="135"/>
      <c r="V388" s="135"/>
      <c r="W388" s="135"/>
      <c r="X388" s="135"/>
      <c r="Y388" s="135"/>
      <c r="Z388" s="178" t="str">
        <f>IF('DATA - Baseline'!Z388="STRONGLY AGREE",1,IF('DATA - Baseline'!Z388="AGREE",2,IF('DATA - Baseline'!Z388="DISAGREE",3,IF('DATA - Baseline'!Z388="STRONGLY DISAGREE",4, ""))))</f>
        <v/>
      </c>
      <c r="AA388" s="178" t="str">
        <f>IF(C388="","",(IF(COUNTA('DATA - Baseline'!AB388:AV388)&gt;0,1,2)))</f>
        <v/>
      </c>
      <c r="AB388" s="152"/>
      <c r="AC388" s="153"/>
      <c r="AD388" s="153"/>
      <c r="AE388" s="153"/>
      <c r="AF388" s="153"/>
      <c r="AG388" s="153"/>
      <c r="AH388" s="150"/>
      <c r="AI388" s="156"/>
      <c r="AJ388" s="156"/>
      <c r="AK388" s="156"/>
      <c r="AL388" s="156"/>
      <c r="AM388" s="156"/>
      <c r="AN388" s="156"/>
      <c r="AO388" s="157"/>
      <c r="AP388" s="158"/>
      <c r="AQ388" s="158"/>
      <c r="AR388" s="158"/>
      <c r="AS388" s="158"/>
      <c r="AT388" s="158"/>
      <c r="AU388" s="158"/>
      <c r="AV388" s="158"/>
      <c r="AW388" s="178" t="str">
        <f>IF('DATA - Baseline'!AW388="Relaxed",1,IF('DATA - Baseline'!AW388="Rushed",2,IF('DATA - Baseline'!AW388="Happy",3,IF('DATA - Baseline'!AW388="Tired",4,""))))</f>
        <v/>
      </c>
      <c r="AX388" s="178" t="str">
        <f>IF('DATA - Baseline'!AX388="Relaxed",1,IF('DATA - Baseline'!AX388="Rushed",2,IF('DATA - Baseline'!AX388="Happy",3,IF('DATA - Baseline'!AX388="Tired",4,""))))</f>
        <v/>
      </c>
      <c r="AY388" s="154"/>
      <c r="AZ388" s="314" t="str">
        <f>IF('DATA - Baseline'!AZ388="Yes",1,IF('DATA - Baseline'!AZ388="No",2,""))</f>
        <v/>
      </c>
      <c r="BA388" s="273"/>
      <c r="BB388" s="159"/>
      <c r="BC388" s="159"/>
      <c r="BE388" s="175"/>
    </row>
    <row r="389" spans="1:57" s="132" customFormat="1" ht="15" x14ac:dyDescent="0.3">
      <c r="A389" s="148"/>
      <c r="B389" s="149"/>
      <c r="C389" s="236" t="str">
        <f t="shared" si="5"/>
        <v/>
      </c>
      <c r="D389" s="198" t="str">
        <f>IF('DATA - Baseline'!D389="","",'DATA - Baseline'!D389)</f>
        <v/>
      </c>
      <c r="E389" s="178" t="str">
        <f>IF('DATA - Baseline'!E389="","",'DATA - Baseline'!E389)</f>
        <v/>
      </c>
      <c r="F389" s="178" t="str">
        <f>IF('DATA - Baseline'!F389="","",'DATA - Baseline'!F389)</f>
        <v/>
      </c>
      <c r="G389" s="178" t="str">
        <f>IF('DATA - Baseline'!G388="","",INDEX(Codes,MATCH('DATA - Baseline'!G388,Modes,0)))</f>
        <v/>
      </c>
      <c r="H389" s="178"/>
      <c r="I389" s="178" t="str">
        <f>IF('DATA - Baseline'!I389="","",INDEX(Codes,MATCH('DATA - Baseline'!I389,Modes,0)))</f>
        <v/>
      </c>
      <c r="J389" s="134"/>
      <c r="K389" s="192" t="str">
        <f>IF('DATA - Baseline'!K389=0,"",IF('DATA - Baseline'!K389="","",'DATA - Baseline'!K389))</f>
        <v/>
      </c>
      <c r="L389" s="192" t="str">
        <f>IF('DATA - Baseline'!L389="Yes",1,IF('DATA - Baseline'!L389="No",2,""))</f>
        <v/>
      </c>
      <c r="M389" s="192" t="str">
        <f>IF('DATA - Baseline'!M389="Yes",1,IF('DATA - Baseline'!M389="No",2,""))</f>
        <v/>
      </c>
      <c r="N389" s="178" t="str">
        <f>IF('DATA - Baseline'!N389="Relaxed",1,IF('DATA - Baseline'!N389="Rushed",2,IF('DATA - Baseline'!N389="Happy",3,IF('DATA - Baseline'!N389="Frustrated",4,IF('DATA - Baseline'!N389="Other",5,"")))))</f>
        <v/>
      </c>
      <c r="O389" s="176"/>
      <c r="P389" s="178" t="str">
        <f>IF('DATA - Baseline'!P389="","",'DATA - Baseline'!P389)</f>
        <v/>
      </c>
      <c r="Q389" s="178" t="str">
        <f>IF('DATA - Baseline'!Q389="Boy",1,IF('DATA - Baseline'!Q389="Girl",2,""))</f>
        <v/>
      </c>
      <c r="R389" s="192" t="str">
        <f>IF('DATA - Baseline'!R389&gt;0,'DATA - Baseline'!R389,"")</f>
        <v/>
      </c>
      <c r="S389" s="178" t="str">
        <f>IF('DATA - Baseline'!S389="Less than 0.5km",1,IF('DATA - Baseline'!S389="0.51 to 1.59km",2,IF('DATA - Baseline'!S389="1.6 to 3km",3,IF('DATA - Baseline'!S389="Over 3km",4, ""))))</f>
        <v/>
      </c>
      <c r="T389" s="126"/>
      <c r="U389" s="135"/>
      <c r="V389" s="135"/>
      <c r="W389" s="135"/>
      <c r="X389" s="135"/>
      <c r="Y389" s="135"/>
      <c r="Z389" s="178" t="str">
        <f>IF('DATA - Baseline'!Z389="STRONGLY AGREE",1,IF('DATA - Baseline'!Z389="AGREE",2,IF('DATA - Baseline'!Z389="DISAGREE",3,IF('DATA - Baseline'!Z389="STRONGLY DISAGREE",4, ""))))</f>
        <v/>
      </c>
      <c r="AA389" s="178" t="str">
        <f>IF(C389="","",(IF(COUNTA('DATA - Baseline'!AB389:AV389)&gt;0,1,2)))</f>
        <v/>
      </c>
      <c r="AB389" s="152"/>
      <c r="AC389" s="153"/>
      <c r="AD389" s="153"/>
      <c r="AE389" s="153"/>
      <c r="AF389" s="153"/>
      <c r="AG389" s="153"/>
      <c r="AH389" s="151"/>
      <c r="AI389" s="156"/>
      <c r="AJ389" s="156"/>
      <c r="AK389" s="156"/>
      <c r="AL389" s="156"/>
      <c r="AM389" s="156"/>
      <c r="AN389" s="156"/>
      <c r="AO389" s="157"/>
      <c r="AP389" s="158"/>
      <c r="AQ389" s="158"/>
      <c r="AR389" s="158"/>
      <c r="AS389" s="158"/>
      <c r="AT389" s="158"/>
      <c r="AU389" s="158"/>
      <c r="AV389" s="158"/>
      <c r="AW389" s="178" t="str">
        <f>IF('DATA - Baseline'!AW389="Relaxed",1,IF('DATA - Baseline'!AW389="Rushed",2,IF('DATA - Baseline'!AW389="Happy",3,IF('DATA - Baseline'!AW389="Tired",4,""))))</f>
        <v/>
      </c>
      <c r="AX389" s="178" t="str">
        <f>IF('DATA - Baseline'!AX389="Relaxed",1,IF('DATA - Baseline'!AX389="Rushed",2,IF('DATA - Baseline'!AX389="Happy",3,IF('DATA - Baseline'!AX389="Tired",4,""))))</f>
        <v/>
      </c>
      <c r="AY389" s="154"/>
      <c r="AZ389" s="314" t="str">
        <f>IF('DATA - Baseline'!AZ389="Yes",1,IF('DATA - Baseline'!AZ389="No",2,""))</f>
        <v/>
      </c>
      <c r="BA389" s="273"/>
      <c r="BB389" s="159"/>
      <c r="BC389" s="159"/>
      <c r="BE389" s="175"/>
    </row>
    <row r="390" spans="1:57" s="132" customFormat="1" ht="15" x14ac:dyDescent="0.3">
      <c r="A390" s="148"/>
      <c r="B390" s="149"/>
      <c r="C390" s="236" t="str">
        <f t="shared" ref="C390:C453" si="6">IF(D390="","",C389+1)</f>
        <v/>
      </c>
      <c r="D390" s="198" t="str">
        <f>IF('DATA - Baseline'!D390="","",'DATA - Baseline'!D390)</f>
        <v/>
      </c>
      <c r="E390" s="178" t="str">
        <f>IF('DATA - Baseline'!E390="","",'DATA - Baseline'!E390)</f>
        <v/>
      </c>
      <c r="F390" s="178" t="str">
        <f>IF('DATA - Baseline'!F390="","",'DATA - Baseline'!F390)</f>
        <v/>
      </c>
      <c r="G390" s="178" t="str">
        <f>IF('DATA - Baseline'!G389="","",INDEX(Codes,MATCH('DATA - Baseline'!G389,Modes,0)))</f>
        <v/>
      </c>
      <c r="H390" s="178"/>
      <c r="I390" s="178" t="str">
        <f>IF('DATA - Baseline'!I390="","",INDEX(Codes,MATCH('DATA - Baseline'!I390,Modes,0)))</f>
        <v/>
      </c>
      <c r="J390" s="134"/>
      <c r="K390" s="192" t="str">
        <f>IF('DATA - Baseline'!K390=0,"",IF('DATA - Baseline'!K390="","",'DATA - Baseline'!K390))</f>
        <v/>
      </c>
      <c r="L390" s="192" t="str">
        <f>IF('DATA - Baseline'!L390="Yes",1,IF('DATA - Baseline'!L390="No",2,""))</f>
        <v/>
      </c>
      <c r="M390" s="192" t="str">
        <f>IF('DATA - Baseline'!M390="Yes",1,IF('DATA - Baseline'!M390="No",2,""))</f>
        <v/>
      </c>
      <c r="N390" s="178" t="str">
        <f>IF('DATA - Baseline'!N390="Relaxed",1,IF('DATA - Baseline'!N390="Rushed",2,IF('DATA - Baseline'!N390="Happy",3,IF('DATA - Baseline'!N390="Frustrated",4,IF('DATA - Baseline'!N390="Other",5,"")))))</f>
        <v/>
      </c>
      <c r="O390" s="176"/>
      <c r="P390" s="178" t="str">
        <f>IF('DATA - Baseline'!P390="","",'DATA - Baseline'!P390)</f>
        <v/>
      </c>
      <c r="Q390" s="178" t="str">
        <f>IF('DATA - Baseline'!Q390="Boy",1,IF('DATA - Baseline'!Q390="Girl",2,""))</f>
        <v/>
      </c>
      <c r="R390" s="192" t="str">
        <f>IF('DATA - Baseline'!R390&gt;0,'DATA - Baseline'!R390,"")</f>
        <v/>
      </c>
      <c r="S390" s="178" t="str">
        <f>IF('DATA - Baseline'!S390="Less than 0.5km",1,IF('DATA - Baseline'!S390="0.51 to 1.59km",2,IF('DATA - Baseline'!S390="1.6 to 3km",3,IF('DATA - Baseline'!S390="Over 3km",4, ""))))</f>
        <v/>
      </c>
      <c r="T390" s="126"/>
      <c r="U390" s="135"/>
      <c r="V390" s="135"/>
      <c r="W390" s="135"/>
      <c r="X390" s="135"/>
      <c r="Y390" s="135"/>
      <c r="Z390" s="178" t="str">
        <f>IF('DATA - Baseline'!Z390="STRONGLY AGREE",1,IF('DATA - Baseline'!Z390="AGREE",2,IF('DATA - Baseline'!Z390="DISAGREE",3,IF('DATA - Baseline'!Z390="STRONGLY DISAGREE",4, ""))))</f>
        <v/>
      </c>
      <c r="AA390" s="178" t="str">
        <f>IF(C390="","",(IF(COUNTA('DATA - Baseline'!AB390:AV390)&gt;0,1,2)))</f>
        <v/>
      </c>
      <c r="AB390" s="152"/>
      <c r="AC390" s="153"/>
      <c r="AD390" s="153"/>
      <c r="AE390" s="153"/>
      <c r="AF390" s="153"/>
      <c r="AG390" s="153"/>
      <c r="AH390" s="151"/>
      <c r="AI390" s="156"/>
      <c r="AJ390" s="156"/>
      <c r="AK390" s="156"/>
      <c r="AL390" s="156"/>
      <c r="AM390" s="156"/>
      <c r="AN390" s="156"/>
      <c r="AO390" s="157"/>
      <c r="AP390" s="158"/>
      <c r="AQ390" s="158"/>
      <c r="AR390" s="158"/>
      <c r="AS390" s="158"/>
      <c r="AT390" s="158"/>
      <c r="AU390" s="158"/>
      <c r="AV390" s="158"/>
      <c r="AW390" s="178" t="str">
        <f>IF('DATA - Baseline'!AW390="Relaxed",1,IF('DATA - Baseline'!AW390="Rushed",2,IF('DATA - Baseline'!AW390="Happy",3,IF('DATA - Baseline'!AW390="Tired",4,""))))</f>
        <v/>
      </c>
      <c r="AX390" s="178" t="str">
        <f>IF('DATA - Baseline'!AX390="Relaxed",1,IF('DATA - Baseline'!AX390="Rushed",2,IF('DATA - Baseline'!AX390="Happy",3,IF('DATA - Baseline'!AX390="Tired",4,""))))</f>
        <v/>
      </c>
      <c r="AY390" s="154"/>
      <c r="AZ390" s="314" t="str">
        <f>IF('DATA - Baseline'!AZ390="Yes",1,IF('DATA - Baseline'!AZ390="No",2,""))</f>
        <v/>
      </c>
      <c r="BA390" s="273"/>
      <c r="BB390" s="159"/>
      <c r="BC390" s="159"/>
      <c r="BE390" s="175"/>
    </row>
    <row r="391" spans="1:57" s="132" customFormat="1" ht="15" x14ac:dyDescent="0.3">
      <c r="A391" s="148"/>
      <c r="B391" s="149"/>
      <c r="C391" s="236" t="str">
        <f t="shared" si="6"/>
        <v/>
      </c>
      <c r="D391" s="198" t="str">
        <f>IF('DATA - Baseline'!D391="","",'DATA - Baseline'!D391)</f>
        <v/>
      </c>
      <c r="E391" s="178" t="str">
        <f>IF('DATA - Baseline'!E391="","",'DATA - Baseline'!E391)</f>
        <v/>
      </c>
      <c r="F391" s="178" t="str">
        <f>IF('DATA - Baseline'!F391="","",'DATA - Baseline'!F391)</f>
        <v/>
      </c>
      <c r="G391" s="178" t="str">
        <f>IF('DATA - Baseline'!G390="","",INDEX(Codes,MATCH('DATA - Baseline'!G390,Modes,0)))</f>
        <v/>
      </c>
      <c r="H391" s="178"/>
      <c r="I391" s="178" t="str">
        <f>IF('DATA - Baseline'!I391="","",INDEX(Codes,MATCH('DATA - Baseline'!I391,Modes,0)))</f>
        <v/>
      </c>
      <c r="J391" s="134"/>
      <c r="K391" s="192" t="str">
        <f>IF('DATA - Baseline'!K391=0,"",IF('DATA - Baseline'!K391="","",'DATA - Baseline'!K391))</f>
        <v/>
      </c>
      <c r="L391" s="192" t="str">
        <f>IF('DATA - Baseline'!L391="Yes",1,IF('DATA - Baseline'!L391="No",2,""))</f>
        <v/>
      </c>
      <c r="M391" s="192" t="str">
        <f>IF('DATA - Baseline'!M391="Yes",1,IF('DATA - Baseline'!M391="No",2,""))</f>
        <v/>
      </c>
      <c r="N391" s="178" t="str">
        <f>IF('DATA - Baseline'!N391="Relaxed",1,IF('DATA - Baseline'!N391="Rushed",2,IF('DATA - Baseline'!N391="Happy",3,IF('DATA - Baseline'!N391="Frustrated",4,IF('DATA - Baseline'!N391="Other",5,"")))))</f>
        <v/>
      </c>
      <c r="O391" s="176"/>
      <c r="P391" s="178" t="str">
        <f>IF('DATA - Baseline'!P391="","",'DATA - Baseline'!P391)</f>
        <v/>
      </c>
      <c r="Q391" s="178" t="str">
        <f>IF('DATA - Baseline'!Q391="Boy",1,IF('DATA - Baseline'!Q391="Girl",2,""))</f>
        <v/>
      </c>
      <c r="R391" s="192" t="str">
        <f>IF('DATA - Baseline'!R391&gt;0,'DATA - Baseline'!R391,"")</f>
        <v/>
      </c>
      <c r="S391" s="178" t="str">
        <f>IF('DATA - Baseline'!S391="Less than 0.5km",1,IF('DATA - Baseline'!S391="0.51 to 1.59km",2,IF('DATA - Baseline'!S391="1.6 to 3km",3,IF('DATA - Baseline'!S391="Over 3km",4, ""))))</f>
        <v/>
      </c>
      <c r="T391" s="126"/>
      <c r="U391" s="135"/>
      <c r="V391" s="135"/>
      <c r="W391" s="135"/>
      <c r="X391" s="135"/>
      <c r="Y391" s="135"/>
      <c r="Z391" s="178" t="str">
        <f>IF('DATA - Baseline'!Z391="STRONGLY AGREE",1,IF('DATA - Baseline'!Z391="AGREE",2,IF('DATA - Baseline'!Z391="DISAGREE",3,IF('DATA - Baseline'!Z391="STRONGLY DISAGREE",4, ""))))</f>
        <v/>
      </c>
      <c r="AA391" s="178" t="str">
        <f>IF(C391="","",(IF(COUNTA('DATA - Baseline'!AB391:AV391)&gt;0,1,2)))</f>
        <v/>
      </c>
      <c r="AB391" s="152"/>
      <c r="AC391" s="153"/>
      <c r="AD391" s="153"/>
      <c r="AE391" s="153"/>
      <c r="AF391" s="153"/>
      <c r="AG391" s="153"/>
      <c r="AH391" s="151"/>
      <c r="AI391" s="156"/>
      <c r="AJ391" s="156"/>
      <c r="AK391" s="156"/>
      <c r="AL391" s="156"/>
      <c r="AM391" s="156"/>
      <c r="AN391" s="156"/>
      <c r="AO391" s="157"/>
      <c r="AP391" s="158"/>
      <c r="AQ391" s="158"/>
      <c r="AR391" s="158"/>
      <c r="AS391" s="158"/>
      <c r="AT391" s="158"/>
      <c r="AU391" s="158"/>
      <c r="AV391" s="158"/>
      <c r="AW391" s="178" t="str">
        <f>IF('DATA - Baseline'!AW391="Relaxed",1,IF('DATA - Baseline'!AW391="Rushed",2,IF('DATA - Baseline'!AW391="Happy",3,IF('DATA - Baseline'!AW391="Tired",4,""))))</f>
        <v/>
      </c>
      <c r="AX391" s="178" t="str">
        <f>IF('DATA - Baseline'!AX391="Relaxed",1,IF('DATA - Baseline'!AX391="Rushed",2,IF('DATA - Baseline'!AX391="Happy",3,IF('DATA - Baseline'!AX391="Tired",4,""))))</f>
        <v/>
      </c>
      <c r="AY391" s="154"/>
      <c r="AZ391" s="314" t="str">
        <f>IF('DATA - Baseline'!AZ391="Yes",1,IF('DATA - Baseline'!AZ391="No",2,""))</f>
        <v/>
      </c>
      <c r="BA391" s="273"/>
      <c r="BB391" s="159"/>
      <c r="BC391" s="159"/>
      <c r="BE391" s="175"/>
    </row>
    <row r="392" spans="1:57" s="132" customFormat="1" ht="15" x14ac:dyDescent="0.3">
      <c r="A392" s="148"/>
      <c r="B392" s="149"/>
      <c r="C392" s="236" t="str">
        <f t="shared" si="6"/>
        <v/>
      </c>
      <c r="D392" s="198" t="str">
        <f>IF('DATA - Baseline'!D392="","",'DATA - Baseline'!D392)</f>
        <v/>
      </c>
      <c r="E392" s="178" t="str">
        <f>IF('DATA - Baseline'!E392="","",'DATA - Baseline'!E392)</f>
        <v/>
      </c>
      <c r="F392" s="178" t="str">
        <f>IF('DATA - Baseline'!F392="","",'DATA - Baseline'!F392)</f>
        <v/>
      </c>
      <c r="G392" s="178" t="str">
        <f>IF('DATA - Baseline'!G391="","",INDEX(Codes,MATCH('DATA - Baseline'!G391,Modes,0)))</f>
        <v/>
      </c>
      <c r="H392" s="178"/>
      <c r="I392" s="178" t="str">
        <f>IF('DATA - Baseline'!I392="","",INDEX(Codes,MATCH('DATA - Baseline'!I392,Modes,0)))</f>
        <v/>
      </c>
      <c r="J392" s="134"/>
      <c r="K392" s="192" t="str">
        <f>IF('DATA - Baseline'!K392=0,"",IF('DATA - Baseline'!K392="","",'DATA - Baseline'!K392))</f>
        <v/>
      </c>
      <c r="L392" s="192" t="str">
        <f>IF('DATA - Baseline'!L392="Yes",1,IF('DATA - Baseline'!L392="No",2,""))</f>
        <v/>
      </c>
      <c r="M392" s="192" t="str">
        <f>IF('DATA - Baseline'!M392="Yes",1,IF('DATA - Baseline'!M392="No",2,""))</f>
        <v/>
      </c>
      <c r="N392" s="178" t="str">
        <f>IF('DATA - Baseline'!N392="Relaxed",1,IF('DATA - Baseline'!N392="Rushed",2,IF('DATA - Baseline'!N392="Happy",3,IF('DATA - Baseline'!N392="Frustrated",4,IF('DATA - Baseline'!N392="Other",5,"")))))</f>
        <v/>
      </c>
      <c r="O392" s="176"/>
      <c r="P392" s="178" t="str">
        <f>IF('DATA - Baseline'!P392="","",'DATA - Baseline'!P392)</f>
        <v/>
      </c>
      <c r="Q392" s="178" t="str">
        <f>IF('DATA - Baseline'!Q392="Boy",1,IF('DATA - Baseline'!Q392="Girl",2,""))</f>
        <v/>
      </c>
      <c r="R392" s="192" t="str">
        <f>IF('DATA - Baseline'!R392&gt;0,'DATA - Baseline'!R392,"")</f>
        <v/>
      </c>
      <c r="S392" s="178" t="str">
        <f>IF('DATA - Baseline'!S392="Less than 0.5km",1,IF('DATA - Baseline'!S392="0.51 to 1.59km",2,IF('DATA - Baseline'!S392="1.6 to 3km",3,IF('DATA - Baseline'!S392="Over 3km",4, ""))))</f>
        <v/>
      </c>
      <c r="T392" s="126"/>
      <c r="U392" s="135"/>
      <c r="V392" s="135"/>
      <c r="W392" s="135"/>
      <c r="X392" s="135"/>
      <c r="Y392" s="135"/>
      <c r="Z392" s="178" t="str">
        <f>IF('DATA - Baseline'!Z392="STRONGLY AGREE",1,IF('DATA - Baseline'!Z392="AGREE",2,IF('DATA - Baseline'!Z392="DISAGREE",3,IF('DATA - Baseline'!Z392="STRONGLY DISAGREE",4, ""))))</f>
        <v/>
      </c>
      <c r="AA392" s="178" t="str">
        <f>IF(C392="","",(IF(COUNTA('DATA - Baseline'!AB392:AV392)&gt;0,1,2)))</f>
        <v/>
      </c>
      <c r="AB392" s="152"/>
      <c r="AC392" s="153"/>
      <c r="AD392" s="153"/>
      <c r="AE392" s="153"/>
      <c r="AF392" s="153"/>
      <c r="AG392" s="153"/>
      <c r="AH392" s="151"/>
      <c r="AI392" s="156"/>
      <c r="AJ392" s="156"/>
      <c r="AK392" s="156"/>
      <c r="AL392" s="156"/>
      <c r="AM392" s="156"/>
      <c r="AN392" s="156"/>
      <c r="AO392" s="157"/>
      <c r="AP392" s="158"/>
      <c r="AQ392" s="158"/>
      <c r="AR392" s="158"/>
      <c r="AS392" s="158"/>
      <c r="AT392" s="158"/>
      <c r="AU392" s="158"/>
      <c r="AV392" s="158"/>
      <c r="AW392" s="178" t="str">
        <f>IF('DATA - Baseline'!AW392="Relaxed",1,IF('DATA - Baseline'!AW392="Rushed",2,IF('DATA - Baseline'!AW392="Happy",3,IF('DATA - Baseline'!AW392="Tired",4,""))))</f>
        <v/>
      </c>
      <c r="AX392" s="178" t="str">
        <f>IF('DATA - Baseline'!AX392="Relaxed",1,IF('DATA - Baseline'!AX392="Rushed",2,IF('DATA - Baseline'!AX392="Happy",3,IF('DATA - Baseline'!AX392="Tired",4,""))))</f>
        <v/>
      </c>
      <c r="AY392" s="154"/>
      <c r="AZ392" s="314" t="str">
        <f>IF('DATA - Baseline'!AZ392="Yes",1,IF('DATA - Baseline'!AZ392="No",2,""))</f>
        <v/>
      </c>
      <c r="BA392" s="273"/>
      <c r="BB392" s="159"/>
      <c r="BC392" s="159"/>
      <c r="BE392" s="175"/>
    </row>
    <row r="393" spans="1:57" s="132" customFormat="1" ht="15" x14ac:dyDescent="0.3">
      <c r="A393" s="148"/>
      <c r="B393" s="149"/>
      <c r="C393" s="236" t="str">
        <f t="shared" si="6"/>
        <v/>
      </c>
      <c r="D393" s="198" t="str">
        <f>IF('DATA - Baseline'!D393="","",'DATA - Baseline'!D393)</f>
        <v/>
      </c>
      <c r="E393" s="178" t="str">
        <f>IF('DATA - Baseline'!E393="","",'DATA - Baseline'!E393)</f>
        <v/>
      </c>
      <c r="F393" s="178" t="str">
        <f>IF('DATA - Baseline'!F393="","",'DATA - Baseline'!F393)</f>
        <v/>
      </c>
      <c r="G393" s="178" t="str">
        <f>IF('DATA - Baseline'!G392="","",INDEX(Codes,MATCH('DATA - Baseline'!G392,Modes,0)))</f>
        <v/>
      </c>
      <c r="H393" s="178"/>
      <c r="I393" s="178" t="str">
        <f>IF('DATA - Baseline'!I393="","",INDEX(Codes,MATCH('DATA - Baseline'!I393,Modes,0)))</f>
        <v/>
      </c>
      <c r="J393" s="134"/>
      <c r="K393" s="192" t="str">
        <f>IF('DATA - Baseline'!K393=0,"",IF('DATA - Baseline'!K393="","",'DATA - Baseline'!K393))</f>
        <v/>
      </c>
      <c r="L393" s="192" t="str">
        <f>IF('DATA - Baseline'!L393="Yes",1,IF('DATA - Baseline'!L393="No",2,""))</f>
        <v/>
      </c>
      <c r="M393" s="192" t="str">
        <f>IF('DATA - Baseline'!M393="Yes",1,IF('DATA - Baseline'!M393="No",2,""))</f>
        <v/>
      </c>
      <c r="N393" s="178" t="str">
        <f>IF('DATA - Baseline'!N393="Relaxed",1,IF('DATA - Baseline'!N393="Rushed",2,IF('DATA - Baseline'!N393="Happy",3,IF('DATA - Baseline'!N393="Frustrated",4,IF('DATA - Baseline'!N393="Other",5,"")))))</f>
        <v/>
      </c>
      <c r="O393" s="176"/>
      <c r="P393" s="178" t="str">
        <f>IF('DATA - Baseline'!P393="","",'DATA - Baseline'!P393)</f>
        <v/>
      </c>
      <c r="Q393" s="178" t="str">
        <f>IF('DATA - Baseline'!Q393="Boy",1,IF('DATA - Baseline'!Q393="Girl",2,""))</f>
        <v/>
      </c>
      <c r="R393" s="192" t="str">
        <f>IF('DATA - Baseline'!R393&gt;0,'DATA - Baseline'!R393,"")</f>
        <v/>
      </c>
      <c r="S393" s="178" t="str">
        <f>IF('DATA - Baseline'!S393="Less than 0.5km",1,IF('DATA - Baseline'!S393="0.51 to 1.59km",2,IF('DATA - Baseline'!S393="1.6 to 3km",3,IF('DATA - Baseline'!S393="Over 3km",4, ""))))</f>
        <v/>
      </c>
      <c r="T393" s="126"/>
      <c r="U393" s="135"/>
      <c r="V393" s="135"/>
      <c r="W393" s="135"/>
      <c r="X393" s="135"/>
      <c r="Y393" s="135"/>
      <c r="Z393" s="178" t="str">
        <f>IF('DATA - Baseline'!Z393="STRONGLY AGREE",1,IF('DATA - Baseline'!Z393="AGREE",2,IF('DATA - Baseline'!Z393="DISAGREE",3,IF('DATA - Baseline'!Z393="STRONGLY DISAGREE",4, ""))))</f>
        <v/>
      </c>
      <c r="AA393" s="178" t="str">
        <f>IF(C393="","",(IF(COUNTA('DATA - Baseline'!AB393:AV393)&gt;0,1,2)))</f>
        <v/>
      </c>
      <c r="AB393" s="152"/>
      <c r="AC393" s="153"/>
      <c r="AD393" s="153"/>
      <c r="AE393" s="153"/>
      <c r="AF393" s="153"/>
      <c r="AG393" s="153"/>
      <c r="AH393" s="151"/>
      <c r="AI393" s="156"/>
      <c r="AJ393" s="156"/>
      <c r="AK393" s="156"/>
      <c r="AL393" s="156"/>
      <c r="AM393" s="156"/>
      <c r="AN393" s="156"/>
      <c r="AO393" s="157"/>
      <c r="AP393" s="158"/>
      <c r="AQ393" s="158"/>
      <c r="AR393" s="158"/>
      <c r="AS393" s="158"/>
      <c r="AT393" s="158"/>
      <c r="AU393" s="158"/>
      <c r="AV393" s="158"/>
      <c r="AW393" s="178" t="str">
        <f>IF('DATA - Baseline'!AW393="Relaxed",1,IF('DATA - Baseline'!AW393="Rushed",2,IF('DATA - Baseline'!AW393="Happy",3,IF('DATA - Baseline'!AW393="Tired",4,""))))</f>
        <v/>
      </c>
      <c r="AX393" s="178" t="str">
        <f>IF('DATA - Baseline'!AX393="Relaxed",1,IF('DATA - Baseline'!AX393="Rushed",2,IF('DATA - Baseline'!AX393="Happy",3,IF('DATA - Baseline'!AX393="Tired",4,""))))</f>
        <v/>
      </c>
      <c r="AY393" s="154"/>
      <c r="AZ393" s="314" t="str">
        <f>IF('DATA - Baseline'!AZ393="Yes",1,IF('DATA - Baseline'!AZ393="No",2,""))</f>
        <v/>
      </c>
      <c r="BA393" s="273"/>
      <c r="BB393" s="159"/>
      <c r="BC393" s="159"/>
      <c r="BE393" s="175"/>
    </row>
    <row r="394" spans="1:57" s="132" customFormat="1" ht="15" x14ac:dyDescent="0.3">
      <c r="A394" s="148"/>
      <c r="B394" s="149"/>
      <c r="C394" s="236" t="str">
        <f t="shared" si="6"/>
        <v/>
      </c>
      <c r="D394" s="198" t="str">
        <f>IF('DATA - Baseline'!D394="","",'DATA - Baseline'!D394)</f>
        <v/>
      </c>
      <c r="E394" s="178" t="str">
        <f>IF('DATA - Baseline'!E394="","",'DATA - Baseline'!E394)</f>
        <v/>
      </c>
      <c r="F394" s="178" t="str">
        <f>IF('DATA - Baseline'!F394="","",'DATA - Baseline'!F394)</f>
        <v/>
      </c>
      <c r="G394" s="178" t="str">
        <f>IF('DATA - Baseline'!G393="","",INDEX(Codes,MATCH('DATA - Baseline'!G393,Modes,0)))</f>
        <v/>
      </c>
      <c r="H394" s="178"/>
      <c r="I394" s="178" t="str">
        <f>IF('DATA - Baseline'!I394="","",INDEX(Codes,MATCH('DATA - Baseline'!I394,Modes,0)))</f>
        <v/>
      </c>
      <c r="J394" s="134"/>
      <c r="K394" s="192" t="str">
        <f>IF('DATA - Baseline'!K394=0,"",IF('DATA - Baseline'!K394="","",'DATA - Baseline'!K394))</f>
        <v/>
      </c>
      <c r="L394" s="192" t="str">
        <f>IF('DATA - Baseline'!L394="Yes",1,IF('DATA - Baseline'!L394="No",2,""))</f>
        <v/>
      </c>
      <c r="M394" s="192" t="str">
        <f>IF('DATA - Baseline'!M394="Yes",1,IF('DATA - Baseline'!M394="No",2,""))</f>
        <v/>
      </c>
      <c r="N394" s="178" t="str">
        <f>IF('DATA - Baseline'!N394="Relaxed",1,IF('DATA - Baseline'!N394="Rushed",2,IF('DATA - Baseline'!N394="Happy",3,IF('DATA - Baseline'!N394="Frustrated",4,IF('DATA - Baseline'!N394="Other",5,"")))))</f>
        <v/>
      </c>
      <c r="O394" s="176"/>
      <c r="P394" s="178" t="str">
        <f>IF('DATA - Baseline'!P394="","",'DATA - Baseline'!P394)</f>
        <v/>
      </c>
      <c r="Q394" s="178" t="str">
        <f>IF('DATA - Baseline'!Q394="Boy",1,IF('DATA - Baseline'!Q394="Girl",2,""))</f>
        <v/>
      </c>
      <c r="R394" s="192" t="str">
        <f>IF('DATA - Baseline'!R394&gt;0,'DATA - Baseline'!R394,"")</f>
        <v/>
      </c>
      <c r="S394" s="178" t="str">
        <f>IF('DATA - Baseline'!S394="Less than 0.5km",1,IF('DATA - Baseline'!S394="0.51 to 1.59km",2,IF('DATA - Baseline'!S394="1.6 to 3km",3,IF('DATA - Baseline'!S394="Over 3km",4, ""))))</f>
        <v/>
      </c>
      <c r="T394" s="126"/>
      <c r="U394" s="135"/>
      <c r="V394" s="135"/>
      <c r="W394" s="135"/>
      <c r="X394" s="135"/>
      <c r="Y394" s="135"/>
      <c r="Z394" s="178" t="str">
        <f>IF('DATA - Baseline'!Z394="STRONGLY AGREE",1,IF('DATA - Baseline'!Z394="AGREE",2,IF('DATA - Baseline'!Z394="DISAGREE",3,IF('DATA - Baseline'!Z394="STRONGLY DISAGREE",4, ""))))</f>
        <v/>
      </c>
      <c r="AA394" s="178" t="str">
        <f>IF(C394="","",(IF(COUNTA('DATA - Baseline'!AB394:AV394)&gt;0,1,2)))</f>
        <v/>
      </c>
      <c r="AB394" s="152"/>
      <c r="AC394" s="153"/>
      <c r="AD394" s="153"/>
      <c r="AE394" s="153"/>
      <c r="AF394" s="153"/>
      <c r="AG394" s="153"/>
      <c r="AH394" s="151"/>
      <c r="AI394" s="156"/>
      <c r="AJ394" s="156"/>
      <c r="AK394" s="156"/>
      <c r="AL394" s="156"/>
      <c r="AM394" s="156"/>
      <c r="AN394" s="156"/>
      <c r="AO394" s="157"/>
      <c r="AP394" s="158"/>
      <c r="AQ394" s="158"/>
      <c r="AR394" s="158"/>
      <c r="AS394" s="158"/>
      <c r="AT394" s="158"/>
      <c r="AU394" s="158"/>
      <c r="AV394" s="158"/>
      <c r="AW394" s="178" t="str">
        <f>IF('DATA - Baseline'!AW394="Relaxed",1,IF('DATA - Baseline'!AW394="Rushed",2,IF('DATA - Baseline'!AW394="Happy",3,IF('DATA - Baseline'!AW394="Tired",4,""))))</f>
        <v/>
      </c>
      <c r="AX394" s="178" t="str">
        <f>IF('DATA - Baseline'!AX394="Relaxed",1,IF('DATA - Baseline'!AX394="Rushed",2,IF('DATA - Baseline'!AX394="Happy",3,IF('DATA - Baseline'!AX394="Tired",4,""))))</f>
        <v/>
      </c>
      <c r="AY394" s="154"/>
      <c r="AZ394" s="314" t="str">
        <f>IF('DATA - Baseline'!AZ394="Yes",1,IF('DATA - Baseline'!AZ394="No",2,""))</f>
        <v/>
      </c>
      <c r="BA394" s="273"/>
      <c r="BB394" s="159"/>
      <c r="BC394" s="159"/>
      <c r="BE394" s="175"/>
    </row>
    <row r="395" spans="1:57" s="132" customFormat="1" ht="15" x14ac:dyDescent="0.3">
      <c r="A395" s="148"/>
      <c r="B395" s="149"/>
      <c r="C395" s="236" t="str">
        <f t="shared" si="6"/>
        <v/>
      </c>
      <c r="D395" s="198" t="str">
        <f>IF('DATA - Baseline'!D395="","",'DATA - Baseline'!D395)</f>
        <v/>
      </c>
      <c r="E395" s="178" t="str">
        <f>IF('DATA - Baseline'!E395="","",'DATA - Baseline'!E395)</f>
        <v/>
      </c>
      <c r="F395" s="178" t="str">
        <f>IF('DATA - Baseline'!F395="","",'DATA - Baseline'!F395)</f>
        <v/>
      </c>
      <c r="G395" s="178" t="str">
        <f>IF('DATA - Baseline'!G394="","",INDEX(Codes,MATCH('DATA - Baseline'!G394,Modes,0)))</f>
        <v/>
      </c>
      <c r="H395" s="178"/>
      <c r="I395" s="178" t="str">
        <f>IF('DATA - Baseline'!I395="","",INDEX(Codes,MATCH('DATA - Baseline'!I395,Modes,0)))</f>
        <v/>
      </c>
      <c r="J395" s="134"/>
      <c r="K395" s="192" t="str">
        <f>IF('DATA - Baseline'!K395=0,"",IF('DATA - Baseline'!K395="","",'DATA - Baseline'!K395))</f>
        <v/>
      </c>
      <c r="L395" s="192" t="str">
        <f>IF('DATA - Baseline'!L395="Yes",1,IF('DATA - Baseline'!L395="No",2,""))</f>
        <v/>
      </c>
      <c r="M395" s="192" t="str">
        <f>IF('DATA - Baseline'!M395="Yes",1,IF('DATA - Baseline'!M395="No",2,""))</f>
        <v/>
      </c>
      <c r="N395" s="178" t="str">
        <f>IF('DATA - Baseline'!N395="Relaxed",1,IF('DATA - Baseline'!N395="Rushed",2,IF('DATA - Baseline'!N395="Happy",3,IF('DATA - Baseline'!N395="Frustrated",4,IF('DATA - Baseline'!N395="Other",5,"")))))</f>
        <v/>
      </c>
      <c r="O395" s="176"/>
      <c r="P395" s="178" t="str">
        <f>IF('DATA - Baseline'!P395="","",'DATA - Baseline'!P395)</f>
        <v/>
      </c>
      <c r="Q395" s="178" t="str">
        <f>IF('DATA - Baseline'!Q395="Boy",1,IF('DATA - Baseline'!Q395="Girl",2,""))</f>
        <v/>
      </c>
      <c r="R395" s="192" t="str">
        <f>IF('DATA - Baseline'!R395&gt;0,'DATA - Baseline'!R395,"")</f>
        <v/>
      </c>
      <c r="S395" s="178" t="str">
        <f>IF('DATA - Baseline'!S395="Less than 0.5km",1,IF('DATA - Baseline'!S395="0.51 to 1.59km",2,IF('DATA - Baseline'!S395="1.6 to 3km",3,IF('DATA - Baseline'!S395="Over 3km",4, ""))))</f>
        <v/>
      </c>
      <c r="T395" s="126"/>
      <c r="U395" s="135"/>
      <c r="V395" s="135"/>
      <c r="W395" s="135"/>
      <c r="X395" s="135"/>
      <c r="Y395" s="135"/>
      <c r="Z395" s="178" t="str">
        <f>IF('DATA - Baseline'!Z395="STRONGLY AGREE",1,IF('DATA - Baseline'!Z395="AGREE",2,IF('DATA - Baseline'!Z395="DISAGREE",3,IF('DATA - Baseline'!Z395="STRONGLY DISAGREE",4, ""))))</f>
        <v/>
      </c>
      <c r="AA395" s="178" t="str">
        <f>IF(C395="","",(IF(COUNTA('DATA - Baseline'!AB395:AV395)&gt;0,1,2)))</f>
        <v/>
      </c>
      <c r="AB395" s="152"/>
      <c r="AC395" s="153"/>
      <c r="AD395" s="153"/>
      <c r="AE395" s="153"/>
      <c r="AF395" s="153"/>
      <c r="AG395" s="153"/>
      <c r="AH395" s="151"/>
      <c r="AI395" s="156"/>
      <c r="AJ395" s="156"/>
      <c r="AK395" s="156"/>
      <c r="AL395" s="156"/>
      <c r="AM395" s="156"/>
      <c r="AN395" s="156"/>
      <c r="AO395" s="157"/>
      <c r="AP395" s="158"/>
      <c r="AQ395" s="158"/>
      <c r="AR395" s="158"/>
      <c r="AS395" s="158"/>
      <c r="AT395" s="158"/>
      <c r="AU395" s="158"/>
      <c r="AV395" s="158"/>
      <c r="AW395" s="178" t="str">
        <f>IF('DATA - Baseline'!AW395="Relaxed",1,IF('DATA - Baseline'!AW395="Rushed",2,IF('DATA - Baseline'!AW395="Happy",3,IF('DATA - Baseline'!AW395="Tired",4,""))))</f>
        <v/>
      </c>
      <c r="AX395" s="178" t="str">
        <f>IF('DATA - Baseline'!AX395="Relaxed",1,IF('DATA - Baseline'!AX395="Rushed",2,IF('DATA - Baseline'!AX395="Happy",3,IF('DATA - Baseline'!AX395="Tired",4,""))))</f>
        <v/>
      </c>
      <c r="AY395" s="154"/>
      <c r="AZ395" s="314" t="str">
        <f>IF('DATA - Baseline'!AZ395="Yes",1,IF('DATA - Baseline'!AZ395="No",2,""))</f>
        <v/>
      </c>
      <c r="BA395" s="273"/>
      <c r="BB395" s="159"/>
      <c r="BC395" s="159"/>
      <c r="BE395" s="175"/>
    </row>
    <row r="396" spans="1:57" s="132" customFormat="1" ht="15" x14ac:dyDescent="0.3">
      <c r="A396" s="148"/>
      <c r="B396" s="149"/>
      <c r="C396" s="236" t="str">
        <f t="shared" si="6"/>
        <v/>
      </c>
      <c r="D396" s="198" t="str">
        <f>IF('DATA - Baseline'!D396="","",'DATA - Baseline'!D396)</f>
        <v/>
      </c>
      <c r="E396" s="178" t="str">
        <f>IF('DATA - Baseline'!E396="","",'DATA - Baseline'!E396)</f>
        <v/>
      </c>
      <c r="F396" s="178" t="str">
        <f>IF('DATA - Baseline'!F396="","",'DATA - Baseline'!F396)</f>
        <v/>
      </c>
      <c r="G396" s="178" t="str">
        <f>IF('DATA - Baseline'!G395="","",INDEX(Codes,MATCH('DATA - Baseline'!G395,Modes,0)))</f>
        <v/>
      </c>
      <c r="H396" s="178"/>
      <c r="I396" s="178" t="str">
        <f>IF('DATA - Baseline'!I396="","",INDEX(Codes,MATCH('DATA - Baseline'!I396,Modes,0)))</f>
        <v/>
      </c>
      <c r="J396" s="134"/>
      <c r="K396" s="192" t="str">
        <f>IF('DATA - Baseline'!K396=0,"",IF('DATA - Baseline'!K396="","",'DATA - Baseline'!K396))</f>
        <v/>
      </c>
      <c r="L396" s="192" t="str">
        <f>IF('DATA - Baseline'!L396="Yes",1,IF('DATA - Baseline'!L396="No",2,""))</f>
        <v/>
      </c>
      <c r="M396" s="192" t="str">
        <f>IF('DATA - Baseline'!M396="Yes",1,IF('DATA - Baseline'!M396="No",2,""))</f>
        <v/>
      </c>
      <c r="N396" s="178" t="str">
        <f>IF('DATA - Baseline'!N396="Relaxed",1,IF('DATA - Baseline'!N396="Rushed",2,IF('DATA - Baseline'!N396="Happy",3,IF('DATA - Baseline'!N396="Frustrated",4,IF('DATA - Baseline'!N396="Other",5,"")))))</f>
        <v/>
      </c>
      <c r="O396" s="176"/>
      <c r="P396" s="178" t="str">
        <f>IF('DATA - Baseline'!P396="","",'DATA - Baseline'!P396)</f>
        <v/>
      </c>
      <c r="Q396" s="178" t="str">
        <f>IF('DATA - Baseline'!Q396="Boy",1,IF('DATA - Baseline'!Q396="Girl",2,""))</f>
        <v/>
      </c>
      <c r="R396" s="192" t="str">
        <f>IF('DATA - Baseline'!R396&gt;0,'DATA - Baseline'!R396,"")</f>
        <v/>
      </c>
      <c r="S396" s="178" t="str">
        <f>IF('DATA - Baseline'!S396="Less than 0.5km",1,IF('DATA - Baseline'!S396="0.51 to 1.59km",2,IF('DATA - Baseline'!S396="1.6 to 3km",3,IF('DATA - Baseline'!S396="Over 3km",4, ""))))</f>
        <v/>
      </c>
      <c r="T396" s="126"/>
      <c r="U396" s="135"/>
      <c r="V396" s="135"/>
      <c r="W396" s="135"/>
      <c r="X396" s="135"/>
      <c r="Y396" s="135"/>
      <c r="Z396" s="178" t="str">
        <f>IF('DATA - Baseline'!Z396="STRONGLY AGREE",1,IF('DATA - Baseline'!Z396="AGREE",2,IF('DATA - Baseline'!Z396="DISAGREE",3,IF('DATA - Baseline'!Z396="STRONGLY DISAGREE",4, ""))))</f>
        <v/>
      </c>
      <c r="AA396" s="178" t="str">
        <f>IF(C396="","",(IF(COUNTA('DATA - Baseline'!AB396:AV396)&gt;0,1,2)))</f>
        <v/>
      </c>
      <c r="AB396" s="152"/>
      <c r="AC396" s="153"/>
      <c r="AD396" s="153"/>
      <c r="AE396" s="153"/>
      <c r="AF396" s="153"/>
      <c r="AG396" s="153"/>
      <c r="AH396" s="151"/>
      <c r="AI396" s="156"/>
      <c r="AJ396" s="156"/>
      <c r="AK396" s="156"/>
      <c r="AL396" s="156"/>
      <c r="AM396" s="156"/>
      <c r="AN396" s="156"/>
      <c r="AO396" s="157"/>
      <c r="AP396" s="158"/>
      <c r="AQ396" s="158"/>
      <c r="AR396" s="158"/>
      <c r="AS396" s="158"/>
      <c r="AT396" s="158"/>
      <c r="AU396" s="158"/>
      <c r="AV396" s="158"/>
      <c r="AW396" s="178" t="str">
        <f>IF('DATA - Baseline'!AW396="Relaxed",1,IF('DATA - Baseline'!AW396="Rushed",2,IF('DATA - Baseline'!AW396="Happy",3,IF('DATA - Baseline'!AW396="Tired",4,""))))</f>
        <v/>
      </c>
      <c r="AX396" s="178" t="str">
        <f>IF('DATA - Baseline'!AX396="Relaxed",1,IF('DATA - Baseline'!AX396="Rushed",2,IF('DATA - Baseline'!AX396="Happy",3,IF('DATA - Baseline'!AX396="Tired",4,""))))</f>
        <v/>
      </c>
      <c r="AY396" s="154"/>
      <c r="AZ396" s="314" t="str">
        <f>IF('DATA - Baseline'!AZ396="Yes",1,IF('DATA - Baseline'!AZ396="No",2,""))</f>
        <v/>
      </c>
      <c r="BA396" s="273"/>
      <c r="BB396" s="159"/>
      <c r="BC396" s="159"/>
      <c r="BE396" s="175"/>
    </row>
    <row r="397" spans="1:57" s="132" customFormat="1" ht="15" x14ac:dyDescent="0.3">
      <c r="A397" s="148"/>
      <c r="B397" s="149"/>
      <c r="C397" s="236" t="str">
        <f t="shared" si="6"/>
        <v/>
      </c>
      <c r="D397" s="198" t="str">
        <f>IF('DATA - Baseline'!D397="","",'DATA - Baseline'!D397)</f>
        <v/>
      </c>
      <c r="E397" s="178" t="str">
        <f>IF('DATA - Baseline'!E397="","",'DATA - Baseline'!E397)</f>
        <v/>
      </c>
      <c r="F397" s="178" t="str">
        <f>IF('DATA - Baseline'!F397="","",'DATA - Baseline'!F397)</f>
        <v/>
      </c>
      <c r="G397" s="178" t="str">
        <f>IF('DATA - Baseline'!G396="","",INDEX(Codes,MATCH('DATA - Baseline'!G396,Modes,0)))</f>
        <v/>
      </c>
      <c r="H397" s="178"/>
      <c r="I397" s="178" t="str">
        <f>IF('DATA - Baseline'!I397="","",INDEX(Codes,MATCH('DATA - Baseline'!I397,Modes,0)))</f>
        <v/>
      </c>
      <c r="J397" s="134"/>
      <c r="K397" s="192" t="str">
        <f>IF('DATA - Baseline'!K397=0,"",IF('DATA - Baseline'!K397="","",'DATA - Baseline'!K397))</f>
        <v/>
      </c>
      <c r="L397" s="192" t="str">
        <f>IF('DATA - Baseline'!L397="Yes",1,IF('DATA - Baseline'!L397="No",2,""))</f>
        <v/>
      </c>
      <c r="M397" s="192" t="str">
        <f>IF('DATA - Baseline'!M397="Yes",1,IF('DATA - Baseline'!M397="No",2,""))</f>
        <v/>
      </c>
      <c r="N397" s="178" t="str">
        <f>IF('DATA - Baseline'!N397="Relaxed",1,IF('DATA - Baseline'!N397="Rushed",2,IF('DATA - Baseline'!N397="Happy",3,IF('DATA - Baseline'!N397="Frustrated",4,IF('DATA - Baseline'!N397="Other",5,"")))))</f>
        <v/>
      </c>
      <c r="O397" s="176"/>
      <c r="P397" s="178" t="str">
        <f>IF('DATA - Baseline'!P397="","",'DATA - Baseline'!P397)</f>
        <v/>
      </c>
      <c r="Q397" s="178" t="str">
        <f>IF('DATA - Baseline'!Q397="Boy",1,IF('DATA - Baseline'!Q397="Girl",2,""))</f>
        <v/>
      </c>
      <c r="R397" s="192" t="str">
        <f>IF('DATA - Baseline'!R397&gt;0,'DATA - Baseline'!R397,"")</f>
        <v/>
      </c>
      <c r="S397" s="178" t="str">
        <f>IF('DATA - Baseline'!S397="Less than 0.5km",1,IF('DATA - Baseline'!S397="0.51 to 1.59km",2,IF('DATA - Baseline'!S397="1.6 to 3km",3,IF('DATA - Baseline'!S397="Over 3km",4, ""))))</f>
        <v/>
      </c>
      <c r="T397" s="126"/>
      <c r="U397" s="135"/>
      <c r="V397" s="135"/>
      <c r="W397" s="135"/>
      <c r="X397" s="135"/>
      <c r="Y397" s="135"/>
      <c r="Z397" s="178" t="str">
        <f>IF('DATA - Baseline'!Z397="STRONGLY AGREE",1,IF('DATA - Baseline'!Z397="AGREE",2,IF('DATA - Baseline'!Z397="DISAGREE",3,IF('DATA - Baseline'!Z397="STRONGLY DISAGREE",4, ""))))</f>
        <v/>
      </c>
      <c r="AA397" s="178" t="str">
        <f>IF(C397="","",(IF(COUNTA('DATA - Baseline'!AB397:AV397)&gt;0,1,2)))</f>
        <v/>
      </c>
      <c r="AB397" s="152"/>
      <c r="AC397" s="153"/>
      <c r="AD397" s="153"/>
      <c r="AE397" s="153"/>
      <c r="AF397" s="153"/>
      <c r="AG397" s="153"/>
      <c r="AH397" s="151"/>
      <c r="AI397" s="156"/>
      <c r="AJ397" s="156"/>
      <c r="AK397" s="156"/>
      <c r="AL397" s="156"/>
      <c r="AM397" s="156"/>
      <c r="AN397" s="156"/>
      <c r="AO397" s="157"/>
      <c r="AP397" s="158"/>
      <c r="AQ397" s="158"/>
      <c r="AR397" s="158"/>
      <c r="AS397" s="158"/>
      <c r="AT397" s="158"/>
      <c r="AU397" s="158"/>
      <c r="AV397" s="158"/>
      <c r="AW397" s="178" t="str">
        <f>IF('DATA - Baseline'!AW397="Relaxed",1,IF('DATA - Baseline'!AW397="Rushed",2,IF('DATA - Baseline'!AW397="Happy",3,IF('DATA - Baseline'!AW397="Tired",4,""))))</f>
        <v/>
      </c>
      <c r="AX397" s="178" t="str">
        <f>IF('DATA - Baseline'!AX397="Relaxed",1,IF('DATA - Baseline'!AX397="Rushed",2,IF('DATA - Baseline'!AX397="Happy",3,IF('DATA - Baseline'!AX397="Tired",4,""))))</f>
        <v/>
      </c>
      <c r="AY397" s="154"/>
      <c r="AZ397" s="314" t="str">
        <f>IF('DATA - Baseline'!AZ397="Yes",1,IF('DATA - Baseline'!AZ397="No",2,""))</f>
        <v/>
      </c>
      <c r="BA397" s="273"/>
      <c r="BB397" s="159"/>
      <c r="BC397" s="159"/>
      <c r="BE397" s="175"/>
    </row>
    <row r="398" spans="1:57" s="132" customFormat="1" ht="15" x14ac:dyDescent="0.3">
      <c r="A398" s="148"/>
      <c r="B398" s="149"/>
      <c r="C398" s="236" t="str">
        <f t="shared" si="6"/>
        <v/>
      </c>
      <c r="D398" s="198" t="str">
        <f>IF('DATA - Baseline'!D398="","",'DATA - Baseline'!D398)</f>
        <v/>
      </c>
      <c r="E398" s="178" t="str">
        <f>IF('DATA - Baseline'!E398="","",'DATA - Baseline'!E398)</f>
        <v/>
      </c>
      <c r="F398" s="178" t="str">
        <f>IF('DATA - Baseline'!F398="","",'DATA - Baseline'!F398)</f>
        <v/>
      </c>
      <c r="G398" s="178" t="str">
        <f>IF('DATA - Baseline'!G397="","",INDEX(Codes,MATCH('DATA - Baseline'!G397,Modes,0)))</f>
        <v/>
      </c>
      <c r="H398" s="178"/>
      <c r="I398" s="178" t="str">
        <f>IF('DATA - Baseline'!I398="","",INDEX(Codes,MATCH('DATA - Baseline'!I398,Modes,0)))</f>
        <v/>
      </c>
      <c r="J398" s="134"/>
      <c r="K398" s="192" t="str">
        <f>IF('DATA - Baseline'!K398=0,"",IF('DATA - Baseline'!K398="","",'DATA - Baseline'!K398))</f>
        <v/>
      </c>
      <c r="L398" s="192" t="str">
        <f>IF('DATA - Baseline'!L398="Yes",1,IF('DATA - Baseline'!L398="No",2,""))</f>
        <v/>
      </c>
      <c r="M398" s="192" t="str">
        <f>IF('DATA - Baseline'!M398="Yes",1,IF('DATA - Baseline'!M398="No",2,""))</f>
        <v/>
      </c>
      <c r="N398" s="178" t="str">
        <f>IF('DATA - Baseline'!N398="Relaxed",1,IF('DATA - Baseline'!N398="Rushed",2,IF('DATA - Baseline'!N398="Happy",3,IF('DATA - Baseline'!N398="Frustrated",4,IF('DATA - Baseline'!N398="Other",5,"")))))</f>
        <v/>
      </c>
      <c r="O398" s="176"/>
      <c r="P398" s="178" t="str">
        <f>IF('DATA - Baseline'!P398="","",'DATA - Baseline'!P398)</f>
        <v/>
      </c>
      <c r="Q398" s="178" t="str">
        <f>IF('DATA - Baseline'!Q398="Boy",1,IF('DATA - Baseline'!Q398="Girl",2,""))</f>
        <v/>
      </c>
      <c r="R398" s="192" t="str">
        <f>IF('DATA - Baseline'!R398&gt;0,'DATA - Baseline'!R398,"")</f>
        <v/>
      </c>
      <c r="S398" s="178" t="str">
        <f>IF('DATA - Baseline'!S398="Less than 0.5km",1,IF('DATA - Baseline'!S398="0.51 to 1.59km",2,IF('DATA - Baseline'!S398="1.6 to 3km",3,IF('DATA - Baseline'!S398="Over 3km",4, ""))))</f>
        <v/>
      </c>
      <c r="T398" s="126"/>
      <c r="U398" s="135"/>
      <c r="V398" s="135"/>
      <c r="W398" s="135"/>
      <c r="X398" s="135"/>
      <c r="Y398" s="135"/>
      <c r="Z398" s="178" t="str">
        <f>IF('DATA - Baseline'!Z398="STRONGLY AGREE",1,IF('DATA - Baseline'!Z398="AGREE",2,IF('DATA - Baseline'!Z398="DISAGREE",3,IF('DATA - Baseline'!Z398="STRONGLY DISAGREE",4, ""))))</f>
        <v/>
      </c>
      <c r="AA398" s="178" t="str">
        <f>IF(C398="","",(IF(COUNTA('DATA - Baseline'!AB398:AV398)&gt;0,1,2)))</f>
        <v/>
      </c>
      <c r="AB398" s="152"/>
      <c r="AC398" s="153"/>
      <c r="AD398" s="153"/>
      <c r="AE398" s="153"/>
      <c r="AF398" s="153"/>
      <c r="AG398" s="153"/>
      <c r="AH398" s="151"/>
      <c r="AI398" s="156"/>
      <c r="AJ398" s="156"/>
      <c r="AK398" s="156"/>
      <c r="AL398" s="156"/>
      <c r="AM398" s="156"/>
      <c r="AN398" s="156"/>
      <c r="AO398" s="157"/>
      <c r="AP398" s="158"/>
      <c r="AQ398" s="158"/>
      <c r="AR398" s="158"/>
      <c r="AS398" s="158"/>
      <c r="AT398" s="158"/>
      <c r="AU398" s="158"/>
      <c r="AV398" s="158"/>
      <c r="AW398" s="178" t="str">
        <f>IF('DATA - Baseline'!AW398="Relaxed",1,IF('DATA - Baseline'!AW398="Rushed",2,IF('DATA - Baseline'!AW398="Happy",3,IF('DATA - Baseline'!AW398="Tired",4,""))))</f>
        <v/>
      </c>
      <c r="AX398" s="178" t="str">
        <f>IF('DATA - Baseline'!AX398="Relaxed",1,IF('DATA - Baseline'!AX398="Rushed",2,IF('DATA - Baseline'!AX398="Happy",3,IF('DATA - Baseline'!AX398="Tired",4,""))))</f>
        <v/>
      </c>
      <c r="AY398" s="154"/>
      <c r="AZ398" s="314" t="str">
        <f>IF('DATA - Baseline'!AZ398="Yes",1,IF('DATA - Baseline'!AZ398="No",2,""))</f>
        <v/>
      </c>
      <c r="BA398" s="273"/>
      <c r="BB398" s="159"/>
      <c r="BC398" s="159"/>
      <c r="BE398" s="175"/>
    </row>
    <row r="399" spans="1:57" s="132" customFormat="1" ht="15" x14ac:dyDescent="0.3">
      <c r="A399" s="148"/>
      <c r="B399" s="149"/>
      <c r="C399" s="236" t="str">
        <f t="shared" si="6"/>
        <v/>
      </c>
      <c r="D399" s="198" t="str">
        <f>IF('DATA - Baseline'!D399="","",'DATA - Baseline'!D399)</f>
        <v/>
      </c>
      <c r="E399" s="178" t="str">
        <f>IF('DATA - Baseline'!E399="","",'DATA - Baseline'!E399)</f>
        <v/>
      </c>
      <c r="F399" s="178" t="str">
        <f>IF('DATA - Baseline'!F399="","",'DATA - Baseline'!F399)</f>
        <v/>
      </c>
      <c r="G399" s="178" t="str">
        <f>IF('DATA - Baseline'!G398="","",INDEX(Codes,MATCH('DATA - Baseline'!G398,Modes,0)))</f>
        <v/>
      </c>
      <c r="H399" s="178"/>
      <c r="I399" s="178" t="str">
        <f>IF('DATA - Baseline'!I399="","",INDEX(Codes,MATCH('DATA - Baseline'!I399,Modes,0)))</f>
        <v/>
      </c>
      <c r="J399" s="134"/>
      <c r="K399" s="192" t="str">
        <f>IF('DATA - Baseline'!K399=0,"",IF('DATA - Baseline'!K399="","",'DATA - Baseline'!K399))</f>
        <v/>
      </c>
      <c r="L399" s="192" t="str">
        <f>IF('DATA - Baseline'!L399="Yes",1,IF('DATA - Baseline'!L399="No",2,""))</f>
        <v/>
      </c>
      <c r="M399" s="192" t="str">
        <f>IF('DATA - Baseline'!M399="Yes",1,IF('DATA - Baseline'!M399="No",2,""))</f>
        <v/>
      </c>
      <c r="N399" s="178" t="str">
        <f>IF('DATA - Baseline'!N399="Relaxed",1,IF('DATA - Baseline'!N399="Rushed",2,IF('DATA - Baseline'!N399="Happy",3,IF('DATA - Baseline'!N399="Frustrated",4,IF('DATA - Baseline'!N399="Other",5,"")))))</f>
        <v/>
      </c>
      <c r="O399" s="176"/>
      <c r="P399" s="178" t="str">
        <f>IF('DATA - Baseline'!P399="","",'DATA - Baseline'!P399)</f>
        <v/>
      </c>
      <c r="Q399" s="178" t="str">
        <f>IF('DATA - Baseline'!Q399="Boy",1,IF('DATA - Baseline'!Q399="Girl",2,""))</f>
        <v/>
      </c>
      <c r="R399" s="192" t="str">
        <f>IF('DATA - Baseline'!R399&gt;0,'DATA - Baseline'!R399,"")</f>
        <v/>
      </c>
      <c r="S399" s="178" t="str">
        <f>IF('DATA - Baseline'!S399="Less than 0.5km",1,IF('DATA - Baseline'!S399="0.51 to 1.59km",2,IF('DATA - Baseline'!S399="1.6 to 3km",3,IF('DATA - Baseline'!S399="Over 3km",4, ""))))</f>
        <v/>
      </c>
      <c r="T399" s="126"/>
      <c r="U399" s="135"/>
      <c r="V399" s="135"/>
      <c r="W399" s="135"/>
      <c r="X399" s="135"/>
      <c r="Y399" s="135"/>
      <c r="Z399" s="178" t="str">
        <f>IF('DATA - Baseline'!Z399="STRONGLY AGREE",1,IF('DATA - Baseline'!Z399="AGREE",2,IF('DATA - Baseline'!Z399="DISAGREE",3,IF('DATA - Baseline'!Z399="STRONGLY DISAGREE",4, ""))))</f>
        <v/>
      </c>
      <c r="AA399" s="178" t="str">
        <f>IF(C399="","",(IF(COUNTA('DATA - Baseline'!AB399:AV399)&gt;0,1,2)))</f>
        <v/>
      </c>
      <c r="AB399" s="152"/>
      <c r="AC399" s="153"/>
      <c r="AD399" s="153"/>
      <c r="AE399" s="153"/>
      <c r="AF399" s="153"/>
      <c r="AG399" s="153"/>
      <c r="AH399" s="151"/>
      <c r="AI399" s="156"/>
      <c r="AJ399" s="156"/>
      <c r="AK399" s="156"/>
      <c r="AL399" s="156"/>
      <c r="AM399" s="156"/>
      <c r="AN399" s="156"/>
      <c r="AO399" s="157"/>
      <c r="AP399" s="158"/>
      <c r="AQ399" s="158"/>
      <c r="AR399" s="158"/>
      <c r="AS399" s="158"/>
      <c r="AT399" s="158"/>
      <c r="AU399" s="158"/>
      <c r="AV399" s="158"/>
      <c r="AW399" s="178" t="str">
        <f>IF('DATA - Baseline'!AW399="Relaxed",1,IF('DATA - Baseline'!AW399="Rushed",2,IF('DATA - Baseline'!AW399="Happy",3,IF('DATA - Baseline'!AW399="Tired",4,""))))</f>
        <v/>
      </c>
      <c r="AX399" s="178" t="str">
        <f>IF('DATA - Baseline'!AX399="Relaxed",1,IF('DATA - Baseline'!AX399="Rushed",2,IF('DATA - Baseline'!AX399="Happy",3,IF('DATA - Baseline'!AX399="Tired",4,""))))</f>
        <v/>
      </c>
      <c r="AY399" s="154"/>
      <c r="AZ399" s="314" t="str">
        <f>IF('DATA - Baseline'!AZ399="Yes",1,IF('DATA - Baseline'!AZ399="No",2,""))</f>
        <v/>
      </c>
      <c r="BA399" s="273"/>
      <c r="BB399" s="159"/>
      <c r="BC399" s="159"/>
      <c r="BE399" s="175"/>
    </row>
    <row r="400" spans="1:57" s="132" customFormat="1" ht="15" x14ac:dyDescent="0.3">
      <c r="A400" s="148"/>
      <c r="B400" s="149"/>
      <c r="C400" s="236" t="str">
        <f t="shared" si="6"/>
        <v/>
      </c>
      <c r="D400" s="198" t="str">
        <f>IF('DATA - Baseline'!D400="","",'DATA - Baseline'!D400)</f>
        <v/>
      </c>
      <c r="E400" s="178" t="str">
        <f>IF('DATA - Baseline'!E400="","",'DATA - Baseline'!E400)</f>
        <v/>
      </c>
      <c r="F400" s="178" t="str">
        <f>IF('DATA - Baseline'!F400="","",'DATA - Baseline'!F400)</f>
        <v/>
      </c>
      <c r="G400" s="178" t="str">
        <f>IF('DATA - Baseline'!G399="","",INDEX(Codes,MATCH('DATA - Baseline'!G399,Modes,0)))</f>
        <v/>
      </c>
      <c r="H400" s="178"/>
      <c r="I400" s="178" t="str">
        <f>IF('DATA - Baseline'!I400="","",INDEX(Codes,MATCH('DATA - Baseline'!I400,Modes,0)))</f>
        <v/>
      </c>
      <c r="J400" s="134"/>
      <c r="K400" s="192" t="str">
        <f>IF('DATA - Baseline'!K400=0,"",IF('DATA - Baseline'!K400="","",'DATA - Baseline'!K400))</f>
        <v/>
      </c>
      <c r="L400" s="192" t="str">
        <f>IF('DATA - Baseline'!L400="Yes",1,IF('DATA - Baseline'!L400="No",2,""))</f>
        <v/>
      </c>
      <c r="M400" s="192" t="str">
        <f>IF('DATA - Baseline'!M400="Yes",1,IF('DATA - Baseline'!M400="No",2,""))</f>
        <v/>
      </c>
      <c r="N400" s="178" t="str">
        <f>IF('DATA - Baseline'!N400="Relaxed",1,IF('DATA - Baseline'!N400="Rushed",2,IF('DATA - Baseline'!N400="Happy",3,IF('DATA - Baseline'!N400="Frustrated",4,IF('DATA - Baseline'!N400="Other",5,"")))))</f>
        <v/>
      </c>
      <c r="O400" s="176"/>
      <c r="P400" s="178" t="str">
        <f>IF('DATA - Baseline'!P400="","",'DATA - Baseline'!P400)</f>
        <v/>
      </c>
      <c r="Q400" s="178" t="str">
        <f>IF('DATA - Baseline'!Q400="Boy",1,IF('DATA - Baseline'!Q400="Girl",2,""))</f>
        <v/>
      </c>
      <c r="R400" s="192" t="str">
        <f>IF('DATA - Baseline'!R400&gt;0,'DATA - Baseline'!R400,"")</f>
        <v/>
      </c>
      <c r="S400" s="178" t="str">
        <f>IF('DATA - Baseline'!S400="Less than 0.5km",1,IF('DATA - Baseline'!S400="0.51 to 1.59km",2,IF('DATA - Baseline'!S400="1.6 to 3km",3,IF('DATA - Baseline'!S400="Over 3km",4, ""))))</f>
        <v/>
      </c>
      <c r="T400" s="126"/>
      <c r="U400" s="135"/>
      <c r="V400" s="135"/>
      <c r="W400" s="135"/>
      <c r="X400" s="135"/>
      <c r="Y400" s="135"/>
      <c r="Z400" s="178" t="str">
        <f>IF('DATA - Baseline'!Z400="STRONGLY AGREE",1,IF('DATA - Baseline'!Z400="AGREE",2,IF('DATA - Baseline'!Z400="DISAGREE",3,IF('DATA - Baseline'!Z400="STRONGLY DISAGREE",4, ""))))</f>
        <v/>
      </c>
      <c r="AA400" s="178" t="str">
        <f>IF(C400="","",(IF(COUNTA('DATA - Baseline'!AB400:AV400)&gt;0,1,2)))</f>
        <v/>
      </c>
      <c r="AB400" s="152"/>
      <c r="AC400" s="153"/>
      <c r="AD400" s="153"/>
      <c r="AE400" s="153"/>
      <c r="AF400" s="153"/>
      <c r="AG400" s="153"/>
      <c r="AH400" s="151"/>
      <c r="AI400" s="156"/>
      <c r="AJ400" s="156"/>
      <c r="AK400" s="156"/>
      <c r="AL400" s="156"/>
      <c r="AM400" s="156"/>
      <c r="AN400" s="156"/>
      <c r="AO400" s="157"/>
      <c r="AP400" s="158"/>
      <c r="AQ400" s="158"/>
      <c r="AR400" s="158"/>
      <c r="AS400" s="158"/>
      <c r="AT400" s="158"/>
      <c r="AU400" s="158"/>
      <c r="AV400" s="158"/>
      <c r="AW400" s="178" t="str">
        <f>IF('DATA - Baseline'!AW400="Relaxed",1,IF('DATA - Baseline'!AW400="Rushed",2,IF('DATA - Baseline'!AW400="Happy",3,IF('DATA - Baseline'!AW400="Tired",4,""))))</f>
        <v/>
      </c>
      <c r="AX400" s="178" t="str">
        <f>IF('DATA - Baseline'!AX400="Relaxed",1,IF('DATA - Baseline'!AX400="Rushed",2,IF('DATA - Baseline'!AX400="Happy",3,IF('DATA - Baseline'!AX400="Tired",4,""))))</f>
        <v/>
      </c>
      <c r="AY400" s="154"/>
      <c r="AZ400" s="314" t="str">
        <f>IF('DATA - Baseline'!AZ400="Yes",1,IF('DATA - Baseline'!AZ400="No",2,""))</f>
        <v/>
      </c>
      <c r="BA400" s="273"/>
      <c r="BB400" s="159"/>
      <c r="BC400" s="159"/>
      <c r="BE400" s="175"/>
    </row>
    <row r="401" spans="1:57" s="132" customFormat="1" ht="15" x14ac:dyDescent="0.3">
      <c r="A401" s="148"/>
      <c r="B401" s="149"/>
      <c r="C401" s="236" t="str">
        <f t="shared" si="6"/>
        <v/>
      </c>
      <c r="D401" s="198" t="str">
        <f>IF('DATA - Baseline'!D401="","",'DATA - Baseline'!D401)</f>
        <v/>
      </c>
      <c r="E401" s="178" t="str">
        <f>IF('DATA - Baseline'!E401="","",'DATA - Baseline'!E401)</f>
        <v/>
      </c>
      <c r="F401" s="178" t="str">
        <f>IF('DATA - Baseline'!F401="","",'DATA - Baseline'!F401)</f>
        <v/>
      </c>
      <c r="G401" s="178" t="str">
        <f>IF('DATA - Baseline'!G400="","",INDEX(Codes,MATCH('DATA - Baseline'!G400,Modes,0)))</f>
        <v/>
      </c>
      <c r="H401" s="178"/>
      <c r="I401" s="178" t="str">
        <f>IF('DATA - Baseline'!I401="","",INDEX(Codes,MATCH('DATA - Baseline'!I401,Modes,0)))</f>
        <v/>
      </c>
      <c r="J401" s="134"/>
      <c r="K401" s="192" t="str">
        <f>IF('DATA - Baseline'!K401=0,"",IF('DATA - Baseline'!K401="","",'DATA - Baseline'!K401))</f>
        <v/>
      </c>
      <c r="L401" s="192" t="str">
        <f>IF('DATA - Baseline'!L401="Yes",1,IF('DATA - Baseline'!L401="No",2,""))</f>
        <v/>
      </c>
      <c r="M401" s="192" t="str">
        <f>IF('DATA - Baseline'!M401="Yes",1,IF('DATA - Baseline'!M401="No",2,""))</f>
        <v/>
      </c>
      <c r="N401" s="178" t="str">
        <f>IF('DATA - Baseline'!N401="Relaxed",1,IF('DATA - Baseline'!N401="Rushed",2,IF('DATA - Baseline'!N401="Happy",3,IF('DATA - Baseline'!N401="Frustrated",4,IF('DATA - Baseline'!N401="Other",5,"")))))</f>
        <v/>
      </c>
      <c r="O401" s="176"/>
      <c r="P401" s="178" t="str">
        <f>IF('DATA - Baseline'!P401="","",'DATA - Baseline'!P401)</f>
        <v/>
      </c>
      <c r="Q401" s="178" t="str">
        <f>IF('DATA - Baseline'!Q401="Boy",1,IF('DATA - Baseline'!Q401="Girl",2,""))</f>
        <v/>
      </c>
      <c r="R401" s="192" t="str">
        <f>IF('DATA - Baseline'!R401&gt;0,'DATA - Baseline'!R401,"")</f>
        <v/>
      </c>
      <c r="S401" s="178" t="str">
        <f>IF('DATA - Baseline'!S401="Less than 0.5km",1,IF('DATA - Baseline'!S401="0.51 to 1.59km",2,IF('DATA - Baseline'!S401="1.6 to 3km",3,IF('DATA - Baseline'!S401="Over 3km",4, ""))))</f>
        <v/>
      </c>
      <c r="T401" s="126"/>
      <c r="U401" s="135"/>
      <c r="V401" s="135"/>
      <c r="W401" s="135"/>
      <c r="X401" s="135"/>
      <c r="Y401" s="135"/>
      <c r="Z401" s="178" t="str">
        <f>IF('DATA - Baseline'!Z401="STRONGLY AGREE",1,IF('DATA - Baseline'!Z401="AGREE",2,IF('DATA - Baseline'!Z401="DISAGREE",3,IF('DATA - Baseline'!Z401="STRONGLY DISAGREE",4, ""))))</f>
        <v/>
      </c>
      <c r="AA401" s="178" t="str">
        <f>IF(C401="","",(IF(COUNTA('DATA - Baseline'!AB401:AV401)&gt;0,1,2)))</f>
        <v/>
      </c>
      <c r="AB401" s="152"/>
      <c r="AC401" s="153"/>
      <c r="AD401" s="153"/>
      <c r="AE401" s="153"/>
      <c r="AF401" s="153"/>
      <c r="AG401" s="153"/>
      <c r="AH401" s="151"/>
      <c r="AI401" s="156"/>
      <c r="AJ401" s="156"/>
      <c r="AK401" s="156"/>
      <c r="AL401" s="156"/>
      <c r="AM401" s="156"/>
      <c r="AN401" s="156"/>
      <c r="AO401" s="157"/>
      <c r="AP401" s="158"/>
      <c r="AQ401" s="158"/>
      <c r="AR401" s="158"/>
      <c r="AS401" s="158"/>
      <c r="AT401" s="158"/>
      <c r="AU401" s="158"/>
      <c r="AV401" s="158"/>
      <c r="AW401" s="178" t="str">
        <f>IF('DATA - Baseline'!AW401="Relaxed",1,IF('DATA - Baseline'!AW401="Rushed",2,IF('DATA - Baseline'!AW401="Happy",3,IF('DATA - Baseline'!AW401="Tired",4,""))))</f>
        <v/>
      </c>
      <c r="AX401" s="178" t="str">
        <f>IF('DATA - Baseline'!AX401="Relaxed",1,IF('DATA - Baseline'!AX401="Rushed",2,IF('DATA - Baseline'!AX401="Happy",3,IF('DATA - Baseline'!AX401="Tired",4,""))))</f>
        <v/>
      </c>
      <c r="AY401" s="154"/>
      <c r="AZ401" s="314" t="str">
        <f>IF('DATA - Baseline'!AZ401="Yes",1,IF('DATA - Baseline'!AZ401="No",2,""))</f>
        <v/>
      </c>
      <c r="BA401" s="273"/>
      <c r="BB401" s="159"/>
      <c r="BC401" s="159"/>
      <c r="BE401" s="175"/>
    </row>
    <row r="402" spans="1:57" s="132" customFormat="1" ht="15" x14ac:dyDescent="0.3">
      <c r="A402" s="148"/>
      <c r="B402" s="149"/>
      <c r="C402" s="236" t="str">
        <f t="shared" si="6"/>
        <v/>
      </c>
      <c r="D402" s="198" t="str">
        <f>IF('DATA - Baseline'!D402="","",'DATA - Baseline'!D402)</f>
        <v/>
      </c>
      <c r="E402" s="178" t="str">
        <f>IF('DATA - Baseline'!E402="","",'DATA - Baseline'!E402)</f>
        <v/>
      </c>
      <c r="F402" s="178" t="str">
        <f>IF('DATA - Baseline'!F402="","",'DATA - Baseline'!F402)</f>
        <v/>
      </c>
      <c r="G402" s="178" t="str">
        <f>IF('DATA - Baseline'!G401="","",INDEX(Codes,MATCH('DATA - Baseline'!G401,Modes,0)))</f>
        <v/>
      </c>
      <c r="H402" s="178"/>
      <c r="I402" s="178" t="str">
        <f>IF('DATA - Baseline'!I402="","",INDEX(Codes,MATCH('DATA - Baseline'!I402,Modes,0)))</f>
        <v/>
      </c>
      <c r="J402" s="134"/>
      <c r="K402" s="192" t="str">
        <f>IF('DATA - Baseline'!K402=0,"",IF('DATA - Baseline'!K402="","",'DATA - Baseline'!K402))</f>
        <v/>
      </c>
      <c r="L402" s="192" t="str">
        <f>IF('DATA - Baseline'!L402="Yes",1,IF('DATA - Baseline'!L402="No",2,""))</f>
        <v/>
      </c>
      <c r="M402" s="192" t="str">
        <f>IF('DATA - Baseline'!M402="Yes",1,IF('DATA - Baseline'!M402="No",2,""))</f>
        <v/>
      </c>
      <c r="N402" s="178" t="str">
        <f>IF('DATA - Baseline'!N402="Relaxed",1,IF('DATA - Baseline'!N402="Rushed",2,IF('DATA - Baseline'!N402="Happy",3,IF('DATA - Baseline'!N402="Frustrated",4,IF('DATA - Baseline'!N402="Other",5,"")))))</f>
        <v/>
      </c>
      <c r="O402" s="176"/>
      <c r="P402" s="178" t="str">
        <f>IF('DATA - Baseline'!P402="","",'DATA - Baseline'!P402)</f>
        <v/>
      </c>
      <c r="Q402" s="178" t="str">
        <f>IF('DATA - Baseline'!Q402="Boy",1,IF('DATA - Baseline'!Q402="Girl",2,""))</f>
        <v/>
      </c>
      <c r="R402" s="192" t="str">
        <f>IF('DATA - Baseline'!R402&gt;0,'DATA - Baseline'!R402,"")</f>
        <v/>
      </c>
      <c r="S402" s="178" t="str">
        <f>IF('DATA - Baseline'!S402="Less than 0.5km",1,IF('DATA - Baseline'!S402="0.51 to 1.59km",2,IF('DATA - Baseline'!S402="1.6 to 3km",3,IF('DATA - Baseline'!S402="Over 3km",4, ""))))</f>
        <v/>
      </c>
      <c r="T402" s="126"/>
      <c r="U402" s="135"/>
      <c r="V402" s="135"/>
      <c r="W402" s="135"/>
      <c r="X402" s="135"/>
      <c r="Y402" s="135"/>
      <c r="Z402" s="178" t="str">
        <f>IF('DATA - Baseline'!Z402="STRONGLY AGREE",1,IF('DATA - Baseline'!Z402="AGREE",2,IF('DATA - Baseline'!Z402="DISAGREE",3,IF('DATA - Baseline'!Z402="STRONGLY DISAGREE",4, ""))))</f>
        <v/>
      </c>
      <c r="AA402" s="178" t="str">
        <f>IF(C402="","",(IF(COUNTA('DATA - Baseline'!AB402:AV402)&gt;0,1,2)))</f>
        <v/>
      </c>
      <c r="AB402" s="152"/>
      <c r="AC402" s="153"/>
      <c r="AD402" s="153"/>
      <c r="AE402" s="153"/>
      <c r="AF402" s="153"/>
      <c r="AG402" s="153"/>
      <c r="AH402" s="151"/>
      <c r="AI402" s="156"/>
      <c r="AJ402" s="156"/>
      <c r="AK402" s="156"/>
      <c r="AL402" s="156"/>
      <c r="AM402" s="156"/>
      <c r="AN402" s="156"/>
      <c r="AO402" s="157"/>
      <c r="AP402" s="158"/>
      <c r="AQ402" s="158"/>
      <c r="AR402" s="158"/>
      <c r="AS402" s="158"/>
      <c r="AT402" s="158"/>
      <c r="AU402" s="158"/>
      <c r="AV402" s="158"/>
      <c r="AW402" s="178" t="str">
        <f>IF('DATA - Baseline'!AW402="Relaxed",1,IF('DATA - Baseline'!AW402="Rushed",2,IF('DATA - Baseline'!AW402="Happy",3,IF('DATA - Baseline'!AW402="Tired",4,""))))</f>
        <v/>
      </c>
      <c r="AX402" s="178" t="str">
        <f>IF('DATA - Baseline'!AX402="Relaxed",1,IF('DATA - Baseline'!AX402="Rushed",2,IF('DATA - Baseline'!AX402="Happy",3,IF('DATA - Baseline'!AX402="Tired",4,""))))</f>
        <v/>
      </c>
      <c r="AY402" s="154"/>
      <c r="AZ402" s="314" t="str">
        <f>IF('DATA - Baseline'!AZ402="Yes",1,IF('DATA - Baseline'!AZ402="No",2,""))</f>
        <v/>
      </c>
      <c r="BA402" s="273"/>
      <c r="BB402" s="159"/>
      <c r="BC402" s="159"/>
      <c r="BE402" s="175"/>
    </row>
    <row r="403" spans="1:57" s="132" customFormat="1" ht="15" x14ac:dyDescent="0.3">
      <c r="A403" s="148"/>
      <c r="B403" s="149"/>
      <c r="C403" s="236" t="str">
        <f t="shared" si="6"/>
        <v/>
      </c>
      <c r="D403" s="198" t="str">
        <f>IF('DATA - Baseline'!D403="","",'DATA - Baseline'!D403)</f>
        <v/>
      </c>
      <c r="E403" s="178" t="str">
        <f>IF('DATA - Baseline'!E403="","",'DATA - Baseline'!E403)</f>
        <v/>
      </c>
      <c r="F403" s="178" t="str">
        <f>IF('DATA - Baseline'!F403="","",'DATA - Baseline'!F403)</f>
        <v/>
      </c>
      <c r="G403" s="178" t="str">
        <f>IF('DATA - Baseline'!G402="","",INDEX(Codes,MATCH('DATA - Baseline'!G402,Modes,0)))</f>
        <v/>
      </c>
      <c r="H403" s="178"/>
      <c r="I403" s="178" t="str">
        <f>IF('DATA - Baseline'!I403="","",INDEX(Codes,MATCH('DATA - Baseline'!I403,Modes,0)))</f>
        <v/>
      </c>
      <c r="J403" s="134"/>
      <c r="K403" s="192" t="str">
        <f>IF('DATA - Baseline'!K403=0,"",IF('DATA - Baseline'!K403="","",'DATA - Baseline'!K403))</f>
        <v/>
      </c>
      <c r="L403" s="192" t="str">
        <f>IF('DATA - Baseline'!L403="Yes",1,IF('DATA - Baseline'!L403="No",2,""))</f>
        <v/>
      </c>
      <c r="M403" s="192" t="str">
        <f>IF('DATA - Baseline'!M403="Yes",1,IF('DATA - Baseline'!M403="No",2,""))</f>
        <v/>
      </c>
      <c r="N403" s="178" t="str">
        <f>IF('DATA - Baseline'!N403="Relaxed",1,IF('DATA - Baseline'!N403="Rushed",2,IF('DATA - Baseline'!N403="Happy",3,IF('DATA - Baseline'!N403="Frustrated",4,IF('DATA - Baseline'!N403="Other",5,"")))))</f>
        <v/>
      </c>
      <c r="O403" s="176"/>
      <c r="P403" s="178" t="str">
        <f>IF('DATA - Baseline'!P403="","",'DATA - Baseline'!P403)</f>
        <v/>
      </c>
      <c r="Q403" s="178" t="str">
        <f>IF('DATA - Baseline'!Q403="Boy",1,IF('DATA - Baseline'!Q403="Girl",2,""))</f>
        <v/>
      </c>
      <c r="R403" s="192" t="str">
        <f>IF('DATA - Baseline'!R403&gt;0,'DATA - Baseline'!R403,"")</f>
        <v/>
      </c>
      <c r="S403" s="178" t="str">
        <f>IF('DATA - Baseline'!S403="Less than 0.5km",1,IF('DATA - Baseline'!S403="0.51 to 1.59km",2,IF('DATA - Baseline'!S403="1.6 to 3km",3,IF('DATA - Baseline'!S403="Over 3km",4, ""))))</f>
        <v/>
      </c>
      <c r="T403" s="126"/>
      <c r="U403" s="135"/>
      <c r="V403" s="135"/>
      <c r="W403" s="135"/>
      <c r="X403" s="135"/>
      <c r="Y403" s="135"/>
      <c r="Z403" s="178" t="str">
        <f>IF('DATA - Baseline'!Z403="STRONGLY AGREE",1,IF('DATA - Baseline'!Z403="AGREE",2,IF('DATA - Baseline'!Z403="DISAGREE",3,IF('DATA - Baseline'!Z403="STRONGLY DISAGREE",4, ""))))</f>
        <v/>
      </c>
      <c r="AA403" s="178" t="str">
        <f>IF(C403="","",(IF(COUNTA('DATA - Baseline'!AB403:AV403)&gt;0,1,2)))</f>
        <v/>
      </c>
      <c r="AB403" s="152"/>
      <c r="AC403" s="153"/>
      <c r="AD403" s="153"/>
      <c r="AE403" s="153"/>
      <c r="AF403" s="153"/>
      <c r="AG403" s="153"/>
      <c r="AH403" s="151"/>
      <c r="AI403" s="156"/>
      <c r="AJ403" s="156"/>
      <c r="AK403" s="156"/>
      <c r="AL403" s="156"/>
      <c r="AM403" s="156"/>
      <c r="AN403" s="156"/>
      <c r="AO403" s="157"/>
      <c r="AP403" s="158"/>
      <c r="AQ403" s="158"/>
      <c r="AR403" s="158"/>
      <c r="AS403" s="158"/>
      <c r="AT403" s="158"/>
      <c r="AU403" s="158"/>
      <c r="AV403" s="158"/>
      <c r="AW403" s="178" t="str">
        <f>IF('DATA - Baseline'!AW403="Relaxed",1,IF('DATA - Baseline'!AW403="Rushed",2,IF('DATA - Baseline'!AW403="Happy",3,IF('DATA - Baseline'!AW403="Tired",4,""))))</f>
        <v/>
      </c>
      <c r="AX403" s="178" t="str">
        <f>IF('DATA - Baseline'!AX403="Relaxed",1,IF('DATA - Baseline'!AX403="Rushed",2,IF('DATA - Baseline'!AX403="Happy",3,IF('DATA - Baseline'!AX403="Tired",4,""))))</f>
        <v/>
      </c>
      <c r="AY403" s="154"/>
      <c r="AZ403" s="314" t="str">
        <f>IF('DATA - Baseline'!AZ403="Yes",1,IF('DATA - Baseline'!AZ403="No",2,""))</f>
        <v/>
      </c>
      <c r="BA403" s="273"/>
      <c r="BB403" s="159"/>
      <c r="BC403" s="159"/>
      <c r="BE403" s="175"/>
    </row>
    <row r="404" spans="1:57" s="132" customFormat="1" ht="15" x14ac:dyDescent="0.3">
      <c r="A404" s="148"/>
      <c r="B404" s="149"/>
      <c r="C404" s="236" t="str">
        <f t="shared" si="6"/>
        <v/>
      </c>
      <c r="D404" s="198" t="str">
        <f>IF('DATA - Baseline'!D404="","",'DATA - Baseline'!D404)</f>
        <v/>
      </c>
      <c r="E404" s="178" t="str">
        <f>IF('DATA - Baseline'!E404="","",'DATA - Baseline'!E404)</f>
        <v/>
      </c>
      <c r="F404" s="178" t="str">
        <f>IF('DATA - Baseline'!F404="","",'DATA - Baseline'!F404)</f>
        <v/>
      </c>
      <c r="G404" s="178" t="str">
        <f>IF('DATA - Baseline'!G403="","",INDEX(Codes,MATCH('DATA - Baseline'!G403,Modes,0)))</f>
        <v/>
      </c>
      <c r="H404" s="178"/>
      <c r="I404" s="178" t="str">
        <f>IF('DATA - Baseline'!I404="","",INDEX(Codes,MATCH('DATA - Baseline'!I404,Modes,0)))</f>
        <v/>
      </c>
      <c r="J404" s="134"/>
      <c r="K404" s="192" t="str">
        <f>IF('DATA - Baseline'!K404=0,"",IF('DATA - Baseline'!K404="","",'DATA - Baseline'!K404))</f>
        <v/>
      </c>
      <c r="L404" s="192" t="str">
        <f>IF('DATA - Baseline'!L404="Yes",1,IF('DATA - Baseline'!L404="No",2,""))</f>
        <v/>
      </c>
      <c r="M404" s="192" t="str">
        <f>IF('DATA - Baseline'!M404="Yes",1,IF('DATA - Baseline'!M404="No",2,""))</f>
        <v/>
      </c>
      <c r="N404" s="178" t="str">
        <f>IF('DATA - Baseline'!N404="Relaxed",1,IF('DATA - Baseline'!N404="Rushed",2,IF('DATA - Baseline'!N404="Happy",3,IF('DATA - Baseline'!N404="Frustrated",4,IF('DATA - Baseline'!N404="Other",5,"")))))</f>
        <v/>
      </c>
      <c r="O404" s="176"/>
      <c r="P404" s="178" t="str">
        <f>IF('DATA - Baseline'!P404="","",'DATA - Baseline'!P404)</f>
        <v/>
      </c>
      <c r="Q404" s="178" t="str">
        <f>IF('DATA - Baseline'!Q404="Boy",1,IF('DATA - Baseline'!Q404="Girl",2,""))</f>
        <v/>
      </c>
      <c r="R404" s="192" t="str">
        <f>IF('DATA - Baseline'!R404&gt;0,'DATA - Baseline'!R404,"")</f>
        <v/>
      </c>
      <c r="S404" s="178" t="str">
        <f>IF('DATA - Baseline'!S404="Less than 0.5km",1,IF('DATA - Baseline'!S404="0.51 to 1.59km",2,IF('DATA - Baseline'!S404="1.6 to 3km",3,IF('DATA - Baseline'!S404="Over 3km",4, ""))))</f>
        <v/>
      </c>
      <c r="T404" s="126"/>
      <c r="U404" s="135"/>
      <c r="V404" s="135"/>
      <c r="W404" s="135"/>
      <c r="X404" s="135"/>
      <c r="Y404" s="135"/>
      <c r="Z404" s="178" t="str">
        <f>IF('DATA - Baseline'!Z404="STRONGLY AGREE",1,IF('DATA - Baseline'!Z404="AGREE",2,IF('DATA - Baseline'!Z404="DISAGREE",3,IF('DATA - Baseline'!Z404="STRONGLY DISAGREE",4, ""))))</f>
        <v/>
      </c>
      <c r="AA404" s="178" t="str">
        <f>IF(C404="","",(IF(COUNTA('DATA - Baseline'!AB404:AV404)&gt;0,1,2)))</f>
        <v/>
      </c>
      <c r="AB404" s="152"/>
      <c r="AC404" s="153"/>
      <c r="AD404" s="153"/>
      <c r="AE404" s="153"/>
      <c r="AF404" s="153"/>
      <c r="AG404" s="153"/>
      <c r="AH404" s="151"/>
      <c r="AI404" s="156"/>
      <c r="AJ404" s="156"/>
      <c r="AK404" s="156"/>
      <c r="AL404" s="156"/>
      <c r="AM404" s="156"/>
      <c r="AN404" s="156"/>
      <c r="AO404" s="157"/>
      <c r="AP404" s="158"/>
      <c r="AQ404" s="158"/>
      <c r="AR404" s="158"/>
      <c r="AS404" s="158"/>
      <c r="AT404" s="158"/>
      <c r="AU404" s="158"/>
      <c r="AV404" s="158"/>
      <c r="AW404" s="178" t="str">
        <f>IF('DATA - Baseline'!AW404="Relaxed",1,IF('DATA - Baseline'!AW404="Rushed",2,IF('DATA - Baseline'!AW404="Happy",3,IF('DATA - Baseline'!AW404="Tired",4,""))))</f>
        <v/>
      </c>
      <c r="AX404" s="178" t="str">
        <f>IF('DATA - Baseline'!AX404="Relaxed",1,IF('DATA - Baseline'!AX404="Rushed",2,IF('DATA - Baseline'!AX404="Happy",3,IF('DATA - Baseline'!AX404="Tired",4,""))))</f>
        <v/>
      </c>
      <c r="AY404" s="154"/>
      <c r="AZ404" s="314" t="str">
        <f>IF('DATA - Baseline'!AZ404="Yes",1,IF('DATA - Baseline'!AZ404="No",2,""))</f>
        <v/>
      </c>
      <c r="BA404" s="273"/>
      <c r="BB404" s="159"/>
      <c r="BC404" s="159"/>
      <c r="BE404" s="175"/>
    </row>
    <row r="405" spans="1:57" s="132" customFormat="1" ht="15" x14ac:dyDescent="0.3">
      <c r="A405" s="148"/>
      <c r="B405" s="149"/>
      <c r="C405" s="236" t="str">
        <f t="shared" si="6"/>
        <v/>
      </c>
      <c r="D405" s="198" t="str">
        <f>IF('DATA - Baseline'!D405="","",'DATA - Baseline'!D405)</f>
        <v/>
      </c>
      <c r="E405" s="178" t="str">
        <f>IF('DATA - Baseline'!E405="","",'DATA - Baseline'!E405)</f>
        <v/>
      </c>
      <c r="F405" s="178" t="str">
        <f>IF('DATA - Baseline'!F405="","",'DATA - Baseline'!F405)</f>
        <v/>
      </c>
      <c r="G405" s="178" t="str">
        <f>IF('DATA - Baseline'!G404="","",INDEX(Codes,MATCH('DATA - Baseline'!G404,Modes,0)))</f>
        <v/>
      </c>
      <c r="H405" s="178"/>
      <c r="I405" s="178" t="str">
        <f>IF('DATA - Baseline'!I405="","",INDEX(Codes,MATCH('DATA - Baseline'!I405,Modes,0)))</f>
        <v/>
      </c>
      <c r="J405" s="134"/>
      <c r="K405" s="192" t="str">
        <f>IF('DATA - Baseline'!K405=0,"",IF('DATA - Baseline'!K405="","",'DATA - Baseline'!K405))</f>
        <v/>
      </c>
      <c r="L405" s="192" t="str">
        <f>IF('DATA - Baseline'!L405="Yes",1,IF('DATA - Baseline'!L405="No",2,""))</f>
        <v/>
      </c>
      <c r="M405" s="192" t="str">
        <f>IF('DATA - Baseline'!M405="Yes",1,IF('DATA - Baseline'!M405="No",2,""))</f>
        <v/>
      </c>
      <c r="N405" s="178" t="str">
        <f>IF('DATA - Baseline'!N405="Relaxed",1,IF('DATA - Baseline'!N405="Rushed",2,IF('DATA - Baseline'!N405="Happy",3,IF('DATA - Baseline'!N405="Frustrated",4,IF('DATA - Baseline'!N405="Other",5,"")))))</f>
        <v/>
      </c>
      <c r="O405" s="176"/>
      <c r="P405" s="178" t="str">
        <f>IF('DATA - Baseline'!P405="","",'DATA - Baseline'!P405)</f>
        <v/>
      </c>
      <c r="Q405" s="178" t="str">
        <f>IF('DATA - Baseline'!Q405="Boy",1,IF('DATA - Baseline'!Q405="Girl",2,""))</f>
        <v/>
      </c>
      <c r="R405" s="192" t="str">
        <f>IF('DATA - Baseline'!R405&gt;0,'DATA - Baseline'!R405,"")</f>
        <v/>
      </c>
      <c r="S405" s="178" t="str">
        <f>IF('DATA - Baseline'!S405="Less than 0.5km",1,IF('DATA - Baseline'!S405="0.51 to 1.59km",2,IF('DATA - Baseline'!S405="1.6 to 3km",3,IF('DATA - Baseline'!S405="Over 3km",4, ""))))</f>
        <v/>
      </c>
      <c r="T405" s="126"/>
      <c r="U405" s="135"/>
      <c r="V405" s="135"/>
      <c r="W405" s="135"/>
      <c r="X405" s="135"/>
      <c r="Y405" s="135"/>
      <c r="Z405" s="178" t="str">
        <f>IF('DATA - Baseline'!Z405="STRONGLY AGREE",1,IF('DATA - Baseline'!Z405="AGREE",2,IF('DATA - Baseline'!Z405="DISAGREE",3,IF('DATA - Baseline'!Z405="STRONGLY DISAGREE",4, ""))))</f>
        <v/>
      </c>
      <c r="AA405" s="178" t="str">
        <f>IF(C405="","",(IF(COUNTA('DATA - Baseline'!AB405:AV405)&gt;0,1,2)))</f>
        <v/>
      </c>
      <c r="AB405" s="152"/>
      <c r="AC405" s="153"/>
      <c r="AD405" s="153"/>
      <c r="AE405" s="153"/>
      <c r="AF405" s="153"/>
      <c r="AG405" s="153"/>
      <c r="AH405" s="151"/>
      <c r="AI405" s="156"/>
      <c r="AJ405" s="156"/>
      <c r="AK405" s="156"/>
      <c r="AL405" s="156"/>
      <c r="AM405" s="156"/>
      <c r="AN405" s="156"/>
      <c r="AO405" s="157"/>
      <c r="AP405" s="158"/>
      <c r="AQ405" s="158"/>
      <c r="AR405" s="158"/>
      <c r="AS405" s="158"/>
      <c r="AT405" s="158"/>
      <c r="AU405" s="158"/>
      <c r="AV405" s="158"/>
      <c r="AW405" s="178" t="str">
        <f>IF('DATA - Baseline'!AW405="Relaxed",1,IF('DATA - Baseline'!AW405="Rushed",2,IF('DATA - Baseline'!AW405="Happy",3,IF('DATA - Baseline'!AW405="Tired",4,""))))</f>
        <v/>
      </c>
      <c r="AX405" s="178" t="str">
        <f>IF('DATA - Baseline'!AX405="Relaxed",1,IF('DATA - Baseline'!AX405="Rushed",2,IF('DATA - Baseline'!AX405="Happy",3,IF('DATA - Baseline'!AX405="Tired",4,""))))</f>
        <v/>
      </c>
      <c r="AY405" s="154"/>
      <c r="AZ405" s="314" t="str">
        <f>IF('DATA - Baseline'!AZ405="Yes",1,IF('DATA - Baseline'!AZ405="No",2,""))</f>
        <v/>
      </c>
      <c r="BA405" s="273"/>
      <c r="BB405" s="159"/>
      <c r="BC405" s="159"/>
      <c r="BE405" s="175"/>
    </row>
    <row r="406" spans="1:57" s="132" customFormat="1" ht="15" x14ac:dyDescent="0.3">
      <c r="A406" s="148"/>
      <c r="B406" s="149"/>
      <c r="C406" s="236" t="str">
        <f t="shared" si="6"/>
        <v/>
      </c>
      <c r="D406" s="198" t="str">
        <f>IF('DATA - Baseline'!D406="","",'DATA - Baseline'!D406)</f>
        <v/>
      </c>
      <c r="E406" s="178" t="str">
        <f>IF('DATA - Baseline'!E406="","",'DATA - Baseline'!E406)</f>
        <v/>
      </c>
      <c r="F406" s="178" t="str">
        <f>IF('DATA - Baseline'!F406="","",'DATA - Baseline'!F406)</f>
        <v/>
      </c>
      <c r="G406" s="178" t="str">
        <f>IF('DATA - Baseline'!G405="","",INDEX(Codes,MATCH('DATA - Baseline'!G405,Modes,0)))</f>
        <v/>
      </c>
      <c r="H406" s="178"/>
      <c r="I406" s="178" t="str">
        <f>IF('DATA - Baseline'!I406="","",INDEX(Codes,MATCH('DATA - Baseline'!I406,Modes,0)))</f>
        <v/>
      </c>
      <c r="J406" s="134"/>
      <c r="K406" s="192" t="str">
        <f>IF('DATA - Baseline'!K406=0,"",IF('DATA - Baseline'!K406="","",'DATA - Baseline'!K406))</f>
        <v/>
      </c>
      <c r="L406" s="192" t="str">
        <f>IF('DATA - Baseline'!L406="Yes",1,IF('DATA - Baseline'!L406="No",2,""))</f>
        <v/>
      </c>
      <c r="M406" s="192" t="str">
        <f>IF('DATA - Baseline'!M406="Yes",1,IF('DATA - Baseline'!M406="No",2,""))</f>
        <v/>
      </c>
      <c r="N406" s="178" t="str">
        <f>IF('DATA - Baseline'!N406="Relaxed",1,IF('DATA - Baseline'!N406="Rushed",2,IF('DATA - Baseline'!N406="Happy",3,IF('DATA - Baseline'!N406="Frustrated",4,IF('DATA - Baseline'!N406="Other",5,"")))))</f>
        <v/>
      </c>
      <c r="O406" s="176"/>
      <c r="P406" s="178" t="str">
        <f>IF('DATA - Baseline'!P406="","",'DATA - Baseline'!P406)</f>
        <v/>
      </c>
      <c r="Q406" s="178" t="str">
        <f>IF('DATA - Baseline'!Q406="Boy",1,IF('DATA - Baseline'!Q406="Girl",2,""))</f>
        <v/>
      </c>
      <c r="R406" s="192" t="str">
        <f>IF('DATA - Baseline'!R406&gt;0,'DATA - Baseline'!R406,"")</f>
        <v/>
      </c>
      <c r="S406" s="178" t="str">
        <f>IF('DATA - Baseline'!S406="Less than 0.5km",1,IF('DATA - Baseline'!S406="0.51 to 1.59km",2,IF('DATA - Baseline'!S406="1.6 to 3km",3,IF('DATA - Baseline'!S406="Over 3km",4, ""))))</f>
        <v/>
      </c>
      <c r="T406" s="126"/>
      <c r="U406" s="135"/>
      <c r="V406" s="135"/>
      <c r="W406" s="135"/>
      <c r="X406" s="135"/>
      <c r="Y406" s="135"/>
      <c r="Z406" s="178" t="str">
        <f>IF('DATA - Baseline'!Z406="STRONGLY AGREE",1,IF('DATA - Baseline'!Z406="AGREE",2,IF('DATA - Baseline'!Z406="DISAGREE",3,IF('DATA - Baseline'!Z406="STRONGLY DISAGREE",4, ""))))</f>
        <v/>
      </c>
      <c r="AA406" s="178" t="str">
        <f>IF(C406="","",(IF(COUNTA('DATA - Baseline'!AB406:AV406)&gt;0,1,2)))</f>
        <v/>
      </c>
      <c r="AB406" s="152"/>
      <c r="AC406" s="153"/>
      <c r="AD406" s="153"/>
      <c r="AE406" s="153"/>
      <c r="AF406" s="153"/>
      <c r="AG406" s="153"/>
      <c r="AH406" s="151"/>
      <c r="AI406" s="156"/>
      <c r="AJ406" s="156"/>
      <c r="AK406" s="156"/>
      <c r="AL406" s="156"/>
      <c r="AM406" s="156"/>
      <c r="AN406" s="156"/>
      <c r="AO406" s="157"/>
      <c r="AP406" s="158"/>
      <c r="AQ406" s="158"/>
      <c r="AR406" s="158"/>
      <c r="AS406" s="158"/>
      <c r="AT406" s="158"/>
      <c r="AU406" s="158"/>
      <c r="AV406" s="158"/>
      <c r="AW406" s="178" t="str">
        <f>IF('DATA - Baseline'!AW406="Relaxed",1,IF('DATA - Baseline'!AW406="Rushed",2,IF('DATA - Baseline'!AW406="Happy",3,IF('DATA - Baseline'!AW406="Tired",4,""))))</f>
        <v/>
      </c>
      <c r="AX406" s="178" t="str">
        <f>IF('DATA - Baseline'!AX406="Relaxed",1,IF('DATA - Baseline'!AX406="Rushed",2,IF('DATA - Baseline'!AX406="Happy",3,IF('DATA - Baseline'!AX406="Tired",4,""))))</f>
        <v/>
      </c>
      <c r="AY406" s="154"/>
      <c r="AZ406" s="314" t="str">
        <f>IF('DATA - Baseline'!AZ406="Yes",1,IF('DATA - Baseline'!AZ406="No",2,""))</f>
        <v/>
      </c>
      <c r="BA406" s="273"/>
      <c r="BB406" s="159"/>
      <c r="BC406" s="159"/>
      <c r="BE406" s="175"/>
    </row>
    <row r="407" spans="1:57" s="132" customFormat="1" ht="15" x14ac:dyDescent="0.3">
      <c r="A407" s="148"/>
      <c r="B407" s="149"/>
      <c r="C407" s="236" t="str">
        <f t="shared" si="6"/>
        <v/>
      </c>
      <c r="D407" s="198" t="str">
        <f>IF('DATA - Baseline'!D407="","",'DATA - Baseline'!D407)</f>
        <v/>
      </c>
      <c r="E407" s="178" t="str">
        <f>IF('DATA - Baseline'!E407="","",'DATA - Baseline'!E407)</f>
        <v/>
      </c>
      <c r="F407" s="178" t="str">
        <f>IF('DATA - Baseline'!F407="","",'DATA - Baseline'!F407)</f>
        <v/>
      </c>
      <c r="G407" s="178" t="str">
        <f>IF('DATA - Baseline'!G406="","",INDEX(Codes,MATCH('DATA - Baseline'!G406,Modes,0)))</f>
        <v/>
      </c>
      <c r="H407" s="178"/>
      <c r="I407" s="178" t="str">
        <f>IF('DATA - Baseline'!I407="","",INDEX(Codes,MATCH('DATA - Baseline'!I407,Modes,0)))</f>
        <v/>
      </c>
      <c r="J407" s="134"/>
      <c r="K407" s="192" t="str">
        <f>IF('DATA - Baseline'!K407=0,"",IF('DATA - Baseline'!K407="","",'DATA - Baseline'!K407))</f>
        <v/>
      </c>
      <c r="L407" s="192" t="str">
        <f>IF('DATA - Baseline'!L407="Yes",1,IF('DATA - Baseline'!L407="No",2,""))</f>
        <v/>
      </c>
      <c r="M407" s="192" t="str">
        <f>IF('DATA - Baseline'!M407="Yes",1,IF('DATA - Baseline'!M407="No",2,""))</f>
        <v/>
      </c>
      <c r="N407" s="178" t="str">
        <f>IF('DATA - Baseline'!N407="Relaxed",1,IF('DATA - Baseline'!N407="Rushed",2,IF('DATA - Baseline'!N407="Happy",3,IF('DATA - Baseline'!N407="Frustrated",4,IF('DATA - Baseline'!N407="Other",5,"")))))</f>
        <v/>
      </c>
      <c r="O407" s="176"/>
      <c r="P407" s="178" t="str">
        <f>IF('DATA - Baseline'!P407="","",'DATA - Baseline'!P407)</f>
        <v/>
      </c>
      <c r="Q407" s="178" t="str">
        <f>IF('DATA - Baseline'!Q407="Boy",1,IF('DATA - Baseline'!Q407="Girl",2,""))</f>
        <v/>
      </c>
      <c r="R407" s="192" t="str">
        <f>IF('DATA - Baseline'!R407&gt;0,'DATA - Baseline'!R407,"")</f>
        <v/>
      </c>
      <c r="S407" s="178" t="str">
        <f>IF('DATA - Baseline'!S407="Less than 0.5km",1,IF('DATA - Baseline'!S407="0.51 to 1.59km",2,IF('DATA - Baseline'!S407="1.6 to 3km",3,IF('DATA - Baseline'!S407="Over 3km",4, ""))))</f>
        <v/>
      </c>
      <c r="T407" s="126"/>
      <c r="U407" s="135"/>
      <c r="V407" s="135"/>
      <c r="W407" s="135"/>
      <c r="X407" s="135"/>
      <c r="Y407" s="135"/>
      <c r="Z407" s="178" t="str">
        <f>IF('DATA - Baseline'!Z407="STRONGLY AGREE",1,IF('DATA - Baseline'!Z407="AGREE",2,IF('DATA - Baseline'!Z407="DISAGREE",3,IF('DATA - Baseline'!Z407="STRONGLY DISAGREE",4, ""))))</f>
        <v/>
      </c>
      <c r="AA407" s="178" t="str">
        <f>IF(C407="","",(IF(COUNTA('DATA - Baseline'!AB407:AV407)&gt;0,1,2)))</f>
        <v/>
      </c>
      <c r="AB407" s="152"/>
      <c r="AC407" s="153"/>
      <c r="AD407" s="153"/>
      <c r="AE407" s="153"/>
      <c r="AF407" s="153"/>
      <c r="AG407" s="153"/>
      <c r="AH407" s="151"/>
      <c r="AI407" s="156"/>
      <c r="AJ407" s="156"/>
      <c r="AK407" s="156"/>
      <c r="AL407" s="156"/>
      <c r="AM407" s="156"/>
      <c r="AN407" s="156"/>
      <c r="AO407" s="157"/>
      <c r="AP407" s="158"/>
      <c r="AQ407" s="158"/>
      <c r="AR407" s="158"/>
      <c r="AS407" s="158"/>
      <c r="AT407" s="158"/>
      <c r="AU407" s="158"/>
      <c r="AV407" s="158"/>
      <c r="AW407" s="178" t="str">
        <f>IF('DATA - Baseline'!AW407="Relaxed",1,IF('DATA - Baseline'!AW407="Rushed",2,IF('DATA - Baseline'!AW407="Happy",3,IF('DATA - Baseline'!AW407="Tired",4,""))))</f>
        <v/>
      </c>
      <c r="AX407" s="178" t="str">
        <f>IF('DATA - Baseline'!AX407="Relaxed",1,IF('DATA - Baseline'!AX407="Rushed",2,IF('DATA - Baseline'!AX407="Happy",3,IF('DATA - Baseline'!AX407="Tired",4,""))))</f>
        <v/>
      </c>
      <c r="AY407" s="154"/>
      <c r="AZ407" s="314" t="str">
        <f>IF('DATA - Baseline'!AZ407="Yes",1,IF('DATA - Baseline'!AZ407="No",2,""))</f>
        <v/>
      </c>
      <c r="BA407" s="273"/>
      <c r="BB407" s="159"/>
      <c r="BC407" s="159"/>
      <c r="BE407" s="175"/>
    </row>
    <row r="408" spans="1:57" s="132" customFormat="1" ht="15" x14ac:dyDescent="0.3">
      <c r="A408" s="148"/>
      <c r="B408" s="149"/>
      <c r="C408" s="236" t="str">
        <f t="shared" si="6"/>
        <v/>
      </c>
      <c r="D408" s="198" t="str">
        <f>IF('DATA - Baseline'!D408="","",'DATA - Baseline'!D408)</f>
        <v/>
      </c>
      <c r="E408" s="178" t="str">
        <f>IF('DATA - Baseline'!E408="","",'DATA - Baseline'!E408)</f>
        <v/>
      </c>
      <c r="F408" s="178" t="str">
        <f>IF('DATA - Baseline'!F408="","",'DATA - Baseline'!F408)</f>
        <v/>
      </c>
      <c r="G408" s="178" t="str">
        <f>IF('DATA - Baseline'!G407="","",INDEX(Codes,MATCH('DATA - Baseline'!G407,Modes,0)))</f>
        <v/>
      </c>
      <c r="H408" s="178"/>
      <c r="I408" s="178" t="str">
        <f>IF('DATA - Baseline'!I408="","",INDEX(Codes,MATCH('DATA - Baseline'!I408,Modes,0)))</f>
        <v/>
      </c>
      <c r="J408" s="134"/>
      <c r="K408" s="192" t="str">
        <f>IF('DATA - Baseline'!K408=0,"",IF('DATA - Baseline'!K408="","",'DATA - Baseline'!K408))</f>
        <v/>
      </c>
      <c r="L408" s="192" t="str">
        <f>IF('DATA - Baseline'!L408="Yes",1,IF('DATA - Baseline'!L408="No",2,""))</f>
        <v/>
      </c>
      <c r="M408" s="192" t="str">
        <f>IF('DATA - Baseline'!M408="Yes",1,IF('DATA - Baseline'!M408="No",2,""))</f>
        <v/>
      </c>
      <c r="N408" s="178" t="str">
        <f>IF('DATA - Baseline'!N408="Relaxed",1,IF('DATA - Baseline'!N408="Rushed",2,IF('DATA - Baseline'!N408="Happy",3,IF('DATA - Baseline'!N408="Frustrated",4,IF('DATA - Baseline'!N408="Other",5,"")))))</f>
        <v/>
      </c>
      <c r="O408" s="176"/>
      <c r="P408" s="178" t="str">
        <f>IF('DATA - Baseline'!P408="","",'DATA - Baseline'!P408)</f>
        <v/>
      </c>
      <c r="Q408" s="178" t="str">
        <f>IF('DATA - Baseline'!Q408="Boy",1,IF('DATA - Baseline'!Q408="Girl",2,""))</f>
        <v/>
      </c>
      <c r="R408" s="192" t="str">
        <f>IF('DATA - Baseline'!R408&gt;0,'DATA - Baseline'!R408,"")</f>
        <v/>
      </c>
      <c r="S408" s="178" t="str">
        <f>IF('DATA - Baseline'!S408="Less than 0.5km",1,IF('DATA - Baseline'!S408="0.51 to 1.59km",2,IF('DATA - Baseline'!S408="1.6 to 3km",3,IF('DATA - Baseline'!S408="Over 3km",4, ""))))</f>
        <v/>
      </c>
      <c r="T408" s="126"/>
      <c r="U408" s="135"/>
      <c r="V408" s="135"/>
      <c r="W408" s="135"/>
      <c r="X408" s="135"/>
      <c r="Y408" s="135"/>
      <c r="Z408" s="178" t="str">
        <f>IF('DATA - Baseline'!Z408="STRONGLY AGREE",1,IF('DATA - Baseline'!Z408="AGREE",2,IF('DATA - Baseline'!Z408="DISAGREE",3,IF('DATA - Baseline'!Z408="STRONGLY DISAGREE",4, ""))))</f>
        <v/>
      </c>
      <c r="AA408" s="178" t="str">
        <f>IF(C408="","",(IF(COUNTA('DATA - Baseline'!AB408:AV408)&gt;0,1,2)))</f>
        <v/>
      </c>
      <c r="AB408" s="152"/>
      <c r="AC408" s="153"/>
      <c r="AD408" s="153"/>
      <c r="AE408" s="153"/>
      <c r="AF408" s="153"/>
      <c r="AG408" s="153"/>
      <c r="AH408" s="151"/>
      <c r="AI408" s="156"/>
      <c r="AJ408" s="156"/>
      <c r="AK408" s="156"/>
      <c r="AL408" s="156"/>
      <c r="AM408" s="156"/>
      <c r="AN408" s="156"/>
      <c r="AO408" s="157"/>
      <c r="AP408" s="158"/>
      <c r="AQ408" s="158"/>
      <c r="AR408" s="158"/>
      <c r="AS408" s="158"/>
      <c r="AT408" s="158"/>
      <c r="AU408" s="158"/>
      <c r="AV408" s="158"/>
      <c r="AW408" s="178" t="str">
        <f>IF('DATA - Baseline'!AW408="Relaxed",1,IF('DATA - Baseline'!AW408="Rushed",2,IF('DATA - Baseline'!AW408="Happy",3,IF('DATA - Baseline'!AW408="Tired",4,""))))</f>
        <v/>
      </c>
      <c r="AX408" s="178" t="str">
        <f>IF('DATA - Baseline'!AX408="Relaxed",1,IF('DATA - Baseline'!AX408="Rushed",2,IF('DATA - Baseline'!AX408="Happy",3,IF('DATA - Baseline'!AX408="Tired",4,""))))</f>
        <v/>
      </c>
      <c r="AY408" s="154"/>
      <c r="AZ408" s="314" t="str">
        <f>IF('DATA - Baseline'!AZ408="Yes",1,IF('DATA - Baseline'!AZ408="No",2,""))</f>
        <v/>
      </c>
      <c r="BA408" s="273"/>
      <c r="BB408" s="159"/>
      <c r="BC408" s="159"/>
      <c r="BE408" s="175"/>
    </row>
    <row r="409" spans="1:57" s="132" customFormat="1" ht="15" x14ac:dyDescent="0.3">
      <c r="A409" s="148"/>
      <c r="B409" s="149"/>
      <c r="C409" s="236" t="str">
        <f t="shared" si="6"/>
        <v/>
      </c>
      <c r="D409" s="198" t="str">
        <f>IF('DATA - Baseline'!D409="","",'DATA - Baseline'!D409)</f>
        <v/>
      </c>
      <c r="E409" s="178" t="str">
        <f>IF('DATA - Baseline'!E409="","",'DATA - Baseline'!E409)</f>
        <v/>
      </c>
      <c r="F409" s="178" t="str">
        <f>IF('DATA - Baseline'!F409="","",'DATA - Baseline'!F409)</f>
        <v/>
      </c>
      <c r="G409" s="178" t="str">
        <f>IF('DATA - Baseline'!G408="","",INDEX(Codes,MATCH('DATA - Baseline'!G408,Modes,0)))</f>
        <v/>
      </c>
      <c r="H409" s="178"/>
      <c r="I409" s="178" t="str">
        <f>IF('DATA - Baseline'!I409="","",INDEX(Codes,MATCH('DATA - Baseline'!I409,Modes,0)))</f>
        <v/>
      </c>
      <c r="J409" s="134"/>
      <c r="K409" s="192" t="str">
        <f>IF('DATA - Baseline'!K409=0,"",IF('DATA - Baseline'!K409="","",'DATA - Baseline'!K409))</f>
        <v/>
      </c>
      <c r="L409" s="192" t="str">
        <f>IF('DATA - Baseline'!L409="Yes",1,IF('DATA - Baseline'!L409="No",2,""))</f>
        <v/>
      </c>
      <c r="M409" s="192" t="str">
        <f>IF('DATA - Baseline'!M409="Yes",1,IF('DATA - Baseline'!M409="No",2,""))</f>
        <v/>
      </c>
      <c r="N409" s="178" t="str">
        <f>IF('DATA - Baseline'!N409="Relaxed",1,IF('DATA - Baseline'!N409="Rushed",2,IF('DATA - Baseline'!N409="Happy",3,IF('DATA - Baseline'!N409="Frustrated",4,IF('DATA - Baseline'!N409="Other",5,"")))))</f>
        <v/>
      </c>
      <c r="O409" s="176"/>
      <c r="P409" s="178" t="str">
        <f>IF('DATA - Baseline'!P409="","",'DATA - Baseline'!P409)</f>
        <v/>
      </c>
      <c r="Q409" s="178" t="str">
        <f>IF('DATA - Baseline'!Q409="Boy",1,IF('DATA - Baseline'!Q409="Girl",2,""))</f>
        <v/>
      </c>
      <c r="R409" s="192" t="str">
        <f>IF('DATA - Baseline'!R409&gt;0,'DATA - Baseline'!R409,"")</f>
        <v/>
      </c>
      <c r="S409" s="178" t="str">
        <f>IF('DATA - Baseline'!S409="Less than 0.5km",1,IF('DATA - Baseline'!S409="0.51 to 1.59km",2,IF('DATA - Baseline'!S409="1.6 to 3km",3,IF('DATA - Baseline'!S409="Over 3km",4, ""))))</f>
        <v/>
      </c>
      <c r="T409" s="126"/>
      <c r="U409" s="135"/>
      <c r="V409" s="135"/>
      <c r="W409" s="135"/>
      <c r="X409" s="135"/>
      <c r="Y409" s="135"/>
      <c r="Z409" s="178" t="str">
        <f>IF('DATA - Baseline'!Z409="STRONGLY AGREE",1,IF('DATA - Baseline'!Z409="AGREE",2,IF('DATA - Baseline'!Z409="DISAGREE",3,IF('DATA - Baseline'!Z409="STRONGLY DISAGREE",4, ""))))</f>
        <v/>
      </c>
      <c r="AA409" s="178" t="str">
        <f>IF(C409="","",(IF(COUNTA('DATA - Baseline'!AB409:AV409)&gt;0,1,2)))</f>
        <v/>
      </c>
      <c r="AB409" s="152"/>
      <c r="AC409" s="153"/>
      <c r="AD409" s="153"/>
      <c r="AE409" s="153"/>
      <c r="AF409" s="153"/>
      <c r="AG409" s="153"/>
      <c r="AH409" s="151"/>
      <c r="AI409" s="156"/>
      <c r="AJ409" s="156"/>
      <c r="AK409" s="156"/>
      <c r="AL409" s="156"/>
      <c r="AM409" s="156"/>
      <c r="AN409" s="156"/>
      <c r="AO409" s="157"/>
      <c r="AP409" s="158"/>
      <c r="AQ409" s="158"/>
      <c r="AR409" s="158"/>
      <c r="AS409" s="158"/>
      <c r="AT409" s="158"/>
      <c r="AU409" s="158"/>
      <c r="AV409" s="158"/>
      <c r="AW409" s="178" t="str">
        <f>IF('DATA - Baseline'!AW409="Relaxed",1,IF('DATA - Baseline'!AW409="Rushed",2,IF('DATA - Baseline'!AW409="Happy",3,IF('DATA - Baseline'!AW409="Tired",4,""))))</f>
        <v/>
      </c>
      <c r="AX409" s="178" t="str">
        <f>IF('DATA - Baseline'!AX409="Relaxed",1,IF('DATA - Baseline'!AX409="Rushed",2,IF('DATA - Baseline'!AX409="Happy",3,IF('DATA - Baseline'!AX409="Tired",4,""))))</f>
        <v/>
      </c>
      <c r="AY409" s="154"/>
      <c r="AZ409" s="314" t="str">
        <f>IF('DATA - Baseline'!AZ409="Yes",1,IF('DATA - Baseline'!AZ409="No",2,""))</f>
        <v/>
      </c>
      <c r="BA409" s="273"/>
      <c r="BB409" s="159"/>
      <c r="BC409" s="159"/>
      <c r="BE409" s="175"/>
    </row>
    <row r="410" spans="1:57" s="132" customFormat="1" ht="15" x14ac:dyDescent="0.3">
      <c r="A410" s="148"/>
      <c r="B410" s="149"/>
      <c r="C410" s="236" t="str">
        <f t="shared" si="6"/>
        <v/>
      </c>
      <c r="D410" s="198" t="str">
        <f>IF('DATA - Baseline'!D410="","",'DATA - Baseline'!D410)</f>
        <v/>
      </c>
      <c r="E410" s="178" t="str">
        <f>IF('DATA - Baseline'!E410="","",'DATA - Baseline'!E410)</f>
        <v/>
      </c>
      <c r="F410" s="178" t="str">
        <f>IF('DATA - Baseline'!F410="","",'DATA - Baseline'!F410)</f>
        <v/>
      </c>
      <c r="G410" s="178" t="str">
        <f>IF('DATA - Baseline'!G409="","",INDEX(Codes,MATCH('DATA - Baseline'!G409,Modes,0)))</f>
        <v/>
      </c>
      <c r="H410" s="178"/>
      <c r="I410" s="178" t="str">
        <f>IF('DATA - Baseline'!I410="","",INDEX(Codes,MATCH('DATA - Baseline'!I410,Modes,0)))</f>
        <v/>
      </c>
      <c r="J410" s="134"/>
      <c r="K410" s="192" t="str">
        <f>IF('DATA - Baseline'!K410=0,"",IF('DATA - Baseline'!K410="","",'DATA - Baseline'!K410))</f>
        <v/>
      </c>
      <c r="L410" s="192" t="str">
        <f>IF('DATA - Baseline'!L410="Yes",1,IF('DATA - Baseline'!L410="No",2,""))</f>
        <v/>
      </c>
      <c r="M410" s="192" t="str">
        <f>IF('DATA - Baseline'!M410="Yes",1,IF('DATA - Baseline'!M410="No",2,""))</f>
        <v/>
      </c>
      <c r="N410" s="178" t="str">
        <f>IF('DATA - Baseline'!N410="Relaxed",1,IF('DATA - Baseline'!N410="Rushed",2,IF('DATA - Baseline'!N410="Happy",3,IF('DATA - Baseline'!N410="Frustrated",4,IF('DATA - Baseline'!N410="Other",5,"")))))</f>
        <v/>
      </c>
      <c r="O410" s="176"/>
      <c r="P410" s="178" t="str">
        <f>IF('DATA - Baseline'!P410="","",'DATA - Baseline'!P410)</f>
        <v/>
      </c>
      <c r="Q410" s="178" t="str">
        <f>IF('DATA - Baseline'!Q410="Boy",1,IF('DATA - Baseline'!Q410="Girl",2,""))</f>
        <v/>
      </c>
      <c r="R410" s="192" t="str">
        <f>IF('DATA - Baseline'!R410&gt;0,'DATA - Baseline'!R410,"")</f>
        <v/>
      </c>
      <c r="S410" s="178" t="str">
        <f>IF('DATA - Baseline'!S410="Less than 0.5km",1,IF('DATA - Baseline'!S410="0.51 to 1.59km",2,IF('DATA - Baseline'!S410="1.6 to 3km",3,IF('DATA - Baseline'!S410="Over 3km",4, ""))))</f>
        <v/>
      </c>
      <c r="T410" s="126"/>
      <c r="U410" s="135"/>
      <c r="V410" s="135"/>
      <c r="W410" s="135"/>
      <c r="X410" s="135"/>
      <c r="Y410" s="135"/>
      <c r="Z410" s="178" t="str">
        <f>IF('DATA - Baseline'!Z410="STRONGLY AGREE",1,IF('DATA - Baseline'!Z410="AGREE",2,IF('DATA - Baseline'!Z410="DISAGREE",3,IF('DATA - Baseline'!Z410="STRONGLY DISAGREE",4, ""))))</f>
        <v/>
      </c>
      <c r="AA410" s="178" t="str">
        <f>IF(C410="","",(IF(COUNTA('DATA - Baseline'!AB410:AV410)&gt;0,1,2)))</f>
        <v/>
      </c>
      <c r="AB410" s="152"/>
      <c r="AC410" s="153"/>
      <c r="AD410" s="153"/>
      <c r="AE410" s="153"/>
      <c r="AF410" s="153"/>
      <c r="AG410" s="153"/>
      <c r="AH410" s="151"/>
      <c r="AI410" s="156"/>
      <c r="AJ410" s="156"/>
      <c r="AK410" s="156"/>
      <c r="AL410" s="156"/>
      <c r="AM410" s="156"/>
      <c r="AN410" s="156"/>
      <c r="AO410" s="157"/>
      <c r="AP410" s="158"/>
      <c r="AQ410" s="158"/>
      <c r="AR410" s="158"/>
      <c r="AS410" s="158"/>
      <c r="AT410" s="158"/>
      <c r="AU410" s="158"/>
      <c r="AV410" s="158"/>
      <c r="AW410" s="178" t="str">
        <f>IF('DATA - Baseline'!AW410="Relaxed",1,IF('DATA - Baseline'!AW410="Rushed",2,IF('DATA - Baseline'!AW410="Happy",3,IF('DATA - Baseline'!AW410="Tired",4,""))))</f>
        <v/>
      </c>
      <c r="AX410" s="178" t="str">
        <f>IF('DATA - Baseline'!AX410="Relaxed",1,IF('DATA - Baseline'!AX410="Rushed",2,IF('DATA - Baseline'!AX410="Happy",3,IF('DATA - Baseline'!AX410="Tired",4,""))))</f>
        <v/>
      </c>
      <c r="AY410" s="154"/>
      <c r="AZ410" s="314" t="str">
        <f>IF('DATA - Baseline'!AZ410="Yes",1,IF('DATA - Baseline'!AZ410="No",2,""))</f>
        <v/>
      </c>
      <c r="BA410" s="273"/>
      <c r="BB410" s="159"/>
      <c r="BC410" s="159"/>
      <c r="BE410" s="175"/>
    </row>
    <row r="411" spans="1:57" s="132" customFormat="1" ht="15" x14ac:dyDescent="0.3">
      <c r="A411" s="148"/>
      <c r="B411" s="149"/>
      <c r="C411" s="236" t="str">
        <f t="shared" si="6"/>
        <v/>
      </c>
      <c r="D411" s="198" t="str">
        <f>IF('DATA - Baseline'!D411="","",'DATA - Baseline'!D411)</f>
        <v/>
      </c>
      <c r="E411" s="178" t="str">
        <f>IF('DATA - Baseline'!E411="","",'DATA - Baseline'!E411)</f>
        <v/>
      </c>
      <c r="F411" s="178" t="str">
        <f>IF('DATA - Baseline'!F411="","",'DATA - Baseline'!F411)</f>
        <v/>
      </c>
      <c r="G411" s="178" t="str">
        <f>IF('DATA - Baseline'!G410="","",INDEX(Codes,MATCH('DATA - Baseline'!G410,Modes,0)))</f>
        <v/>
      </c>
      <c r="H411" s="178"/>
      <c r="I411" s="178" t="str">
        <f>IF('DATA - Baseline'!I411="","",INDEX(Codes,MATCH('DATA - Baseline'!I411,Modes,0)))</f>
        <v/>
      </c>
      <c r="J411" s="134"/>
      <c r="K411" s="192" t="str">
        <f>IF('DATA - Baseline'!K411=0,"",IF('DATA - Baseline'!K411="","",'DATA - Baseline'!K411))</f>
        <v/>
      </c>
      <c r="L411" s="192" t="str">
        <f>IF('DATA - Baseline'!L411="Yes",1,IF('DATA - Baseline'!L411="No",2,""))</f>
        <v/>
      </c>
      <c r="M411" s="192" t="str">
        <f>IF('DATA - Baseline'!M411="Yes",1,IF('DATA - Baseline'!M411="No",2,""))</f>
        <v/>
      </c>
      <c r="N411" s="178" t="str">
        <f>IF('DATA - Baseline'!N411="Relaxed",1,IF('DATA - Baseline'!N411="Rushed",2,IF('DATA - Baseline'!N411="Happy",3,IF('DATA - Baseline'!N411="Frustrated",4,IF('DATA - Baseline'!N411="Other",5,"")))))</f>
        <v/>
      </c>
      <c r="O411" s="176"/>
      <c r="P411" s="178" t="str">
        <f>IF('DATA - Baseline'!P411="","",'DATA - Baseline'!P411)</f>
        <v/>
      </c>
      <c r="Q411" s="178" t="str">
        <f>IF('DATA - Baseline'!Q411="Boy",1,IF('DATA - Baseline'!Q411="Girl",2,""))</f>
        <v/>
      </c>
      <c r="R411" s="192" t="str">
        <f>IF('DATA - Baseline'!R411&gt;0,'DATA - Baseline'!R411,"")</f>
        <v/>
      </c>
      <c r="S411" s="178" t="str">
        <f>IF('DATA - Baseline'!S411="Less than 0.5km",1,IF('DATA - Baseline'!S411="0.51 to 1.59km",2,IF('DATA - Baseline'!S411="1.6 to 3km",3,IF('DATA - Baseline'!S411="Over 3km",4, ""))))</f>
        <v/>
      </c>
      <c r="T411" s="126"/>
      <c r="U411" s="135"/>
      <c r="V411" s="135"/>
      <c r="W411" s="135"/>
      <c r="X411" s="135"/>
      <c r="Y411" s="135"/>
      <c r="Z411" s="178" t="str">
        <f>IF('DATA - Baseline'!Z411="STRONGLY AGREE",1,IF('DATA - Baseline'!Z411="AGREE",2,IF('DATA - Baseline'!Z411="DISAGREE",3,IF('DATA - Baseline'!Z411="STRONGLY DISAGREE",4, ""))))</f>
        <v/>
      </c>
      <c r="AA411" s="178" t="str">
        <f>IF(C411="","",(IF(COUNTA('DATA - Baseline'!AB411:AV411)&gt;0,1,2)))</f>
        <v/>
      </c>
      <c r="AB411" s="152"/>
      <c r="AC411" s="153"/>
      <c r="AD411" s="153"/>
      <c r="AE411" s="153"/>
      <c r="AF411" s="153"/>
      <c r="AG411" s="153"/>
      <c r="AH411" s="151"/>
      <c r="AI411" s="156"/>
      <c r="AJ411" s="156"/>
      <c r="AK411" s="156"/>
      <c r="AL411" s="156"/>
      <c r="AM411" s="156"/>
      <c r="AN411" s="156"/>
      <c r="AO411" s="157"/>
      <c r="AP411" s="158"/>
      <c r="AQ411" s="158"/>
      <c r="AR411" s="158"/>
      <c r="AS411" s="158"/>
      <c r="AT411" s="158"/>
      <c r="AU411" s="158"/>
      <c r="AV411" s="158"/>
      <c r="AW411" s="178" t="str">
        <f>IF('DATA - Baseline'!AW411="Relaxed",1,IF('DATA - Baseline'!AW411="Rushed",2,IF('DATA - Baseline'!AW411="Happy",3,IF('DATA - Baseline'!AW411="Tired",4,""))))</f>
        <v/>
      </c>
      <c r="AX411" s="178" t="str">
        <f>IF('DATA - Baseline'!AX411="Relaxed",1,IF('DATA - Baseline'!AX411="Rushed",2,IF('DATA - Baseline'!AX411="Happy",3,IF('DATA - Baseline'!AX411="Tired",4,""))))</f>
        <v/>
      </c>
      <c r="AY411" s="154"/>
      <c r="AZ411" s="314" t="str">
        <f>IF('DATA - Baseline'!AZ411="Yes",1,IF('DATA - Baseline'!AZ411="No",2,""))</f>
        <v/>
      </c>
      <c r="BA411" s="273"/>
      <c r="BB411" s="159"/>
      <c r="BC411" s="159"/>
      <c r="BE411" s="175"/>
    </row>
    <row r="412" spans="1:57" s="132" customFormat="1" ht="15" x14ac:dyDescent="0.3">
      <c r="A412" s="148"/>
      <c r="B412" s="149"/>
      <c r="C412" s="236" t="str">
        <f t="shared" si="6"/>
        <v/>
      </c>
      <c r="D412" s="198" t="str">
        <f>IF('DATA - Baseline'!D412="","",'DATA - Baseline'!D412)</f>
        <v/>
      </c>
      <c r="E412" s="178" t="str">
        <f>IF('DATA - Baseline'!E412="","",'DATA - Baseline'!E412)</f>
        <v/>
      </c>
      <c r="F412" s="178" t="str">
        <f>IF('DATA - Baseline'!F412="","",'DATA - Baseline'!F412)</f>
        <v/>
      </c>
      <c r="G412" s="178" t="str">
        <f>IF('DATA - Baseline'!G411="","",INDEX(Codes,MATCH('DATA - Baseline'!G411,Modes,0)))</f>
        <v/>
      </c>
      <c r="H412" s="178"/>
      <c r="I412" s="178" t="str">
        <f>IF('DATA - Baseline'!I412="","",INDEX(Codes,MATCH('DATA - Baseline'!I412,Modes,0)))</f>
        <v/>
      </c>
      <c r="J412" s="134"/>
      <c r="K412" s="192" t="str">
        <f>IF('DATA - Baseline'!K412=0,"",IF('DATA - Baseline'!K412="","",'DATA - Baseline'!K412))</f>
        <v/>
      </c>
      <c r="L412" s="192" t="str">
        <f>IF('DATA - Baseline'!L412="Yes",1,IF('DATA - Baseline'!L412="No",2,""))</f>
        <v/>
      </c>
      <c r="M412" s="192" t="str">
        <f>IF('DATA - Baseline'!M412="Yes",1,IF('DATA - Baseline'!M412="No",2,""))</f>
        <v/>
      </c>
      <c r="N412" s="178" t="str">
        <f>IF('DATA - Baseline'!N412="Relaxed",1,IF('DATA - Baseline'!N412="Rushed",2,IF('DATA - Baseline'!N412="Happy",3,IF('DATA - Baseline'!N412="Frustrated",4,IF('DATA - Baseline'!N412="Other",5,"")))))</f>
        <v/>
      </c>
      <c r="O412" s="176"/>
      <c r="P412" s="178" t="str">
        <f>IF('DATA - Baseline'!P412="","",'DATA - Baseline'!P412)</f>
        <v/>
      </c>
      <c r="Q412" s="178" t="str">
        <f>IF('DATA - Baseline'!Q412="Boy",1,IF('DATA - Baseline'!Q412="Girl",2,""))</f>
        <v/>
      </c>
      <c r="R412" s="192" t="str">
        <f>IF('DATA - Baseline'!R412&gt;0,'DATA - Baseline'!R412,"")</f>
        <v/>
      </c>
      <c r="S412" s="178" t="str">
        <f>IF('DATA - Baseline'!S412="Less than 0.5km",1,IF('DATA - Baseline'!S412="0.51 to 1.59km",2,IF('DATA - Baseline'!S412="1.6 to 3km",3,IF('DATA - Baseline'!S412="Over 3km",4, ""))))</f>
        <v/>
      </c>
      <c r="T412" s="126"/>
      <c r="U412" s="135"/>
      <c r="V412" s="135"/>
      <c r="W412" s="135"/>
      <c r="X412" s="135"/>
      <c r="Y412" s="135"/>
      <c r="Z412" s="178" t="str">
        <f>IF('DATA - Baseline'!Z412="STRONGLY AGREE",1,IF('DATA - Baseline'!Z412="AGREE",2,IF('DATA - Baseline'!Z412="DISAGREE",3,IF('DATA - Baseline'!Z412="STRONGLY DISAGREE",4, ""))))</f>
        <v/>
      </c>
      <c r="AA412" s="178" t="str">
        <f>IF(C412="","",(IF(COUNTA('DATA - Baseline'!AB412:AV412)&gt;0,1,2)))</f>
        <v/>
      </c>
      <c r="AB412" s="152"/>
      <c r="AC412" s="153"/>
      <c r="AD412" s="153"/>
      <c r="AE412" s="153"/>
      <c r="AF412" s="153"/>
      <c r="AG412" s="153"/>
      <c r="AH412" s="151"/>
      <c r="AI412" s="156"/>
      <c r="AJ412" s="156"/>
      <c r="AK412" s="156"/>
      <c r="AL412" s="156"/>
      <c r="AM412" s="156"/>
      <c r="AN412" s="156"/>
      <c r="AO412" s="157"/>
      <c r="AP412" s="158"/>
      <c r="AQ412" s="158"/>
      <c r="AR412" s="158"/>
      <c r="AS412" s="158"/>
      <c r="AT412" s="158"/>
      <c r="AU412" s="158"/>
      <c r="AV412" s="158"/>
      <c r="AW412" s="178" t="str">
        <f>IF('DATA - Baseline'!AW412="Relaxed",1,IF('DATA - Baseline'!AW412="Rushed",2,IF('DATA - Baseline'!AW412="Happy",3,IF('DATA - Baseline'!AW412="Tired",4,""))))</f>
        <v/>
      </c>
      <c r="AX412" s="178" t="str">
        <f>IF('DATA - Baseline'!AX412="Relaxed",1,IF('DATA - Baseline'!AX412="Rushed",2,IF('DATA - Baseline'!AX412="Happy",3,IF('DATA - Baseline'!AX412="Tired",4,""))))</f>
        <v/>
      </c>
      <c r="AY412" s="154"/>
      <c r="AZ412" s="314" t="str">
        <f>IF('DATA - Baseline'!AZ412="Yes",1,IF('DATA - Baseline'!AZ412="No",2,""))</f>
        <v/>
      </c>
      <c r="BA412" s="273"/>
      <c r="BB412" s="159"/>
      <c r="BC412" s="159"/>
      <c r="BE412" s="175"/>
    </row>
    <row r="413" spans="1:57" s="132" customFormat="1" ht="15" x14ac:dyDescent="0.3">
      <c r="A413" s="148"/>
      <c r="B413" s="149"/>
      <c r="C413" s="236" t="str">
        <f t="shared" si="6"/>
        <v/>
      </c>
      <c r="D413" s="198" t="str">
        <f>IF('DATA - Baseline'!D413="","",'DATA - Baseline'!D413)</f>
        <v/>
      </c>
      <c r="E413" s="178" t="str">
        <f>IF('DATA - Baseline'!E413="","",'DATA - Baseline'!E413)</f>
        <v/>
      </c>
      <c r="F413" s="178" t="str">
        <f>IF('DATA - Baseline'!F413="","",'DATA - Baseline'!F413)</f>
        <v/>
      </c>
      <c r="G413" s="178" t="str">
        <f>IF('DATA - Baseline'!G412="","",INDEX(Codes,MATCH('DATA - Baseline'!G412,Modes,0)))</f>
        <v/>
      </c>
      <c r="H413" s="178"/>
      <c r="I413" s="178" t="str">
        <f>IF('DATA - Baseline'!I413="","",INDEX(Codes,MATCH('DATA - Baseline'!I413,Modes,0)))</f>
        <v/>
      </c>
      <c r="J413" s="134"/>
      <c r="K413" s="192" t="str">
        <f>IF('DATA - Baseline'!K413=0,"",IF('DATA - Baseline'!K413="","",'DATA - Baseline'!K413))</f>
        <v/>
      </c>
      <c r="L413" s="192" t="str">
        <f>IF('DATA - Baseline'!L413="Yes",1,IF('DATA - Baseline'!L413="No",2,""))</f>
        <v/>
      </c>
      <c r="M413" s="192" t="str">
        <f>IF('DATA - Baseline'!M413="Yes",1,IF('DATA - Baseline'!M413="No",2,""))</f>
        <v/>
      </c>
      <c r="N413" s="178" t="str">
        <f>IF('DATA - Baseline'!N413="Relaxed",1,IF('DATA - Baseline'!N413="Rushed",2,IF('DATA - Baseline'!N413="Happy",3,IF('DATA - Baseline'!N413="Frustrated",4,IF('DATA - Baseline'!N413="Other",5,"")))))</f>
        <v/>
      </c>
      <c r="O413" s="176"/>
      <c r="P413" s="178" t="str">
        <f>IF('DATA - Baseline'!P413="","",'DATA - Baseline'!P413)</f>
        <v/>
      </c>
      <c r="Q413" s="178" t="str">
        <f>IF('DATA - Baseline'!Q413="Boy",1,IF('DATA - Baseline'!Q413="Girl",2,""))</f>
        <v/>
      </c>
      <c r="R413" s="192" t="str">
        <f>IF('DATA - Baseline'!R413&gt;0,'DATA - Baseline'!R413,"")</f>
        <v/>
      </c>
      <c r="S413" s="178" t="str">
        <f>IF('DATA - Baseline'!S413="Less than 0.5km",1,IF('DATA - Baseline'!S413="0.51 to 1.59km",2,IF('DATA - Baseline'!S413="1.6 to 3km",3,IF('DATA - Baseline'!S413="Over 3km",4, ""))))</f>
        <v/>
      </c>
      <c r="T413" s="126"/>
      <c r="U413" s="135"/>
      <c r="V413" s="135"/>
      <c r="W413" s="135"/>
      <c r="X413" s="135"/>
      <c r="Y413" s="135"/>
      <c r="Z413" s="178" t="str">
        <f>IF('DATA - Baseline'!Z413="STRONGLY AGREE",1,IF('DATA - Baseline'!Z413="AGREE",2,IF('DATA - Baseline'!Z413="DISAGREE",3,IF('DATA - Baseline'!Z413="STRONGLY DISAGREE",4, ""))))</f>
        <v/>
      </c>
      <c r="AA413" s="178" t="str">
        <f>IF(C413="","",(IF(COUNTA('DATA - Baseline'!AB413:AV413)&gt;0,1,2)))</f>
        <v/>
      </c>
      <c r="AB413" s="152"/>
      <c r="AC413" s="153"/>
      <c r="AD413" s="153"/>
      <c r="AE413" s="153"/>
      <c r="AF413" s="153"/>
      <c r="AG413" s="153"/>
      <c r="AH413" s="151"/>
      <c r="AI413" s="156"/>
      <c r="AJ413" s="156"/>
      <c r="AK413" s="156"/>
      <c r="AL413" s="156"/>
      <c r="AM413" s="156"/>
      <c r="AN413" s="156"/>
      <c r="AO413" s="157"/>
      <c r="AP413" s="158"/>
      <c r="AQ413" s="158"/>
      <c r="AR413" s="158"/>
      <c r="AS413" s="158"/>
      <c r="AT413" s="158"/>
      <c r="AU413" s="158"/>
      <c r="AV413" s="158"/>
      <c r="AW413" s="178" t="str">
        <f>IF('DATA - Baseline'!AW413="Relaxed",1,IF('DATA - Baseline'!AW413="Rushed",2,IF('DATA - Baseline'!AW413="Happy",3,IF('DATA - Baseline'!AW413="Tired",4,""))))</f>
        <v/>
      </c>
      <c r="AX413" s="178" t="str">
        <f>IF('DATA - Baseline'!AX413="Relaxed",1,IF('DATA - Baseline'!AX413="Rushed",2,IF('DATA - Baseline'!AX413="Happy",3,IF('DATA - Baseline'!AX413="Tired",4,""))))</f>
        <v/>
      </c>
      <c r="AY413" s="154"/>
      <c r="AZ413" s="314" t="str">
        <f>IF('DATA - Baseline'!AZ413="Yes",1,IF('DATA - Baseline'!AZ413="No",2,""))</f>
        <v/>
      </c>
      <c r="BA413" s="273"/>
      <c r="BB413" s="159"/>
      <c r="BC413" s="159"/>
      <c r="BE413" s="175"/>
    </row>
    <row r="414" spans="1:57" s="132" customFormat="1" ht="15" x14ac:dyDescent="0.3">
      <c r="A414" s="148"/>
      <c r="B414" s="149"/>
      <c r="C414" s="236" t="str">
        <f t="shared" si="6"/>
        <v/>
      </c>
      <c r="D414" s="198" t="str">
        <f>IF('DATA - Baseline'!D414="","",'DATA - Baseline'!D414)</f>
        <v/>
      </c>
      <c r="E414" s="178" t="str">
        <f>IF('DATA - Baseline'!E414="","",'DATA - Baseline'!E414)</f>
        <v/>
      </c>
      <c r="F414" s="178" t="str">
        <f>IF('DATA - Baseline'!F414="","",'DATA - Baseline'!F414)</f>
        <v/>
      </c>
      <c r="G414" s="178" t="str">
        <f>IF('DATA - Baseline'!G413="","",INDEX(Codes,MATCH('DATA - Baseline'!G413,Modes,0)))</f>
        <v/>
      </c>
      <c r="H414" s="178"/>
      <c r="I414" s="178" t="str">
        <f>IF('DATA - Baseline'!I414="","",INDEX(Codes,MATCH('DATA - Baseline'!I414,Modes,0)))</f>
        <v/>
      </c>
      <c r="J414" s="134"/>
      <c r="K414" s="192" t="str">
        <f>IF('DATA - Baseline'!K414=0,"",IF('DATA - Baseline'!K414="","",'DATA - Baseline'!K414))</f>
        <v/>
      </c>
      <c r="L414" s="192" t="str">
        <f>IF('DATA - Baseline'!L414="Yes",1,IF('DATA - Baseline'!L414="No",2,""))</f>
        <v/>
      </c>
      <c r="M414" s="192" t="str">
        <f>IF('DATA - Baseline'!M414="Yes",1,IF('DATA - Baseline'!M414="No",2,""))</f>
        <v/>
      </c>
      <c r="N414" s="178" t="str">
        <f>IF('DATA - Baseline'!N414="Relaxed",1,IF('DATA - Baseline'!N414="Rushed",2,IF('DATA - Baseline'!N414="Happy",3,IF('DATA - Baseline'!N414="Frustrated",4,IF('DATA - Baseline'!N414="Other",5,"")))))</f>
        <v/>
      </c>
      <c r="O414" s="176"/>
      <c r="P414" s="178" t="str">
        <f>IF('DATA - Baseline'!P414="","",'DATA - Baseline'!P414)</f>
        <v/>
      </c>
      <c r="Q414" s="178" t="str">
        <f>IF('DATA - Baseline'!Q414="Boy",1,IF('DATA - Baseline'!Q414="Girl",2,""))</f>
        <v/>
      </c>
      <c r="R414" s="192" t="str">
        <f>IF('DATA - Baseline'!R414&gt;0,'DATA - Baseline'!R414,"")</f>
        <v/>
      </c>
      <c r="S414" s="178" t="str">
        <f>IF('DATA - Baseline'!S414="Less than 0.5km",1,IF('DATA - Baseline'!S414="0.51 to 1.59km",2,IF('DATA - Baseline'!S414="1.6 to 3km",3,IF('DATA - Baseline'!S414="Over 3km",4, ""))))</f>
        <v/>
      </c>
      <c r="T414" s="126"/>
      <c r="U414" s="135"/>
      <c r="V414" s="135"/>
      <c r="W414" s="135"/>
      <c r="X414" s="135"/>
      <c r="Y414" s="135"/>
      <c r="Z414" s="178" t="str">
        <f>IF('DATA - Baseline'!Z414="STRONGLY AGREE",1,IF('DATA - Baseline'!Z414="AGREE",2,IF('DATA - Baseline'!Z414="DISAGREE",3,IF('DATA - Baseline'!Z414="STRONGLY DISAGREE",4, ""))))</f>
        <v/>
      </c>
      <c r="AA414" s="178" t="str">
        <f>IF(C414="","",(IF(COUNTA('DATA - Baseline'!AB414:AV414)&gt;0,1,2)))</f>
        <v/>
      </c>
      <c r="AB414" s="152"/>
      <c r="AC414" s="153"/>
      <c r="AD414" s="153"/>
      <c r="AE414" s="153"/>
      <c r="AF414" s="153"/>
      <c r="AG414" s="153"/>
      <c r="AH414" s="151"/>
      <c r="AI414" s="156"/>
      <c r="AJ414" s="156"/>
      <c r="AK414" s="156"/>
      <c r="AL414" s="156"/>
      <c r="AM414" s="156"/>
      <c r="AN414" s="156"/>
      <c r="AO414" s="157"/>
      <c r="AP414" s="158"/>
      <c r="AQ414" s="158"/>
      <c r="AR414" s="158"/>
      <c r="AS414" s="158"/>
      <c r="AT414" s="158"/>
      <c r="AU414" s="158"/>
      <c r="AV414" s="158"/>
      <c r="AW414" s="178" t="str">
        <f>IF('DATA - Baseline'!AW414="Relaxed",1,IF('DATA - Baseline'!AW414="Rushed",2,IF('DATA - Baseline'!AW414="Happy",3,IF('DATA - Baseline'!AW414="Tired",4,""))))</f>
        <v/>
      </c>
      <c r="AX414" s="178" t="str">
        <f>IF('DATA - Baseline'!AX414="Relaxed",1,IF('DATA - Baseline'!AX414="Rushed",2,IF('DATA - Baseline'!AX414="Happy",3,IF('DATA - Baseline'!AX414="Tired",4,""))))</f>
        <v/>
      </c>
      <c r="AY414" s="154"/>
      <c r="AZ414" s="314" t="str">
        <f>IF('DATA - Baseline'!AZ414="Yes",1,IF('DATA - Baseline'!AZ414="No",2,""))</f>
        <v/>
      </c>
      <c r="BA414" s="273"/>
      <c r="BB414" s="159"/>
      <c r="BC414" s="159"/>
      <c r="BE414" s="175"/>
    </row>
    <row r="415" spans="1:57" s="132" customFormat="1" ht="15" x14ac:dyDescent="0.3">
      <c r="A415" s="148"/>
      <c r="B415" s="149"/>
      <c r="C415" s="236" t="str">
        <f t="shared" si="6"/>
        <v/>
      </c>
      <c r="D415" s="198" t="str">
        <f>IF('DATA - Baseline'!D415="","",'DATA - Baseline'!D415)</f>
        <v/>
      </c>
      <c r="E415" s="178" t="str">
        <f>IF('DATA - Baseline'!E415="","",'DATA - Baseline'!E415)</f>
        <v/>
      </c>
      <c r="F415" s="178" t="str">
        <f>IF('DATA - Baseline'!F415="","",'DATA - Baseline'!F415)</f>
        <v/>
      </c>
      <c r="G415" s="178" t="str">
        <f>IF('DATA - Baseline'!G414="","",INDEX(Codes,MATCH('DATA - Baseline'!G414,Modes,0)))</f>
        <v/>
      </c>
      <c r="H415" s="178"/>
      <c r="I415" s="178" t="str">
        <f>IF('DATA - Baseline'!I415="","",INDEX(Codes,MATCH('DATA - Baseline'!I415,Modes,0)))</f>
        <v/>
      </c>
      <c r="J415" s="134"/>
      <c r="K415" s="192" t="str">
        <f>IF('DATA - Baseline'!K415=0,"",IF('DATA - Baseline'!K415="","",'DATA - Baseline'!K415))</f>
        <v/>
      </c>
      <c r="L415" s="192" t="str">
        <f>IF('DATA - Baseline'!L415="Yes",1,IF('DATA - Baseline'!L415="No",2,""))</f>
        <v/>
      </c>
      <c r="M415" s="192" t="str">
        <f>IF('DATA - Baseline'!M415="Yes",1,IF('DATA - Baseline'!M415="No",2,""))</f>
        <v/>
      </c>
      <c r="N415" s="178" t="str">
        <f>IF('DATA - Baseline'!N415="Relaxed",1,IF('DATA - Baseline'!N415="Rushed",2,IF('DATA - Baseline'!N415="Happy",3,IF('DATA - Baseline'!N415="Frustrated",4,IF('DATA - Baseline'!N415="Other",5,"")))))</f>
        <v/>
      </c>
      <c r="O415" s="176"/>
      <c r="P415" s="178" t="str">
        <f>IF('DATA - Baseline'!P415="","",'DATA - Baseline'!P415)</f>
        <v/>
      </c>
      <c r="Q415" s="178" t="str">
        <f>IF('DATA - Baseline'!Q415="Boy",1,IF('DATA - Baseline'!Q415="Girl",2,""))</f>
        <v/>
      </c>
      <c r="R415" s="192" t="str">
        <f>IF('DATA - Baseline'!R415&gt;0,'DATA - Baseline'!R415,"")</f>
        <v/>
      </c>
      <c r="S415" s="178" t="str">
        <f>IF('DATA - Baseline'!S415="Less than 0.5km",1,IF('DATA - Baseline'!S415="0.51 to 1.59km",2,IF('DATA - Baseline'!S415="1.6 to 3km",3,IF('DATA - Baseline'!S415="Over 3km",4, ""))))</f>
        <v/>
      </c>
      <c r="T415" s="126"/>
      <c r="U415" s="135"/>
      <c r="V415" s="135"/>
      <c r="W415" s="135"/>
      <c r="X415" s="135"/>
      <c r="Y415" s="135"/>
      <c r="Z415" s="178" t="str">
        <f>IF('DATA - Baseline'!Z415="STRONGLY AGREE",1,IF('DATA - Baseline'!Z415="AGREE",2,IF('DATA - Baseline'!Z415="DISAGREE",3,IF('DATA - Baseline'!Z415="STRONGLY DISAGREE",4, ""))))</f>
        <v/>
      </c>
      <c r="AA415" s="178" t="str">
        <f>IF(C415="","",(IF(COUNTA('DATA - Baseline'!AB415:AV415)&gt;0,1,2)))</f>
        <v/>
      </c>
      <c r="AB415" s="152"/>
      <c r="AC415" s="153"/>
      <c r="AD415" s="153"/>
      <c r="AE415" s="153"/>
      <c r="AF415" s="153"/>
      <c r="AG415" s="153"/>
      <c r="AH415" s="150"/>
      <c r="AI415" s="156"/>
      <c r="AJ415" s="156"/>
      <c r="AK415" s="156"/>
      <c r="AL415" s="156"/>
      <c r="AM415" s="156"/>
      <c r="AN415" s="156"/>
      <c r="AO415" s="157"/>
      <c r="AP415" s="158"/>
      <c r="AQ415" s="158"/>
      <c r="AR415" s="158"/>
      <c r="AS415" s="158"/>
      <c r="AT415" s="158"/>
      <c r="AU415" s="158"/>
      <c r="AV415" s="158"/>
      <c r="AW415" s="178" t="str">
        <f>IF('DATA - Baseline'!AW415="Relaxed",1,IF('DATA - Baseline'!AW415="Rushed",2,IF('DATA - Baseline'!AW415="Happy",3,IF('DATA - Baseline'!AW415="Tired",4,""))))</f>
        <v/>
      </c>
      <c r="AX415" s="178" t="str">
        <f>IF('DATA - Baseline'!AX415="Relaxed",1,IF('DATA - Baseline'!AX415="Rushed",2,IF('DATA - Baseline'!AX415="Happy",3,IF('DATA - Baseline'!AX415="Tired",4,""))))</f>
        <v/>
      </c>
      <c r="AY415" s="154"/>
      <c r="AZ415" s="314" t="str">
        <f>IF('DATA - Baseline'!AZ415="Yes",1,IF('DATA - Baseline'!AZ415="No",2,""))</f>
        <v/>
      </c>
      <c r="BA415" s="273"/>
      <c r="BB415" s="159"/>
      <c r="BC415" s="159"/>
      <c r="BE415" s="175"/>
    </row>
    <row r="416" spans="1:57" s="132" customFormat="1" ht="15" x14ac:dyDescent="0.3">
      <c r="A416" s="148"/>
      <c r="B416" s="149"/>
      <c r="C416" s="236" t="str">
        <f t="shared" si="6"/>
        <v/>
      </c>
      <c r="D416" s="198" t="str">
        <f>IF('DATA - Baseline'!D416="","",'DATA - Baseline'!D416)</f>
        <v/>
      </c>
      <c r="E416" s="178" t="str">
        <f>IF('DATA - Baseline'!E416="","",'DATA - Baseline'!E416)</f>
        <v/>
      </c>
      <c r="F416" s="178" t="str">
        <f>IF('DATA - Baseline'!F416="","",'DATA - Baseline'!F416)</f>
        <v/>
      </c>
      <c r="G416" s="178" t="str">
        <f>IF('DATA - Baseline'!G415="","",INDEX(Codes,MATCH('DATA - Baseline'!G415,Modes,0)))</f>
        <v/>
      </c>
      <c r="H416" s="178"/>
      <c r="I416" s="178" t="str">
        <f>IF('DATA - Baseline'!I416="","",INDEX(Codes,MATCH('DATA - Baseline'!I416,Modes,0)))</f>
        <v/>
      </c>
      <c r="J416" s="134"/>
      <c r="K416" s="192" t="str">
        <f>IF('DATA - Baseline'!K416=0,"",IF('DATA - Baseline'!K416="","",'DATA - Baseline'!K416))</f>
        <v/>
      </c>
      <c r="L416" s="192" t="str">
        <f>IF('DATA - Baseline'!L416="Yes",1,IF('DATA - Baseline'!L416="No",2,""))</f>
        <v/>
      </c>
      <c r="M416" s="192" t="str">
        <f>IF('DATA - Baseline'!M416="Yes",1,IF('DATA - Baseline'!M416="No",2,""))</f>
        <v/>
      </c>
      <c r="N416" s="178" t="str">
        <f>IF('DATA - Baseline'!N416="Relaxed",1,IF('DATA - Baseline'!N416="Rushed",2,IF('DATA - Baseline'!N416="Happy",3,IF('DATA - Baseline'!N416="Frustrated",4,IF('DATA - Baseline'!N416="Other",5,"")))))</f>
        <v/>
      </c>
      <c r="O416" s="176"/>
      <c r="P416" s="178" t="str">
        <f>IF('DATA - Baseline'!P416="","",'DATA - Baseline'!P416)</f>
        <v/>
      </c>
      <c r="Q416" s="178" t="str">
        <f>IF('DATA - Baseline'!Q416="Boy",1,IF('DATA - Baseline'!Q416="Girl",2,""))</f>
        <v/>
      </c>
      <c r="R416" s="192" t="str">
        <f>IF('DATA - Baseline'!R416&gt;0,'DATA - Baseline'!R416,"")</f>
        <v/>
      </c>
      <c r="S416" s="178" t="str">
        <f>IF('DATA - Baseline'!S416="Less than 0.5km",1,IF('DATA - Baseline'!S416="0.51 to 1.59km",2,IF('DATA - Baseline'!S416="1.6 to 3km",3,IF('DATA - Baseline'!S416="Over 3km",4, ""))))</f>
        <v/>
      </c>
      <c r="T416" s="126"/>
      <c r="U416" s="135"/>
      <c r="V416" s="135"/>
      <c r="W416" s="135"/>
      <c r="X416" s="135"/>
      <c r="Y416" s="135"/>
      <c r="Z416" s="178" t="str">
        <f>IF('DATA - Baseline'!Z416="STRONGLY AGREE",1,IF('DATA - Baseline'!Z416="AGREE",2,IF('DATA - Baseline'!Z416="DISAGREE",3,IF('DATA - Baseline'!Z416="STRONGLY DISAGREE",4, ""))))</f>
        <v/>
      </c>
      <c r="AA416" s="178" t="str">
        <f>IF(C416="","",(IF(COUNTA('DATA - Baseline'!AB416:AV416)&gt;0,1,2)))</f>
        <v/>
      </c>
      <c r="AB416" s="152"/>
      <c r="AC416" s="153"/>
      <c r="AD416" s="153"/>
      <c r="AE416" s="153"/>
      <c r="AF416" s="153"/>
      <c r="AG416" s="153"/>
      <c r="AH416" s="151"/>
      <c r="AI416" s="156"/>
      <c r="AJ416" s="156"/>
      <c r="AK416" s="156"/>
      <c r="AL416" s="156"/>
      <c r="AM416" s="156"/>
      <c r="AN416" s="156"/>
      <c r="AO416" s="157"/>
      <c r="AP416" s="158"/>
      <c r="AQ416" s="158"/>
      <c r="AR416" s="158"/>
      <c r="AS416" s="158"/>
      <c r="AT416" s="158"/>
      <c r="AU416" s="158"/>
      <c r="AV416" s="158"/>
      <c r="AW416" s="178" t="str">
        <f>IF('DATA - Baseline'!AW416="Relaxed",1,IF('DATA - Baseline'!AW416="Rushed",2,IF('DATA - Baseline'!AW416="Happy",3,IF('DATA - Baseline'!AW416="Tired",4,""))))</f>
        <v/>
      </c>
      <c r="AX416" s="178" t="str">
        <f>IF('DATA - Baseline'!AX416="Relaxed",1,IF('DATA - Baseline'!AX416="Rushed",2,IF('DATA - Baseline'!AX416="Happy",3,IF('DATA - Baseline'!AX416="Tired",4,""))))</f>
        <v/>
      </c>
      <c r="AY416" s="154"/>
      <c r="AZ416" s="314" t="str">
        <f>IF('DATA - Baseline'!AZ416="Yes",1,IF('DATA - Baseline'!AZ416="No",2,""))</f>
        <v/>
      </c>
      <c r="BA416" s="273"/>
      <c r="BB416" s="159"/>
      <c r="BC416" s="159"/>
      <c r="BE416" s="175"/>
    </row>
    <row r="417" spans="1:57" s="132" customFormat="1" ht="15" x14ac:dyDescent="0.3">
      <c r="A417" s="148"/>
      <c r="B417" s="149"/>
      <c r="C417" s="236" t="str">
        <f t="shared" si="6"/>
        <v/>
      </c>
      <c r="D417" s="198" t="str">
        <f>IF('DATA - Baseline'!D417="","",'DATA - Baseline'!D417)</f>
        <v/>
      </c>
      <c r="E417" s="178" t="str">
        <f>IF('DATA - Baseline'!E417="","",'DATA - Baseline'!E417)</f>
        <v/>
      </c>
      <c r="F417" s="178" t="str">
        <f>IF('DATA - Baseline'!F417="","",'DATA - Baseline'!F417)</f>
        <v/>
      </c>
      <c r="G417" s="178" t="str">
        <f>IF('DATA - Baseline'!G416="","",INDEX(Codes,MATCH('DATA - Baseline'!G416,Modes,0)))</f>
        <v/>
      </c>
      <c r="H417" s="178"/>
      <c r="I417" s="178" t="str">
        <f>IF('DATA - Baseline'!I417="","",INDEX(Codes,MATCH('DATA - Baseline'!I417,Modes,0)))</f>
        <v/>
      </c>
      <c r="J417" s="134"/>
      <c r="K417" s="192" t="str">
        <f>IF('DATA - Baseline'!K417=0,"",IF('DATA - Baseline'!K417="","",'DATA - Baseline'!K417))</f>
        <v/>
      </c>
      <c r="L417" s="192" t="str">
        <f>IF('DATA - Baseline'!L417="Yes",1,IF('DATA - Baseline'!L417="No",2,""))</f>
        <v/>
      </c>
      <c r="M417" s="192" t="str">
        <f>IF('DATA - Baseline'!M417="Yes",1,IF('DATA - Baseline'!M417="No",2,""))</f>
        <v/>
      </c>
      <c r="N417" s="178" t="str">
        <f>IF('DATA - Baseline'!N417="Relaxed",1,IF('DATA - Baseline'!N417="Rushed",2,IF('DATA - Baseline'!N417="Happy",3,IF('DATA - Baseline'!N417="Frustrated",4,IF('DATA - Baseline'!N417="Other",5,"")))))</f>
        <v/>
      </c>
      <c r="O417" s="176"/>
      <c r="P417" s="178" t="str">
        <f>IF('DATA - Baseline'!P417="","",'DATA - Baseline'!P417)</f>
        <v/>
      </c>
      <c r="Q417" s="178" t="str">
        <f>IF('DATA - Baseline'!Q417="Boy",1,IF('DATA - Baseline'!Q417="Girl",2,""))</f>
        <v/>
      </c>
      <c r="R417" s="192" t="str">
        <f>IF('DATA - Baseline'!R417&gt;0,'DATA - Baseline'!R417,"")</f>
        <v/>
      </c>
      <c r="S417" s="178" t="str">
        <f>IF('DATA - Baseline'!S417="Less than 0.5km",1,IF('DATA - Baseline'!S417="0.51 to 1.59km",2,IF('DATA - Baseline'!S417="1.6 to 3km",3,IF('DATA - Baseline'!S417="Over 3km",4, ""))))</f>
        <v/>
      </c>
      <c r="T417" s="126"/>
      <c r="U417" s="135"/>
      <c r="V417" s="135"/>
      <c r="W417" s="135"/>
      <c r="X417" s="135"/>
      <c r="Y417" s="135"/>
      <c r="Z417" s="178" t="str">
        <f>IF('DATA - Baseline'!Z417="STRONGLY AGREE",1,IF('DATA - Baseline'!Z417="AGREE",2,IF('DATA - Baseline'!Z417="DISAGREE",3,IF('DATA - Baseline'!Z417="STRONGLY DISAGREE",4, ""))))</f>
        <v/>
      </c>
      <c r="AA417" s="178" t="str">
        <f>IF(C417="","",(IF(COUNTA('DATA - Baseline'!AB417:AV417)&gt;0,1,2)))</f>
        <v/>
      </c>
      <c r="AB417" s="152"/>
      <c r="AC417" s="153"/>
      <c r="AD417" s="153"/>
      <c r="AE417" s="153"/>
      <c r="AF417" s="153"/>
      <c r="AG417" s="153"/>
      <c r="AH417" s="151"/>
      <c r="AI417" s="156"/>
      <c r="AJ417" s="156"/>
      <c r="AK417" s="156"/>
      <c r="AL417" s="156"/>
      <c r="AM417" s="156"/>
      <c r="AN417" s="156"/>
      <c r="AO417" s="157"/>
      <c r="AP417" s="158"/>
      <c r="AQ417" s="158"/>
      <c r="AR417" s="158"/>
      <c r="AS417" s="158"/>
      <c r="AT417" s="158"/>
      <c r="AU417" s="158"/>
      <c r="AV417" s="158"/>
      <c r="AW417" s="178" t="str">
        <f>IF('DATA - Baseline'!AW417="Relaxed",1,IF('DATA - Baseline'!AW417="Rushed",2,IF('DATA - Baseline'!AW417="Happy",3,IF('DATA - Baseline'!AW417="Tired",4,""))))</f>
        <v/>
      </c>
      <c r="AX417" s="178" t="str">
        <f>IF('DATA - Baseline'!AX417="Relaxed",1,IF('DATA - Baseline'!AX417="Rushed",2,IF('DATA - Baseline'!AX417="Happy",3,IF('DATA - Baseline'!AX417="Tired",4,""))))</f>
        <v/>
      </c>
      <c r="AY417" s="154"/>
      <c r="AZ417" s="314" t="str">
        <f>IF('DATA - Baseline'!AZ417="Yes",1,IF('DATA - Baseline'!AZ417="No",2,""))</f>
        <v/>
      </c>
      <c r="BA417" s="273"/>
      <c r="BB417" s="159"/>
      <c r="BC417" s="159"/>
      <c r="BE417" s="175"/>
    </row>
    <row r="418" spans="1:57" s="132" customFormat="1" ht="15" x14ac:dyDescent="0.3">
      <c r="A418" s="148"/>
      <c r="B418" s="149"/>
      <c r="C418" s="236" t="str">
        <f t="shared" si="6"/>
        <v/>
      </c>
      <c r="D418" s="198" t="str">
        <f>IF('DATA - Baseline'!D418="","",'DATA - Baseline'!D418)</f>
        <v/>
      </c>
      <c r="E418" s="178" t="str">
        <f>IF('DATA - Baseline'!E418="","",'DATA - Baseline'!E418)</f>
        <v/>
      </c>
      <c r="F418" s="178" t="str">
        <f>IF('DATA - Baseline'!F418="","",'DATA - Baseline'!F418)</f>
        <v/>
      </c>
      <c r="G418" s="178" t="str">
        <f>IF('DATA - Baseline'!G417="","",INDEX(Codes,MATCH('DATA - Baseline'!G417,Modes,0)))</f>
        <v/>
      </c>
      <c r="H418" s="178"/>
      <c r="I418" s="178" t="str">
        <f>IF('DATA - Baseline'!I418="","",INDEX(Codes,MATCH('DATA - Baseline'!I418,Modes,0)))</f>
        <v/>
      </c>
      <c r="J418" s="134"/>
      <c r="K418" s="192" t="str">
        <f>IF('DATA - Baseline'!K418=0,"",IF('DATA - Baseline'!K418="","",'DATA - Baseline'!K418))</f>
        <v/>
      </c>
      <c r="L418" s="192" t="str">
        <f>IF('DATA - Baseline'!L418="Yes",1,IF('DATA - Baseline'!L418="No",2,""))</f>
        <v/>
      </c>
      <c r="M418" s="192" t="str">
        <f>IF('DATA - Baseline'!M418="Yes",1,IF('DATA - Baseline'!M418="No",2,""))</f>
        <v/>
      </c>
      <c r="N418" s="178" t="str">
        <f>IF('DATA - Baseline'!N418="Relaxed",1,IF('DATA - Baseline'!N418="Rushed",2,IF('DATA - Baseline'!N418="Happy",3,IF('DATA - Baseline'!N418="Frustrated",4,IF('DATA - Baseline'!N418="Other",5,"")))))</f>
        <v/>
      </c>
      <c r="O418" s="176"/>
      <c r="P418" s="178" t="str">
        <f>IF('DATA - Baseline'!P418="","",'DATA - Baseline'!P418)</f>
        <v/>
      </c>
      <c r="Q418" s="178" t="str">
        <f>IF('DATA - Baseline'!Q418="Boy",1,IF('DATA - Baseline'!Q418="Girl",2,""))</f>
        <v/>
      </c>
      <c r="R418" s="192" t="str">
        <f>IF('DATA - Baseline'!R418&gt;0,'DATA - Baseline'!R418,"")</f>
        <v/>
      </c>
      <c r="S418" s="178" t="str">
        <f>IF('DATA - Baseline'!S418="Less than 0.5km",1,IF('DATA - Baseline'!S418="0.51 to 1.59km",2,IF('DATA - Baseline'!S418="1.6 to 3km",3,IF('DATA - Baseline'!S418="Over 3km",4, ""))))</f>
        <v/>
      </c>
      <c r="T418" s="126"/>
      <c r="U418" s="135"/>
      <c r="V418" s="135"/>
      <c r="W418" s="135"/>
      <c r="X418" s="135"/>
      <c r="Y418" s="135"/>
      <c r="Z418" s="178" t="str">
        <f>IF('DATA - Baseline'!Z418="STRONGLY AGREE",1,IF('DATA - Baseline'!Z418="AGREE",2,IF('DATA - Baseline'!Z418="DISAGREE",3,IF('DATA - Baseline'!Z418="STRONGLY DISAGREE",4, ""))))</f>
        <v/>
      </c>
      <c r="AA418" s="178" t="str">
        <f>IF(C418="","",(IF(COUNTA('DATA - Baseline'!AB418:AV418)&gt;0,1,2)))</f>
        <v/>
      </c>
      <c r="AB418" s="152"/>
      <c r="AC418" s="153"/>
      <c r="AD418" s="153"/>
      <c r="AE418" s="153"/>
      <c r="AF418" s="153"/>
      <c r="AG418" s="153"/>
      <c r="AH418" s="151"/>
      <c r="AI418" s="156"/>
      <c r="AJ418" s="156"/>
      <c r="AK418" s="156"/>
      <c r="AL418" s="156"/>
      <c r="AM418" s="156"/>
      <c r="AN418" s="156"/>
      <c r="AO418" s="157"/>
      <c r="AP418" s="158"/>
      <c r="AQ418" s="158"/>
      <c r="AR418" s="158"/>
      <c r="AS418" s="158"/>
      <c r="AT418" s="158"/>
      <c r="AU418" s="158"/>
      <c r="AV418" s="158"/>
      <c r="AW418" s="178" t="str">
        <f>IF('DATA - Baseline'!AW418="Relaxed",1,IF('DATA - Baseline'!AW418="Rushed",2,IF('DATA - Baseline'!AW418="Happy",3,IF('DATA - Baseline'!AW418="Tired",4,""))))</f>
        <v/>
      </c>
      <c r="AX418" s="178" t="str">
        <f>IF('DATA - Baseline'!AX418="Relaxed",1,IF('DATA - Baseline'!AX418="Rushed",2,IF('DATA - Baseline'!AX418="Happy",3,IF('DATA - Baseline'!AX418="Tired",4,""))))</f>
        <v/>
      </c>
      <c r="AY418" s="154"/>
      <c r="AZ418" s="314" t="str">
        <f>IF('DATA - Baseline'!AZ418="Yes",1,IF('DATA - Baseline'!AZ418="No",2,""))</f>
        <v/>
      </c>
      <c r="BA418" s="273"/>
      <c r="BB418" s="159"/>
      <c r="BC418" s="159"/>
      <c r="BE418" s="175"/>
    </row>
    <row r="419" spans="1:57" s="132" customFormat="1" ht="15" x14ac:dyDescent="0.3">
      <c r="A419" s="148"/>
      <c r="B419" s="149"/>
      <c r="C419" s="236" t="str">
        <f t="shared" si="6"/>
        <v/>
      </c>
      <c r="D419" s="198" t="str">
        <f>IF('DATA - Baseline'!D419="","",'DATA - Baseline'!D419)</f>
        <v/>
      </c>
      <c r="E419" s="178" t="str">
        <f>IF('DATA - Baseline'!E419="","",'DATA - Baseline'!E419)</f>
        <v/>
      </c>
      <c r="F419" s="178" t="str">
        <f>IF('DATA - Baseline'!F419="","",'DATA - Baseline'!F419)</f>
        <v/>
      </c>
      <c r="G419" s="178" t="str">
        <f>IF('DATA - Baseline'!G418="","",INDEX(Codes,MATCH('DATA - Baseline'!G418,Modes,0)))</f>
        <v/>
      </c>
      <c r="H419" s="178"/>
      <c r="I419" s="178" t="str">
        <f>IF('DATA - Baseline'!I419="","",INDEX(Codes,MATCH('DATA - Baseline'!I419,Modes,0)))</f>
        <v/>
      </c>
      <c r="J419" s="134"/>
      <c r="K419" s="192" t="str">
        <f>IF('DATA - Baseline'!K419=0,"",IF('DATA - Baseline'!K419="","",'DATA - Baseline'!K419))</f>
        <v/>
      </c>
      <c r="L419" s="192" t="str">
        <f>IF('DATA - Baseline'!L419="Yes",1,IF('DATA - Baseline'!L419="No",2,""))</f>
        <v/>
      </c>
      <c r="M419" s="192" t="str">
        <f>IF('DATA - Baseline'!M419="Yes",1,IF('DATA - Baseline'!M419="No",2,""))</f>
        <v/>
      </c>
      <c r="N419" s="178" t="str">
        <f>IF('DATA - Baseline'!N419="Relaxed",1,IF('DATA - Baseline'!N419="Rushed",2,IF('DATA - Baseline'!N419="Happy",3,IF('DATA - Baseline'!N419="Frustrated",4,IF('DATA - Baseline'!N419="Other",5,"")))))</f>
        <v/>
      </c>
      <c r="O419" s="176"/>
      <c r="P419" s="178" t="str">
        <f>IF('DATA - Baseline'!P419="","",'DATA - Baseline'!P419)</f>
        <v/>
      </c>
      <c r="Q419" s="178" t="str">
        <f>IF('DATA - Baseline'!Q419="Boy",1,IF('DATA - Baseline'!Q419="Girl",2,""))</f>
        <v/>
      </c>
      <c r="R419" s="192" t="str">
        <f>IF('DATA - Baseline'!R419&gt;0,'DATA - Baseline'!R419,"")</f>
        <v/>
      </c>
      <c r="S419" s="178" t="str">
        <f>IF('DATA - Baseline'!S419="Less than 0.5km",1,IF('DATA - Baseline'!S419="0.51 to 1.59km",2,IF('DATA - Baseline'!S419="1.6 to 3km",3,IF('DATA - Baseline'!S419="Over 3km",4, ""))))</f>
        <v/>
      </c>
      <c r="T419" s="126"/>
      <c r="U419" s="135"/>
      <c r="V419" s="135"/>
      <c r="W419" s="135"/>
      <c r="X419" s="135"/>
      <c r="Y419" s="135"/>
      <c r="Z419" s="178" t="str">
        <f>IF('DATA - Baseline'!Z419="STRONGLY AGREE",1,IF('DATA - Baseline'!Z419="AGREE",2,IF('DATA - Baseline'!Z419="DISAGREE",3,IF('DATA - Baseline'!Z419="STRONGLY DISAGREE",4, ""))))</f>
        <v/>
      </c>
      <c r="AA419" s="178" t="str">
        <f>IF(C419="","",(IF(COUNTA('DATA - Baseline'!AB419:AV419)&gt;0,1,2)))</f>
        <v/>
      </c>
      <c r="AB419" s="152"/>
      <c r="AC419" s="153"/>
      <c r="AD419" s="153"/>
      <c r="AE419" s="153"/>
      <c r="AF419" s="153"/>
      <c r="AG419" s="153"/>
      <c r="AH419" s="151"/>
      <c r="AI419" s="156"/>
      <c r="AJ419" s="156"/>
      <c r="AK419" s="156"/>
      <c r="AL419" s="156"/>
      <c r="AM419" s="156"/>
      <c r="AN419" s="156"/>
      <c r="AO419" s="157"/>
      <c r="AP419" s="158"/>
      <c r="AQ419" s="158"/>
      <c r="AR419" s="158"/>
      <c r="AS419" s="158"/>
      <c r="AT419" s="158"/>
      <c r="AU419" s="158"/>
      <c r="AV419" s="158"/>
      <c r="AW419" s="178" t="str">
        <f>IF('DATA - Baseline'!AW419="Relaxed",1,IF('DATA - Baseline'!AW419="Rushed",2,IF('DATA - Baseline'!AW419="Happy",3,IF('DATA - Baseline'!AW419="Tired",4,""))))</f>
        <v/>
      </c>
      <c r="AX419" s="178" t="str">
        <f>IF('DATA - Baseline'!AX419="Relaxed",1,IF('DATA - Baseline'!AX419="Rushed",2,IF('DATA - Baseline'!AX419="Happy",3,IF('DATA - Baseline'!AX419="Tired",4,""))))</f>
        <v/>
      </c>
      <c r="AY419" s="154"/>
      <c r="AZ419" s="314" t="str">
        <f>IF('DATA - Baseline'!AZ419="Yes",1,IF('DATA - Baseline'!AZ419="No",2,""))</f>
        <v/>
      </c>
      <c r="BA419" s="273"/>
      <c r="BB419" s="159"/>
      <c r="BC419" s="159"/>
      <c r="BE419" s="175"/>
    </row>
    <row r="420" spans="1:57" s="132" customFormat="1" ht="15" x14ac:dyDescent="0.3">
      <c r="A420" s="148"/>
      <c r="B420" s="149"/>
      <c r="C420" s="236" t="str">
        <f t="shared" si="6"/>
        <v/>
      </c>
      <c r="D420" s="198" t="str">
        <f>IF('DATA - Baseline'!D420="","",'DATA - Baseline'!D420)</f>
        <v/>
      </c>
      <c r="E420" s="178" t="str">
        <f>IF('DATA - Baseline'!E420="","",'DATA - Baseline'!E420)</f>
        <v/>
      </c>
      <c r="F420" s="178" t="str">
        <f>IF('DATA - Baseline'!F420="","",'DATA - Baseline'!F420)</f>
        <v/>
      </c>
      <c r="G420" s="178" t="str">
        <f>IF('DATA - Baseline'!G419="","",INDEX(Codes,MATCH('DATA - Baseline'!G419,Modes,0)))</f>
        <v/>
      </c>
      <c r="H420" s="178"/>
      <c r="I420" s="178" t="str">
        <f>IF('DATA - Baseline'!I420="","",INDEX(Codes,MATCH('DATA - Baseline'!I420,Modes,0)))</f>
        <v/>
      </c>
      <c r="J420" s="134"/>
      <c r="K420" s="192" t="str">
        <f>IF('DATA - Baseline'!K420=0,"",IF('DATA - Baseline'!K420="","",'DATA - Baseline'!K420))</f>
        <v/>
      </c>
      <c r="L420" s="192" t="str">
        <f>IF('DATA - Baseline'!L420="Yes",1,IF('DATA - Baseline'!L420="No",2,""))</f>
        <v/>
      </c>
      <c r="M420" s="192" t="str">
        <f>IF('DATA - Baseline'!M420="Yes",1,IF('DATA - Baseline'!M420="No",2,""))</f>
        <v/>
      </c>
      <c r="N420" s="178" t="str">
        <f>IF('DATA - Baseline'!N420="Relaxed",1,IF('DATA - Baseline'!N420="Rushed",2,IF('DATA - Baseline'!N420="Happy",3,IF('DATA - Baseline'!N420="Frustrated",4,IF('DATA - Baseline'!N420="Other",5,"")))))</f>
        <v/>
      </c>
      <c r="O420" s="176"/>
      <c r="P420" s="178" t="str">
        <f>IF('DATA - Baseline'!P420="","",'DATA - Baseline'!P420)</f>
        <v/>
      </c>
      <c r="Q420" s="178" t="str">
        <f>IF('DATA - Baseline'!Q420="Boy",1,IF('DATA - Baseline'!Q420="Girl",2,""))</f>
        <v/>
      </c>
      <c r="R420" s="192" t="str">
        <f>IF('DATA - Baseline'!R420&gt;0,'DATA - Baseline'!R420,"")</f>
        <v/>
      </c>
      <c r="S420" s="178" t="str">
        <f>IF('DATA - Baseline'!S420="Less than 0.5km",1,IF('DATA - Baseline'!S420="0.51 to 1.59km",2,IF('DATA - Baseline'!S420="1.6 to 3km",3,IF('DATA - Baseline'!S420="Over 3km",4, ""))))</f>
        <v/>
      </c>
      <c r="T420" s="126"/>
      <c r="U420" s="135"/>
      <c r="V420" s="135"/>
      <c r="W420" s="135"/>
      <c r="X420" s="135"/>
      <c r="Y420" s="135"/>
      <c r="Z420" s="178" t="str">
        <f>IF('DATA - Baseline'!Z420="STRONGLY AGREE",1,IF('DATA - Baseline'!Z420="AGREE",2,IF('DATA - Baseline'!Z420="DISAGREE",3,IF('DATA - Baseline'!Z420="STRONGLY DISAGREE",4, ""))))</f>
        <v/>
      </c>
      <c r="AA420" s="178" t="str">
        <f>IF(C420="","",(IF(COUNTA('DATA - Baseline'!AB420:AV420)&gt;0,1,2)))</f>
        <v/>
      </c>
      <c r="AB420" s="152"/>
      <c r="AC420" s="153"/>
      <c r="AD420" s="153"/>
      <c r="AE420" s="153"/>
      <c r="AF420" s="153"/>
      <c r="AG420" s="153"/>
      <c r="AH420" s="151"/>
      <c r="AI420" s="156"/>
      <c r="AJ420" s="156"/>
      <c r="AK420" s="156"/>
      <c r="AL420" s="156"/>
      <c r="AM420" s="156"/>
      <c r="AN420" s="156"/>
      <c r="AO420" s="157"/>
      <c r="AP420" s="158"/>
      <c r="AQ420" s="158"/>
      <c r="AR420" s="158"/>
      <c r="AS420" s="158"/>
      <c r="AT420" s="158"/>
      <c r="AU420" s="158"/>
      <c r="AV420" s="158"/>
      <c r="AW420" s="178" t="str">
        <f>IF('DATA - Baseline'!AW420="Relaxed",1,IF('DATA - Baseline'!AW420="Rushed",2,IF('DATA - Baseline'!AW420="Happy",3,IF('DATA - Baseline'!AW420="Tired",4,""))))</f>
        <v/>
      </c>
      <c r="AX420" s="178" t="str">
        <f>IF('DATA - Baseline'!AX420="Relaxed",1,IF('DATA - Baseline'!AX420="Rushed",2,IF('DATA - Baseline'!AX420="Happy",3,IF('DATA - Baseline'!AX420="Tired",4,""))))</f>
        <v/>
      </c>
      <c r="AY420" s="154"/>
      <c r="AZ420" s="314" t="str">
        <f>IF('DATA - Baseline'!AZ420="Yes",1,IF('DATA - Baseline'!AZ420="No",2,""))</f>
        <v/>
      </c>
      <c r="BA420" s="273"/>
      <c r="BB420" s="159"/>
      <c r="BC420" s="159"/>
      <c r="BE420" s="175"/>
    </row>
    <row r="421" spans="1:57" s="132" customFormat="1" ht="15" x14ac:dyDescent="0.3">
      <c r="A421" s="148"/>
      <c r="B421" s="149"/>
      <c r="C421" s="236" t="str">
        <f t="shared" si="6"/>
        <v/>
      </c>
      <c r="D421" s="198" t="str">
        <f>IF('DATA - Baseline'!D421="","",'DATA - Baseline'!D421)</f>
        <v/>
      </c>
      <c r="E421" s="178" t="str">
        <f>IF('DATA - Baseline'!E421="","",'DATA - Baseline'!E421)</f>
        <v/>
      </c>
      <c r="F421" s="178" t="str">
        <f>IF('DATA - Baseline'!F421="","",'DATA - Baseline'!F421)</f>
        <v/>
      </c>
      <c r="G421" s="178" t="str">
        <f>IF('DATA - Baseline'!G420="","",INDEX(Codes,MATCH('DATA - Baseline'!G420,Modes,0)))</f>
        <v/>
      </c>
      <c r="H421" s="178"/>
      <c r="I421" s="178" t="str">
        <f>IF('DATA - Baseline'!I421="","",INDEX(Codes,MATCH('DATA - Baseline'!I421,Modes,0)))</f>
        <v/>
      </c>
      <c r="J421" s="134"/>
      <c r="K421" s="192" t="str">
        <f>IF('DATA - Baseline'!K421=0,"",IF('DATA - Baseline'!K421="","",'DATA - Baseline'!K421))</f>
        <v/>
      </c>
      <c r="L421" s="192" t="str">
        <f>IF('DATA - Baseline'!L421="Yes",1,IF('DATA - Baseline'!L421="No",2,""))</f>
        <v/>
      </c>
      <c r="M421" s="192" t="str">
        <f>IF('DATA - Baseline'!M421="Yes",1,IF('DATA - Baseline'!M421="No",2,""))</f>
        <v/>
      </c>
      <c r="N421" s="178" t="str">
        <f>IF('DATA - Baseline'!N421="Relaxed",1,IF('DATA - Baseline'!N421="Rushed",2,IF('DATA - Baseline'!N421="Happy",3,IF('DATA - Baseline'!N421="Frustrated",4,IF('DATA - Baseline'!N421="Other",5,"")))))</f>
        <v/>
      </c>
      <c r="O421" s="176"/>
      <c r="P421" s="178" t="str">
        <f>IF('DATA - Baseline'!P421="","",'DATA - Baseline'!P421)</f>
        <v/>
      </c>
      <c r="Q421" s="178" t="str">
        <f>IF('DATA - Baseline'!Q421="Boy",1,IF('DATA - Baseline'!Q421="Girl",2,""))</f>
        <v/>
      </c>
      <c r="R421" s="192" t="str">
        <f>IF('DATA - Baseline'!R421&gt;0,'DATA - Baseline'!R421,"")</f>
        <v/>
      </c>
      <c r="S421" s="178" t="str">
        <f>IF('DATA - Baseline'!S421="Less than 0.5km",1,IF('DATA - Baseline'!S421="0.51 to 1.59km",2,IF('DATA - Baseline'!S421="1.6 to 3km",3,IF('DATA - Baseline'!S421="Over 3km",4, ""))))</f>
        <v/>
      </c>
      <c r="T421" s="126"/>
      <c r="U421" s="135"/>
      <c r="V421" s="135"/>
      <c r="W421" s="135"/>
      <c r="X421" s="135"/>
      <c r="Y421" s="135"/>
      <c r="Z421" s="178" t="str">
        <f>IF('DATA - Baseline'!Z421="STRONGLY AGREE",1,IF('DATA - Baseline'!Z421="AGREE",2,IF('DATA - Baseline'!Z421="DISAGREE",3,IF('DATA - Baseline'!Z421="STRONGLY DISAGREE",4, ""))))</f>
        <v/>
      </c>
      <c r="AA421" s="178" t="str">
        <f>IF(C421="","",(IF(COUNTA('DATA - Baseline'!AB421:AV421)&gt;0,1,2)))</f>
        <v/>
      </c>
      <c r="AB421" s="152"/>
      <c r="AC421" s="153"/>
      <c r="AD421" s="153"/>
      <c r="AE421" s="153"/>
      <c r="AF421" s="153"/>
      <c r="AG421" s="153"/>
      <c r="AH421" s="151"/>
      <c r="AI421" s="156"/>
      <c r="AJ421" s="156"/>
      <c r="AK421" s="156"/>
      <c r="AL421" s="156"/>
      <c r="AM421" s="156"/>
      <c r="AN421" s="156"/>
      <c r="AO421" s="157"/>
      <c r="AP421" s="158"/>
      <c r="AQ421" s="158"/>
      <c r="AR421" s="158"/>
      <c r="AS421" s="158"/>
      <c r="AT421" s="158"/>
      <c r="AU421" s="158"/>
      <c r="AV421" s="158"/>
      <c r="AW421" s="178" t="str">
        <f>IF('DATA - Baseline'!AW421="Relaxed",1,IF('DATA - Baseline'!AW421="Rushed",2,IF('DATA - Baseline'!AW421="Happy",3,IF('DATA - Baseline'!AW421="Tired",4,""))))</f>
        <v/>
      </c>
      <c r="AX421" s="178" t="str">
        <f>IF('DATA - Baseline'!AX421="Relaxed",1,IF('DATA - Baseline'!AX421="Rushed",2,IF('DATA - Baseline'!AX421="Happy",3,IF('DATA - Baseline'!AX421="Tired",4,""))))</f>
        <v/>
      </c>
      <c r="AY421" s="154"/>
      <c r="AZ421" s="314" t="str">
        <f>IF('DATA - Baseline'!AZ421="Yes",1,IF('DATA - Baseline'!AZ421="No",2,""))</f>
        <v/>
      </c>
      <c r="BA421" s="273"/>
      <c r="BB421" s="159"/>
      <c r="BC421" s="159"/>
      <c r="BE421" s="175"/>
    </row>
    <row r="422" spans="1:57" s="132" customFormat="1" ht="15" x14ac:dyDescent="0.3">
      <c r="A422" s="148"/>
      <c r="B422" s="149"/>
      <c r="C422" s="236" t="str">
        <f t="shared" si="6"/>
        <v/>
      </c>
      <c r="D422" s="198" t="str">
        <f>IF('DATA - Baseline'!D422="","",'DATA - Baseline'!D422)</f>
        <v/>
      </c>
      <c r="E422" s="178" t="str">
        <f>IF('DATA - Baseline'!E422="","",'DATA - Baseline'!E422)</f>
        <v/>
      </c>
      <c r="F422" s="178" t="str">
        <f>IF('DATA - Baseline'!F422="","",'DATA - Baseline'!F422)</f>
        <v/>
      </c>
      <c r="G422" s="178" t="str">
        <f>IF('DATA - Baseline'!G421="","",INDEX(Codes,MATCH('DATA - Baseline'!G421,Modes,0)))</f>
        <v/>
      </c>
      <c r="H422" s="178"/>
      <c r="I422" s="178" t="str">
        <f>IF('DATA - Baseline'!I422="","",INDEX(Codes,MATCH('DATA - Baseline'!I422,Modes,0)))</f>
        <v/>
      </c>
      <c r="J422" s="134"/>
      <c r="K422" s="192" t="str">
        <f>IF('DATA - Baseline'!K422=0,"",IF('DATA - Baseline'!K422="","",'DATA - Baseline'!K422))</f>
        <v/>
      </c>
      <c r="L422" s="192" t="str">
        <f>IF('DATA - Baseline'!L422="Yes",1,IF('DATA - Baseline'!L422="No",2,""))</f>
        <v/>
      </c>
      <c r="M422" s="192" t="str">
        <f>IF('DATA - Baseline'!M422="Yes",1,IF('DATA - Baseline'!M422="No",2,""))</f>
        <v/>
      </c>
      <c r="N422" s="178" t="str">
        <f>IF('DATA - Baseline'!N422="Relaxed",1,IF('DATA - Baseline'!N422="Rushed",2,IF('DATA - Baseline'!N422="Happy",3,IF('DATA - Baseline'!N422="Frustrated",4,IF('DATA - Baseline'!N422="Other",5,"")))))</f>
        <v/>
      </c>
      <c r="O422" s="176"/>
      <c r="P422" s="178" t="str">
        <f>IF('DATA - Baseline'!P422="","",'DATA - Baseline'!P422)</f>
        <v/>
      </c>
      <c r="Q422" s="178" t="str">
        <f>IF('DATA - Baseline'!Q422="Boy",1,IF('DATA - Baseline'!Q422="Girl",2,""))</f>
        <v/>
      </c>
      <c r="R422" s="192" t="str">
        <f>IF('DATA - Baseline'!R422&gt;0,'DATA - Baseline'!R422,"")</f>
        <v/>
      </c>
      <c r="S422" s="178" t="str">
        <f>IF('DATA - Baseline'!S422="Less than 0.5km",1,IF('DATA - Baseline'!S422="0.51 to 1.59km",2,IF('DATA - Baseline'!S422="1.6 to 3km",3,IF('DATA - Baseline'!S422="Over 3km",4, ""))))</f>
        <v/>
      </c>
      <c r="T422" s="126"/>
      <c r="U422" s="135"/>
      <c r="V422" s="135"/>
      <c r="W422" s="135"/>
      <c r="X422" s="135"/>
      <c r="Y422" s="135"/>
      <c r="Z422" s="178" t="str">
        <f>IF('DATA - Baseline'!Z422="STRONGLY AGREE",1,IF('DATA - Baseline'!Z422="AGREE",2,IF('DATA - Baseline'!Z422="DISAGREE",3,IF('DATA - Baseline'!Z422="STRONGLY DISAGREE",4, ""))))</f>
        <v/>
      </c>
      <c r="AA422" s="178" t="str">
        <f>IF(C422="","",(IF(COUNTA('DATA - Baseline'!AB422:AV422)&gt;0,1,2)))</f>
        <v/>
      </c>
      <c r="AB422" s="152"/>
      <c r="AC422" s="153"/>
      <c r="AD422" s="153"/>
      <c r="AE422" s="153"/>
      <c r="AF422" s="153"/>
      <c r="AG422" s="153"/>
      <c r="AH422" s="151"/>
      <c r="AI422" s="156"/>
      <c r="AJ422" s="156"/>
      <c r="AK422" s="156"/>
      <c r="AL422" s="156"/>
      <c r="AM422" s="156"/>
      <c r="AN422" s="156"/>
      <c r="AO422" s="157"/>
      <c r="AP422" s="158"/>
      <c r="AQ422" s="158"/>
      <c r="AR422" s="158"/>
      <c r="AS422" s="158"/>
      <c r="AT422" s="158"/>
      <c r="AU422" s="158"/>
      <c r="AV422" s="158"/>
      <c r="AW422" s="178" t="str">
        <f>IF('DATA - Baseline'!AW422="Relaxed",1,IF('DATA - Baseline'!AW422="Rushed",2,IF('DATA - Baseline'!AW422="Happy",3,IF('DATA - Baseline'!AW422="Tired",4,""))))</f>
        <v/>
      </c>
      <c r="AX422" s="178" t="str">
        <f>IF('DATA - Baseline'!AX422="Relaxed",1,IF('DATA - Baseline'!AX422="Rushed",2,IF('DATA - Baseline'!AX422="Happy",3,IF('DATA - Baseline'!AX422="Tired",4,""))))</f>
        <v/>
      </c>
      <c r="AY422" s="154"/>
      <c r="AZ422" s="314" t="str">
        <f>IF('DATA - Baseline'!AZ422="Yes",1,IF('DATA - Baseline'!AZ422="No",2,""))</f>
        <v/>
      </c>
      <c r="BA422" s="273"/>
      <c r="BB422" s="159"/>
      <c r="BC422" s="159"/>
      <c r="BE422" s="175"/>
    </row>
    <row r="423" spans="1:57" s="132" customFormat="1" ht="15" x14ac:dyDescent="0.3">
      <c r="A423" s="148"/>
      <c r="B423" s="149"/>
      <c r="C423" s="236" t="str">
        <f t="shared" si="6"/>
        <v/>
      </c>
      <c r="D423" s="198" t="str">
        <f>IF('DATA - Baseline'!D423="","",'DATA - Baseline'!D423)</f>
        <v/>
      </c>
      <c r="E423" s="178" t="str">
        <f>IF('DATA - Baseline'!E423="","",'DATA - Baseline'!E423)</f>
        <v/>
      </c>
      <c r="F423" s="178" t="str">
        <f>IF('DATA - Baseline'!F423="","",'DATA - Baseline'!F423)</f>
        <v/>
      </c>
      <c r="G423" s="178" t="str">
        <f>IF('DATA - Baseline'!G422="","",INDEX(Codes,MATCH('DATA - Baseline'!G422,Modes,0)))</f>
        <v/>
      </c>
      <c r="H423" s="178"/>
      <c r="I423" s="178" t="str">
        <f>IF('DATA - Baseline'!I423="","",INDEX(Codes,MATCH('DATA - Baseline'!I423,Modes,0)))</f>
        <v/>
      </c>
      <c r="J423" s="134"/>
      <c r="K423" s="192" t="str">
        <f>IF('DATA - Baseline'!K423=0,"",IF('DATA - Baseline'!K423="","",'DATA - Baseline'!K423))</f>
        <v/>
      </c>
      <c r="L423" s="192" t="str">
        <f>IF('DATA - Baseline'!L423="Yes",1,IF('DATA - Baseline'!L423="No",2,""))</f>
        <v/>
      </c>
      <c r="M423" s="192" t="str">
        <f>IF('DATA - Baseline'!M423="Yes",1,IF('DATA - Baseline'!M423="No",2,""))</f>
        <v/>
      </c>
      <c r="N423" s="178" t="str">
        <f>IF('DATA - Baseline'!N423="Relaxed",1,IF('DATA - Baseline'!N423="Rushed",2,IF('DATA - Baseline'!N423="Happy",3,IF('DATA - Baseline'!N423="Frustrated",4,IF('DATA - Baseline'!N423="Other",5,"")))))</f>
        <v/>
      </c>
      <c r="O423" s="176"/>
      <c r="P423" s="178" t="str">
        <f>IF('DATA - Baseline'!P423="","",'DATA - Baseline'!P423)</f>
        <v/>
      </c>
      <c r="Q423" s="178" t="str">
        <f>IF('DATA - Baseline'!Q423="Boy",1,IF('DATA - Baseline'!Q423="Girl",2,""))</f>
        <v/>
      </c>
      <c r="R423" s="192" t="str">
        <f>IF('DATA - Baseline'!R423&gt;0,'DATA - Baseline'!R423,"")</f>
        <v/>
      </c>
      <c r="S423" s="178" t="str">
        <f>IF('DATA - Baseline'!S423="Less than 0.5km",1,IF('DATA - Baseline'!S423="0.51 to 1.59km",2,IF('DATA - Baseline'!S423="1.6 to 3km",3,IF('DATA - Baseline'!S423="Over 3km",4, ""))))</f>
        <v/>
      </c>
      <c r="T423" s="126"/>
      <c r="U423" s="135"/>
      <c r="V423" s="135"/>
      <c r="W423" s="135"/>
      <c r="X423" s="135"/>
      <c r="Y423" s="135"/>
      <c r="Z423" s="178" t="str">
        <f>IF('DATA - Baseline'!Z423="STRONGLY AGREE",1,IF('DATA - Baseline'!Z423="AGREE",2,IF('DATA - Baseline'!Z423="DISAGREE",3,IF('DATA - Baseline'!Z423="STRONGLY DISAGREE",4, ""))))</f>
        <v/>
      </c>
      <c r="AA423" s="178" t="str">
        <f>IF(C423="","",(IF(COUNTA('DATA - Baseline'!AB423:AV423)&gt;0,1,2)))</f>
        <v/>
      </c>
      <c r="AB423" s="152"/>
      <c r="AC423" s="153"/>
      <c r="AD423" s="153"/>
      <c r="AE423" s="153"/>
      <c r="AF423" s="153"/>
      <c r="AG423" s="153"/>
      <c r="AH423" s="151"/>
      <c r="AI423" s="156"/>
      <c r="AJ423" s="156"/>
      <c r="AK423" s="156"/>
      <c r="AL423" s="156"/>
      <c r="AM423" s="156"/>
      <c r="AN423" s="156"/>
      <c r="AO423" s="157"/>
      <c r="AP423" s="158"/>
      <c r="AQ423" s="158"/>
      <c r="AR423" s="158"/>
      <c r="AS423" s="158"/>
      <c r="AT423" s="158"/>
      <c r="AU423" s="158"/>
      <c r="AV423" s="158"/>
      <c r="AW423" s="178" t="str">
        <f>IF('DATA - Baseline'!AW423="Relaxed",1,IF('DATA - Baseline'!AW423="Rushed",2,IF('DATA - Baseline'!AW423="Happy",3,IF('DATA - Baseline'!AW423="Tired",4,""))))</f>
        <v/>
      </c>
      <c r="AX423" s="178" t="str">
        <f>IF('DATA - Baseline'!AX423="Relaxed",1,IF('DATA - Baseline'!AX423="Rushed",2,IF('DATA - Baseline'!AX423="Happy",3,IF('DATA - Baseline'!AX423="Tired",4,""))))</f>
        <v/>
      </c>
      <c r="AY423" s="154"/>
      <c r="AZ423" s="314" t="str">
        <f>IF('DATA - Baseline'!AZ423="Yes",1,IF('DATA - Baseline'!AZ423="No",2,""))</f>
        <v/>
      </c>
      <c r="BA423" s="273"/>
      <c r="BB423" s="159"/>
      <c r="BC423" s="159"/>
      <c r="BE423" s="175"/>
    </row>
    <row r="424" spans="1:57" s="132" customFormat="1" ht="15" x14ac:dyDescent="0.3">
      <c r="A424" s="148"/>
      <c r="B424" s="149"/>
      <c r="C424" s="236" t="str">
        <f t="shared" si="6"/>
        <v/>
      </c>
      <c r="D424" s="198" t="str">
        <f>IF('DATA - Baseline'!D424="","",'DATA - Baseline'!D424)</f>
        <v/>
      </c>
      <c r="E424" s="178" t="str">
        <f>IF('DATA - Baseline'!E424="","",'DATA - Baseline'!E424)</f>
        <v/>
      </c>
      <c r="F424" s="178" t="str">
        <f>IF('DATA - Baseline'!F424="","",'DATA - Baseline'!F424)</f>
        <v/>
      </c>
      <c r="G424" s="178" t="str">
        <f>IF('DATA - Baseline'!G423="","",INDEX(Codes,MATCH('DATA - Baseline'!G423,Modes,0)))</f>
        <v/>
      </c>
      <c r="H424" s="178"/>
      <c r="I424" s="178" t="str">
        <f>IF('DATA - Baseline'!I424="","",INDEX(Codes,MATCH('DATA - Baseline'!I424,Modes,0)))</f>
        <v/>
      </c>
      <c r="J424" s="134"/>
      <c r="K424" s="192" t="str">
        <f>IF('DATA - Baseline'!K424=0,"",IF('DATA - Baseline'!K424="","",'DATA - Baseline'!K424))</f>
        <v/>
      </c>
      <c r="L424" s="192" t="str">
        <f>IF('DATA - Baseline'!L424="Yes",1,IF('DATA - Baseline'!L424="No",2,""))</f>
        <v/>
      </c>
      <c r="M424" s="192" t="str">
        <f>IF('DATA - Baseline'!M424="Yes",1,IF('DATA - Baseline'!M424="No",2,""))</f>
        <v/>
      </c>
      <c r="N424" s="178" t="str">
        <f>IF('DATA - Baseline'!N424="Relaxed",1,IF('DATA - Baseline'!N424="Rushed",2,IF('DATA - Baseline'!N424="Happy",3,IF('DATA - Baseline'!N424="Frustrated",4,IF('DATA - Baseline'!N424="Other",5,"")))))</f>
        <v/>
      </c>
      <c r="O424" s="176"/>
      <c r="P424" s="178" t="str">
        <f>IF('DATA - Baseline'!P424="","",'DATA - Baseline'!P424)</f>
        <v/>
      </c>
      <c r="Q424" s="178" t="str">
        <f>IF('DATA - Baseline'!Q424="Boy",1,IF('DATA - Baseline'!Q424="Girl",2,""))</f>
        <v/>
      </c>
      <c r="R424" s="192" t="str">
        <f>IF('DATA - Baseline'!R424&gt;0,'DATA - Baseline'!R424,"")</f>
        <v/>
      </c>
      <c r="S424" s="178" t="str">
        <f>IF('DATA - Baseline'!S424="Less than 0.5km",1,IF('DATA - Baseline'!S424="0.51 to 1.59km",2,IF('DATA - Baseline'!S424="1.6 to 3km",3,IF('DATA - Baseline'!S424="Over 3km",4, ""))))</f>
        <v/>
      </c>
      <c r="T424" s="126"/>
      <c r="U424" s="135"/>
      <c r="V424" s="135"/>
      <c r="W424" s="135"/>
      <c r="X424" s="135"/>
      <c r="Y424" s="135"/>
      <c r="Z424" s="178" t="str">
        <f>IF('DATA - Baseline'!Z424="STRONGLY AGREE",1,IF('DATA - Baseline'!Z424="AGREE",2,IF('DATA - Baseline'!Z424="DISAGREE",3,IF('DATA - Baseline'!Z424="STRONGLY DISAGREE",4, ""))))</f>
        <v/>
      </c>
      <c r="AA424" s="178" t="str">
        <f>IF(C424="","",(IF(COUNTA('DATA - Baseline'!AB424:AV424)&gt;0,1,2)))</f>
        <v/>
      </c>
      <c r="AB424" s="152"/>
      <c r="AC424" s="153"/>
      <c r="AD424" s="153"/>
      <c r="AE424" s="153"/>
      <c r="AF424" s="153"/>
      <c r="AG424" s="153"/>
      <c r="AH424" s="151"/>
      <c r="AI424" s="156"/>
      <c r="AJ424" s="156"/>
      <c r="AK424" s="156"/>
      <c r="AL424" s="156"/>
      <c r="AM424" s="156"/>
      <c r="AN424" s="156"/>
      <c r="AO424" s="157"/>
      <c r="AP424" s="158"/>
      <c r="AQ424" s="158"/>
      <c r="AR424" s="158"/>
      <c r="AS424" s="158"/>
      <c r="AT424" s="158"/>
      <c r="AU424" s="158"/>
      <c r="AV424" s="158"/>
      <c r="AW424" s="178" t="str">
        <f>IF('DATA - Baseline'!AW424="Relaxed",1,IF('DATA - Baseline'!AW424="Rushed",2,IF('DATA - Baseline'!AW424="Happy",3,IF('DATA - Baseline'!AW424="Tired",4,""))))</f>
        <v/>
      </c>
      <c r="AX424" s="178" t="str">
        <f>IF('DATA - Baseline'!AX424="Relaxed",1,IF('DATA - Baseline'!AX424="Rushed",2,IF('DATA - Baseline'!AX424="Happy",3,IF('DATA - Baseline'!AX424="Tired",4,""))))</f>
        <v/>
      </c>
      <c r="AY424" s="154"/>
      <c r="AZ424" s="314" t="str">
        <f>IF('DATA - Baseline'!AZ424="Yes",1,IF('DATA - Baseline'!AZ424="No",2,""))</f>
        <v/>
      </c>
      <c r="BA424" s="273"/>
      <c r="BB424" s="159"/>
      <c r="BC424" s="159"/>
      <c r="BE424" s="175"/>
    </row>
    <row r="425" spans="1:57" s="132" customFormat="1" ht="15" x14ac:dyDescent="0.3">
      <c r="A425" s="148"/>
      <c r="B425" s="149"/>
      <c r="C425" s="236" t="str">
        <f t="shared" si="6"/>
        <v/>
      </c>
      <c r="D425" s="198" t="str">
        <f>IF('DATA - Baseline'!D425="","",'DATA - Baseline'!D425)</f>
        <v/>
      </c>
      <c r="E425" s="178" t="str">
        <f>IF('DATA - Baseline'!E425="","",'DATA - Baseline'!E425)</f>
        <v/>
      </c>
      <c r="F425" s="178" t="str">
        <f>IF('DATA - Baseline'!F425="","",'DATA - Baseline'!F425)</f>
        <v/>
      </c>
      <c r="G425" s="178" t="str">
        <f>IF('DATA - Baseline'!G424="","",INDEX(Codes,MATCH('DATA - Baseline'!G424,Modes,0)))</f>
        <v/>
      </c>
      <c r="H425" s="178"/>
      <c r="I425" s="178" t="str">
        <f>IF('DATA - Baseline'!I425="","",INDEX(Codes,MATCH('DATA - Baseline'!I425,Modes,0)))</f>
        <v/>
      </c>
      <c r="J425" s="134"/>
      <c r="K425" s="192" t="str">
        <f>IF('DATA - Baseline'!K425=0,"",IF('DATA - Baseline'!K425="","",'DATA - Baseline'!K425))</f>
        <v/>
      </c>
      <c r="L425" s="192" t="str">
        <f>IF('DATA - Baseline'!L425="Yes",1,IF('DATA - Baseline'!L425="No",2,""))</f>
        <v/>
      </c>
      <c r="M425" s="192" t="str">
        <f>IF('DATA - Baseline'!M425="Yes",1,IF('DATA - Baseline'!M425="No",2,""))</f>
        <v/>
      </c>
      <c r="N425" s="178" t="str">
        <f>IF('DATA - Baseline'!N425="Relaxed",1,IF('DATA - Baseline'!N425="Rushed",2,IF('DATA - Baseline'!N425="Happy",3,IF('DATA - Baseline'!N425="Frustrated",4,IF('DATA - Baseline'!N425="Other",5,"")))))</f>
        <v/>
      </c>
      <c r="O425" s="176"/>
      <c r="P425" s="178" t="str">
        <f>IF('DATA - Baseline'!P425="","",'DATA - Baseline'!P425)</f>
        <v/>
      </c>
      <c r="Q425" s="178" t="str">
        <f>IF('DATA - Baseline'!Q425="Boy",1,IF('DATA - Baseline'!Q425="Girl",2,""))</f>
        <v/>
      </c>
      <c r="R425" s="192" t="str">
        <f>IF('DATA - Baseline'!R425&gt;0,'DATA - Baseline'!R425,"")</f>
        <v/>
      </c>
      <c r="S425" s="178" t="str">
        <f>IF('DATA - Baseline'!S425="Less than 0.5km",1,IF('DATA - Baseline'!S425="0.51 to 1.59km",2,IF('DATA - Baseline'!S425="1.6 to 3km",3,IF('DATA - Baseline'!S425="Over 3km",4, ""))))</f>
        <v/>
      </c>
      <c r="T425" s="126"/>
      <c r="U425" s="135"/>
      <c r="V425" s="135"/>
      <c r="W425" s="135"/>
      <c r="X425" s="135"/>
      <c r="Y425" s="135"/>
      <c r="Z425" s="178" t="str">
        <f>IF('DATA - Baseline'!Z425="STRONGLY AGREE",1,IF('DATA - Baseline'!Z425="AGREE",2,IF('DATA - Baseline'!Z425="DISAGREE",3,IF('DATA - Baseline'!Z425="STRONGLY DISAGREE",4, ""))))</f>
        <v/>
      </c>
      <c r="AA425" s="178" t="str">
        <f>IF(C425="","",(IF(COUNTA('DATA - Baseline'!AB425:AV425)&gt;0,1,2)))</f>
        <v/>
      </c>
      <c r="AB425" s="152"/>
      <c r="AC425" s="153"/>
      <c r="AD425" s="153"/>
      <c r="AE425" s="153"/>
      <c r="AF425" s="153"/>
      <c r="AG425" s="153"/>
      <c r="AH425" s="151"/>
      <c r="AI425" s="156"/>
      <c r="AJ425" s="156"/>
      <c r="AK425" s="156"/>
      <c r="AL425" s="156"/>
      <c r="AM425" s="156"/>
      <c r="AN425" s="156"/>
      <c r="AO425" s="157"/>
      <c r="AP425" s="158"/>
      <c r="AQ425" s="158"/>
      <c r="AR425" s="158"/>
      <c r="AS425" s="158"/>
      <c r="AT425" s="158"/>
      <c r="AU425" s="158"/>
      <c r="AV425" s="158"/>
      <c r="AW425" s="178" t="str">
        <f>IF('DATA - Baseline'!AW425="Relaxed",1,IF('DATA - Baseline'!AW425="Rushed",2,IF('DATA - Baseline'!AW425="Happy",3,IF('DATA - Baseline'!AW425="Tired",4,""))))</f>
        <v/>
      </c>
      <c r="AX425" s="178" t="str">
        <f>IF('DATA - Baseline'!AX425="Relaxed",1,IF('DATA - Baseline'!AX425="Rushed",2,IF('DATA - Baseline'!AX425="Happy",3,IF('DATA - Baseline'!AX425="Tired",4,""))))</f>
        <v/>
      </c>
      <c r="AY425" s="154"/>
      <c r="AZ425" s="314" t="str">
        <f>IF('DATA - Baseline'!AZ425="Yes",1,IF('DATA - Baseline'!AZ425="No",2,""))</f>
        <v/>
      </c>
      <c r="BA425" s="273"/>
      <c r="BB425" s="159"/>
      <c r="BC425" s="159"/>
      <c r="BE425" s="175"/>
    </row>
    <row r="426" spans="1:57" s="132" customFormat="1" ht="15" x14ac:dyDescent="0.3">
      <c r="A426" s="148"/>
      <c r="B426" s="149"/>
      <c r="C426" s="236" t="str">
        <f t="shared" si="6"/>
        <v/>
      </c>
      <c r="D426" s="198" t="str">
        <f>IF('DATA - Baseline'!D426="","",'DATA - Baseline'!D426)</f>
        <v/>
      </c>
      <c r="E426" s="178" t="str">
        <f>IF('DATA - Baseline'!E426="","",'DATA - Baseline'!E426)</f>
        <v/>
      </c>
      <c r="F426" s="178" t="str">
        <f>IF('DATA - Baseline'!F426="","",'DATA - Baseline'!F426)</f>
        <v/>
      </c>
      <c r="G426" s="178" t="str">
        <f>IF('DATA - Baseline'!G425="","",INDEX(Codes,MATCH('DATA - Baseline'!G425,Modes,0)))</f>
        <v/>
      </c>
      <c r="H426" s="178"/>
      <c r="I426" s="178" t="str">
        <f>IF('DATA - Baseline'!I426="","",INDEX(Codes,MATCH('DATA - Baseline'!I426,Modes,0)))</f>
        <v/>
      </c>
      <c r="J426" s="134"/>
      <c r="K426" s="192" t="str">
        <f>IF('DATA - Baseline'!K426=0,"",IF('DATA - Baseline'!K426="","",'DATA - Baseline'!K426))</f>
        <v/>
      </c>
      <c r="L426" s="192" t="str">
        <f>IF('DATA - Baseline'!L426="Yes",1,IF('DATA - Baseline'!L426="No",2,""))</f>
        <v/>
      </c>
      <c r="M426" s="192" t="str">
        <f>IF('DATA - Baseline'!M426="Yes",1,IF('DATA - Baseline'!M426="No",2,""))</f>
        <v/>
      </c>
      <c r="N426" s="178" t="str">
        <f>IF('DATA - Baseline'!N426="Relaxed",1,IF('DATA - Baseline'!N426="Rushed",2,IF('DATA - Baseline'!N426="Happy",3,IF('DATA - Baseline'!N426="Frustrated",4,IF('DATA - Baseline'!N426="Other",5,"")))))</f>
        <v/>
      </c>
      <c r="O426" s="176"/>
      <c r="P426" s="178" t="str">
        <f>IF('DATA - Baseline'!P426="","",'DATA - Baseline'!P426)</f>
        <v/>
      </c>
      <c r="Q426" s="178" t="str">
        <f>IF('DATA - Baseline'!Q426="Boy",1,IF('DATA - Baseline'!Q426="Girl",2,""))</f>
        <v/>
      </c>
      <c r="R426" s="192" t="str">
        <f>IF('DATA - Baseline'!R426&gt;0,'DATA - Baseline'!R426,"")</f>
        <v/>
      </c>
      <c r="S426" s="178" t="str">
        <f>IF('DATA - Baseline'!S426="Less than 0.5km",1,IF('DATA - Baseline'!S426="0.51 to 1.59km",2,IF('DATA - Baseline'!S426="1.6 to 3km",3,IF('DATA - Baseline'!S426="Over 3km",4, ""))))</f>
        <v/>
      </c>
      <c r="T426" s="126"/>
      <c r="U426" s="135"/>
      <c r="V426" s="135"/>
      <c r="W426" s="135"/>
      <c r="X426" s="135"/>
      <c r="Y426" s="135"/>
      <c r="Z426" s="178" t="str">
        <f>IF('DATA - Baseline'!Z426="STRONGLY AGREE",1,IF('DATA - Baseline'!Z426="AGREE",2,IF('DATA - Baseline'!Z426="DISAGREE",3,IF('DATA - Baseline'!Z426="STRONGLY DISAGREE",4, ""))))</f>
        <v/>
      </c>
      <c r="AA426" s="178" t="str">
        <f>IF(C426="","",(IF(COUNTA('DATA - Baseline'!AB426:AV426)&gt;0,1,2)))</f>
        <v/>
      </c>
      <c r="AB426" s="152"/>
      <c r="AC426" s="153"/>
      <c r="AD426" s="153"/>
      <c r="AE426" s="153"/>
      <c r="AF426" s="153"/>
      <c r="AG426" s="153"/>
      <c r="AH426" s="151"/>
      <c r="AI426" s="156"/>
      <c r="AJ426" s="156"/>
      <c r="AK426" s="156"/>
      <c r="AL426" s="156"/>
      <c r="AM426" s="156"/>
      <c r="AN426" s="156"/>
      <c r="AO426" s="157"/>
      <c r="AP426" s="158"/>
      <c r="AQ426" s="158"/>
      <c r="AR426" s="158"/>
      <c r="AS426" s="158"/>
      <c r="AT426" s="158"/>
      <c r="AU426" s="158"/>
      <c r="AV426" s="158"/>
      <c r="AW426" s="178" t="str">
        <f>IF('DATA - Baseline'!AW426="Relaxed",1,IF('DATA - Baseline'!AW426="Rushed",2,IF('DATA - Baseline'!AW426="Happy",3,IF('DATA - Baseline'!AW426="Tired",4,""))))</f>
        <v/>
      </c>
      <c r="AX426" s="178" t="str">
        <f>IF('DATA - Baseline'!AX426="Relaxed",1,IF('DATA - Baseline'!AX426="Rushed",2,IF('DATA - Baseline'!AX426="Happy",3,IF('DATA - Baseline'!AX426="Tired",4,""))))</f>
        <v/>
      </c>
      <c r="AY426" s="154"/>
      <c r="AZ426" s="314" t="str">
        <f>IF('DATA - Baseline'!AZ426="Yes",1,IF('DATA - Baseline'!AZ426="No",2,""))</f>
        <v/>
      </c>
      <c r="BA426" s="273"/>
      <c r="BB426" s="159"/>
      <c r="BC426" s="159"/>
      <c r="BE426" s="175"/>
    </row>
    <row r="427" spans="1:57" s="132" customFormat="1" ht="15" x14ac:dyDescent="0.3">
      <c r="A427" s="148"/>
      <c r="B427" s="149"/>
      <c r="C427" s="236" t="str">
        <f t="shared" si="6"/>
        <v/>
      </c>
      <c r="D427" s="198" t="str">
        <f>IF('DATA - Baseline'!D427="","",'DATA - Baseline'!D427)</f>
        <v/>
      </c>
      <c r="E427" s="178" t="str">
        <f>IF('DATA - Baseline'!E427="","",'DATA - Baseline'!E427)</f>
        <v/>
      </c>
      <c r="F427" s="178" t="str">
        <f>IF('DATA - Baseline'!F427="","",'DATA - Baseline'!F427)</f>
        <v/>
      </c>
      <c r="G427" s="178" t="str">
        <f>IF('DATA - Baseline'!G426="","",INDEX(Codes,MATCH('DATA - Baseline'!G426,Modes,0)))</f>
        <v/>
      </c>
      <c r="H427" s="178"/>
      <c r="I427" s="178" t="str">
        <f>IF('DATA - Baseline'!I427="","",INDEX(Codes,MATCH('DATA - Baseline'!I427,Modes,0)))</f>
        <v/>
      </c>
      <c r="J427" s="134"/>
      <c r="K427" s="192" t="str">
        <f>IF('DATA - Baseline'!K427=0,"",IF('DATA - Baseline'!K427="","",'DATA - Baseline'!K427))</f>
        <v/>
      </c>
      <c r="L427" s="192" t="str">
        <f>IF('DATA - Baseline'!L427="Yes",1,IF('DATA - Baseline'!L427="No",2,""))</f>
        <v/>
      </c>
      <c r="M427" s="192" t="str">
        <f>IF('DATA - Baseline'!M427="Yes",1,IF('DATA - Baseline'!M427="No",2,""))</f>
        <v/>
      </c>
      <c r="N427" s="178" t="str">
        <f>IF('DATA - Baseline'!N427="Relaxed",1,IF('DATA - Baseline'!N427="Rushed",2,IF('DATA - Baseline'!N427="Happy",3,IF('DATA - Baseline'!N427="Frustrated",4,IF('DATA - Baseline'!N427="Other",5,"")))))</f>
        <v/>
      </c>
      <c r="O427" s="176"/>
      <c r="P427" s="178" t="str">
        <f>IF('DATA - Baseline'!P427="","",'DATA - Baseline'!P427)</f>
        <v/>
      </c>
      <c r="Q427" s="178" t="str">
        <f>IF('DATA - Baseline'!Q427="Boy",1,IF('DATA - Baseline'!Q427="Girl",2,""))</f>
        <v/>
      </c>
      <c r="R427" s="192" t="str">
        <f>IF('DATA - Baseline'!R427&gt;0,'DATA - Baseline'!R427,"")</f>
        <v/>
      </c>
      <c r="S427" s="178" t="str">
        <f>IF('DATA - Baseline'!S427="Less than 0.5km",1,IF('DATA - Baseline'!S427="0.51 to 1.59km",2,IF('DATA - Baseline'!S427="1.6 to 3km",3,IF('DATA - Baseline'!S427="Over 3km",4, ""))))</f>
        <v/>
      </c>
      <c r="T427" s="126"/>
      <c r="U427" s="135"/>
      <c r="V427" s="135"/>
      <c r="W427" s="135"/>
      <c r="X427" s="135"/>
      <c r="Y427" s="135"/>
      <c r="Z427" s="178" t="str">
        <f>IF('DATA - Baseline'!Z427="STRONGLY AGREE",1,IF('DATA - Baseline'!Z427="AGREE",2,IF('DATA - Baseline'!Z427="DISAGREE",3,IF('DATA - Baseline'!Z427="STRONGLY DISAGREE",4, ""))))</f>
        <v/>
      </c>
      <c r="AA427" s="178" t="str">
        <f>IF(C427="","",(IF(COUNTA('DATA - Baseline'!AB427:AV427)&gt;0,1,2)))</f>
        <v/>
      </c>
      <c r="AB427" s="152"/>
      <c r="AC427" s="153"/>
      <c r="AD427" s="153"/>
      <c r="AE427" s="153"/>
      <c r="AF427" s="153"/>
      <c r="AG427" s="153"/>
      <c r="AH427" s="151"/>
      <c r="AI427" s="156"/>
      <c r="AJ427" s="156"/>
      <c r="AK427" s="156"/>
      <c r="AL427" s="156"/>
      <c r="AM427" s="156"/>
      <c r="AN427" s="156"/>
      <c r="AO427" s="157"/>
      <c r="AP427" s="158"/>
      <c r="AQ427" s="158"/>
      <c r="AR427" s="158"/>
      <c r="AS427" s="158"/>
      <c r="AT427" s="158"/>
      <c r="AU427" s="158"/>
      <c r="AV427" s="158"/>
      <c r="AW427" s="178" t="str">
        <f>IF('DATA - Baseline'!AW427="Relaxed",1,IF('DATA - Baseline'!AW427="Rushed",2,IF('DATA - Baseline'!AW427="Happy",3,IF('DATA - Baseline'!AW427="Tired",4,""))))</f>
        <v/>
      </c>
      <c r="AX427" s="178" t="str">
        <f>IF('DATA - Baseline'!AX427="Relaxed",1,IF('DATA - Baseline'!AX427="Rushed",2,IF('DATA - Baseline'!AX427="Happy",3,IF('DATA - Baseline'!AX427="Tired",4,""))))</f>
        <v/>
      </c>
      <c r="AY427" s="154"/>
      <c r="AZ427" s="314" t="str">
        <f>IF('DATA - Baseline'!AZ427="Yes",1,IF('DATA - Baseline'!AZ427="No",2,""))</f>
        <v/>
      </c>
      <c r="BA427" s="273"/>
      <c r="BB427" s="159"/>
      <c r="BC427" s="159"/>
      <c r="BE427" s="175"/>
    </row>
    <row r="428" spans="1:57" s="132" customFormat="1" ht="15" x14ac:dyDescent="0.3">
      <c r="A428" s="148"/>
      <c r="B428" s="149"/>
      <c r="C428" s="236" t="str">
        <f t="shared" si="6"/>
        <v/>
      </c>
      <c r="D428" s="198" t="str">
        <f>IF('DATA - Baseline'!D428="","",'DATA - Baseline'!D428)</f>
        <v/>
      </c>
      <c r="E428" s="178" t="str">
        <f>IF('DATA - Baseline'!E428="","",'DATA - Baseline'!E428)</f>
        <v/>
      </c>
      <c r="F428" s="178" t="str">
        <f>IF('DATA - Baseline'!F428="","",'DATA - Baseline'!F428)</f>
        <v/>
      </c>
      <c r="G428" s="178" t="str">
        <f>IF('DATA - Baseline'!G427="","",INDEX(Codes,MATCH('DATA - Baseline'!G427,Modes,0)))</f>
        <v/>
      </c>
      <c r="H428" s="178"/>
      <c r="I428" s="178" t="str">
        <f>IF('DATA - Baseline'!I428="","",INDEX(Codes,MATCH('DATA - Baseline'!I428,Modes,0)))</f>
        <v/>
      </c>
      <c r="J428" s="134"/>
      <c r="K428" s="192" t="str">
        <f>IF('DATA - Baseline'!K428=0,"",IF('DATA - Baseline'!K428="","",'DATA - Baseline'!K428))</f>
        <v/>
      </c>
      <c r="L428" s="192" t="str">
        <f>IF('DATA - Baseline'!L428="Yes",1,IF('DATA - Baseline'!L428="No",2,""))</f>
        <v/>
      </c>
      <c r="M428" s="192" t="str">
        <f>IF('DATA - Baseline'!M428="Yes",1,IF('DATA - Baseline'!M428="No",2,""))</f>
        <v/>
      </c>
      <c r="N428" s="178" t="str">
        <f>IF('DATA - Baseline'!N428="Relaxed",1,IF('DATA - Baseline'!N428="Rushed",2,IF('DATA - Baseline'!N428="Happy",3,IF('DATA - Baseline'!N428="Frustrated",4,IF('DATA - Baseline'!N428="Other",5,"")))))</f>
        <v/>
      </c>
      <c r="O428" s="176"/>
      <c r="P428" s="178" t="str">
        <f>IF('DATA - Baseline'!P428="","",'DATA - Baseline'!P428)</f>
        <v/>
      </c>
      <c r="Q428" s="178" t="str">
        <f>IF('DATA - Baseline'!Q428="Boy",1,IF('DATA - Baseline'!Q428="Girl",2,""))</f>
        <v/>
      </c>
      <c r="R428" s="192" t="str">
        <f>IF('DATA - Baseline'!R428&gt;0,'DATA - Baseline'!R428,"")</f>
        <v/>
      </c>
      <c r="S428" s="178" t="str">
        <f>IF('DATA - Baseline'!S428="Less than 0.5km",1,IF('DATA - Baseline'!S428="0.51 to 1.59km",2,IF('DATA - Baseline'!S428="1.6 to 3km",3,IF('DATA - Baseline'!S428="Over 3km",4, ""))))</f>
        <v/>
      </c>
      <c r="T428" s="126"/>
      <c r="U428" s="135"/>
      <c r="V428" s="135"/>
      <c r="W428" s="135"/>
      <c r="X428" s="135"/>
      <c r="Y428" s="135"/>
      <c r="Z428" s="178" t="str">
        <f>IF('DATA - Baseline'!Z428="STRONGLY AGREE",1,IF('DATA - Baseline'!Z428="AGREE",2,IF('DATA - Baseline'!Z428="DISAGREE",3,IF('DATA - Baseline'!Z428="STRONGLY DISAGREE",4, ""))))</f>
        <v/>
      </c>
      <c r="AA428" s="178" t="str">
        <f>IF(C428="","",(IF(COUNTA('DATA - Baseline'!AB428:AV428)&gt;0,1,2)))</f>
        <v/>
      </c>
      <c r="AB428" s="152"/>
      <c r="AC428" s="153"/>
      <c r="AD428" s="153"/>
      <c r="AE428" s="153"/>
      <c r="AF428" s="153"/>
      <c r="AG428" s="153"/>
      <c r="AH428" s="151"/>
      <c r="AI428" s="156"/>
      <c r="AJ428" s="156"/>
      <c r="AK428" s="156"/>
      <c r="AL428" s="156"/>
      <c r="AM428" s="156"/>
      <c r="AN428" s="156"/>
      <c r="AO428" s="157"/>
      <c r="AP428" s="158"/>
      <c r="AQ428" s="158"/>
      <c r="AR428" s="158"/>
      <c r="AS428" s="158"/>
      <c r="AT428" s="158"/>
      <c r="AU428" s="158"/>
      <c r="AV428" s="158"/>
      <c r="AW428" s="178" t="str">
        <f>IF('DATA - Baseline'!AW428="Relaxed",1,IF('DATA - Baseline'!AW428="Rushed",2,IF('DATA - Baseline'!AW428="Happy",3,IF('DATA - Baseline'!AW428="Tired",4,""))))</f>
        <v/>
      </c>
      <c r="AX428" s="178" t="str">
        <f>IF('DATA - Baseline'!AX428="Relaxed",1,IF('DATA - Baseline'!AX428="Rushed",2,IF('DATA - Baseline'!AX428="Happy",3,IF('DATA - Baseline'!AX428="Tired",4,""))))</f>
        <v/>
      </c>
      <c r="AY428" s="154"/>
      <c r="AZ428" s="314" t="str">
        <f>IF('DATA - Baseline'!AZ428="Yes",1,IF('DATA - Baseline'!AZ428="No",2,""))</f>
        <v/>
      </c>
      <c r="BA428" s="273"/>
      <c r="BB428" s="159"/>
      <c r="BC428" s="159"/>
      <c r="BE428" s="175"/>
    </row>
    <row r="429" spans="1:57" s="132" customFormat="1" ht="15" x14ac:dyDescent="0.3">
      <c r="A429" s="148"/>
      <c r="B429" s="149"/>
      <c r="C429" s="236" t="str">
        <f t="shared" si="6"/>
        <v/>
      </c>
      <c r="D429" s="198" t="str">
        <f>IF('DATA - Baseline'!D429="","",'DATA - Baseline'!D429)</f>
        <v/>
      </c>
      <c r="E429" s="178" t="str">
        <f>IF('DATA - Baseline'!E429="","",'DATA - Baseline'!E429)</f>
        <v/>
      </c>
      <c r="F429" s="178" t="str">
        <f>IF('DATA - Baseline'!F429="","",'DATA - Baseline'!F429)</f>
        <v/>
      </c>
      <c r="G429" s="178" t="str">
        <f>IF('DATA - Baseline'!G428="","",INDEX(Codes,MATCH('DATA - Baseline'!G428,Modes,0)))</f>
        <v/>
      </c>
      <c r="H429" s="178"/>
      <c r="I429" s="178" t="str">
        <f>IF('DATA - Baseline'!I429="","",INDEX(Codes,MATCH('DATA - Baseline'!I429,Modes,0)))</f>
        <v/>
      </c>
      <c r="J429" s="134"/>
      <c r="K429" s="192" t="str">
        <f>IF('DATA - Baseline'!K429=0,"",IF('DATA - Baseline'!K429="","",'DATA - Baseline'!K429))</f>
        <v/>
      </c>
      <c r="L429" s="192" t="str">
        <f>IF('DATA - Baseline'!L429="Yes",1,IF('DATA - Baseline'!L429="No",2,""))</f>
        <v/>
      </c>
      <c r="M429" s="192" t="str">
        <f>IF('DATA - Baseline'!M429="Yes",1,IF('DATA - Baseline'!M429="No",2,""))</f>
        <v/>
      </c>
      <c r="N429" s="178" t="str">
        <f>IF('DATA - Baseline'!N429="Relaxed",1,IF('DATA - Baseline'!N429="Rushed",2,IF('DATA - Baseline'!N429="Happy",3,IF('DATA - Baseline'!N429="Frustrated",4,IF('DATA - Baseline'!N429="Other",5,"")))))</f>
        <v/>
      </c>
      <c r="O429" s="176"/>
      <c r="P429" s="178" t="str">
        <f>IF('DATA - Baseline'!P429="","",'DATA - Baseline'!P429)</f>
        <v/>
      </c>
      <c r="Q429" s="178" t="str">
        <f>IF('DATA - Baseline'!Q429="Boy",1,IF('DATA - Baseline'!Q429="Girl",2,""))</f>
        <v/>
      </c>
      <c r="R429" s="192" t="str">
        <f>IF('DATA - Baseline'!R429&gt;0,'DATA - Baseline'!R429,"")</f>
        <v/>
      </c>
      <c r="S429" s="178" t="str">
        <f>IF('DATA - Baseline'!S429="Less than 0.5km",1,IF('DATA - Baseline'!S429="0.51 to 1.59km",2,IF('DATA - Baseline'!S429="1.6 to 3km",3,IF('DATA - Baseline'!S429="Over 3km",4, ""))))</f>
        <v/>
      </c>
      <c r="T429" s="126"/>
      <c r="U429" s="135"/>
      <c r="V429" s="135"/>
      <c r="W429" s="135"/>
      <c r="X429" s="135"/>
      <c r="Y429" s="135"/>
      <c r="Z429" s="178" t="str">
        <f>IF('DATA - Baseline'!Z429="STRONGLY AGREE",1,IF('DATA - Baseline'!Z429="AGREE",2,IF('DATA - Baseline'!Z429="DISAGREE",3,IF('DATA - Baseline'!Z429="STRONGLY DISAGREE",4, ""))))</f>
        <v/>
      </c>
      <c r="AA429" s="178" t="str">
        <f>IF(C429="","",(IF(COUNTA('DATA - Baseline'!AB429:AV429)&gt;0,1,2)))</f>
        <v/>
      </c>
      <c r="AB429" s="152"/>
      <c r="AC429" s="153"/>
      <c r="AD429" s="153"/>
      <c r="AE429" s="153"/>
      <c r="AF429" s="153"/>
      <c r="AG429" s="153"/>
      <c r="AH429" s="151"/>
      <c r="AI429" s="156"/>
      <c r="AJ429" s="156"/>
      <c r="AK429" s="156"/>
      <c r="AL429" s="156"/>
      <c r="AM429" s="156"/>
      <c r="AN429" s="156"/>
      <c r="AO429" s="157"/>
      <c r="AP429" s="158"/>
      <c r="AQ429" s="158"/>
      <c r="AR429" s="158"/>
      <c r="AS429" s="158"/>
      <c r="AT429" s="158"/>
      <c r="AU429" s="158"/>
      <c r="AV429" s="158"/>
      <c r="AW429" s="178" t="str">
        <f>IF('DATA - Baseline'!AW429="Relaxed",1,IF('DATA - Baseline'!AW429="Rushed",2,IF('DATA - Baseline'!AW429="Happy",3,IF('DATA - Baseline'!AW429="Tired",4,""))))</f>
        <v/>
      </c>
      <c r="AX429" s="178" t="str">
        <f>IF('DATA - Baseline'!AX429="Relaxed",1,IF('DATA - Baseline'!AX429="Rushed",2,IF('DATA - Baseline'!AX429="Happy",3,IF('DATA - Baseline'!AX429="Tired",4,""))))</f>
        <v/>
      </c>
      <c r="AY429" s="154"/>
      <c r="AZ429" s="314" t="str">
        <f>IF('DATA - Baseline'!AZ429="Yes",1,IF('DATA - Baseline'!AZ429="No",2,""))</f>
        <v/>
      </c>
      <c r="BA429" s="273"/>
      <c r="BB429" s="159"/>
      <c r="BC429" s="159"/>
      <c r="BE429" s="175"/>
    </row>
    <row r="430" spans="1:57" s="132" customFormat="1" ht="15" x14ac:dyDescent="0.3">
      <c r="A430" s="148"/>
      <c r="B430" s="149"/>
      <c r="C430" s="236" t="str">
        <f t="shared" si="6"/>
        <v/>
      </c>
      <c r="D430" s="198" t="str">
        <f>IF('DATA - Baseline'!D430="","",'DATA - Baseline'!D430)</f>
        <v/>
      </c>
      <c r="E430" s="178" t="str">
        <f>IF('DATA - Baseline'!E430="","",'DATA - Baseline'!E430)</f>
        <v/>
      </c>
      <c r="F430" s="178" t="str">
        <f>IF('DATA - Baseline'!F430="","",'DATA - Baseline'!F430)</f>
        <v/>
      </c>
      <c r="G430" s="178" t="str">
        <f>IF('DATA - Baseline'!G429="","",INDEX(Codes,MATCH('DATA - Baseline'!G429,Modes,0)))</f>
        <v/>
      </c>
      <c r="H430" s="178"/>
      <c r="I430" s="178" t="str">
        <f>IF('DATA - Baseline'!I430="","",INDEX(Codes,MATCH('DATA - Baseline'!I430,Modes,0)))</f>
        <v/>
      </c>
      <c r="J430" s="134"/>
      <c r="K430" s="192" t="str">
        <f>IF('DATA - Baseline'!K430=0,"",IF('DATA - Baseline'!K430="","",'DATA - Baseline'!K430))</f>
        <v/>
      </c>
      <c r="L430" s="192" t="str">
        <f>IF('DATA - Baseline'!L430="Yes",1,IF('DATA - Baseline'!L430="No",2,""))</f>
        <v/>
      </c>
      <c r="M430" s="192" t="str">
        <f>IF('DATA - Baseline'!M430="Yes",1,IF('DATA - Baseline'!M430="No",2,""))</f>
        <v/>
      </c>
      <c r="N430" s="178" t="str">
        <f>IF('DATA - Baseline'!N430="Relaxed",1,IF('DATA - Baseline'!N430="Rushed",2,IF('DATA - Baseline'!N430="Happy",3,IF('DATA - Baseline'!N430="Frustrated",4,IF('DATA - Baseline'!N430="Other",5,"")))))</f>
        <v/>
      </c>
      <c r="O430" s="176"/>
      <c r="P430" s="178" t="str">
        <f>IF('DATA - Baseline'!P430="","",'DATA - Baseline'!P430)</f>
        <v/>
      </c>
      <c r="Q430" s="178" t="str">
        <f>IF('DATA - Baseline'!Q430="Boy",1,IF('DATA - Baseline'!Q430="Girl",2,""))</f>
        <v/>
      </c>
      <c r="R430" s="192" t="str">
        <f>IF('DATA - Baseline'!R430&gt;0,'DATA - Baseline'!R430,"")</f>
        <v/>
      </c>
      <c r="S430" s="178" t="str">
        <f>IF('DATA - Baseline'!S430="Less than 0.5km",1,IF('DATA - Baseline'!S430="0.51 to 1.59km",2,IF('DATA - Baseline'!S430="1.6 to 3km",3,IF('DATA - Baseline'!S430="Over 3km",4, ""))))</f>
        <v/>
      </c>
      <c r="T430" s="126"/>
      <c r="U430" s="135"/>
      <c r="V430" s="135"/>
      <c r="W430" s="135"/>
      <c r="X430" s="135"/>
      <c r="Y430" s="135"/>
      <c r="Z430" s="178" t="str">
        <f>IF('DATA - Baseline'!Z430="STRONGLY AGREE",1,IF('DATA - Baseline'!Z430="AGREE",2,IF('DATA - Baseline'!Z430="DISAGREE",3,IF('DATA - Baseline'!Z430="STRONGLY DISAGREE",4, ""))))</f>
        <v/>
      </c>
      <c r="AA430" s="178" t="str">
        <f>IF(C430="","",(IF(COUNTA('DATA - Baseline'!AB430:AV430)&gt;0,1,2)))</f>
        <v/>
      </c>
      <c r="AB430" s="152"/>
      <c r="AC430" s="153"/>
      <c r="AD430" s="153"/>
      <c r="AE430" s="153"/>
      <c r="AF430" s="153"/>
      <c r="AG430" s="153"/>
      <c r="AH430" s="151"/>
      <c r="AI430" s="156"/>
      <c r="AJ430" s="156"/>
      <c r="AK430" s="156"/>
      <c r="AL430" s="156"/>
      <c r="AM430" s="156"/>
      <c r="AN430" s="156"/>
      <c r="AO430" s="157"/>
      <c r="AP430" s="158"/>
      <c r="AQ430" s="158"/>
      <c r="AR430" s="158"/>
      <c r="AS430" s="158"/>
      <c r="AT430" s="158"/>
      <c r="AU430" s="158"/>
      <c r="AV430" s="158"/>
      <c r="AW430" s="178" t="str">
        <f>IF('DATA - Baseline'!AW430="Relaxed",1,IF('DATA - Baseline'!AW430="Rushed",2,IF('DATA - Baseline'!AW430="Happy",3,IF('DATA - Baseline'!AW430="Tired",4,""))))</f>
        <v/>
      </c>
      <c r="AX430" s="178" t="str">
        <f>IF('DATA - Baseline'!AX430="Relaxed",1,IF('DATA - Baseline'!AX430="Rushed",2,IF('DATA - Baseline'!AX430="Happy",3,IF('DATA - Baseline'!AX430="Tired",4,""))))</f>
        <v/>
      </c>
      <c r="AY430" s="154"/>
      <c r="AZ430" s="314" t="str">
        <f>IF('DATA - Baseline'!AZ430="Yes",1,IF('DATA - Baseline'!AZ430="No",2,""))</f>
        <v/>
      </c>
      <c r="BA430" s="273"/>
      <c r="BB430" s="159"/>
      <c r="BC430" s="159"/>
      <c r="BE430" s="175"/>
    </row>
    <row r="431" spans="1:57" s="132" customFormat="1" ht="15" x14ac:dyDescent="0.3">
      <c r="A431" s="148"/>
      <c r="B431" s="149"/>
      <c r="C431" s="236" t="str">
        <f t="shared" si="6"/>
        <v/>
      </c>
      <c r="D431" s="198" t="str">
        <f>IF('DATA - Baseline'!D431="","",'DATA - Baseline'!D431)</f>
        <v/>
      </c>
      <c r="E431" s="178" t="str">
        <f>IF('DATA - Baseline'!E431="","",'DATA - Baseline'!E431)</f>
        <v/>
      </c>
      <c r="F431" s="178" t="str">
        <f>IF('DATA - Baseline'!F431="","",'DATA - Baseline'!F431)</f>
        <v/>
      </c>
      <c r="G431" s="178" t="str">
        <f>IF('DATA - Baseline'!G430="","",INDEX(Codes,MATCH('DATA - Baseline'!G430,Modes,0)))</f>
        <v/>
      </c>
      <c r="H431" s="178"/>
      <c r="I431" s="178" t="str">
        <f>IF('DATA - Baseline'!I431="","",INDEX(Codes,MATCH('DATA - Baseline'!I431,Modes,0)))</f>
        <v/>
      </c>
      <c r="J431" s="134"/>
      <c r="K431" s="192" t="str">
        <f>IF('DATA - Baseline'!K431=0,"",IF('DATA - Baseline'!K431="","",'DATA - Baseline'!K431))</f>
        <v/>
      </c>
      <c r="L431" s="192" t="str">
        <f>IF('DATA - Baseline'!L431="Yes",1,IF('DATA - Baseline'!L431="No",2,""))</f>
        <v/>
      </c>
      <c r="M431" s="192" t="str">
        <f>IF('DATA - Baseline'!M431="Yes",1,IF('DATA - Baseline'!M431="No",2,""))</f>
        <v/>
      </c>
      <c r="N431" s="178" t="str">
        <f>IF('DATA - Baseline'!N431="Relaxed",1,IF('DATA - Baseline'!N431="Rushed",2,IF('DATA - Baseline'!N431="Happy",3,IF('DATA - Baseline'!N431="Frustrated",4,IF('DATA - Baseline'!N431="Other",5,"")))))</f>
        <v/>
      </c>
      <c r="O431" s="176"/>
      <c r="P431" s="178" t="str">
        <f>IF('DATA - Baseline'!P431="","",'DATA - Baseline'!P431)</f>
        <v/>
      </c>
      <c r="Q431" s="178" t="str">
        <f>IF('DATA - Baseline'!Q431="Boy",1,IF('DATA - Baseline'!Q431="Girl",2,""))</f>
        <v/>
      </c>
      <c r="R431" s="192" t="str">
        <f>IF('DATA - Baseline'!R431&gt;0,'DATA - Baseline'!R431,"")</f>
        <v/>
      </c>
      <c r="S431" s="178" t="str">
        <f>IF('DATA - Baseline'!S431="Less than 0.5km",1,IF('DATA - Baseline'!S431="0.51 to 1.59km",2,IF('DATA - Baseline'!S431="1.6 to 3km",3,IF('DATA - Baseline'!S431="Over 3km",4, ""))))</f>
        <v/>
      </c>
      <c r="T431" s="126"/>
      <c r="U431" s="135"/>
      <c r="V431" s="135"/>
      <c r="W431" s="135"/>
      <c r="X431" s="135"/>
      <c r="Y431" s="135"/>
      <c r="Z431" s="178" t="str">
        <f>IF('DATA - Baseline'!Z431="STRONGLY AGREE",1,IF('DATA - Baseline'!Z431="AGREE",2,IF('DATA - Baseline'!Z431="DISAGREE",3,IF('DATA - Baseline'!Z431="STRONGLY DISAGREE",4, ""))))</f>
        <v/>
      </c>
      <c r="AA431" s="178" t="str">
        <f>IF(C431="","",(IF(COUNTA('DATA - Baseline'!AB431:AV431)&gt;0,1,2)))</f>
        <v/>
      </c>
      <c r="AB431" s="152"/>
      <c r="AC431" s="153"/>
      <c r="AD431" s="153"/>
      <c r="AE431" s="153"/>
      <c r="AF431" s="153"/>
      <c r="AG431" s="153"/>
      <c r="AH431" s="151"/>
      <c r="AI431" s="156"/>
      <c r="AJ431" s="156"/>
      <c r="AK431" s="156"/>
      <c r="AL431" s="156"/>
      <c r="AM431" s="156"/>
      <c r="AN431" s="156"/>
      <c r="AO431" s="157"/>
      <c r="AP431" s="158"/>
      <c r="AQ431" s="158"/>
      <c r="AR431" s="158"/>
      <c r="AS431" s="158"/>
      <c r="AT431" s="158"/>
      <c r="AU431" s="158"/>
      <c r="AV431" s="158"/>
      <c r="AW431" s="178" t="str">
        <f>IF('DATA - Baseline'!AW431="Relaxed",1,IF('DATA - Baseline'!AW431="Rushed",2,IF('DATA - Baseline'!AW431="Happy",3,IF('DATA - Baseline'!AW431="Tired",4,""))))</f>
        <v/>
      </c>
      <c r="AX431" s="178" t="str">
        <f>IF('DATA - Baseline'!AX431="Relaxed",1,IF('DATA - Baseline'!AX431="Rushed",2,IF('DATA - Baseline'!AX431="Happy",3,IF('DATA - Baseline'!AX431="Tired",4,""))))</f>
        <v/>
      </c>
      <c r="AY431" s="154"/>
      <c r="AZ431" s="314" t="str">
        <f>IF('DATA - Baseline'!AZ431="Yes",1,IF('DATA - Baseline'!AZ431="No",2,""))</f>
        <v/>
      </c>
      <c r="BA431" s="273"/>
      <c r="BB431" s="159"/>
      <c r="BC431" s="159"/>
      <c r="BE431" s="175"/>
    </row>
    <row r="432" spans="1:57" s="132" customFormat="1" ht="15" x14ac:dyDescent="0.3">
      <c r="A432" s="148"/>
      <c r="B432" s="149"/>
      <c r="C432" s="236" t="str">
        <f t="shared" si="6"/>
        <v/>
      </c>
      <c r="D432" s="198" t="str">
        <f>IF('DATA - Baseline'!D432="","",'DATA - Baseline'!D432)</f>
        <v/>
      </c>
      <c r="E432" s="178" t="str">
        <f>IF('DATA - Baseline'!E432="","",'DATA - Baseline'!E432)</f>
        <v/>
      </c>
      <c r="F432" s="178" t="str">
        <f>IF('DATA - Baseline'!F432="","",'DATA - Baseline'!F432)</f>
        <v/>
      </c>
      <c r="G432" s="178" t="str">
        <f>IF('DATA - Baseline'!G431="","",INDEX(Codes,MATCH('DATA - Baseline'!G431,Modes,0)))</f>
        <v/>
      </c>
      <c r="H432" s="178"/>
      <c r="I432" s="178" t="str">
        <f>IF('DATA - Baseline'!I432="","",INDEX(Codes,MATCH('DATA - Baseline'!I432,Modes,0)))</f>
        <v/>
      </c>
      <c r="J432" s="134"/>
      <c r="K432" s="192" t="str">
        <f>IF('DATA - Baseline'!K432=0,"",IF('DATA - Baseline'!K432="","",'DATA - Baseline'!K432))</f>
        <v/>
      </c>
      <c r="L432" s="192" t="str">
        <f>IF('DATA - Baseline'!L432="Yes",1,IF('DATA - Baseline'!L432="No",2,""))</f>
        <v/>
      </c>
      <c r="M432" s="192" t="str">
        <f>IF('DATA - Baseline'!M432="Yes",1,IF('DATA - Baseline'!M432="No",2,""))</f>
        <v/>
      </c>
      <c r="N432" s="178" t="str">
        <f>IF('DATA - Baseline'!N432="Relaxed",1,IF('DATA - Baseline'!N432="Rushed",2,IF('DATA - Baseline'!N432="Happy",3,IF('DATA - Baseline'!N432="Frustrated",4,IF('DATA - Baseline'!N432="Other",5,"")))))</f>
        <v/>
      </c>
      <c r="O432" s="176"/>
      <c r="P432" s="178" t="str">
        <f>IF('DATA - Baseline'!P432="","",'DATA - Baseline'!P432)</f>
        <v/>
      </c>
      <c r="Q432" s="178" t="str">
        <f>IF('DATA - Baseline'!Q432="Boy",1,IF('DATA - Baseline'!Q432="Girl",2,""))</f>
        <v/>
      </c>
      <c r="R432" s="192" t="str">
        <f>IF('DATA - Baseline'!R432&gt;0,'DATA - Baseline'!R432,"")</f>
        <v/>
      </c>
      <c r="S432" s="178" t="str">
        <f>IF('DATA - Baseline'!S432="Less than 0.5km",1,IF('DATA - Baseline'!S432="0.51 to 1.59km",2,IF('DATA - Baseline'!S432="1.6 to 3km",3,IF('DATA - Baseline'!S432="Over 3km",4, ""))))</f>
        <v/>
      </c>
      <c r="T432" s="126"/>
      <c r="U432" s="135"/>
      <c r="V432" s="135"/>
      <c r="W432" s="135"/>
      <c r="X432" s="135"/>
      <c r="Y432" s="135"/>
      <c r="Z432" s="178" t="str">
        <f>IF('DATA - Baseline'!Z432="STRONGLY AGREE",1,IF('DATA - Baseline'!Z432="AGREE",2,IF('DATA - Baseline'!Z432="DISAGREE",3,IF('DATA - Baseline'!Z432="STRONGLY DISAGREE",4, ""))))</f>
        <v/>
      </c>
      <c r="AA432" s="178" t="str">
        <f>IF(C432="","",(IF(COUNTA('DATA - Baseline'!AB432:AV432)&gt;0,1,2)))</f>
        <v/>
      </c>
      <c r="AB432" s="152"/>
      <c r="AC432" s="153"/>
      <c r="AD432" s="153"/>
      <c r="AE432" s="153"/>
      <c r="AF432" s="153"/>
      <c r="AG432" s="153"/>
      <c r="AH432" s="151"/>
      <c r="AI432" s="156"/>
      <c r="AJ432" s="156"/>
      <c r="AK432" s="156"/>
      <c r="AL432" s="156"/>
      <c r="AM432" s="156"/>
      <c r="AN432" s="156"/>
      <c r="AO432" s="157"/>
      <c r="AP432" s="158"/>
      <c r="AQ432" s="158"/>
      <c r="AR432" s="158"/>
      <c r="AS432" s="158"/>
      <c r="AT432" s="158"/>
      <c r="AU432" s="158"/>
      <c r="AV432" s="158"/>
      <c r="AW432" s="178" t="str">
        <f>IF('DATA - Baseline'!AW432="Relaxed",1,IF('DATA - Baseline'!AW432="Rushed",2,IF('DATA - Baseline'!AW432="Happy",3,IF('DATA - Baseline'!AW432="Tired",4,""))))</f>
        <v/>
      </c>
      <c r="AX432" s="178" t="str">
        <f>IF('DATA - Baseline'!AX432="Relaxed",1,IF('DATA - Baseline'!AX432="Rushed",2,IF('DATA - Baseline'!AX432="Happy",3,IF('DATA - Baseline'!AX432="Tired",4,""))))</f>
        <v/>
      </c>
      <c r="AY432" s="154"/>
      <c r="AZ432" s="314" t="str">
        <f>IF('DATA - Baseline'!AZ432="Yes",1,IF('DATA - Baseline'!AZ432="No",2,""))</f>
        <v/>
      </c>
      <c r="BA432" s="273"/>
      <c r="BB432" s="159"/>
      <c r="BC432" s="159"/>
      <c r="BE432" s="175"/>
    </row>
    <row r="433" spans="1:57" s="132" customFormat="1" ht="15" x14ac:dyDescent="0.3">
      <c r="A433" s="148"/>
      <c r="B433" s="149"/>
      <c r="C433" s="236" t="str">
        <f t="shared" si="6"/>
        <v/>
      </c>
      <c r="D433" s="198" t="str">
        <f>IF('DATA - Baseline'!D433="","",'DATA - Baseline'!D433)</f>
        <v/>
      </c>
      <c r="E433" s="178" t="str">
        <f>IF('DATA - Baseline'!E433="","",'DATA - Baseline'!E433)</f>
        <v/>
      </c>
      <c r="F433" s="178" t="str">
        <f>IF('DATA - Baseline'!F433="","",'DATA - Baseline'!F433)</f>
        <v/>
      </c>
      <c r="G433" s="178" t="str">
        <f>IF('DATA - Baseline'!G432="","",INDEX(Codes,MATCH('DATA - Baseline'!G432,Modes,0)))</f>
        <v/>
      </c>
      <c r="H433" s="178"/>
      <c r="I433" s="178" t="str">
        <f>IF('DATA - Baseline'!I433="","",INDEX(Codes,MATCH('DATA - Baseline'!I433,Modes,0)))</f>
        <v/>
      </c>
      <c r="J433" s="134"/>
      <c r="K433" s="192" t="str">
        <f>IF('DATA - Baseline'!K433=0,"",IF('DATA - Baseline'!K433="","",'DATA - Baseline'!K433))</f>
        <v/>
      </c>
      <c r="L433" s="192" t="str">
        <f>IF('DATA - Baseline'!L433="Yes",1,IF('DATA - Baseline'!L433="No",2,""))</f>
        <v/>
      </c>
      <c r="M433" s="192" t="str">
        <f>IF('DATA - Baseline'!M433="Yes",1,IF('DATA - Baseline'!M433="No",2,""))</f>
        <v/>
      </c>
      <c r="N433" s="178" t="str">
        <f>IF('DATA - Baseline'!N433="Relaxed",1,IF('DATA - Baseline'!N433="Rushed",2,IF('DATA - Baseline'!N433="Happy",3,IF('DATA - Baseline'!N433="Frustrated",4,IF('DATA - Baseline'!N433="Other",5,"")))))</f>
        <v/>
      </c>
      <c r="O433" s="176"/>
      <c r="P433" s="178" t="str">
        <f>IF('DATA - Baseline'!P433="","",'DATA - Baseline'!P433)</f>
        <v/>
      </c>
      <c r="Q433" s="178" t="str">
        <f>IF('DATA - Baseline'!Q433="Boy",1,IF('DATA - Baseline'!Q433="Girl",2,""))</f>
        <v/>
      </c>
      <c r="R433" s="192" t="str">
        <f>IF('DATA - Baseline'!R433&gt;0,'DATA - Baseline'!R433,"")</f>
        <v/>
      </c>
      <c r="S433" s="178" t="str">
        <f>IF('DATA - Baseline'!S433="Less than 0.5km",1,IF('DATA - Baseline'!S433="0.51 to 1.59km",2,IF('DATA - Baseline'!S433="1.6 to 3km",3,IF('DATA - Baseline'!S433="Over 3km",4, ""))))</f>
        <v/>
      </c>
      <c r="T433" s="126"/>
      <c r="U433" s="135"/>
      <c r="V433" s="135"/>
      <c r="W433" s="135"/>
      <c r="X433" s="135"/>
      <c r="Y433" s="135"/>
      <c r="Z433" s="178" t="str">
        <f>IF('DATA - Baseline'!Z433="STRONGLY AGREE",1,IF('DATA - Baseline'!Z433="AGREE",2,IF('DATA - Baseline'!Z433="DISAGREE",3,IF('DATA - Baseline'!Z433="STRONGLY DISAGREE",4, ""))))</f>
        <v/>
      </c>
      <c r="AA433" s="178" t="str">
        <f>IF(C433="","",(IF(COUNTA('DATA - Baseline'!AB433:AV433)&gt;0,1,2)))</f>
        <v/>
      </c>
      <c r="AB433" s="152"/>
      <c r="AC433" s="153"/>
      <c r="AD433" s="153"/>
      <c r="AE433" s="153"/>
      <c r="AF433" s="153"/>
      <c r="AG433" s="153"/>
      <c r="AH433" s="151"/>
      <c r="AI433" s="156"/>
      <c r="AJ433" s="156"/>
      <c r="AK433" s="156"/>
      <c r="AL433" s="156"/>
      <c r="AM433" s="156"/>
      <c r="AN433" s="156"/>
      <c r="AO433" s="157"/>
      <c r="AP433" s="158"/>
      <c r="AQ433" s="158"/>
      <c r="AR433" s="158"/>
      <c r="AS433" s="158"/>
      <c r="AT433" s="158"/>
      <c r="AU433" s="158"/>
      <c r="AV433" s="158"/>
      <c r="AW433" s="178" t="str">
        <f>IF('DATA - Baseline'!AW433="Relaxed",1,IF('DATA - Baseline'!AW433="Rushed",2,IF('DATA - Baseline'!AW433="Happy",3,IF('DATA - Baseline'!AW433="Tired",4,""))))</f>
        <v/>
      </c>
      <c r="AX433" s="178" t="str">
        <f>IF('DATA - Baseline'!AX433="Relaxed",1,IF('DATA - Baseline'!AX433="Rushed",2,IF('DATA - Baseline'!AX433="Happy",3,IF('DATA - Baseline'!AX433="Tired",4,""))))</f>
        <v/>
      </c>
      <c r="AY433" s="154"/>
      <c r="AZ433" s="314" t="str">
        <f>IF('DATA - Baseline'!AZ433="Yes",1,IF('DATA - Baseline'!AZ433="No",2,""))</f>
        <v/>
      </c>
      <c r="BA433" s="273"/>
      <c r="BB433" s="159"/>
      <c r="BC433" s="159"/>
      <c r="BE433" s="175"/>
    </row>
    <row r="434" spans="1:57" s="132" customFormat="1" ht="15" x14ac:dyDescent="0.3">
      <c r="A434" s="148"/>
      <c r="B434" s="149"/>
      <c r="C434" s="236" t="str">
        <f t="shared" si="6"/>
        <v/>
      </c>
      <c r="D434" s="198" t="str">
        <f>IF('DATA - Baseline'!D434="","",'DATA - Baseline'!D434)</f>
        <v/>
      </c>
      <c r="E434" s="178" t="str">
        <f>IF('DATA - Baseline'!E434="","",'DATA - Baseline'!E434)</f>
        <v/>
      </c>
      <c r="F434" s="178" t="str">
        <f>IF('DATA - Baseline'!F434="","",'DATA - Baseline'!F434)</f>
        <v/>
      </c>
      <c r="G434" s="178" t="str">
        <f>IF('DATA - Baseline'!G433="","",INDEX(Codes,MATCH('DATA - Baseline'!G433,Modes,0)))</f>
        <v/>
      </c>
      <c r="H434" s="178"/>
      <c r="I434" s="178" t="str">
        <f>IF('DATA - Baseline'!I434="","",INDEX(Codes,MATCH('DATA - Baseline'!I434,Modes,0)))</f>
        <v/>
      </c>
      <c r="J434" s="134"/>
      <c r="K434" s="192" t="str">
        <f>IF('DATA - Baseline'!K434=0,"",IF('DATA - Baseline'!K434="","",'DATA - Baseline'!K434))</f>
        <v/>
      </c>
      <c r="L434" s="192" t="str">
        <f>IF('DATA - Baseline'!L434="Yes",1,IF('DATA - Baseline'!L434="No",2,""))</f>
        <v/>
      </c>
      <c r="M434" s="192" t="str">
        <f>IF('DATA - Baseline'!M434="Yes",1,IF('DATA - Baseline'!M434="No",2,""))</f>
        <v/>
      </c>
      <c r="N434" s="178" t="str">
        <f>IF('DATA - Baseline'!N434="Relaxed",1,IF('DATA - Baseline'!N434="Rushed",2,IF('DATA - Baseline'!N434="Happy",3,IF('DATA - Baseline'!N434="Frustrated",4,IF('DATA - Baseline'!N434="Other",5,"")))))</f>
        <v/>
      </c>
      <c r="O434" s="176"/>
      <c r="P434" s="178" t="str">
        <f>IF('DATA - Baseline'!P434="","",'DATA - Baseline'!P434)</f>
        <v/>
      </c>
      <c r="Q434" s="178" t="str">
        <f>IF('DATA - Baseline'!Q434="Boy",1,IF('DATA - Baseline'!Q434="Girl",2,""))</f>
        <v/>
      </c>
      <c r="R434" s="192" t="str">
        <f>IF('DATA - Baseline'!R434&gt;0,'DATA - Baseline'!R434,"")</f>
        <v/>
      </c>
      <c r="S434" s="178" t="str">
        <f>IF('DATA - Baseline'!S434="Less than 0.5km",1,IF('DATA - Baseline'!S434="0.51 to 1.59km",2,IF('DATA - Baseline'!S434="1.6 to 3km",3,IF('DATA - Baseline'!S434="Over 3km",4, ""))))</f>
        <v/>
      </c>
      <c r="T434" s="126"/>
      <c r="U434" s="135"/>
      <c r="V434" s="135"/>
      <c r="W434" s="135"/>
      <c r="X434" s="135"/>
      <c r="Y434" s="135"/>
      <c r="Z434" s="178" t="str">
        <f>IF('DATA - Baseline'!Z434="STRONGLY AGREE",1,IF('DATA - Baseline'!Z434="AGREE",2,IF('DATA - Baseline'!Z434="DISAGREE",3,IF('DATA - Baseline'!Z434="STRONGLY DISAGREE",4, ""))))</f>
        <v/>
      </c>
      <c r="AA434" s="178" t="str">
        <f>IF(C434="","",(IF(COUNTA('DATA - Baseline'!AB434:AV434)&gt;0,1,2)))</f>
        <v/>
      </c>
      <c r="AB434" s="152"/>
      <c r="AC434" s="153"/>
      <c r="AD434" s="153"/>
      <c r="AE434" s="153"/>
      <c r="AF434" s="153"/>
      <c r="AG434" s="153"/>
      <c r="AH434" s="151"/>
      <c r="AI434" s="156"/>
      <c r="AJ434" s="156"/>
      <c r="AK434" s="156"/>
      <c r="AL434" s="156"/>
      <c r="AM434" s="156"/>
      <c r="AN434" s="156"/>
      <c r="AO434" s="157"/>
      <c r="AP434" s="158"/>
      <c r="AQ434" s="158"/>
      <c r="AR434" s="158"/>
      <c r="AS434" s="158"/>
      <c r="AT434" s="158"/>
      <c r="AU434" s="158"/>
      <c r="AV434" s="158"/>
      <c r="AW434" s="178" t="str">
        <f>IF('DATA - Baseline'!AW434="Relaxed",1,IF('DATA - Baseline'!AW434="Rushed",2,IF('DATA - Baseline'!AW434="Happy",3,IF('DATA - Baseline'!AW434="Tired",4,""))))</f>
        <v/>
      </c>
      <c r="AX434" s="178" t="str">
        <f>IF('DATA - Baseline'!AX434="Relaxed",1,IF('DATA - Baseline'!AX434="Rushed",2,IF('DATA - Baseline'!AX434="Happy",3,IF('DATA - Baseline'!AX434="Tired",4,""))))</f>
        <v/>
      </c>
      <c r="AY434" s="154"/>
      <c r="AZ434" s="314" t="str">
        <f>IF('DATA - Baseline'!AZ434="Yes",1,IF('DATA - Baseline'!AZ434="No",2,""))</f>
        <v/>
      </c>
      <c r="BA434" s="273"/>
      <c r="BB434" s="159"/>
      <c r="BC434" s="159"/>
      <c r="BE434" s="175"/>
    </row>
    <row r="435" spans="1:57" s="132" customFormat="1" ht="15" x14ac:dyDescent="0.3">
      <c r="A435" s="148"/>
      <c r="B435" s="149"/>
      <c r="C435" s="236" t="str">
        <f t="shared" si="6"/>
        <v/>
      </c>
      <c r="D435" s="198" t="str">
        <f>IF('DATA - Baseline'!D435="","",'DATA - Baseline'!D435)</f>
        <v/>
      </c>
      <c r="E435" s="178" t="str">
        <f>IF('DATA - Baseline'!E435="","",'DATA - Baseline'!E435)</f>
        <v/>
      </c>
      <c r="F435" s="178" t="str">
        <f>IF('DATA - Baseline'!F435="","",'DATA - Baseline'!F435)</f>
        <v/>
      </c>
      <c r="G435" s="178" t="str">
        <f>IF('DATA - Baseline'!G434="","",INDEX(Codes,MATCH('DATA - Baseline'!G434,Modes,0)))</f>
        <v/>
      </c>
      <c r="H435" s="178"/>
      <c r="I435" s="178" t="str">
        <f>IF('DATA - Baseline'!I435="","",INDEX(Codes,MATCH('DATA - Baseline'!I435,Modes,0)))</f>
        <v/>
      </c>
      <c r="J435" s="134"/>
      <c r="K435" s="192" t="str">
        <f>IF('DATA - Baseline'!K435=0,"",IF('DATA - Baseline'!K435="","",'DATA - Baseline'!K435))</f>
        <v/>
      </c>
      <c r="L435" s="192" t="str">
        <f>IF('DATA - Baseline'!L435="Yes",1,IF('DATA - Baseline'!L435="No",2,""))</f>
        <v/>
      </c>
      <c r="M435" s="192" t="str">
        <f>IF('DATA - Baseline'!M435="Yes",1,IF('DATA - Baseline'!M435="No",2,""))</f>
        <v/>
      </c>
      <c r="N435" s="178" t="str">
        <f>IF('DATA - Baseline'!N435="Relaxed",1,IF('DATA - Baseline'!N435="Rushed",2,IF('DATA - Baseline'!N435="Happy",3,IF('DATA - Baseline'!N435="Frustrated",4,IF('DATA - Baseline'!N435="Other",5,"")))))</f>
        <v/>
      </c>
      <c r="O435" s="176"/>
      <c r="P435" s="178" t="str">
        <f>IF('DATA - Baseline'!P435="","",'DATA - Baseline'!P435)</f>
        <v/>
      </c>
      <c r="Q435" s="178" t="str">
        <f>IF('DATA - Baseline'!Q435="Boy",1,IF('DATA - Baseline'!Q435="Girl",2,""))</f>
        <v/>
      </c>
      <c r="R435" s="192" t="str">
        <f>IF('DATA - Baseline'!R435&gt;0,'DATA - Baseline'!R435,"")</f>
        <v/>
      </c>
      <c r="S435" s="178" t="str">
        <f>IF('DATA - Baseline'!S435="Less than 0.5km",1,IF('DATA - Baseline'!S435="0.51 to 1.59km",2,IF('DATA - Baseline'!S435="1.6 to 3km",3,IF('DATA - Baseline'!S435="Over 3km",4, ""))))</f>
        <v/>
      </c>
      <c r="T435" s="126"/>
      <c r="U435" s="135"/>
      <c r="V435" s="135"/>
      <c r="W435" s="135"/>
      <c r="X435" s="135"/>
      <c r="Y435" s="135"/>
      <c r="Z435" s="178" t="str">
        <f>IF('DATA - Baseline'!Z435="STRONGLY AGREE",1,IF('DATA - Baseline'!Z435="AGREE",2,IF('DATA - Baseline'!Z435="DISAGREE",3,IF('DATA - Baseline'!Z435="STRONGLY DISAGREE",4, ""))))</f>
        <v/>
      </c>
      <c r="AA435" s="178" t="str">
        <f>IF(C435="","",(IF(COUNTA('DATA - Baseline'!AB435:AV435)&gt;0,1,2)))</f>
        <v/>
      </c>
      <c r="AB435" s="152"/>
      <c r="AC435" s="153"/>
      <c r="AD435" s="153"/>
      <c r="AE435" s="153"/>
      <c r="AF435" s="153"/>
      <c r="AG435" s="153"/>
      <c r="AH435" s="151"/>
      <c r="AI435" s="156"/>
      <c r="AJ435" s="156"/>
      <c r="AK435" s="156"/>
      <c r="AL435" s="156"/>
      <c r="AM435" s="156"/>
      <c r="AN435" s="156"/>
      <c r="AO435" s="157"/>
      <c r="AP435" s="158"/>
      <c r="AQ435" s="158"/>
      <c r="AR435" s="158"/>
      <c r="AS435" s="158"/>
      <c r="AT435" s="158"/>
      <c r="AU435" s="158"/>
      <c r="AV435" s="158"/>
      <c r="AW435" s="178" t="str">
        <f>IF('DATA - Baseline'!AW435="Relaxed",1,IF('DATA - Baseline'!AW435="Rushed",2,IF('DATA - Baseline'!AW435="Happy",3,IF('DATA - Baseline'!AW435="Tired",4,""))))</f>
        <v/>
      </c>
      <c r="AX435" s="178" t="str">
        <f>IF('DATA - Baseline'!AX435="Relaxed",1,IF('DATA - Baseline'!AX435="Rushed",2,IF('DATA - Baseline'!AX435="Happy",3,IF('DATA - Baseline'!AX435="Tired",4,""))))</f>
        <v/>
      </c>
      <c r="AY435" s="154"/>
      <c r="AZ435" s="314" t="str">
        <f>IF('DATA - Baseline'!AZ435="Yes",1,IF('DATA - Baseline'!AZ435="No",2,""))</f>
        <v/>
      </c>
      <c r="BA435" s="273"/>
      <c r="BB435" s="159"/>
      <c r="BC435" s="159"/>
      <c r="BE435" s="175"/>
    </row>
    <row r="436" spans="1:57" s="132" customFormat="1" ht="15" x14ac:dyDescent="0.3">
      <c r="A436" s="148"/>
      <c r="B436" s="149"/>
      <c r="C436" s="236" t="str">
        <f t="shared" si="6"/>
        <v/>
      </c>
      <c r="D436" s="198" t="str">
        <f>IF('DATA - Baseline'!D436="","",'DATA - Baseline'!D436)</f>
        <v/>
      </c>
      <c r="E436" s="178" t="str">
        <f>IF('DATA - Baseline'!E436="","",'DATA - Baseline'!E436)</f>
        <v/>
      </c>
      <c r="F436" s="178" t="str">
        <f>IF('DATA - Baseline'!F436="","",'DATA - Baseline'!F436)</f>
        <v/>
      </c>
      <c r="G436" s="178" t="str">
        <f>IF('DATA - Baseline'!G435="","",INDEX(Codes,MATCH('DATA - Baseline'!G435,Modes,0)))</f>
        <v/>
      </c>
      <c r="H436" s="178"/>
      <c r="I436" s="178" t="str">
        <f>IF('DATA - Baseline'!I436="","",INDEX(Codes,MATCH('DATA - Baseline'!I436,Modes,0)))</f>
        <v/>
      </c>
      <c r="J436" s="134"/>
      <c r="K436" s="192" t="str">
        <f>IF('DATA - Baseline'!K436=0,"",IF('DATA - Baseline'!K436="","",'DATA - Baseline'!K436))</f>
        <v/>
      </c>
      <c r="L436" s="192" t="str">
        <f>IF('DATA - Baseline'!L436="Yes",1,IF('DATA - Baseline'!L436="No",2,""))</f>
        <v/>
      </c>
      <c r="M436" s="192" t="str">
        <f>IF('DATA - Baseline'!M436="Yes",1,IF('DATA - Baseline'!M436="No",2,""))</f>
        <v/>
      </c>
      <c r="N436" s="178" t="str">
        <f>IF('DATA - Baseline'!N436="Relaxed",1,IF('DATA - Baseline'!N436="Rushed",2,IF('DATA - Baseline'!N436="Happy",3,IF('DATA - Baseline'!N436="Frustrated",4,IF('DATA - Baseline'!N436="Other",5,"")))))</f>
        <v/>
      </c>
      <c r="O436" s="176"/>
      <c r="P436" s="178" t="str">
        <f>IF('DATA - Baseline'!P436="","",'DATA - Baseline'!P436)</f>
        <v/>
      </c>
      <c r="Q436" s="178" t="str">
        <f>IF('DATA - Baseline'!Q436="Boy",1,IF('DATA - Baseline'!Q436="Girl",2,""))</f>
        <v/>
      </c>
      <c r="R436" s="192" t="str">
        <f>IF('DATA - Baseline'!R436&gt;0,'DATA - Baseline'!R436,"")</f>
        <v/>
      </c>
      <c r="S436" s="178" t="str">
        <f>IF('DATA - Baseline'!S436="Less than 0.5km",1,IF('DATA - Baseline'!S436="0.51 to 1.59km",2,IF('DATA - Baseline'!S436="1.6 to 3km",3,IF('DATA - Baseline'!S436="Over 3km",4, ""))))</f>
        <v/>
      </c>
      <c r="T436" s="126"/>
      <c r="U436" s="135"/>
      <c r="V436" s="135"/>
      <c r="W436" s="135"/>
      <c r="X436" s="135"/>
      <c r="Y436" s="135"/>
      <c r="Z436" s="178" t="str">
        <f>IF('DATA - Baseline'!Z436="STRONGLY AGREE",1,IF('DATA - Baseline'!Z436="AGREE",2,IF('DATA - Baseline'!Z436="DISAGREE",3,IF('DATA - Baseline'!Z436="STRONGLY DISAGREE",4, ""))))</f>
        <v/>
      </c>
      <c r="AA436" s="178" t="str">
        <f>IF(C436="","",(IF(COUNTA('DATA - Baseline'!AB436:AV436)&gt;0,1,2)))</f>
        <v/>
      </c>
      <c r="AB436" s="152"/>
      <c r="AC436" s="153"/>
      <c r="AD436" s="153"/>
      <c r="AE436" s="153"/>
      <c r="AF436" s="153"/>
      <c r="AG436" s="153"/>
      <c r="AH436" s="151"/>
      <c r="AI436" s="156"/>
      <c r="AJ436" s="156"/>
      <c r="AK436" s="156"/>
      <c r="AL436" s="156"/>
      <c r="AM436" s="156"/>
      <c r="AN436" s="156"/>
      <c r="AO436" s="157"/>
      <c r="AP436" s="158"/>
      <c r="AQ436" s="158"/>
      <c r="AR436" s="158"/>
      <c r="AS436" s="158"/>
      <c r="AT436" s="158"/>
      <c r="AU436" s="158"/>
      <c r="AV436" s="158"/>
      <c r="AW436" s="178" t="str">
        <f>IF('DATA - Baseline'!AW436="Relaxed",1,IF('DATA - Baseline'!AW436="Rushed",2,IF('DATA - Baseline'!AW436="Happy",3,IF('DATA - Baseline'!AW436="Tired",4,""))))</f>
        <v/>
      </c>
      <c r="AX436" s="178" t="str">
        <f>IF('DATA - Baseline'!AX436="Relaxed",1,IF('DATA - Baseline'!AX436="Rushed",2,IF('DATA - Baseline'!AX436="Happy",3,IF('DATA - Baseline'!AX436="Tired",4,""))))</f>
        <v/>
      </c>
      <c r="AY436" s="154"/>
      <c r="AZ436" s="314" t="str">
        <f>IF('DATA - Baseline'!AZ436="Yes",1,IF('DATA - Baseline'!AZ436="No",2,""))</f>
        <v/>
      </c>
      <c r="BA436" s="273"/>
      <c r="BB436" s="159"/>
      <c r="BC436" s="159"/>
      <c r="BE436" s="175"/>
    </row>
    <row r="437" spans="1:57" s="132" customFormat="1" ht="15" x14ac:dyDescent="0.3">
      <c r="A437" s="148"/>
      <c r="B437" s="149"/>
      <c r="C437" s="236" t="str">
        <f t="shared" si="6"/>
        <v/>
      </c>
      <c r="D437" s="198" t="str">
        <f>IF('DATA - Baseline'!D437="","",'DATA - Baseline'!D437)</f>
        <v/>
      </c>
      <c r="E437" s="178" t="str">
        <f>IF('DATA - Baseline'!E437="","",'DATA - Baseline'!E437)</f>
        <v/>
      </c>
      <c r="F437" s="178" t="str">
        <f>IF('DATA - Baseline'!F437="","",'DATA - Baseline'!F437)</f>
        <v/>
      </c>
      <c r="G437" s="178" t="str">
        <f>IF('DATA - Baseline'!G436="","",INDEX(Codes,MATCH('DATA - Baseline'!G436,Modes,0)))</f>
        <v/>
      </c>
      <c r="H437" s="178"/>
      <c r="I437" s="178" t="str">
        <f>IF('DATA - Baseline'!I437="","",INDEX(Codes,MATCH('DATA - Baseline'!I437,Modes,0)))</f>
        <v/>
      </c>
      <c r="J437" s="134"/>
      <c r="K437" s="192" t="str">
        <f>IF('DATA - Baseline'!K437=0,"",IF('DATA - Baseline'!K437="","",'DATA - Baseline'!K437))</f>
        <v/>
      </c>
      <c r="L437" s="192" t="str">
        <f>IF('DATA - Baseline'!L437="Yes",1,IF('DATA - Baseline'!L437="No",2,""))</f>
        <v/>
      </c>
      <c r="M437" s="192" t="str">
        <f>IF('DATA - Baseline'!M437="Yes",1,IF('DATA - Baseline'!M437="No",2,""))</f>
        <v/>
      </c>
      <c r="N437" s="178" t="str">
        <f>IF('DATA - Baseline'!N437="Relaxed",1,IF('DATA - Baseline'!N437="Rushed",2,IF('DATA - Baseline'!N437="Happy",3,IF('DATA - Baseline'!N437="Frustrated",4,IF('DATA - Baseline'!N437="Other",5,"")))))</f>
        <v/>
      </c>
      <c r="O437" s="176"/>
      <c r="P437" s="178" t="str">
        <f>IF('DATA - Baseline'!P437="","",'DATA - Baseline'!P437)</f>
        <v/>
      </c>
      <c r="Q437" s="178" t="str">
        <f>IF('DATA - Baseline'!Q437="Boy",1,IF('DATA - Baseline'!Q437="Girl",2,""))</f>
        <v/>
      </c>
      <c r="R437" s="192" t="str">
        <f>IF('DATA - Baseline'!R437&gt;0,'DATA - Baseline'!R437,"")</f>
        <v/>
      </c>
      <c r="S437" s="178" t="str">
        <f>IF('DATA - Baseline'!S437="Less than 0.5km",1,IF('DATA - Baseline'!S437="0.51 to 1.59km",2,IF('DATA - Baseline'!S437="1.6 to 3km",3,IF('DATA - Baseline'!S437="Over 3km",4, ""))))</f>
        <v/>
      </c>
      <c r="T437" s="126"/>
      <c r="U437" s="135"/>
      <c r="V437" s="135"/>
      <c r="W437" s="135"/>
      <c r="X437" s="135"/>
      <c r="Y437" s="135"/>
      <c r="Z437" s="178" t="str">
        <f>IF('DATA - Baseline'!Z437="STRONGLY AGREE",1,IF('DATA - Baseline'!Z437="AGREE",2,IF('DATA - Baseline'!Z437="DISAGREE",3,IF('DATA - Baseline'!Z437="STRONGLY DISAGREE",4, ""))))</f>
        <v/>
      </c>
      <c r="AA437" s="178" t="str">
        <f>IF(C437="","",(IF(COUNTA('DATA - Baseline'!AB437:AV437)&gt;0,1,2)))</f>
        <v/>
      </c>
      <c r="AB437" s="152"/>
      <c r="AC437" s="153"/>
      <c r="AD437" s="153"/>
      <c r="AE437" s="153"/>
      <c r="AF437" s="153"/>
      <c r="AG437" s="153"/>
      <c r="AH437" s="151"/>
      <c r="AI437" s="156"/>
      <c r="AJ437" s="156"/>
      <c r="AK437" s="156"/>
      <c r="AL437" s="156"/>
      <c r="AM437" s="156"/>
      <c r="AN437" s="156"/>
      <c r="AO437" s="157"/>
      <c r="AP437" s="158"/>
      <c r="AQ437" s="158"/>
      <c r="AR437" s="158"/>
      <c r="AS437" s="158"/>
      <c r="AT437" s="158"/>
      <c r="AU437" s="158"/>
      <c r="AV437" s="158"/>
      <c r="AW437" s="178" t="str">
        <f>IF('DATA - Baseline'!AW437="Relaxed",1,IF('DATA - Baseline'!AW437="Rushed",2,IF('DATA - Baseline'!AW437="Happy",3,IF('DATA - Baseline'!AW437="Tired",4,""))))</f>
        <v/>
      </c>
      <c r="AX437" s="178" t="str">
        <f>IF('DATA - Baseline'!AX437="Relaxed",1,IF('DATA - Baseline'!AX437="Rushed",2,IF('DATA - Baseline'!AX437="Happy",3,IF('DATA - Baseline'!AX437="Tired",4,""))))</f>
        <v/>
      </c>
      <c r="AY437" s="154"/>
      <c r="AZ437" s="314" t="str">
        <f>IF('DATA - Baseline'!AZ437="Yes",1,IF('DATA - Baseline'!AZ437="No",2,""))</f>
        <v/>
      </c>
      <c r="BA437" s="273"/>
      <c r="BB437" s="159"/>
      <c r="BC437" s="159"/>
      <c r="BE437" s="175"/>
    </row>
    <row r="438" spans="1:57" s="132" customFormat="1" ht="15" x14ac:dyDescent="0.3">
      <c r="A438" s="148"/>
      <c r="B438" s="149"/>
      <c r="C438" s="236" t="str">
        <f t="shared" si="6"/>
        <v/>
      </c>
      <c r="D438" s="198" t="str">
        <f>IF('DATA - Baseline'!D438="","",'DATA - Baseline'!D438)</f>
        <v/>
      </c>
      <c r="E438" s="178" t="str">
        <f>IF('DATA - Baseline'!E438="","",'DATA - Baseline'!E438)</f>
        <v/>
      </c>
      <c r="F438" s="178" t="str">
        <f>IF('DATA - Baseline'!F438="","",'DATA - Baseline'!F438)</f>
        <v/>
      </c>
      <c r="G438" s="178" t="str">
        <f>IF('DATA - Baseline'!G437="","",INDEX(Codes,MATCH('DATA - Baseline'!G437,Modes,0)))</f>
        <v/>
      </c>
      <c r="H438" s="178"/>
      <c r="I438" s="178" t="str">
        <f>IF('DATA - Baseline'!I438="","",INDEX(Codes,MATCH('DATA - Baseline'!I438,Modes,0)))</f>
        <v/>
      </c>
      <c r="J438" s="134"/>
      <c r="K438" s="192" t="str">
        <f>IF('DATA - Baseline'!K438=0,"",IF('DATA - Baseline'!K438="","",'DATA - Baseline'!K438))</f>
        <v/>
      </c>
      <c r="L438" s="192" t="str">
        <f>IF('DATA - Baseline'!L438="Yes",1,IF('DATA - Baseline'!L438="No",2,""))</f>
        <v/>
      </c>
      <c r="M438" s="192" t="str">
        <f>IF('DATA - Baseline'!M438="Yes",1,IF('DATA - Baseline'!M438="No",2,""))</f>
        <v/>
      </c>
      <c r="N438" s="178" t="str">
        <f>IF('DATA - Baseline'!N438="Relaxed",1,IF('DATA - Baseline'!N438="Rushed",2,IF('DATA - Baseline'!N438="Happy",3,IF('DATA - Baseline'!N438="Frustrated",4,IF('DATA - Baseline'!N438="Other",5,"")))))</f>
        <v/>
      </c>
      <c r="O438" s="176"/>
      <c r="P438" s="178" t="str">
        <f>IF('DATA - Baseline'!P438="","",'DATA - Baseline'!P438)</f>
        <v/>
      </c>
      <c r="Q438" s="178" t="str">
        <f>IF('DATA - Baseline'!Q438="Boy",1,IF('DATA - Baseline'!Q438="Girl",2,""))</f>
        <v/>
      </c>
      <c r="R438" s="192" t="str">
        <f>IF('DATA - Baseline'!R438&gt;0,'DATA - Baseline'!R438,"")</f>
        <v/>
      </c>
      <c r="S438" s="178" t="str">
        <f>IF('DATA - Baseline'!S438="Less than 0.5km",1,IF('DATA - Baseline'!S438="0.51 to 1.59km",2,IF('DATA - Baseline'!S438="1.6 to 3km",3,IF('DATA - Baseline'!S438="Over 3km",4, ""))))</f>
        <v/>
      </c>
      <c r="T438" s="126"/>
      <c r="U438" s="135"/>
      <c r="V438" s="135"/>
      <c r="W438" s="135"/>
      <c r="X438" s="135"/>
      <c r="Y438" s="135"/>
      <c r="Z438" s="178" t="str">
        <f>IF('DATA - Baseline'!Z438="STRONGLY AGREE",1,IF('DATA - Baseline'!Z438="AGREE",2,IF('DATA - Baseline'!Z438="DISAGREE",3,IF('DATA - Baseline'!Z438="STRONGLY DISAGREE",4, ""))))</f>
        <v/>
      </c>
      <c r="AA438" s="178" t="str">
        <f>IF(C438="","",(IF(COUNTA('DATA - Baseline'!AB438:AV438)&gt;0,1,2)))</f>
        <v/>
      </c>
      <c r="AB438" s="152"/>
      <c r="AC438" s="153"/>
      <c r="AD438" s="153"/>
      <c r="AE438" s="153"/>
      <c r="AF438" s="153"/>
      <c r="AG438" s="153"/>
      <c r="AH438" s="150"/>
      <c r="AI438" s="156"/>
      <c r="AJ438" s="156"/>
      <c r="AK438" s="156"/>
      <c r="AL438" s="156"/>
      <c r="AM438" s="156"/>
      <c r="AN438" s="156"/>
      <c r="AO438" s="157"/>
      <c r="AP438" s="158"/>
      <c r="AQ438" s="158"/>
      <c r="AR438" s="158"/>
      <c r="AS438" s="158"/>
      <c r="AT438" s="158"/>
      <c r="AU438" s="158"/>
      <c r="AV438" s="158"/>
      <c r="AW438" s="178" t="str">
        <f>IF('DATA - Baseline'!AW438="Relaxed",1,IF('DATA - Baseline'!AW438="Rushed",2,IF('DATA - Baseline'!AW438="Happy",3,IF('DATA - Baseline'!AW438="Tired",4,""))))</f>
        <v/>
      </c>
      <c r="AX438" s="178" t="str">
        <f>IF('DATA - Baseline'!AX438="Relaxed",1,IF('DATA - Baseline'!AX438="Rushed",2,IF('DATA - Baseline'!AX438="Happy",3,IF('DATA - Baseline'!AX438="Tired",4,""))))</f>
        <v/>
      </c>
      <c r="AY438" s="154"/>
      <c r="AZ438" s="314" t="str">
        <f>IF('DATA - Baseline'!AZ438="Yes",1,IF('DATA - Baseline'!AZ438="No",2,""))</f>
        <v/>
      </c>
      <c r="BA438" s="273"/>
      <c r="BB438" s="159"/>
      <c r="BC438" s="159"/>
      <c r="BE438" s="175"/>
    </row>
    <row r="439" spans="1:57" s="132" customFormat="1" ht="15" x14ac:dyDescent="0.3">
      <c r="A439" s="148"/>
      <c r="B439" s="149"/>
      <c r="C439" s="236" t="str">
        <f t="shared" si="6"/>
        <v/>
      </c>
      <c r="D439" s="198" t="str">
        <f>IF('DATA - Baseline'!D439="","",'DATA - Baseline'!D439)</f>
        <v/>
      </c>
      <c r="E439" s="178" t="str">
        <f>IF('DATA - Baseline'!E439="","",'DATA - Baseline'!E439)</f>
        <v/>
      </c>
      <c r="F439" s="178" t="str">
        <f>IF('DATA - Baseline'!F439="","",'DATA - Baseline'!F439)</f>
        <v/>
      </c>
      <c r="G439" s="178" t="str">
        <f>IF('DATA - Baseline'!G438="","",INDEX(Codes,MATCH('DATA - Baseline'!G438,Modes,0)))</f>
        <v/>
      </c>
      <c r="H439" s="178"/>
      <c r="I439" s="178" t="str">
        <f>IF('DATA - Baseline'!I439="","",INDEX(Codes,MATCH('DATA - Baseline'!I439,Modes,0)))</f>
        <v/>
      </c>
      <c r="J439" s="134"/>
      <c r="K439" s="192" t="str">
        <f>IF('DATA - Baseline'!K439=0,"",IF('DATA - Baseline'!K439="","",'DATA - Baseline'!K439))</f>
        <v/>
      </c>
      <c r="L439" s="192" t="str">
        <f>IF('DATA - Baseline'!L439="Yes",1,IF('DATA - Baseline'!L439="No",2,""))</f>
        <v/>
      </c>
      <c r="M439" s="192" t="str">
        <f>IF('DATA - Baseline'!M439="Yes",1,IF('DATA - Baseline'!M439="No",2,""))</f>
        <v/>
      </c>
      <c r="N439" s="178" t="str">
        <f>IF('DATA - Baseline'!N439="Relaxed",1,IF('DATA - Baseline'!N439="Rushed",2,IF('DATA - Baseline'!N439="Happy",3,IF('DATA - Baseline'!N439="Frustrated",4,IF('DATA - Baseline'!N439="Other",5,"")))))</f>
        <v/>
      </c>
      <c r="O439" s="176"/>
      <c r="P439" s="178" t="str">
        <f>IF('DATA - Baseline'!P439="","",'DATA - Baseline'!P439)</f>
        <v/>
      </c>
      <c r="Q439" s="178" t="str">
        <f>IF('DATA - Baseline'!Q439="Boy",1,IF('DATA - Baseline'!Q439="Girl",2,""))</f>
        <v/>
      </c>
      <c r="R439" s="192" t="str">
        <f>IF('DATA - Baseline'!R439&gt;0,'DATA - Baseline'!R439,"")</f>
        <v/>
      </c>
      <c r="S439" s="178" t="str">
        <f>IF('DATA - Baseline'!S439="Less than 0.5km",1,IF('DATA - Baseline'!S439="0.51 to 1.59km",2,IF('DATA - Baseline'!S439="1.6 to 3km",3,IF('DATA - Baseline'!S439="Over 3km",4, ""))))</f>
        <v/>
      </c>
      <c r="T439" s="126"/>
      <c r="U439" s="135"/>
      <c r="V439" s="135"/>
      <c r="W439" s="135"/>
      <c r="X439" s="135"/>
      <c r="Y439" s="135"/>
      <c r="Z439" s="178" t="str">
        <f>IF('DATA - Baseline'!Z439="STRONGLY AGREE",1,IF('DATA - Baseline'!Z439="AGREE",2,IF('DATA - Baseline'!Z439="DISAGREE",3,IF('DATA - Baseline'!Z439="STRONGLY DISAGREE",4, ""))))</f>
        <v/>
      </c>
      <c r="AA439" s="178" t="str">
        <f>IF(C439="","",(IF(COUNTA('DATA - Baseline'!AB439:AV439)&gt;0,1,2)))</f>
        <v/>
      </c>
      <c r="AB439" s="152"/>
      <c r="AC439" s="153"/>
      <c r="AD439" s="153"/>
      <c r="AE439" s="153"/>
      <c r="AF439" s="153"/>
      <c r="AG439" s="153"/>
      <c r="AH439" s="151"/>
      <c r="AI439" s="156"/>
      <c r="AJ439" s="156"/>
      <c r="AK439" s="156"/>
      <c r="AL439" s="156"/>
      <c r="AM439" s="156"/>
      <c r="AN439" s="156"/>
      <c r="AO439" s="157"/>
      <c r="AP439" s="158"/>
      <c r="AQ439" s="158"/>
      <c r="AR439" s="158"/>
      <c r="AS439" s="158"/>
      <c r="AT439" s="158"/>
      <c r="AU439" s="158"/>
      <c r="AV439" s="158"/>
      <c r="AW439" s="178" t="str">
        <f>IF('DATA - Baseline'!AW439="Relaxed",1,IF('DATA - Baseline'!AW439="Rushed",2,IF('DATA - Baseline'!AW439="Happy",3,IF('DATA - Baseline'!AW439="Tired",4,""))))</f>
        <v/>
      </c>
      <c r="AX439" s="178" t="str">
        <f>IF('DATA - Baseline'!AX439="Relaxed",1,IF('DATA - Baseline'!AX439="Rushed",2,IF('DATA - Baseline'!AX439="Happy",3,IF('DATA - Baseline'!AX439="Tired",4,""))))</f>
        <v/>
      </c>
      <c r="AY439" s="154"/>
      <c r="AZ439" s="314" t="str">
        <f>IF('DATA - Baseline'!AZ439="Yes",1,IF('DATA - Baseline'!AZ439="No",2,""))</f>
        <v/>
      </c>
      <c r="BA439" s="273"/>
      <c r="BB439" s="159"/>
      <c r="BC439" s="159"/>
      <c r="BE439" s="175"/>
    </row>
    <row r="440" spans="1:57" s="132" customFormat="1" ht="15" x14ac:dyDescent="0.3">
      <c r="A440" s="148"/>
      <c r="B440" s="149"/>
      <c r="C440" s="236" t="str">
        <f t="shared" si="6"/>
        <v/>
      </c>
      <c r="D440" s="198" t="str">
        <f>IF('DATA - Baseline'!D440="","",'DATA - Baseline'!D440)</f>
        <v/>
      </c>
      <c r="E440" s="178" t="str">
        <f>IF('DATA - Baseline'!E440="","",'DATA - Baseline'!E440)</f>
        <v/>
      </c>
      <c r="F440" s="178" t="str">
        <f>IF('DATA - Baseline'!F440="","",'DATA - Baseline'!F440)</f>
        <v/>
      </c>
      <c r="G440" s="178" t="str">
        <f>IF('DATA - Baseline'!G439="","",INDEX(Codes,MATCH('DATA - Baseline'!G439,Modes,0)))</f>
        <v/>
      </c>
      <c r="H440" s="178"/>
      <c r="I440" s="178" t="str">
        <f>IF('DATA - Baseline'!I440="","",INDEX(Codes,MATCH('DATA - Baseline'!I440,Modes,0)))</f>
        <v/>
      </c>
      <c r="J440" s="134"/>
      <c r="K440" s="192" t="str">
        <f>IF('DATA - Baseline'!K440=0,"",IF('DATA - Baseline'!K440="","",'DATA - Baseline'!K440))</f>
        <v/>
      </c>
      <c r="L440" s="192" t="str">
        <f>IF('DATA - Baseline'!L440="Yes",1,IF('DATA - Baseline'!L440="No",2,""))</f>
        <v/>
      </c>
      <c r="M440" s="192" t="str">
        <f>IF('DATA - Baseline'!M440="Yes",1,IF('DATA - Baseline'!M440="No",2,""))</f>
        <v/>
      </c>
      <c r="N440" s="178" t="str">
        <f>IF('DATA - Baseline'!N440="Relaxed",1,IF('DATA - Baseline'!N440="Rushed",2,IF('DATA - Baseline'!N440="Happy",3,IF('DATA - Baseline'!N440="Frustrated",4,IF('DATA - Baseline'!N440="Other",5,"")))))</f>
        <v/>
      </c>
      <c r="O440" s="176"/>
      <c r="P440" s="178" t="str">
        <f>IF('DATA - Baseline'!P440="","",'DATA - Baseline'!P440)</f>
        <v/>
      </c>
      <c r="Q440" s="178" t="str">
        <f>IF('DATA - Baseline'!Q440="Boy",1,IF('DATA - Baseline'!Q440="Girl",2,""))</f>
        <v/>
      </c>
      <c r="R440" s="192" t="str">
        <f>IF('DATA - Baseline'!R440&gt;0,'DATA - Baseline'!R440,"")</f>
        <v/>
      </c>
      <c r="S440" s="178" t="str">
        <f>IF('DATA - Baseline'!S440="Less than 0.5km",1,IF('DATA - Baseline'!S440="0.51 to 1.59km",2,IF('DATA - Baseline'!S440="1.6 to 3km",3,IF('DATA - Baseline'!S440="Over 3km",4, ""))))</f>
        <v/>
      </c>
      <c r="T440" s="126"/>
      <c r="U440" s="135"/>
      <c r="V440" s="135"/>
      <c r="W440" s="135"/>
      <c r="X440" s="135"/>
      <c r="Y440" s="135"/>
      <c r="Z440" s="178" t="str">
        <f>IF('DATA - Baseline'!Z440="STRONGLY AGREE",1,IF('DATA - Baseline'!Z440="AGREE",2,IF('DATA - Baseline'!Z440="DISAGREE",3,IF('DATA - Baseline'!Z440="STRONGLY DISAGREE",4, ""))))</f>
        <v/>
      </c>
      <c r="AA440" s="178" t="str">
        <f>IF(C440="","",(IF(COUNTA('DATA - Baseline'!AB440:AV440)&gt;0,1,2)))</f>
        <v/>
      </c>
      <c r="AB440" s="152"/>
      <c r="AC440" s="153"/>
      <c r="AD440" s="153"/>
      <c r="AE440" s="153"/>
      <c r="AF440" s="153"/>
      <c r="AG440" s="153"/>
      <c r="AH440" s="151"/>
      <c r="AI440" s="156"/>
      <c r="AJ440" s="156"/>
      <c r="AK440" s="156"/>
      <c r="AL440" s="156"/>
      <c r="AM440" s="156"/>
      <c r="AN440" s="156"/>
      <c r="AO440" s="157"/>
      <c r="AP440" s="158"/>
      <c r="AQ440" s="158"/>
      <c r="AR440" s="158"/>
      <c r="AS440" s="158"/>
      <c r="AT440" s="158"/>
      <c r="AU440" s="158"/>
      <c r="AV440" s="158"/>
      <c r="AW440" s="178" t="str">
        <f>IF('DATA - Baseline'!AW440="Relaxed",1,IF('DATA - Baseline'!AW440="Rushed",2,IF('DATA - Baseline'!AW440="Happy",3,IF('DATA - Baseline'!AW440="Tired",4,""))))</f>
        <v/>
      </c>
      <c r="AX440" s="178" t="str">
        <f>IF('DATA - Baseline'!AX440="Relaxed",1,IF('DATA - Baseline'!AX440="Rushed",2,IF('DATA - Baseline'!AX440="Happy",3,IF('DATA - Baseline'!AX440="Tired",4,""))))</f>
        <v/>
      </c>
      <c r="AY440" s="154"/>
      <c r="AZ440" s="314" t="str">
        <f>IF('DATA - Baseline'!AZ440="Yes",1,IF('DATA - Baseline'!AZ440="No",2,""))</f>
        <v/>
      </c>
      <c r="BA440" s="273"/>
      <c r="BB440" s="159"/>
      <c r="BC440" s="159"/>
      <c r="BE440" s="175"/>
    </row>
    <row r="441" spans="1:57" s="132" customFormat="1" ht="15" x14ac:dyDescent="0.3">
      <c r="A441" s="148"/>
      <c r="B441" s="149"/>
      <c r="C441" s="236" t="str">
        <f t="shared" si="6"/>
        <v/>
      </c>
      <c r="D441" s="198" t="str">
        <f>IF('DATA - Baseline'!D441="","",'DATA - Baseline'!D441)</f>
        <v/>
      </c>
      <c r="E441" s="178" t="str">
        <f>IF('DATA - Baseline'!E441="","",'DATA - Baseline'!E441)</f>
        <v/>
      </c>
      <c r="F441" s="178" t="str">
        <f>IF('DATA - Baseline'!F441="","",'DATA - Baseline'!F441)</f>
        <v/>
      </c>
      <c r="G441" s="178" t="str">
        <f>IF('DATA - Baseline'!G440="","",INDEX(Codes,MATCH('DATA - Baseline'!G440,Modes,0)))</f>
        <v/>
      </c>
      <c r="H441" s="178"/>
      <c r="I441" s="178" t="str">
        <f>IF('DATA - Baseline'!I441="","",INDEX(Codes,MATCH('DATA - Baseline'!I441,Modes,0)))</f>
        <v/>
      </c>
      <c r="J441" s="134"/>
      <c r="K441" s="192" t="str">
        <f>IF('DATA - Baseline'!K441=0,"",IF('DATA - Baseline'!K441="","",'DATA - Baseline'!K441))</f>
        <v/>
      </c>
      <c r="L441" s="192" t="str">
        <f>IF('DATA - Baseline'!L441="Yes",1,IF('DATA - Baseline'!L441="No",2,""))</f>
        <v/>
      </c>
      <c r="M441" s="192" t="str">
        <f>IF('DATA - Baseline'!M441="Yes",1,IF('DATA - Baseline'!M441="No",2,""))</f>
        <v/>
      </c>
      <c r="N441" s="178" t="str">
        <f>IF('DATA - Baseline'!N441="Relaxed",1,IF('DATA - Baseline'!N441="Rushed",2,IF('DATA - Baseline'!N441="Happy",3,IF('DATA - Baseline'!N441="Frustrated",4,IF('DATA - Baseline'!N441="Other",5,"")))))</f>
        <v/>
      </c>
      <c r="O441" s="176"/>
      <c r="P441" s="178" t="str">
        <f>IF('DATA - Baseline'!P441="","",'DATA - Baseline'!P441)</f>
        <v/>
      </c>
      <c r="Q441" s="178" t="str">
        <f>IF('DATA - Baseline'!Q441="Boy",1,IF('DATA - Baseline'!Q441="Girl",2,""))</f>
        <v/>
      </c>
      <c r="R441" s="192" t="str">
        <f>IF('DATA - Baseline'!R441&gt;0,'DATA - Baseline'!R441,"")</f>
        <v/>
      </c>
      <c r="S441" s="178" t="str">
        <f>IF('DATA - Baseline'!S441="Less than 0.5km",1,IF('DATA - Baseline'!S441="0.51 to 1.59km",2,IF('DATA - Baseline'!S441="1.6 to 3km",3,IF('DATA - Baseline'!S441="Over 3km",4, ""))))</f>
        <v/>
      </c>
      <c r="T441" s="126"/>
      <c r="U441" s="135"/>
      <c r="V441" s="135"/>
      <c r="W441" s="135"/>
      <c r="X441" s="135"/>
      <c r="Y441" s="135"/>
      <c r="Z441" s="178" t="str">
        <f>IF('DATA - Baseline'!Z441="STRONGLY AGREE",1,IF('DATA - Baseline'!Z441="AGREE",2,IF('DATA - Baseline'!Z441="DISAGREE",3,IF('DATA - Baseline'!Z441="STRONGLY DISAGREE",4, ""))))</f>
        <v/>
      </c>
      <c r="AA441" s="178" t="str">
        <f>IF(C441="","",(IF(COUNTA('DATA - Baseline'!AB441:AV441)&gt;0,1,2)))</f>
        <v/>
      </c>
      <c r="AB441" s="152"/>
      <c r="AC441" s="153"/>
      <c r="AD441" s="153"/>
      <c r="AE441" s="153"/>
      <c r="AF441" s="153"/>
      <c r="AG441" s="153"/>
      <c r="AH441" s="151"/>
      <c r="AI441" s="156"/>
      <c r="AJ441" s="156"/>
      <c r="AK441" s="156"/>
      <c r="AL441" s="156"/>
      <c r="AM441" s="156"/>
      <c r="AN441" s="156"/>
      <c r="AO441" s="157"/>
      <c r="AP441" s="158"/>
      <c r="AQ441" s="158"/>
      <c r="AR441" s="158"/>
      <c r="AS441" s="158"/>
      <c r="AT441" s="158"/>
      <c r="AU441" s="158"/>
      <c r="AV441" s="158"/>
      <c r="AW441" s="178" t="str">
        <f>IF('DATA - Baseline'!AW441="Relaxed",1,IF('DATA - Baseline'!AW441="Rushed",2,IF('DATA - Baseline'!AW441="Happy",3,IF('DATA - Baseline'!AW441="Tired",4,""))))</f>
        <v/>
      </c>
      <c r="AX441" s="178" t="str">
        <f>IF('DATA - Baseline'!AX441="Relaxed",1,IF('DATA - Baseline'!AX441="Rushed",2,IF('DATA - Baseline'!AX441="Happy",3,IF('DATA - Baseline'!AX441="Tired",4,""))))</f>
        <v/>
      </c>
      <c r="AY441" s="154"/>
      <c r="AZ441" s="314" t="str">
        <f>IF('DATA - Baseline'!AZ441="Yes",1,IF('DATA - Baseline'!AZ441="No",2,""))</f>
        <v/>
      </c>
      <c r="BA441" s="273"/>
      <c r="BB441" s="159"/>
      <c r="BC441" s="159"/>
      <c r="BE441" s="175"/>
    </row>
    <row r="442" spans="1:57" s="132" customFormat="1" ht="15" x14ac:dyDescent="0.3">
      <c r="A442" s="148"/>
      <c r="B442" s="149"/>
      <c r="C442" s="236" t="str">
        <f t="shared" si="6"/>
        <v/>
      </c>
      <c r="D442" s="198" t="str">
        <f>IF('DATA - Baseline'!D442="","",'DATA - Baseline'!D442)</f>
        <v/>
      </c>
      <c r="E442" s="178" t="str">
        <f>IF('DATA - Baseline'!E442="","",'DATA - Baseline'!E442)</f>
        <v/>
      </c>
      <c r="F442" s="178" t="str">
        <f>IF('DATA - Baseline'!F442="","",'DATA - Baseline'!F442)</f>
        <v/>
      </c>
      <c r="G442" s="178" t="str">
        <f>IF('DATA - Baseline'!G441="","",INDEX(Codes,MATCH('DATA - Baseline'!G441,Modes,0)))</f>
        <v/>
      </c>
      <c r="H442" s="178"/>
      <c r="I442" s="178" t="str">
        <f>IF('DATA - Baseline'!I442="","",INDEX(Codes,MATCH('DATA - Baseline'!I442,Modes,0)))</f>
        <v/>
      </c>
      <c r="J442" s="134"/>
      <c r="K442" s="192" t="str">
        <f>IF('DATA - Baseline'!K442=0,"",IF('DATA - Baseline'!K442="","",'DATA - Baseline'!K442))</f>
        <v/>
      </c>
      <c r="L442" s="192" t="str">
        <f>IF('DATA - Baseline'!L442="Yes",1,IF('DATA - Baseline'!L442="No",2,""))</f>
        <v/>
      </c>
      <c r="M442" s="192" t="str">
        <f>IF('DATA - Baseline'!M442="Yes",1,IF('DATA - Baseline'!M442="No",2,""))</f>
        <v/>
      </c>
      <c r="N442" s="178" t="str">
        <f>IF('DATA - Baseline'!N442="Relaxed",1,IF('DATA - Baseline'!N442="Rushed",2,IF('DATA - Baseline'!N442="Happy",3,IF('DATA - Baseline'!N442="Frustrated",4,IF('DATA - Baseline'!N442="Other",5,"")))))</f>
        <v/>
      </c>
      <c r="O442" s="176"/>
      <c r="P442" s="178" t="str">
        <f>IF('DATA - Baseline'!P442="","",'DATA - Baseline'!P442)</f>
        <v/>
      </c>
      <c r="Q442" s="178" t="str">
        <f>IF('DATA - Baseline'!Q442="Boy",1,IF('DATA - Baseline'!Q442="Girl",2,""))</f>
        <v/>
      </c>
      <c r="R442" s="192" t="str">
        <f>IF('DATA - Baseline'!R442&gt;0,'DATA - Baseline'!R442,"")</f>
        <v/>
      </c>
      <c r="S442" s="178" t="str">
        <f>IF('DATA - Baseline'!S442="Less than 0.5km",1,IF('DATA - Baseline'!S442="0.51 to 1.59km",2,IF('DATA - Baseline'!S442="1.6 to 3km",3,IF('DATA - Baseline'!S442="Over 3km",4, ""))))</f>
        <v/>
      </c>
      <c r="T442" s="126"/>
      <c r="U442" s="135"/>
      <c r="V442" s="135"/>
      <c r="W442" s="135"/>
      <c r="X442" s="135"/>
      <c r="Y442" s="135"/>
      <c r="Z442" s="178" t="str">
        <f>IF('DATA - Baseline'!Z442="STRONGLY AGREE",1,IF('DATA - Baseline'!Z442="AGREE",2,IF('DATA - Baseline'!Z442="DISAGREE",3,IF('DATA - Baseline'!Z442="STRONGLY DISAGREE",4, ""))))</f>
        <v/>
      </c>
      <c r="AA442" s="178" t="str">
        <f>IF(C442="","",(IF(COUNTA('DATA - Baseline'!AB442:AV442)&gt;0,1,2)))</f>
        <v/>
      </c>
      <c r="AB442" s="152"/>
      <c r="AC442" s="153"/>
      <c r="AD442" s="153"/>
      <c r="AE442" s="153"/>
      <c r="AF442" s="153"/>
      <c r="AG442" s="153"/>
      <c r="AH442" s="151"/>
      <c r="AI442" s="156"/>
      <c r="AJ442" s="156"/>
      <c r="AK442" s="156"/>
      <c r="AL442" s="156"/>
      <c r="AM442" s="156"/>
      <c r="AN442" s="156"/>
      <c r="AO442" s="157"/>
      <c r="AP442" s="158"/>
      <c r="AQ442" s="158"/>
      <c r="AR442" s="158"/>
      <c r="AS442" s="158"/>
      <c r="AT442" s="158"/>
      <c r="AU442" s="158"/>
      <c r="AV442" s="158"/>
      <c r="AW442" s="178" t="str">
        <f>IF('DATA - Baseline'!AW442="Relaxed",1,IF('DATA - Baseline'!AW442="Rushed",2,IF('DATA - Baseline'!AW442="Happy",3,IF('DATA - Baseline'!AW442="Tired",4,""))))</f>
        <v/>
      </c>
      <c r="AX442" s="178" t="str">
        <f>IF('DATA - Baseline'!AX442="Relaxed",1,IF('DATA - Baseline'!AX442="Rushed",2,IF('DATA - Baseline'!AX442="Happy",3,IF('DATA - Baseline'!AX442="Tired",4,""))))</f>
        <v/>
      </c>
      <c r="AY442" s="154"/>
      <c r="AZ442" s="314" t="str">
        <f>IF('DATA - Baseline'!AZ442="Yes",1,IF('DATA - Baseline'!AZ442="No",2,""))</f>
        <v/>
      </c>
      <c r="BA442" s="273"/>
      <c r="BB442" s="159"/>
      <c r="BC442" s="159"/>
      <c r="BE442" s="175"/>
    </row>
    <row r="443" spans="1:57" s="132" customFormat="1" ht="15" x14ac:dyDescent="0.3">
      <c r="A443" s="148"/>
      <c r="B443" s="149"/>
      <c r="C443" s="236" t="str">
        <f t="shared" si="6"/>
        <v/>
      </c>
      <c r="D443" s="198" t="str">
        <f>IF('DATA - Baseline'!D443="","",'DATA - Baseline'!D443)</f>
        <v/>
      </c>
      <c r="E443" s="178" t="str">
        <f>IF('DATA - Baseline'!E443="","",'DATA - Baseline'!E443)</f>
        <v/>
      </c>
      <c r="F443" s="178" t="str">
        <f>IF('DATA - Baseline'!F443="","",'DATA - Baseline'!F443)</f>
        <v/>
      </c>
      <c r="G443" s="178" t="str">
        <f>IF('DATA - Baseline'!G442="","",INDEX(Codes,MATCH('DATA - Baseline'!G442,Modes,0)))</f>
        <v/>
      </c>
      <c r="H443" s="178"/>
      <c r="I443" s="178" t="str">
        <f>IF('DATA - Baseline'!I443="","",INDEX(Codes,MATCH('DATA - Baseline'!I443,Modes,0)))</f>
        <v/>
      </c>
      <c r="J443" s="134"/>
      <c r="K443" s="192" t="str">
        <f>IF('DATA - Baseline'!K443=0,"",IF('DATA - Baseline'!K443="","",'DATA - Baseline'!K443))</f>
        <v/>
      </c>
      <c r="L443" s="192" t="str">
        <f>IF('DATA - Baseline'!L443="Yes",1,IF('DATA - Baseline'!L443="No",2,""))</f>
        <v/>
      </c>
      <c r="M443" s="192" t="str">
        <f>IF('DATA - Baseline'!M443="Yes",1,IF('DATA - Baseline'!M443="No",2,""))</f>
        <v/>
      </c>
      <c r="N443" s="178" t="str">
        <f>IF('DATA - Baseline'!N443="Relaxed",1,IF('DATA - Baseline'!N443="Rushed",2,IF('DATA - Baseline'!N443="Happy",3,IF('DATA - Baseline'!N443="Frustrated",4,IF('DATA - Baseline'!N443="Other",5,"")))))</f>
        <v/>
      </c>
      <c r="O443" s="176"/>
      <c r="P443" s="178" t="str">
        <f>IF('DATA - Baseline'!P443="","",'DATA - Baseline'!P443)</f>
        <v/>
      </c>
      <c r="Q443" s="178" t="str">
        <f>IF('DATA - Baseline'!Q443="Boy",1,IF('DATA - Baseline'!Q443="Girl",2,""))</f>
        <v/>
      </c>
      <c r="R443" s="192" t="str">
        <f>IF('DATA - Baseline'!R443&gt;0,'DATA - Baseline'!R443,"")</f>
        <v/>
      </c>
      <c r="S443" s="178" t="str">
        <f>IF('DATA - Baseline'!S443="Less than 0.5km",1,IF('DATA - Baseline'!S443="0.51 to 1.59km",2,IF('DATA - Baseline'!S443="1.6 to 3km",3,IF('DATA - Baseline'!S443="Over 3km",4, ""))))</f>
        <v/>
      </c>
      <c r="T443" s="126"/>
      <c r="U443" s="135"/>
      <c r="V443" s="135"/>
      <c r="W443" s="135"/>
      <c r="X443" s="135"/>
      <c r="Y443" s="135"/>
      <c r="Z443" s="178" t="str">
        <f>IF('DATA - Baseline'!Z443="STRONGLY AGREE",1,IF('DATA - Baseline'!Z443="AGREE",2,IF('DATA - Baseline'!Z443="DISAGREE",3,IF('DATA - Baseline'!Z443="STRONGLY DISAGREE",4, ""))))</f>
        <v/>
      </c>
      <c r="AA443" s="178" t="str">
        <f>IF(C443="","",(IF(COUNTA('DATA - Baseline'!AB443:AV443)&gt;0,1,2)))</f>
        <v/>
      </c>
      <c r="AB443" s="152"/>
      <c r="AC443" s="153"/>
      <c r="AD443" s="153"/>
      <c r="AE443" s="153"/>
      <c r="AF443" s="153"/>
      <c r="AG443" s="153"/>
      <c r="AH443" s="151"/>
      <c r="AI443" s="156"/>
      <c r="AJ443" s="156"/>
      <c r="AK443" s="156"/>
      <c r="AL443" s="156"/>
      <c r="AM443" s="156"/>
      <c r="AN443" s="156"/>
      <c r="AO443" s="157"/>
      <c r="AP443" s="158"/>
      <c r="AQ443" s="158"/>
      <c r="AR443" s="158"/>
      <c r="AS443" s="158"/>
      <c r="AT443" s="158"/>
      <c r="AU443" s="158"/>
      <c r="AV443" s="158"/>
      <c r="AW443" s="178" t="str">
        <f>IF('DATA - Baseline'!AW443="Relaxed",1,IF('DATA - Baseline'!AW443="Rushed",2,IF('DATA - Baseline'!AW443="Happy",3,IF('DATA - Baseline'!AW443="Tired",4,""))))</f>
        <v/>
      </c>
      <c r="AX443" s="178" t="str">
        <f>IF('DATA - Baseline'!AX443="Relaxed",1,IF('DATA - Baseline'!AX443="Rushed",2,IF('DATA - Baseline'!AX443="Happy",3,IF('DATA - Baseline'!AX443="Tired",4,""))))</f>
        <v/>
      </c>
      <c r="AY443" s="154"/>
      <c r="AZ443" s="314" t="str">
        <f>IF('DATA - Baseline'!AZ443="Yes",1,IF('DATA - Baseline'!AZ443="No",2,""))</f>
        <v/>
      </c>
      <c r="BA443" s="273"/>
      <c r="BB443" s="159"/>
      <c r="BC443" s="159"/>
      <c r="BE443" s="175"/>
    </row>
    <row r="444" spans="1:57" s="132" customFormat="1" ht="15" x14ac:dyDescent="0.3">
      <c r="A444" s="148"/>
      <c r="B444" s="149"/>
      <c r="C444" s="236" t="str">
        <f t="shared" si="6"/>
        <v/>
      </c>
      <c r="D444" s="198" t="str">
        <f>IF('DATA - Baseline'!D444="","",'DATA - Baseline'!D444)</f>
        <v/>
      </c>
      <c r="E444" s="178" t="str">
        <f>IF('DATA - Baseline'!E444="","",'DATA - Baseline'!E444)</f>
        <v/>
      </c>
      <c r="F444" s="178" t="str">
        <f>IF('DATA - Baseline'!F444="","",'DATA - Baseline'!F444)</f>
        <v/>
      </c>
      <c r="G444" s="178" t="str">
        <f>IF('DATA - Baseline'!G443="","",INDEX(Codes,MATCH('DATA - Baseline'!G443,Modes,0)))</f>
        <v/>
      </c>
      <c r="H444" s="178"/>
      <c r="I444" s="178" t="str">
        <f>IF('DATA - Baseline'!I444="","",INDEX(Codes,MATCH('DATA - Baseline'!I444,Modes,0)))</f>
        <v/>
      </c>
      <c r="J444" s="134"/>
      <c r="K444" s="192" t="str">
        <f>IF('DATA - Baseline'!K444=0,"",IF('DATA - Baseline'!K444="","",'DATA - Baseline'!K444))</f>
        <v/>
      </c>
      <c r="L444" s="192" t="str">
        <f>IF('DATA - Baseline'!L444="Yes",1,IF('DATA - Baseline'!L444="No",2,""))</f>
        <v/>
      </c>
      <c r="M444" s="192" t="str">
        <f>IF('DATA - Baseline'!M444="Yes",1,IF('DATA - Baseline'!M444="No",2,""))</f>
        <v/>
      </c>
      <c r="N444" s="178" t="str">
        <f>IF('DATA - Baseline'!N444="Relaxed",1,IF('DATA - Baseline'!N444="Rushed",2,IF('DATA - Baseline'!N444="Happy",3,IF('DATA - Baseline'!N444="Frustrated",4,IF('DATA - Baseline'!N444="Other",5,"")))))</f>
        <v/>
      </c>
      <c r="O444" s="176"/>
      <c r="P444" s="178" t="str">
        <f>IF('DATA - Baseline'!P444="","",'DATA - Baseline'!P444)</f>
        <v/>
      </c>
      <c r="Q444" s="178" t="str">
        <f>IF('DATA - Baseline'!Q444="Boy",1,IF('DATA - Baseline'!Q444="Girl",2,""))</f>
        <v/>
      </c>
      <c r="R444" s="192" t="str">
        <f>IF('DATA - Baseline'!R444&gt;0,'DATA - Baseline'!R444,"")</f>
        <v/>
      </c>
      <c r="S444" s="178" t="str">
        <f>IF('DATA - Baseline'!S444="Less than 0.5km",1,IF('DATA - Baseline'!S444="0.51 to 1.59km",2,IF('DATA - Baseline'!S444="1.6 to 3km",3,IF('DATA - Baseline'!S444="Over 3km",4, ""))))</f>
        <v/>
      </c>
      <c r="T444" s="126"/>
      <c r="U444" s="135"/>
      <c r="V444" s="135"/>
      <c r="W444" s="135"/>
      <c r="X444" s="135"/>
      <c r="Y444" s="135"/>
      <c r="Z444" s="178" t="str">
        <f>IF('DATA - Baseline'!Z444="STRONGLY AGREE",1,IF('DATA - Baseline'!Z444="AGREE",2,IF('DATA - Baseline'!Z444="DISAGREE",3,IF('DATA - Baseline'!Z444="STRONGLY DISAGREE",4, ""))))</f>
        <v/>
      </c>
      <c r="AA444" s="178" t="str">
        <f>IF(C444="","",(IF(COUNTA('DATA - Baseline'!AB444:AV444)&gt;0,1,2)))</f>
        <v/>
      </c>
      <c r="AB444" s="152"/>
      <c r="AC444" s="153"/>
      <c r="AD444" s="153"/>
      <c r="AE444" s="153"/>
      <c r="AF444" s="153"/>
      <c r="AG444" s="153"/>
      <c r="AH444" s="151"/>
      <c r="AI444" s="156"/>
      <c r="AJ444" s="156"/>
      <c r="AK444" s="156"/>
      <c r="AL444" s="156"/>
      <c r="AM444" s="156"/>
      <c r="AN444" s="156"/>
      <c r="AO444" s="157"/>
      <c r="AP444" s="158"/>
      <c r="AQ444" s="158"/>
      <c r="AR444" s="158"/>
      <c r="AS444" s="158"/>
      <c r="AT444" s="158"/>
      <c r="AU444" s="158"/>
      <c r="AV444" s="158"/>
      <c r="AW444" s="178" t="str">
        <f>IF('DATA - Baseline'!AW444="Relaxed",1,IF('DATA - Baseline'!AW444="Rushed",2,IF('DATA - Baseline'!AW444="Happy",3,IF('DATA - Baseline'!AW444="Tired",4,""))))</f>
        <v/>
      </c>
      <c r="AX444" s="178" t="str">
        <f>IF('DATA - Baseline'!AX444="Relaxed",1,IF('DATA - Baseline'!AX444="Rushed",2,IF('DATA - Baseline'!AX444="Happy",3,IF('DATA - Baseline'!AX444="Tired",4,""))))</f>
        <v/>
      </c>
      <c r="AY444" s="154"/>
      <c r="AZ444" s="314" t="str">
        <f>IF('DATA - Baseline'!AZ444="Yes",1,IF('DATA - Baseline'!AZ444="No",2,""))</f>
        <v/>
      </c>
      <c r="BA444" s="273"/>
      <c r="BB444" s="159"/>
      <c r="BC444" s="159"/>
      <c r="BE444" s="175"/>
    </row>
    <row r="445" spans="1:57" s="132" customFormat="1" ht="15" x14ac:dyDescent="0.3">
      <c r="A445" s="148"/>
      <c r="B445" s="149"/>
      <c r="C445" s="236" t="str">
        <f t="shared" si="6"/>
        <v/>
      </c>
      <c r="D445" s="198" t="str">
        <f>IF('DATA - Baseline'!D445="","",'DATA - Baseline'!D445)</f>
        <v/>
      </c>
      <c r="E445" s="178" t="str">
        <f>IF('DATA - Baseline'!E445="","",'DATA - Baseline'!E445)</f>
        <v/>
      </c>
      <c r="F445" s="178" t="str">
        <f>IF('DATA - Baseline'!F445="","",'DATA - Baseline'!F445)</f>
        <v/>
      </c>
      <c r="G445" s="178" t="str">
        <f>IF('DATA - Baseline'!G444="","",INDEX(Codes,MATCH('DATA - Baseline'!G444,Modes,0)))</f>
        <v/>
      </c>
      <c r="H445" s="178"/>
      <c r="I445" s="178" t="str">
        <f>IF('DATA - Baseline'!I445="","",INDEX(Codes,MATCH('DATA - Baseline'!I445,Modes,0)))</f>
        <v/>
      </c>
      <c r="J445" s="134"/>
      <c r="K445" s="192" t="str">
        <f>IF('DATA - Baseline'!K445=0,"",IF('DATA - Baseline'!K445="","",'DATA - Baseline'!K445))</f>
        <v/>
      </c>
      <c r="L445" s="192" t="str">
        <f>IF('DATA - Baseline'!L445="Yes",1,IF('DATA - Baseline'!L445="No",2,""))</f>
        <v/>
      </c>
      <c r="M445" s="192" t="str">
        <f>IF('DATA - Baseline'!M445="Yes",1,IF('DATA - Baseline'!M445="No",2,""))</f>
        <v/>
      </c>
      <c r="N445" s="178" t="str">
        <f>IF('DATA - Baseline'!N445="Relaxed",1,IF('DATA - Baseline'!N445="Rushed",2,IF('DATA - Baseline'!N445="Happy",3,IF('DATA - Baseline'!N445="Frustrated",4,IF('DATA - Baseline'!N445="Other",5,"")))))</f>
        <v/>
      </c>
      <c r="O445" s="176"/>
      <c r="P445" s="178" t="str">
        <f>IF('DATA - Baseline'!P445="","",'DATA - Baseline'!P445)</f>
        <v/>
      </c>
      <c r="Q445" s="178" t="str">
        <f>IF('DATA - Baseline'!Q445="Boy",1,IF('DATA - Baseline'!Q445="Girl",2,""))</f>
        <v/>
      </c>
      <c r="R445" s="192" t="str">
        <f>IF('DATA - Baseline'!R445&gt;0,'DATA - Baseline'!R445,"")</f>
        <v/>
      </c>
      <c r="S445" s="178" t="str">
        <f>IF('DATA - Baseline'!S445="Less than 0.5km",1,IF('DATA - Baseline'!S445="0.51 to 1.59km",2,IF('DATA - Baseline'!S445="1.6 to 3km",3,IF('DATA - Baseline'!S445="Over 3km",4, ""))))</f>
        <v/>
      </c>
      <c r="T445" s="126"/>
      <c r="U445" s="135"/>
      <c r="V445" s="135"/>
      <c r="W445" s="135"/>
      <c r="X445" s="135"/>
      <c r="Y445" s="135"/>
      <c r="Z445" s="178" t="str">
        <f>IF('DATA - Baseline'!Z445="STRONGLY AGREE",1,IF('DATA - Baseline'!Z445="AGREE",2,IF('DATA - Baseline'!Z445="DISAGREE",3,IF('DATA - Baseline'!Z445="STRONGLY DISAGREE",4, ""))))</f>
        <v/>
      </c>
      <c r="AA445" s="178" t="str">
        <f>IF(C445="","",(IF(COUNTA('DATA - Baseline'!AB445:AV445)&gt;0,1,2)))</f>
        <v/>
      </c>
      <c r="AB445" s="152"/>
      <c r="AC445" s="153"/>
      <c r="AD445" s="153"/>
      <c r="AE445" s="153"/>
      <c r="AF445" s="153"/>
      <c r="AG445" s="153"/>
      <c r="AH445" s="151"/>
      <c r="AI445" s="156"/>
      <c r="AJ445" s="156"/>
      <c r="AK445" s="156"/>
      <c r="AL445" s="156"/>
      <c r="AM445" s="156"/>
      <c r="AN445" s="156"/>
      <c r="AO445" s="157"/>
      <c r="AP445" s="158"/>
      <c r="AQ445" s="158"/>
      <c r="AR445" s="158"/>
      <c r="AS445" s="158"/>
      <c r="AT445" s="158"/>
      <c r="AU445" s="158"/>
      <c r="AV445" s="158"/>
      <c r="AW445" s="178" t="str">
        <f>IF('DATA - Baseline'!AW445="Relaxed",1,IF('DATA - Baseline'!AW445="Rushed",2,IF('DATA - Baseline'!AW445="Happy",3,IF('DATA - Baseline'!AW445="Tired",4,""))))</f>
        <v/>
      </c>
      <c r="AX445" s="178" t="str">
        <f>IF('DATA - Baseline'!AX445="Relaxed",1,IF('DATA - Baseline'!AX445="Rushed",2,IF('DATA - Baseline'!AX445="Happy",3,IF('DATA - Baseline'!AX445="Tired",4,""))))</f>
        <v/>
      </c>
      <c r="AY445" s="154"/>
      <c r="AZ445" s="314" t="str">
        <f>IF('DATA - Baseline'!AZ445="Yes",1,IF('DATA - Baseline'!AZ445="No",2,""))</f>
        <v/>
      </c>
      <c r="BA445" s="273"/>
      <c r="BB445" s="159"/>
      <c r="BC445" s="159"/>
      <c r="BE445" s="175"/>
    </row>
    <row r="446" spans="1:57" s="132" customFormat="1" ht="15" x14ac:dyDescent="0.3">
      <c r="A446" s="148"/>
      <c r="B446" s="149"/>
      <c r="C446" s="236" t="str">
        <f t="shared" si="6"/>
        <v/>
      </c>
      <c r="D446" s="198" t="str">
        <f>IF('DATA - Baseline'!D446="","",'DATA - Baseline'!D446)</f>
        <v/>
      </c>
      <c r="E446" s="178" t="str">
        <f>IF('DATA - Baseline'!E446="","",'DATA - Baseline'!E446)</f>
        <v/>
      </c>
      <c r="F446" s="178" t="str">
        <f>IF('DATA - Baseline'!F446="","",'DATA - Baseline'!F446)</f>
        <v/>
      </c>
      <c r="G446" s="178" t="str">
        <f>IF('DATA - Baseline'!G445="","",INDEX(Codes,MATCH('DATA - Baseline'!G445,Modes,0)))</f>
        <v/>
      </c>
      <c r="H446" s="178"/>
      <c r="I446" s="178" t="str">
        <f>IF('DATA - Baseline'!I446="","",INDEX(Codes,MATCH('DATA - Baseline'!I446,Modes,0)))</f>
        <v/>
      </c>
      <c r="J446" s="134"/>
      <c r="K446" s="192" t="str">
        <f>IF('DATA - Baseline'!K446=0,"",IF('DATA - Baseline'!K446="","",'DATA - Baseline'!K446))</f>
        <v/>
      </c>
      <c r="L446" s="192" t="str">
        <f>IF('DATA - Baseline'!L446="Yes",1,IF('DATA - Baseline'!L446="No",2,""))</f>
        <v/>
      </c>
      <c r="M446" s="192" t="str">
        <f>IF('DATA - Baseline'!M446="Yes",1,IF('DATA - Baseline'!M446="No",2,""))</f>
        <v/>
      </c>
      <c r="N446" s="178" t="str">
        <f>IF('DATA - Baseline'!N446="Relaxed",1,IF('DATA - Baseline'!N446="Rushed",2,IF('DATA - Baseline'!N446="Happy",3,IF('DATA - Baseline'!N446="Frustrated",4,IF('DATA - Baseline'!N446="Other",5,"")))))</f>
        <v/>
      </c>
      <c r="O446" s="176"/>
      <c r="P446" s="178" t="str">
        <f>IF('DATA - Baseline'!P446="","",'DATA - Baseline'!P446)</f>
        <v/>
      </c>
      <c r="Q446" s="178" t="str">
        <f>IF('DATA - Baseline'!Q446="Boy",1,IF('DATA - Baseline'!Q446="Girl",2,""))</f>
        <v/>
      </c>
      <c r="R446" s="192" t="str">
        <f>IF('DATA - Baseline'!R446&gt;0,'DATA - Baseline'!R446,"")</f>
        <v/>
      </c>
      <c r="S446" s="178" t="str">
        <f>IF('DATA - Baseline'!S446="Less than 0.5km",1,IF('DATA - Baseline'!S446="0.51 to 1.59km",2,IF('DATA - Baseline'!S446="1.6 to 3km",3,IF('DATA - Baseline'!S446="Over 3km",4, ""))))</f>
        <v/>
      </c>
      <c r="T446" s="126"/>
      <c r="U446" s="135"/>
      <c r="V446" s="135"/>
      <c r="W446" s="135"/>
      <c r="X446" s="135"/>
      <c r="Y446" s="135"/>
      <c r="Z446" s="178" t="str">
        <f>IF('DATA - Baseline'!Z446="STRONGLY AGREE",1,IF('DATA - Baseline'!Z446="AGREE",2,IF('DATA - Baseline'!Z446="DISAGREE",3,IF('DATA - Baseline'!Z446="STRONGLY DISAGREE",4, ""))))</f>
        <v/>
      </c>
      <c r="AA446" s="178" t="str">
        <f>IF(C446="","",(IF(COUNTA('DATA - Baseline'!AB446:AV446)&gt;0,1,2)))</f>
        <v/>
      </c>
      <c r="AB446" s="152"/>
      <c r="AC446" s="153"/>
      <c r="AD446" s="153"/>
      <c r="AE446" s="153"/>
      <c r="AF446" s="153"/>
      <c r="AG446" s="153"/>
      <c r="AH446" s="151"/>
      <c r="AI446" s="156"/>
      <c r="AJ446" s="156"/>
      <c r="AK446" s="156"/>
      <c r="AL446" s="156"/>
      <c r="AM446" s="156"/>
      <c r="AN446" s="156"/>
      <c r="AO446" s="157"/>
      <c r="AP446" s="158"/>
      <c r="AQ446" s="158"/>
      <c r="AR446" s="158"/>
      <c r="AS446" s="158"/>
      <c r="AT446" s="158"/>
      <c r="AU446" s="158"/>
      <c r="AV446" s="158"/>
      <c r="AW446" s="178" t="str">
        <f>IF('DATA - Baseline'!AW446="Relaxed",1,IF('DATA - Baseline'!AW446="Rushed",2,IF('DATA - Baseline'!AW446="Happy",3,IF('DATA - Baseline'!AW446="Tired",4,""))))</f>
        <v/>
      </c>
      <c r="AX446" s="178" t="str">
        <f>IF('DATA - Baseline'!AX446="Relaxed",1,IF('DATA - Baseline'!AX446="Rushed",2,IF('DATA - Baseline'!AX446="Happy",3,IF('DATA - Baseline'!AX446="Tired",4,""))))</f>
        <v/>
      </c>
      <c r="AY446" s="154"/>
      <c r="AZ446" s="314" t="str">
        <f>IF('DATA - Baseline'!AZ446="Yes",1,IF('DATA - Baseline'!AZ446="No",2,""))</f>
        <v/>
      </c>
      <c r="BA446" s="273"/>
      <c r="BB446" s="159"/>
      <c r="BC446" s="159"/>
      <c r="BE446" s="175"/>
    </row>
    <row r="447" spans="1:57" s="132" customFormat="1" ht="15" x14ac:dyDescent="0.3">
      <c r="A447" s="148"/>
      <c r="B447" s="149"/>
      <c r="C447" s="236" t="str">
        <f t="shared" si="6"/>
        <v/>
      </c>
      <c r="D447" s="198" t="str">
        <f>IF('DATA - Baseline'!D447="","",'DATA - Baseline'!D447)</f>
        <v/>
      </c>
      <c r="E447" s="178" t="str">
        <f>IF('DATA - Baseline'!E447="","",'DATA - Baseline'!E447)</f>
        <v/>
      </c>
      <c r="F447" s="178" t="str">
        <f>IF('DATA - Baseline'!F447="","",'DATA - Baseline'!F447)</f>
        <v/>
      </c>
      <c r="G447" s="178" t="str">
        <f>IF('DATA - Baseline'!G446="","",INDEX(Codes,MATCH('DATA - Baseline'!G446,Modes,0)))</f>
        <v/>
      </c>
      <c r="H447" s="178"/>
      <c r="I447" s="178" t="str">
        <f>IF('DATA - Baseline'!I447="","",INDEX(Codes,MATCH('DATA - Baseline'!I447,Modes,0)))</f>
        <v/>
      </c>
      <c r="J447" s="134"/>
      <c r="K447" s="192" t="str">
        <f>IF('DATA - Baseline'!K447=0,"",IF('DATA - Baseline'!K447="","",'DATA - Baseline'!K447))</f>
        <v/>
      </c>
      <c r="L447" s="192" t="str">
        <f>IF('DATA - Baseline'!L447="Yes",1,IF('DATA - Baseline'!L447="No",2,""))</f>
        <v/>
      </c>
      <c r="M447" s="192" t="str">
        <f>IF('DATA - Baseline'!M447="Yes",1,IF('DATA - Baseline'!M447="No",2,""))</f>
        <v/>
      </c>
      <c r="N447" s="178" t="str">
        <f>IF('DATA - Baseline'!N447="Relaxed",1,IF('DATA - Baseline'!N447="Rushed",2,IF('DATA - Baseline'!N447="Happy",3,IF('DATA - Baseline'!N447="Frustrated",4,IF('DATA - Baseline'!N447="Other",5,"")))))</f>
        <v/>
      </c>
      <c r="O447" s="176"/>
      <c r="P447" s="178" t="str">
        <f>IF('DATA - Baseline'!P447="","",'DATA - Baseline'!P447)</f>
        <v/>
      </c>
      <c r="Q447" s="178" t="str">
        <f>IF('DATA - Baseline'!Q447="Boy",1,IF('DATA - Baseline'!Q447="Girl",2,""))</f>
        <v/>
      </c>
      <c r="R447" s="192" t="str">
        <f>IF('DATA - Baseline'!R447&gt;0,'DATA - Baseline'!R447,"")</f>
        <v/>
      </c>
      <c r="S447" s="178" t="str">
        <f>IF('DATA - Baseline'!S447="Less than 0.5km",1,IF('DATA - Baseline'!S447="0.51 to 1.59km",2,IF('DATA - Baseline'!S447="1.6 to 3km",3,IF('DATA - Baseline'!S447="Over 3km",4, ""))))</f>
        <v/>
      </c>
      <c r="T447" s="126"/>
      <c r="U447" s="135"/>
      <c r="V447" s="135"/>
      <c r="W447" s="135"/>
      <c r="X447" s="135"/>
      <c r="Y447" s="135"/>
      <c r="Z447" s="178" t="str">
        <f>IF('DATA - Baseline'!Z447="STRONGLY AGREE",1,IF('DATA - Baseline'!Z447="AGREE",2,IF('DATA - Baseline'!Z447="DISAGREE",3,IF('DATA - Baseline'!Z447="STRONGLY DISAGREE",4, ""))))</f>
        <v/>
      </c>
      <c r="AA447" s="178" t="str">
        <f>IF(C447="","",(IF(COUNTA('DATA - Baseline'!AB447:AV447)&gt;0,1,2)))</f>
        <v/>
      </c>
      <c r="AB447" s="152"/>
      <c r="AC447" s="153"/>
      <c r="AD447" s="153"/>
      <c r="AE447" s="153"/>
      <c r="AF447" s="153"/>
      <c r="AG447" s="153"/>
      <c r="AH447" s="151"/>
      <c r="AI447" s="156"/>
      <c r="AJ447" s="156"/>
      <c r="AK447" s="156"/>
      <c r="AL447" s="156"/>
      <c r="AM447" s="156"/>
      <c r="AN447" s="156"/>
      <c r="AO447" s="157"/>
      <c r="AP447" s="158"/>
      <c r="AQ447" s="158"/>
      <c r="AR447" s="158"/>
      <c r="AS447" s="158"/>
      <c r="AT447" s="158"/>
      <c r="AU447" s="158"/>
      <c r="AV447" s="158"/>
      <c r="AW447" s="178" t="str">
        <f>IF('DATA - Baseline'!AW447="Relaxed",1,IF('DATA - Baseline'!AW447="Rushed",2,IF('DATA - Baseline'!AW447="Happy",3,IF('DATA - Baseline'!AW447="Tired",4,""))))</f>
        <v/>
      </c>
      <c r="AX447" s="178" t="str">
        <f>IF('DATA - Baseline'!AX447="Relaxed",1,IF('DATA - Baseline'!AX447="Rushed",2,IF('DATA - Baseline'!AX447="Happy",3,IF('DATA - Baseline'!AX447="Tired",4,""))))</f>
        <v/>
      </c>
      <c r="AY447" s="154"/>
      <c r="AZ447" s="314" t="str">
        <f>IF('DATA - Baseline'!AZ447="Yes",1,IF('DATA - Baseline'!AZ447="No",2,""))</f>
        <v/>
      </c>
      <c r="BA447" s="273"/>
      <c r="BB447" s="159"/>
      <c r="BC447" s="159"/>
      <c r="BE447" s="175"/>
    </row>
    <row r="448" spans="1:57" s="132" customFormat="1" ht="15" x14ac:dyDescent="0.3">
      <c r="A448" s="148"/>
      <c r="B448" s="149"/>
      <c r="C448" s="236" t="str">
        <f t="shared" si="6"/>
        <v/>
      </c>
      <c r="D448" s="198" t="str">
        <f>IF('DATA - Baseline'!D448="","",'DATA - Baseline'!D448)</f>
        <v/>
      </c>
      <c r="E448" s="178" t="str">
        <f>IF('DATA - Baseline'!E448="","",'DATA - Baseline'!E448)</f>
        <v/>
      </c>
      <c r="F448" s="178" t="str">
        <f>IF('DATA - Baseline'!F448="","",'DATA - Baseline'!F448)</f>
        <v/>
      </c>
      <c r="G448" s="178" t="str">
        <f>IF('DATA - Baseline'!G447="","",INDEX(Codes,MATCH('DATA - Baseline'!G447,Modes,0)))</f>
        <v/>
      </c>
      <c r="H448" s="178"/>
      <c r="I448" s="178" t="str">
        <f>IF('DATA - Baseline'!I448="","",INDEX(Codes,MATCH('DATA - Baseline'!I448,Modes,0)))</f>
        <v/>
      </c>
      <c r="J448" s="134"/>
      <c r="K448" s="192" t="str">
        <f>IF('DATA - Baseline'!K448=0,"",IF('DATA - Baseline'!K448="","",'DATA - Baseline'!K448))</f>
        <v/>
      </c>
      <c r="L448" s="192" t="str">
        <f>IF('DATA - Baseline'!L448="Yes",1,IF('DATA - Baseline'!L448="No",2,""))</f>
        <v/>
      </c>
      <c r="M448" s="192" t="str">
        <f>IF('DATA - Baseline'!M448="Yes",1,IF('DATA - Baseline'!M448="No",2,""))</f>
        <v/>
      </c>
      <c r="N448" s="178" t="str">
        <f>IF('DATA - Baseline'!N448="Relaxed",1,IF('DATA - Baseline'!N448="Rushed",2,IF('DATA - Baseline'!N448="Happy",3,IF('DATA - Baseline'!N448="Frustrated",4,IF('DATA - Baseline'!N448="Other",5,"")))))</f>
        <v/>
      </c>
      <c r="O448" s="176"/>
      <c r="P448" s="178" t="str">
        <f>IF('DATA - Baseline'!P448="","",'DATA - Baseline'!P448)</f>
        <v/>
      </c>
      <c r="Q448" s="178" t="str">
        <f>IF('DATA - Baseline'!Q448="Boy",1,IF('DATA - Baseline'!Q448="Girl",2,""))</f>
        <v/>
      </c>
      <c r="R448" s="192" t="str">
        <f>IF('DATA - Baseline'!R448&gt;0,'DATA - Baseline'!R448,"")</f>
        <v/>
      </c>
      <c r="S448" s="178" t="str">
        <f>IF('DATA - Baseline'!S448="Less than 0.5km",1,IF('DATA - Baseline'!S448="0.51 to 1.59km",2,IF('DATA - Baseline'!S448="1.6 to 3km",3,IF('DATA - Baseline'!S448="Over 3km",4, ""))))</f>
        <v/>
      </c>
      <c r="T448" s="126"/>
      <c r="U448" s="135"/>
      <c r="V448" s="135"/>
      <c r="W448" s="135"/>
      <c r="X448" s="135"/>
      <c r="Y448" s="135"/>
      <c r="Z448" s="178" t="str">
        <f>IF('DATA - Baseline'!Z448="STRONGLY AGREE",1,IF('DATA - Baseline'!Z448="AGREE",2,IF('DATA - Baseline'!Z448="DISAGREE",3,IF('DATA - Baseline'!Z448="STRONGLY DISAGREE",4, ""))))</f>
        <v/>
      </c>
      <c r="AA448" s="178" t="str">
        <f>IF(C448="","",(IF(COUNTA('DATA - Baseline'!AB448:AV448)&gt;0,1,2)))</f>
        <v/>
      </c>
      <c r="AB448" s="152"/>
      <c r="AC448" s="153"/>
      <c r="AD448" s="153"/>
      <c r="AE448" s="153"/>
      <c r="AF448" s="153"/>
      <c r="AG448" s="153"/>
      <c r="AH448" s="151"/>
      <c r="AI448" s="156"/>
      <c r="AJ448" s="156"/>
      <c r="AK448" s="156"/>
      <c r="AL448" s="156"/>
      <c r="AM448" s="156"/>
      <c r="AN448" s="156"/>
      <c r="AO448" s="157"/>
      <c r="AP448" s="158"/>
      <c r="AQ448" s="158"/>
      <c r="AR448" s="158"/>
      <c r="AS448" s="158"/>
      <c r="AT448" s="158"/>
      <c r="AU448" s="158"/>
      <c r="AV448" s="158"/>
      <c r="AW448" s="178" t="str">
        <f>IF('DATA - Baseline'!AW448="Relaxed",1,IF('DATA - Baseline'!AW448="Rushed",2,IF('DATA - Baseline'!AW448="Happy",3,IF('DATA - Baseline'!AW448="Tired",4,""))))</f>
        <v/>
      </c>
      <c r="AX448" s="178" t="str">
        <f>IF('DATA - Baseline'!AX448="Relaxed",1,IF('DATA - Baseline'!AX448="Rushed",2,IF('DATA - Baseline'!AX448="Happy",3,IF('DATA - Baseline'!AX448="Tired",4,""))))</f>
        <v/>
      </c>
      <c r="AY448" s="154"/>
      <c r="AZ448" s="314" t="str">
        <f>IF('DATA - Baseline'!AZ448="Yes",1,IF('DATA - Baseline'!AZ448="No",2,""))</f>
        <v/>
      </c>
      <c r="BA448" s="273"/>
      <c r="BB448" s="159"/>
      <c r="BC448" s="159"/>
      <c r="BE448" s="175"/>
    </row>
    <row r="449" spans="1:57" s="132" customFormat="1" ht="15" x14ac:dyDescent="0.3">
      <c r="A449" s="148"/>
      <c r="B449" s="149"/>
      <c r="C449" s="236" t="str">
        <f t="shared" si="6"/>
        <v/>
      </c>
      <c r="D449" s="198" t="str">
        <f>IF('DATA - Baseline'!D449="","",'DATA - Baseline'!D449)</f>
        <v/>
      </c>
      <c r="E449" s="178" t="str">
        <f>IF('DATA - Baseline'!E449="","",'DATA - Baseline'!E449)</f>
        <v/>
      </c>
      <c r="F449" s="178" t="str">
        <f>IF('DATA - Baseline'!F449="","",'DATA - Baseline'!F449)</f>
        <v/>
      </c>
      <c r="G449" s="178" t="str">
        <f>IF('DATA - Baseline'!G448="","",INDEX(Codes,MATCH('DATA - Baseline'!G448,Modes,0)))</f>
        <v/>
      </c>
      <c r="H449" s="178"/>
      <c r="I449" s="178" t="str">
        <f>IF('DATA - Baseline'!I449="","",INDEX(Codes,MATCH('DATA - Baseline'!I449,Modes,0)))</f>
        <v/>
      </c>
      <c r="J449" s="134"/>
      <c r="K449" s="192" t="str">
        <f>IF('DATA - Baseline'!K449=0,"",IF('DATA - Baseline'!K449="","",'DATA - Baseline'!K449))</f>
        <v/>
      </c>
      <c r="L449" s="192" t="str">
        <f>IF('DATA - Baseline'!L449="Yes",1,IF('DATA - Baseline'!L449="No",2,""))</f>
        <v/>
      </c>
      <c r="M449" s="192" t="str">
        <f>IF('DATA - Baseline'!M449="Yes",1,IF('DATA - Baseline'!M449="No",2,""))</f>
        <v/>
      </c>
      <c r="N449" s="178" t="str">
        <f>IF('DATA - Baseline'!N449="Relaxed",1,IF('DATA - Baseline'!N449="Rushed",2,IF('DATA - Baseline'!N449="Happy",3,IF('DATA - Baseline'!N449="Frustrated",4,IF('DATA - Baseline'!N449="Other",5,"")))))</f>
        <v/>
      </c>
      <c r="O449" s="176"/>
      <c r="P449" s="178" t="str">
        <f>IF('DATA - Baseline'!P449="","",'DATA - Baseline'!P449)</f>
        <v/>
      </c>
      <c r="Q449" s="178" t="str">
        <f>IF('DATA - Baseline'!Q449="Boy",1,IF('DATA - Baseline'!Q449="Girl",2,""))</f>
        <v/>
      </c>
      <c r="R449" s="192" t="str">
        <f>IF('DATA - Baseline'!R449&gt;0,'DATA - Baseline'!R449,"")</f>
        <v/>
      </c>
      <c r="S449" s="178" t="str">
        <f>IF('DATA - Baseline'!S449="Less than 0.5km",1,IF('DATA - Baseline'!S449="0.51 to 1.59km",2,IF('DATA - Baseline'!S449="1.6 to 3km",3,IF('DATA - Baseline'!S449="Over 3km",4, ""))))</f>
        <v/>
      </c>
      <c r="T449" s="126"/>
      <c r="U449" s="135"/>
      <c r="V449" s="135"/>
      <c r="W449" s="135"/>
      <c r="X449" s="135"/>
      <c r="Y449" s="135"/>
      <c r="Z449" s="178" t="str">
        <f>IF('DATA - Baseline'!Z449="STRONGLY AGREE",1,IF('DATA - Baseline'!Z449="AGREE",2,IF('DATA - Baseline'!Z449="DISAGREE",3,IF('DATA - Baseline'!Z449="STRONGLY DISAGREE",4, ""))))</f>
        <v/>
      </c>
      <c r="AA449" s="178" t="str">
        <f>IF(C449="","",(IF(COUNTA('DATA - Baseline'!AB449:AV449)&gt;0,1,2)))</f>
        <v/>
      </c>
      <c r="AB449" s="152"/>
      <c r="AC449" s="153"/>
      <c r="AD449" s="153"/>
      <c r="AE449" s="153"/>
      <c r="AF449" s="153"/>
      <c r="AG449" s="153"/>
      <c r="AH449" s="151"/>
      <c r="AI449" s="156"/>
      <c r="AJ449" s="156"/>
      <c r="AK449" s="156"/>
      <c r="AL449" s="156"/>
      <c r="AM449" s="156"/>
      <c r="AN449" s="156"/>
      <c r="AO449" s="157"/>
      <c r="AP449" s="158"/>
      <c r="AQ449" s="158"/>
      <c r="AR449" s="158"/>
      <c r="AS449" s="158"/>
      <c r="AT449" s="158"/>
      <c r="AU449" s="158"/>
      <c r="AV449" s="158"/>
      <c r="AW449" s="178" t="str">
        <f>IF('DATA - Baseline'!AW449="Relaxed",1,IF('DATA - Baseline'!AW449="Rushed",2,IF('DATA - Baseline'!AW449="Happy",3,IF('DATA - Baseline'!AW449="Tired",4,""))))</f>
        <v/>
      </c>
      <c r="AX449" s="178" t="str">
        <f>IF('DATA - Baseline'!AX449="Relaxed",1,IF('DATA - Baseline'!AX449="Rushed",2,IF('DATA - Baseline'!AX449="Happy",3,IF('DATA - Baseline'!AX449="Tired",4,""))))</f>
        <v/>
      </c>
      <c r="AY449" s="154"/>
      <c r="AZ449" s="314" t="str">
        <f>IF('DATA - Baseline'!AZ449="Yes",1,IF('DATA - Baseline'!AZ449="No",2,""))</f>
        <v/>
      </c>
      <c r="BA449" s="273"/>
      <c r="BB449" s="159"/>
      <c r="BC449" s="159"/>
      <c r="BE449" s="175"/>
    </row>
    <row r="450" spans="1:57" s="132" customFormat="1" ht="15" x14ac:dyDescent="0.3">
      <c r="A450" s="148"/>
      <c r="B450" s="149"/>
      <c r="C450" s="236" t="str">
        <f t="shared" si="6"/>
        <v/>
      </c>
      <c r="D450" s="198" t="str">
        <f>IF('DATA - Baseline'!D450="","",'DATA - Baseline'!D450)</f>
        <v/>
      </c>
      <c r="E450" s="178" t="str">
        <f>IF('DATA - Baseline'!E450="","",'DATA - Baseline'!E450)</f>
        <v/>
      </c>
      <c r="F450" s="178" t="str">
        <f>IF('DATA - Baseline'!F450="","",'DATA - Baseline'!F450)</f>
        <v/>
      </c>
      <c r="G450" s="178" t="str">
        <f>IF('DATA - Baseline'!G449="","",INDEX(Codes,MATCH('DATA - Baseline'!G449,Modes,0)))</f>
        <v/>
      </c>
      <c r="H450" s="178"/>
      <c r="I450" s="178" t="str">
        <f>IF('DATA - Baseline'!I450="","",INDEX(Codes,MATCH('DATA - Baseline'!I450,Modes,0)))</f>
        <v/>
      </c>
      <c r="J450" s="134"/>
      <c r="K450" s="192" t="str">
        <f>IF('DATA - Baseline'!K450=0,"",IF('DATA - Baseline'!K450="","",'DATA - Baseline'!K450))</f>
        <v/>
      </c>
      <c r="L450" s="192" t="str">
        <f>IF('DATA - Baseline'!L450="Yes",1,IF('DATA - Baseline'!L450="No",2,""))</f>
        <v/>
      </c>
      <c r="M450" s="192" t="str">
        <f>IF('DATA - Baseline'!M450="Yes",1,IF('DATA - Baseline'!M450="No",2,""))</f>
        <v/>
      </c>
      <c r="N450" s="178" t="str">
        <f>IF('DATA - Baseline'!N450="Relaxed",1,IF('DATA - Baseline'!N450="Rushed",2,IF('DATA - Baseline'!N450="Happy",3,IF('DATA - Baseline'!N450="Frustrated",4,IF('DATA - Baseline'!N450="Other",5,"")))))</f>
        <v/>
      </c>
      <c r="O450" s="176"/>
      <c r="P450" s="178" t="str">
        <f>IF('DATA - Baseline'!P450="","",'DATA - Baseline'!P450)</f>
        <v/>
      </c>
      <c r="Q450" s="178" t="str">
        <f>IF('DATA - Baseline'!Q450="Boy",1,IF('DATA - Baseline'!Q450="Girl",2,""))</f>
        <v/>
      </c>
      <c r="R450" s="192" t="str">
        <f>IF('DATA - Baseline'!R450&gt;0,'DATA - Baseline'!R450,"")</f>
        <v/>
      </c>
      <c r="S450" s="178" t="str">
        <f>IF('DATA - Baseline'!S450="Less than 0.5km",1,IF('DATA - Baseline'!S450="0.51 to 1.59km",2,IF('DATA - Baseline'!S450="1.6 to 3km",3,IF('DATA - Baseline'!S450="Over 3km",4, ""))))</f>
        <v/>
      </c>
      <c r="T450" s="126"/>
      <c r="U450" s="135"/>
      <c r="V450" s="135"/>
      <c r="W450" s="135"/>
      <c r="X450" s="135"/>
      <c r="Y450" s="135"/>
      <c r="Z450" s="178" t="str">
        <f>IF('DATA - Baseline'!Z450="STRONGLY AGREE",1,IF('DATA - Baseline'!Z450="AGREE",2,IF('DATA - Baseline'!Z450="DISAGREE",3,IF('DATA - Baseline'!Z450="STRONGLY DISAGREE",4, ""))))</f>
        <v/>
      </c>
      <c r="AA450" s="178" t="str">
        <f>IF(C450="","",(IF(COUNTA('DATA - Baseline'!AB450:AV450)&gt;0,1,2)))</f>
        <v/>
      </c>
      <c r="AB450" s="152"/>
      <c r="AC450" s="153"/>
      <c r="AD450" s="153"/>
      <c r="AE450" s="153"/>
      <c r="AF450" s="153"/>
      <c r="AG450" s="153"/>
      <c r="AH450" s="151"/>
      <c r="AI450" s="156"/>
      <c r="AJ450" s="156"/>
      <c r="AK450" s="156"/>
      <c r="AL450" s="156"/>
      <c r="AM450" s="156"/>
      <c r="AN450" s="156"/>
      <c r="AO450" s="157"/>
      <c r="AP450" s="158"/>
      <c r="AQ450" s="158"/>
      <c r="AR450" s="158"/>
      <c r="AS450" s="158"/>
      <c r="AT450" s="158"/>
      <c r="AU450" s="158"/>
      <c r="AV450" s="158"/>
      <c r="AW450" s="178" t="str">
        <f>IF('DATA - Baseline'!AW450="Relaxed",1,IF('DATA - Baseline'!AW450="Rushed",2,IF('DATA - Baseline'!AW450="Happy",3,IF('DATA - Baseline'!AW450="Tired",4,""))))</f>
        <v/>
      </c>
      <c r="AX450" s="178" t="str">
        <f>IF('DATA - Baseline'!AX450="Relaxed",1,IF('DATA - Baseline'!AX450="Rushed",2,IF('DATA - Baseline'!AX450="Happy",3,IF('DATA - Baseline'!AX450="Tired",4,""))))</f>
        <v/>
      </c>
      <c r="AY450" s="154"/>
      <c r="AZ450" s="314" t="str">
        <f>IF('DATA - Baseline'!AZ450="Yes",1,IF('DATA - Baseline'!AZ450="No",2,""))</f>
        <v/>
      </c>
      <c r="BA450" s="273"/>
      <c r="BB450" s="159"/>
      <c r="BC450" s="159"/>
      <c r="BE450" s="175"/>
    </row>
    <row r="451" spans="1:57" s="132" customFormat="1" ht="15" x14ac:dyDescent="0.3">
      <c r="A451" s="148"/>
      <c r="B451" s="149"/>
      <c r="C451" s="236" t="str">
        <f t="shared" si="6"/>
        <v/>
      </c>
      <c r="D451" s="198" t="str">
        <f>IF('DATA - Baseline'!D451="","",'DATA - Baseline'!D451)</f>
        <v/>
      </c>
      <c r="E451" s="178" t="str">
        <f>IF('DATA - Baseline'!E451="","",'DATA - Baseline'!E451)</f>
        <v/>
      </c>
      <c r="F451" s="178" t="str">
        <f>IF('DATA - Baseline'!F451="","",'DATA - Baseline'!F451)</f>
        <v/>
      </c>
      <c r="G451" s="178" t="str">
        <f>IF('DATA - Baseline'!G450="","",INDEX(Codes,MATCH('DATA - Baseline'!G450,Modes,0)))</f>
        <v/>
      </c>
      <c r="H451" s="178"/>
      <c r="I451" s="178" t="str">
        <f>IF('DATA - Baseline'!I451="","",INDEX(Codes,MATCH('DATA - Baseline'!I451,Modes,0)))</f>
        <v/>
      </c>
      <c r="J451" s="134"/>
      <c r="K451" s="192" t="str">
        <f>IF('DATA - Baseline'!K451=0,"",IF('DATA - Baseline'!K451="","",'DATA - Baseline'!K451))</f>
        <v/>
      </c>
      <c r="L451" s="192" t="str">
        <f>IF('DATA - Baseline'!L451="Yes",1,IF('DATA - Baseline'!L451="No",2,""))</f>
        <v/>
      </c>
      <c r="M451" s="192" t="str">
        <f>IF('DATA - Baseline'!M451="Yes",1,IF('DATA - Baseline'!M451="No",2,""))</f>
        <v/>
      </c>
      <c r="N451" s="178" t="str">
        <f>IF('DATA - Baseline'!N451="Relaxed",1,IF('DATA - Baseline'!N451="Rushed",2,IF('DATA - Baseline'!N451="Happy",3,IF('DATA - Baseline'!N451="Frustrated",4,IF('DATA - Baseline'!N451="Other",5,"")))))</f>
        <v/>
      </c>
      <c r="O451" s="176"/>
      <c r="P451" s="178" t="str">
        <f>IF('DATA - Baseline'!P451="","",'DATA - Baseline'!P451)</f>
        <v/>
      </c>
      <c r="Q451" s="178" t="str">
        <f>IF('DATA - Baseline'!Q451="Boy",1,IF('DATA - Baseline'!Q451="Girl",2,""))</f>
        <v/>
      </c>
      <c r="R451" s="192" t="str">
        <f>IF('DATA - Baseline'!R451&gt;0,'DATA - Baseline'!R451,"")</f>
        <v/>
      </c>
      <c r="S451" s="178" t="str">
        <f>IF('DATA - Baseline'!S451="Less than 0.5km",1,IF('DATA - Baseline'!S451="0.51 to 1.59km",2,IF('DATA - Baseline'!S451="1.6 to 3km",3,IF('DATA - Baseline'!S451="Over 3km",4, ""))))</f>
        <v/>
      </c>
      <c r="T451" s="126"/>
      <c r="U451" s="135"/>
      <c r="V451" s="135"/>
      <c r="W451" s="135"/>
      <c r="X451" s="135"/>
      <c r="Y451" s="135"/>
      <c r="Z451" s="178" t="str">
        <f>IF('DATA - Baseline'!Z451="STRONGLY AGREE",1,IF('DATA - Baseline'!Z451="AGREE",2,IF('DATA - Baseline'!Z451="DISAGREE",3,IF('DATA - Baseline'!Z451="STRONGLY DISAGREE",4, ""))))</f>
        <v/>
      </c>
      <c r="AA451" s="178" t="str">
        <f>IF(C451="","",(IF(COUNTA('DATA - Baseline'!AB451:AV451)&gt;0,1,2)))</f>
        <v/>
      </c>
      <c r="AB451" s="152"/>
      <c r="AC451" s="153"/>
      <c r="AD451" s="153"/>
      <c r="AE451" s="153"/>
      <c r="AF451" s="153"/>
      <c r="AG451" s="153"/>
      <c r="AH451" s="151"/>
      <c r="AI451" s="156"/>
      <c r="AJ451" s="156"/>
      <c r="AK451" s="156"/>
      <c r="AL451" s="156"/>
      <c r="AM451" s="156"/>
      <c r="AN451" s="156"/>
      <c r="AO451" s="157"/>
      <c r="AP451" s="158"/>
      <c r="AQ451" s="158"/>
      <c r="AR451" s="158"/>
      <c r="AS451" s="158"/>
      <c r="AT451" s="158"/>
      <c r="AU451" s="158"/>
      <c r="AV451" s="158"/>
      <c r="AW451" s="178" t="str">
        <f>IF('DATA - Baseline'!AW451="Relaxed",1,IF('DATA - Baseline'!AW451="Rushed",2,IF('DATA - Baseline'!AW451="Happy",3,IF('DATA - Baseline'!AW451="Tired",4,""))))</f>
        <v/>
      </c>
      <c r="AX451" s="178" t="str">
        <f>IF('DATA - Baseline'!AX451="Relaxed",1,IF('DATA - Baseline'!AX451="Rushed",2,IF('DATA - Baseline'!AX451="Happy",3,IF('DATA - Baseline'!AX451="Tired",4,""))))</f>
        <v/>
      </c>
      <c r="AY451" s="154"/>
      <c r="AZ451" s="314" t="str">
        <f>IF('DATA - Baseline'!AZ451="Yes",1,IF('DATA - Baseline'!AZ451="No",2,""))</f>
        <v/>
      </c>
      <c r="BA451" s="273"/>
      <c r="BB451" s="159"/>
      <c r="BC451" s="159"/>
      <c r="BE451" s="175"/>
    </row>
    <row r="452" spans="1:57" s="132" customFormat="1" ht="15" x14ac:dyDescent="0.3">
      <c r="A452" s="148"/>
      <c r="B452" s="149"/>
      <c r="C452" s="236" t="str">
        <f t="shared" si="6"/>
        <v/>
      </c>
      <c r="D452" s="198" t="str">
        <f>IF('DATA - Baseline'!D452="","",'DATA - Baseline'!D452)</f>
        <v/>
      </c>
      <c r="E452" s="178" t="str">
        <f>IF('DATA - Baseline'!E452="","",'DATA - Baseline'!E452)</f>
        <v/>
      </c>
      <c r="F452" s="178" t="str">
        <f>IF('DATA - Baseline'!F452="","",'DATA - Baseline'!F452)</f>
        <v/>
      </c>
      <c r="G452" s="178" t="str">
        <f>IF('DATA - Baseline'!G451="","",INDEX(Codes,MATCH('DATA - Baseline'!G451,Modes,0)))</f>
        <v/>
      </c>
      <c r="H452" s="178"/>
      <c r="I452" s="178" t="str">
        <f>IF('DATA - Baseline'!I452="","",INDEX(Codes,MATCH('DATA - Baseline'!I452,Modes,0)))</f>
        <v/>
      </c>
      <c r="J452" s="134"/>
      <c r="K452" s="192" t="str">
        <f>IF('DATA - Baseline'!K452=0,"",IF('DATA - Baseline'!K452="","",'DATA - Baseline'!K452))</f>
        <v/>
      </c>
      <c r="L452" s="192" t="str">
        <f>IF('DATA - Baseline'!L452="Yes",1,IF('DATA - Baseline'!L452="No",2,""))</f>
        <v/>
      </c>
      <c r="M452" s="192" t="str">
        <f>IF('DATA - Baseline'!M452="Yes",1,IF('DATA - Baseline'!M452="No",2,""))</f>
        <v/>
      </c>
      <c r="N452" s="178" t="str">
        <f>IF('DATA - Baseline'!N452="Relaxed",1,IF('DATA - Baseline'!N452="Rushed",2,IF('DATA - Baseline'!N452="Happy",3,IF('DATA - Baseline'!N452="Frustrated",4,IF('DATA - Baseline'!N452="Other",5,"")))))</f>
        <v/>
      </c>
      <c r="O452" s="176"/>
      <c r="P452" s="178" t="str">
        <f>IF('DATA - Baseline'!P452="","",'DATA - Baseline'!P452)</f>
        <v/>
      </c>
      <c r="Q452" s="178" t="str">
        <f>IF('DATA - Baseline'!Q452="Boy",1,IF('DATA - Baseline'!Q452="Girl",2,""))</f>
        <v/>
      </c>
      <c r="R452" s="192" t="str">
        <f>IF('DATA - Baseline'!R452&gt;0,'DATA - Baseline'!R452,"")</f>
        <v/>
      </c>
      <c r="S452" s="178" t="str">
        <f>IF('DATA - Baseline'!S452="Less than 0.5km",1,IF('DATA - Baseline'!S452="0.51 to 1.59km",2,IF('DATA - Baseline'!S452="1.6 to 3km",3,IF('DATA - Baseline'!S452="Over 3km",4, ""))))</f>
        <v/>
      </c>
      <c r="T452" s="126"/>
      <c r="U452" s="135"/>
      <c r="V452" s="135"/>
      <c r="W452" s="135"/>
      <c r="X452" s="135"/>
      <c r="Y452" s="135"/>
      <c r="Z452" s="178" t="str">
        <f>IF('DATA - Baseline'!Z452="STRONGLY AGREE",1,IF('DATA - Baseline'!Z452="AGREE",2,IF('DATA - Baseline'!Z452="DISAGREE",3,IF('DATA - Baseline'!Z452="STRONGLY DISAGREE",4, ""))))</f>
        <v/>
      </c>
      <c r="AA452" s="178" t="str">
        <f>IF(C452="","",(IF(COUNTA('DATA - Baseline'!AB452:AV452)&gt;0,1,2)))</f>
        <v/>
      </c>
      <c r="AB452" s="152"/>
      <c r="AC452" s="153"/>
      <c r="AD452" s="153"/>
      <c r="AE452" s="153"/>
      <c r="AF452" s="153"/>
      <c r="AG452" s="153"/>
      <c r="AH452" s="151"/>
      <c r="AI452" s="156"/>
      <c r="AJ452" s="156"/>
      <c r="AK452" s="156"/>
      <c r="AL452" s="156"/>
      <c r="AM452" s="156"/>
      <c r="AN452" s="156"/>
      <c r="AO452" s="157"/>
      <c r="AP452" s="158"/>
      <c r="AQ452" s="158"/>
      <c r="AR452" s="158"/>
      <c r="AS452" s="158"/>
      <c r="AT452" s="158"/>
      <c r="AU452" s="158"/>
      <c r="AV452" s="158"/>
      <c r="AW452" s="178" t="str">
        <f>IF('DATA - Baseline'!AW452="Relaxed",1,IF('DATA - Baseline'!AW452="Rushed",2,IF('DATA - Baseline'!AW452="Happy",3,IF('DATA - Baseline'!AW452="Tired",4,""))))</f>
        <v/>
      </c>
      <c r="AX452" s="178" t="str">
        <f>IF('DATA - Baseline'!AX452="Relaxed",1,IF('DATA - Baseline'!AX452="Rushed",2,IF('DATA - Baseline'!AX452="Happy",3,IF('DATA - Baseline'!AX452="Tired",4,""))))</f>
        <v/>
      </c>
      <c r="AY452" s="154"/>
      <c r="AZ452" s="314" t="str">
        <f>IF('DATA - Baseline'!AZ452="Yes",1,IF('DATA - Baseline'!AZ452="No",2,""))</f>
        <v/>
      </c>
      <c r="BA452" s="273"/>
      <c r="BB452" s="159"/>
      <c r="BC452" s="159"/>
      <c r="BE452" s="175"/>
    </row>
    <row r="453" spans="1:57" s="132" customFormat="1" ht="15" x14ac:dyDescent="0.3">
      <c r="A453" s="148"/>
      <c r="B453" s="149"/>
      <c r="C453" s="236" t="str">
        <f t="shared" si="6"/>
        <v/>
      </c>
      <c r="D453" s="198" t="str">
        <f>IF('DATA - Baseline'!D453="","",'DATA - Baseline'!D453)</f>
        <v/>
      </c>
      <c r="E453" s="178" t="str">
        <f>IF('DATA - Baseline'!E453="","",'DATA - Baseline'!E453)</f>
        <v/>
      </c>
      <c r="F453" s="178" t="str">
        <f>IF('DATA - Baseline'!F453="","",'DATA - Baseline'!F453)</f>
        <v/>
      </c>
      <c r="G453" s="178" t="str">
        <f>IF('DATA - Baseline'!G452="","",INDEX(Codes,MATCH('DATA - Baseline'!G452,Modes,0)))</f>
        <v/>
      </c>
      <c r="H453" s="178"/>
      <c r="I453" s="178" t="str">
        <f>IF('DATA - Baseline'!I453="","",INDEX(Codes,MATCH('DATA - Baseline'!I453,Modes,0)))</f>
        <v/>
      </c>
      <c r="J453" s="134"/>
      <c r="K453" s="192" t="str">
        <f>IF('DATA - Baseline'!K453=0,"",IF('DATA - Baseline'!K453="","",'DATA - Baseline'!K453))</f>
        <v/>
      </c>
      <c r="L453" s="192" t="str">
        <f>IF('DATA - Baseline'!L453="Yes",1,IF('DATA - Baseline'!L453="No",2,""))</f>
        <v/>
      </c>
      <c r="M453" s="192" t="str">
        <f>IF('DATA - Baseline'!M453="Yes",1,IF('DATA - Baseline'!M453="No",2,""))</f>
        <v/>
      </c>
      <c r="N453" s="178" t="str">
        <f>IF('DATA - Baseline'!N453="Relaxed",1,IF('DATA - Baseline'!N453="Rushed",2,IF('DATA - Baseline'!N453="Happy",3,IF('DATA - Baseline'!N453="Frustrated",4,IF('DATA - Baseline'!N453="Other",5,"")))))</f>
        <v/>
      </c>
      <c r="O453" s="176"/>
      <c r="P453" s="178" t="str">
        <f>IF('DATA - Baseline'!P453="","",'DATA - Baseline'!P453)</f>
        <v/>
      </c>
      <c r="Q453" s="178" t="str">
        <f>IF('DATA - Baseline'!Q453="Boy",1,IF('DATA - Baseline'!Q453="Girl",2,""))</f>
        <v/>
      </c>
      <c r="R453" s="192" t="str">
        <f>IF('DATA - Baseline'!R453&gt;0,'DATA - Baseline'!R453,"")</f>
        <v/>
      </c>
      <c r="S453" s="178" t="str">
        <f>IF('DATA - Baseline'!S453="Less than 0.5km",1,IF('DATA - Baseline'!S453="0.51 to 1.59km",2,IF('DATA - Baseline'!S453="1.6 to 3km",3,IF('DATA - Baseline'!S453="Over 3km",4, ""))))</f>
        <v/>
      </c>
      <c r="T453" s="126"/>
      <c r="U453" s="135"/>
      <c r="V453" s="135"/>
      <c r="W453" s="135"/>
      <c r="X453" s="135"/>
      <c r="Y453" s="135"/>
      <c r="Z453" s="178" t="str">
        <f>IF('DATA - Baseline'!Z453="STRONGLY AGREE",1,IF('DATA - Baseline'!Z453="AGREE",2,IF('DATA - Baseline'!Z453="DISAGREE",3,IF('DATA - Baseline'!Z453="STRONGLY DISAGREE",4, ""))))</f>
        <v/>
      </c>
      <c r="AA453" s="178" t="str">
        <f>IF(C453="","",(IF(COUNTA('DATA - Baseline'!AB453:AV453)&gt;0,1,2)))</f>
        <v/>
      </c>
      <c r="AB453" s="152"/>
      <c r="AC453" s="153"/>
      <c r="AD453" s="153"/>
      <c r="AE453" s="153"/>
      <c r="AF453" s="153"/>
      <c r="AG453" s="153"/>
      <c r="AH453" s="151"/>
      <c r="AI453" s="156"/>
      <c r="AJ453" s="156"/>
      <c r="AK453" s="156"/>
      <c r="AL453" s="156"/>
      <c r="AM453" s="156"/>
      <c r="AN453" s="156"/>
      <c r="AO453" s="157"/>
      <c r="AP453" s="158"/>
      <c r="AQ453" s="158"/>
      <c r="AR453" s="158"/>
      <c r="AS453" s="158"/>
      <c r="AT453" s="158"/>
      <c r="AU453" s="158"/>
      <c r="AV453" s="158"/>
      <c r="AW453" s="178" t="str">
        <f>IF('DATA - Baseline'!AW453="Relaxed",1,IF('DATA - Baseline'!AW453="Rushed",2,IF('DATA - Baseline'!AW453="Happy",3,IF('DATA - Baseline'!AW453="Tired",4,""))))</f>
        <v/>
      </c>
      <c r="AX453" s="178" t="str">
        <f>IF('DATA - Baseline'!AX453="Relaxed",1,IF('DATA - Baseline'!AX453="Rushed",2,IF('DATA - Baseline'!AX453="Happy",3,IF('DATA - Baseline'!AX453="Tired",4,""))))</f>
        <v/>
      </c>
      <c r="AY453" s="154"/>
      <c r="AZ453" s="314" t="str">
        <f>IF('DATA - Baseline'!AZ453="Yes",1,IF('DATA - Baseline'!AZ453="No",2,""))</f>
        <v/>
      </c>
      <c r="BA453" s="273"/>
      <c r="BB453" s="159"/>
      <c r="BC453" s="159"/>
      <c r="BE453" s="175"/>
    </row>
    <row r="454" spans="1:57" s="132" customFormat="1" ht="15" x14ac:dyDescent="0.3">
      <c r="A454" s="148"/>
      <c r="B454" s="149"/>
      <c r="C454" s="236" t="str">
        <f t="shared" ref="C454:C517" si="7">IF(D454="","",C453+1)</f>
        <v/>
      </c>
      <c r="D454" s="198" t="str">
        <f>IF('DATA - Baseline'!D454="","",'DATA - Baseline'!D454)</f>
        <v/>
      </c>
      <c r="E454" s="178" t="str">
        <f>IF('DATA - Baseline'!E454="","",'DATA - Baseline'!E454)</f>
        <v/>
      </c>
      <c r="F454" s="178" t="str">
        <f>IF('DATA - Baseline'!F454="","",'DATA - Baseline'!F454)</f>
        <v/>
      </c>
      <c r="G454" s="178" t="str">
        <f>IF('DATA - Baseline'!G453="","",INDEX(Codes,MATCH('DATA - Baseline'!G453,Modes,0)))</f>
        <v/>
      </c>
      <c r="H454" s="178"/>
      <c r="I454" s="178" t="str">
        <f>IF('DATA - Baseline'!I454="","",INDEX(Codes,MATCH('DATA - Baseline'!I454,Modes,0)))</f>
        <v/>
      </c>
      <c r="J454" s="134"/>
      <c r="K454" s="192" t="str">
        <f>IF('DATA - Baseline'!K454=0,"",IF('DATA - Baseline'!K454="","",'DATA - Baseline'!K454))</f>
        <v/>
      </c>
      <c r="L454" s="192" t="str">
        <f>IF('DATA - Baseline'!L454="Yes",1,IF('DATA - Baseline'!L454="No",2,""))</f>
        <v/>
      </c>
      <c r="M454" s="192" t="str">
        <f>IF('DATA - Baseline'!M454="Yes",1,IF('DATA - Baseline'!M454="No",2,""))</f>
        <v/>
      </c>
      <c r="N454" s="178" t="str">
        <f>IF('DATA - Baseline'!N454="Relaxed",1,IF('DATA - Baseline'!N454="Rushed",2,IF('DATA - Baseline'!N454="Happy",3,IF('DATA - Baseline'!N454="Frustrated",4,IF('DATA - Baseline'!N454="Other",5,"")))))</f>
        <v/>
      </c>
      <c r="O454" s="176"/>
      <c r="P454" s="178" t="str">
        <f>IF('DATA - Baseline'!P454="","",'DATA - Baseline'!P454)</f>
        <v/>
      </c>
      <c r="Q454" s="178" t="str">
        <f>IF('DATA - Baseline'!Q454="Boy",1,IF('DATA - Baseline'!Q454="Girl",2,""))</f>
        <v/>
      </c>
      <c r="R454" s="192" t="str">
        <f>IF('DATA - Baseline'!R454&gt;0,'DATA - Baseline'!R454,"")</f>
        <v/>
      </c>
      <c r="S454" s="178" t="str">
        <f>IF('DATA - Baseline'!S454="Less than 0.5km",1,IF('DATA - Baseline'!S454="0.51 to 1.59km",2,IF('DATA - Baseline'!S454="1.6 to 3km",3,IF('DATA - Baseline'!S454="Over 3km",4, ""))))</f>
        <v/>
      </c>
      <c r="T454" s="126"/>
      <c r="U454" s="135"/>
      <c r="V454" s="135"/>
      <c r="W454" s="135"/>
      <c r="X454" s="135"/>
      <c r="Y454" s="135"/>
      <c r="Z454" s="178" t="str">
        <f>IF('DATA - Baseline'!Z454="STRONGLY AGREE",1,IF('DATA - Baseline'!Z454="AGREE",2,IF('DATA - Baseline'!Z454="DISAGREE",3,IF('DATA - Baseline'!Z454="STRONGLY DISAGREE",4, ""))))</f>
        <v/>
      </c>
      <c r="AA454" s="178" t="str">
        <f>IF(C454="","",(IF(COUNTA('DATA - Baseline'!AB454:AV454)&gt;0,1,2)))</f>
        <v/>
      </c>
      <c r="AB454" s="152"/>
      <c r="AC454" s="153"/>
      <c r="AD454" s="153"/>
      <c r="AE454" s="153"/>
      <c r="AF454" s="153"/>
      <c r="AG454" s="153"/>
      <c r="AH454" s="151"/>
      <c r="AI454" s="156"/>
      <c r="AJ454" s="156"/>
      <c r="AK454" s="156"/>
      <c r="AL454" s="156"/>
      <c r="AM454" s="156"/>
      <c r="AN454" s="156"/>
      <c r="AO454" s="157"/>
      <c r="AP454" s="158"/>
      <c r="AQ454" s="158"/>
      <c r="AR454" s="158"/>
      <c r="AS454" s="158"/>
      <c r="AT454" s="158"/>
      <c r="AU454" s="158"/>
      <c r="AV454" s="158"/>
      <c r="AW454" s="178" t="str">
        <f>IF('DATA - Baseline'!AW454="Relaxed",1,IF('DATA - Baseline'!AW454="Rushed",2,IF('DATA - Baseline'!AW454="Happy",3,IF('DATA - Baseline'!AW454="Tired",4,""))))</f>
        <v/>
      </c>
      <c r="AX454" s="178" t="str">
        <f>IF('DATA - Baseline'!AX454="Relaxed",1,IF('DATA - Baseline'!AX454="Rushed",2,IF('DATA - Baseline'!AX454="Happy",3,IF('DATA - Baseline'!AX454="Tired",4,""))))</f>
        <v/>
      </c>
      <c r="AY454" s="154"/>
      <c r="AZ454" s="314" t="str">
        <f>IF('DATA - Baseline'!AZ454="Yes",1,IF('DATA - Baseline'!AZ454="No",2,""))</f>
        <v/>
      </c>
      <c r="BA454" s="273"/>
      <c r="BB454" s="159"/>
      <c r="BC454" s="159"/>
      <c r="BE454" s="175"/>
    </row>
    <row r="455" spans="1:57" s="132" customFormat="1" ht="15" x14ac:dyDescent="0.3">
      <c r="A455" s="148"/>
      <c r="B455" s="149"/>
      <c r="C455" s="236" t="str">
        <f t="shared" si="7"/>
        <v/>
      </c>
      <c r="D455" s="198" t="str">
        <f>IF('DATA - Baseline'!D455="","",'DATA - Baseline'!D455)</f>
        <v/>
      </c>
      <c r="E455" s="178" t="str">
        <f>IF('DATA - Baseline'!E455="","",'DATA - Baseline'!E455)</f>
        <v/>
      </c>
      <c r="F455" s="178" t="str">
        <f>IF('DATA - Baseline'!F455="","",'DATA - Baseline'!F455)</f>
        <v/>
      </c>
      <c r="G455" s="178" t="str">
        <f>IF('DATA - Baseline'!G454="","",INDEX(Codes,MATCH('DATA - Baseline'!G454,Modes,0)))</f>
        <v/>
      </c>
      <c r="H455" s="178"/>
      <c r="I455" s="178" t="str">
        <f>IF('DATA - Baseline'!I455="","",INDEX(Codes,MATCH('DATA - Baseline'!I455,Modes,0)))</f>
        <v/>
      </c>
      <c r="J455" s="134"/>
      <c r="K455" s="192" t="str">
        <f>IF('DATA - Baseline'!K455=0,"",IF('DATA - Baseline'!K455="","",'DATA - Baseline'!K455))</f>
        <v/>
      </c>
      <c r="L455" s="192" t="str">
        <f>IF('DATA - Baseline'!L455="Yes",1,IF('DATA - Baseline'!L455="No",2,""))</f>
        <v/>
      </c>
      <c r="M455" s="192" t="str">
        <f>IF('DATA - Baseline'!M455="Yes",1,IF('DATA - Baseline'!M455="No",2,""))</f>
        <v/>
      </c>
      <c r="N455" s="178" t="str">
        <f>IF('DATA - Baseline'!N455="Relaxed",1,IF('DATA - Baseline'!N455="Rushed",2,IF('DATA - Baseline'!N455="Happy",3,IF('DATA - Baseline'!N455="Frustrated",4,IF('DATA - Baseline'!N455="Other",5,"")))))</f>
        <v/>
      </c>
      <c r="O455" s="176"/>
      <c r="P455" s="178" t="str">
        <f>IF('DATA - Baseline'!P455="","",'DATA - Baseline'!P455)</f>
        <v/>
      </c>
      <c r="Q455" s="178" t="str">
        <f>IF('DATA - Baseline'!Q455="Boy",1,IF('DATA - Baseline'!Q455="Girl",2,""))</f>
        <v/>
      </c>
      <c r="R455" s="192" t="str">
        <f>IF('DATA - Baseline'!R455&gt;0,'DATA - Baseline'!R455,"")</f>
        <v/>
      </c>
      <c r="S455" s="178" t="str">
        <f>IF('DATA - Baseline'!S455="Less than 0.5km",1,IF('DATA - Baseline'!S455="0.51 to 1.59km",2,IF('DATA - Baseline'!S455="1.6 to 3km",3,IF('DATA - Baseline'!S455="Over 3km",4, ""))))</f>
        <v/>
      </c>
      <c r="T455" s="126"/>
      <c r="U455" s="135"/>
      <c r="V455" s="135"/>
      <c r="W455" s="135"/>
      <c r="X455" s="135"/>
      <c r="Y455" s="135"/>
      <c r="Z455" s="178" t="str">
        <f>IF('DATA - Baseline'!Z455="STRONGLY AGREE",1,IF('DATA - Baseline'!Z455="AGREE",2,IF('DATA - Baseline'!Z455="DISAGREE",3,IF('DATA - Baseline'!Z455="STRONGLY DISAGREE",4, ""))))</f>
        <v/>
      </c>
      <c r="AA455" s="178" t="str">
        <f>IF(C455="","",(IF(COUNTA('DATA - Baseline'!AB455:AV455)&gt;0,1,2)))</f>
        <v/>
      </c>
      <c r="AB455" s="152"/>
      <c r="AC455" s="153"/>
      <c r="AD455" s="153"/>
      <c r="AE455" s="153"/>
      <c r="AF455" s="153"/>
      <c r="AG455" s="153"/>
      <c r="AH455" s="151"/>
      <c r="AI455" s="156"/>
      <c r="AJ455" s="156"/>
      <c r="AK455" s="156"/>
      <c r="AL455" s="156"/>
      <c r="AM455" s="156"/>
      <c r="AN455" s="156"/>
      <c r="AO455" s="157"/>
      <c r="AP455" s="158"/>
      <c r="AQ455" s="158"/>
      <c r="AR455" s="158"/>
      <c r="AS455" s="158"/>
      <c r="AT455" s="158"/>
      <c r="AU455" s="158"/>
      <c r="AV455" s="158"/>
      <c r="AW455" s="178" t="str">
        <f>IF('DATA - Baseline'!AW455="Relaxed",1,IF('DATA - Baseline'!AW455="Rushed",2,IF('DATA - Baseline'!AW455="Happy",3,IF('DATA - Baseline'!AW455="Tired",4,""))))</f>
        <v/>
      </c>
      <c r="AX455" s="178" t="str">
        <f>IF('DATA - Baseline'!AX455="Relaxed",1,IF('DATA - Baseline'!AX455="Rushed",2,IF('DATA - Baseline'!AX455="Happy",3,IF('DATA - Baseline'!AX455="Tired",4,""))))</f>
        <v/>
      </c>
      <c r="AY455" s="154"/>
      <c r="AZ455" s="314" t="str">
        <f>IF('DATA - Baseline'!AZ455="Yes",1,IF('DATA - Baseline'!AZ455="No",2,""))</f>
        <v/>
      </c>
      <c r="BA455" s="273"/>
      <c r="BB455" s="159"/>
      <c r="BC455" s="159"/>
      <c r="BE455" s="175"/>
    </row>
    <row r="456" spans="1:57" s="132" customFormat="1" ht="15" x14ac:dyDescent="0.3">
      <c r="A456" s="148"/>
      <c r="B456" s="149"/>
      <c r="C456" s="236" t="str">
        <f t="shared" si="7"/>
        <v/>
      </c>
      <c r="D456" s="198" t="str">
        <f>IF('DATA - Baseline'!D456="","",'DATA - Baseline'!D456)</f>
        <v/>
      </c>
      <c r="E456" s="178" t="str">
        <f>IF('DATA - Baseline'!E456="","",'DATA - Baseline'!E456)</f>
        <v/>
      </c>
      <c r="F456" s="178" t="str">
        <f>IF('DATA - Baseline'!F456="","",'DATA - Baseline'!F456)</f>
        <v/>
      </c>
      <c r="G456" s="178" t="str">
        <f>IF('DATA - Baseline'!G455="","",INDEX(Codes,MATCH('DATA - Baseline'!G455,Modes,0)))</f>
        <v/>
      </c>
      <c r="H456" s="178"/>
      <c r="I456" s="178" t="str">
        <f>IF('DATA - Baseline'!I456="","",INDEX(Codes,MATCH('DATA - Baseline'!I456,Modes,0)))</f>
        <v/>
      </c>
      <c r="J456" s="134"/>
      <c r="K456" s="192" t="str">
        <f>IF('DATA - Baseline'!K456=0,"",IF('DATA - Baseline'!K456="","",'DATA - Baseline'!K456))</f>
        <v/>
      </c>
      <c r="L456" s="192" t="str">
        <f>IF('DATA - Baseline'!L456="Yes",1,IF('DATA - Baseline'!L456="No",2,""))</f>
        <v/>
      </c>
      <c r="M456" s="192" t="str">
        <f>IF('DATA - Baseline'!M456="Yes",1,IF('DATA - Baseline'!M456="No",2,""))</f>
        <v/>
      </c>
      <c r="N456" s="178" t="str">
        <f>IF('DATA - Baseline'!N456="Relaxed",1,IF('DATA - Baseline'!N456="Rushed",2,IF('DATA - Baseline'!N456="Happy",3,IF('DATA - Baseline'!N456="Frustrated",4,IF('DATA - Baseline'!N456="Other",5,"")))))</f>
        <v/>
      </c>
      <c r="O456" s="176"/>
      <c r="P456" s="178" t="str">
        <f>IF('DATA - Baseline'!P456="","",'DATA - Baseline'!P456)</f>
        <v/>
      </c>
      <c r="Q456" s="178" t="str">
        <f>IF('DATA - Baseline'!Q456="Boy",1,IF('DATA - Baseline'!Q456="Girl",2,""))</f>
        <v/>
      </c>
      <c r="R456" s="192" t="str">
        <f>IF('DATA - Baseline'!R456&gt;0,'DATA - Baseline'!R456,"")</f>
        <v/>
      </c>
      <c r="S456" s="178" t="str">
        <f>IF('DATA - Baseline'!S456="Less than 0.5km",1,IF('DATA - Baseline'!S456="0.51 to 1.59km",2,IF('DATA - Baseline'!S456="1.6 to 3km",3,IF('DATA - Baseline'!S456="Over 3km",4, ""))))</f>
        <v/>
      </c>
      <c r="T456" s="126"/>
      <c r="U456" s="135"/>
      <c r="V456" s="135"/>
      <c r="W456" s="135"/>
      <c r="X456" s="135"/>
      <c r="Y456" s="135"/>
      <c r="Z456" s="178" t="str">
        <f>IF('DATA - Baseline'!Z456="STRONGLY AGREE",1,IF('DATA - Baseline'!Z456="AGREE",2,IF('DATA - Baseline'!Z456="DISAGREE",3,IF('DATA - Baseline'!Z456="STRONGLY DISAGREE",4, ""))))</f>
        <v/>
      </c>
      <c r="AA456" s="178" t="str">
        <f>IF(C456="","",(IF(COUNTA('DATA - Baseline'!AB456:AV456)&gt;0,1,2)))</f>
        <v/>
      </c>
      <c r="AB456" s="152"/>
      <c r="AC456" s="153"/>
      <c r="AD456" s="153"/>
      <c r="AE456" s="153"/>
      <c r="AF456" s="153"/>
      <c r="AG456" s="153"/>
      <c r="AH456" s="151"/>
      <c r="AI456" s="156"/>
      <c r="AJ456" s="156"/>
      <c r="AK456" s="156"/>
      <c r="AL456" s="156"/>
      <c r="AM456" s="156"/>
      <c r="AN456" s="156"/>
      <c r="AO456" s="157"/>
      <c r="AP456" s="158"/>
      <c r="AQ456" s="158"/>
      <c r="AR456" s="158"/>
      <c r="AS456" s="158"/>
      <c r="AT456" s="158"/>
      <c r="AU456" s="158"/>
      <c r="AV456" s="158"/>
      <c r="AW456" s="178" t="str">
        <f>IF('DATA - Baseline'!AW456="Relaxed",1,IF('DATA - Baseline'!AW456="Rushed",2,IF('DATA - Baseline'!AW456="Happy",3,IF('DATA - Baseline'!AW456="Tired",4,""))))</f>
        <v/>
      </c>
      <c r="AX456" s="178" t="str">
        <f>IF('DATA - Baseline'!AX456="Relaxed",1,IF('DATA - Baseline'!AX456="Rushed",2,IF('DATA - Baseline'!AX456="Happy",3,IF('DATA - Baseline'!AX456="Tired",4,""))))</f>
        <v/>
      </c>
      <c r="AY456" s="154"/>
      <c r="AZ456" s="314" t="str">
        <f>IF('DATA - Baseline'!AZ456="Yes",1,IF('DATA - Baseline'!AZ456="No",2,""))</f>
        <v/>
      </c>
      <c r="BA456" s="273"/>
      <c r="BB456" s="159"/>
      <c r="BC456" s="159"/>
      <c r="BE456" s="175"/>
    </row>
    <row r="457" spans="1:57" s="132" customFormat="1" ht="15" x14ac:dyDescent="0.3">
      <c r="A457" s="148"/>
      <c r="B457" s="149"/>
      <c r="C457" s="236" t="str">
        <f t="shared" si="7"/>
        <v/>
      </c>
      <c r="D457" s="198" t="str">
        <f>IF('DATA - Baseline'!D457="","",'DATA - Baseline'!D457)</f>
        <v/>
      </c>
      <c r="E457" s="178" t="str">
        <f>IF('DATA - Baseline'!E457="","",'DATA - Baseline'!E457)</f>
        <v/>
      </c>
      <c r="F457" s="178" t="str">
        <f>IF('DATA - Baseline'!F457="","",'DATA - Baseline'!F457)</f>
        <v/>
      </c>
      <c r="G457" s="178" t="str">
        <f>IF('DATA - Baseline'!G456="","",INDEX(Codes,MATCH('DATA - Baseline'!G456,Modes,0)))</f>
        <v/>
      </c>
      <c r="H457" s="178"/>
      <c r="I457" s="178" t="str">
        <f>IF('DATA - Baseline'!I457="","",INDEX(Codes,MATCH('DATA - Baseline'!I457,Modes,0)))</f>
        <v/>
      </c>
      <c r="J457" s="134"/>
      <c r="K457" s="192" t="str">
        <f>IF('DATA - Baseline'!K457=0,"",IF('DATA - Baseline'!K457="","",'DATA - Baseline'!K457))</f>
        <v/>
      </c>
      <c r="L457" s="192" t="str">
        <f>IF('DATA - Baseline'!L457="Yes",1,IF('DATA - Baseline'!L457="No",2,""))</f>
        <v/>
      </c>
      <c r="M457" s="192" t="str">
        <f>IF('DATA - Baseline'!M457="Yes",1,IF('DATA - Baseline'!M457="No",2,""))</f>
        <v/>
      </c>
      <c r="N457" s="178" t="str">
        <f>IF('DATA - Baseline'!N457="Relaxed",1,IF('DATA - Baseline'!N457="Rushed",2,IF('DATA - Baseline'!N457="Happy",3,IF('DATA - Baseline'!N457="Frustrated",4,IF('DATA - Baseline'!N457="Other",5,"")))))</f>
        <v/>
      </c>
      <c r="O457" s="176"/>
      <c r="P457" s="178" t="str">
        <f>IF('DATA - Baseline'!P457="","",'DATA - Baseline'!P457)</f>
        <v/>
      </c>
      <c r="Q457" s="178" t="str">
        <f>IF('DATA - Baseline'!Q457="Boy",1,IF('DATA - Baseline'!Q457="Girl",2,""))</f>
        <v/>
      </c>
      <c r="R457" s="192" t="str">
        <f>IF('DATA - Baseline'!R457&gt;0,'DATA - Baseline'!R457,"")</f>
        <v/>
      </c>
      <c r="S457" s="178" t="str">
        <f>IF('DATA - Baseline'!S457="Less than 0.5km",1,IF('DATA - Baseline'!S457="0.51 to 1.59km",2,IF('DATA - Baseline'!S457="1.6 to 3km",3,IF('DATA - Baseline'!S457="Over 3km",4, ""))))</f>
        <v/>
      </c>
      <c r="T457" s="126"/>
      <c r="U457" s="135"/>
      <c r="V457" s="135"/>
      <c r="W457" s="135"/>
      <c r="X457" s="135"/>
      <c r="Y457" s="135"/>
      <c r="Z457" s="178" t="str">
        <f>IF('DATA - Baseline'!Z457="STRONGLY AGREE",1,IF('DATA - Baseline'!Z457="AGREE",2,IF('DATA - Baseline'!Z457="DISAGREE",3,IF('DATA - Baseline'!Z457="STRONGLY DISAGREE",4, ""))))</f>
        <v/>
      </c>
      <c r="AA457" s="178" t="str">
        <f>IF(C457="","",(IF(COUNTA('DATA - Baseline'!AB457:AV457)&gt;0,1,2)))</f>
        <v/>
      </c>
      <c r="AB457" s="152"/>
      <c r="AC457" s="153"/>
      <c r="AD457" s="153"/>
      <c r="AE457" s="153"/>
      <c r="AF457" s="153"/>
      <c r="AG457" s="153"/>
      <c r="AH457" s="151"/>
      <c r="AI457" s="156"/>
      <c r="AJ457" s="156"/>
      <c r="AK457" s="156"/>
      <c r="AL457" s="156"/>
      <c r="AM457" s="156"/>
      <c r="AN457" s="156"/>
      <c r="AO457" s="157"/>
      <c r="AP457" s="158"/>
      <c r="AQ457" s="158"/>
      <c r="AR457" s="158"/>
      <c r="AS457" s="158"/>
      <c r="AT457" s="158"/>
      <c r="AU457" s="158"/>
      <c r="AV457" s="158"/>
      <c r="AW457" s="178" t="str">
        <f>IF('DATA - Baseline'!AW457="Relaxed",1,IF('DATA - Baseline'!AW457="Rushed",2,IF('DATA - Baseline'!AW457="Happy",3,IF('DATA - Baseline'!AW457="Tired",4,""))))</f>
        <v/>
      </c>
      <c r="AX457" s="178" t="str">
        <f>IF('DATA - Baseline'!AX457="Relaxed",1,IF('DATA - Baseline'!AX457="Rushed",2,IF('DATA - Baseline'!AX457="Happy",3,IF('DATA - Baseline'!AX457="Tired",4,""))))</f>
        <v/>
      </c>
      <c r="AY457" s="154"/>
      <c r="AZ457" s="314" t="str">
        <f>IF('DATA - Baseline'!AZ457="Yes",1,IF('DATA - Baseline'!AZ457="No",2,""))</f>
        <v/>
      </c>
      <c r="BA457" s="273"/>
      <c r="BB457" s="159"/>
      <c r="BC457" s="159"/>
      <c r="BE457" s="175"/>
    </row>
    <row r="458" spans="1:57" s="132" customFormat="1" ht="15" x14ac:dyDescent="0.3">
      <c r="A458" s="148"/>
      <c r="B458" s="149"/>
      <c r="C458" s="236" t="str">
        <f t="shared" si="7"/>
        <v/>
      </c>
      <c r="D458" s="198" t="str">
        <f>IF('DATA - Baseline'!D458="","",'DATA - Baseline'!D458)</f>
        <v/>
      </c>
      <c r="E458" s="178" t="str">
        <f>IF('DATA - Baseline'!E458="","",'DATA - Baseline'!E458)</f>
        <v/>
      </c>
      <c r="F458" s="178" t="str">
        <f>IF('DATA - Baseline'!F458="","",'DATA - Baseline'!F458)</f>
        <v/>
      </c>
      <c r="G458" s="178" t="str">
        <f>IF('DATA - Baseline'!G457="","",INDEX(Codes,MATCH('DATA - Baseline'!G457,Modes,0)))</f>
        <v/>
      </c>
      <c r="H458" s="178"/>
      <c r="I458" s="178" t="str">
        <f>IF('DATA - Baseline'!I458="","",INDEX(Codes,MATCH('DATA - Baseline'!I458,Modes,0)))</f>
        <v/>
      </c>
      <c r="J458" s="134"/>
      <c r="K458" s="192" t="str">
        <f>IF('DATA - Baseline'!K458=0,"",IF('DATA - Baseline'!K458="","",'DATA - Baseline'!K458))</f>
        <v/>
      </c>
      <c r="L458" s="192" t="str">
        <f>IF('DATA - Baseline'!L458="Yes",1,IF('DATA - Baseline'!L458="No",2,""))</f>
        <v/>
      </c>
      <c r="M458" s="192" t="str">
        <f>IF('DATA - Baseline'!M458="Yes",1,IF('DATA - Baseline'!M458="No",2,""))</f>
        <v/>
      </c>
      <c r="N458" s="178" t="str">
        <f>IF('DATA - Baseline'!N458="Relaxed",1,IF('DATA - Baseline'!N458="Rushed",2,IF('DATA - Baseline'!N458="Happy",3,IF('DATA - Baseline'!N458="Frustrated",4,IF('DATA - Baseline'!N458="Other",5,"")))))</f>
        <v/>
      </c>
      <c r="O458" s="176"/>
      <c r="P458" s="178" t="str">
        <f>IF('DATA - Baseline'!P458="","",'DATA - Baseline'!P458)</f>
        <v/>
      </c>
      <c r="Q458" s="178" t="str">
        <f>IF('DATA - Baseline'!Q458="Boy",1,IF('DATA - Baseline'!Q458="Girl",2,""))</f>
        <v/>
      </c>
      <c r="R458" s="192" t="str">
        <f>IF('DATA - Baseline'!R458&gt;0,'DATA - Baseline'!R458,"")</f>
        <v/>
      </c>
      <c r="S458" s="178" t="str">
        <f>IF('DATA - Baseline'!S458="Less than 0.5km",1,IF('DATA - Baseline'!S458="0.51 to 1.59km",2,IF('DATA - Baseline'!S458="1.6 to 3km",3,IF('DATA - Baseline'!S458="Over 3km",4, ""))))</f>
        <v/>
      </c>
      <c r="T458" s="126"/>
      <c r="U458" s="135"/>
      <c r="V458" s="135"/>
      <c r="W458" s="135"/>
      <c r="X458" s="135"/>
      <c r="Y458" s="135"/>
      <c r="Z458" s="178" t="str">
        <f>IF('DATA - Baseline'!Z458="STRONGLY AGREE",1,IF('DATA - Baseline'!Z458="AGREE",2,IF('DATA - Baseline'!Z458="DISAGREE",3,IF('DATA - Baseline'!Z458="STRONGLY DISAGREE",4, ""))))</f>
        <v/>
      </c>
      <c r="AA458" s="178" t="str">
        <f>IF(C458="","",(IF(COUNTA('DATA - Baseline'!AB458:AV458)&gt;0,1,2)))</f>
        <v/>
      </c>
      <c r="AB458" s="152"/>
      <c r="AC458" s="153"/>
      <c r="AD458" s="153"/>
      <c r="AE458" s="153"/>
      <c r="AF458" s="153"/>
      <c r="AG458" s="153"/>
      <c r="AH458" s="151"/>
      <c r="AI458" s="156"/>
      <c r="AJ458" s="156"/>
      <c r="AK458" s="156"/>
      <c r="AL458" s="156"/>
      <c r="AM458" s="156"/>
      <c r="AN458" s="156"/>
      <c r="AO458" s="157"/>
      <c r="AP458" s="158"/>
      <c r="AQ458" s="158"/>
      <c r="AR458" s="158"/>
      <c r="AS458" s="158"/>
      <c r="AT458" s="158"/>
      <c r="AU458" s="158"/>
      <c r="AV458" s="158"/>
      <c r="AW458" s="178" t="str">
        <f>IF('DATA - Baseline'!AW458="Relaxed",1,IF('DATA - Baseline'!AW458="Rushed",2,IF('DATA - Baseline'!AW458="Happy",3,IF('DATA - Baseline'!AW458="Tired",4,""))))</f>
        <v/>
      </c>
      <c r="AX458" s="178" t="str">
        <f>IF('DATA - Baseline'!AX458="Relaxed",1,IF('DATA - Baseline'!AX458="Rushed",2,IF('DATA - Baseline'!AX458="Happy",3,IF('DATA - Baseline'!AX458="Tired",4,""))))</f>
        <v/>
      </c>
      <c r="AY458" s="154"/>
      <c r="AZ458" s="314" t="str">
        <f>IF('DATA - Baseline'!AZ458="Yes",1,IF('DATA - Baseline'!AZ458="No",2,""))</f>
        <v/>
      </c>
      <c r="BA458" s="273"/>
      <c r="BB458" s="159"/>
      <c r="BC458" s="159"/>
      <c r="BE458" s="175"/>
    </row>
    <row r="459" spans="1:57" s="132" customFormat="1" ht="15" x14ac:dyDescent="0.3">
      <c r="A459" s="148"/>
      <c r="B459" s="149"/>
      <c r="C459" s="236" t="str">
        <f t="shared" si="7"/>
        <v/>
      </c>
      <c r="D459" s="198" t="str">
        <f>IF('DATA - Baseline'!D459="","",'DATA - Baseline'!D459)</f>
        <v/>
      </c>
      <c r="E459" s="178" t="str">
        <f>IF('DATA - Baseline'!E459="","",'DATA - Baseline'!E459)</f>
        <v/>
      </c>
      <c r="F459" s="178" t="str">
        <f>IF('DATA - Baseline'!F459="","",'DATA - Baseline'!F459)</f>
        <v/>
      </c>
      <c r="G459" s="178" t="str">
        <f>IF('DATA - Baseline'!G458="","",INDEX(Codes,MATCH('DATA - Baseline'!G458,Modes,0)))</f>
        <v/>
      </c>
      <c r="H459" s="178"/>
      <c r="I459" s="178" t="str">
        <f>IF('DATA - Baseline'!I459="","",INDEX(Codes,MATCH('DATA - Baseline'!I459,Modes,0)))</f>
        <v/>
      </c>
      <c r="J459" s="134"/>
      <c r="K459" s="192" t="str">
        <f>IF('DATA - Baseline'!K459=0,"",IF('DATA - Baseline'!K459="","",'DATA - Baseline'!K459))</f>
        <v/>
      </c>
      <c r="L459" s="192" t="str">
        <f>IF('DATA - Baseline'!L459="Yes",1,IF('DATA - Baseline'!L459="No",2,""))</f>
        <v/>
      </c>
      <c r="M459" s="192" t="str">
        <f>IF('DATA - Baseline'!M459="Yes",1,IF('DATA - Baseline'!M459="No",2,""))</f>
        <v/>
      </c>
      <c r="N459" s="178" t="str">
        <f>IF('DATA - Baseline'!N459="Relaxed",1,IF('DATA - Baseline'!N459="Rushed",2,IF('DATA - Baseline'!N459="Happy",3,IF('DATA - Baseline'!N459="Frustrated",4,IF('DATA - Baseline'!N459="Other",5,"")))))</f>
        <v/>
      </c>
      <c r="O459" s="176"/>
      <c r="P459" s="178" t="str">
        <f>IF('DATA - Baseline'!P459="","",'DATA - Baseline'!P459)</f>
        <v/>
      </c>
      <c r="Q459" s="178" t="str">
        <f>IF('DATA - Baseline'!Q459="Boy",1,IF('DATA - Baseline'!Q459="Girl",2,""))</f>
        <v/>
      </c>
      <c r="R459" s="192" t="str">
        <f>IF('DATA - Baseline'!R459&gt;0,'DATA - Baseline'!R459,"")</f>
        <v/>
      </c>
      <c r="S459" s="178" t="str">
        <f>IF('DATA - Baseline'!S459="Less than 0.5km",1,IF('DATA - Baseline'!S459="0.51 to 1.59km",2,IF('DATA - Baseline'!S459="1.6 to 3km",3,IF('DATA - Baseline'!S459="Over 3km",4, ""))))</f>
        <v/>
      </c>
      <c r="T459" s="126"/>
      <c r="U459" s="135"/>
      <c r="V459" s="135"/>
      <c r="W459" s="135"/>
      <c r="X459" s="135"/>
      <c r="Y459" s="135"/>
      <c r="Z459" s="178" t="str">
        <f>IF('DATA - Baseline'!Z459="STRONGLY AGREE",1,IF('DATA - Baseline'!Z459="AGREE",2,IF('DATA - Baseline'!Z459="DISAGREE",3,IF('DATA - Baseline'!Z459="STRONGLY DISAGREE",4, ""))))</f>
        <v/>
      </c>
      <c r="AA459" s="178" t="str">
        <f>IF(C459="","",(IF(COUNTA('DATA - Baseline'!AB459:AV459)&gt;0,1,2)))</f>
        <v/>
      </c>
      <c r="AB459" s="152"/>
      <c r="AC459" s="153"/>
      <c r="AD459" s="153"/>
      <c r="AE459" s="153"/>
      <c r="AF459" s="153"/>
      <c r="AG459" s="153"/>
      <c r="AH459" s="151"/>
      <c r="AI459" s="156"/>
      <c r="AJ459" s="156"/>
      <c r="AK459" s="156"/>
      <c r="AL459" s="156"/>
      <c r="AM459" s="156"/>
      <c r="AN459" s="156"/>
      <c r="AO459" s="157"/>
      <c r="AP459" s="158"/>
      <c r="AQ459" s="158"/>
      <c r="AR459" s="158"/>
      <c r="AS459" s="158"/>
      <c r="AT459" s="158"/>
      <c r="AU459" s="158"/>
      <c r="AV459" s="158"/>
      <c r="AW459" s="178" t="str">
        <f>IF('DATA - Baseline'!AW459="Relaxed",1,IF('DATA - Baseline'!AW459="Rushed",2,IF('DATA - Baseline'!AW459="Happy",3,IF('DATA - Baseline'!AW459="Tired",4,""))))</f>
        <v/>
      </c>
      <c r="AX459" s="178" t="str">
        <f>IF('DATA - Baseline'!AX459="Relaxed",1,IF('DATA - Baseline'!AX459="Rushed",2,IF('DATA - Baseline'!AX459="Happy",3,IF('DATA - Baseline'!AX459="Tired",4,""))))</f>
        <v/>
      </c>
      <c r="AY459" s="154"/>
      <c r="AZ459" s="314" t="str">
        <f>IF('DATA - Baseline'!AZ459="Yes",1,IF('DATA - Baseline'!AZ459="No",2,""))</f>
        <v/>
      </c>
      <c r="BA459" s="273"/>
      <c r="BB459" s="159"/>
      <c r="BC459" s="159"/>
      <c r="BE459" s="175"/>
    </row>
    <row r="460" spans="1:57" s="132" customFormat="1" ht="15" x14ac:dyDescent="0.3">
      <c r="A460" s="148"/>
      <c r="B460" s="149"/>
      <c r="C460" s="236" t="str">
        <f t="shared" si="7"/>
        <v/>
      </c>
      <c r="D460" s="198" t="str">
        <f>IF('DATA - Baseline'!D460="","",'DATA - Baseline'!D460)</f>
        <v/>
      </c>
      <c r="E460" s="178" t="str">
        <f>IF('DATA - Baseline'!E460="","",'DATA - Baseline'!E460)</f>
        <v/>
      </c>
      <c r="F460" s="178" t="str">
        <f>IF('DATA - Baseline'!F460="","",'DATA - Baseline'!F460)</f>
        <v/>
      </c>
      <c r="G460" s="178" t="str">
        <f>IF('DATA - Baseline'!G459="","",INDEX(Codes,MATCH('DATA - Baseline'!G459,Modes,0)))</f>
        <v/>
      </c>
      <c r="H460" s="178"/>
      <c r="I460" s="178" t="str">
        <f>IF('DATA - Baseline'!I460="","",INDEX(Codes,MATCH('DATA - Baseline'!I460,Modes,0)))</f>
        <v/>
      </c>
      <c r="J460" s="134"/>
      <c r="K460" s="192" t="str">
        <f>IF('DATA - Baseline'!K460=0,"",IF('DATA - Baseline'!K460="","",'DATA - Baseline'!K460))</f>
        <v/>
      </c>
      <c r="L460" s="192" t="str">
        <f>IF('DATA - Baseline'!L460="Yes",1,IF('DATA - Baseline'!L460="No",2,""))</f>
        <v/>
      </c>
      <c r="M460" s="192" t="str">
        <f>IF('DATA - Baseline'!M460="Yes",1,IF('DATA - Baseline'!M460="No",2,""))</f>
        <v/>
      </c>
      <c r="N460" s="178" t="str">
        <f>IF('DATA - Baseline'!N460="Relaxed",1,IF('DATA - Baseline'!N460="Rushed",2,IF('DATA - Baseline'!N460="Happy",3,IF('DATA - Baseline'!N460="Frustrated",4,IF('DATA - Baseline'!N460="Other",5,"")))))</f>
        <v/>
      </c>
      <c r="O460" s="176"/>
      <c r="P460" s="178" t="str">
        <f>IF('DATA - Baseline'!P460="","",'DATA - Baseline'!P460)</f>
        <v/>
      </c>
      <c r="Q460" s="178" t="str">
        <f>IF('DATA - Baseline'!Q460="Boy",1,IF('DATA - Baseline'!Q460="Girl",2,""))</f>
        <v/>
      </c>
      <c r="R460" s="192" t="str">
        <f>IF('DATA - Baseline'!R460&gt;0,'DATA - Baseline'!R460,"")</f>
        <v/>
      </c>
      <c r="S460" s="178" t="str">
        <f>IF('DATA - Baseline'!S460="Less than 0.5km",1,IF('DATA - Baseline'!S460="0.51 to 1.59km",2,IF('DATA - Baseline'!S460="1.6 to 3km",3,IF('DATA - Baseline'!S460="Over 3km",4, ""))))</f>
        <v/>
      </c>
      <c r="T460" s="126"/>
      <c r="U460" s="135"/>
      <c r="V460" s="135"/>
      <c r="W460" s="135"/>
      <c r="X460" s="135"/>
      <c r="Y460" s="135"/>
      <c r="Z460" s="178" t="str">
        <f>IF('DATA - Baseline'!Z460="STRONGLY AGREE",1,IF('DATA - Baseline'!Z460="AGREE",2,IF('DATA - Baseline'!Z460="DISAGREE",3,IF('DATA - Baseline'!Z460="STRONGLY DISAGREE",4, ""))))</f>
        <v/>
      </c>
      <c r="AA460" s="178" t="str">
        <f>IF(C460="","",(IF(COUNTA('DATA - Baseline'!AB460:AV460)&gt;0,1,2)))</f>
        <v/>
      </c>
      <c r="AB460" s="152"/>
      <c r="AC460" s="153"/>
      <c r="AD460" s="153"/>
      <c r="AE460" s="153"/>
      <c r="AF460" s="153"/>
      <c r="AG460" s="153"/>
      <c r="AH460" s="151"/>
      <c r="AI460" s="156"/>
      <c r="AJ460" s="156"/>
      <c r="AK460" s="156"/>
      <c r="AL460" s="156"/>
      <c r="AM460" s="156"/>
      <c r="AN460" s="156"/>
      <c r="AO460" s="157"/>
      <c r="AP460" s="158"/>
      <c r="AQ460" s="158"/>
      <c r="AR460" s="158"/>
      <c r="AS460" s="158"/>
      <c r="AT460" s="158"/>
      <c r="AU460" s="158"/>
      <c r="AV460" s="158"/>
      <c r="AW460" s="178" t="str">
        <f>IF('DATA - Baseline'!AW460="Relaxed",1,IF('DATA - Baseline'!AW460="Rushed",2,IF('DATA - Baseline'!AW460="Happy",3,IF('DATA - Baseline'!AW460="Tired",4,""))))</f>
        <v/>
      </c>
      <c r="AX460" s="178" t="str">
        <f>IF('DATA - Baseline'!AX460="Relaxed",1,IF('DATA - Baseline'!AX460="Rushed",2,IF('DATA - Baseline'!AX460="Happy",3,IF('DATA - Baseline'!AX460="Tired",4,""))))</f>
        <v/>
      </c>
      <c r="AY460" s="154"/>
      <c r="AZ460" s="314" t="str">
        <f>IF('DATA - Baseline'!AZ460="Yes",1,IF('DATA - Baseline'!AZ460="No",2,""))</f>
        <v/>
      </c>
      <c r="BA460" s="273"/>
      <c r="BB460" s="159"/>
      <c r="BC460" s="159"/>
      <c r="BE460" s="175"/>
    </row>
    <row r="461" spans="1:57" s="132" customFormat="1" ht="15" x14ac:dyDescent="0.3">
      <c r="A461" s="148"/>
      <c r="B461" s="149"/>
      <c r="C461" s="236" t="str">
        <f t="shared" si="7"/>
        <v/>
      </c>
      <c r="D461" s="198" t="str">
        <f>IF('DATA - Baseline'!D461="","",'DATA - Baseline'!D461)</f>
        <v/>
      </c>
      <c r="E461" s="178" t="str">
        <f>IF('DATA - Baseline'!E461="","",'DATA - Baseline'!E461)</f>
        <v/>
      </c>
      <c r="F461" s="178" t="str">
        <f>IF('DATA - Baseline'!F461="","",'DATA - Baseline'!F461)</f>
        <v/>
      </c>
      <c r="G461" s="178" t="str">
        <f>IF('DATA - Baseline'!G460="","",INDEX(Codes,MATCH('DATA - Baseline'!G460,Modes,0)))</f>
        <v/>
      </c>
      <c r="H461" s="178"/>
      <c r="I461" s="178" t="str">
        <f>IF('DATA - Baseline'!I461="","",INDEX(Codes,MATCH('DATA - Baseline'!I461,Modes,0)))</f>
        <v/>
      </c>
      <c r="J461" s="134"/>
      <c r="K461" s="192" t="str">
        <f>IF('DATA - Baseline'!K461=0,"",IF('DATA - Baseline'!K461="","",'DATA - Baseline'!K461))</f>
        <v/>
      </c>
      <c r="L461" s="192" t="str">
        <f>IF('DATA - Baseline'!L461="Yes",1,IF('DATA - Baseline'!L461="No",2,""))</f>
        <v/>
      </c>
      <c r="M461" s="192" t="str">
        <f>IF('DATA - Baseline'!M461="Yes",1,IF('DATA - Baseline'!M461="No",2,""))</f>
        <v/>
      </c>
      <c r="N461" s="178" t="str">
        <f>IF('DATA - Baseline'!N461="Relaxed",1,IF('DATA - Baseline'!N461="Rushed",2,IF('DATA - Baseline'!N461="Happy",3,IF('DATA - Baseline'!N461="Frustrated",4,IF('DATA - Baseline'!N461="Other",5,"")))))</f>
        <v/>
      </c>
      <c r="O461" s="176"/>
      <c r="P461" s="178" t="str">
        <f>IF('DATA - Baseline'!P461="","",'DATA - Baseline'!P461)</f>
        <v/>
      </c>
      <c r="Q461" s="178" t="str">
        <f>IF('DATA - Baseline'!Q461="Boy",1,IF('DATA - Baseline'!Q461="Girl",2,""))</f>
        <v/>
      </c>
      <c r="R461" s="192" t="str">
        <f>IF('DATA - Baseline'!R461&gt;0,'DATA - Baseline'!R461,"")</f>
        <v/>
      </c>
      <c r="S461" s="178" t="str">
        <f>IF('DATA - Baseline'!S461="Less than 0.5km",1,IF('DATA - Baseline'!S461="0.51 to 1.59km",2,IF('DATA - Baseline'!S461="1.6 to 3km",3,IF('DATA - Baseline'!S461="Over 3km",4, ""))))</f>
        <v/>
      </c>
      <c r="T461" s="126"/>
      <c r="U461" s="135"/>
      <c r="V461" s="135"/>
      <c r="W461" s="135"/>
      <c r="X461" s="135"/>
      <c r="Y461" s="135"/>
      <c r="Z461" s="178" t="str">
        <f>IF('DATA - Baseline'!Z461="STRONGLY AGREE",1,IF('DATA - Baseline'!Z461="AGREE",2,IF('DATA - Baseline'!Z461="DISAGREE",3,IF('DATA - Baseline'!Z461="STRONGLY DISAGREE",4, ""))))</f>
        <v/>
      </c>
      <c r="AA461" s="178" t="str">
        <f>IF(C461="","",(IF(COUNTA('DATA - Baseline'!AB461:AV461)&gt;0,1,2)))</f>
        <v/>
      </c>
      <c r="AB461" s="152"/>
      <c r="AC461" s="153"/>
      <c r="AD461" s="153"/>
      <c r="AE461" s="153"/>
      <c r="AF461" s="153"/>
      <c r="AG461" s="153"/>
      <c r="AH461" s="151"/>
      <c r="AI461" s="156"/>
      <c r="AJ461" s="156"/>
      <c r="AK461" s="156"/>
      <c r="AL461" s="156"/>
      <c r="AM461" s="156"/>
      <c r="AN461" s="156"/>
      <c r="AO461" s="157"/>
      <c r="AP461" s="158"/>
      <c r="AQ461" s="158"/>
      <c r="AR461" s="158"/>
      <c r="AS461" s="158"/>
      <c r="AT461" s="158"/>
      <c r="AU461" s="158"/>
      <c r="AV461" s="158"/>
      <c r="AW461" s="178" t="str">
        <f>IF('DATA - Baseline'!AW461="Relaxed",1,IF('DATA - Baseline'!AW461="Rushed",2,IF('DATA - Baseline'!AW461="Happy",3,IF('DATA - Baseline'!AW461="Tired",4,""))))</f>
        <v/>
      </c>
      <c r="AX461" s="178" t="str">
        <f>IF('DATA - Baseline'!AX461="Relaxed",1,IF('DATA - Baseline'!AX461="Rushed",2,IF('DATA - Baseline'!AX461="Happy",3,IF('DATA - Baseline'!AX461="Tired",4,""))))</f>
        <v/>
      </c>
      <c r="AY461" s="154"/>
      <c r="AZ461" s="314" t="str">
        <f>IF('DATA - Baseline'!AZ461="Yes",1,IF('DATA - Baseline'!AZ461="No",2,""))</f>
        <v/>
      </c>
      <c r="BA461" s="273"/>
      <c r="BB461" s="159"/>
      <c r="BC461" s="159"/>
      <c r="BE461" s="175"/>
    </row>
    <row r="462" spans="1:57" s="132" customFormat="1" ht="15" x14ac:dyDescent="0.3">
      <c r="A462" s="148"/>
      <c r="B462" s="149"/>
      <c r="C462" s="236" t="str">
        <f t="shared" si="7"/>
        <v/>
      </c>
      <c r="D462" s="198" t="str">
        <f>IF('DATA - Baseline'!D462="","",'DATA - Baseline'!D462)</f>
        <v/>
      </c>
      <c r="E462" s="178" t="str">
        <f>IF('DATA - Baseline'!E462="","",'DATA - Baseline'!E462)</f>
        <v/>
      </c>
      <c r="F462" s="178" t="str">
        <f>IF('DATA - Baseline'!F462="","",'DATA - Baseline'!F462)</f>
        <v/>
      </c>
      <c r="G462" s="178" t="str">
        <f>IF('DATA - Baseline'!G461="","",INDEX(Codes,MATCH('DATA - Baseline'!G461,Modes,0)))</f>
        <v/>
      </c>
      <c r="H462" s="178"/>
      <c r="I462" s="178" t="str">
        <f>IF('DATA - Baseline'!I462="","",INDEX(Codes,MATCH('DATA - Baseline'!I462,Modes,0)))</f>
        <v/>
      </c>
      <c r="J462" s="134"/>
      <c r="K462" s="192" t="str">
        <f>IF('DATA - Baseline'!K462=0,"",IF('DATA - Baseline'!K462="","",'DATA - Baseline'!K462))</f>
        <v/>
      </c>
      <c r="L462" s="192" t="str">
        <f>IF('DATA - Baseline'!L462="Yes",1,IF('DATA - Baseline'!L462="No",2,""))</f>
        <v/>
      </c>
      <c r="M462" s="192" t="str">
        <f>IF('DATA - Baseline'!M462="Yes",1,IF('DATA - Baseline'!M462="No",2,""))</f>
        <v/>
      </c>
      <c r="N462" s="178" t="str">
        <f>IF('DATA - Baseline'!N462="Relaxed",1,IF('DATA - Baseline'!N462="Rushed",2,IF('DATA - Baseline'!N462="Happy",3,IF('DATA - Baseline'!N462="Frustrated",4,IF('DATA - Baseline'!N462="Other",5,"")))))</f>
        <v/>
      </c>
      <c r="O462" s="176"/>
      <c r="P462" s="178" t="str">
        <f>IF('DATA - Baseline'!P462="","",'DATA - Baseline'!P462)</f>
        <v/>
      </c>
      <c r="Q462" s="178" t="str">
        <f>IF('DATA - Baseline'!Q462="Boy",1,IF('DATA - Baseline'!Q462="Girl",2,""))</f>
        <v/>
      </c>
      <c r="R462" s="192" t="str">
        <f>IF('DATA - Baseline'!R462&gt;0,'DATA - Baseline'!R462,"")</f>
        <v/>
      </c>
      <c r="S462" s="178" t="str">
        <f>IF('DATA - Baseline'!S462="Less than 0.5km",1,IF('DATA - Baseline'!S462="0.51 to 1.59km",2,IF('DATA - Baseline'!S462="1.6 to 3km",3,IF('DATA - Baseline'!S462="Over 3km",4, ""))))</f>
        <v/>
      </c>
      <c r="T462" s="126"/>
      <c r="U462" s="135"/>
      <c r="V462" s="135"/>
      <c r="W462" s="135"/>
      <c r="X462" s="135"/>
      <c r="Y462" s="135"/>
      <c r="Z462" s="178" t="str">
        <f>IF('DATA - Baseline'!Z462="STRONGLY AGREE",1,IF('DATA - Baseline'!Z462="AGREE",2,IF('DATA - Baseline'!Z462="DISAGREE",3,IF('DATA - Baseline'!Z462="STRONGLY DISAGREE",4, ""))))</f>
        <v/>
      </c>
      <c r="AA462" s="178" t="str">
        <f>IF(C462="","",(IF(COUNTA('DATA - Baseline'!AB462:AV462)&gt;0,1,2)))</f>
        <v/>
      </c>
      <c r="AB462" s="152"/>
      <c r="AC462" s="153"/>
      <c r="AD462" s="153"/>
      <c r="AE462" s="153"/>
      <c r="AF462" s="153"/>
      <c r="AG462" s="153"/>
      <c r="AH462" s="150"/>
      <c r="AI462" s="156"/>
      <c r="AJ462" s="156"/>
      <c r="AK462" s="156"/>
      <c r="AL462" s="156"/>
      <c r="AM462" s="156"/>
      <c r="AN462" s="156"/>
      <c r="AO462" s="157"/>
      <c r="AP462" s="158"/>
      <c r="AQ462" s="158"/>
      <c r="AR462" s="158"/>
      <c r="AS462" s="158"/>
      <c r="AT462" s="158"/>
      <c r="AU462" s="158"/>
      <c r="AV462" s="158"/>
      <c r="AW462" s="178" t="str">
        <f>IF('DATA - Baseline'!AW462="Relaxed",1,IF('DATA - Baseline'!AW462="Rushed",2,IF('DATA - Baseline'!AW462="Happy",3,IF('DATA - Baseline'!AW462="Tired",4,""))))</f>
        <v/>
      </c>
      <c r="AX462" s="178" t="str">
        <f>IF('DATA - Baseline'!AX462="Relaxed",1,IF('DATA - Baseline'!AX462="Rushed",2,IF('DATA - Baseline'!AX462="Happy",3,IF('DATA - Baseline'!AX462="Tired",4,""))))</f>
        <v/>
      </c>
      <c r="AY462" s="154"/>
      <c r="AZ462" s="314" t="str">
        <f>IF('DATA - Baseline'!AZ462="Yes",1,IF('DATA - Baseline'!AZ462="No",2,""))</f>
        <v/>
      </c>
      <c r="BA462" s="273"/>
      <c r="BB462" s="159"/>
      <c r="BC462" s="159"/>
      <c r="BE462" s="175"/>
    </row>
    <row r="463" spans="1:57" s="132" customFormat="1" ht="15" x14ac:dyDescent="0.3">
      <c r="A463" s="148"/>
      <c r="B463" s="149"/>
      <c r="C463" s="236" t="str">
        <f t="shared" si="7"/>
        <v/>
      </c>
      <c r="D463" s="198" t="str">
        <f>IF('DATA - Baseline'!D463="","",'DATA - Baseline'!D463)</f>
        <v/>
      </c>
      <c r="E463" s="178" t="str">
        <f>IF('DATA - Baseline'!E463="","",'DATA - Baseline'!E463)</f>
        <v/>
      </c>
      <c r="F463" s="178" t="str">
        <f>IF('DATA - Baseline'!F463="","",'DATA - Baseline'!F463)</f>
        <v/>
      </c>
      <c r="G463" s="178" t="str">
        <f>IF('DATA - Baseline'!G462="","",INDEX(Codes,MATCH('DATA - Baseline'!G462,Modes,0)))</f>
        <v/>
      </c>
      <c r="H463" s="178"/>
      <c r="I463" s="178" t="str">
        <f>IF('DATA - Baseline'!I463="","",INDEX(Codes,MATCH('DATA - Baseline'!I463,Modes,0)))</f>
        <v/>
      </c>
      <c r="J463" s="134"/>
      <c r="K463" s="192" t="str">
        <f>IF('DATA - Baseline'!K463=0,"",IF('DATA - Baseline'!K463="","",'DATA - Baseline'!K463))</f>
        <v/>
      </c>
      <c r="L463" s="192" t="str">
        <f>IF('DATA - Baseline'!L463="Yes",1,IF('DATA - Baseline'!L463="No",2,""))</f>
        <v/>
      </c>
      <c r="M463" s="192" t="str">
        <f>IF('DATA - Baseline'!M463="Yes",1,IF('DATA - Baseline'!M463="No",2,""))</f>
        <v/>
      </c>
      <c r="N463" s="178" t="str">
        <f>IF('DATA - Baseline'!N463="Relaxed",1,IF('DATA - Baseline'!N463="Rushed",2,IF('DATA - Baseline'!N463="Happy",3,IF('DATA - Baseline'!N463="Frustrated",4,IF('DATA - Baseline'!N463="Other",5,"")))))</f>
        <v/>
      </c>
      <c r="O463" s="176"/>
      <c r="P463" s="178" t="str">
        <f>IF('DATA - Baseline'!P463="","",'DATA - Baseline'!P463)</f>
        <v/>
      </c>
      <c r="Q463" s="178" t="str">
        <f>IF('DATA - Baseline'!Q463="Boy",1,IF('DATA - Baseline'!Q463="Girl",2,""))</f>
        <v/>
      </c>
      <c r="R463" s="192" t="str">
        <f>IF('DATA - Baseline'!R463&gt;0,'DATA - Baseline'!R463,"")</f>
        <v/>
      </c>
      <c r="S463" s="178" t="str">
        <f>IF('DATA - Baseline'!S463="Less than 0.5km",1,IF('DATA - Baseline'!S463="0.51 to 1.59km",2,IF('DATA - Baseline'!S463="1.6 to 3km",3,IF('DATA - Baseline'!S463="Over 3km",4, ""))))</f>
        <v/>
      </c>
      <c r="T463" s="126"/>
      <c r="U463" s="135"/>
      <c r="V463" s="135"/>
      <c r="W463" s="135"/>
      <c r="X463" s="135"/>
      <c r="Y463" s="135"/>
      <c r="Z463" s="178" t="str">
        <f>IF('DATA - Baseline'!Z463="STRONGLY AGREE",1,IF('DATA - Baseline'!Z463="AGREE",2,IF('DATA - Baseline'!Z463="DISAGREE",3,IF('DATA - Baseline'!Z463="STRONGLY DISAGREE",4, ""))))</f>
        <v/>
      </c>
      <c r="AA463" s="178" t="str">
        <f>IF(C463="","",(IF(COUNTA('DATA - Baseline'!AB463:AV463)&gt;0,1,2)))</f>
        <v/>
      </c>
      <c r="AB463" s="152"/>
      <c r="AC463" s="153"/>
      <c r="AD463" s="153"/>
      <c r="AE463" s="153"/>
      <c r="AF463" s="153"/>
      <c r="AG463" s="153"/>
      <c r="AH463" s="151"/>
      <c r="AI463" s="156"/>
      <c r="AJ463" s="156"/>
      <c r="AK463" s="156"/>
      <c r="AL463" s="156"/>
      <c r="AM463" s="156"/>
      <c r="AN463" s="156"/>
      <c r="AO463" s="157"/>
      <c r="AP463" s="158"/>
      <c r="AQ463" s="158"/>
      <c r="AR463" s="158"/>
      <c r="AS463" s="158"/>
      <c r="AT463" s="158"/>
      <c r="AU463" s="158"/>
      <c r="AV463" s="158"/>
      <c r="AW463" s="178" t="str">
        <f>IF('DATA - Baseline'!AW463="Relaxed",1,IF('DATA - Baseline'!AW463="Rushed",2,IF('DATA - Baseline'!AW463="Happy",3,IF('DATA - Baseline'!AW463="Tired",4,""))))</f>
        <v/>
      </c>
      <c r="AX463" s="178" t="str">
        <f>IF('DATA - Baseline'!AX463="Relaxed",1,IF('DATA - Baseline'!AX463="Rushed",2,IF('DATA - Baseline'!AX463="Happy",3,IF('DATA - Baseline'!AX463="Tired",4,""))))</f>
        <v/>
      </c>
      <c r="AY463" s="154"/>
      <c r="AZ463" s="314" t="str">
        <f>IF('DATA - Baseline'!AZ463="Yes",1,IF('DATA - Baseline'!AZ463="No",2,""))</f>
        <v/>
      </c>
      <c r="BA463" s="273"/>
      <c r="BB463" s="159"/>
      <c r="BC463" s="159"/>
      <c r="BE463" s="175"/>
    </row>
    <row r="464" spans="1:57" s="132" customFormat="1" ht="15" x14ac:dyDescent="0.3">
      <c r="A464" s="148"/>
      <c r="B464" s="149"/>
      <c r="C464" s="236" t="str">
        <f t="shared" si="7"/>
        <v/>
      </c>
      <c r="D464" s="198" t="str">
        <f>IF('DATA - Baseline'!D464="","",'DATA - Baseline'!D464)</f>
        <v/>
      </c>
      <c r="E464" s="178" t="str">
        <f>IF('DATA - Baseline'!E464="","",'DATA - Baseline'!E464)</f>
        <v/>
      </c>
      <c r="F464" s="178" t="str">
        <f>IF('DATA - Baseline'!F464="","",'DATA - Baseline'!F464)</f>
        <v/>
      </c>
      <c r="G464" s="178" t="str">
        <f>IF('DATA - Baseline'!G463="","",INDEX(Codes,MATCH('DATA - Baseline'!G463,Modes,0)))</f>
        <v/>
      </c>
      <c r="H464" s="178"/>
      <c r="I464" s="178" t="str">
        <f>IF('DATA - Baseline'!I464="","",INDEX(Codes,MATCH('DATA - Baseline'!I464,Modes,0)))</f>
        <v/>
      </c>
      <c r="J464" s="134"/>
      <c r="K464" s="192" t="str">
        <f>IF('DATA - Baseline'!K464=0,"",IF('DATA - Baseline'!K464="","",'DATA - Baseline'!K464))</f>
        <v/>
      </c>
      <c r="L464" s="192" t="str">
        <f>IF('DATA - Baseline'!L464="Yes",1,IF('DATA - Baseline'!L464="No",2,""))</f>
        <v/>
      </c>
      <c r="M464" s="192" t="str">
        <f>IF('DATA - Baseline'!M464="Yes",1,IF('DATA - Baseline'!M464="No",2,""))</f>
        <v/>
      </c>
      <c r="N464" s="178" t="str">
        <f>IF('DATA - Baseline'!N464="Relaxed",1,IF('DATA - Baseline'!N464="Rushed",2,IF('DATA - Baseline'!N464="Happy",3,IF('DATA - Baseline'!N464="Frustrated",4,IF('DATA - Baseline'!N464="Other",5,"")))))</f>
        <v/>
      </c>
      <c r="O464" s="176"/>
      <c r="P464" s="178" t="str">
        <f>IF('DATA - Baseline'!P464="","",'DATA - Baseline'!P464)</f>
        <v/>
      </c>
      <c r="Q464" s="178" t="str">
        <f>IF('DATA - Baseline'!Q464="Boy",1,IF('DATA - Baseline'!Q464="Girl",2,""))</f>
        <v/>
      </c>
      <c r="R464" s="192" t="str">
        <f>IF('DATA - Baseline'!R464&gt;0,'DATA - Baseline'!R464,"")</f>
        <v/>
      </c>
      <c r="S464" s="178" t="str">
        <f>IF('DATA - Baseline'!S464="Less than 0.5km",1,IF('DATA - Baseline'!S464="0.51 to 1.59km",2,IF('DATA - Baseline'!S464="1.6 to 3km",3,IF('DATA - Baseline'!S464="Over 3km",4, ""))))</f>
        <v/>
      </c>
      <c r="T464" s="126"/>
      <c r="U464" s="135"/>
      <c r="V464" s="135"/>
      <c r="W464" s="135"/>
      <c r="X464" s="135"/>
      <c r="Y464" s="135"/>
      <c r="Z464" s="178" t="str">
        <f>IF('DATA - Baseline'!Z464="STRONGLY AGREE",1,IF('DATA - Baseline'!Z464="AGREE",2,IF('DATA - Baseline'!Z464="DISAGREE",3,IF('DATA - Baseline'!Z464="STRONGLY DISAGREE",4, ""))))</f>
        <v/>
      </c>
      <c r="AA464" s="178" t="str">
        <f>IF(C464="","",(IF(COUNTA('DATA - Baseline'!AB464:AV464)&gt;0,1,2)))</f>
        <v/>
      </c>
      <c r="AB464" s="152"/>
      <c r="AC464" s="153"/>
      <c r="AD464" s="153"/>
      <c r="AE464" s="153"/>
      <c r="AF464" s="153"/>
      <c r="AG464" s="153"/>
      <c r="AH464" s="151"/>
      <c r="AI464" s="156"/>
      <c r="AJ464" s="156"/>
      <c r="AK464" s="156"/>
      <c r="AL464" s="156"/>
      <c r="AM464" s="156"/>
      <c r="AN464" s="156"/>
      <c r="AO464" s="157"/>
      <c r="AP464" s="158"/>
      <c r="AQ464" s="158"/>
      <c r="AR464" s="158"/>
      <c r="AS464" s="158"/>
      <c r="AT464" s="158"/>
      <c r="AU464" s="158"/>
      <c r="AV464" s="158"/>
      <c r="AW464" s="178" t="str">
        <f>IF('DATA - Baseline'!AW464="Relaxed",1,IF('DATA - Baseline'!AW464="Rushed",2,IF('DATA - Baseline'!AW464="Happy",3,IF('DATA - Baseline'!AW464="Tired",4,""))))</f>
        <v/>
      </c>
      <c r="AX464" s="178" t="str">
        <f>IF('DATA - Baseline'!AX464="Relaxed",1,IF('DATA - Baseline'!AX464="Rushed",2,IF('DATA - Baseline'!AX464="Happy",3,IF('DATA - Baseline'!AX464="Tired",4,""))))</f>
        <v/>
      </c>
      <c r="AY464" s="154"/>
      <c r="AZ464" s="314" t="str">
        <f>IF('DATA - Baseline'!AZ464="Yes",1,IF('DATA - Baseline'!AZ464="No",2,""))</f>
        <v/>
      </c>
      <c r="BA464" s="273"/>
      <c r="BB464" s="159"/>
      <c r="BC464" s="159"/>
      <c r="BE464" s="175"/>
    </row>
    <row r="465" spans="1:57" s="132" customFormat="1" ht="15" x14ac:dyDescent="0.3">
      <c r="A465" s="148"/>
      <c r="B465" s="149"/>
      <c r="C465" s="236" t="str">
        <f t="shared" si="7"/>
        <v/>
      </c>
      <c r="D465" s="198" t="str">
        <f>IF('DATA - Baseline'!D465="","",'DATA - Baseline'!D465)</f>
        <v/>
      </c>
      <c r="E465" s="178" t="str">
        <f>IF('DATA - Baseline'!E465="","",'DATA - Baseline'!E465)</f>
        <v/>
      </c>
      <c r="F465" s="178" t="str">
        <f>IF('DATA - Baseline'!F465="","",'DATA - Baseline'!F465)</f>
        <v/>
      </c>
      <c r="G465" s="178" t="str">
        <f>IF('DATA - Baseline'!G464="","",INDEX(Codes,MATCH('DATA - Baseline'!G464,Modes,0)))</f>
        <v/>
      </c>
      <c r="H465" s="178"/>
      <c r="I465" s="178" t="str">
        <f>IF('DATA - Baseline'!I465="","",INDEX(Codes,MATCH('DATA - Baseline'!I465,Modes,0)))</f>
        <v/>
      </c>
      <c r="J465" s="134"/>
      <c r="K465" s="192" t="str">
        <f>IF('DATA - Baseline'!K465=0,"",IF('DATA - Baseline'!K465="","",'DATA - Baseline'!K465))</f>
        <v/>
      </c>
      <c r="L465" s="192" t="str">
        <f>IF('DATA - Baseline'!L465="Yes",1,IF('DATA - Baseline'!L465="No",2,""))</f>
        <v/>
      </c>
      <c r="M465" s="192" t="str">
        <f>IF('DATA - Baseline'!M465="Yes",1,IF('DATA - Baseline'!M465="No",2,""))</f>
        <v/>
      </c>
      <c r="N465" s="178" t="str">
        <f>IF('DATA - Baseline'!N465="Relaxed",1,IF('DATA - Baseline'!N465="Rushed",2,IF('DATA - Baseline'!N465="Happy",3,IF('DATA - Baseline'!N465="Frustrated",4,IF('DATA - Baseline'!N465="Other",5,"")))))</f>
        <v/>
      </c>
      <c r="O465" s="176"/>
      <c r="P465" s="178" t="str">
        <f>IF('DATA - Baseline'!P465="","",'DATA - Baseline'!P465)</f>
        <v/>
      </c>
      <c r="Q465" s="178" t="str">
        <f>IF('DATA - Baseline'!Q465="Boy",1,IF('DATA - Baseline'!Q465="Girl",2,""))</f>
        <v/>
      </c>
      <c r="R465" s="192" t="str">
        <f>IF('DATA - Baseline'!R465&gt;0,'DATA - Baseline'!R465,"")</f>
        <v/>
      </c>
      <c r="S465" s="178" t="str">
        <f>IF('DATA - Baseline'!S465="Less than 0.5km",1,IF('DATA - Baseline'!S465="0.51 to 1.59km",2,IF('DATA - Baseline'!S465="1.6 to 3km",3,IF('DATA - Baseline'!S465="Over 3km",4, ""))))</f>
        <v/>
      </c>
      <c r="T465" s="126"/>
      <c r="U465" s="135"/>
      <c r="V465" s="135"/>
      <c r="W465" s="135"/>
      <c r="X465" s="135"/>
      <c r="Y465" s="135"/>
      <c r="Z465" s="178" t="str">
        <f>IF('DATA - Baseline'!Z465="STRONGLY AGREE",1,IF('DATA - Baseline'!Z465="AGREE",2,IF('DATA - Baseline'!Z465="DISAGREE",3,IF('DATA - Baseline'!Z465="STRONGLY DISAGREE",4, ""))))</f>
        <v/>
      </c>
      <c r="AA465" s="178" t="str">
        <f>IF(C465="","",(IF(COUNTA('DATA - Baseline'!AB465:AV465)&gt;0,1,2)))</f>
        <v/>
      </c>
      <c r="AB465" s="152"/>
      <c r="AC465" s="153"/>
      <c r="AD465" s="153"/>
      <c r="AE465" s="153"/>
      <c r="AF465" s="153"/>
      <c r="AG465" s="153"/>
      <c r="AH465" s="151"/>
      <c r="AI465" s="156"/>
      <c r="AJ465" s="156"/>
      <c r="AK465" s="156"/>
      <c r="AL465" s="156"/>
      <c r="AM465" s="156"/>
      <c r="AN465" s="156"/>
      <c r="AO465" s="157"/>
      <c r="AP465" s="158"/>
      <c r="AQ465" s="158"/>
      <c r="AR465" s="158"/>
      <c r="AS465" s="158"/>
      <c r="AT465" s="158"/>
      <c r="AU465" s="158"/>
      <c r="AV465" s="158"/>
      <c r="AW465" s="178" t="str">
        <f>IF('DATA - Baseline'!AW465="Relaxed",1,IF('DATA - Baseline'!AW465="Rushed",2,IF('DATA - Baseline'!AW465="Happy",3,IF('DATA - Baseline'!AW465="Tired",4,""))))</f>
        <v/>
      </c>
      <c r="AX465" s="178" t="str">
        <f>IF('DATA - Baseline'!AX465="Relaxed",1,IF('DATA - Baseline'!AX465="Rushed",2,IF('DATA - Baseline'!AX465="Happy",3,IF('DATA - Baseline'!AX465="Tired",4,""))))</f>
        <v/>
      </c>
      <c r="AY465" s="154"/>
      <c r="AZ465" s="314" t="str">
        <f>IF('DATA - Baseline'!AZ465="Yes",1,IF('DATA - Baseline'!AZ465="No",2,""))</f>
        <v/>
      </c>
      <c r="BA465" s="273"/>
      <c r="BB465" s="159"/>
      <c r="BC465" s="159"/>
      <c r="BE465" s="175"/>
    </row>
    <row r="466" spans="1:57" s="132" customFormat="1" ht="15" x14ac:dyDescent="0.3">
      <c r="A466" s="148"/>
      <c r="B466" s="149"/>
      <c r="C466" s="236" t="str">
        <f t="shared" si="7"/>
        <v/>
      </c>
      <c r="D466" s="198" t="str">
        <f>IF('DATA - Baseline'!D466="","",'DATA - Baseline'!D466)</f>
        <v/>
      </c>
      <c r="E466" s="178" t="str">
        <f>IF('DATA - Baseline'!E466="","",'DATA - Baseline'!E466)</f>
        <v/>
      </c>
      <c r="F466" s="178" t="str">
        <f>IF('DATA - Baseline'!F466="","",'DATA - Baseline'!F466)</f>
        <v/>
      </c>
      <c r="G466" s="178" t="str">
        <f>IF('DATA - Baseline'!G465="","",INDEX(Codes,MATCH('DATA - Baseline'!G465,Modes,0)))</f>
        <v/>
      </c>
      <c r="H466" s="178"/>
      <c r="I466" s="178" t="str">
        <f>IF('DATA - Baseline'!I466="","",INDEX(Codes,MATCH('DATA - Baseline'!I466,Modes,0)))</f>
        <v/>
      </c>
      <c r="J466" s="134"/>
      <c r="K466" s="192" t="str">
        <f>IF('DATA - Baseline'!K466=0,"",IF('DATA - Baseline'!K466="","",'DATA - Baseline'!K466))</f>
        <v/>
      </c>
      <c r="L466" s="192" t="str">
        <f>IF('DATA - Baseline'!L466="Yes",1,IF('DATA - Baseline'!L466="No",2,""))</f>
        <v/>
      </c>
      <c r="M466" s="192" t="str">
        <f>IF('DATA - Baseline'!M466="Yes",1,IF('DATA - Baseline'!M466="No",2,""))</f>
        <v/>
      </c>
      <c r="N466" s="178" t="str">
        <f>IF('DATA - Baseline'!N466="Relaxed",1,IF('DATA - Baseline'!N466="Rushed",2,IF('DATA - Baseline'!N466="Happy",3,IF('DATA - Baseline'!N466="Frustrated",4,IF('DATA - Baseline'!N466="Other",5,"")))))</f>
        <v/>
      </c>
      <c r="O466" s="176"/>
      <c r="P466" s="178" t="str">
        <f>IF('DATA - Baseline'!P466="","",'DATA - Baseline'!P466)</f>
        <v/>
      </c>
      <c r="Q466" s="178" t="str">
        <f>IF('DATA - Baseline'!Q466="Boy",1,IF('DATA - Baseline'!Q466="Girl",2,""))</f>
        <v/>
      </c>
      <c r="R466" s="192" t="str">
        <f>IF('DATA - Baseline'!R466&gt;0,'DATA - Baseline'!R466,"")</f>
        <v/>
      </c>
      <c r="S466" s="178" t="str">
        <f>IF('DATA - Baseline'!S466="Less than 0.5km",1,IF('DATA - Baseline'!S466="0.51 to 1.59km",2,IF('DATA - Baseline'!S466="1.6 to 3km",3,IF('DATA - Baseline'!S466="Over 3km",4, ""))))</f>
        <v/>
      </c>
      <c r="T466" s="126"/>
      <c r="U466" s="135"/>
      <c r="V466" s="135"/>
      <c r="W466" s="135"/>
      <c r="X466" s="135"/>
      <c r="Y466" s="135"/>
      <c r="Z466" s="178" t="str">
        <f>IF('DATA - Baseline'!Z466="STRONGLY AGREE",1,IF('DATA - Baseline'!Z466="AGREE",2,IF('DATA - Baseline'!Z466="DISAGREE",3,IF('DATA - Baseline'!Z466="STRONGLY DISAGREE",4, ""))))</f>
        <v/>
      </c>
      <c r="AA466" s="178" t="str">
        <f>IF(C466="","",(IF(COUNTA('DATA - Baseline'!AB466:AV466)&gt;0,1,2)))</f>
        <v/>
      </c>
      <c r="AB466" s="152"/>
      <c r="AC466" s="153"/>
      <c r="AD466" s="153"/>
      <c r="AE466" s="153"/>
      <c r="AF466" s="153"/>
      <c r="AG466" s="153"/>
      <c r="AH466" s="151"/>
      <c r="AI466" s="156"/>
      <c r="AJ466" s="156"/>
      <c r="AK466" s="156"/>
      <c r="AL466" s="156"/>
      <c r="AM466" s="156"/>
      <c r="AN466" s="156"/>
      <c r="AO466" s="157"/>
      <c r="AP466" s="158"/>
      <c r="AQ466" s="158"/>
      <c r="AR466" s="158"/>
      <c r="AS466" s="158"/>
      <c r="AT466" s="158"/>
      <c r="AU466" s="158"/>
      <c r="AV466" s="158"/>
      <c r="AW466" s="178" t="str">
        <f>IF('DATA - Baseline'!AW466="Relaxed",1,IF('DATA - Baseline'!AW466="Rushed",2,IF('DATA - Baseline'!AW466="Happy",3,IF('DATA - Baseline'!AW466="Tired",4,""))))</f>
        <v/>
      </c>
      <c r="AX466" s="178" t="str">
        <f>IF('DATA - Baseline'!AX466="Relaxed",1,IF('DATA - Baseline'!AX466="Rushed",2,IF('DATA - Baseline'!AX466="Happy",3,IF('DATA - Baseline'!AX466="Tired",4,""))))</f>
        <v/>
      </c>
      <c r="AY466" s="154"/>
      <c r="AZ466" s="314" t="str">
        <f>IF('DATA - Baseline'!AZ466="Yes",1,IF('DATA - Baseline'!AZ466="No",2,""))</f>
        <v/>
      </c>
      <c r="BA466" s="273"/>
      <c r="BB466" s="159"/>
      <c r="BC466" s="159"/>
      <c r="BE466" s="175"/>
    </row>
    <row r="467" spans="1:57" s="132" customFormat="1" ht="15" x14ac:dyDescent="0.3">
      <c r="A467" s="148"/>
      <c r="B467" s="149"/>
      <c r="C467" s="236" t="str">
        <f t="shared" si="7"/>
        <v/>
      </c>
      <c r="D467" s="198" t="str">
        <f>IF('DATA - Baseline'!D467="","",'DATA - Baseline'!D467)</f>
        <v/>
      </c>
      <c r="E467" s="178" t="str">
        <f>IF('DATA - Baseline'!E467="","",'DATA - Baseline'!E467)</f>
        <v/>
      </c>
      <c r="F467" s="178" t="str">
        <f>IF('DATA - Baseline'!F467="","",'DATA - Baseline'!F467)</f>
        <v/>
      </c>
      <c r="G467" s="178" t="str">
        <f>IF('DATA - Baseline'!G466="","",INDEX(Codes,MATCH('DATA - Baseline'!G466,Modes,0)))</f>
        <v/>
      </c>
      <c r="H467" s="178"/>
      <c r="I467" s="178" t="str">
        <f>IF('DATA - Baseline'!I467="","",INDEX(Codes,MATCH('DATA - Baseline'!I467,Modes,0)))</f>
        <v/>
      </c>
      <c r="J467" s="134"/>
      <c r="K467" s="192" t="str">
        <f>IF('DATA - Baseline'!K467=0,"",IF('DATA - Baseline'!K467="","",'DATA - Baseline'!K467))</f>
        <v/>
      </c>
      <c r="L467" s="192" t="str">
        <f>IF('DATA - Baseline'!L467="Yes",1,IF('DATA - Baseline'!L467="No",2,""))</f>
        <v/>
      </c>
      <c r="M467" s="192" t="str">
        <f>IF('DATA - Baseline'!M467="Yes",1,IF('DATA - Baseline'!M467="No",2,""))</f>
        <v/>
      </c>
      <c r="N467" s="178" t="str">
        <f>IF('DATA - Baseline'!N467="Relaxed",1,IF('DATA - Baseline'!N467="Rushed",2,IF('DATA - Baseline'!N467="Happy",3,IF('DATA - Baseline'!N467="Frustrated",4,IF('DATA - Baseline'!N467="Other",5,"")))))</f>
        <v/>
      </c>
      <c r="O467" s="176"/>
      <c r="P467" s="178" t="str">
        <f>IF('DATA - Baseline'!P467="","",'DATA - Baseline'!P467)</f>
        <v/>
      </c>
      <c r="Q467" s="178" t="str">
        <f>IF('DATA - Baseline'!Q467="Boy",1,IF('DATA - Baseline'!Q467="Girl",2,""))</f>
        <v/>
      </c>
      <c r="R467" s="192" t="str">
        <f>IF('DATA - Baseline'!R467&gt;0,'DATA - Baseline'!R467,"")</f>
        <v/>
      </c>
      <c r="S467" s="178" t="str">
        <f>IF('DATA - Baseline'!S467="Less than 0.5km",1,IF('DATA - Baseline'!S467="0.51 to 1.59km",2,IF('DATA - Baseline'!S467="1.6 to 3km",3,IF('DATA - Baseline'!S467="Over 3km",4, ""))))</f>
        <v/>
      </c>
      <c r="T467" s="126"/>
      <c r="U467" s="135"/>
      <c r="V467" s="135"/>
      <c r="W467" s="135"/>
      <c r="X467" s="135"/>
      <c r="Y467" s="135"/>
      <c r="Z467" s="178" t="str">
        <f>IF('DATA - Baseline'!Z467="STRONGLY AGREE",1,IF('DATA - Baseline'!Z467="AGREE",2,IF('DATA - Baseline'!Z467="DISAGREE",3,IF('DATA - Baseline'!Z467="STRONGLY DISAGREE",4, ""))))</f>
        <v/>
      </c>
      <c r="AA467" s="178" t="str">
        <f>IF(C467="","",(IF(COUNTA('DATA - Baseline'!AB467:AV467)&gt;0,1,2)))</f>
        <v/>
      </c>
      <c r="AB467" s="152"/>
      <c r="AC467" s="153"/>
      <c r="AD467" s="153"/>
      <c r="AE467" s="153"/>
      <c r="AF467" s="153"/>
      <c r="AG467" s="153"/>
      <c r="AH467" s="151"/>
      <c r="AI467" s="156"/>
      <c r="AJ467" s="156"/>
      <c r="AK467" s="156"/>
      <c r="AL467" s="156"/>
      <c r="AM467" s="156"/>
      <c r="AN467" s="156"/>
      <c r="AO467" s="157"/>
      <c r="AP467" s="158"/>
      <c r="AQ467" s="158"/>
      <c r="AR467" s="158"/>
      <c r="AS467" s="158"/>
      <c r="AT467" s="158"/>
      <c r="AU467" s="158"/>
      <c r="AV467" s="158"/>
      <c r="AW467" s="178" t="str">
        <f>IF('DATA - Baseline'!AW467="Relaxed",1,IF('DATA - Baseline'!AW467="Rushed",2,IF('DATA - Baseline'!AW467="Happy",3,IF('DATA - Baseline'!AW467="Tired",4,""))))</f>
        <v/>
      </c>
      <c r="AX467" s="178" t="str">
        <f>IF('DATA - Baseline'!AX467="Relaxed",1,IF('DATA - Baseline'!AX467="Rushed",2,IF('DATA - Baseline'!AX467="Happy",3,IF('DATA - Baseline'!AX467="Tired",4,""))))</f>
        <v/>
      </c>
      <c r="AY467" s="154"/>
      <c r="AZ467" s="314" t="str">
        <f>IF('DATA - Baseline'!AZ467="Yes",1,IF('DATA - Baseline'!AZ467="No",2,""))</f>
        <v/>
      </c>
      <c r="BA467" s="273"/>
      <c r="BB467" s="159"/>
      <c r="BC467" s="159"/>
      <c r="BE467" s="175"/>
    </row>
    <row r="468" spans="1:57" s="132" customFormat="1" ht="15" x14ac:dyDescent="0.3">
      <c r="A468" s="148"/>
      <c r="B468" s="149"/>
      <c r="C468" s="236" t="str">
        <f t="shared" si="7"/>
        <v/>
      </c>
      <c r="D468" s="198" t="str">
        <f>IF('DATA - Baseline'!D468="","",'DATA - Baseline'!D468)</f>
        <v/>
      </c>
      <c r="E468" s="178" t="str">
        <f>IF('DATA - Baseline'!E468="","",'DATA - Baseline'!E468)</f>
        <v/>
      </c>
      <c r="F468" s="178" t="str">
        <f>IF('DATA - Baseline'!F468="","",'DATA - Baseline'!F468)</f>
        <v/>
      </c>
      <c r="G468" s="178" t="str">
        <f>IF('DATA - Baseline'!G467="","",INDEX(Codes,MATCH('DATA - Baseline'!G467,Modes,0)))</f>
        <v/>
      </c>
      <c r="H468" s="178"/>
      <c r="I468" s="178" t="str">
        <f>IF('DATA - Baseline'!I468="","",INDEX(Codes,MATCH('DATA - Baseline'!I468,Modes,0)))</f>
        <v/>
      </c>
      <c r="J468" s="134"/>
      <c r="K468" s="192" t="str">
        <f>IF('DATA - Baseline'!K468=0,"",IF('DATA - Baseline'!K468="","",'DATA - Baseline'!K468))</f>
        <v/>
      </c>
      <c r="L468" s="192" t="str">
        <f>IF('DATA - Baseline'!L468="Yes",1,IF('DATA - Baseline'!L468="No",2,""))</f>
        <v/>
      </c>
      <c r="M468" s="192" t="str">
        <f>IF('DATA - Baseline'!M468="Yes",1,IF('DATA - Baseline'!M468="No",2,""))</f>
        <v/>
      </c>
      <c r="N468" s="178" t="str">
        <f>IF('DATA - Baseline'!N468="Relaxed",1,IF('DATA - Baseline'!N468="Rushed",2,IF('DATA - Baseline'!N468="Happy",3,IF('DATA - Baseline'!N468="Frustrated",4,IF('DATA - Baseline'!N468="Other",5,"")))))</f>
        <v/>
      </c>
      <c r="O468" s="176"/>
      <c r="P468" s="178" t="str">
        <f>IF('DATA - Baseline'!P468="","",'DATA - Baseline'!P468)</f>
        <v/>
      </c>
      <c r="Q468" s="178" t="str">
        <f>IF('DATA - Baseline'!Q468="Boy",1,IF('DATA - Baseline'!Q468="Girl",2,""))</f>
        <v/>
      </c>
      <c r="R468" s="192" t="str">
        <f>IF('DATA - Baseline'!R468&gt;0,'DATA - Baseline'!R468,"")</f>
        <v/>
      </c>
      <c r="S468" s="178" t="str">
        <f>IF('DATA - Baseline'!S468="Less than 0.5km",1,IF('DATA - Baseline'!S468="0.51 to 1.59km",2,IF('DATA - Baseline'!S468="1.6 to 3km",3,IF('DATA - Baseline'!S468="Over 3km",4, ""))))</f>
        <v/>
      </c>
      <c r="T468" s="126"/>
      <c r="U468" s="135"/>
      <c r="V468" s="135"/>
      <c r="W468" s="135"/>
      <c r="X468" s="135"/>
      <c r="Y468" s="135"/>
      <c r="Z468" s="178" t="str">
        <f>IF('DATA - Baseline'!Z468="STRONGLY AGREE",1,IF('DATA - Baseline'!Z468="AGREE",2,IF('DATA - Baseline'!Z468="DISAGREE",3,IF('DATA - Baseline'!Z468="STRONGLY DISAGREE",4, ""))))</f>
        <v/>
      </c>
      <c r="AA468" s="178" t="str">
        <f>IF(C468="","",(IF(COUNTA('DATA - Baseline'!AB468:AV468)&gt;0,1,2)))</f>
        <v/>
      </c>
      <c r="AB468" s="152"/>
      <c r="AC468" s="153"/>
      <c r="AD468" s="153"/>
      <c r="AE468" s="153"/>
      <c r="AF468" s="153"/>
      <c r="AG468" s="153"/>
      <c r="AH468" s="151"/>
      <c r="AI468" s="156"/>
      <c r="AJ468" s="156"/>
      <c r="AK468" s="156"/>
      <c r="AL468" s="156"/>
      <c r="AM468" s="156"/>
      <c r="AN468" s="156"/>
      <c r="AO468" s="157"/>
      <c r="AP468" s="158"/>
      <c r="AQ468" s="158"/>
      <c r="AR468" s="158"/>
      <c r="AS468" s="158"/>
      <c r="AT468" s="158"/>
      <c r="AU468" s="158"/>
      <c r="AV468" s="158"/>
      <c r="AW468" s="178" t="str">
        <f>IF('DATA - Baseline'!AW468="Relaxed",1,IF('DATA - Baseline'!AW468="Rushed",2,IF('DATA - Baseline'!AW468="Happy",3,IF('DATA - Baseline'!AW468="Tired",4,""))))</f>
        <v/>
      </c>
      <c r="AX468" s="178" t="str">
        <f>IF('DATA - Baseline'!AX468="Relaxed",1,IF('DATA - Baseline'!AX468="Rushed",2,IF('DATA - Baseline'!AX468="Happy",3,IF('DATA - Baseline'!AX468="Tired",4,""))))</f>
        <v/>
      </c>
      <c r="AY468" s="154"/>
      <c r="AZ468" s="314" t="str">
        <f>IF('DATA - Baseline'!AZ468="Yes",1,IF('DATA - Baseline'!AZ468="No",2,""))</f>
        <v/>
      </c>
      <c r="BA468" s="273"/>
      <c r="BB468" s="159"/>
      <c r="BC468" s="159"/>
      <c r="BE468" s="175"/>
    </row>
    <row r="469" spans="1:57" s="132" customFormat="1" ht="15" x14ac:dyDescent="0.3">
      <c r="A469" s="148"/>
      <c r="B469" s="149"/>
      <c r="C469" s="236" t="str">
        <f t="shared" si="7"/>
        <v/>
      </c>
      <c r="D469" s="198" t="str">
        <f>IF('DATA - Baseline'!D469="","",'DATA - Baseline'!D469)</f>
        <v/>
      </c>
      <c r="E469" s="178" t="str">
        <f>IF('DATA - Baseline'!E469="","",'DATA - Baseline'!E469)</f>
        <v/>
      </c>
      <c r="F469" s="178" t="str">
        <f>IF('DATA - Baseline'!F469="","",'DATA - Baseline'!F469)</f>
        <v/>
      </c>
      <c r="G469" s="178" t="str">
        <f>IF('DATA - Baseline'!G468="","",INDEX(Codes,MATCH('DATA - Baseline'!G468,Modes,0)))</f>
        <v/>
      </c>
      <c r="H469" s="178"/>
      <c r="I469" s="178" t="str">
        <f>IF('DATA - Baseline'!I469="","",INDEX(Codes,MATCH('DATA - Baseline'!I469,Modes,0)))</f>
        <v/>
      </c>
      <c r="J469" s="134"/>
      <c r="K469" s="192" t="str">
        <f>IF('DATA - Baseline'!K469=0,"",IF('DATA - Baseline'!K469="","",'DATA - Baseline'!K469))</f>
        <v/>
      </c>
      <c r="L469" s="192" t="str">
        <f>IF('DATA - Baseline'!L469="Yes",1,IF('DATA - Baseline'!L469="No",2,""))</f>
        <v/>
      </c>
      <c r="M469" s="192" t="str">
        <f>IF('DATA - Baseline'!M469="Yes",1,IF('DATA - Baseline'!M469="No",2,""))</f>
        <v/>
      </c>
      <c r="N469" s="178" t="str">
        <f>IF('DATA - Baseline'!N469="Relaxed",1,IF('DATA - Baseline'!N469="Rushed",2,IF('DATA - Baseline'!N469="Happy",3,IF('DATA - Baseline'!N469="Frustrated",4,IF('DATA - Baseline'!N469="Other",5,"")))))</f>
        <v/>
      </c>
      <c r="O469" s="176"/>
      <c r="P469" s="178" t="str">
        <f>IF('DATA - Baseline'!P469="","",'DATA - Baseline'!P469)</f>
        <v/>
      </c>
      <c r="Q469" s="178" t="str">
        <f>IF('DATA - Baseline'!Q469="Boy",1,IF('DATA - Baseline'!Q469="Girl",2,""))</f>
        <v/>
      </c>
      <c r="R469" s="192" t="str">
        <f>IF('DATA - Baseline'!R469&gt;0,'DATA - Baseline'!R469,"")</f>
        <v/>
      </c>
      <c r="S469" s="178" t="str">
        <f>IF('DATA - Baseline'!S469="Less than 0.5km",1,IF('DATA - Baseline'!S469="0.51 to 1.59km",2,IF('DATA - Baseline'!S469="1.6 to 3km",3,IF('DATA - Baseline'!S469="Over 3km",4, ""))))</f>
        <v/>
      </c>
      <c r="T469" s="126"/>
      <c r="U469" s="135"/>
      <c r="V469" s="135"/>
      <c r="W469" s="135"/>
      <c r="X469" s="135"/>
      <c r="Y469" s="135"/>
      <c r="Z469" s="178" t="str">
        <f>IF('DATA - Baseline'!Z469="STRONGLY AGREE",1,IF('DATA - Baseline'!Z469="AGREE",2,IF('DATA - Baseline'!Z469="DISAGREE",3,IF('DATA - Baseline'!Z469="STRONGLY DISAGREE",4, ""))))</f>
        <v/>
      </c>
      <c r="AA469" s="178" t="str">
        <f>IF(C469="","",(IF(COUNTA('DATA - Baseline'!AB469:AV469)&gt;0,1,2)))</f>
        <v/>
      </c>
      <c r="AB469" s="152"/>
      <c r="AC469" s="153"/>
      <c r="AD469" s="153"/>
      <c r="AE469" s="153"/>
      <c r="AF469" s="153"/>
      <c r="AG469" s="153"/>
      <c r="AH469" s="151"/>
      <c r="AI469" s="156"/>
      <c r="AJ469" s="156"/>
      <c r="AK469" s="156"/>
      <c r="AL469" s="156"/>
      <c r="AM469" s="156"/>
      <c r="AN469" s="156"/>
      <c r="AO469" s="157"/>
      <c r="AP469" s="158"/>
      <c r="AQ469" s="158"/>
      <c r="AR469" s="158"/>
      <c r="AS469" s="158"/>
      <c r="AT469" s="158"/>
      <c r="AU469" s="158"/>
      <c r="AV469" s="158"/>
      <c r="AW469" s="178" t="str">
        <f>IF('DATA - Baseline'!AW469="Relaxed",1,IF('DATA - Baseline'!AW469="Rushed",2,IF('DATA - Baseline'!AW469="Happy",3,IF('DATA - Baseline'!AW469="Tired",4,""))))</f>
        <v/>
      </c>
      <c r="AX469" s="178" t="str">
        <f>IF('DATA - Baseline'!AX469="Relaxed",1,IF('DATA - Baseline'!AX469="Rushed",2,IF('DATA - Baseline'!AX469="Happy",3,IF('DATA - Baseline'!AX469="Tired",4,""))))</f>
        <v/>
      </c>
      <c r="AY469" s="154"/>
      <c r="AZ469" s="314" t="str">
        <f>IF('DATA - Baseline'!AZ469="Yes",1,IF('DATA - Baseline'!AZ469="No",2,""))</f>
        <v/>
      </c>
      <c r="BA469" s="273"/>
      <c r="BB469" s="159"/>
      <c r="BC469" s="159"/>
      <c r="BE469" s="175"/>
    </row>
    <row r="470" spans="1:57" s="132" customFormat="1" ht="15" x14ac:dyDescent="0.3">
      <c r="A470" s="148"/>
      <c r="B470" s="149"/>
      <c r="C470" s="236" t="str">
        <f t="shared" si="7"/>
        <v/>
      </c>
      <c r="D470" s="198" t="str">
        <f>IF('DATA - Baseline'!D470="","",'DATA - Baseline'!D470)</f>
        <v/>
      </c>
      <c r="E470" s="178" t="str">
        <f>IF('DATA - Baseline'!E470="","",'DATA - Baseline'!E470)</f>
        <v/>
      </c>
      <c r="F470" s="178" t="str">
        <f>IF('DATA - Baseline'!F470="","",'DATA - Baseline'!F470)</f>
        <v/>
      </c>
      <c r="G470" s="178" t="str">
        <f>IF('DATA - Baseline'!G469="","",INDEX(Codes,MATCH('DATA - Baseline'!G469,Modes,0)))</f>
        <v/>
      </c>
      <c r="H470" s="178"/>
      <c r="I470" s="178" t="str">
        <f>IF('DATA - Baseline'!I470="","",INDEX(Codes,MATCH('DATA - Baseline'!I470,Modes,0)))</f>
        <v/>
      </c>
      <c r="J470" s="134"/>
      <c r="K470" s="192" t="str">
        <f>IF('DATA - Baseline'!K470=0,"",IF('DATA - Baseline'!K470="","",'DATA - Baseline'!K470))</f>
        <v/>
      </c>
      <c r="L470" s="192" t="str">
        <f>IF('DATA - Baseline'!L470="Yes",1,IF('DATA - Baseline'!L470="No",2,""))</f>
        <v/>
      </c>
      <c r="M470" s="192" t="str">
        <f>IF('DATA - Baseline'!M470="Yes",1,IF('DATA - Baseline'!M470="No",2,""))</f>
        <v/>
      </c>
      <c r="N470" s="178" t="str">
        <f>IF('DATA - Baseline'!N470="Relaxed",1,IF('DATA - Baseline'!N470="Rushed",2,IF('DATA - Baseline'!N470="Happy",3,IF('DATA - Baseline'!N470="Frustrated",4,IF('DATA - Baseline'!N470="Other",5,"")))))</f>
        <v/>
      </c>
      <c r="O470" s="176"/>
      <c r="P470" s="178" t="str">
        <f>IF('DATA - Baseline'!P470="","",'DATA - Baseline'!P470)</f>
        <v/>
      </c>
      <c r="Q470" s="178" t="str">
        <f>IF('DATA - Baseline'!Q470="Boy",1,IF('DATA - Baseline'!Q470="Girl",2,""))</f>
        <v/>
      </c>
      <c r="R470" s="192" t="str">
        <f>IF('DATA - Baseline'!R470&gt;0,'DATA - Baseline'!R470,"")</f>
        <v/>
      </c>
      <c r="S470" s="178" t="str">
        <f>IF('DATA - Baseline'!S470="Less than 0.5km",1,IF('DATA - Baseline'!S470="0.51 to 1.59km",2,IF('DATA - Baseline'!S470="1.6 to 3km",3,IF('DATA - Baseline'!S470="Over 3km",4, ""))))</f>
        <v/>
      </c>
      <c r="T470" s="126"/>
      <c r="U470" s="135"/>
      <c r="V470" s="135"/>
      <c r="W470" s="135"/>
      <c r="X470" s="135"/>
      <c r="Y470" s="135"/>
      <c r="Z470" s="178" t="str">
        <f>IF('DATA - Baseline'!Z470="STRONGLY AGREE",1,IF('DATA - Baseline'!Z470="AGREE",2,IF('DATA - Baseline'!Z470="DISAGREE",3,IF('DATA - Baseline'!Z470="STRONGLY DISAGREE",4, ""))))</f>
        <v/>
      </c>
      <c r="AA470" s="178" t="str">
        <f>IF(C470="","",(IF(COUNTA('DATA - Baseline'!AB470:AV470)&gt;0,1,2)))</f>
        <v/>
      </c>
      <c r="AB470" s="152"/>
      <c r="AC470" s="153"/>
      <c r="AD470" s="153"/>
      <c r="AE470" s="153"/>
      <c r="AF470" s="153"/>
      <c r="AG470" s="153"/>
      <c r="AH470" s="151"/>
      <c r="AI470" s="156"/>
      <c r="AJ470" s="156"/>
      <c r="AK470" s="156"/>
      <c r="AL470" s="156"/>
      <c r="AM470" s="156"/>
      <c r="AN470" s="156"/>
      <c r="AO470" s="157"/>
      <c r="AP470" s="158"/>
      <c r="AQ470" s="158"/>
      <c r="AR470" s="158"/>
      <c r="AS470" s="158"/>
      <c r="AT470" s="158"/>
      <c r="AU470" s="158"/>
      <c r="AV470" s="158"/>
      <c r="AW470" s="178" t="str">
        <f>IF('DATA - Baseline'!AW470="Relaxed",1,IF('DATA - Baseline'!AW470="Rushed",2,IF('DATA - Baseline'!AW470="Happy",3,IF('DATA - Baseline'!AW470="Tired",4,""))))</f>
        <v/>
      </c>
      <c r="AX470" s="178" t="str">
        <f>IF('DATA - Baseline'!AX470="Relaxed",1,IF('DATA - Baseline'!AX470="Rushed",2,IF('DATA - Baseline'!AX470="Happy",3,IF('DATA - Baseline'!AX470="Tired",4,""))))</f>
        <v/>
      </c>
      <c r="AY470" s="154"/>
      <c r="AZ470" s="314" t="str">
        <f>IF('DATA - Baseline'!AZ470="Yes",1,IF('DATA - Baseline'!AZ470="No",2,""))</f>
        <v/>
      </c>
      <c r="BA470" s="273"/>
      <c r="BB470" s="159"/>
      <c r="BC470" s="159"/>
      <c r="BE470" s="175"/>
    </row>
    <row r="471" spans="1:57" s="132" customFormat="1" ht="15" x14ac:dyDescent="0.3">
      <c r="A471" s="148"/>
      <c r="B471" s="149"/>
      <c r="C471" s="236" t="str">
        <f t="shared" si="7"/>
        <v/>
      </c>
      <c r="D471" s="198" t="str">
        <f>IF('DATA - Baseline'!D471="","",'DATA - Baseline'!D471)</f>
        <v/>
      </c>
      <c r="E471" s="178" t="str">
        <f>IF('DATA - Baseline'!E471="","",'DATA - Baseline'!E471)</f>
        <v/>
      </c>
      <c r="F471" s="178" t="str">
        <f>IF('DATA - Baseline'!F471="","",'DATA - Baseline'!F471)</f>
        <v/>
      </c>
      <c r="G471" s="178" t="str">
        <f>IF('DATA - Baseline'!G470="","",INDEX(Codes,MATCH('DATA - Baseline'!G470,Modes,0)))</f>
        <v/>
      </c>
      <c r="H471" s="178"/>
      <c r="I471" s="178" t="str">
        <f>IF('DATA - Baseline'!I471="","",INDEX(Codes,MATCH('DATA - Baseline'!I471,Modes,0)))</f>
        <v/>
      </c>
      <c r="J471" s="134"/>
      <c r="K471" s="192" t="str">
        <f>IF('DATA - Baseline'!K471=0,"",IF('DATA - Baseline'!K471="","",'DATA - Baseline'!K471))</f>
        <v/>
      </c>
      <c r="L471" s="192" t="str">
        <f>IF('DATA - Baseline'!L471="Yes",1,IF('DATA - Baseline'!L471="No",2,""))</f>
        <v/>
      </c>
      <c r="M471" s="192" t="str">
        <f>IF('DATA - Baseline'!M471="Yes",1,IF('DATA - Baseline'!M471="No",2,""))</f>
        <v/>
      </c>
      <c r="N471" s="178" t="str">
        <f>IF('DATA - Baseline'!N471="Relaxed",1,IF('DATA - Baseline'!N471="Rushed",2,IF('DATA - Baseline'!N471="Happy",3,IF('DATA - Baseline'!N471="Frustrated",4,IF('DATA - Baseline'!N471="Other",5,"")))))</f>
        <v/>
      </c>
      <c r="O471" s="176"/>
      <c r="P471" s="178" t="str">
        <f>IF('DATA - Baseline'!P471="","",'DATA - Baseline'!P471)</f>
        <v/>
      </c>
      <c r="Q471" s="178" t="str">
        <f>IF('DATA - Baseline'!Q471="Boy",1,IF('DATA - Baseline'!Q471="Girl",2,""))</f>
        <v/>
      </c>
      <c r="R471" s="192" t="str">
        <f>IF('DATA - Baseline'!R471&gt;0,'DATA - Baseline'!R471,"")</f>
        <v/>
      </c>
      <c r="S471" s="178" t="str">
        <f>IF('DATA - Baseline'!S471="Less than 0.5km",1,IF('DATA - Baseline'!S471="0.51 to 1.59km",2,IF('DATA - Baseline'!S471="1.6 to 3km",3,IF('DATA - Baseline'!S471="Over 3km",4, ""))))</f>
        <v/>
      </c>
      <c r="T471" s="126"/>
      <c r="U471" s="135"/>
      <c r="V471" s="135"/>
      <c r="W471" s="135"/>
      <c r="X471" s="135"/>
      <c r="Y471" s="135"/>
      <c r="Z471" s="178" t="str">
        <f>IF('DATA - Baseline'!Z471="STRONGLY AGREE",1,IF('DATA - Baseline'!Z471="AGREE",2,IF('DATA - Baseline'!Z471="DISAGREE",3,IF('DATA - Baseline'!Z471="STRONGLY DISAGREE",4, ""))))</f>
        <v/>
      </c>
      <c r="AA471" s="178" t="str">
        <f>IF(C471="","",(IF(COUNTA('DATA - Baseline'!AB471:AV471)&gt;0,1,2)))</f>
        <v/>
      </c>
      <c r="AB471" s="152"/>
      <c r="AC471" s="153"/>
      <c r="AD471" s="153"/>
      <c r="AE471" s="153"/>
      <c r="AF471" s="153"/>
      <c r="AG471" s="153"/>
      <c r="AH471" s="151"/>
      <c r="AI471" s="156"/>
      <c r="AJ471" s="156"/>
      <c r="AK471" s="156"/>
      <c r="AL471" s="156"/>
      <c r="AM471" s="156"/>
      <c r="AN471" s="156"/>
      <c r="AO471" s="157"/>
      <c r="AP471" s="158"/>
      <c r="AQ471" s="158"/>
      <c r="AR471" s="158"/>
      <c r="AS471" s="158"/>
      <c r="AT471" s="158"/>
      <c r="AU471" s="158"/>
      <c r="AV471" s="158"/>
      <c r="AW471" s="178" t="str">
        <f>IF('DATA - Baseline'!AW471="Relaxed",1,IF('DATA - Baseline'!AW471="Rushed",2,IF('DATA - Baseline'!AW471="Happy",3,IF('DATA - Baseline'!AW471="Tired",4,""))))</f>
        <v/>
      </c>
      <c r="AX471" s="178" t="str">
        <f>IF('DATA - Baseline'!AX471="Relaxed",1,IF('DATA - Baseline'!AX471="Rushed",2,IF('DATA - Baseline'!AX471="Happy",3,IF('DATA - Baseline'!AX471="Tired",4,""))))</f>
        <v/>
      </c>
      <c r="AY471" s="154"/>
      <c r="AZ471" s="314" t="str">
        <f>IF('DATA - Baseline'!AZ471="Yes",1,IF('DATA - Baseline'!AZ471="No",2,""))</f>
        <v/>
      </c>
      <c r="BA471" s="273"/>
      <c r="BB471" s="159"/>
      <c r="BC471" s="159"/>
      <c r="BE471" s="175"/>
    </row>
    <row r="472" spans="1:57" s="132" customFormat="1" ht="15" x14ac:dyDescent="0.3">
      <c r="A472" s="148"/>
      <c r="B472" s="149"/>
      <c r="C472" s="236" t="str">
        <f t="shared" si="7"/>
        <v/>
      </c>
      <c r="D472" s="198" t="str">
        <f>IF('DATA - Baseline'!D472="","",'DATA - Baseline'!D472)</f>
        <v/>
      </c>
      <c r="E472" s="178" t="str">
        <f>IF('DATA - Baseline'!E472="","",'DATA - Baseline'!E472)</f>
        <v/>
      </c>
      <c r="F472" s="178" t="str">
        <f>IF('DATA - Baseline'!F472="","",'DATA - Baseline'!F472)</f>
        <v/>
      </c>
      <c r="G472" s="178" t="str">
        <f>IF('DATA - Baseline'!G471="","",INDEX(Codes,MATCH('DATA - Baseline'!G471,Modes,0)))</f>
        <v/>
      </c>
      <c r="H472" s="178"/>
      <c r="I472" s="178" t="str">
        <f>IF('DATA - Baseline'!I472="","",INDEX(Codes,MATCH('DATA - Baseline'!I472,Modes,0)))</f>
        <v/>
      </c>
      <c r="J472" s="134"/>
      <c r="K472" s="192" t="str">
        <f>IF('DATA - Baseline'!K472=0,"",IF('DATA - Baseline'!K472="","",'DATA - Baseline'!K472))</f>
        <v/>
      </c>
      <c r="L472" s="192" t="str">
        <f>IF('DATA - Baseline'!L472="Yes",1,IF('DATA - Baseline'!L472="No",2,""))</f>
        <v/>
      </c>
      <c r="M472" s="192" t="str">
        <f>IF('DATA - Baseline'!M472="Yes",1,IF('DATA - Baseline'!M472="No",2,""))</f>
        <v/>
      </c>
      <c r="N472" s="178" t="str">
        <f>IF('DATA - Baseline'!N472="Relaxed",1,IF('DATA - Baseline'!N472="Rushed",2,IF('DATA - Baseline'!N472="Happy",3,IF('DATA - Baseline'!N472="Frustrated",4,IF('DATA - Baseline'!N472="Other",5,"")))))</f>
        <v/>
      </c>
      <c r="O472" s="176"/>
      <c r="P472" s="178" t="str">
        <f>IF('DATA - Baseline'!P472="","",'DATA - Baseline'!P472)</f>
        <v/>
      </c>
      <c r="Q472" s="178" t="str">
        <f>IF('DATA - Baseline'!Q472="Boy",1,IF('DATA - Baseline'!Q472="Girl",2,""))</f>
        <v/>
      </c>
      <c r="R472" s="192" t="str">
        <f>IF('DATA - Baseline'!R472&gt;0,'DATA - Baseline'!R472,"")</f>
        <v/>
      </c>
      <c r="S472" s="178" t="str">
        <f>IF('DATA - Baseline'!S472="Less than 0.5km",1,IF('DATA - Baseline'!S472="0.51 to 1.59km",2,IF('DATA - Baseline'!S472="1.6 to 3km",3,IF('DATA - Baseline'!S472="Over 3km",4, ""))))</f>
        <v/>
      </c>
      <c r="T472" s="126"/>
      <c r="U472" s="135"/>
      <c r="V472" s="135"/>
      <c r="W472" s="135"/>
      <c r="X472" s="135"/>
      <c r="Y472" s="135"/>
      <c r="Z472" s="178" t="str">
        <f>IF('DATA - Baseline'!Z472="STRONGLY AGREE",1,IF('DATA - Baseline'!Z472="AGREE",2,IF('DATA - Baseline'!Z472="DISAGREE",3,IF('DATA - Baseline'!Z472="STRONGLY DISAGREE",4, ""))))</f>
        <v/>
      </c>
      <c r="AA472" s="178" t="str">
        <f>IF(C472="","",(IF(COUNTA('DATA - Baseline'!AB472:AV472)&gt;0,1,2)))</f>
        <v/>
      </c>
      <c r="AB472" s="152"/>
      <c r="AC472" s="153"/>
      <c r="AD472" s="153"/>
      <c r="AE472" s="153"/>
      <c r="AF472" s="153"/>
      <c r="AG472" s="153"/>
      <c r="AH472" s="151"/>
      <c r="AI472" s="156"/>
      <c r="AJ472" s="156"/>
      <c r="AK472" s="156"/>
      <c r="AL472" s="156"/>
      <c r="AM472" s="156"/>
      <c r="AN472" s="156"/>
      <c r="AO472" s="157"/>
      <c r="AP472" s="158"/>
      <c r="AQ472" s="158"/>
      <c r="AR472" s="158"/>
      <c r="AS472" s="158"/>
      <c r="AT472" s="158"/>
      <c r="AU472" s="158"/>
      <c r="AV472" s="158"/>
      <c r="AW472" s="178" t="str">
        <f>IF('DATA - Baseline'!AW472="Relaxed",1,IF('DATA - Baseline'!AW472="Rushed",2,IF('DATA - Baseline'!AW472="Happy",3,IF('DATA - Baseline'!AW472="Tired",4,""))))</f>
        <v/>
      </c>
      <c r="AX472" s="178" t="str">
        <f>IF('DATA - Baseline'!AX472="Relaxed",1,IF('DATA - Baseline'!AX472="Rushed",2,IF('DATA - Baseline'!AX472="Happy",3,IF('DATA - Baseline'!AX472="Tired",4,""))))</f>
        <v/>
      </c>
      <c r="AY472" s="154"/>
      <c r="AZ472" s="314" t="str">
        <f>IF('DATA - Baseline'!AZ472="Yes",1,IF('DATA - Baseline'!AZ472="No",2,""))</f>
        <v/>
      </c>
      <c r="BA472" s="273"/>
      <c r="BB472" s="159"/>
      <c r="BC472" s="159"/>
      <c r="BE472" s="175"/>
    </row>
    <row r="473" spans="1:57" s="132" customFormat="1" ht="15" x14ac:dyDescent="0.3">
      <c r="A473" s="148"/>
      <c r="B473" s="149"/>
      <c r="C473" s="236" t="str">
        <f t="shared" si="7"/>
        <v/>
      </c>
      <c r="D473" s="198" t="str">
        <f>IF('DATA - Baseline'!D473="","",'DATA - Baseline'!D473)</f>
        <v/>
      </c>
      <c r="E473" s="178" t="str">
        <f>IF('DATA - Baseline'!E473="","",'DATA - Baseline'!E473)</f>
        <v/>
      </c>
      <c r="F473" s="178" t="str">
        <f>IF('DATA - Baseline'!F473="","",'DATA - Baseline'!F473)</f>
        <v/>
      </c>
      <c r="G473" s="178" t="str">
        <f>IF('DATA - Baseline'!G472="","",INDEX(Codes,MATCH('DATA - Baseline'!G472,Modes,0)))</f>
        <v/>
      </c>
      <c r="H473" s="178"/>
      <c r="I473" s="178" t="str">
        <f>IF('DATA - Baseline'!I473="","",INDEX(Codes,MATCH('DATA - Baseline'!I473,Modes,0)))</f>
        <v/>
      </c>
      <c r="J473" s="134"/>
      <c r="K473" s="192" t="str">
        <f>IF('DATA - Baseline'!K473=0,"",IF('DATA - Baseline'!K473="","",'DATA - Baseline'!K473))</f>
        <v/>
      </c>
      <c r="L473" s="192" t="str">
        <f>IF('DATA - Baseline'!L473="Yes",1,IF('DATA - Baseline'!L473="No",2,""))</f>
        <v/>
      </c>
      <c r="M473" s="192" t="str">
        <f>IF('DATA - Baseline'!M473="Yes",1,IF('DATA - Baseline'!M473="No",2,""))</f>
        <v/>
      </c>
      <c r="N473" s="178" t="str">
        <f>IF('DATA - Baseline'!N473="Relaxed",1,IF('DATA - Baseline'!N473="Rushed",2,IF('DATA - Baseline'!N473="Happy",3,IF('DATA - Baseline'!N473="Frustrated",4,IF('DATA - Baseline'!N473="Other",5,"")))))</f>
        <v/>
      </c>
      <c r="O473" s="176"/>
      <c r="P473" s="178" t="str">
        <f>IF('DATA - Baseline'!P473="","",'DATA - Baseline'!P473)</f>
        <v/>
      </c>
      <c r="Q473" s="178" t="str">
        <f>IF('DATA - Baseline'!Q473="Boy",1,IF('DATA - Baseline'!Q473="Girl",2,""))</f>
        <v/>
      </c>
      <c r="R473" s="192" t="str">
        <f>IF('DATA - Baseline'!R473&gt;0,'DATA - Baseline'!R473,"")</f>
        <v/>
      </c>
      <c r="S473" s="178" t="str">
        <f>IF('DATA - Baseline'!S473="Less than 0.5km",1,IF('DATA - Baseline'!S473="0.51 to 1.59km",2,IF('DATA - Baseline'!S473="1.6 to 3km",3,IF('DATA - Baseline'!S473="Over 3km",4, ""))))</f>
        <v/>
      </c>
      <c r="T473" s="126"/>
      <c r="U473" s="135"/>
      <c r="V473" s="135"/>
      <c r="W473" s="135"/>
      <c r="X473" s="135"/>
      <c r="Y473" s="135"/>
      <c r="Z473" s="178" t="str">
        <f>IF('DATA - Baseline'!Z473="STRONGLY AGREE",1,IF('DATA - Baseline'!Z473="AGREE",2,IF('DATA - Baseline'!Z473="DISAGREE",3,IF('DATA - Baseline'!Z473="STRONGLY DISAGREE",4, ""))))</f>
        <v/>
      </c>
      <c r="AA473" s="178" t="str">
        <f>IF(C473="","",(IF(COUNTA('DATA - Baseline'!AB473:AV473)&gt;0,1,2)))</f>
        <v/>
      </c>
      <c r="AB473" s="152"/>
      <c r="AC473" s="153"/>
      <c r="AD473" s="153"/>
      <c r="AE473" s="153"/>
      <c r="AF473" s="153"/>
      <c r="AG473" s="153"/>
      <c r="AH473" s="151"/>
      <c r="AI473" s="156"/>
      <c r="AJ473" s="156"/>
      <c r="AK473" s="156"/>
      <c r="AL473" s="156"/>
      <c r="AM473" s="156"/>
      <c r="AN473" s="156"/>
      <c r="AO473" s="157"/>
      <c r="AP473" s="158"/>
      <c r="AQ473" s="158"/>
      <c r="AR473" s="158"/>
      <c r="AS473" s="158"/>
      <c r="AT473" s="158"/>
      <c r="AU473" s="158"/>
      <c r="AV473" s="158"/>
      <c r="AW473" s="178" t="str">
        <f>IF('DATA - Baseline'!AW473="Relaxed",1,IF('DATA - Baseline'!AW473="Rushed",2,IF('DATA - Baseline'!AW473="Happy",3,IF('DATA - Baseline'!AW473="Tired",4,""))))</f>
        <v/>
      </c>
      <c r="AX473" s="178" t="str">
        <f>IF('DATA - Baseline'!AX473="Relaxed",1,IF('DATA - Baseline'!AX473="Rushed",2,IF('DATA - Baseline'!AX473="Happy",3,IF('DATA - Baseline'!AX473="Tired",4,""))))</f>
        <v/>
      </c>
      <c r="AY473" s="154"/>
      <c r="AZ473" s="314" t="str">
        <f>IF('DATA - Baseline'!AZ473="Yes",1,IF('DATA - Baseline'!AZ473="No",2,""))</f>
        <v/>
      </c>
      <c r="BA473" s="273"/>
      <c r="BB473" s="159"/>
      <c r="BC473" s="159"/>
      <c r="BE473" s="175"/>
    </row>
    <row r="474" spans="1:57" s="132" customFormat="1" ht="15" x14ac:dyDescent="0.3">
      <c r="A474" s="148"/>
      <c r="B474" s="149"/>
      <c r="C474" s="236" t="str">
        <f t="shared" si="7"/>
        <v/>
      </c>
      <c r="D474" s="198" t="str">
        <f>IF('DATA - Baseline'!D474="","",'DATA - Baseline'!D474)</f>
        <v/>
      </c>
      <c r="E474" s="178" t="str">
        <f>IF('DATA - Baseline'!E474="","",'DATA - Baseline'!E474)</f>
        <v/>
      </c>
      <c r="F474" s="178" t="str">
        <f>IF('DATA - Baseline'!F474="","",'DATA - Baseline'!F474)</f>
        <v/>
      </c>
      <c r="G474" s="178" t="str">
        <f>IF('DATA - Baseline'!G473="","",INDEX(Codes,MATCH('DATA - Baseline'!G473,Modes,0)))</f>
        <v/>
      </c>
      <c r="H474" s="178"/>
      <c r="I474" s="178" t="str">
        <f>IF('DATA - Baseline'!I474="","",INDEX(Codes,MATCH('DATA - Baseline'!I474,Modes,0)))</f>
        <v/>
      </c>
      <c r="J474" s="134"/>
      <c r="K474" s="192" t="str">
        <f>IF('DATA - Baseline'!K474=0,"",IF('DATA - Baseline'!K474="","",'DATA - Baseline'!K474))</f>
        <v/>
      </c>
      <c r="L474" s="192" t="str">
        <f>IF('DATA - Baseline'!L474="Yes",1,IF('DATA - Baseline'!L474="No",2,""))</f>
        <v/>
      </c>
      <c r="M474" s="192" t="str">
        <f>IF('DATA - Baseline'!M474="Yes",1,IF('DATA - Baseline'!M474="No",2,""))</f>
        <v/>
      </c>
      <c r="N474" s="178" t="str">
        <f>IF('DATA - Baseline'!N474="Relaxed",1,IF('DATA - Baseline'!N474="Rushed",2,IF('DATA - Baseline'!N474="Happy",3,IF('DATA - Baseline'!N474="Frustrated",4,IF('DATA - Baseline'!N474="Other",5,"")))))</f>
        <v/>
      </c>
      <c r="O474" s="176"/>
      <c r="P474" s="178" t="str">
        <f>IF('DATA - Baseline'!P474="","",'DATA - Baseline'!P474)</f>
        <v/>
      </c>
      <c r="Q474" s="178" t="str">
        <f>IF('DATA - Baseline'!Q474="Boy",1,IF('DATA - Baseline'!Q474="Girl",2,""))</f>
        <v/>
      </c>
      <c r="R474" s="192" t="str">
        <f>IF('DATA - Baseline'!R474&gt;0,'DATA - Baseline'!R474,"")</f>
        <v/>
      </c>
      <c r="S474" s="178" t="str">
        <f>IF('DATA - Baseline'!S474="Less than 0.5km",1,IF('DATA - Baseline'!S474="0.51 to 1.59km",2,IF('DATA - Baseline'!S474="1.6 to 3km",3,IF('DATA - Baseline'!S474="Over 3km",4, ""))))</f>
        <v/>
      </c>
      <c r="T474" s="126"/>
      <c r="U474" s="135"/>
      <c r="V474" s="135"/>
      <c r="W474" s="135"/>
      <c r="X474" s="135"/>
      <c r="Y474" s="135"/>
      <c r="Z474" s="178" t="str">
        <f>IF('DATA - Baseline'!Z474="STRONGLY AGREE",1,IF('DATA - Baseline'!Z474="AGREE",2,IF('DATA - Baseline'!Z474="DISAGREE",3,IF('DATA - Baseline'!Z474="STRONGLY DISAGREE",4, ""))))</f>
        <v/>
      </c>
      <c r="AA474" s="178" t="str">
        <f>IF(C474="","",(IF(COUNTA('DATA - Baseline'!AB474:AV474)&gt;0,1,2)))</f>
        <v/>
      </c>
      <c r="AB474" s="152"/>
      <c r="AC474" s="153"/>
      <c r="AD474" s="153"/>
      <c r="AE474" s="153"/>
      <c r="AF474" s="153"/>
      <c r="AG474" s="153"/>
      <c r="AH474" s="151"/>
      <c r="AI474" s="156"/>
      <c r="AJ474" s="156"/>
      <c r="AK474" s="156"/>
      <c r="AL474" s="156"/>
      <c r="AM474" s="156"/>
      <c r="AN474" s="156"/>
      <c r="AO474" s="157"/>
      <c r="AP474" s="158"/>
      <c r="AQ474" s="158"/>
      <c r="AR474" s="158"/>
      <c r="AS474" s="158"/>
      <c r="AT474" s="158"/>
      <c r="AU474" s="158"/>
      <c r="AV474" s="158"/>
      <c r="AW474" s="178" t="str">
        <f>IF('DATA - Baseline'!AW474="Relaxed",1,IF('DATA - Baseline'!AW474="Rushed",2,IF('DATA - Baseline'!AW474="Happy",3,IF('DATA - Baseline'!AW474="Tired",4,""))))</f>
        <v/>
      </c>
      <c r="AX474" s="178" t="str">
        <f>IF('DATA - Baseline'!AX474="Relaxed",1,IF('DATA - Baseline'!AX474="Rushed",2,IF('DATA - Baseline'!AX474="Happy",3,IF('DATA - Baseline'!AX474="Tired",4,""))))</f>
        <v/>
      </c>
      <c r="AY474" s="154"/>
      <c r="AZ474" s="314" t="str">
        <f>IF('DATA - Baseline'!AZ474="Yes",1,IF('DATA - Baseline'!AZ474="No",2,""))</f>
        <v/>
      </c>
      <c r="BA474" s="273"/>
      <c r="BB474" s="159"/>
      <c r="BC474" s="159"/>
      <c r="BE474" s="175"/>
    </row>
    <row r="475" spans="1:57" s="132" customFormat="1" ht="15" x14ac:dyDescent="0.3">
      <c r="A475" s="148"/>
      <c r="B475" s="149"/>
      <c r="C475" s="236" t="str">
        <f t="shared" si="7"/>
        <v/>
      </c>
      <c r="D475" s="198" t="str">
        <f>IF('DATA - Baseline'!D475="","",'DATA - Baseline'!D475)</f>
        <v/>
      </c>
      <c r="E475" s="178" t="str">
        <f>IF('DATA - Baseline'!E475="","",'DATA - Baseline'!E475)</f>
        <v/>
      </c>
      <c r="F475" s="178" t="str">
        <f>IF('DATA - Baseline'!F475="","",'DATA - Baseline'!F475)</f>
        <v/>
      </c>
      <c r="G475" s="178" t="str">
        <f>IF('DATA - Baseline'!G474="","",INDEX(Codes,MATCH('DATA - Baseline'!G474,Modes,0)))</f>
        <v/>
      </c>
      <c r="H475" s="178"/>
      <c r="I475" s="178" t="str">
        <f>IF('DATA - Baseline'!I475="","",INDEX(Codes,MATCH('DATA - Baseline'!I475,Modes,0)))</f>
        <v/>
      </c>
      <c r="J475" s="134"/>
      <c r="K475" s="192" t="str">
        <f>IF('DATA - Baseline'!K475=0,"",IF('DATA - Baseline'!K475="","",'DATA - Baseline'!K475))</f>
        <v/>
      </c>
      <c r="L475" s="192" t="str">
        <f>IF('DATA - Baseline'!L475="Yes",1,IF('DATA - Baseline'!L475="No",2,""))</f>
        <v/>
      </c>
      <c r="M475" s="192" t="str">
        <f>IF('DATA - Baseline'!M475="Yes",1,IF('DATA - Baseline'!M475="No",2,""))</f>
        <v/>
      </c>
      <c r="N475" s="178" t="str">
        <f>IF('DATA - Baseline'!N475="Relaxed",1,IF('DATA - Baseline'!N475="Rushed",2,IF('DATA - Baseline'!N475="Happy",3,IF('DATA - Baseline'!N475="Frustrated",4,IF('DATA - Baseline'!N475="Other",5,"")))))</f>
        <v/>
      </c>
      <c r="O475" s="176"/>
      <c r="P475" s="178" t="str">
        <f>IF('DATA - Baseline'!P475="","",'DATA - Baseline'!P475)</f>
        <v/>
      </c>
      <c r="Q475" s="178" t="str">
        <f>IF('DATA - Baseline'!Q475="Boy",1,IF('DATA - Baseline'!Q475="Girl",2,""))</f>
        <v/>
      </c>
      <c r="R475" s="192" t="str">
        <f>IF('DATA - Baseline'!R475&gt;0,'DATA - Baseline'!R475,"")</f>
        <v/>
      </c>
      <c r="S475" s="178" t="str">
        <f>IF('DATA - Baseline'!S475="Less than 0.5km",1,IF('DATA - Baseline'!S475="0.51 to 1.59km",2,IF('DATA - Baseline'!S475="1.6 to 3km",3,IF('DATA - Baseline'!S475="Over 3km",4, ""))))</f>
        <v/>
      </c>
      <c r="T475" s="126"/>
      <c r="U475" s="135"/>
      <c r="V475" s="135"/>
      <c r="W475" s="135"/>
      <c r="X475" s="135"/>
      <c r="Y475" s="135"/>
      <c r="Z475" s="178" t="str">
        <f>IF('DATA - Baseline'!Z475="STRONGLY AGREE",1,IF('DATA - Baseline'!Z475="AGREE",2,IF('DATA - Baseline'!Z475="DISAGREE",3,IF('DATA - Baseline'!Z475="STRONGLY DISAGREE",4, ""))))</f>
        <v/>
      </c>
      <c r="AA475" s="178" t="str">
        <f>IF(C475="","",(IF(COUNTA('DATA - Baseline'!AB475:AV475)&gt;0,1,2)))</f>
        <v/>
      </c>
      <c r="AB475" s="152"/>
      <c r="AC475" s="153"/>
      <c r="AD475" s="153"/>
      <c r="AE475" s="153"/>
      <c r="AF475" s="153"/>
      <c r="AG475" s="153"/>
      <c r="AH475" s="151"/>
      <c r="AI475" s="156"/>
      <c r="AJ475" s="156"/>
      <c r="AK475" s="156"/>
      <c r="AL475" s="156"/>
      <c r="AM475" s="156"/>
      <c r="AN475" s="156"/>
      <c r="AO475" s="157"/>
      <c r="AP475" s="158"/>
      <c r="AQ475" s="158"/>
      <c r="AR475" s="158"/>
      <c r="AS475" s="158"/>
      <c r="AT475" s="158"/>
      <c r="AU475" s="158"/>
      <c r="AV475" s="158"/>
      <c r="AW475" s="178" t="str">
        <f>IF('DATA - Baseline'!AW475="Relaxed",1,IF('DATA - Baseline'!AW475="Rushed",2,IF('DATA - Baseline'!AW475="Happy",3,IF('DATA - Baseline'!AW475="Tired",4,""))))</f>
        <v/>
      </c>
      <c r="AX475" s="178" t="str">
        <f>IF('DATA - Baseline'!AX475="Relaxed",1,IF('DATA - Baseline'!AX475="Rushed",2,IF('DATA - Baseline'!AX475="Happy",3,IF('DATA - Baseline'!AX475="Tired",4,""))))</f>
        <v/>
      </c>
      <c r="AY475" s="154"/>
      <c r="AZ475" s="314" t="str">
        <f>IF('DATA - Baseline'!AZ475="Yes",1,IF('DATA - Baseline'!AZ475="No",2,""))</f>
        <v/>
      </c>
      <c r="BA475" s="273"/>
      <c r="BB475" s="159"/>
      <c r="BC475" s="159"/>
      <c r="BE475" s="175"/>
    </row>
    <row r="476" spans="1:57" s="132" customFormat="1" ht="15" x14ac:dyDescent="0.3">
      <c r="A476" s="148"/>
      <c r="B476" s="149"/>
      <c r="C476" s="236" t="str">
        <f t="shared" si="7"/>
        <v/>
      </c>
      <c r="D476" s="198" t="str">
        <f>IF('DATA - Baseline'!D476="","",'DATA - Baseline'!D476)</f>
        <v/>
      </c>
      <c r="E476" s="178" t="str">
        <f>IF('DATA - Baseline'!E476="","",'DATA - Baseline'!E476)</f>
        <v/>
      </c>
      <c r="F476" s="178" t="str">
        <f>IF('DATA - Baseline'!F476="","",'DATA - Baseline'!F476)</f>
        <v/>
      </c>
      <c r="G476" s="178" t="str">
        <f>IF('DATA - Baseline'!G475="","",INDEX(Codes,MATCH('DATA - Baseline'!G475,Modes,0)))</f>
        <v/>
      </c>
      <c r="H476" s="178"/>
      <c r="I476" s="178" t="str">
        <f>IF('DATA - Baseline'!I476="","",INDEX(Codes,MATCH('DATA - Baseline'!I476,Modes,0)))</f>
        <v/>
      </c>
      <c r="J476" s="134"/>
      <c r="K476" s="192" t="str">
        <f>IF('DATA - Baseline'!K476=0,"",IF('DATA - Baseline'!K476="","",'DATA - Baseline'!K476))</f>
        <v/>
      </c>
      <c r="L476" s="192" t="str">
        <f>IF('DATA - Baseline'!L476="Yes",1,IF('DATA - Baseline'!L476="No",2,""))</f>
        <v/>
      </c>
      <c r="M476" s="192" t="str">
        <f>IF('DATA - Baseline'!M476="Yes",1,IF('DATA - Baseline'!M476="No",2,""))</f>
        <v/>
      </c>
      <c r="N476" s="178" t="str">
        <f>IF('DATA - Baseline'!N476="Relaxed",1,IF('DATA - Baseline'!N476="Rushed",2,IF('DATA - Baseline'!N476="Happy",3,IF('DATA - Baseline'!N476="Frustrated",4,IF('DATA - Baseline'!N476="Other",5,"")))))</f>
        <v/>
      </c>
      <c r="O476" s="176"/>
      <c r="P476" s="178" t="str">
        <f>IF('DATA - Baseline'!P476="","",'DATA - Baseline'!P476)</f>
        <v/>
      </c>
      <c r="Q476" s="178" t="str">
        <f>IF('DATA - Baseline'!Q476="Boy",1,IF('DATA - Baseline'!Q476="Girl",2,""))</f>
        <v/>
      </c>
      <c r="R476" s="192" t="str">
        <f>IF('DATA - Baseline'!R476&gt;0,'DATA - Baseline'!R476,"")</f>
        <v/>
      </c>
      <c r="S476" s="178" t="str">
        <f>IF('DATA - Baseline'!S476="Less than 0.5km",1,IF('DATA - Baseline'!S476="0.51 to 1.59km",2,IF('DATA - Baseline'!S476="1.6 to 3km",3,IF('DATA - Baseline'!S476="Over 3km",4, ""))))</f>
        <v/>
      </c>
      <c r="T476" s="126"/>
      <c r="U476" s="135"/>
      <c r="V476" s="135"/>
      <c r="W476" s="135"/>
      <c r="X476" s="135"/>
      <c r="Y476" s="135"/>
      <c r="Z476" s="178" t="str">
        <f>IF('DATA - Baseline'!Z476="STRONGLY AGREE",1,IF('DATA - Baseline'!Z476="AGREE",2,IF('DATA - Baseline'!Z476="DISAGREE",3,IF('DATA - Baseline'!Z476="STRONGLY DISAGREE",4, ""))))</f>
        <v/>
      </c>
      <c r="AA476" s="178" t="str">
        <f>IF(C476="","",(IF(COUNTA('DATA - Baseline'!AB476:AV476)&gt;0,1,2)))</f>
        <v/>
      </c>
      <c r="AB476" s="152"/>
      <c r="AC476" s="153"/>
      <c r="AD476" s="153"/>
      <c r="AE476" s="153"/>
      <c r="AF476" s="153"/>
      <c r="AG476" s="153"/>
      <c r="AH476" s="151"/>
      <c r="AI476" s="156"/>
      <c r="AJ476" s="156"/>
      <c r="AK476" s="156"/>
      <c r="AL476" s="156"/>
      <c r="AM476" s="156"/>
      <c r="AN476" s="156"/>
      <c r="AO476" s="157"/>
      <c r="AP476" s="158"/>
      <c r="AQ476" s="158"/>
      <c r="AR476" s="158"/>
      <c r="AS476" s="158"/>
      <c r="AT476" s="158"/>
      <c r="AU476" s="158"/>
      <c r="AV476" s="158"/>
      <c r="AW476" s="178" t="str">
        <f>IF('DATA - Baseline'!AW476="Relaxed",1,IF('DATA - Baseline'!AW476="Rushed",2,IF('DATA - Baseline'!AW476="Happy",3,IF('DATA - Baseline'!AW476="Tired",4,""))))</f>
        <v/>
      </c>
      <c r="AX476" s="178" t="str">
        <f>IF('DATA - Baseline'!AX476="Relaxed",1,IF('DATA - Baseline'!AX476="Rushed",2,IF('DATA - Baseline'!AX476="Happy",3,IF('DATA - Baseline'!AX476="Tired",4,""))))</f>
        <v/>
      </c>
      <c r="AY476" s="154"/>
      <c r="AZ476" s="314" t="str">
        <f>IF('DATA - Baseline'!AZ476="Yes",1,IF('DATA - Baseline'!AZ476="No",2,""))</f>
        <v/>
      </c>
      <c r="BA476" s="273"/>
      <c r="BB476" s="159"/>
      <c r="BC476" s="159"/>
      <c r="BE476" s="175"/>
    </row>
    <row r="477" spans="1:57" s="132" customFormat="1" ht="15" x14ac:dyDescent="0.3">
      <c r="A477" s="148"/>
      <c r="B477" s="149"/>
      <c r="C477" s="236" t="str">
        <f t="shared" si="7"/>
        <v/>
      </c>
      <c r="D477" s="198" t="str">
        <f>IF('DATA - Baseline'!D477="","",'DATA - Baseline'!D477)</f>
        <v/>
      </c>
      <c r="E477" s="178" t="str">
        <f>IF('DATA - Baseline'!E477="","",'DATA - Baseline'!E477)</f>
        <v/>
      </c>
      <c r="F477" s="178" t="str">
        <f>IF('DATA - Baseline'!F477="","",'DATA - Baseline'!F477)</f>
        <v/>
      </c>
      <c r="G477" s="178" t="str">
        <f>IF('DATA - Baseline'!G476="","",INDEX(Codes,MATCH('DATA - Baseline'!G476,Modes,0)))</f>
        <v/>
      </c>
      <c r="H477" s="178"/>
      <c r="I477" s="178" t="str">
        <f>IF('DATA - Baseline'!I477="","",INDEX(Codes,MATCH('DATA - Baseline'!I477,Modes,0)))</f>
        <v/>
      </c>
      <c r="J477" s="134"/>
      <c r="K477" s="192" t="str">
        <f>IF('DATA - Baseline'!K477=0,"",IF('DATA - Baseline'!K477="","",'DATA - Baseline'!K477))</f>
        <v/>
      </c>
      <c r="L477" s="192" t="str">
        <f>IF('DATA - Baseline'!L477="Yes",1,IF('DATA - Baseline'!L477="No",2,""))</f>
        <v/>
      </c>
      <c r="M477" s="192" t="str">
        <f>IF('DATA - Baseline'!M477="Yes",1,IF('DATA - Baseline'!M477="No",2,""))</f>
        <v/>
      </c>
      <c r="N477" s="178" t="str">
        <f>IF('DATA - Baseline'!N477="Relaxed",1,IF('DATA - Baseline'!N477="Rushed",2,IF('DATA - Baseline'!N477="Happy",3,IF('DATA - Baseline'!N477="Frustrated",4,IF('DATA - Baseline'!N477="Other",5,"")))))</f>
        <v/>
      </c>
      <c r="O477" s="176"/>
      <c r="P477" s="178" t="str">
        <f>IF('DATA - Baseline'!P477="","",'DATA - Baseline'!P477)</f>
        <v/>
      </c>
      <c r="Q477" s="178" t="str">
        <f>IF('DATA - Baseline'!Q477="Boy",1,IF('DATA - Baseline'!Q477="Girl",2,""))</f>
        <v/>
      </c>
      <c r="R477" s="192" t="str">
        <f>IF('DATA - Baseline'!R477&gt;0,'DATA - Baseline'!R477,"")</f>
        <v/>
      </c>
      <c r="S477" s="178" t="str">
        <f>IF('DATA - Baseline'!S477="Less than 0.5km",1,IF('DATA - Baseline'!S477="0.51 to 1.59km",2,IF('DATA - Baseline'!S477="1.6 to 3km",3,IF('DATA - Baseline'!S477="Over 3km",4, ""))))</f>
        <v/>
      </c>
      <c r="T477" s="126"/>
      <c r="U477" s="135"/>
      <c r="V477" s="135"/>
      <c r="W477" s="135"/>
      <c r="X477" s="135"/>
      <c r="Y477" s="135"/>
      <c r="Z477" s="178" t="str">
        <f>IF('DATA - Baseline'!Z477="STRONGLY AGREE",1,IF('DATA - Baseline'!Z477="AGREE",2,IF('DATA - Baseline'!Z477="DISAGREE",3,IF('DATA - Baseline'!Z477="STRONGLY DISAGREE",4, ""))))</f>
        <v/>
      </c>
      <c r="AA477" s="178" t="str">
        <f>IF(C477="","",(IF(COUNTA('DATA - Baseline'!AB477:AV477)&gt;0,1,2)))</f>
        <v/>
      </c>
      <c r="AB477" s="152"/>
      <c r="AC477" s="153"/>
      <c r="AD477" s="153"/>
      <c r="AE477" s="153"/>
      <c r="AF477" s="153"/>
      <c r="AG477" s="153"/>
      <c r="AH477" s="151"/>
      <c r="AI477" s="156"/>
      <c r="AJ477" s="156"/>
      <c r="AK477" s="156"/>
      <c r="AL477" s="156"/>
      <c r="AM477" s="156"/>
      <c r="AN477" s="156"/>
      <c r="AO477" s="157"/>
      <c r="AP477" s="158"/>
      <c r="AQ477" s="158"/>
      <c r="AR477" s="158"/>
      <c r="AS477" s="158"/>
      <c r="AT477" s="158"/>
      <c r="AU477" s="158"/>
      <c r="AV477" s="158"/>
      <c r="AW477" s="178" t="str">
        <f>IF('DATA - Baseline'!AW477="Relaxed",1,IF('DATA - Baseline'!AW477="Rushed",2,IF('DATA - Baseline'!AW477="Happy",3,IF('DATA - Baseline'!AW477="Tired",4,""))))</f>
        <v/>
      </c>
      <c r="AX477" s="178" t="str">
        <f>IF('DATA - Baseline'!AX477="Relaxed",1,IF('DATA - Baseline'!AX477="Rushed",2,IF('DATA - Baseline'!AX477="Happy",3,IF('DATA - Baseline'!AX477="Tired",4,""))))</f>
        <v/>
      </c>
      <c r="AY477" s="154"/>
      <c r="AZ477" s="314" t="str">
        <f>IF('DATA - Baseline'!AZ477="Yes",1,IF('DATA - Baseline'!AZ477="No",2,""))</f>
        <v/>
      </c>
      <c r="BA477" s="273"/>
      <c r="BB477" s="159"/>
      <c r="BC477" s="159"/>
      <c r="BE477" s="175"/>
    </row>
    <row r="478" spans="1:57" s="132" customFormat="1" ht="15" x14ac:dyDescent="0.3">
      <c r="A478" s="148"/>
      <c r="B478" s="149"/>
      <c r="C478" s="236" t="str">
        <f t="shared" si="7"/>
        <v/>
      </c>
      <c r="D478" s="198" t="str">
        <f>IF('DATA - Baseline'!D478="","",'DATA - Baseline'!D478)</f>
        <v/>
      </c>
      <c r="E478" s="178" t="str">
        <f>IF('DATA - Baseline'!E478="","",'DATA - Baseline'!E478)</f>
        <v/>
      </c>
      <c r="F478" s="178" t="str">
        <f>IF('DATA - Baseline'!F478="","",'DATA - Baseline'!F478)</f>
        <v/>
      </c>
      <c r="G478" s="178" t="str">
        <f>IF('DATA - Baseline'!G477="","",INDEX(Codes,MATCH('DATA - Baseline'!G477,Modes,0)))</f>
        <v/>
      </c>
      <c r="H478" s="178"/>
      <c r="I478" s="178" t="str">
        <f>IF('DATA - Baseline'!I478="","",INDEX(Codes,MATCH('DATA - Baseline'!I478,Modes,0)))</f>
        <v/>
      </c>
      <c r="J478" s="134"/>
      <c r="K478" s="192" t="str">
        <f>IF('DATA - Baseline'!K478=0,"",IF('DATA - Baseline'!K478="","",'DATA - Baseline'!K478))</f>
        <v/>
      </c>
      <c r="L478" s="192" t="str">
        <f>IF('DATA - Baseline'!L478="Yes",1,IF('DATA - Baseline'!L478="No",2,""))</f>
        <v/>
      </c>
      <c r="M478" s="192" t="str">
        <f>IF('DATA - Baseline'!M478="Yes",1,IF('DATA - Baseline'!M478="No",2,""))</f>
        <v/>
      </c>
      <c r="N478" s="178" t="str">
        <f>IF('DATA - Baseline'!N478="Relaxed",1,IF('DATA - Baseline'!N478="Rushed",2,IF('DATA - Baseline'!N478="Happy",3,IF('DATA - Baseline'!N478="Frustrated",4,IF('DATA - Baseline'!N478="Other",5,"")))))</f>
        <v/>
      </c>
      <c r="O478" s="176"/>
      <c r="P478" s="178" t="str">
        <f>IF('DATA - Baseline'!P478="","",'DATA - Baseline'!P478)</f>
        <v/>
      </c>
      <c r="Q478" s="178" t="str">
        <f>IF('DATA - Baseline'!Q478="Boy",1,IF('DATA - Baseline'!Q478="Girl",2,""))</f>
        <v/>
      </c>
      <c r="R478" s="192" t="str">
        <f>IF('DATA - Baseline'!R478&gt;0,'DATA - Baseline'!R478,"")</f>
        <v/>
      </c>
      <c r="S478" s="178" t="str">
        <f>IF('DATA - Baseline'!S478="Less than 0.5km",1,IF('DATA - Baseline'!S478="0.51 to 1.59km",2,IF('DATA - Baseline'!S478="1.6 to 3km",3,IF('DATA - Baseline'!S478="Over 3km",4, ""))))</f>
        <v/>
      </c>
      <c r="T478" s="126"/>
      <c r="U478" s="135"/>
      <c r="V478" s="135"/>
      <c r="W478" s="135"/>
      <c r="X478" s="135"/>
      <c r="Y478" s="135"/>
      <c r="Z478" s="178" t="str">
        <f>IF('DATA - Baseline'!Z478="STRONGLY AGREE",1,IF('DATA - Baseline'!Z478="AGREE",2,IF('DATA - Baseline'!Z478="DISAGREE",3,IF('DATA - Baseline'!Z478="STRONGLY DISAGREE",4, ""))))</f>
        <v/>
      </c>
      <c r="AA478" s="178" t="str">
        <f>IF(C478="","",(IF(COUNTA('DATA - Baseline'!AB478:AV478)&gt;0,1,2)))</f>
        <v/>
      </c>
      <c r="AB478" s="152"/>
      <c r="AC478" s="153"/>
      <c r="AD478" s="153"/>
      <c r="AE478" s="153"/>
      <c r="AF478" s="153"/>
      <c r="AG478" s="153"/>
      <c r="AH478" s="151"/>
      <c r="AI478" s="156"/>
      <c r="AJ478" s="156"/>
      <c r="AK478" s="156"/>
      <c r="AL478" s="156"/>
      <c r="AM478" s="156"/>
      <c r="AN478" s="156"/>
      <c r="AO478" s="157"/>
      <c r="AP478" s="158"/>
      <c r="AQ478" s="158"/>
      <c r="AR478" s="158"/>
      <c r="AS478" s="158"/>
      <c r="AT478" s="158"/>
      <c r="AU478" s="158"/>
      <c r="AV478" s="158"/>
      <c r="AW478" s="178" t="str">
        <f>IF('DATA - Baseline'!AW478="Relaxed",1,IF('DATA - Baseline'!AW478="Rushed",2,IF('DATA - Baseline'!AW478="Happy",3,IF('DATA - Baseline'!AW478="Tired",4,""))))</f>
        <v/>
      </c>
      <c r="AX478" s="178" t="str">
        <f>IF('DATA - Baseline'!AX478="Relaxed",1,IF('DATA - Baseline'!AX478="Rushed",2,IF('DATA - Baseline'!AX478="Happy",3,IF('DATA - Baseline'!AX478="Tired",4,""))))</f>
        <v/>
      </c>
      <c r="AY478" s="154"/>
      <c r="AZ478" s="314" t="str">
        <f>IF('DATA - Baseline'!AZ478="Yes",1,IF('DATA - Baseline'!AZ478="No",2,""))</f>
        <v/>
      </c>
      <c r="BA478" s="273"/>
      <c r="BB478" s="159"/>
      <c r="BC478" s="159"/>
      <c r="BE478" s="175"/>
    </row>
    <row r="479" spans="1:57" s="132" customFormat="1" ht="15" x14ac:dyDescent="0.3">
      <c r="A479" s="148"/>
      <c r="B479" s="149"/>
      <c r="C479" s="236" t="str">
        <f t="shared" si="7"/>
        <v/>
      </c>
      <c r="D479" s="198" t="str">
        <f>IF('DATA - Baseline'!D479="","",'DATA - Baseline'!D479)</f>
        <v/>
      </c>
      <c r="E479" s="178" t="str">
        <f>IF('DATA - Baseline'!E479="","",'DATA - Baseline'!E479)</f>
        <v/>
      </c>
      <c r="F479" s="178" t="str">
        <f>IF('DATA - Baseline'!F479="","",'DATA - Baseline'!F479)</f>
        <v/>
      </c>
      <c r="G479" s="178" t="str">
        <f>IF('DATA - Baseline'!G478="","",INDEX(Codes,MATCH('DATA - Baseline'!G478,Modes,0)))</f>
        <v/>
      </c>
      <c r="H479" s="178"/>
      <c r="I479" s="178" t="str">
        <f>IF('DATA - Baseline'!I479="","",INDEX(Codes,MATCH('DATA - Baseline'!I479,Modes,0)))</f>
        <v/>
      </c>
      <c r="J479" s="134"/>
      <c r="K479" s="192" t="str">
        <f>IF('DATA - Baseline'!K479=0,"",IF('DATA - Baseline'!K479="","",'DATA - Baseline'!K479))</f>
        <v/>
      </c>
      <c r="L479" s="192" t="str">
        <f>IF('DATA - Baseline'!L479="Yes",1,IF('DATA - Baseline'!L479="No",2,""))</f>
        <v/>
      </c>
      <c r="M479" s="192" t="str">
        <f>IF('DATA - Baseline'!M479="Yes",1,IF('DATA - Baseline'!M479="No",2,""))</f>
        <v/>
      </c>
      <c r="N479" s="178" t="str">
        <f>IF('DATA - Baseline'!N479="Relaxed",1,IF('DATA - Baseline'!N479="Rushed",2,IF('DATA - Baseline'!N479="Happy",3,IF('DATA - Baseline'!N479="Frustrated",4,IF('DATA - Baseline'!N479="Other",5,"")))))</f>
        <v/>
      </c>
      <c r="O479" s="176"/>
      <c r="P479" s="178" t="str">
        <f>IF('DATA - Baseline'!P479="","",'DATA - Baseline'!P479)</f>
        <v/>
      </c>
      <c r="Q479" s="178" t="str">
        <f>IF('DATA - Baseline'!Q479="Boy",1,IF('DATA - Baseline'!Q479="Girl",2,""))</f>
        <v/>
      </c>
      <c r="R479" s="192" t="str">
        <f>IF('DATA - Baseline'!R479&gt;0,'DATA - Baseline'!R479,"")</f>
        <v/>
      </c>
      <c r="S479" s="178" t="str">
        <f>IF('DATA - Baseline'!S479="Less than 0.5km",1,IF('DATA - Baseline'!S479="0.51 to 1.59km",2,IF('DATA - Baseline'!S479="1.6 to 3km",3,IF('DATA - Baseline'!S479="Over 3km",4, ""))))</f>
        <v/>
      </c>
      <c r="T479" s="126"/>
      <c r="U479" s="135"/>
      <c r="V479" s="135"/>
      <c r="W479" s="135"/>
      <c r="X479" s="135"/>
      <c r="Y479" s="135"/>
      <c r="Z479" s="178" t="str">
        <f>IF('DATA - Baseline'!Z479="STRONGLY AGREE",1,IF('DATA - Baseline'!Z479="AGREE",2,IF('DATA - Baseline'!Z479="DISAGREE",3,IF('DATA - Baseline'!Z479="STRONGLY DISAGREE",4, ""))))</f>
        <v/>
      </c>
      <c r="AA479" s="178" t="str">
        <f>IF(C479="","",(IF(COUNTA('DATA - Baseline'!AB479:AV479)&gt;0,1,2)))</f>
        <v/>
      </c>
      <c r="AB479" s="152"/>
      <c r="AC479" s="153"/>
      <c r="AD479" s="153"/>
      <c r="AE479" s="153"/>
      <c r="AF479" s="153"/>
      <c r="AG479" s="153"/>
      <c r="AH479" s="151"/>
      <c r="AI479" s="156"/>
      <c r="AJ479" s="156"/>
      <c r="AK479" s="156"/>
      <c r="AL479" s="156"/>
      <c r="AM479" s="156"/>
      <c r="AN479" s="156"/>
      <c r="AO479" s="157"/>
      <c r="AP479" s="158"/>
      <c r="AQ479" s="158"/>
      <c r="AR479" s="158"/>
      <c r="AS479" s="158"/>
      <c r="AT479" s="158"/>
      <c r="AU479" s="158"/>
      <c r="AV479" s="158"/>
      <c r="AW479" s="178" t="str">
        <f>IF('DATA - Baseline'!AW479="Relaxed",1,IF('DATA - Baseline'!AW479="Rushed",2,IF('DATA - Baseline'!AW479="Happy",3,IF('DATA - Baseline'!AW479="Tired",4,""))))</f>
        <v/>
      </c>
      <c r="AX479" s="178" t="str">
        <f>IF('DATA - Baseline'!AX479="Relaxed",1,IF('DATA - Baseline'!AX479="Rushed",2,IF('DATA - Baseline'!AX479="Happy",3,IF('DATA - Baseline'!AX479="Tired",4,""))))</f>
        <v/>
      </c>
      <c r="AY479" s="154"/>
      <c r="AZ479" s="314" t="str">
        <f>IF('DATA - Baseline'!AZ479="Yes",1,IF('DATA - Baseline'!AZ479="No",2,""))</f>
        <v/>
      </c>
      <c r="BA479" s="273"/>
      <c r="BB479" s="159"/>
      <c r="BC479" s="159"/>
      <c r="BE479" s="175"/>
    </row>
    <row r="480" spans="1:57" s="132" customFormat="1" ht="15" x14ac:dyDescent="0.3">
      <c r="A480" s="148"/>
      <c r="B480" s="149"/>
      <c r="C480" s="236" t="str">
        <f t="shared" si="7"/>
        <v/>
      </c>
      <c r="D480" s="198" t="str">
        <f>IF('DATA - Baseline'!D480="","",'DATA - Baseline'!D480)</f>
        <v/>
      </c>
      <c r="E480" s="178" t="str">
        <f>IF('DATA - Baseline'!E480="","",'DATA - Baseline'!E480)</f>
        <v/>
      </c>
      <c r="F480" s="178" t="str">
        <f>IF('DATA - Baseline'!F480="","",'DATA - Baseline'!F480)</f>
        <v/>
      </c>
      <c r="G480" s="178" t="str">
        <f>IF('DATA - Baseline'!G479="","",INDEX(Codes,MATCH('DATA - Baseline'!G479,Modes,0)))</f>
        <v/>
      </c>
      <c r="H480" s="178"/>
      <c r="I480" s="178" t="str">
        <f>IF('DATA - Baseline'!I480="","",INDEX(Codes,MATCH('DATA - Baseline'!I480,Modes,0)))</f>
        <v/>
      </c>
      <c r="J480" s="134"/>
      <c r="K480" s="192" t="str">
        <f>IF('DATA - Baseline'!K480=0,"",IF('DATA - Baseline'!K480="","",'DATA - Baseline'!K480))</f>
        <v/>
      </c>
      <c r="L480" s="192" t="str">
        <f>IF('DATA - Baseline'!L480="Yes",1,IF('DATA - Baseline'!L480="No",2,""))</f>
        <v/>
      </c>
      <c r="M480" s="192" t="str">
        <f>IF('DATA - Baseline'!M480="Yes",1,IF('DATA - Baseline'!M480="No",2,""))</f>
        <v/>
      </c>
      <c r="N480" s="178" t="str">
        <f>IF('DATA - Baseline'!N480="Relaxed",1,IF('DATA - Baseline'!N480="Rushed",2,IF('DATA - Baseline'!N480="Happy",3,IF('DATA - Baseline'!N480="Frustrated",4,IF('DATA - Baseline'!N480="Other",5,"")))))</f>
        <v/>
      </c>
      <c r="O480" s="176"/>
      <c r="P480" s="178" t="str">
        <f>IF('DATA - Baseline'!P480="","",'DATA - Baseline'!P480)</f>
        <v/>
      </c>
      <c r="Q480" s="178" t="str">
        <f>IF('DATA - Baseline'!Q480="Boy",1,IF('DATA - Baseline'!Q480="Girl",2,""))</f>
        <v/>
      </c>
      <c r="R480" s="192" t="str">
        <f>IF('DATA - Baseline'!R480&gt;0,'DATA - Baseline'!R480,"")</f>
        <v/>
      </c>
      <c r="S480" s="178" t="str">
        <f>IF('DATA - Baseline'!S480="Less than 0.5km",1,IF('DATA - Baseline'!S480="0.51 to 1.59km",2,IF('DATA - Baseline'!S480="1.6 to 3km",3,IF('DATA - Baseline'!S480="Over 3km",4, ""))))</f>
        <v/>
      </c>
      <c r="T480" s="126"/>
      <c r="U480" s="135"/>
      <c r="V480" s="135"/>
      <c r="W480" s="135"/>
      <c r="X480" s="135"/>
      <c r="Y480" s="135"/>
      <c r="Z480" s="178" t="str">
        <f>IF('DATA - Baseline'!Z480="STRONGLY AGREE",1,IF('DATA - Baseline'!Z480="AGREE",2,IF('DATA - Baseline'!Z480="DISAGREE",3,IF('DATA - Baseline'!Z480="STRONGLY DISAGREE",4, ""))))</f>
        <v/>
      </c>
      <c r="AA480" s="178" t="str">
        <f>IF(C480="","",(IF(COUNTA('DATA - Baseline'!AB480:AV480)&gt;0,1,2)))</f>
        <v/>
      </c>
      <c r="AB480" s="152"/>
      <c r="AC480" s="153"/>
      <c r="AD480" s="153"/>
      <c r="AE480" s="153"/>
      <c r="AF480" s="153"/>
      <c r="AG480" s="153"/>
      <c r="AH480" s="151"/>
      <c r="AI480" s="156"/>
      <c r="AJ480" s="156"/>
      <c r="AK480" s="156"/>
      <c r="AL480" s="156"/>
      <c r="AM480" s="156"/>
      <c r="AN480" s="156"/>
      <c r="AO480" s="157"/>
      <c r="AP480" s="158"/>
      <c r="AQ480" s="158"/>
      <c r="AR480" s="158"/>
      <c r="AS480" s="158"/>
      <c r="AT480" s="158"/>
      <c r="AU480" s="158"/>
      <c r="AV480" s="158"/>
      <c r="AW480" s="178" t="str">
        <f>IF('DATA - Baseline'!AW480="Relaxed",1,IF('DATA - Baseline'!AW480="Rushed",2,IF('DATA - Baseline'!AW480="Happy",3,IF('DATA - Baseline'!AW480="Tired",4,""))))</f>
        <v/>
      </c>
      <c r="AX480" s="178" t="str">
        <f>IF('DATA - Baseline'!AX480="Relaxed",1,IF('DATA - Baseline'!AX480="Rushed",2,IF('DATA - Baseline'!AX480="Happy",3,IF('DATA - Baseline'!AX480="Tired",4,""))))</f>
        <v/>
      </c>
      <c r="AY480" s="154"/>
      <c r="AZ480" s="314" t="str">
        <f>IF('DATA - Baseline'!AZ480="Yes",1,IF('DATA - Baseline'!AZ480="No",2,""))</f>
        <v/>
      </c>
      <c r="BA480" s="273"/>
      <c r="BB480" s="159"/>
      <c r="BC480" s="159"/>
      <c r="BE480" s="175"/>
    </row>
    <row r="481" spans="1:57" s="132" customFormat="1" ht="15" x14ac:dyDescent="0.3">
      <c r="A481" s="148"/>
      <c r="B481" s="149"/>
      <c r="C481" s="236" t="str">
        <f t="shared" si="7"/>
        <v/>
      </c>
      <c r="D481" s="198" t="str">
        <f>IF('DATA - Baseline'!D481="","",'DATA - Baseline'!D481)</f>
        <v/>
      </c>
      <c r="E481" s="178" t="str">
        <f>IF('DATA - Baseline'!E481="","",'DATA - Baseline'!E481)</f>
        <v/>
      </c>
      <c r="F481" s="178" t="str">
        <f>IF('DATA - Baseline'!F481="","",'DATA - Baseline'!F481)</f>
        <v/>
      </c>
      <c r="G481" s="178" t="str">
        <f>IF('DATA - Baseline'!G480="","",INDEX(Codes,MATCH('DATA - Baseline'!G480,Modes,0)))</f>
        <v/>
      </c>
      <c r="H481" s="178"/>
      <c r="I481" s="178" t="str">
        <f>IF('DATA - Baseline'!I481="","",INDEX(Codes,MATCH('DATA - Baseline'!I481,Modes,0)))</f>
        <v/>
      </c>
      <c r="J481" s="134"/>
      <c r="K481" s="192" t="str">
        <f>IF('DATA - Baseline'!K481=0,"",IF('DATA - Baseline'!K481="","",'DATA - Baseline'!K481))</f>
        <v/>
      </c>
      <c r="L481" s="192" t="str">
        <f>IF('DATA - Baseline'!L481="Yes",1,IF('DATA - Baseline'!L481="No",2,""))</f>
        <v/>
      </c>
      <c r="M481" s="192" t="str">
        <f>IF('DATA - Baseline'!M481="Yes",1,IF('DATA - Baseline'!M481="No",2,""))</f>
        <v/>
      </c>
      <c r="N481" s="178" t="str">
        <f>IF('DATA - Baseline'!N481="Relaxed",1,IF('DATA - Baseline'!N481="Rushed",2,IF('DATA - Baseline'!N481="Happy",3,IF('DATA - Baseline'!N481="Frustrated",4,IF('DATA - Baseline'!N481="Other",5,"")))))</f>
        <v/>
      </c>
      <c r="O481" s="176"/>
      <c r="P481" s="178" t="str">
        <f>IF('DATA - Baseline'!P481="","",'DATA - Baseline'!P481)</f>
        <v/>
      </c>
      <c r="Q481" s="178" t="str">
        <f>IF('DATA - Baseline'!Q481="Boy",1,IF('DATA - Baseline'!Q481="Girl",2,""))</f>
        <v/>
      </c>
      <c r="R481" s="192" t="str">
        <f>IF('DATA - Baseline'!R481&gt;0,'DATA - Baseline'!R481,"")</f>
        <v/>
      </c>
      <c r="S481" s="178" t="str">
        <f>IF('DATA - Baseline'!S481="Less than 0.5km",1,IF('DATA - Baseline'!S481="0.51 to 1.59km",2,IF('DATA - Baseline'!S481="1.6 to 3km",3,IF('DATA - Baseline'!S481="Over 3km",4, ""))))</f>
        <v/>
      </c>
      <c r="T481" s="126"/>
      <c r="U481" s="135"/>
      <c r="V481" s="135"/>
      <c r="W481" s="135"/>
      <c r="X481" s="135"/>
      <c r="Y481" s="135"/>
      <c r="Z481" s="178" t="str">
        <f>IF('DATA - Baseline'!Z481="STRONGLY AGREE",1,IF('DATA - Baseline'!Z481="AGREE",2,IF('DATA - Baseline'!Z481="DISAGREE",3,IF('DATA - Baseline'!Z481="STRONGLY DISAGREE",4, ""))))</f>
        <v/>
      </c>
      <c r="AA481" s="178" t="str">
        <f>IF(C481="","",(IF(COUNTA('DATA - Baseline'!AB481:AV481)&gt;0,1,2)))</f>
        <v/>
      </c>
      <c r="AB481" s="152"/>
      <c r="AC481" s="153"/>
      <c r="AD481" s="153"/>
      <c r="AE481" s="153"/>
      <c r="AF481" s="153"/>
      <c r="AG481" s="153"/>
      <c r="AH481" s="151"/>
      <c r="AI481" s="156"/>
      <c r="AJ481" s="156"/>
      <c r="AK481" s="156"/>
      <c r="AL481" s="156"/>
      <c r="AM481" s="156"/>
      <c r="AN481" s="156"/>
      <c r="AO481" s="157"/>
      <c r="AP481" s="158"/>
      <c r="AQ481" s="158"/>
      <c r="AR481" s="158"/>
      <c r="AS481" s="158"/>
      <c r="AT481" s="158"/>
      <c r="AU481" s="158"/>
      <c r="AV481" s="158"/>
      <c r="AW481" s="178" t="str">
        <f>IF('DATA - Baseline'!AW481="Relaxed",1,IF('DATA - Baseline'!AW481="Rushed",2,IF('DATA - Baseline'!AW481="Happy",3,IF('DATA - Baseline'!AW481="Tired",4,""))))</f>
        <v/>
      </c>
      <c r="AX481" s="178" t="str">
        <f>IF('DATA - Baseline'!AX481="Relaxed",1,IF('DATA - Baseline'!AX481="Rushed",2,IF('DATA - Baseline'!AX481="Happy",3,IF('DATA - Baseline'!AX481="Tired",4,""))))</f>
        <v/>
      </c>
      <c r="AY481" s="154"/>
      <c r="AZ481" s="314" t="str">
        <f>IF('DATA - Baseline'!AZ481="Yes",1,IF('DATA - Baseline'!AZ481="No",2,""))</f>
        <v/>
      </c>
      <c r="BA481" s="273"/>
      <c r="BB481" s="159"/>
      <c r="BC481" s="159"/>
      <c r="BE481" s="175"/>
    </row>
    <row r="482" spans="1:57" s="132" customFormat="1" ht="15" x14ac:dyDescent="0.3">
      <c r="A482" s="148"/>
      <c r="B482" s="149"/>
      <c r="C482" s="236" t="str">
        <f t="shared" si="7"/>
        <v/>
      </c>
      <c r="D482" s="198" t="str">
        <f>IF('DATA - Baseline'!D482="","",'DATA - Baseline'!D482)</f>
        <v/>
      </c>
      <c r="E482" s="178" t="str">
        <f>IF('DATA - Baseline'!E482="","",'DATA - Baseline'!E482)</f>
        <v/>
      </c>
      <c r="F482" s="178" t="str">
        <f>IF('DATA - Baseline'!F482="","",'DATA - Baseline'!F482)</f>
        <v/>
      </c>
      <c r="G482" s="178" t="str">
        <f>IF('DATA - Baseline'!G481="","",INDEX(Codes,MATCH('DATA - Baseline'!G481,Modes,0)))</f>
        <v/>
      </c>
      <c r="H482" s="178"/>
      <c r="I482" s="178" t="str">
        <f>IF('DATA - Baseline'!I482="","",INDEX(Codes,MATCH('DATA - Baseline'!I482,Modes,0)))</f>
        <v/>
      </c>
      <c r="J482" s="134"/>
      <c r="K482" s="192" t="str">
        <f>IF('DATA - Baseline'!K482=0,"",IF('DATA - Baseline'!K482="","",'DATA - Baseline'!K482))</f>
        <v/>
      </c>
      <c r="L482" s="192" t="str">
        <f>IF('DATA - Baseline'!L482="Yes",1,IF('DATA - Baseline'!L482="No",2,""))</f>
        <v/>
      </c>
      <c r="M482" s="192" t="str">
        <f>IF('DATA - Baseline'!M482="Yes",1,IF('DATA - Baseline'!M482="No",2,""))</f>
        <v/>
      </c>
      <c r="N482" s="178" t="str">
        <f>IF('DATA - Baseline'!N482="Relaxed",1,IF('DATA - Baseline'!N482="Rushed",2,IF('DATA - Baseline'!N482="Happy",3,IF('DATA - Baseline'!N482="Frustrated",4,IF('DATA - Baseline'!N482="Other",5,"")))))</f>
        <v/>
      </c>
      <c r="O482" s="176"/>
      <c r="P482" s="178" t="str">
        <f>IF('DATA - Baseline'!P482="","",'DATA - Baseline'!P482)</f>
        <v/>
      </c>
      <c r="Q482" s="178" t="str">
        <f>IF('DATA - Baseline'!Q482="Boy",1,IF('DATA - Baseline'!Q482="Girl",2,""))</f>
        <v/>
      </c>
      <c r="R482" s="192" t="str">
        <f>IF('DATA - Baseline'!R482&gt;0,'DATA - Baseline'!R482,"")</f>
        <v/>
      </c>
      <c r="S482" s="178" t="str">
        <f>IF('DATA - Baseline'!S482="Less than 0.5km",1,IF('DATA - Baseline'!S482="0.51 to 1.59km",2,IF('DATA - Baseline'!S482="1.6 to 3km",3,IF('DATA - Baseline'!S482="Over 3km",4, ""))))</f>
        <v/>
      </c>
      <c r="T482" s="126"/>
      <c r="U482" s="135"/>
      <c r="V482" s="135"/>
      <c r="W482" s="135"/>
      <c r="X482" s="135"/>
      <c r="Y482" s="135"/>
      <c r="Z482" s="178" t="str">
        <f>IF('DATA - Baseline'!Z482="STRONGLY AGREE",1,IF('DATA - Baseline'!Z482="AGREE",2,IF('DATA - Baseline'!Z482="DISAGREE",3,IF('DATA - Baseline'!Z482="STRONGLY DISAGREE",4, ""))))</f>
        <v/>
      </c>
      <c r="AA482" s="178" t="str">
        <f>IF(C482="","",(IF(COUNTA('DATA - Baseline'!AB482:AV482)&gt;0,1,2)))</f>
        <v/>
      </c>
      <c r="AB482" s="152"/>
      <c r="AC482" s="153"/>
      <c r="AD482" s="153"/>
      <c r="AE482" s="153"/>
      <c r="AF482" s="153"/>
      <c r="AG482" s="153"/>
      <c r="AH482" s="151"/>
      <c r="AI482" s="156"/>
      <c r="AJ482" s="156"/>
      <c r="AK482" s="156"/>
      <c r="AL482" s="156"/>
      <c r="AM482" s="156"/>
      <c r="AN482" s="156"/>
      <c r="AO482" s="157"/>
      <c r="AP482" s="158"/>
      <c r="AQ482" s="158"/>
      <c r="AR482" s="158"/>
      <c r="AS482" s="158"/>
      <c r="AT482" s="158"/>
      <c r="AU482" s="158"/>
      <c r="AV482" s="158"/>
      <c r="AW482" s="178" t="str">
        <f>IF('DATA - Baseline'!AW482="Relaxed",1,IF('DATA - Baseline'!AW482="Rushed",2,IF('DATA - Baseline'!AW482="Happy",3,IF('DATA - Baseline'!AW482="Tired",4,""))))</f>
        <v/>
      </c>
      <c r="AX482" s="178" t="str">
        <f>IF('DATA - Baseline'!AX482="Relaxed",1,IF('DATA - Baseline'!AX482="Rushed",2,IF('DATA - Baseline'!AX482="Happy",3,IF('DATA - Baseline'!AX482="Tired",4,""))))</f>
        <v/>
      </c>
      <c r="AY482" s="154"/>
      <c r="AZ482" s="314" t="str">
        <f>IF('DATA - Baseline'!AZ482="Yes",1,IF('DATA - Baseline'!AZ482="No",2,""))</f>
        <v/>
      </c>
      <c r="BA482" s="273"/>
      <c r="BB482" s="159"/>
      <c r="BC482" s="159"/>
      <c r="BE482" s="175"/>
    </row>
    <row r="483" spans="1:57" s="132" customFormat="1" ht="15" x14ac:dyDescent="0.3">
      <c r="A483" s="148"/>
      <c r="B483" s="149"/>
      <c r="C483" s="236" t="str">
        <f t="shared" si="7"/>
        <v/>
      </c>
      <c r="D483" s="198" t="str">
        <f>IF('DATA - Baseline'!D483="","",'DATA - Baseline'!D483)</f>
        <v/>
      </c>
      <c r="E483" s="178" t="str">
        <f>IF('DATA - Baseline'!E483="","",'DATA - Baseline'!E483)</f>
        <v/>
      </c>
      <c r="F483" s="178" t="str">
        <f>IF('DATA - Baseline'!F483="","",'DATA - Baseline'!F483)</f>
        <v/>
      </c>
      <c r="G483" s="178" t="str">
        <f>IF('DATA - Baseline'!G482="","",INDEX(Codes,MATCH('DATA - Baseline'!G482,Modes,0)))</f>
        <v/>
      </c>
      <c r="H483" s="178"/>
      <c r="I483" s="178" t="str">
        <f>IF('DATA - Baseline'!I483="","",INDEX(Codes,MATCH('DATA - Baseline'!I483,Modes,0)))</f>
        <v/>
      </c>
      <c r="J483" s="134"/>
      <c r="K483" s="192" t="str">
        <f>IF('DATA - Baseline'!K483=0,"",IF('DATA - Baseline'!K483="","",'DATA - Baseline'!K483))</f>
        <v/>
      </c>
      <c r="L483" s="192" t="str">
        <f>IF('DATA - Baseline'!L483="Yes",1,IF('DATA - Baseline'!L483="No",2,""))</f>
        <v/>
      </c>
      <c r="M483" s="192" t="str">
        <f>IF('DATA - Baseline'!M483="Yes",1,IF('DATA - Baseline'!M483="No",2,""))</f>
        <v/>
      </c>
      <c r="N483" s="178" t="str">
        <f>IF('DATA - Baseline'!N483="Relaxed",1,IF('DATA - Baseline'!N483="Rushed",2,IF('DATA - Baseline'!N483="Happy",3,IF('DATA - Baseline'!N483="Frustrated",4,IF('DATA - Baseline'!N483="Other",5,"")))))</f>
        <v/>
      </c>
      <c r="O483" s="176"/>
      <c r="P483" s="178" t="str">
        <f>IF('DATA - Baseline'!P483="","",'DATA - Baseline'!P483)</f>
        <v/>
      </c>
      <c r="Q483" s="178" t="str">
        <f>IF('DATA - Baseline'!Q483="Boy",1,IF('DATA - Baseline'!Q483="Girl",2,""))</f>
        <v/>
      </c>
      <c r="R483" s="192" t="str">
        <f>IF('DATA - Baseline'!R483&gt;0,'DATA - Baseline'!R483,"")</f>
        <v/>
      </c>
      <c r="S483" s="178" t="str">
        <f>IF('DATA - Baseline'!S483="Less than 0.5km",1,IF('DATA - Baseline'!S483="0.51 to 1.59km",2,IF('DATA - Baseline'!S483="1.6 to 3km",3,IF('DATA - Baseline'!S483="Over 3km",4, ""))))</f>
        <v/>
      </c>
      <c r="T483" s="126"/>
      <c r="U483" s="135"/>
      <c r="V483" s="135"/>
      <c r="W483" s="135"/>
      <c r="X483" s="135"/>
      <c r="Y483" s="135"/>
      <c r="Z483" s="178" t="str">
        <f>IF('DATA - Baseline'!Z483="STRONGLY AGREE",1,IF('DATA - Baseline'!Z483="AGREE",2,IF('DATA - Baseline'!Z483="DISAGREE",3,IF('DATA - Baseline'!Z483="STRONGLY DISAGREE",4, ""))))</f>
        <v/>
      </c>
      <c r="AA483" s="178" t="str">
        <f>IF(C483="","",(IF(COUNTA('DATA - Baseline'!AB483:AV483)&gt;0,1,2)))</f>
        <v/>
      </c>
      <c r="AB483" s="152"/>
      <c r="AC483" s="153"/>
      <c r="AD483" s="153"/>
      <c r="AE483" s="153"/>
      <c r="AF483" s="153"/>
      <c r="AG483" s="153"/>
      <c r="AH483" s="151"/>
      <c r="AI483" s="156"/>
      <c r="AJ483" s="156"/>
      <c r="AK483" s="156"/>
      <c r="AL483" s="156"/>
      <c r="AM483" s="156"/>
      <c r="AN483" s="156"/>
      <c r="AO483" s="157"/>
      <c r="AP483" s="158"/>
      <c r="AQ483" s="158"/>
      <c r="AR483" s="158"/>
      <c r="AS483" s="158"/>
      <c r="AT483" s="158"/>
      <c r="AU483" s="158"/>
      <c r="AV483" s="158"/>
      <c r="AW483" s="178" t="str">
        <f>IF('DATA - Baseline'!AW483="Relaxed",1,IF('DATA - Baseline'!AW483="Rushed",2,IF('DATA - Baseline'!AW483="Happy",3,IF('DATA - Baseline'!AW483="Tired",4,""))))</f>
        <v/>
      </c>
      <c r="AX483" s="178" t="str">
        <f>IF('DATA - Baseline'!AX483="Relaxed",1,IF('DATA - Baseline'!AX483="Rushed",2,IF('DATA - Baseline'!AX483="Happy",3,IF('DATA - Baseline'!AX483="Tired",4,""))))</f>
        <v/>
      </c>
      <c r="AY483" s="154"/>
      <c r="AZ483" s="314" t="str">
        <f>IF('DATA - Baseline'!AZ483="Yes",1,IF('DATA - Baseline'!AZ483="No",2,""))</f>
        <v/>
      </c>
      <c r="BA483" s="273"/>
      <c r="BB483" s="159"/>
      <c r="BC483" s="159"/>
      <c r="BE483" s="175"/>
    </row>
    <row r="484" spans="1:57" s="132" customFormat="1" ht="15" x14ac:dyDescent="0.3">
      <c r="A484" s="148"/>
      <c r="B484" s="149"/>
      <c r="C484" s="236" t="str">
        <f t="shared" si="7"/>
        <v/>
      </c>
      <c r="D484" s="198" t="str">
        <f>IF('DATA - Baseline'!D484="","",'DATA - Baseline'!D484)</f>
        <v/>
      </c>
      <c r="E484" s="178" t="str">
        <f>IF('DATA - Baseline'!E484="","",'DATA - Baseline'!E484)</f>
        <v/>
      </c>
      <c r="F484" s="178" t="str">
        <f>IF('DATA - Baseline'!F484="","",'DATA - Baseline'!F484)</f>
        <v/>
      </c>
      <c r="G484" s="178" t="str">
        <f>IF('DATA - Baseline'!G483="","",INDEX(Codes,MATCH('DATA - Baseline'!G483,Modes,0)))</f>
        <v/>
      </c>
      <c r="H484" s="178"/>
      <c r="I484" s="178" t="str">
        <f>IF('DATA - Baseline'!I484="","",INDEX(Codes,MATCH('DATA - Baseline'!I484,Modes,0)))</f>
        <v/>
      </c>
      <c r="J484" s="134"/>
      <c r="K484" s="192" t="str">
        <f>IF('DATA - Baseline'!K484=0,"",IF('DATA - Baseline'!K484="","",'DATA - Baseline'!K484))</f>
        <v/>
      </c>
      <c r="L484" s="192" t="str">
        <f>IF('DATA - Baseline'!L484="Yes",1,IF('DATA - Baseline'!L484="No",2,""))</f>
        <v/>
      </c>
      <c r="M484" s="192" t="str">
        <f>IF('DATA - Baseline'!M484="Yes",1,IF('DATA - Baseline'!M484="No",2,""))</f>
        <v/>
      </c>
      <c r="N484" s="178" t="str">
        <f>IF('DATA - Baseline'!N484="Relaxed",1,IF('DATA - Baseline'!N484="Rushed",2,IF('DATA - Baseline'!N484="Happy",3,IF('DATA - Baseline'!N484="Frustrated",4,IF('DATA - Baseline'!N484="Other",5,"")))))</f>
        <v/>
      </c>
      <c r="O484" s="176"/>
      <c r="P484" s="178" t="str">
        <f>IF('DATA - Baseline'!P484="","",'DATA - Baseline'!P484)</f>
        <v/>
      </c>
      <c r="Q484" s="178" t="str">
        <f>IF('DATA - Baseline'!Q484="Boy",1,IF('DATA - Baseline'!Q484="Girl",2,""))</f>
        <v/>
      </c>
      <c r="R484" s="192" t="str">
        <f>IF('DATA - Baseline'!R484&gt;0,'DATA - Baseline'!R484,"")</f>
        <v/>
      </c>
      <c r="S484" s="178" t="str">
        <f>IF('DATA - Baseline'!S484="Less than 0.5km",1,IF('DATA - Baseline'!S484="0.51 to 1.59km",2,IF('DATA - Baseline'!S484="1.6 to 3km",3,IF('DATA - Baseline'!S484="Over 3km",4, ""))))</f>
        <v/>
      </c>
      <c r="T484" s="126"/>
      <c r="U484" s="135"/>
      <c r="V484" s="135"/>
      <c r="W484" s="135"/>
      <c r="X484" s="135"/>
      <c r="Y484" s="135"/>
      <c r="Z484" s="178" t="str">
        <f>IF('DATA - Baseline'!Z484="STRONGLY AGREE",1,IF('DATA - Baseline'!Z484="AGREE",2,IF('DATA - Baseline'!Z484="DISAGREE",3,IF('DATA - Baseline'!Z484="STRONGLY DISAGREE",4, ""))))</f>
        <v/>
      </c>
      <c r="AA484" s="178" t="str">
        <f>IF(C484="","",(IF(COUNTA('DATA - Baseline'!AB484:AV484)&gt;0,1,2)))</f>
        <v/>
      </c>
      <c r="AB484" s="152"/>
      <c r="AC484" s="153"/>
      <c r="AD484" s="153"/>
      <c r="AE484" s="153"/>
      <c r="AF484" s="153"/>
      <c r="AG484" s="153"/>
      <c r="AH484" s="151"/>
      <c r="AI484" s="156"/>
      <c r="AJ484" s="156"/>
      <c r="AK484" s="156"/>
      <c r="AL484" s="156"/>
      <c r="AM484" s="156"/>
      <c r="AN484" s="156"/>
      <c r="AO484" s="157"/>
      <c r="AP484" s="158"/>
      <c r="AQ484" s="158"/>
      <c r="AR484" s="158"/>
      <c r="AS484" s="158"/>
      <c r="AT484" s="158"/>
      <c r="AU484" s="158"/>
      <c r="AV484" s="158"/>
      <c r="AW484" s="178" t="str">
        <f>IF('DATA - Baseline'!AW484="Relaxed",1,IF('DATA - Baseline'!AW484="Rushed",2,IF('DATA - Baseline'!AW484="Happy",3,IF('DATA - Baseline'!AW484="Tired",4,""))))</f>
        <v/>
      </c>
      <c r="AX484" s="178" t="str">
        <f>IF('DATA - Baseline'!AX484="Relaxed",1,IF('DATA - Baseline'!AX484="Rushed",2,IF('DATA - Baseline'!AX484="Happy",3,IF('DATA - Baseline'!AX484="Tired",4,""))))</f>
        <v/>
      </c>
      <c r="AY484" s="154"/>
      <c r="AZ484" s="314" t="str">
        <f>IF('DATA - Baseline'!AZ484="Yes",1,IF('DATA - Baseline'!AZ484="No",2,""))</f>
        <v/>
      </c>
      <c r="BA484" s="273"/>
      <c r="BB484" s="159"/>
      <c r="BC484" s="159"/>
      <c r="BE484" s="175"/>
    </row>
    <row r="485" spans="1:57" s="132" customFormat="1" ht="15" x14ac:dyDescent="0.3">
      <c r="A485" s="148"/>
      <c r="B485" s="149"/>
      <c r="C485" s="236" t="str">
        <f t="shared" si="7"/>
        <v/>
      </c>
      <c r="D485" s="198" t="str">
        <f>IF('DATA - Baseline'!D485="","",'DATA - Baseline'!D485)</f>
        <v/>
      </c>
      <c r="E485" s="178" t="str">
        <f>IF('DATA - Baseline'!E485="","",'DATA - Baseline'!E485)</f>
        <v/>
      </c>
      <c r="F485" s="178" t="str">
        <f>IF('DATA - Baseline'!F485="","",'DATA - Baseline'!F485)</f>
        <v/>
      </c>
      <c r="G485" s="178" t="str">
        <f>IF('DATA - Baseline'!G484="","",INDEX(Codes,MATCH('DATA - Baseline'!G484,Modes,0)))</f>
        <v/>
      </c>
      <c r="H485" s="178"/>
      <c r="I485" s="178" t="str">
        <f>IF('DATA - Baseline'!I485="","",INDEX(Codes,MATCH('DATA - Baseline'!I485,Modes,0)))</f>
        <v/>
      </c>
      <c r="J485" s="134"/>
      <c r="K485" s="192" t="str">
        <f>IF('DATA - Baseline'!K485=0,"",IF('DATA - Baseline'!K485="","",'DATA - Baseline'!K485))</f>
        <v/>
      </c>
      <c r="L485" s="192" t="str">
        <f>IF('DATA - Baseline'!L485="Yes",1,IF('DATA - Baseline'!L485="No",2,""))</f>
        <v/>
      </c>
      <c r="M485" s="192" t="str">
        <f>IF('DATA - Baseline'!M485="Yes",1,IF('DATA - Baseline'!M485="No",2,""))</f>
        <v/>
      </c>
      <c r="N485" s="178" t="str">
        <f>IF('DATA - Baseline'!N485="Relaxed",1,IF('DATA - Baseline'!N485="Rushed",2,IF('DATA - Baseline'!N485="Happy",3,IF('DATA - Baseline'!N485="Frustrated",4,IF('DATA - Baseline'!N485="Other",5,"")))))</f>
        <v/>
      </c>
      <c r="O485" s="176"/>
      <c r="P485" s="178" t="str">
        <f>IF('DATA - Baseline'!P485="","",'DATA - Baseline'!P485)</f>
        <v/>
      </c>
      <c r="Q485" s="178" t="str">
        <f>IF('DATA - Baseline'!Q485="Boy",1,IF('DATA - Baseline'!Q485="Girl",2,""))</f>
        <v/>
      </c>
      <c r="R485" s="192" t="str">
        <f>IF('DATA - Baseline'!R485&gt;0,'DATA - Baseline'!R485,"")</f>
        <v/>
      </c>
      <c r="S485" s="178" t="str">
        <f>IF('DATA - Baseline'!S485="Less than 0.5km",1,IF('DATA - Baseline'!S485="0.51 to 1.59km",2,IF('DATA - Baseline'!S485="1.6 to 3km",3,IF('DATA - Baseline'!S485="Over 3km",4, ""))))</f>
        <v/>
      </c>
      <c r="T485" s="126"/>
      <c r="U485" s="135"/>
      <c r="V485" s="135"/>
      <c r="W485" s="135"/>
      <c r="X485" s="135"/>
      <c r="Y485" s="135"/>
      <c r="Z485" s="178" t="str">
        <f>IF('DATA - Baseline'!Z485="STRONGLY AGREE",1,IF('DATA - Baseline'!Z485="AGREE",2,IF('DATA - Baseline'!Z485="DISAGREE",3,IF('DATA - Baseline'!Z485="STRONGLY DISAGREE",4, ""))))</f>
        <v/>
      </c>
      <c r="AA485" s="178" t="str">
        <f>IF(C485="","",(IF(COUNTA('DATA - Baseline'!AB485:AV485)&gt;0,1,2)))</f>
        <v/>
      </c>
      <c r="AB485" s="152"/>
      <c r="AC485" s="153"/>
      <c r="AD485" s="153"/>
      <c r="AE485" s="153"/>
      <c r="AF485" s="153"/>
      <c r="AG485" s="153"/>
      <c r="AH485" s="150"/>
      <c r="AI485" s="156"/>
      <c r="AJ485" s="156"/>
      <c r="AK485" s="156"/>
      <c r="AL485" s="156"/>
      <c r="AM485" s="156"/>
      <c r="AN485" s="156"/>
      <c r="AO485" s="157"/>
      <c r="AP485" s="158"/>
      <c r="AQ485" s="158"/>
      <c r="AR485" s="158"/>
      <c r="AS485" s="158"/>
      <c r="AT485" s="158"/>
      <c r="AU485" s="158"/>
      <c r="AV485" s="158"/>
      <c r="AW485" s="178" t="str">
        <f>IF('DATA - Baseline'!AW485="Relaxed",1,IF('DATA - Baseline'!AW485="Rushed",2,IF('DATA - Baseline'!AW485="Happy",3,IF('DATA - Baseline'!AW485="Tired",4,""))))</f>
        <v/>
      </c>
      <c r="AX485" s="178" t="str">
        <f>IF('DATA - Baseline'!AX485="Relaxed",1,IF('DATA - Baseline'!AX485="Rushed",2,IF('DATA - Baseline'!AX485="Happy",3,IF('DATA - Baseline'!AX485="Tired",4,""))))</f>
        <v/>
      </c>
      <c r="AY485" s="154"/>
      <c r="AZ485" s="314" t="str">
        <f>IF('DATA - Baseline'!AZ485="Yes",1,IF('DATA - Baseline'!AZ485="No",2,""))</f>
        <v/>
      </c>
      <c r="BA485" s="273"/>
      <c r="BB485" s="159"/>
      <c r="BC485" s="159"/>
      <c r="BE485" s="175"/>
    </row>
    <row r="486" spans="1:57" s="132" customFormat="1" ht="15" x14ac:dyDescent="0.3">
      <c r="A486" s="148"/>
      <c r="B486" s="149"/>
      <c r="C486" s="236" t="str">
        <f t="shared" si="7"/>
        <v/>
      </c>
      <c r="D486" s="198" t="str">
        <f>IF('DATA - Baseline'!D486="","",'DATA - Baseline'!D486)</f>
        <v/>
      </c>
      <c r="E486" s="178" t="str">
        <f>IF('DATA - Baseline'!E486="","",'DATA - Baseline'!E486)</f>
        <v/>
      </c>
      <c r="F486" s="178" t="str">
        <f>IF('DATA - Baseline'!F486="","",'DATA - Baseline'!F486)</f>
        <v/>
      </c>
      <c r="G486" s="178" t="str">
        <f>IF('DATA - Baseline'!G485="","",INDEX(Codes,MATCH('DATA - Baseline'!G485,Modes,0)))</f>
        <v/>
      </c>
      <c r="H486" s="178"/>
      <c r="I486" s="178" t="str">
        <f>IF('DATA - Baseline'!I486="","",INDEX(Codes,MATCH('DATA - Baseline'!I486,Modes,0)))</f>
        <v/>
      </c>
      <c r="J486" s="134"/>
      <c r="K486" s="192" t="str">
        <f>IF('DATA - Baseline'!K486=0,"",IF('DATA - Baseline'!K486="","",'DATA - Baseline'!K486))</f>
        <v/>
      </c>
      <c r="L486" s="192" t="str">
        <f>IF('DATA - Baseline'!L486="Yes",1,IF('DATA - Baseline'!L486="No",2,""))</f>
        <v/>
      </c>
      <c r="M486" s="192" t="str">
        <f>IF('DATA - Baseline'!M486="Yes",1,IF('DATA - Baseline'!M486="No",2,""))</f>
        <v/>
      </c>
      <c r="N486" s="178" t="str">
        <f>IF('DATA - Baseline'!N486="Relaxed",1,IF('DATA - Baseline'!N486="Rushed",2,IF('DATA - Baseline'!N486="Happy",3,IF('DATA - Baseline'!N486="Frustrated",4,IF('DATA - Baseline'!N486="Other",5,"")))))</f>
        <v/>
      </c>
      <c r="O486" s="176"/>
      <c r="P486" s="178" t="str">
        <f>IF('DATA - Baseline'!P486="","",'DATA - Baseline'!P486)</f>
        <v/>
      </c>
      <c r="Q486" s="178" t="str">
        <f>IF('DATA - Baseline'!Q486="Boy",1,IF('DATA - Baseline'!Q486="Girl",2,""))</f>
        <v/>
      </c>
      <c r="R486" s="192" t="str">
        <f>IF('DATA - Baseline'!R486&gt;0,'DATA - Baseline'!R486,"")</f>
        <v/>
      </c>
      <c r="S486" s="178" t="str">
        <f>IF('DATA - Baseline'!S486="Less than 0.5km",1,IF('DATA - Baseline'!S486="0.51 to 1.59km",2,IF('DATA - Baseline'!S486="1.6 to 3km",3,IF('DATA - Baseline'!S486="Over 3km",4, ""))))</f>
        <v/>
      </c>
      <c r="T486" s="126"/>
      <c r="U486" s="135"/>
      <c r="V486" s="135"/>
      <c r="W486" s="135"/>
      <c r="X486" s="135"/>
      <c r="Y486" s="135"/>
      <c r="Z486" s="178" t="str">
        <f>IF('DATA - Baseline'!Z486="STRONGLY AGREE",1,IF('DATA - Baseline'!Z486="AGREE",2,IF('DATA - Baseline'!Z486="DISAGREE",3,IF('DATA - Baseline'!Z486="STRONGLY DISAGREE",4, ""))))</f>
        <v/>
      </c>
      <c r="AA486" s="178" t="str">
        <f>IF(C486="","",(IF(COUNTA('DATA - Baseline'!AB486:AV486)&gt;0,1,2)))</f>
        <v/>
      </c>
      <c r="AB486" s="152"/>
      <c r="AC486" s="153"/>
      <c r="AD486" s="153"/>
      <c r="AE486" s="153"/>
      <c r="AF486" s="153"/>
      <c r="AG486" s="153"/>
      <c r="AH486" s="151"/>
      <c r="AI486" s="156"/>
      <c r="AJ486" s="156"/>
      <c r="AK486" s="156"/>
      <c r="AL486" s="156"/>
      <c r="AM486" s="156"/>
      <c r="AN486" s="156"/>
      <c r="AO486" s="157"/>
      <c r="AP486" s="158"/>
      <c r="AQ486" s="158"/>
      <c r="AR486" s="158"/>
      <c r="AS486" s="158"/>
      <c r="AT486" s="158"/>
      <c r="AU486" s="158"/>
      <c r="AV486" s="158"/>
      <c r="AW486" s="178" t="str">
        <f>IF('DATA - Baseline'!AW486="Relaxed",1,IF('DATA - Baseline'!AW486="Rushed",2,IF('DATA - Baseline'!AW486="Happy",3,IF('DATA - Baseline'!AW486="Tired",4,""))))</f>
        <v/>
      </c>
      <c r="AX486" s="178" t="str">
        <f>IF('DATA - Baseline'!AX486="Relaxed",1,IF('DATA - Baseline'!AX486="Rushed",2,IF('DATA - Baseline'!AX486="Happy",3,IF('DATA - Baseline'!AX486="Tired",4,""))))</f>
        <v/>
      </c>
      <c r="AY486" s="154"/>
      <c r="AZ486" s="314" t="str">
        <f>IF('DATA - Baseline'!AZ486="Yes",1,IF('DATA - Baseline'!AZ486="No",2,""))</f>
        <v/>
      </c>
      <c r="BA486" s="273"/>
      <c r="BB486" s="159"/>
      <c r="BC486" s="159"/>
      <c r="BE486" s="175"/>
    </row>
    <row r="487" spans="1:57" s="132" customFormat="1" ht="15" x14ac:dyDescent="0.3">
      <c r="A487" s="148"/>
      <c r="B487" s="149"/>
      <c r="C487" s="236" t="str">
        <f t="shared" si="7"/>
        <v/>
      </c>
      <c r="D487" s="198" t="str">
        <f>IF('DATA - Baseline'!D487="","",'DATA - Baseline'!D487)</f>
        <v/>
      </c>
      <c r="E487" s="178" t="str">
        <f>IF('DATA - Baseline'!E487="","",'DATA - Baseline'!E487)</f>
        <v/>
      </c>
      <c r="F487" s="178" t="str">
        <f>IF('DATA - Baseline'!F487="","",'DATA - Baseline'!F487)</f>
        <v/>
      </c>
      <c r="G487" s="178" t="str">
        <f>IF('DATA - Baseline'!G486="","",INDEX(Codes,MATCH('DATA - Baseline'!G486,Modes,0)))</f>
        <v/>
      </c>
      <c r="H487" s="178"/>
      <c r="I487" s="178" t="str">
        <f>IF('DATA - Baseline'!I487="","",INDEX(Codes,MATCH('DATA - Baseline'!I487,Modes,0)))</f>
        <v/>
      </c>
      <c r="J487" s="134"/>
      <c r="K487" s="192" t="str">
        <f>IF('DATA - Baseline'!K487=0,"",IF('DATA - Baseline'!K487="","",'DATA - Baseline'!K487))</f>
        <v/>
      </c>
      <c r="L487" s="192" t="str">
        <f>IF('DATA - Baseline'!L487="Yes",1,IF('DATA - Baseline'!L487="No",2,""))</f>
        <v/>
      </c>
      <c r="M487" s="192" t="str">
        <f>IF('DATA - Baseline'!M487="Yes",1,IF('DATA - Baseline'!M487="No",2,""))</f>
        <v/>
      </c>
      <c r="N487" s="178" t="str">
        <f>IF('DATA - Baseline'!N487="Relaxed",1,IF('DATA - Baseline'!N487="Rushed",2,IF('DATA - Baseline'!N487="Happy",3,IF('DATA - Baseline'!N487="Frustrated",4,IF('DATA - Baseline'!N487="Other",5,"")))))</f>
        <v/>
      </c>
      <c r="O487" s="176"/>
      <c r="P487" s="178" t="str">
        <f>IF('DATA - Baseline'!P487="","",'DATA - Baseline'!P487)</f>
        <v/>
      </c>
      <c r="Q487" s="178" t="str">
        <f>IF('DATA - Baseline'!Q487="Boy",1,IF('DATA - Baseline'!Q487="Girl",2,""))</f>
        <v/>
      </c>
      <c r="R487" s="192" t="str">
        <f>IF('DATA - Baseline'!R487&gt;0,'DATA - Baseline'!R487,"")</f>
        <v/>
      </c>
      <c r="S487" s="178" t="str">
        <f>IF('DATA - Baseline'!S487="Less than 0.5km",1,IF('DATA - Baseline'!S487="0.51 to 1.59km",2,IF('DATA - Baseline'!S487="1.6 to 3km",3,IF('DATA - Baseline'!S487="Over 3km",4, ""))))</f>
        <v/>
      </c>
      <c r="T487" s="126"/>
      <c r="U487" s="135"/>
      <c r="V487" s="135"/>
      <c r="W487" s="135"/>
      <c r="X487" s="135"/>
      <c r="Y487" s="135"/>
      <c r="Z487" s="178" t="str">
        <f>IF('DATA - Baseline'!Z487="STRONGLY AGREE",1,IF('DATA - Baseline'!Z487="AGREE",2,IF('DATA - Baseline'!Z487="DISAGREE",3,IF('DATA - Baseline'!Z487="STRONGLY DISAGREE",4, ""))))</f>
        <v/>
      </c>
      <c r="AA487" s="178" t="str">
        <f>IF(C487="","",(IF(COUNTA('DATA - Baseline'!AB487:AV487)&gt;0,1,2)))</f>
        <v/>
      </c>
      <c r="AB487" s="152"/>
      <c r="AC487" s="153"/>
      <c r="AD487" s="153"/>
      <c r="AE487" s="153"/>
      <c r="AF487" s="153"/>
      <c r="AG487" s="153"/>
      <c r="AH487" s="151"/>
      <c r="AI487" s="156"/>
      <c r="AJ487" s="156"/>
      <c r="AK487" s="156"/>
      <c r="AL487" s="156"/>
      <c r="AM487" s="156"/>
      <c r="AN487" s="156"/>
      <c r="AO487" s="157"/>
      <c r="AP487" s="158"/>
      <c r="AQ487" s="158"/>
      <c r="AR487" s="158"/>
      <c r="AS487" s="158"/>
      <c r="AT487" s="158"/>
      <c r="AU487" s="158"/>
      <c r="AV487" s="158"/>
      <c r="AW487" s="178" t="str">
        <f>IF('DATA - Baseline'!AW487="Relaxed",1,IF('DATA - Baseline'!AW487="Rushed",2,IF('DATA - Baseline'!AW487="Happy",3,IF('DATA - Baseline'!AW487="Tired",4,""))))</f>
        <v/>
      </c>
      <c r="AX487" s="178" t="str">
        <f>IF('DATA - Baseline'!AX487="Relaxed",1,IF('DATA - Baseline'!AX487="Rushed",2,IF('DATA - Baseline'!AX487="Happy",3,IF('DATA - Baseline'!AX487="Tired",4,""))))</f>
        <v/>
      </c>
      <c r="AY487" s="154"/>
      <c r="AZ487" s="314" t="str">
        <f>IF('DATA - Baseline'!AZ487="Yes",1,IF('DATA - Baseline'!AZ487="No",2,""))</f>
        <v/>
      </c>
      <c r="BA487" s="273"/>
      <c r="BB487" s="159"/>
      <c r="BC487" s="159"/>
      <c r="BE487" s="175"/>
    </row>
    <row r="488" spans="1:57" s="132" customFormat="1" ht="15" x14ac:dyDescent="0.3">
      <c r="A488" s="148"/>
      <c r="B488" s="149"/>
      <c r="C488" s="236" t="str">
        <f t="shared" si="7"/>
        <v/>
      </c>
      <c r="D488" s="198" t="str">
        <f>IF('DATA - Baseline'!D488="","",'DATA - Baseline'!D488)</f>
        <v/>
      </c>
      <c r="E488" s="178" t="str">
        <f>IF('DATA - Baseline'!E488="","",'DATA - Baseline'!E488)</f>
        <v/>
      </c>
      <c r="F488" s="178" t="str">
        <f>IF('DATA - Baseline'!F488="","",'DATA - Baseline'!F488)</f>
        <v/>
      </c>
      <c r="G488" s="178" t="str">
        <f>IF('DATA - Baseline'!G487="","",INDEX(Codes,MATCH('DATA - Baseline'!G487,Modes,0)))</f>
        <v/>
      </c>
      <c r="H488" s="178"/>
      <c r="I488" s="178" t="str">
        <f>IF('DATA - Baseline'!I488="","",INDEX(Codes,MATCH('DATA - Baseline'!I488,Modes,0)))</f>
        <v/>
      </c>
      <c r="J488" s="134"/>
      <c r="K488" s="192" t="str">
        <f>IF('DATA - Baseline'!K488=0,"",IF('DATA - Baseline'!K488="","",'DATA - Baseline'!K488))</f>
        <v/>
      </c>
      <c r="L488" s="192" t="str">
        <f>IF('DATA - Baseline'!L488="Yes",1,IF('DATA - Baseline'!L488="No",2,""))</f>
        <v/>
      </c>
      <c r="M488" s="192" t="str">
        <f>IF('DATA - Baseline'!M488="Yes",1,IF('DATA - Baseline'!M488="No",2,""))</f>
        <v/>
      </c>
      <c r="N488" s="178" t="str">
        <f>IF('DATA - Baseline'!N488="Relaxed",1,IF('DATA - Baseline'!N488="Rushed",2,IF('DATA - Baseline'!N488="Happy",3,IF('DATA - Baseline'!N488="Frustrated",4,IF('DATA - Baseline'!N488="Other",5,"")))))</f>
        <v/>
      </c>
      <c r="O488" s="176"/>
      <c r="P488" s="178" t="str">
        <f>IF('DATA - Baseline'!P488="","",'DATA - Baseline'!P488)</f>
        <v/>
      </c>
      <c r="Q488" s="178" t="str">
        <f>IF('DATA - Baseline'!Q488="Boy",1,IF('DATA - Baseline'!Q488="Girl",2,""))</f>
        <v/>
      </c>
      <c r="R488" s="192" t="str">
        <f>IF('DATA - Baseline'!R488&gt;0,'DATA - Baseline'!R488,"")</f>
        <v/>
      </c>
      <c r="S488" s="178" t="str">
        <f>IF('DATA - Baseline'!S488="Less than 0.5km",1,IF('DATA - Baseline'!S488="0.51 to 1.59km",2,IF('DATA - Baseline'!S488="1.6 to 3km",3,IF('DATA - Baseline'!S488="Over 3km",4, ""))))</f>
        <v/>
      </c>
      <c r="T488" s="126"/>
      <c r="U488" s="135"/>
      <c r="V488" s="135"/>
      <c r="W488" s="135"/>
      <c r="X488" s="135"/>
      <c r="Y488" s="135"/>
      <c r="Z488" s="178" t="str">
        <f>IF('DATA - Baseline'!Z488="STRONGLY AGREE",1,IF('DATA - Baseline'!Z488="AGREE",2,IF('DATA - Baseline'!Z488="DISAGREE",3,IF('DATA - Baseline'!Z488="STRONGLY DISAGREE",4, ""))))</f>
        <v/>
      </c>
      <c r="AA488" s="178" t="str">
        <f>IF(C488="","",(IF(COUNTA('DATA - Baseline'!AB488:AV488)&gt;0,1,2)))</f>
        <v/>
      </c>
      <c r="AB488" s="152"/>
      <c r="AC488" s="153"/>
      <c r="AD488" s="153"/>
      <c r="AE488" s="153"/>
      <c r="AF488" s="153"/>
      <c r="AG488" s="153"/>
      <c r="AH488" s="151"/>
      <c r="AI488" s="156"/>
      <c r="AJ488" s="156"/>
      <c r="AK488" s="156"/>
      <c r="AL488" s="156"/>
      <c r="AM488" s="156"/>
      <c r="AN488" s="156"/>
      <c r="AO488" s="157"/>
      <c r="AP488" s="158"/>
      <c r="AQ488" s="158"/>
      <c r="AR488" s="158"/>
      <c r="AS488" s="158"/>
      <c r="AT488" s="158"/>
      <c r="AU488" s="158"/>
      <c r="AV488" s="158"/>
      <c r="AW488" s="178" t="str">
        <f>IF('DATA - Baseline'!AW488="Relaxed",1,IF('DATA - Baseline'!AW488="Rushed",2,IF('DATA - Baseline'!AW488="Happy",3,IF('DATA - Baseline'!AW488="Tired",4,""))))</f>
        <v/>
      </c>
      <c r="AX488" s="178" t="str">
        <f>IF('DATA - Baseline'!AX488="Relaxed",1,IF('DATA - Baseline'!AX488="Rushed",2,IF('DATA - Baseline'!AX488="Happy",3,IF('DATA - Baseline'!AX488="Tired",4,""))))</f>
        <v/>
      </c>
      <c r="AY488" s="154"/>
      <c r="AZ488" s="314" t="str">
        <f>IF('DATA - Baseline'!AZ488="Yes",1,IF('DATA - Baseline'!AZ488="No",2,""))</f>
        <v/>
      </c>
      <c r="BA488" s="273"/>
      <c r="BB488" s="159"/>
      <c r="BC488" s="159"/>
      <c r="BE488" s="175"/>
    </row>
    <row r="489" spans="1:57" s="132" customFormat="1" ht="15" x14ac:dyDescent="0.3">
      <c r="A489" s="148"/>
      <c r="B489" s="149"/>
      <c r="C489" s="236" t="str">
        <f t="shared" si="7"/>
        <v/>
      </c>
      <c r="D489" s="198" t="str">
        <f>IF('DATA - Baseline'!D489="","",'DATA - Baseline'!D489)</f>
        <v/>
      </c>
      <c r="E489" s="178" t="str">
        <f>IF('DATA - Baseline'!E489="","",'DATA - Baseline'!E489)</f>
        <v/>
      </c>
      <c r="F489" s="178" t="str">
        <f>IF('DATA - Baseline'!F489="","",'DATA - Baseline'!F489)</f>
        <v/>
      </c>
      <c r="G489" s="178" t="str">
        <f>IF('DATA - Baseline'!G488="","",INDEX(Codes,MATCH('DATA - Baseline'!G488,Modes,0)))</f>
        <v/>
      </c>
      <c r="H489" s="178"/>
      <c r="I489" s="178" t="str">
        <f>IF('DATA - Baseline'!I489="","",INDEX(Codes,MATCH('DATA - Baseline'!I489,Modes,0)))</f>
        <v/>
      </c>
      <c r="J489" s="134"/>
      <c r="K489" s="192" t="str">
        <f>IF('DATA - Baseline'!K489=0,"",IF('DATA - Baseline'!K489="","",'DATA - Baseline'!K489))</f>
        <v/>
      </c>
      <c r="L489" s="192" t="str">
        <f>IF('DATA - Baseline'!L489="Yes",1,IF('DATA - Baseline'!L489="No",2,""))</f>
        <v/>
      </c>
      <c r="M489" s="192" t="str">
        <f>IF('DATA - Baseline'!M489="Yes",1,IF('DATA - Baseline'!M489="No",2,""))</f>
        <v/>
      </c>
      <c r="N489" s="178" t="str">
        <f>IF('DATA - Baseline'!N489="Relaxed",1,IF('DATA - Baseline'!N489="Rushed",2,IF('DATA - Baseline'!N489="Happy",3,IF('DATA - Baseline'!N489="Frustrated",4,IF('DATA - Baseline'!N489="Other",5,"")))))</f>
        <v/>
      </c>
      <c r="O489" s="176"/>
      <c r="P489" s="178" t="str">
        <f>IF('DATA - Baseline'!P489="","",'DATA - Baseline'!P489)</f>
        <v/>
      </c>
      <c r="Q489" s="178" t="str">
        <f>IF('DATA - Baseline'!Q489="Boy",1,IF('DATA - Baseline'!Q489="Girl",2,""))</f>
        <v/>
      </c>
      <c r="R489" s="192" t="str">
        <f>IF('DATA - Baseline'!R489&gt;0,'DATA - Baseline'!R489,"")</f>
        <v/>
      </c>
      <c r="S489" s="178" t="str">
        <f>IF('DATA - Baseline'!S489="Less than 0.5km",1,IF('DATA - Baseline'!S489="0.51 to 1.59km",2,IF('DATA - Baseline'!S489="1.6 to 3km",3,IF('DATA - Baseline'!S489="Over 3km",4, ""))))</f>
        <v/>
      </c>
      <c r="T489" s="126"/>
      <c r="U489" s="135"/>
      <c r="V489" s="135"/>
      <c r="W489" s="135"/>
      <c r="X489" s="135"/>
      <c r="Y489" s="135"/>
      <c r="Z489" s="178" t="str">
        <f>IF('DATA - Baseline'!Z489="STRONGLY AGREE",1,IF('DATA - Baseline'!Z489="AGREE",2,IF('DATA - Baseline'!Z489="DISAGREE",3,IF('DATA - Baseline'!Z489="STRONGLY DISAGREE",4, ""))))</f>
        <v/>
      </c>
      <c r="AA489" s="178" t="str">
        <f>IF(C489="","",(IF(COUNTA('DATA - Baseline'!AB489:AV489)&gt;0,1,2)))</f>
        <v/>
      </c>
      <c r="AB489" s="152"/>
      <c r="AC489" s="153"/>
      <c r="AD489" s="153"/>
      <c r="AE489" s="153"/>
      <c r="AF489" s="153"/>
      <c r="AG489" s="153"/>
      <c r="AH489" s="151"/>
      <c r="AI489" s="156"/>
      <c r="AJ489" s="156"/>
      <c r="AK489" s="156"/>
      <c r="AL489" s="156"/>
      <c r="AM489" s="156"/>
      <c r="AN489" s="156"/>
      <c r="AO489" s="157"/>
      <c r="AP489" s="158"/>
      <c r="AQ489" s="158"/>
      <c r="AR489" s="158"/>
      <c r="AS489" s="158"/>
      <c r="AT489" s="158"/>
      <c r="AU489" s="158"/>
      <c r="AV489" s="158"/>
      <c r="AW489" s="178" t="str">
        <f>IF('DATA - Baseline'!AW489="Relaxed",1,IF('DATA - Baseline'!AW489="Rushed",2,IF('DATA - Baseline'!AW489="Happy",3,IF('DATA - Baseline'!AW489="Tired",4,""))))</f>
        <v/>
      </c>
      <c r="AX489" s="178" t="str">
        <f>IF('DATA - Baseline'!AX489="Relaxed",1,IF('DATA - Baseline'!AX489="Rushed",2,IF('DATA - Baseline'!AX489="Happy",3,IF('DATA - Baseline'!AX489="Tired",4,""))))</f>
        <v/>
      </c>
      <c r="AY489" s="154"/>
      <c r="AZ489" s="314" t="str">
        <f>IF('DATA - Baseline'!AZ489="Yes",1,IF('DATA - Baseline'!AZ489="No",2,""))</f>
        <v/>
      </c>
      <c r="BA489" s="273"/>
      <c r="BB489" s="159"/>
      <c r="BC489" s="159"/>
      <c r="BE489" s="175"/>
    </row>
    <row r="490" spans="1:57" s="132" customFormat="1" ht="15" x14ac:dyDescent="0.3">
      <c r="A490" s="148"/>
      <c r="B490" s="149"/>
      <c r="C490" s="236" t="str">
        <f t="shared" si="7"/>
        <v/>
      </c>
      <c r="D490" s="198" t="str">
        <f>IF('DATA - Baseline'!D490="","",'DATA - Baseline'!D490)</f>
        <v/>
      </c>
      <c r="E490" s="178" t="str">
        <f>IF('DATA - Baseline'!E490="","",'DATA - Baseline'!E490)</f>
        <v/>
      </c>
      <c r="F490" s="178" t="str">
        <f>IF('DATA - Baseline'!F490="","",'DATA - Baseline'!F490)</f>
        <v/>
      </c>
      <c r="G490" s="178" t="str">
        <f>IF('DATA - Baseline'!G489="","",INDEX(Codes,MATCH('DATA - Baseline'!G489,Modes,0)))</f>
        <v/>
      </c>
      <c r="H490" s="178"/>
      <c r="I490" s="178" t="str">
        <f>IF('DATA - Baseline'!I490="","",INDEX(Codes,MATCH('DATA - Baseline'!I490,Modes,0)))</f>
        <v/>
      </c>
      <c r="J490" s="134"/>
      <c r="K490" s="192" t="str">
        <f>IF('DATA - Baseline'!K490=0,"",IF('DATA - Baseline'!K490="","",'DATA - Baseline'!K490))</f>
        <v/>
      </c>
      <c r="L490" s="192" t="str">
        <f>IF('DATA - Baseline'!L490="Yes",1,IF('DATA - Baseline'!L490="No",2,""))</f>
        <v/>
      </c>
      <c r="M490" s="192" t="str">
        <f>IF('DATA - Baseline'!M490="Yes",1,IF('DATA - Baseline'!M490="No",2,""))</f>
        <v/>
      </c>
      <c r="N490" s="178" t="str">
        <f>IF('DATA - Baseline'!N490="Relaxed",1,IF('DATA - Baseline'!N490="Rushed",2,IF('DATA - Baseline'!N490="Happy",3,IF('DATA - Baseline'!N490="Frustrated",4,IF('DATA - Baseline'!N490="Other",5,"")))))</f>
        <v/>
      </c>
      <c r="O490" s="176"/>
      <c r="P490" s="178" t="str">
        <f>IF('DATA - Baseline'!P490="","",'DATA - Baseline'!P490)</f>
        <v/>
      </c>
      <c r="Q490" s="178" t="str">
        <f>IF('DATA - Baseline'!Q490="Boy",1,IF('DATA - Baseline'!Q490="Girl",2,""))</f>
        <v/>
      </c>
      <c r="R490" s="192" t="str">
        <f>IF('DATA - Baseline'!R490&gt;0,'DATA - Baseline'!R490,"")</f>
        <v/>
      </c>
      <c r="S490" s="178" t="str">
        <f>IF('DATA - Baseline'!S490="Less than 0.5km",1,IF('DATA - Baseline'!S490="0.51 to 1.59km",2,IF('DATA - Baseline'!S490="1.6 to 3km",3,IF('DATA - Baseline'!S490="Over 3km",4, ""))))</f>
        <v/>
      </c>
      <c r="T490" s="126"/>
      <c r="U490" s="135"/>
      <c r="V490" s="135"/>
      <c r="W490" s="135"/>
      <c r="X490" s="135"/>
      <c r="Y490" s="135"/>
      <c r="Z490" s="178" t="str">
        <f>IF('DATA - Baseline'!Z490="STRONGLY AGREE",1,IF('DATA - Baseline'!Z490="AGREE",2,IF('DATA - Baseline'!Z490="DISAGREE",3,IF('DATA - Baseline'!Z490="STRONGLY DISAGREE",4, ""))))</f>
        <v/>
      </c>
      <c r="AA490" s="178" t="str">
        <f>IF(C490="","",(IF(COUNTA('DATA - Baseline'!AB490:AV490)&gt;0,1,2)))</f>
        <v/>
      </c>
      <c r="AB490" s="152"/>
      <c r="AC490" s="153"/>
      <c r="AD490" s="153"/>
      <c r="AE490" s="153"/>
      <c r="AF490" s="153"/>
      <c r="AG490" s="153"/>
      <c r="AH490" s="151"/>
      <c r="AI490" s="156"/>
      <c r="AJ490" s="156"/>
      <c r="AK490" s="156"/>
      <c r="AL490" s="156"/>
      <c r="AM490" s="156"/>
      <c r="AN490" s="156"/>
      <c r="AO490" s="157"/>
      <c r="AP490" s="158"/>
      <c r="AQ490" s="158"/>
      <c r="AR490" s="158"/>
      <c r="AS490" s="158"/>
      <c r="AT490" s="158"/>
      <c r="AU490" s="158"/>
      <c r="AV490" s="158"/>
      <c r="AW490" s="178" t="str">
        <f>IF('DATA - Baseline'!AW490="Relaxed",1,IF('DATA - Baseline'!AW490="Rushed",2,IF('DATA - Baseline'!AW490="Happy",3,IF('DATA - Baseline'!AW490="Tired",4,""))))</f>
        <v/>
      </c>
      <c r="AX490" s="178" t="str">
        <f>IF('DATA - Baseline'!AX490="Relaxed",1,IF('DATA - Baseline'!AX490="Rushed",2,IF('DATA - Baseline'!AX490="Happy",3,IF('DATA - Baseline'!AX490="Tired",4,""))))</f>
        <v/>
      </c>
      <c r="AY490" s="154"/>
      <c r="AZ490" s="314" t="str">
        <f>IF('DATA - Baseline'!AZ490="Yes",1,IF('DATA - Baseline'!AZ490="No",2,""))</f>
        <v/>
      </c>
      <c r="BA490" s="273"/>
      <c r="BB490" s="159"/>
      <c r="BC490" s="159"/>
      <c r="BE490" s="175"/>
    </row>
    <row r="491" spans="1:57" s="132" customFormat="1" ht="15" x14ac:dyDescent="0.3">
      <c r="A491" s="148"/>
      <c r="B491" s="149"/>
      <c r="C491" s="236" t="str">
        <f t="shared" si="7"/>
        <v/>
      </c>
      <c r="D491" s="198" t="str">
        <f>IF('DATA - Baseline'!D491="","",'DATA - Baseline'!D491)</f>
        <v/>
      </c>
      <c r="E491" s="178" t="str">
        <f>IF('DATA - Baseline'!E491="","",'DATA - Baseline'!E491)</f>
        <v/>
      </c>
      <c r="F491" s="178" t="str">
        <f>IF('DATA - Baseline'!F491="","",'DATA - Baseline'!F491)</f>
        <v/>
      </c>
      <c r="G491" s="178" t="str">
        <f>IF('DATA - Baseline'!G490="","",INDEX(Codes,MATCH('DATA - Baseline'!G490,Modes,0)))</f>
        <v/>
      </c>
      <c r="H491" s="178"/>
      <c r="I491" s="178" t="str">
        <f>IF('DATA - Baseline'!I491="","",INDEX(Codes,MATCH('DATA - Baseline'!I491,Modes,0)))</f>
        <v/>
      </c>
      <c r="J491" s="134"/>
      <c r="K491" s="192" t="str">
        <f>IF('DATA - Baseline'!K491=0,"",IF('DATA - Baseline'!K491="","",'DATA - Baseline'!K491))</f>
        <v/>
      </c>
      <c r="L491" s="192" t="str">
        <f>IF('DATA - Baseline'!L491="Yes",1,IF('DATA - Baseline'!L491="No",2,""))</f>
        <v/>
      </c>
      <c r="M491" s="192" t="str">
        <f>IF('DATA - Baseline'!M491="Yes",1,IF('DATA - Baseline'!M491="No",2,""))</f>
        <v/>
      </c>
      <c r="N491" s="178" t="str">
        <f>IF('DATA - Baseline'!N491="Relaxed",1,IF('DATA - Baseline'!N491="Rushed",2,IF('DATA - Baseline'!N491="Happy",3,IF('DATA - Baseline'!N491="Frustrated",4,IF('DATA - Baseline'!N491="Other",5,"")))))</f>
        <v/>
      </c>
      <c r="O491" s="176"/>
      <c r="P491" s="178" t="str">
        <f>IF('DATA - Baseline'!P491="","",'DATA - Baseline'!P491)</f>
        <v/>
      </c>
      <c r="Q491" s="178" t="str">
        <f>IF('DATA - Baseline'!Q491="Boy",1,IF('DATA - Baseline'!Q491="Girl",2,""))</f>
        <v/>
      </c>
      <c r="R491" s="192" t="str">
        <f>IF('DATA - Baseline'!R491&gt;0,'DATA - Baseline'!R491,"")</f>
        <v/>
      </c>
      <c r="S491" s="178" t="str">
        <f>IF('DATA - Baseline'!S491="Less than 0.5km",1,IF('DATA - Baseline'!S491="0.51 to 1.59km",2,IF('DATA - Baseline'!S491="1.6 to 3km",3,IF('DATA - Baseline'!S491="Over 3km",4, ""))))</f>
        <v/>
      </c>
      <c r="T491" s="126"/>
      <c r="U491" s="135"/>
      <c r="V491" s="135"/>
      <c r="W491" s="135"/>
      <c r="X491" s="135"/>
      <c r="Y491" s="135"/>
      <c r="Z491" s="178" t="str">
        <f>IF('DATA - Baseline'!Z491="STRONGLY AGREE",1,IF('DATA - Baseline'!Z491="AGREE",2,IF('DATA - Baseline'!Z491="DISAGREE",3,IF('DATA - Baseline'!Z491="STRONGLY DISAGREE",4, ""))))</f>
        <v/>
      </c>
      <c r="AA491" s="178" t="str">
        <f>IF(C491="","",(IF(COUNTA('DATA - Baseline'!AB491:AV491)&gt;0,1,2)))</f>
        <v/>
      </c>
      <c r="AB491" s="152"/>
      <c r="AC491" s="153"/>
      <c r="AD491" s="153"/>
      <c r="AE491" s="153"/>
      <c r="AF491" s="153"/>
      <c r="AG491" s="153"/>
      <c r="AH491" s="151"/>
      <c r="AI491" s="156"/>
      <c r="AJ491" s="156"/>
      <c r="AK491" s="156"/>
      <c r="AL491" s="156"/>
      <c r="AM491" s="156"/>
      <c r="AN491" s="156"/>
      <c r="AO491" s="157"/>
      <c r="AP491" s="158"/>
      <c r="AQ491" s="158"/>
      <c r="AR491" s="158"/>
      <c r="AS491" s="158"/>
      <c r="AT491" s="158"/>
      <c r="AU491" s="158"/>
      <c r="AV491" s="158"/>
      <c r="AW491" s="178" t="str">
        <f>IF('DATA - Baseline'!AW491="Relaxed",1,IF('DATA - Baseline'!AW491="Rushed",2,IF('DATA - Baseline'!AW491="Happy",3,IF('DATA - Baseline'!AW491="Tired",4,""))))</f>
        <v/>
      </c>
      <c r="AX491" s="178" t="str">
        <f>IF('DATA - Baseline'!AX491="Relaxed",1,IF('DATA - Baseline'!AX491="Rushed",2,IF('DATA - Baseline'!AX491="Happy",3,IF('DATA - Baseline'!AX491="Tired",4,""))))</f>
        <v/>
      </c>
      <c r="AY491" s="154"/>
      <c r="AZ491" s="314" t="str">
        <f>IF('DATA - Baseline'!AZ491="Yes",1,IF('DATA - Baseline'!AZ491="No",2,""))</f>
        <v/>
      </c>
      <c r="BA491" s="273"/>
      <c r="BB491" s="159"/>
      <c r="BC491" s="159"/>
      <c r="BE491" s="175"/>
    </row>
    <row r="492" spans="1:57" s="132" customFormat="1" ht="15" x14ac:dyDescent="0.3">
      <c r="A492" s="148"/>
      <c r="B492" s="149"/>
      <c r="C492" s="236" t="str">
        <f t="shared" si="7"/>
        <v/>
      </c>
      <c r="D492" s="198" t="str">
        <f>IF('DATA - Baseline'!D492="","",'DATA - Baseline'!D492)</f>
        <v/>
      </c>
      <c r="E492" s="178" t="str">
        <f>IF('DATA - Baseline'!E492="","",'DATA - Baseline'!E492)</f>
        <v/>
      </c>
      <c r="F492" s="178" t="str">
        <f>IF('DATA - Baseline'!F492="","",'DATA - Baseline'!F492)</f>
        <v/>
      </c>
      <c r="G492" s="178" t="str">
        <f>IF('DATA - Baseline'!G491="","",INDEX(Codes,MATCH('DATA - Baseline'!G491,Modes,0)))</f>
        <v/>
      </c>
      <c r="H492" s="178"/>
      <c r="I492" s="178" t="str">
        <f>IF('DATA - Baseline'!I492="","",INDEX(Codes,MATCH('DATA - Baseline'!I492,Modes,0)))</f>
        <v/>
      </c>
      <c r="J492" s="134"/>
      <c r="K492" s="192" t="str">
        <f>IF('DATA - Baseline'!K492=0,"",IF('DATA - Baseline'!K492="","",'DATA - Baseline'!K492))</f>
        <v/>
      </c>
      <c r="L492" s="192" t="str">
        <f>IF('DATA - Baseline'!L492="Yes",1,IF('DATA - Baseline'!L492="No",2,""))</f>
        <v/>
      </c>
      <c r="M492" s="192" t="str">
        <f>IF('DATA - Baseline'!M492="Yes",1,IF('DATA - Baseline'!M492="No",2,""))</f>
        <v/>
      </c>
      <c r="N492" s="178" t="str">
        <f>IF('DATA - Baseline'!N492="Relaxed",1,IF('DATA - Baseline'!N492="Rushed",2,IF('DATA - Baseline'!N492="Happy",3,IF('DATA - Baseline'!N492="Frustrated",4,IF('DATA - Baseline'!N492="Other",5,"")))))</f>
        <v/>
      </c>
      <c r="O492" s="176"/>
      <c r="P492" s="178" t="str">
        <f>IF('DATA - Baseline'!P492="","",'DATA - Baseline'!P492)</f>
        <v/>
      </c>
      <c r="Q492" s="178" t="str">
        <f>IF('DATA - Baseline'!Q492="Boy",1,IF('DATA - Baseline'!Q492="Girl",2,""))</f>
        <v/>
      </c>
      <c r="R492" s="192" t="str">
        <f>IF('DATA - Baseline'!R492&gt;0,'DATA - Baseline'!R492,"")</f>
        <v/>
      </c>
      <c r="S492" s="178" t="str">
        <f>IF('DATA - Baseline'!S492="Less than 0.5km",1,IF('DATA - Baseline'!S492="0.51 to 1.59km",2,IF('DATA - Baseline'!S492="1.6 to 3km",3,IF('DATA - Baseline'!S492="Over 3km",4, ""))))</f>
        <v/>
      </c>
      <c r="T492" s="126"/>
      <c r="U492" s="135"/>
      <c r="V492" s="135"/>
      <c r="W492" s="135"/>
      <c r="X492" s="135"/>
      <c r="Y492" s="135"/>
      <c r="Z492" s="178" t="str">
        <f>IF('DATA - Baseline'!Z492="STRONGLY AGREE",1,IF('DATA - Baseline'!Z492="AGREE",2,IF('DATA - Baseline'!Z492="DISAGREE",3,IF('DATA - Baseline'!Z492="STRONGLY DISAGREE",4, ""))))</f>
        <v/>
      </c>
      <c r="AA492" s="178" t="str">
        <f>IF(C492="","",(IF(COUNTA('DATA - Baseline'!AB492:AV492)&gt;0,1,2)))</f>
        <v/>
      </c>
      <c r="AB492" s="152"/>
      <c r="AC492" s="153"/>
      <c r="AD492" s="153"/>
      <c r="AE492" s="153"/>
      <c r="AF492" s="153"/>
      <c r="AG492" s="153"/>
      <c r="AH492" s="151"/>
      <c r="AI492" s="156"/>
      <c r="AJ492" s="156"/>
      <c r="AK492" s="156"/>
      <c r="AL492" s="156"/>
      <c r="AM492" s="156"/>
      <c r="AN492" s="156"/>
      <c r="AO492" s="157"/>
      <c r="AP492" s="158"/>
      <c r="AQ492" s="158"/>
      <c r="AR492" s="158"/>
      <c r="AS492" s="158"/>
      <c r="AT492" s="158"/>
      <c r="AU492" s="158"/>
      <c r="AV492" s="158"/>
      <c r="AW492" s="178" t="str">
        <f>IF('DATA - Baseline'!AW492="Relaxed",1,IF('DATA - Baseline'!AW492="Rushed",2,IF('DATA - Baseline'!AW492="Happy",3,IF('DATA - Baseline'!AW492="Tired",4,""))))</f>
        <v/>
      </c>
      <c r="AX492" s="178" t="str">
        <f>IF('DATA - Baseline'!AX492="Relaxed",1,IF('DATA - Baseline'!AX492="Rushed",2,IF('DATA - Baseline'!AX492="Happy",3,IF('DATA - Baseline'!AX492="Tired",4,""))))</f>
        <v/>
      </c>
      <c r="AY492" s="154"/>
      <c r="AZ492" s="314" t="str">
        <f>IF('DATA - Baseline'!AZ492="Yes",1,IF('DATA - Baseline'!AZ492="No",2,""))</f>
        <v/>
      </c>
      <c r="BA492" s="273"/>
      <c r="BB492" s="159"/>
      <c r="BC492" s="159"/>
      <c r="BE492" s="175"/>
    </row>
    <row r="493" spans="1:57" s="132" customFormat="1" ht="15" x14ac:dyDescent="0.3">
      <c r="A493" s="148"/>
      <c r="B493" s="149"/>
      <c r="C493" s="236" t="str">
        <f t="shared" si="7"/>
        <v/>
      </c>
      <c r="D493" s="198" t="str">
        <f>IF('DATA - Baseline'!D493="","",'DATA - Baseline'!D493)</f>
        <v/>
      </c>
      <c r="E493" s="178" t="str">
        <f>IF('DATA - Baseline'!E493="","",'DATA - Baseline'!E493)</f>
        <v/>
      </c>
      <c r="F493" s="178" t="str">
        <f>IF('DATA - Baseline'!F493="","",'DATA - Baseline'!F493)</f>
        <v/>
      </c>
      <c r="G493" s="178" t="str">
        <f>IF('DATA - Baseline'!G492="","",INDEX(Codes,MATCH('DATA - Baseline'!G492,Modes,0)))</f>
        <v/>
      </c>
      <c r="H493" s="178"/>
      <c r="I493" s="178" t="str">
        <f>IF('DATA - Baseline'!I493="","",INDEX(Codes,MATCH('DATA - Baseline'!I493,Modes,0)))</f>
        <v/>
      </c>
      <c r="J493" s="134"/>
      <c r="K493" s="192" t="str">
        <f>IF('DATA - Baseline'!K493=0,"",IF('DATA - Baseline'!K493="","",'DATA - Baseline'!K493))</f>
        <v/>
      </c>
      <c r="L493" s="192" t="str">
        <f>IF('DATA - Baseline'!L493="Yes",1,IF('DATA - Baseline'!L493="No",2,""))</f>
        <v/>
      </c>
      <c r="M493" s="192" t="str">
        <f>IF('DATA - Baseline'!M493="Yes",1,IF('DATA - Baseline'!M493="No",2,""))</f>
        <v/>
      </c>
      <c r="N493" s="178" t="str">
        <f>IF('DATA - Baseline'!N493="Relaxed",1,IF('DATA - Baseline'!N493="Rushed",2,IF('DATA - Baseline'!N493="Happy",3,IF('DATA - Baseline'!N493="Frustrated",4,IF('DATA - Baseline'!N493="Other",5,"")))))</f>
        <v/>
      </c>
      <c r="O493" s="176"/>
      <c r="P493" s="178" t="str">
        <f>IF('DATA - Baseline'!P493="","",'DATA - Baseline'!P493)</f>
        <v/>
      </c>
      <c r="Q493" s="178" t="str">
        <f>IF('DATA - Baseline'!Q493="Boy",1,IF('DATA - Baseline'!Q493="Girl",2,""))</f>
        <v/>
      </c>
      <c r="R493" s="192" t="str">
        <f>IF('DATA - Baseline'!R493&gt;0,'DATA - Baseline'!R493,"")</f>
        <v/>
      </c>
      <c r="S493" s="178" t="str">
        <f>IF('DATA - Baseline'!S493="Less than 0.5km",1,IF('DATA - Baseline'!S493="0.51 to 1.59km",2,IF('DATA - Baseline'!S493="1.6 to 3km",3,IF('DATA - Baseline'!S493="Over 3km",4, ""))))</f>
        <v/>
      </c>
      <c r="T493" s="126"/>
      <c r="U493" s="135"/>
      <c r="V493" s="135"/>
      <c r="W493" s="135"/>
      <c r="X493" s="135"/>
      <c r="Y493" s="135"/>
      <c r="Z493" s="178" t="str">
        <f>IF('DATA - Baseline'!Z493="STRONGLY AGREE",1,IF('DATA - Baseline'!Z493="AGREE",2,IF('DATA - Baseline'!Z493="DISAGREE",3,IF('DATA - Baseline'!Z493="STRONGLY DISAGREE",4, ""))))</f>
        <v/>
      </c>
      <c r="AA493" s="178" t="str">
        <f>IF(C493="","",(IF(COUNTA('DATA - Baseline'!AB493:AV493)&gt;0,1,2)))</f>
        <v/>
      </c>
      <c r="AB493" s="152"/>
      <c r="AC493" s="153"/>
      <c r="AD493" s="153"/>
      <c r="AE493" s="153"/>
      <c r="AF493" s="153"/>
      <c r="AG493" s="153"/>
      <c r="AH493" s="151"/>
      <c r="AI493" s="156"/>
      <c r="AJ493" s="156"/>
      <c r="AK493" s="156"/>
      <c r="AL493" s="156"/>
      <c r="AM493" s="156"/>
      <c r="AN493" s="156"/>
      <c r="AO493" s="157"/>
      <c r="AP493" s="158"/>
      <c r="AQ493" s="158"/>
      <c r="AR493" s="158"/>
      <c r="AS493" s="158"/>
      <c r="AT493" s="158"/>
      <c r="AU493" s="158"/>
      <c r="AV493" s="158"/>
      <c r="AW493" s="178" t="str">
        <f>IF('DATA - Baseline'!AW493="Relaxed",1,IF('DATA - Baseline'!AW493="Rushed",2,IF('DATA - Baseline'!AW493="Happy",3,IF('DATA - Baseline'!AW493="Tired",4,""))))</f>
        <v/>
      </c>
      <c r="AX493" s="178" t="str">
        <f>IF('DATA - Baseline'!AX493="Relaxed",1,IF('DATA - Baseline'!AX493="Rushed",2,IF('DATA - Baseline'!AX493="Happy",3,IF('DATA - Baseline'!AX493="Tired",4,""))))</f>
        <v/>
      </c>
      <c r="AY493" s="154"/>
      <c r="AZ493" s="314" t="str">
        <f>IF('DATA - Baseline'!AZ493="Yes",1,IF('DATA - Baseline'!AZ493="No",2,""))</f>
        <v/>
      </c>
      <c r="BA493" s="273"/>
      <c r="BB493" s="159"/>
      <c r="BC493" s="159"/>
      <c r="BE493" s="175"/>
    </row>
    <row r="494" spans="1:57" s="132" customFormat="1" ht="15" x14ac:dyDescent="0.3">
      <c r="A494" s="148"/>
      <c r="B494" s="149"/>
      <c r="C494" s="236" t="str">
        <f t="shared" si="7"/>
        <v/>
      </c>
      <c r="D494" s="198" t="str">
        <f>IF('DATA - Baseline'!D494="","",'DATA - Baseline'!D494)</f>
        <v/>
      </c>
      <c r="E494" s="178" t="str">
        <f>IF('DATA - Baseline'!E494="","",'DATA - Baseline'!E494)</f>
        <v/>
      </c>
      <c r="F494" s="178" t="str">
        <f>IF('DATA - Baseline'!F494="","",'DATA - Baseline'!F494)</f>
        <v/>
      </c>
      <c r="G494" s="178" t="str">
        <f>IF('DATA - Baseline'!G493="","",INDEX(Codes,MATCH('DATA - Baseline'!G493,Modes,0)))</f>
        <v/>
      </c>
      <c r="H494" s="178"/>
      <c r="I494" s="178" t="str">
        <f>IF('DATA - Baseline'!I494="","",INDEX(Codes,MATCH('DATA - Baseline'!I494,Modes,0)))</f>
        <v/>
      </c>
      <c r="J494" s="134"/>
      <c r="K494" s="192" t="str">
        <f>IF('DATA - Baseline'!K494=0,"",IF('DATA - Baseline'!K494="","",'DATA - Baseline'!K494))</f>
        <v/>
      </c>
      <c r="L494" s="192" t="str">
        <f>IF('DATA - Baseline'!L494="Yes",1,IF('DATA - Baseline'!L494="No",2,""))</f>
        <v/>
      </c>
      <c r="M494" s="192" t="str">
        <f>IF('DATA - Baseline'!M494="Yes",1,IF('DATA - Baseline'!M494="No",2,""))</f>
        <v/>
      </c>
      <c r="N494" s="178" t="str">
        <f>IF('DATA - Baseline'!N494="Relaxed",1,IF('DATA - Baseline'!N494="Rushed",2,IF('DATA - Baseline'!N494="Happy",3,IF('DATA - Baseline'!N494="Frustrated",4,IF('DATA - Baseline'!N494="Other",5,"")))))</f>
        <v/>
      </c>
      <c r="O494" s="176"/>
      <c r="P494" s="178" t="str">
        <f>IF('DATA - Baseline'!P494="","",'DATA - Baseline'!P494)</f>
        <v/>
      </c>
      <c r="Q494" s="178" t="str">
        <f>IF('DATA - Baseline'!Q494="Boy",1,IF('DATA - Baseline'!Q494="Girl",2,""))</f>
        <v/>
      </c>
      <c r="R494" s="192" t="str">
        <f>IF('DATA - Baseline'!R494&gt;0,'DATA - Baseline'!R494,"")</f>
        <v/>
      </c>
      <c r="S494" s="178" t="str">
        <f>IF('DATA - Baseline'!S494="Less than 0.5km",1,IF('DATA - Baseline'!S494="0.51 to 1.59km",2,IF('DATA - Baseline'!S494="1.6 to 3km",3,IF('DATA - Baseline'!S494="Over 3km",4, ""))))</f>
        <v/>
      </c>
      <c r="T494" s="126"/>
      <c r="U494" s="135"/>
      <c r="V494" s="135"/>
      <c r="W494" s="135"/>
      <c r="X494" s="135"/>
      <c r="Y494" s="135"/>
      <c r="Z494" s="178" t="str">
        <f>IF('DATA - Baseline'!Z494="STRONGLY AGREE",1,IF('DATA - Baseline'!Z494="AGREE",2,IF('DATA - Baseline'!Z494="DISAGREE",3,IF('DATA - Baseline'!Z494="STRONGLY DISAGREE",4, ""))))</f>
        <v/>
      </c>
      <c r="AA494" s="178" t="str">
        <f>IF(C494="","",(IF(COUNTA('DATA - Baseline'!AB494:AV494)&gt;0,1,2)))</f>
        <v/>
      </c>
      <c r="AB494" s="152"/>
      <c r="AC494" s="153"/>
      <c r="AD494" s="153"/>
      <c r="AE494" s="153"/>
      <c r="AF494" s="153"/>
      <c r="AG494" s="153"/>
      <c r="AH494" s="151"/>
      <c r="AI494" s="156"/>
      <c r="AJ494" s="156"/>
      <c r="AK494" s="156"/>
      <c r="AL494" s="156"/>
      <c r="AM494" s="156"/>
      <c r="AN494" s="156"/>
      <c r="AO494" s="157"/>
      <c r="AP494" s="158"/>
      <c r="AQ494" s="158"/>
      <c r="AR494" s="158"/>
      <c r="AS494" s="158"/>
      <c r="AT494" s="158"/>
      <c r="AU494" s="158"/>
      <c r="AV494" s="158"/>
      <c r="AW494" s="178" t="str">
        <f>IF('DATA - Baseline'!AW494="Relaxed",1,IF('DATA - Baseline'!AW494="Rushed",2,IF('DATA - Baseline'!AW494="Happy",3,IF('DATA - Baseline'!AW494="Tired",4,""))))</f>
        <v/>
      </c>
      <c r="AX494" s="178" t="str">
        <f>IF('DATA - Baseline'!AX494="Relaxed",1,IF('DATA - Baseline'!AX494="Rushed",2,IF('DATA - Baseline'!AX494="Happy",3,IF('DATA - Baseline'!AX494="Tired",4,""))))</f>
        <v/>
      </c>
      <c r="AY494" s="154"/>
      <c r="AZ494" s="314" t="str">
        <f>IF('DATA - Baseline'!AZ494="Yes",1,IF('DATA - Baseline'!AZ494="No",2,""))</f>
        <v/>
      </c>
      <c r="BA494" s="273"/>
      <c r="BB494" s="159"/>
      <c r="BC494" s="159"/>
      <c r="BE494" s="175"/>
    </row>
    <row r="495" spans="1:57" s="132" customFormat="1" ht="15" x14ac:dyDescent="0.3">
      <c r="A495" s="148"/>
      <c r="B495" s="149"/>
      <c r="C495" s="236" t="str">
        <f t="shared" si="7"/>
        <v/>
      </c>
      <c r="D495" s="198" t="str">
        <f>IF('DATA - Baseline'!D495="","",'DATA - Baseline'!D495)</f>
        <v/>
      </c>
      <c r="E495" s="178" t="str">
        <f>IF('DATA - Baseline'!E495="","",'DATA - Baseline'!E495)</f>
        <v/>
      </c>
      <c r="F495" s="178" t="str">
        <f>IF('DATA - Baseline'!F495="","",'DATA - Baseline'!F495)</f>
        <v/>
      </c>
      <c r="G495" s="178" t="str">
        <f>IF('DATA - Baseline'!G494="","",INDEX(Codes,MATCH('DATA - Baseline'!G494,Modes,0)))</f>
        <v/>
      </c>
      <c r="H495" s="178"/>
      <c r="I495" s="178" t="str">
        <f>IF('DATA - Baseline'!I495="","",INDEX(Codes,MATCH('DATA - Baseline'!I495,Modes,0)))</f>
        <v/>
      </c>
      <c r="J495" s="134"/>
      <c r="K495" s="192" t="str">
        <f>IF('DATA - Baseline'!K495=0,"",IF('DATA - Baseline'!K495="","",'DATA - Baseline'!K495))</f>
        <v/>
      </c>
      <c r="L495" s="192" t="str">
        <f>IF('DATA - Baseline'!L495="Yes",1,IF('DATA - Baseline'!L495="No",2,""))</f>
        <v/>
      </c>
      <c r="M495" s="192" t="str">
        <f>IF('DATA - Baseline'!M495="Yes",1,IF('DATA - Baseline'!M495="No",2,""))</f>
        <v/>
      </c>
      <c r="N495" s="178" t="str">
        <f>IF('DATA - Baseline'!N495="Relaxed",1,IF('DATA - Baseline'!N495="Rushed",2,IF('DATA - Baseline'!N495="Happy",3,IF('DATA - Baseline'!N495="Frustrated",4,IF('DATA - Baseline'!N495="Other",5,"")))))</f>
        <v/>
      </c>
      <c r="O495" s="176"/>
      <c r="P495" s="178" t="str">
        <f>IF('DATA - Baseline'!P495="","",'DATA - Baseline'!P495)</f>
        <v/>
      </c>
      <c r="Q495" s="178" t="str">
        <f>IF('DATA - Baseline'!Q495="Boy",1,IF('DATA - Baseline'!Q495="Girl",2,""))</f>
        <v/>
      </c>
      <c r="R495" s="192" t="str">
        <f>IF('DATA - Baseline'!R495&gt;0,'DATA - Baseline'!R495,"")</f>
        <v/>
      </c>
      <c r="S495" s="178" t="str">
        <f>IF('DATA - Baseline'!S495="Less than 0.5km",1,IF('DATA - Baseline'!S495="0.51 to 1.59km",2,IF('DATA - Baseline'!S495="1.6 to 3km",3,IF('DATA - Baseline'!S495="Over 3km",4, ""))))</f>
        <v/>
      </c>
      <c r="T495" s="126"/>
      <c r="U495" s="135"/>
      <c r="V495" s="135"/>
      <c r="W495" s="135"/>
      <c r="X495" s="135"/>
      <c r="Y495" s="135"/>
      <c r="Z495" s="178" t="str">
        <f>IF('DATA - Baseline'!Z495="STRONGLY AGREE",1,IF('DATA - Baseline'!Z495="AGREE",2,IF('DATA - Baseline'!Z495="DISAGREE",3,IF('DATA - Baseline'!Z495="STRONGLY DISAGREE",4, ""))))</f>
        <v/>
      </c>
      <c r="AA495" s="178" t="str">
        <f>IF(C495="","",(IF(COUNTA('DATA - Baseline'!AB495:AV495)&gt;0,1,2)))</f>
        <v/>
      </c>
      <c r="AB495" s="152"/>
      <c r="AC495" s="153"/>
      <c r="AD495" s="153"/>
      <c r="AE495" s="153"/>
      <c r="AF495" s="153"/>
      <c r="AG495" s="153"/>
      <c r="AH495" s="151"/>
      <c r="AI495" s="156"/>
      <c r="AJ495" s="156"/>
      <c r="AK495" s="156"/>
      <c r="AL495" s="156"/>
      <c r="AM495" s="156"/>
      <c r="AN495" s="156"/>
      <c r="AO495" s="157"/>
      <c r="AP495" s="158"/>
      <c r="AQ495" s="158"/>
      <c r="AR495" s="158"/>
      <c r="AS495" s="158"/>
      <c r="AT495" s="158"/>
      <c r="AU495" s="158"/>
      <c r="AV495" s="158"/>
      <c r="AW495" s="178" t="str">
        <f>IF('DATA - Baseline'!AW495="Relaxed",1,IF('DATA - Baseline'!AW495="Rushed",2,IF('DATA - Baseline'!AW495="Happy",3,IF('DATA - Baseline'!AW495="Tired",4,""))))</f>
        <v/>
      </c>
      <c r="AX495" s="178" t="str">
        <f>IF('DATA - Baseline'!AX495="Relaxed",1,IF('DATA - Baseline'!AX495="Rushed",2,IF('DATA - Baseline'!AX495="Happy",3,IF('DATA - Baseline'!AX495="Tired",4,""))))</f>
        <v/>
      </c>
      <c r="AY495" s="154"/>
      <c r="AZ495" s="314" t="str">
        <f>IF('DATA - Baseline'!AZ495="Yes",1,IF('DATA - Baseline'!AZ495="No",2,""))</f>
        <v/>
      </c>
      <c r="BA495" s="273"/>
      <c r="BB495" s="159"/>
      <c r="BC495" s="159"/>
      <c r="BE495" s="175"/>
    </row>
    <row r="496" spans="1:57" s="132" customFormat="1" ht="15" x14ac:dyDescent="0.3">
      <c r="A496" s="148"/>
      <c r="B496" s="149"/>
      <c r="C496" s="236" t="str">
        <f t="shared" si="7"/>
        <v/>
      </c>
      <c r="D496" s="198" t="str">
        <f>IF('DATA - Baseline'!D496="","",'DATA - Baseline'!D496)</f>
        <v/>
      </c>
      <c r="E496" s="178" t="str">
        <f>IF('DATA - Baseline'!E496="","",'DATA - Baseline'!E496)</f>
        <v/>
      </c>
      <c r="F496" s="178" t="str">
        <f>IF('DATA - Baseline'!F496="","",'DATA - Baseline'!F496)</f>
        <v/>
      </c>
      <c r="G496" s="178" t="str">
        <f>IF('DATA - Baseline'!G495="","",INDEX(Codes,MATCH('DATA - Baseline'!G495,Modes,0)))</f>
        <v/>
      </c>
      <c r="H496" s="178"/>
      <c r="I496" s="178" t="str">
        <f>IF('DATA - Baseline'!I496="","",INDEX(Codes,MATCH('DATA - Baseline'!I496,Modes,0)))</f>
        <v/>
      </c>
      <c r="J496" s="134"/>
      <c r="K496" s="192" t="str">
        <f>IF('DATA - Baseline'!K496=0,"",IF('DATA - Baseline'!K496="","",'DATA - Baseline'!K496))</f>
        <v/>
      </c>
      <c r="L496" s="192" t="str">
        <f>IF('DATA - Baseline'!L496="Yes",1,IF('DATA - Baseline'!L496="No",2,""))</f>
        <v/>
      </c>
      <c r="M496" s="192" t="str">
        <f>IF('DATA - Baseline'!M496="Yes",1,IF('DATA - Baseline'!M496="No",2,""))</f>
        <v/>
      </c>
      <c r="N496" s="178" t="str">
        <f>IF('DATA - Baseline'!N496="Relaxed",1,IF('DATA - Baseline'!N496="Rushed",2,IF('DATA - Baseline'!N496="Happy",3,IF('DATA - Baseline'!N496="Frustrated",4,IF('DATA - Baseline'!N496="Other",5,"")))))</f>
        <v/>
      </c>
      <c r="O496" s="176"/>
      <c r="P496" s="178" t="str">
        <f>IF('DATA - Baseline'!P496="","",'DATA - Baseline'!P496)</f>
        <v/>
      </c>
      <c r="Q496" s="178" t="str">
        <f>IF('DATA - Baseline'!Q496="Boy",1,IF('DATA - Baseline'!Q496="Girl",2,""))</f>
        <v/>
      </c>
      <c r="R496" s="192" t="str">
        <f>IF('DATA - Baseline'!R496&gt;0,'DATA - Baseline'!R496,"")</f>
        <v/>
      </c>
      <c r="S496" s="178" t="str">
        <f>IF('DATA - Baseline'!S496="Less than 0.5km",1,IF('DATA - Baseline'!S496="0.51 to 1.59km",2,IF('DATA - Baseline'!S496="1.6 to 3km",3,IF('DATA - Baseline'!S496="Over 3km",4, ""))))</f>
        <v/>
      </c>
      <c r="T496" s="126"/>
      <c r="U496" s="135"/>
      <c r="V496" s="135"/>
      <c r="W496" s="135"/>
      <c r="X496" s="135"/>
      <c r="Y496" s="135"/>
      <c r="Z496" s="178" t="str">
        <f>IF('DATA - Baseline'!Z496="STRONGLY AGREE",1,IF('DATA - Baseline'!Z496="AGREE",2,IF('DATA - Baseline'!Z496="DISAGREE",3,IF('DATA - Baseline'!Z496="STRONGLY DISAGREE",4, ""))))</f>
        <v/>
      </c>
      <c r="AA496" s="178" t="str">
        <f>IF(C496="","",(IF(COUNTA('DATA - Baseline'!AB496:AV496)&gt;0,1,2)))</f>
        <v/>
      </c>
      <c r="AB496" s="152"/>
      <c r="AC496" s="153"/>
      <c r="AD496" s="153"/>
      <c r="AE496" s="153"/>
      <c r="AF496" s="153"/>
      <c r="AG496" s="153"/>
      <c r="AH496" s="151"/>
      <c r="AI496" s="156"/>
      <c r="AJ496" s="156"/>
      <c r="AK496" s="156"/>
      <c r="AL496" s="156"/>
      <c r="AM496" s="156"/>
      <c r="AN496" s="156"/>
      <c r="AO496" s="157"/>
      <c r="AP496" s="158"/>
      <c r="AQ496" s="158"/>
      <c r="AR496" s="158"/>
      <c r="AS496" s="158"/>
      <c r="AT496" s="158"/>
      <c r="AU496" s="158"/>
      <c r="AV496" s="158"/>
      <c r="AW496" s="178" t="str">
        <f>IF('DATA - Baseline'!AW496="Relaxed",1,IF('DATA - Baseline'!AW496="Rushed",2,IF('DATA - Baseline'!AW496="Happy",3,IF('DATA - Baseline'!AW496="Tired",4,""))))</f>
        <v/>
      </c>
      <c r="AX496" s="178" t="str">
        <f>IF('DATA - Baseline'!AX496="Relaxed",1,IF('DATA - Baseline'!AX496="Rushed",2,IF('DATA - Baseline'!AX496="Happy",3,IF('DATA - Baseline'!AX496="Tired",4,""))))</f>
        <v/>
      </c>
      <c r="AY496" s="154"/>
      <c r="AZ496" s="314" t="str">
        <f>IF('DATA - Baseline'!AZ496="Yes",1,IF('DATA - Baseline'!AZ496="No",2,""))</f>
        <v/>
      </c>
      <c r="BA496" s="273"/>
      <c r="BB496" s="159"/>
      <c r="BC496" s="159"/>
      <c r="BE496" s="175"/>
    </row>
    <row r="497" spans="1:57" s="132" customFormat="1" ht="15" x14ac:dyDescent="0.3">
      <c r="A497" s="148"/>
      <c r="B497" s="149"/>
      <c r="C497" s="236" t="str">
        <f t="shared" si="7"/>
        <v/>
      </c>
      <c r="D497" s="198" t="str">
        <f>IF('DATA - Baseline'!D497="","",'DATA - Baseline'!D497)</f>
        <v/>
      </c>
      <c r="E497" s="178" t="str">
        <f>IF('DATA - Baseline'!E497="","",'DATA - Baseline'!E497)</f>
        <v/>
      </c>
      <c r="F497" s="178" t="str">
        <f>IF('DATA - Baseline'!F497="","",'DATA - Baseline'!F497)</f>
        <v/>
      </c>
      <c r="G497" s="178" t="str">
        <f>IF('DATA - Baseline'!G496="","",INDEX(Codes,MATCH('DATA - Baseline'!G496,Modes,0)))</f>
        <v/>
      </c>
      <c r="H497" s="178"/>
      <c r="I497" s="178" t="str">
        <f>IF('DATA - Baseline'!I497="","",INDEX(Codes,MATCH('DATA - Baseline'!I497,Modes,0)))</f>
        <v/>
      </c>
      <c r="J497" s="134"/>
      <c r="K497" s="192" t="str">
        <f>IF('DATA - Baseline'!K497=0,"",IF('DATA - Baseline'!K497="","",'DATA - Baseline'!K497))</f>
        <v/>
      </c>
      <c r="L497" s="192" t="str">
        <f>IF('DATA - Baseline'!L497="Yes",1,IF('DATA - Baseline'!L497="No",2,""))</f>
        <v/>
      </c>
      <c r="M497" s="192" t="str">
        <f>IF('DATA - Baseline'!M497="Yes",1,IF('DATA - Baseline'!M497="No",2,""))</f>
        <v/>
      </c>
      <c r="N497" s="178" t="str">
        <f>IF('DATA - Baseline'!N497="Relaxed",1,IF('DATA - Baseline'!N497="Rushed",2,IF('DATA - Baseline'!N497="Happy",3,IF('DATA - Baseline'!N497="Frustrated",4,IF('DATA - Baseline'!N497="Other",5,"")))))</f>
        <v/>
      </c>
      <c r="O497" s="176"/>
      <c r="P497" s="178" t="str">
        <f>IF('DATA - Baseline'!P497="","",'DATA - Baseline'!P497)</f>
        <v/>
      </c>
      <c r="Q497" s="178" t="str">
        <f>IF('DATA - Baseline'!Q497="Boy",1,IF('DATA - Baseline'!Q497="Girl",2,""))</f>
        <v/>
      </c>
      <c r="R497" s="192" t="str">
        <f>IF('DATA - Baseline'!R497&gt;0,'DATA - Baseline'!R497,"")</f>
        <v/>
      </c>
      <c r="S497" s="178" t="str">
        <f>IF('DATA - Baseline'!S497="Less than 0.5km",1,IF('DATA - Baseline'!S497="0.51 to 1.59km",2,IF('DATA - Baseline'!S497="1.6 to 3km",3,IF('DATA - Baseline'!S497="Over 3km",4, ""))))</f>
        <v/>
      </c>
      <c r="T497" s="126"/>
      <c r="U497" s="135"/>
      <c r="V497" s="135"/>
      <c r="W497" s="135"/>
      <c r="X497" s="135"/>
      <c r="Y497" s="135"/>
      <c r="Z497" s="178" t="str">
        <f>IF('DATA - Baseline'!Z497="STRONGLY AGREE",1,IF('DATA - Baseline'!Z497="AGREE",2,IF('DATA - Baseline'!Z497="DISAGREE",3,IF('DATA - Baseline'!Z497="STRONGLY DISAGREE",4, ""))))</f>
        <v/>
      </c>
      <c r="AA497" s="178" t="str">
        <f>IF(C497="","",(IF(COUNTA('DATA - Baseline'!AB497:AV497)&gt;0,1,2)))</f>
        <v/>
      </c>
      <c r="AB497" s="152"/>
      <c r="AC497" s="153"/>
      <c r="AD497" s="153"/>
      <c r="AE497" s="153"/>
      <c r="AF497" s="153"/>
      <c r="AG497" s="153"/>
      <c r="AH497" s="151"/>
      <c r="AI497" s="156"/>
      <c r="AJ497" s="156"/>
      <c r="AK497" s="156"/>
      <c r="AL497" s="156"/>
      <c r="AM497" s="156"/>
      <c r="AN497" s="156"/>
      <c r="AO497" s="157"/>
      <c r="AP497" s="158"/>
      <c r="AQ497" s="158"/>
      <c r="AR497" s="158"/>
      <c r="AS497" s="158"/>
      <c r="AT497" s="158"/>
      <c r="AU497" s="158"/>
      <c r="AV497" s="158"/>
      <c r="AW497" s="178" t="str">
        <f>IF('DATA - Baseline'!AW497="Relaxed",1,IF('DATA - Baseline'!AW497="Rushed",2,IF('DATA - Baseline'!AW497="Happy",3,IF('DATA - Baseline'!AW497="Tired",4,""))))</f>
        <v/>
      </c>
      <c r="AX497" s="178" t="str">
        <f>IF('DATA - Baseline'!AX497="Relaxed",1,IF('DATA - Baseline'!AX497="Rushed",2,IF('DATA - Baseline'!AX497="Happy",3,IF('DATA - Baseline'!AX497="Tired",4,""))))</f>
        <v/>
      </c>
      <c r="AY497" s="154"/>
      <c r="AZ497" s="314" t="str">
        <f>IF('DATA - Baseline'!AZ497="Yes",1,IF('DATA - Baseline'!AZ497="No",2,""))</f>
        <v/>
      </c>
      <c r="BA497" s="273"/>
      <c r="BB497" s="159"/>
      <c r="BC497" s="159"/>
      <c r="BE497" s="175"/>
    </row>
    <row r="498" spans="1:57" s="132" customFormat="1" ht="15" x14ac:dyDescent="0.3">
      <c r="A498" s="148"/>
      <c r="B498" s="149"/>
      <c r="C498" s="236" t="str">
        <f t="shared" si="7"/>
        <v/>
      </c>
      <c r="D498" s="198" t="str">
        <f>IF('DATA - Baseline'!D498="","",'DATA - Baseline'!D498)</f>
        <v/>
      </c>
      <c r="E498" s="178" t="str">
        <f>IF('DATA - Baseline'!E498="","",'DATA - Baseline'!E498)</f>
        <v/>
      </c>
      <c r="F498" s="178" t="str">
        <f>IF('DATA - Baseline'!F498="","",'DATA - Baseline'!F498)</f>
        <v/>
      </c>
      <c r="G498" s="178" t="str">
        <f>IF('DATA - Baseline'!G497="","",INDEX(Codes,MATCH('DATA - Baseline'!G497,Modes,0)))</f>
        <v/>
      </c>
      <c r="H498" s="178"/>
      <c r="I498" s="178" t="str">
        <f>IF('DATA - Baseline'!I498="","",INDEX(Codes,MATCH('DATA - Baseline'!I498,Modes,0)))</f>
        <v/>
      </c>
      <c r="J498" s="134"/>
      <c r="K498" s="192" t="str">
        <f>IF('DATA - Baseline'!K498=0,"",IF('DATA - Baseline'!K498="","",'DATA - Baseline'!K498))</f>
        <v/>
      </c>
      <c r="L498" s="192" t="str">
        <f>IF('DATA - Baseline'!L498="Yes",1,IF('DATA - Baseline'!L498="No",2,""))</f>
        <v/>
      </c>
      <c r="M498" s="192" t="str">
        <f>IF('DATA - Baseline'!M498="Yes",1,IF('DATA - Baseline'!M498="No",2,""))</f>
        <v/>
      </c>
      <c r="N498" s="178" t="str">
        <f>IF('DATA - Baseline'!N498="Relaxed",1,IF('DATA - Baseline'!N498="Rushed",2,IF('DATA - Baseline'!N498="Happy",3,IF('DATA - Baseline'!N498="Frustrated",4,IF('DATA - Baseline'!N498="Other",5,"")))))</f>
        <v/>
      </c>
      <c r="O498" s="176"/>
      <c r="P498" s="178" t="str">
        <f>IF('DATA - Baseline'!P498="","",'DATA - Baseline'!P498)</f>
        <v/>
      </c>
      <c r="Q498" s="178" t="str">
        <f>IF('DATA - Baseline'!Q498="Boy",1,IF('DATA - Baseline'!Q498="Girl",2,""))</f>
        <v/>
      </c>
      <c r="R498" s="192" t="str">
        <f>IF('DATA - Baseline'!R498&gt;0,'DATA - Baseline'!R498,"")</f>
        <v/>
      </c>
      <c r="S498" s="178" t="str">
        <f>IF('DATA - Baseline'!S498="Less than 0.5km",1,IF('DATA - Baseline'!S498="0.51 to 1.59km",2,IF('DATA - Baseline'!S498="1.6 to 3km",3,IF('DATA - Baseline'!S498="Over 3km",4, ""))))</f>
        <v/>
      </c>
      <c r="T498" s="126"/>
      <c r="U498" s="135"/>
      <c r="V498" s="135"/>
      <c r="W498" s="135"/>
      <c r="X498" s="135"/>
      <c r="Y498" s="135"/>
      <c r="Z498" s="178" t="str">
        <f>IF('DATA - Baseline'!Z498="STRONGLY AGREE",1,IF('DATA - Baseline'!Z498="AGREE",2,IF('DATA - Baseline'!Z498="DISAGREE",3,IF('DATA - Baseline'!Z498="STRONGLY DISAGREE",4, ""))))</f>
        <v/>
      </c>
      <c r="AA498" s="178" t="str">
        <f>IF(C498="","",(IF(COUNTA('DATA - Baseline'!AB498:AV498)&gt;0,1,2)))</f>
        <v/>
      </c>
      <c r="AB498" s="152"/>
      <c r="AC498" s="153"/>
      <c r="AD498" s="153"/>
      <c r="AE498" s="153"/>
      <c r="AF498" s="153"/>
      <c r="AG498" s="153"/>
      <c r="AH498" s="151"/>
      <c r="AI498" s="156"/>
      <c r="AJ498" s="156"/>
      <c r="AK498" s="156"/>
      <c r="AL498" s="156"/>
      <c r="AM498" s="156"/>
      <c r="AN498" s="156"/>
      <c r="AO498" s="157"/>
      <c r="AP498" s="158"/>
      <c r="AQ498" s="158"/>
      <c r="AR498" s="158"/>
      <c r="AS498" s="158"/>
      <c r="AT498" s="158"/>
      <c r="AU498" s="158"/>
      <c r="AV498" s="158"/>
      <c r="AW498" s="178" t="str">
        <f>IF('DATA - Baseline'!AW498="Relaxed",1,IF('DATA - Baseline'!AW498="Rushed",2,IF('DATA - Baseline'!AW498="Happy",3,IF('DATA - Baseline'!AW498="Tired",4,""))))</f>
        <v/>
      </c>
      <c r="AX498" s="178" t="str">
        <f>IF('DATA - Baseline'!AX498="Relaxed",1,IF('DATA - Baseline'!AX498="Rushed",2,IF('DATA - Baseline'!AX498="Happy",3,IF('DATA - Baseline'!AX498="Tired",4,""))))</f>
        <v/>
      </c>
      <c r="AY498" s="154"/>
      <c r="AZ498" s="314" t="str">
        <f>IF('DATA - Baseline'!AZ498="Yes",1,IF('DATA - Baseline'!AZ498="No",2,""))</f>
        <v/>
      </c>
      <c r="BA498" s="273"/>
      <c r="BB498" s="159"/>
      <c r="BC498" s="159"/>
      <c r="BE498" s="175"/>
    </row>
    <row r="499" spans="1:57" s="132" customFormat="1" ht="15" x14ac:dyDescent="0.3">
      <c r="A499" s="148"/>
      <c r="B499" s="149"/>
      <c r="C499" s="236" t="str">
        <f t="shared" si="7"/>
        <v/>
      </c>
      <c r="D499" s="198" t="str">
        <f>IF('DATA - Baseline'!D499="","",'DATA - Baseline'!D499)</f>
        <v/>
      </c>
      <c r="E499" s="178" t="str">
        <f>IF('DATA - Baseline'!E499="","",'DATA - Baseline'!E499)</f>
        <v/>
      </c>
      <c r="F499" s="178" t="str">
        <f>IF('DATA - Baseline'!F499="","",'DATA - Baseline'!F499)</f>
        <v/>
      </c>
      <c r="G499" s="178" t="str">
        <f>IF('DATA - Baseline'!G498="","",INDEX(Codes,MATCH('DATA - Baseline'!G498,Modes,0)))</f>
        <v/>
      </c>
      <c r="H499" s="178"/>
      <c r="I499" s="178" t="str">
        <f>IF('DATA - Baseline'!I499="","",INDEX(Codes,MATCH('DATA - Baseline'!I499,Modes,0)))</f>
        <v/>
      </c>
      <c r="J499" s="134"/>
      <c r="K499" s="192" t="str">
        <f>IF('DATA - Baseline'!K499=0,"",IF('DATA - Baseline'!K499="","",'DATA - Baseline'!K499))</f>
        <v/>
      </c>
      <c r="L499" s="192" t="str">
        <f>IF('DATA - Baseline'!L499="Yes",1,IF('DATA - Baseline'!L499="No",2,""))</f>
        <v/>
      </c>
      <c r="M499" s="192" t="str">
        <f>IF('DATA - Baseline'!M499="Yes",1,IF('DATA - Baseline'!M499="No",2,""))</f>
        <v/>
      </c>
      <c r="N499" s="178" t="str">
        <f>IF('DATA - Baseline'!N499="Relaxed",1,IF('DATA - Baseline'!N499="Rushed",2,IF('DATA - Baseline'!N499="Happy",3,IF('DATA - Baseline'!N499="Frustrated",4,IF('DATA - Baseline'!N499="Other",5,"")))))</f>
        <v/>
      </c>
      <c r="O499" s="176"/>
      <c r="P499" s="178" t="str">
        <f>IF('DATA - Baseline'!P499="","",'DATA - Baseline'!P499)</f>
        <v/>
      </c>
      <c r="Q499" s="178" t="str">
        <f>IF('DATA - Baseline'!Q499="Boy",1,IF('DATA - Baseline'!Q499="Girl",2,""))</f>
        <v/>
      </c>
      <c r="R499" s="192" t="str">
        <f>IF('DATA - Baseline'!R499&gt;0,'DATA - Baseline'!R499,"")</f>
        <v/>
      </c>
      <c r="S499" s="178" t="str">
        <f>IF('DATA - Baseline'!S499="Less than 0.5km",1,IF('DATA - Baseline'!S499="0.51 to 1.59km",2,IF('DATA - Baseline'!S499="1.6 to 3km",3,IF('DATA - Baseline'!S499="Over 3km",4, ""))))</f>
        <v/>
      </c>
      <c r="T499" s="126"/>
      <c r="U499" s="135"/>
      <c r="V499" s="135"/>
      <c r="W499" s="135"/>
      <c r="X499" s="135"/>
      <c r="Y499" s="135"/>
      <c r="Z499" s="178" t="str">
        <f>IF('DATA - Baseline'!Z499="STRONGLY AGREE",1,IF('DATA - Baseline'!Z499="AGREE",2,IF('DATA - Baseline'!Z499="DISAGREE",3,IF('DATA - Baseline'!Z499="STRONGLY DISAGREE",4, ""))))</f>
        <v/>
      </c>
      <c r="AA499" s="178" t="str">
        <f>IF(C499="","",(IF(COUNTA('DATA - Baseline'!AB499:AV499)&gt;0,1,2)))</f>
        <v/>
      </c>
      <c r="AB499" s="152"/>
      <c r="AC499" s="153"/>
      <c r="AD499" s="153"/>
      <c r="AE499" s="153"/>
      <c r="AF499" s="153"/>
      <c r="AG499" s="153"/>
      <c r="AH499" s="151"/>
      <c r="AI499" s="156"/>
      <c r="AJ499" s="156"/>
      <c r="AK499" s="156"/>
      <c r="AL499" s="156"/>
      <c r="AM499" s="156"/>
      <c r="AN499" s="156"/>
      <c r="AO499" s="157"/>
      <c r="AP499" s="158"/>
      <c r="AQ499" s="158"/>
      <c r="AR499" s="158"/>
      <c r="AS499" s="158"/>
      <c r="AT499" s="158"/>
      <c r="AU499" s="158"/>
      <c r="AV499" s="158"/>
      <c r="AW499" s="178" t="str">
        <f>IF('DATA - Baseline'!AW499="Relaxed",1,IF('DATA - Baseline'!AW499="Rushed",2,IF('DATA - Baseline'!AW499="Happy",3,IF('DATA - Baseline'!AW499="Tired",4,""))))</f>
        <v/>
      </c>
      <c r="AX499" s="178" t="str">
        <f>IF('DATA - Baseline'!AX499="Relaxed",1,IF('DATA - Baseline'!AX499="Rushed",2,IF('DATA - Baseline'!AX499="Happy",3,IF('DATA - Baseline'!AX499="Tired",4,""))))</f>
        <v/>
      </c>
      <c r="AY499" s="154"/>
      <c r="AZ499" s="314" t="str">
        <f>IF('DATA - Baseline'!AZ499="Yes",1,IF('DATA - Baseline'!AZ499="No",2,""))</f>
        <v/>
      </c>
      <c r="BA499" s="273"/>
      <c r="BB499" s="159"/>
      <c r="BC499" s="159"/>
      <c r="BE499" s="175"/>
    </row>
    <row r="500" spans="1:57" s="132" customFormat="1" ht="15" x14ac:dyDescent="0.3">
      <c r="A500" s="148"/>
      <c r="B500" s="149"/>
      <c r="C500" s="236" t="str">
        <f t="shared" si="7"/>
        <v/>
      </c>
      <c r="D500" s="198" t="str">
        <f>IF('DATA - Baseline'!D500="","",'DATA - Baseline'!D500)</f>
        <v/>
      </c>
      <c r="E500" s="178" t="str">
        <f>IF('DATA - Baseline'!E500="","",'DATA - Baseline'!E500)</f>
        <v/>
      </c>
      <c r="F500" s="178" t="str">
        <f>IF('DATA - Baseline'!F500="","",'DATA - Baseline'!F500)</f>
        <v/>
      </c>
      <c r="G500" s="178" t="str">
        <f>IF('DATA - Baseline'!G499="","",INDEX(Codes,MATCH('DATA - Baseline'!G499,Modes,0)))</f>
        <v/>
      </c>
      <c r="H500" s="178"/>
      <c r="I500" s="178" t="str">
        <f>IF('DATA - Baseline'!I500="","",INDEX(Codes,MATCH('DATA - Baseline'!I500,Modes,0)))</f>
        <v/>
      </c>
      <c r="J500" s="134"/>
      <c r="K500" s="192" t="str">
        <f>IF('DATA - Baseline'!K500=0,"",IF('DATA - Baseline'!K500="","",'DATA - Baseline'!K500))</f>
        <v/>
      </c>
      <c r="L500" s="192" t="str">
        <f>IF('DATA - Baseline'!L500="Yes",1,IF('DATA - Baseline'!L500="No",2,""))</f>
        <v/>
      </c>
      <c r="M500" s="192" t="str">
        <f>IF('DATA - Baseline'!M500="Yes",1,IF('DATA - Baseline'!M500="No",2,""))</f>
        <v/>
      </c>
      <c r="N500" s="178" t="str">
        <f>IF('DATA - Baseline'!N500="Relaxed",1,IF('DATA - Baseline'!N500="Rushed",2,IF('DATA - Baseline'!N500="Happy",3,IF('DATA - Baseline'!N500="Frustrated",4,IF('DATA - Baseline'!N500="Other",5,"")))))</f>
        <v/>
      </c>
      <c r="O500" s="176"/>
      <c r="P500" s="178" t="str">
        <f>IF('DATA - Baseline'!P500="","",'DATA - Baseline'!P500)</f>
        <v/>
      </c>
      <c r="Q500" s="178" t="str">
        <f>IF('DATA - Baseline'!Q500="Boy",1,IF('DATA - Baseline'!Q500="Girl",2,""))</f>
        <v/>
      </c>
      <c r="R500" s="192" t="str">
        <f>IF('DATA - Baseline'!R500&gt;0,'DATA - Baseline'!R500,"")</f>
        <v/>
      </c>
      <c r="S500" s="178" t="str">
        <f>IF('DATA - Baseline'!S500="Less than 0.5km",1,IF('DATA - Baseline'!S500="0.51 to 1.59km",2,IF('DATA - Baseline'!S500="1.6 to 3km",3,IF('DATA - Baseline'!S500="Over 3km",4, ""))))</f>
        <v/>
      </c>
      <c r="T500" s="126"/>
      <c r="U500" s="135"/>
      <c r="V500" s="135"/>
      <c r="W500" s="135"/>
      <c r="X500" s="135"/>
      <c r="Y500" s="135"/>
      <c r="Z500" s="178" t="str">
        <f>IF('DATA - Baseline'!Z500="STRONGLY AGREE",1,IF('DATA - Baseline'!Z500="AGREE",2,IF('DATA - Baseline'!Z500="DISAGREE",3,IF('DATA - Baseline'!Z500="STRONGLY DISAGREE",4, ""))))</f>
        <v/>
      </c>
      <c r="AA500" s="178" t="str">
        <f>IF(C500="","",(IF(COUNTA('DATA - Baseline'!AB500:AV500)&gt;0,1,2)))</f>
        <v/>
      </c>
      <c r="AB500" s="152"/>
      <c r="AC500" s="153"/>
      <c r="AD500" s="153"/>
      <c r="AE500" s="153"/>
      <c r="AF500" s="153"/>
      <c r="AG500" s="153"/>
      <c r="AH500" s="151"/>
      <c r="AI500" s="156"/>
      <c r="AJ500" s="156"/>
      <c r="AK500" s="156"/>
      <c r="AL500" s="156"/>
      <c r="AM500" s="156"/>
      <c r="AN500" s="156"/>
      <c r="AO500" s="157"/>
      <c r="AP500" s="158"/>
      <c r="AQ500" s="158"/>
      <c r="AR500" s="158"/>
      <c r="AS500" s="158"/>
      <c r="AT500" s="158"/>
      <c r="AU500" s="158"/>
      <c r="AV500" s="158"/>
      <c r="AW500" s="178" t="str">
        <f>IF('DATA - Baseline'!AW500="Relaxed",1,IF('DATA - Baseline'!AW500="Rushed",2,IF('DATA - Baseline'!AW500="Happy",3,IF('DATA - Baseline'!AW500="Tired",4,""))))</f>
        <v/>
      </c>
      <c r="AX500" s="178" t="str">
        <f>IF('DATA - Baseline'!AX500="Relaxed",1,IF('DATA - Baseline'!AX500="Rushed",2,IF('DATA - Baseline'!AX500="Happy",3,IF('DATA - Baseline'!AX500="Tired",4,""))))</f>
        <v/>
      </c>
      <c r="AY500" s="154"/>
      <c r="AZ500" s="314" t="str">
        <f>IF('DATA - Baseline'!AZ500="Yes",1,IF('DATA - Baseline'!AZ500="No",2,""))</f>
        <v/>
      </c>
      <c r="BA500" s="273"/>
      <c r="BB500" s="159"/>
      <c r="BC500" s="159"/>
      <c r="BE500" s="175"/>
    </row>
    <row r="501" spans="1:57" s="132" customFormat="1" ht="15" x14ac:dyDescent="0.3">
      <c r="A501" s="148"/>
      <c r="B501" s="149"/>
      <c r="C501" s="236" t="str">
        <f t="shared" si="7"/>
        <v/>
      </c>
      <c r="D501" s="198" t="str">
        <f>IF('DATA - Baseline'!D501="","",'DATA - Baseline'!D501)</f>
        <v/>
      </c>
      <c r="E501" s="178" t="str">
        <f>IF('DATA - Baseline'!E501="","",'DATA - Baseline'!E501)</f>
        <v/>
      </c>
      <c r="F501" s="178" t="str">
        <f>IF('DATA - Baseline'!F501="","",'DATA - Baseline'!F501)</f>
        <v/>
      </c>
      <c r="G501" s="178" t="str">
        <f>IF('DATA - Baseline'!G500="","",INDEX(Codes,MATCH('DATA - Baseline'!G500,Modes,0)))</f>
        <v/>
      </c>
      <c r="H501" s="178"/>
      <c r="I501" s="178" t="str">
        <f>IF('DATA - Baseline'!I501="","",INDEX(Codes,MATCH('DATA - Baseline'!I501,Modes,0)))</f>
        <v/>
      </c>
      <c r="J501" s="134"/>
      <c r="K501" s="192" t="str">
        <f>IF('DATA - Baseline'!K501=0,"",IF('DATA - Baseline'!K501="","",'DATA - Baseline'!K501))</f>
        <v/>
      </c>
      <c r="L501" s="192" t="str">
        <f>IF('DATA - Baseline'!L501="Yes",1,IF('DATA - Baseline'!L501="No",2,""))</f>
        <v/>
      </c>
      <c r="M501" s="192" t="str">
        <f>IF('DATA - Baseline'!M501="Yes",1,IF('DATA - Baseline'!M501="No",2,""))</f>
        <v/>
      </c>
      <c r="N501" s="178" t="str">
        <f>IF('DATA - Baseline'!N501="Relaxed",1,IF('DATA - Baseline'!N501="Rushed",2,IF('DATA - Baseline'!N501="Happy",3,IF('DATA - Baseline'!N501="Frustrated",4,IF('DATA - Baseline'!N501="Other",5,"")))))</f>
        <v/>
      </c>
      <c r="O501" s="176"/>
      <c r="P501" s="178" t="str">
        <f>IF('DATA - Baseline'!P501="","",'DATA - Baseline'!P501)</f>
        <v/>
      </c>
      <c r="Q501" s="178" t="str">
        <f>IF('DATA - Baseline'!Q501="Boy",1,IF('DATA - Baseline'!Q501="Girl",2,""))</f>
        <v/>
      </c>
      <c r="R501" s="192" t="str">
        <f>IF('DATA - Baseline'!R501&gt;0,'DATA - Baseline'!R501,"")</f>
        <v/>
      </c>
      <c r="S501" s="178" t="str">
        <f>IF('DATA - Baseline'!S501="Less than 0.5km",1,IF('DATA - Baseline'!S501="0.51 to 1.59km",2,IF('DATA - Baseline'!S501="1.6 to 3km",3,IF('DATA - Baseline'!S501="Over 3km",4, ""))))</f>
        <v/>
      </c>
      <c r="T501" s="126"/>
      <c r="U501" s="135"/>
      <c r="V501" s="135"/>
      <c r="W501" s="135"/>
      <c r="X501" s="135"/>
      <c r="Y501" s="135"/>
      <c r="Z501" s="178" t="str">
        <f>IF('DATA - Baseline'!Z501="STRONGLY AGREE",1,IF('DATA - Baseline'!Z501="AGREE",2,IF('DATA - Baseline'!Z501="DISAGREE",3,IF('DATA - Baseline'!Z501="STRONGLY DISAGREE",4, ""))))</f>
        <v/>
      </c>
      <c r="AA501" s="178" t="str">
        <f>IF(C501="","",(IF(COUNTA('DATA - Baseline'!AB501:AV501)&gt;0,1,2)))</f>
        <v/>
      </c>
      <c r="AB501" s="152"/>
      <c r="AC501" s="153"/>
      <c r="AD501" s="153"/>
      <c r="AE501" s="153"/>
      <c r="AF501" s="153"/>
      <c r="AG501" s="153"/>
      <c r="AH501" s="151"/>
      <c r="AI501" s="156"/>
      <c r="AJ501" s="156"/>
      <c r="AK501" s="156"/>
      <c r="AL501" s="156"/>
      <c r="AM501" s="156"/>
      <c r="AN501" s="156"/>
      <c r="AO501" s="157"/>
      <c r="AP501" s="158"/>
      <c r="AQ501" s="158"/>
      <c r="AR501" s="158"/>
      <c r="AS501" s="158"/>
      <c r="AT501" s="158"/>
      <c r="AU501" s="158"/>
      <c r="AV501" s="158"/>
      <c r="AW501" s="178" t="str">
        <f>IF('DATA - Baseline'!AW501="Relaxed",1,IF('DATA - Baseline'!AW501="Rushed",2,IF('DATA - Baseline'!AW501="Happy",3,IF('DATA - Baseline'!AW501="Tired",4,""))))</f>
        <v/>
      </c>
      <c r="AX501" s="178" t="str">
        <f>IF('DATA - Baseline'!AX501="Relaxed",1,IF('DATA - Baseline'!AX501="Rushed",2,IF('DATA - Baseline'!AX501="Happy",3,IF('DATA - Baseline'!AX501="Tired",4,""))))</f>
        <v/>
      </c>
      <c r="AY501" s="154"/>
      <c r="AZ501" s="314" t="str">
        <f>IF('DATA - Baseline'!AZ501="Yes",1,IF('DATA - Baseline'!AZ501="No",2,""))</f>
        <v/>
      </c>
      <c r="BA501" s="273"/>
      <c r="BB501" s="159"/>
      <c r="BC501" s="159"/>
      <c r="BE501" s="175"/>
    </row>
    <row r="502" spans="1:57" s="132" customFormat="1" ht="15" x14ac:dyDescent="0.3">
      <c r="A502" s="148"/>
      <c r="B502" s="149"/>
      <c r="C502" s="236" t="str">
        <f t="shared" si="7"/>
        <v/>
      </c>
      <c r="D502" s="198" t="str">
        <f>IF('DATA - Baseline'!D502="","",'DATA - Baseline'!D502)</f>
        <v/>
      </c>
      <c r="E502" s="178" t="str">
        <f>IF('DATA - Baseline'!E502="","",'DATA - Baseline'!E502)</f>
        <v/>
      </c>
      <c r="F502" s="178" t="str">
        <f>IF('DATA - Baseline'!F502="","",'DATA - Baseline'!F502)</f>
        <v/>
      </c>
      <c r="G502" s="178" t="str">
        <f>IF('DATA - Baseline'!G501="","",INDEX(Codes,MATCH('DATA - Baseline'!G501,Modes,0)))</f>
        <v/>
      </c>
      <c r="H502" s="178"/>
      <c r="I502" s="178" t="str">
        <f>IF('DATA - Baseline'!I502="","",INDEX(Codes,MATCH('DATA - Baseline'!I502,Modes,0)))</f>
        <v/>
      </c>
      <c r="J502" s="134"/>
      <c r="K502" s="192" t="str">
        <f>IF('DATA - Baseline'!K502=0,"",IF('DATA - Baseline'!K502="","",'DATA - Baseline'!K502))</f>
        <v/>
      </c>
      <c r="L502" s="192" t="str">
        <f>IF('DATA - Baseline'!L502="Yes",1,IF('DATA - Baseline'!L502="No",2,""))</f>
        <v/>
      </c>
      <c r="M502" s="192" t="str">
        <f>IF('DATA - Baseline'!M502="Yes",1,IF('DATA - Baseline'!M502="No",2,""))</f>
        <v/>
      </c>
      <c r="N502" s="178" t="str">
        <f>IF('DATA - Baseline'!N502="Relaxed",1,IF('DATA - Baseline'!N502="Rushed",2,IF('DATA - Baseline'!N502="Happy",3,IF('DATA - Baseline'!N502="Frustrated",4,IF('DATA - Baseline'!N502="Other",5,"")))))</f>
        <v/>
      </c>
      <c r="O502" s="176"/>
      <c r="P502" s="178" t="str">
        <f>IF('DATA - Baseline'!P502="","",'DATA - Baseline'!P502)</f>
        <v/>
      </c>
      <c r="Q502" s="178" t="str">
        <f>IF('DATA - Baseline'!Q502="Boy",1,IF('DATA - Baseline'!Q502="Girl",2,""))</f>
        <v/>
      </c>
      <c r="R502" s="192" t="str">
        <f>IF('DATA - Baseline'!R502&gt;0,'DATA - Baseline'!R502,"")</f>
        <v/>
      </c>
      <c r="S502" s="178" t="str">
        <f>IF('DATA - Baseline'!S502="Less than 0.5km",1,IF('DATA - Baseline'!S502="0.51 to 1.59km",2,IF('DATA - Baseline'!S502="1.6 to 3km",3,IF('DATA - Baseline'!S502="Over 3km",4, ""))))</f>
        <v/>
      </c>
      <c r="T502" s="126"/>
      <c r="U502" s="135"/>
      <c r="V502" s="135"/>
      <c r="W502" s="135"/>
      <c r="X502" s="135"/>
      <c r="Y502" s="135"/>
      <c r="Z502" s="178" t="str">
        <f>IF('DATA - Baseline'!Z502="STRONGLY AGREE",1,IF('DATA - Baseline'!Z502="AGREE",2,IF('DATA - Baseline'!Z502="DISAGREE",3,IF('DATA - Baseline'!Z502="STRONGLY DISAGREE",4, ""))))</f>
        <v/>
      </c>
      <c r="AA502" s="178" t="str">
        <f>IF(C502="","",(IF(COUNTA('DATA - Baseline'!AB502:AV502)&gt;0,1,2)))</f>
        <v/>
      </c>
      <c r="AB502" s="152"/>
      <c r="AC502" s="153"/>
      <c r="AD502" s="153"/>
      <c r="AE502" s="153"/>
      <c r="AF502" s="153"/>
      <c r="AG502" s="153"/>
      <c r="AH502" s="151"/>
      <c r="AI502" s="156"/>
      <c r="AJ502" s="156"/>
      <c r="AK502" s="156"/>
      <c r="AL502" s="156"/>
      <c r="AM502" s="156"/>
      <c r="AN502" s="156"/>
      <c r="AO502" s="157"/>
      <c r="AP502" s="158"/>
      <c r="AQ502" s="158"/>
      <c r="AR502" s="158"/>
      <c r="AS502" s="158"/>
      <c r="AT502" s="158"/>
      <c r="AU502" s="158"/>
      <c r="AV502" s="158"/>
      <c r="AW502" s="178" t="str">
        <f>IF('DATA - Baseline'!AW502="Relaxed",1,IF('DATA - Baseline'!AW502="Rushed",2,IF('DATA - Baseline'!AW502="Happy",3,IF('DATA - Baseline'!AW502="Tired",4,""))))</f>
        <v/>
      </c>
      <c r="AX502" s="178" t="str">
        <f>IF('DATA - Baseline'!AX502="Relaxed",1,IF('DATA - Baseline'!AX502="Rushed",2,IF('DATA - Baseline'!AX502="Happy",3,IF('DATA - Baseline'!AX502="Tired",4,""))))</f>
        <v/>
      </c>
      <c r="AY502" s="154"/>
      <c r="AZ502" s="314" t="str">
        <f>IF('DATA - Baseline'!AZ502="Yes",1,IF('DATA - Baseline'!AZ502="No",2,""))</f>
        <v/>
      </c>
      <c r="BA502" s="273"/>
      <c r="BB502" s="159"/>
      <c r="BC502" s="159"/>
      <c r="BE502" s="175"/>
    </row>
    <row r="503" spans="1:57" s="132" customFormat="1" ht="15" x14ac:dyDescent="0.3">
      <c r="A503" s="148"/>
      <c r="B503" s="149"/>
      <c r="C503" s="236" t="str">
        <f t="shared" si="7"/>
        <v/>
      </c>
      <c r="D503" s="198" t="str">
        <f>IF('DATA - Baseline'!D503="","",'DATA - Baseline'!D503)</f>
        <v/>
      </c>
      <c r="E503" s="178" t="str">
        <f>IF('DATA - Baseline'!E503="","",'DATA - Baseline'!E503)</f>
        <v/>
      </c>
      <c r="F503" s="178" t="str">
        <f>IF('DATA - Baseline'!F503="","",'DATA - Baseline'!F503)</f>
        <v/>
      </c>
      <c r="G503" s="178" t="str">
        <f>IF('DATA - Baseline'!G502="","",INDEX(Codes,MATCH('DATA - Baseline'!G502,Modes,0)))</f>
        <v/>
      </c>
      <c r="H503" s="178"/>
      <c r="I503" s="178" t="str">
        <f>IF('DATA - Baseline'!I503="","",INDEX(Codes,MATCH('DATA - Baseline'!I503,Modes,0)))</f>
        <v/>
      </c>
      <c r="J503" s="134"/>
      <c r="K503" s="192" t="str">
        <f>IF('DATA - Baseline'!K503=0,"",IF('DATA - Baseline'!K503="","",'DATA - Baseline'!K503))</f>
        <v/>
      </c>
      <c r="L503" s="192" t="str">
        <f>IF('DATA - Baseline'!L503="Yes",1,IF('DATA - Baseline'!L503="No",2,""))</f>
        <v/>
      </c>
      <c r="M503" s="192" t="str">
        <f>IF('DATA - Baseline'!M503="Yes",1,IF('DATA - Baseline'!M503="No",2,""))</f>
        <v/>
      </c>
      <c r="N503" s="178" t="str">
        <f>IF('DATA - Baseline'!N503="Relaxed",1,IF('DATA - Baseline'!N503="Rushed",2,IF('DATA - Baseline'!N503="Happy",3,IF('DATA - Baseline'!N503="Frustrated",4,IF('DATA - Baseline'!N503="Other",5,"")))))</f>
        <v/>
      </c>
      <c r="O503" s="176"/>
      <c r="P503" s="178" t="str">
        <f>IF('DATA - Baseline'!P503="","",'DATA - Baseline'!P503)</f>
        <v/>
      </c>
      <c r="Q503" s="178" t="str">
        <f>IF('DATA - Baseline'!Q503="Boy",1,IF('DATA - Baseline'!Q503="Girl",2,""))</f>
        <v/>
      </c>
      <c r="R503" s="192" t="str">
        <f>IF('DATA - Baseline'!R503&gt;0,'DATA - Baseline'!R503,"")</f>
        <v/>
      </c>
      <c r="S503" s="178" t="str">
        <f>IF('DATA - Baseline'!S503="Less than 0.5km",1,IF('DATA - Baseline'!S503="0.51 to 1.59km",2,IF('DATA - Baseline'!S503="1.6 to 3km",3,IF('DATA - Baseline'!S503="Over 3km",4, ""))))</f>
        <v/>
      </c>
      <c r="T503" s="126"/>
      <c r="U503" s="135"/>
      <c r="V503" s="135"/>
      <c r="W503" s="135"/>
      <c r="X503" s="135"/>
      <c r="Y503" s="135"/>
      <c r="Z503" s="178" t="str">
        <f>IF('DATA - Baseline'!Z503="STRONGLY AGREE",1,IF('DATA - Baseline'!Z503="AGREE",2,IF('DATA - Baseline'!Z503="DISAGREE",3,IF('DATA - Baseline'!Z503="STRONGLY DISAGREE",4, ""))))</f>
        <v/>
      </c>
      <c r="AA503" s="178" t="str">
        <f>IF(C503="","",(IF(COUNTA('DATA - Baseline'!AB503:AV503)&gt;0,1,2)))</f>
        <v/>
      </c>
      <c r="AB503" s="152"/>
      <c r="AC503" s="153"/>
      <c r="AD503" s="153"/>
      <c r="AE503" s="153"/>
      <c r="AF503" s="153"/>
      <c r="AG503" s="153"/>
      <c r="AH503" s="151"/>
      <c r="AI503" s="155"/>
      <c r="AJ503" s="156"/>
      <c r="AK503" s="156"/>
      <c r="AL503" s="156"/>
      <c r="AM503" s="156"/>
      <c r="AN503" s="156"/>
      <c r="AO503" s="157"/>
      <c r="AP503" s="158"/>
      <c r="AQ503" s="158"/>
      <c r="AR503" s="158"/>
      <c r="AS503" s="158"/>
      <c r="AT503" s="158"/>
      <c r="AU503" s="158"/>
      <c r="AV503" s="158"/>
      <c r="AW503" s="178" t="str">
        <f>IF('DATA - Baseline'!AW503="Relaxed",1,IF('DATA - Baseline'!AW503="Rushed",2,IF('DATA - Baseline'!AW503="Happy",3,IF('DATA - Baseline'!AW503="Tired",4,""))))</f>
        <v/>
      </c>
      <c r="AX503" s="178" t="str">
        <f>IF('DATA - Baseline'!AX503="Relaxed",1,IF('DATA - Baseline'!AX503="Rushed",2,IF('DATA - Baseline'!AX503="Happy",3,IF('DATA - Baseline'!AX503="Tired",4,""))))</f>
        <v/>
      </c>
      <c r="AY503" s="154"/>
      <c r="AZ503" s="314" t="str">
        <f>IF('DATA - Baseline'!AZ503="Yes",1,IF('DATA - Baseline'!AZ503="No",2,""))</f>
        <v/>
      </c>
      <c r="BA503" s="273"/>
      <c r="BB503" s="159"/>
      <c r="BC503" s="159"/>
      <c r="BE503" s="175"/>
    </row>
    <row r="504" spans="1:57" s="132" customFormat="1" ht="15" x14ac:dyDescent="0.3">
      <c r="A504" s="148"/>
      <c r="B504" s="149"/>
      <c r="C504" s="236" t="str">
        <f t="shared" si="7"/>
        <v/>
      </c>
      <c r="D504" s="198" t="str">
        <f>IF('DATA - Baseline'!D504="","",'DATA - Baseline'!D504)</f>
        <v/>
      </c>
      <c r="E504" s="178" t="str">
        <f>IF('DATA - Baseline'!E504="","",'DATA - Baseline'!E504)</f>
        <v/>
      </c>
      <c r="F504" s="178" t="str">
        <f>IF('DATA - Baseline'!F504="","",'DATA - Baseline'!F504)</f>
        <v/>
      </c>
      <c r="G504" s="178" t="str">
        <f>IF('DATA - Baseline'!G503="","",INDEX(Codes,MATCH('DATA - Baseline'!G503,Modes,0)))</f>
        <v/>
      </c>
      <c r="H504" s="178"/>
      <c r="I504" s="178" t="str">
        <f>IF('DATA - Baseline'!I504="","",INDEX(Codes,MATCH('DATA - Baseline'!I504,Modes,0)))</f>
        <v/>
      </c>
      <c r="J504" s="134"/>
      <c r="K504" s="192" t="str">
        <f>IF('DATA - Baseline'!K504=0,"",IF('DATA - Baseline'!K504="","",'DATA - Baseline'!K504))</f>
        <v/>
      </c>
      <c r="L504" s="192" t="str">
        <f>IF('DATA - Baseline'!L504="Yes",1,IF('DATA - Baseline'!L504="No",2,""))</f>
        <v/>
      </c>
      <c r="M504" s="192" t="str">
        <f>IF('DATA - Baseline'!M504="Yes",1,IF('DATA - Baseline'!M504="No",2,""))</f>
        <v/>
      </c>
      <c r="N504" s="178" t="str">
        <f>IF('DATA - Baseline'!N504="Relaxed",1,IF('DATA - Baseline'!N504="Rushed",2,IF('DATA - Baseline'!N504="Happy",3,IF('DATA - Baseline'!N504="Frustrated",4,IF('DATA - Baseline'!N504="Other",5,"")))))</f>
        <v/>
      </c>
      <c r="O504" s="176"/>
      <c r="P504" s="178" t="str">
        <f>IF('DATA - Baseline'!P504="","",'DATA - Baseline'!P504)</f>
        <v/>
      </c>
      <c r="Q504" s="178" t="str">
        <f>IF('DATA - Baseline'!Q504="Boy",1,IF('DATA - Baseline'!Q504="Girl",2,""))</f>
        <v/>
      </c>
      <c r="R504" s="192" t="str">
        <f>IF('DATA - Baseline'!R504&gt;0,'DATA - Baseline'!R504,"")</f>
        <v/>
      </c>
      <c r="S504" s="178" t="str">
        <f>IF('DATA - Baseline'!S504="Less than 0.5km",1,IF('DATA - Baseline'!S504="0.51 to 1.59km",2,IF('DATA - Baseline'!S504="1.6 to 3km",3,IF('DATA - Baseline'!S504="Over 3km",4, ""))))</f>
        <v/>
      </c>
      <c r="T504" s="126"/>
      <c r="U504" s="135"/>
      <c r="V504" s="135"/>
      <c r="W504" s="135"/>
      <c r="X504" s="135"/>
      <c r="Y504" s="135"/>
      <c r="Z504" s="178" t="str">
        <f>IF('DATA - Baseline'!Z504="STRONGLY AGREE",1,IF('DATA - Baseline'!Z504="AGREE",2,IF('DATA - Baseline'!Z504="DISAGREE",3,IF('DATA - Baseline'!Z504="STRONGLY DISAGREE",4, ""))))</f>
        <v/>
      </c>
      <c r="AA504" s="178" t="str">
        <f>IF(C504="","",(IF(COUNTA('DATA - Baseline'!AB504:AV504)&gt;0,1,2)))</f>
        <v/>
      </c>
      <c r="AB504" s="152"/>
      <c r="AC504" s="153"/>
      <c r="AD504" s="153"/>
      <c r="AE504" s="153"/>
      <c r="AF504" s="153"/>
      <c r="AG504" s="153"/>
      <c r="AH504" s="151"/>
      <c r="AI504" s="156"/>
      <c r="AJ504" s="156"/>
      <c r="AK504" s="156"/>
      <c r="AL504" s="156"/>
      <c r="AM504" s="156"/>
      <c r="AN504" s="156"/>
      <c r="AO504" s="157"/>
      <c r="AP504" s="158"/>
      <c r="AQ504" s="158"/>
      <c r="AR504" s="158"/>
      <c r="AS504" s="158"/>
      <c r="AT504" s="158"/>
      <c r="AU504" s="158"/>
      <c r="AV504" s="158"/>
      <c r="AW504" s="178" t="str">
        <f>IF('DATA - Baseline'!AW504="Relaxed",1,IF('DATA - Baseline'!AW504="Rushed",2,IF('DATA - Baseline'!AW504="Happy",3,IF('DATA - Baseline'!AW504="Tired",4,""))))</f>
        <v/>
      </c>
      <c r="AX504" s="178" t="str">
        <f>IF('DATA - Baseline'!AX504="Relaxed",1,IF('DATA - Baseline'!AX504="Rushed",2,IF('DATA - Baseline'!AX504="Happy",3,IF('DATA - Baseline'!AX504="Tired",4,""))))</f>
        <v/>
      </c>
      <c r="AY504" s="154"/>
      <c r="AZ504" s="314" t="str">
        <f>IF('DATA - Baseline'!AZ504="Yes",1,IF('DATA - Baseline'!AZ504="No",2,""))</f>
        <v/>
      </c>
      <c r="BA504" s="273"/>
      <c r="BB504" s="159"/>
      <c r="BC504" s="159"/>
      <c r="BE504" s="175"/>
    </row>
    <row r="505" spans="1:57" s="163" customFormat="1" ht="15" x14ac:dyDescent="0.3">
      <c r="A505" s="148"/>
      <c r="B505" s="160"/>
      <c r="C505" s="236" t="str">
        <f t="shared" si="7"/>
        <v/>
      </c>
      <c r="D505" s="198" t="str">
        <f>IF('DATA - Baseline'!D505="","",'DATA - Baseline'!D505)</f>
        <v/>
      </c>
      <c r="E505" s="178" t="str">
        <f>IF('DATA - Baseline'!E505="","",'DATA - Baseline'!E505)</f>
        <v/>
      </c>
      <c r="F505" s="178" t="str">
        <f>IF('DATA - Baseline'!F505="","",'DATA - Baseline'!F505)</f>
        <v/>
      </c>
      <c r="G505" s="178" t="str">
        <f>IF('DATA - Baseline'!G504="","",INDEX(Codes,MATCH('DATA - Baseline'!G504,Modes,0)))</f>
        <v/>
      </c>
      <c r="H505" s="178"/>
      <c r="I505" s="178" t="str">
        <f>IF('DATA - Baseline'!I505="","",INDEX(Codes,MATCH('DATA - Baseline'!I505,Modes,0)))</f>
        <v/>
      </c>
      <c r="J505" s="134"/>
      <c r="K505" s="192" t="str">
        <f>IF('DATA - Baseline'!K505=0,"",IF('DATA - Baseline'!K505="","",'DATA - Baseline'!K505))</f>
        <v/>
      </c>
      <c r="L505" s="192" t="str">
        <f>IF('DATA - Baseline'!L505="Yes",1,IF('DATA - Baseline'!L505="No",2,""))</f>
        <v/>
      </c>
      <c r="M505" s="192" t="str">
        <f>IF('DATA - Baseline'!M505="Yes",1,IF('DATA - Baseline'!M505="No",2,""))</f>
        <v/>
      </c>
      <c r="N505" s="178" t="str">
        <f>IF('DATA - Baseline'!N505="Relaxed",1,IF('DATA - Baseline'!N505="Rushed",2,IF('DATA - Baseline'!N505="Happy",3,IF('DATA - Baseline'!N505="Frustrated",4,IF('DATA - Baseline'!N505="Other",5,"")))))</f>
        <v/>
      </c>
      <c r="O505" s="176"/>
      <c r="P505" s="178" t="str">
        <f>IF('DATA - Baseline'!P505="","",'DATA - Baseline'!P505)</f>
        <v/>
      </c>
      <c r="Q505" s="178" t="str">
        <f>IF('DATA - Baseline'!Q505="Boy",1,IF('DATA - Baseline'!Q505="Girl",2,""))</f>
        <v/>
      </c>
      <c r="R505" s="192" t="str">
        <f>IF('DATA - Baseline'!R505&gt;0,'DATA - Baseline'!R505,"")</f>
        <v/>
      </c>
      <c r="S505" s="178" t="str">
        <f>IF('DATA - Baseline'!S505="Less than 0.5km",1,IF('DATA - Baseline'!S505="0.51 to 1.59km",2,IF('DATA - Baseline'!S505="1.6 to 3km",3,IF('DATA - Baseline'!S505="Over 3km",4, ""))))</f>
        <v/>
      </c>
      <c r="T505" s="126"/>
      <c r="U505" s="135"/>
      <c r="V505" s="135"/>
      <c r="W505" s="135"/>
      <c r="X505" s="135"/>
      <c r="Y505" s="161"/>
      <c r="Z505" s="178" t="str">
        <f>IF('DATA - Baseline'!Z505="STRONGLY AGREE",1,IF('DATA - Baseline'!Z505="AGREE",2,IF('DATA - Baseline'!Z505="DISAGREE",3,IF('DATA - Baseline'!Z505="STRONGLY DISAGREE",4, ""))))</f>
        <v/>
      </c>
      <c r="AA505" s="178" t="str">
        <f>IF(C505="","",(IF(COUNTA('DATA - Baseline'!AB505:AV505)&gt;0,1,2)))</f>
        <v/>
      </c>
      <c r="AB505" s="152"/>
      <c r="AC505" s="153"/>
      <c r="AD505" s="153"/>
      <c r="AE505" s="153"/>
      <c r="AF505" s="153"/>
      <c r="AG505" s="153"/>
      <c r="AH505" s="151"/>
      <c r="AI505" s="156"/>
      <c r="AJ505" s="156"/>
      <c r="AK505" s="156"/>
      <c r="AL505" s="156"/>
      <c r="AM505" s="156"/>
      <c r="AN505" s="156"/>
      <c r="AO505" s="157"/>
      <c r="AP505" s="158"/>
      <c r="AQ505" s="158"/>
      <c r="AR505" s="158"/>
      <c r="AS505" s="158"/>
      <c r="AT505" s="158"/>
      <c r="AU505" s="158"/>
      <c r="AV505" s="158"/>
      <c r="AW505" s="178" t="str">
        <f>IF('DATA - Baseline'!AW505="Relaxed",1,IF('DATA - Baseline'!AW505="Rushed",2,IF('DATA - Baseline'!AW505="Happy",3,IF('DATA - Baseline'!AW505="Tired",4,""))))</f>
        <v/>
      </c>
      <c r="AX505" s="178" t="str">
        <f>IF('DATA - Baseline'!AX505="Relaxed",1,IF('DATA - Baseline'!AX505="Rushed",2,IF('DATA - Baseline'!AX505="Happy",3,IF('DATA - Baseline'!AX505="Tired",4,""))))</f>
        <v/>
      </c>
      <c r="AY505" s="154"/>
      <c r="AZ505" s="314" t="str">
        <f>IF('DATA - Baseline'!AZ505="Yes",1,IF('DATA - Baseline'!AZ505="No",2,""))</f>
        <v/>
      </c>
      <c r="BA505" s="273"/>
      <c r="BB505" s="159"/>
      <c r="BC505" s="159"/>
      <c r="BE505" s="317"/>
    </row>
    <row r="506" spans="1:57" s="132" customFormat="1" ht="15" x14ac:dyDescent="0.3">
      <c r="A506" s="148"/>
      <c r="B506" s="160"/>
      <c r="C506" s="236" t="str">
        <f t="shared" si="7"/>
        <v/>
      </c>
      <c r="D506" s="198" t="str">
        <f>IF('DATA - Baseline'!D506="","",'DATA - Baseline'!D506)</f>
        <v/>
      </c>
      <c r="E506" s="178" t="str">
        <f>IF('DATA - Baseline'!E506="","",'DATA - Baseline'!E506)</f>
        <v/>
      </c>
      <c r="F506" s="178" t="str">
        <f>IF('DATA - Baseline'!F506="","",'DATA - Baseline'!F506)</f>
        <v/>
      </c>
      <c r="G506" s="178" t="str">
        <f>IF('DATA - Baseline'!G505="","",INDEX(Codes,MATCH('DATA - Baseline'!G505,Modes,0)))</f>
        <v/>
      </c>
      <c r="H506" s="178"/>
      <c r="I506" s="178" t="str">
        <f>IF('DATA - Baseline'!I506="","",INDEX(Codes,MATCH('DATA - Baseline'!I506,Modes,0)))</f>
        <v/>
      </c>
      <c r="J506" s="134"/>
      <c r="K506" s="192" t="str">
        <f>IF('DATA - Baseline'!K506=0,"",IF('DATA - Baseline'!K506="","",'DATA - Baseline'!K506))</f>
        <v/>
      </c>
      <c r="L506" s="192" t="str">
        <f>IF('DATA - Baseline'!L506="Yes",1,IF('DATA - Baseline'!L506="No",2,""))</f>
        <v/>
      </c>
      <c r="M506" s="192" t="str">
        <f>IF('DATA - Baseline'!M506="Yes",1,IF('DATA - Baseline'!M506="No",2,""))</f>
        <v/>
      </c>
      <c r="N506" s="178" t="str">
        <f>IF('DATA - Baseline'!N506="Relaxed",1,IF('DATA - Baseline'!N506="Rushed",2,IF('DATA - Baseline'!N506="Happy",3,IF('DATA - Baseline'!N506="Frustrated",4,IF('DATA - Baseline'!N506="Other",5,"")))))</f>
        <v/>
      </c>
      <c r="O506" s="176"/>
      <c r="P506" s="178" t="str">
        <f>IF('DATA - Baseline'!P506="","",'DATA - Baseline'!P506)</f>
        <v/>
      </c>
      <c r="Q506" s="178" t="str">
        <f>IF('DATA - Baseline'!Q506="Boy",1,IF('DATA - Baseline'!Q506="Girl",2,""))</f>
        <v/>
      </c>
      <c r="R506" s="192" t="str">
        <f>IF('DATA - Baseline'!R506&gt;0,'DATA - Baseline'!R506,"")</f>
        <v/>
      </c>
      <c r="S506" s="178" t="str">
        <f>IF('DATA - Baseline'!S506="Less than 0.5km",1,IF('DATA - Baseline'!S506="0.51 to 1.59km",2,IF('DATA - Baseline'!S506="1.6 to 3km",3,IF('DATA - Baseline'!S506="Over 3km",4, ""))))</f>
        <v/>
      </c>
      <c r="T506" s="126"/>
      <c r="U506" s="135"/>
      <c r="V506" s="135"/>
      <c r="W506" s="135"/>
      <c r="X506" s="135"/>
      <c r="Y506" s="135"/>
      <c r="Z506" s="178" t="str">
        <f>IF('DATA - Baseline'!Z506="STRONGLY AGREE",1,IF('DATA - Baseline'!Z506="AGREE",2,IF('DATA - Baseline'!Z506="DISAGREE",3,IF('DATA - Baseline'!Z506="STRONGLY DISAGREE",4, ""))))</f>
        <v/>
      </c>
      <c r="AA506" s="178" t="str">
        <f>IF(C506="","",(IF(COUNTA('DATA - Baseline'!AB506:AV506)&gt;0,1,2)))</f>
        <v/>
      </c>
      <c r="AB506" s="152"/>
      <c r="AC506" s="153"/>
      <c r="AD506" s="153"/>
      <c r="AE506" s="153"/>
      <c r="AF506" s="153"/>
      <c r="AG506" s="153"/>
      <c r="AH506" s="151"/>
      <c r="AI506" s="156"/>
      <c r="AJ506" s="156"/>
      <c r="AK506" s="156"/>
      <c r="AL506" s="156"/>
      <c r="AM506" s="156"/>
      <c r="AN506" s="156"/>
      <c r="AO506" s="157"/>
      <c r="AP506" s="158"/>
      <c r="AQ506" s="158"/>
      <c r="AR506" s="158"/>
      <c r="AS506" s="158"/>
      <c r="AT506" s="158"/>
      <c r="AU506" s="158"/>
      <c r="AV506" s="158"/>
      <c r="AW506" s="178" t="str">
        <f>IF('DATA - Baseline'!AW506="Relaxed",1,IF('DATA - Baseline'!AW506="Rushed",2,IF('DATA - Baseline'!AW506="Happy",3,IF('DATA - Baseline'!AW506="Tired",4,""))))</f>
        <v/>
      </c>
      <c r="AX506" s="178" t="str">
        <f>IF('DATA - Baseline'!AX506="Relaxed",1,IF('DATA - Baseline'!AX506="Rushed",2,IF('DATA - Baseline'!AX506="Happy",3,IF('DATA - Baseline'!AX506="Tired",4,""))))</f>
        <v/>
      </c>
      <c r="AY506" s="154"/>
      <c r="AZ506" s="314" t="str">
        <f>IF('DATA - Baseline'!AZ506="Yes",1,IF('DATA - Baseline'!AZ506="No",2,""))</f>
        <v/>
      </c>
      <c r="BA506" s="273"/>
      <c r="BB506" s="159"/>
      <c r="BC506" s="159"/>
      <c r="BE506" s="175"/>
    </row>
    <row r="507" spans="1:57" s="132" customFormat="1" ht="15" x14ac:dyDescent="0.3">
      <c r="A507" s="148"/>
      <c r="B507" s="160"/>
      <c r="C507" s="236" t="str">
        <f t="shared" si="7"/>
        <v/>
      </c>
      <c r="D507" s="198" t="str">
        <f>IF('DATA - Baseline'!D507="","",'DATA - Baseline'!D507)</f>
        <v/>
      </c>
      <c r="E507" s="178" t="str">
        <f>IF('DATA - Baseline'!E507="","",'DATA - Baseline'!E507)</f>
        <v/>
      </c>
      <c r="F507" s="178" t="str">
        <f>IF('DATA - Baseline'!F507="","",'DATA - Baseline'!F507)</f>
        <v/>
      </c>
      <c r="G507" s="178" t="str">
        <f>IF('DATA - Baseline'!G506="","",INDEX(Codes,MATCH('DATA - Baseline'!G506,Modes,0)))</f>
        <v/>
      </c>
      <c r="H507" s="178"/>
      <c r="I507" s="178" t="str">
        <f>IF('DATA - Baseline'!I507="","",INDEX(Codes,MATCH('DATA - Baseline'!I507,Modes,0)))</f>
        <v/>
      </c>
      <c r="J507" s="134"/>
      <c r="K507" s="192" t="str">
        <f>IF('DATA - Baseline'!K507=0,"",IF('DATA - Baseline'!K507="","",'DATA - Baseline'!K507))</f>
        <v/>
      </c>
      <c r="L507" s="192" t="str">
        <f>IF('DATA - Baseline'!L507="Yes",1,IF('DATA - Baseline'!L507="No",2,""))</f>
        <v/>
      </c>
      <c r="M507" s="192" t="str">
        <f>IF('DATA - Baseline'!M507="Yes",1,IF('DATA - Baseline'!M507="No",2,""))</f>
        <v/>
      </c>
      <c r="N507" s="178" t="str">
        <f>IF('DATA - Baseline'!N507="Relaxed",1,IF('DATA - Baseline'!N507="Rushed",2,IF('DATA - Baseline'!N507="Happy",3,IF('DATA - Baseline'!N507="Frustrated",4,IF('DATA - Baseline'!N507="Other",5,"")))))</f>
        <v/>
      </c>
      <c r="O507" s="176"/>
      <c r="P507" s="178" t="str">
        <f>IF('DATA - Baseline'!P507="","",'DATA - Baseline'!P507)</f>
        <v/>
      </c>
      <c r="Q507" s="178" t="str">
        <f>IF('DATA - Baseline'!Q507="Boy",1,IF('DATA - Baseline'!Q507="Girl",2,""))</f>
        <v/>
      </c>
      <c r="R507" s="192" t="str">
        <f>IF('DATA - Baseline'!R507&gt;0,'DATA - Baseline'!R507,"")</f>
        <v/>
      </c>
      <c r="S507" s="178" t="str">
        <f>IF('DATA - Baseline'!S507="Less than 0.5km",1,IF('DATA - Baseline'!S507="0.51 to 1.59km",2,IF('DATA - Baseline'!S507="1.6 to 3km",3,IF('DATA - Baseline'!S507="Over 3km",4, ""))))</f>
        <v/>
      </c>
      <c r="T507" s="126"/>
      <c r="U507" s="135"/>
      <c r="V507" s="135"/>
      <c r="W507" s="135"/>
      <c r="X507" s="135"/>
      <c r="Y507" s="135"/>
      <c r="Z507" s="178" t="str">
        <f>IF('DATA - Baseline'!Z507="STRONGLY AGREE",1,IF('DATA - Baseline'!Z507="AGREE",2,IF('DATA - Baseline'!Z507="DISAGREE",3,IF('DATA - Baseline'!Z507="STRONGLY DISAGREE",4, ""))))</f>
        <v/>
      </c>
      <c r="AA507" s="178" t="str">
        <f>IF(C507="","",(IF(COUNTA('DATA - Baseline'!AB507:AV507)&gt;0,1,2)))</f>
        <v/>
      </c>
      <c r="AB507" s="152"/>
      <c r="AC507" s="153"/>
      <c r="AD507" s="153"/>
      <c r="AE507" s="153"/>
      <c r="AF507" s="153"/>
      <c r="AG507" s="153"/>
      <c r="AH507" s="151"/>
      <c r="AI507" s="156"/>
      <c r="AJ507" s="156"/>
      <c r="AK507" s="156"/>
      <c r="AL507" s="156"/>
      <c r="AM507" s="156"/>
      <c r="AN507" s="156"/>
      <c r="AO507" s="157"/>
      <c r="AP507" s="158"/>
      <c r="AQ507" s="158"/>
      <c r="AR507" s="158"/>
      <c r="AS507" s="158"/>
      <c r="AT507" s="158"/>
      <c r="AU507" s="158"/>
      <c r="AV507" s="158"/>
      <c r="AW507" s="178" t="str">
        <f>IF('DATA - Baseline'!AW507="Relaxed",1,IF('DATA - Baseline'!AW507="Rushed",2,IF('DATA - Baseline'!AW507="Happy",3,IF('DATA - Baseline'!AW507="Tired",4,""))))</f>
        <v/>
      </c>
      <c r="AX507" s="178" t="str">
        <f>IF('DATA - Baseline'!AX507="Relaxed",1,IF('DATA - Baseline'!AX507="Rushed",2,IF('DATA - Baseline'!AX507="Happy",3,IF('DATA - Baseline'!AX507="Tired",4,""))))</f>
        <v/>
      </c>
      <c r="AY507" s="154"/>
      <c r="AZ507" s="314" t="str">
        <f>IF('DATA - Baseline'!AZ507="Yes",1,IF('DATA - Baseline'!AZ507="No",2,""))</f>
        <v/>
      </c>
      <c r="BA507" s="273"/>
      <c r="BB507" s="159"/>
      <c r="BC507" s="159"/>
      <c r="BE507" s="175"/>
    </row>
    <row r="508" spans="1:57" s="132" customFormat="1" ht="15" x14ac:dyDescent="0.3">
      <c r="A508" s="148"/>
      <c r="B508" s="160"/>
      <c r="C508" s="236" t="str">
        <f t="shared" si="7"/>
        <v/>
      </c>
      <c r="D508" s="198" t="str">
        <f>IF('DATA - Baseline'!D508="","",'DATA - Baseline'!D508)</f>
        <v/>
      </c>
      <c r="E508" s="178" t="str">
        <f>IF('DATA - Baseline'!E508="","",'DATA - Baseline'!E508)</f>
        <v/>
      </c>
      <c r="F508" s="178" t="str">
        <f>IF('DATA - Baseline'!F508="","",'DATA - Baseline'!F508)</f>
        <v/>
      </c>
      <c r="G508" s="178" t="str">
        <f>IF('DATA - Baseline'!G507="","",INDEX(Codes,MATCH('DATA - Baseline'!G507,Modes,0)))</f>
        <v/>
      </c>
      <c r="H508" s="178"/>
      <c r="I508" s="178" t="str">
        <f>IF('DATA - Baseline'!I508="","",INDEX(Codes,MATCH('DATA - Baseline'!I508,Modes,0)))</f>
        <v/>
      </c>
      <c r="J508" s="134"/>
      <c r="K508" s="192" t="str">
        <f>IF('DATA - Baseline'!K508=0,"",IF('DATA - Baseline'!K508="","",'DATA - Baseline'!K508))</f>
        <v/>
      </c>
      <c r="L508" s="192" t="str">
        <f>IF('DATA - Baseline'!L508="Yes",1,IF('DATA - Baseline'!L508="No",2,""))</f>
        <v/>
      </c>
      <c r="M508" s="192" t="str">
        <f>IF('DATA - Baseline'!M508="Yes",1,IF('DATA - Baseline'!M508="No",2,""))</f>
        <v/>
      </c>
      <c r="N508" s="178" t="str">
        <f>IF('DATA - Baseline'!N508="Relaxed",1,IF('DATA - Baseline'!N508="Rushed",2,IF('DATA - Baseline'!N508="Happy",3,IF('DATA - Baseline'!N508="Frustrated",4,IF('DATA - Baseline'!N508="Other",5,"")))))</f>
        <v/>
      </c>
      <c r="O508" s="176"/>
      <c r="P508" s="178" t="str">
        <f>IF('DATA - Baseline'!P508="","",'DATA - Baseline'!P508)</f>
        <v/>
      </c>
      <c r="Q508" s="178" t="str">
        <f>IF('DATA - Baseline'!Q508="Boy",1,IF('DATA - Baseline'!Q508="Girl",2,""))</f>
        <v/>
      </c>
      <c r="R508" s="192" t="str">
        <f>IF('DATA - Baseline'!R508&gt;0,'DATA - Baseline'!R508,"")</f>
        <v/>
      </c>
      <c r="S508" s="178" t="str">
        <f>IF('DATA - Baseline'!S508="Less than 0.5km",1,IF('DATA - Baseline'!S508="0.51 to 1.59km",2,IF('DATA - Baseline'!S508="1.6 to 3km",3,IF('DATA - Baseline'!S508="Over 3km",4, ""))))</f>
        <v/>
      </c>
      <c r="T508" s="126"/>
      <c r="U508" s="135"/>
      <c r="V508" s="135"/>
      <c r="W508" s="135"/>
      <c r="X508" s="135"/>
      <c r="Y508" s="135"/>
      <c r="Z508" s="178" t="str">
        <f>IF('DATA - Baseline'!Z508="STRONGLY AGREE",1,IF('DATA - Baseline'!Z508="AGREE",2,IF('DATA - Baseline'!Z508="DISAGREE",3,IF('DATA - Baseline'!Z508="STRONGLY DISAGREE",4, ""))))</f>
        <v/>
      </c>
      <c r="AA508" s="178" t="str">
        <f>IF(C508="","",(IF(COUNTA('DATA - Baseline'!AB508:AV508)&gt;0,1,2)))</f>
        <v/>
      </c>
      <c r="AB508" s="152"/>
      <c r="AC508" s="153"/>
      <c r="AD508" s="153"/>
      <c r="AE508" s="153"/>
      <c r="AF508" s="153"/>
      <c r="AG508" s="153"/>
      <c r="AH508" s="151"/>
      <c r="AI508" s="156"/>
      <c r="AJ508" s="156"/>
      <c r="AK508" s="156"/>
      <c r="AL508" s="156"/>
      <c r="AM508" s="156"/>
      <c r="AN508" s="156"/>
      <c r="AO508" s="157"/>
      <c r="AP508" s="158"/>
      <c r="AQ508" s="158"/>
      <c r="AR508" s="158"/>
      <c r="AS508" s="158"/>
      <c r="AT508" s="158"/>
      <c r="AU508" s="158"/>
      <c r="AV508" s="158"/>
      <c r="AW508" s="178" t="str">
        <f>IF('DATA - Baseline'!AW508="Relaxed",1,IF('DATA - Baseline'!AW508="Rushed",2,IF('DATA - Baseline'!AW508="Happy",3,IF('DATA - Baseline'!AW508="Tired",4,""))))</f>
        <v/>
      </c>
      <c r="AX508" s="178" t="str">
        <f>IF('DATA - Baseline'!AX508="Relaxed",1,IF('DATA - Baseline'!AX508="Rushed",2,IF('DATA - Baseline'!AX508="Happy",3,IF('DATA - Baseline'!AX508="Tired",4,""))))</f>
        <v/>
      </c>
      <c r="AY508" s="154"/>
      <c r="AZ508" s="314" t="str">
        <f>IF('DATA - Baseline'!AZ508="Yes",1,IF('DATA - Baseline'!AZ508="No",2,""))</f>
        <v/>
      </c>
      <c r="BA508" s="273"/>
      <c r="BB508" s="159"/>
      <c r="BC508" s="159"/>
      <c r="BE508" s="175"/>
    </row>
    <row r="509" spans="1:57" s="132" customFormat="1" ht="15" x14ac:dyDescent="0.3">
      <c r="A509" s="148"/>
      <c r="B509" s="160"/>
      <c r="C509" s="236" t="str">
        <f t="shared" si="7"/>
        <v/>
      </c>
      <c r="D509" s="198" t="str">
        <f>IF('DATA - Baseline'!D509="","",'DATA - Baseline'!D509)</f>
        <v/>
      </c>
      <c r="E509" s="178" t="str">
        <f>IF('DATA - Baseline'!E509="","",'DATA - Baseline'!E509)</f>
        <v/>
      </c>
      <c r="F509" s="178" t="str">
        <f>IF('DATA - Baseline'!F509="","",'DATA - Baseline'!F509)</f>
        <v/>
      </c>
      <c r="G509" s="178" t="str">
        <f>IF('DATA - Baseline'!G508="","",INDEX(Codes,MATCH('DATA - Baseline'!G508,Modes,0)))</f>
        <v/>
      </c>
      <c r="H509" s="178"/>
      <c r="I509" s="178" t="str">
        <f>IF('DATA - Baseline'!I509="","",INDEX(Codes,MATCH('DATA - Baseline'!I509,Modes,0)))</f>
        <v/>
      </c>
      <c r="J509" s="134"/>
      <c r="K509" s="192" t="str">
        <f>IF('DATA - Baseline'!K509=0,"",IF('DATA - Baseline'!K509="","",'DATA - Baseline'!K509))</f>
        <v/>
      </c>
      <c r="L509" s="192" t="str">
        <f>IF('DATA - Baseline'!L509="Yes",1,IF('DATA - Baseline'!L509="No",2,""))</f>
        <v/>
      </c>
      <c r="M509" s="192" t="str">
        <f>IF('DATA - Baseline'!M509="Yes",1,IF('DATA - Baseline'!M509="No",2,""))</f>
        <v/>
      </c>
      <c r="N509" s="178" t="str">
        <f>IF('DATA - Baseline'!N509="Relaxed",1,IF('DATA - Baseline'!N509="Rushed",2,IF('DATA - Baseline'!N509="Happy",3,IF('DATA - Baseline'!N509="Frustrated",4,IF('DATA - Baseline'!N509="Other",5,"")))))</f>
        <v/>
      </c>
      <c r="O509" s="176"/>
      <c r="P509" s="178" t="str">
        <f>IF('DATA - Baseline'!P509="","",'DATA - Baseline'!P509)</f>
        <v/>
      </c>
      <c r="Q509" s="178" t="str">
        <f>IF('DATA - Baseline'!Q509="Boy",1,IF('DATA - Baseline'!Q509="Girl",2,""))</f>
        <v/>
      </c>
      <c r="R509" s="192" t="str">
        <f>IF('DATA - Baseline'!R509&gt;0,'DATA - Baseline'!R509,"")</f>
        <v/>
      </c>
      <c r="S509" s="178" t="str">
        <f>IF('DATA - Baseline'!S509="Less than 0.5km",1,IF('DATA - Baseline'!S509="0.51 to 1.59km",2,IF('DATA - Baseline'!S509="1.6 to 3km",3,IF('DATA - Baseline'!S509="Over 3km",4, ""))))</f>
        <v/>
      </c>
      <c r="T509" s="126"/>
      <c r="U509" s="135"/>
      <c r="V509" s="135"/>
      <c r="W509" s="135"/>
      <c r="X509" s="135"/>
      <c r="Y509" s="135"/>
      <c r="Z509" s="178" t="str">
        <f>IF('DATA - Baseline'!Z509="STRONGLY AGREE",1,IF('DATA - Baseline'!Z509="AGREE",2,IF('DATA - Baseline'!Z509="DISAGREE",3,IF('DATA - Baseline'!Z509="STRONGLY DISAGREE",4, ""))))</f>
        <v/>
      </c>
      <c r="AA509" s="178" t="str">
        <f>IF(C509="","",(IF(COUNTA('DATA - Baseline'!AB509:AV509)&gt;0,1,2)))</f>
        <v/>
      </c>
      <c r="AB509" s="152"/>
      <c r="AC509" s="153"/>
      <c r="AD509" s="153"/>
      <c r="AE509" s="153"/>
      <c r="AF509" s="153"/>
      <c r="AG509" s="153"/>
      <c r="AH509" s="151"/>
      <c r="AI509" s="156"/>
      <c r="AJ509" s="156"/>
      <c r="AK509" s="156"/>
      <c r="AL509" s="156"/>
      <c r="AM509" s="156"/>
      <c r="AN509" s="156"/>
      <c r="AO509" s="157"/>
      <c r="AP509" s="158"/>
      <c r="AQ509" s="158"/>
      <c r="AR509" s="158"/>
      <c r="AS509" s="158"/>
      <c r="AT509" s="158"/>
      <c r="AU509" s="158"/>
      <c r="AV509" s="158"/>
      <c r="AW509" s="178" t="str">
        <f>IF('DATA - Baseline'!AW509="Relaxed",1,IF('DATA - Baseline'!AW509="Rushed",2,IF('DATA - Baseline'!AW509="Happy",3,IF('DATA - Baseline'!AW509="Tired",4,""))))</f>
        <v/>
      </c>
      <c r="AX509" s="178" t="str">
        <f>IF('DATA - Baseline'!AX509="Relaxed",1,IF('DATA - Baseline'!AX509="Rushed",2,IF('DATA - Baseline'!AX509="Happy",3,IF('DATA - Baseline'!AX509="Tired",4,""))))</f>
        <v/>
      </c>
      <c r="AY509" s="154"/>
      <c r="AZ509" s="314" t="str">
        <f>IF('DATA - Baseline'!AZ509="Yes",1,IF('DATA - Baseline'!AZ509="No",2,""))</f>
        <v/>
      </c>
      <c r="BA509" s="273"/>
      <c r="BB509" s="159"/>
      <c r="BC509" s="159"/>
      <c r="BE509" s="175"/>
    </row>
    <row r="510" spans="1:57" s="132" customFormat="1" ht="15" x14ac:dyDescent="0.3">
      <c r="A510" s="148"/>
      <c r="B510" s="160"/>
      <c r="C510" s="236" t="str">
        <f t="shared" si="7"/>
        <v/>
      </c>
      <c r="D510" s="198" t="str">
        <f>IF('DATA - Baseline'!D510="","",'DATA - Baseline'!D510)</f>
        <v/>
      </c>
      <c r="E510" s="178" t="str">
        <f>IF('DATA - Baseline'!E510="","",'DATA - Baseline'!E510)</f>
        <v/>
      </c>
      <c r="F510" s="178" t="str">
        <f>IF('DATA - Baseline'!F510="","",'DATA - Baseline'!F510)</f>
        <v/>
      </c>
      <c r="G510" s="178" t="str">
        <f>IF('DATA - Baseline'!G509="","",INDEX(Codes,MATCH('DATA - Baseline'!G509,Modes,0)))</f>
        <v/>
      </c>
      <c r="H510" s="178"/>
      <c r="I510" s="178" t="str">
        <f>IF('DATA - Baseline'!I510="","",INDEX(Codes,MATCH('DATA - Baseline'!I510,Modes,0)))</f>
        <v/>
      </c>
      <c r="J510" s="134"/>
      <c r="K510" s="192" t="str">
        <f>IF('DATA - Baseline'!K510=0,"",IF('DATA - Baseline'!K510="","",'DATA - Baseline'!K510))</f>
        <v/>
      </c>
      <c r="L510" s="192" t="str">
        <f>IF('DATA - Baseline'!L510="Yes",1,IF('DATA - Baseline'!L510="No",2,""))</f>
        <v/>
      </c>
      <c r="M510" s="192" t="str">
        <f>IF('DATA - Baseline'!M510="Yes",1,IF('DATA - Baseline'!M510="No",2,""))</f>
        <v/>
      </c>
      <c r="N510" s="178" t="str">
        <f>IF('DATA - Baseline'!N510="Relaxed",1,IF('DATA - Baseline'!N510="Rushed",2,IF('DATA - Baseline'!N510="Happy",3,IF('DATA - Baseline'!N510="Frustrated",4,IF('DATA - Baseline'!N510="Other",5,"")))))</f>
        <v/>
      </c>
      <c r="O510" s="176"/>
      <c r="P510" s="178" t="str">
        <f>IF('DATA - Baseline'!P510="","",'DATA - Baseline'!P510)</f>
        <v/>
      </c>
      <c r="Q510" s="178" t="str">
        <f>IF('DATA - Baseline'!Q510="Boy",1,IF('DATA - Baseline'!Q510="Girl",2,""))</f>
        <v/>
      </c>
      <c r="R510" s="192" t="str">
        <f>IF('DATA - Baseline'!R510&gt;0,'DATA - Baseline'!R510,"")</f>
        <v/>
      </c>
      <c r="S510" s="178" t="str">
        <f>IF('DATA - Baseline'!S510="Less than 0.5km",1,IF('DATA - Baseline'!S510="0.51 to 1.59km",2,IF('DATA - Baseline'!S510="1.6 to 3km",3,IF('DATA - Baseline'!S510="Over 3km",4, ""))))</f>
        <v/>
      </c>
      <c r="T510" s="126"/>
      <c r="U510" s="135"/>
      <c r="V510" s="135"/>
      <c r="W510" s="135"/>
      <c r="X510" s="135"/>
      <c r="Y510" s="135"/>
      <c r="Z510" s="178" t="str">
        <f>IF('DATA - Baseline'!Z510="STRONGLY AGREE",1,IF('DATA - Baseline'!Z510="AGREE",2,IF('DATA - Baseline'!Z510="DISAGREE",3,IF('DATA - Baseline'!Z510="STRONGLY DISAGREE",4, ""))))</f>
        <v/>
      </c>
      <c r="AA510" s="178" t="str">
        <f>IF(C510="","",(IF(COUNTA('DATA - Baseline'!AB510:AV510)&gt;0,1,2)))</f>
        <v/>
      </c>
      <c r="AB510" s="152"/>
      <c r="AC510" s="153"/>
      <c r="AD510" s="153"/>
      <c r="AE510" s="153"/>
      <c r="AF510" s="153"/>
      <c r="AG510" s="153"/>
      <c r="AH510" s="151"/>
      <c r="AI510" s="156"/>
      <c r="AJ510" s="156"/>
      <c r="AK510" s="156"/>
      <c r="AL510" s="156"/>
      <c r="AM510" s="156"/>
      <c r="AN510" s="156"/>
      <c r="AO510" s="157"/>
      <c r="AP510" s="158"/>
      <c r="AQ510" s="158"/>
      <c r="AR510" s="158"/>
      <c r="AS510" s="158"/>
      <c r="AT510" s="158"/>
      <c r="AU510" s="158"/>
      <c r="AV510" s="158"/>
      <c r="AW510" s="178" t="str">
        <f>IF('DATA - Baseline'!AW510="Relaxed",1,IF('DATA - Baseline'!AW510="Rushed",2,IF('DATA - Baseline'!AW510="Happy",3,IF('DATA - Baseline'!AW510="Tired",4,""))))</f>
        <v/>
      </c>
      <c r="AX510" s="178" t="str">
        <f>IF('DATA - Baseline'!AX510="Relaxed",1,IF('DATA - Baseline'!AX510="Rushed",2,IF('DATA - Baseline'!AX510="Happy",3,IF('DATA - Baseline'!AX510="Tired",4,""))))</f>
        <v/>
      </c>
      <c r="AY510" s="154"/>
      <c r="AZ510" s="314" t="str">
        <f>IF('DATA - Baseline'!AZ510="Yes",1,IF('DATA - Baseline'!AZ510="No",2,""))</f>
        <v/>
      </c>
      <c r="BA510" s="273"/>
      <c r="BB510" s="159"/>
      <c r="BC510" s="159"/>
      <c r="BE510" s="175"/>
    </row>
    <row r="511" spans="1:57" s="132" customFormat="1" ht="15" x14ac:dyDescent="0.3">
      <c r="A511" s="148"/>
      <c r="B511" s="160"/>
      <c r="C511" s="236" t="str">
        <f t="shared" si="7"/>
        <v/>
      </c>
      <c r="D511" s="198" t="str">
        <f>IF('DATA - Baseline'!D511="","",'DATA - Baseline'!D511)</f>
        <v/>
      </c>
      <c r="E511" s="178" t="str">
        <f>IF('DATA - Baseline'!E511="","",'DATA - Baseline'!E511)</f>
        <v/>
      </c>
      <c r="F511" s="178" t="str">
        <f>IF('DATA - Baseline'!F511="","",'DATA - Baseline'!F511)</f>
        <v/>
      </c>
      <c r="G511" s="178" t="str">
        <f>IF('DATA - Baseline'!G510="","",INDEX(Codes,MATCH('DATA - Baseline'!G510,Modes,0)))</f>
        <v/>
      </c>
      <c r="H511" s="178"/>
      <c r="I511" s="178" t="str">
        <f>IF('DATA - Baseline'!I511="","",INDEX(Codes,MATCH('DATA - Baseline'!I511,Modes,0)))</f>
        <v/>
      </c>
      <c r="J511" s="134"/>
      <c r="K511" s="192" t="str">
        <f>IF('DATA - Baseline'!K511=0,"",IF('DATA - Baseline'!K511="","",'DATA - Baseline'!K511))</f>
        <v/>
      </c>
      <c r="L511" s="192" t="str">
        <f>IF('DATA - Baseline'!L511="Yes",1,IF('DATA - Baseline'!L511="No",2,""))</f>
        <v/>
      </c>
      <c r="M511" s="192" t="str">
        <f>IF('DATA - Baseline'!M511="Yes",1,IF('DATA - Baseline'!M511="No",2,""))</f>
        <v/>
      </c>
      <c r="N511" s="178" t="str">
        <f>IF('DATA - Baseline'!N511="Relaxed",1,IF('DATA - Baseline'!N511="Rushed",2,IF('DATA - Baseline'!N511="Happy",3,IF('DATA - Baseline'!N511="Frustrated",4,IF('DATA - Baseline'!N511="Other",5,"")))))</f>
        <v/>
      </c>
      <c r="O511" s="176"/>
      <c r="P511" s="178" t="str">
        <f>IF('DATA - Baseline'!P511="","",'DATA - Baseline'!P511)</f>
        <v/>
      </c>
      <c r="Q511" s="178" t="str">
        <f>IF('DATA - Baseline'!Q511="Boy",1,IF('DATA - Baseline'!Q511="Girl",2,""))</f>
        <v/>
      </c>
      <c r="R511" s="192" t="str">
        <f>IF('DATA - Baseline'!R511&gt;0,'DATA - Baseline'!R511,"")</f>
        <v/>
      </c>
      <c r="S511" s="178" t="str">
        <f>IF('DATA - Baseline'!S511="Less than 0.5km",1,IF('DATA - Baseline'!S511="0.51 to 1.59km",2,IF('DATA - Baseline'!S511="1.6 to 3km",3,IF('DATA - Baseline'!S511="Over 3km",4, ""))))</f>
        <v/>
      </c>
      <c r="T511" s="126"/>
      <c r="U511" s="135"/>
      <c r="V511" s="135"/>
      <c r="W511" s="135"/>
      <c r="X511" s="135"/>
      <c r="Y511" s="135"/>
      <c r="Z511" s="178" t="str">
        <f>IF('DATA - Baseline'!Z511="STRONGLY AGREE",1,IF('DATA - Baseline'!Z511="AGREE",2,IF('DATA - Baseline'!Z511="DISAGREE",3,IF('DATA - Baseline'!Z511="STRONGLY DISAGREE",4, ""))))</f>
        <v/>
      </c>
      <c r="AA511" s="178" t="str">
        <f>IF(C511="","",(IF(COUNTA('DATA - Baseline'!AB511:AV511)&gt;0,1,2)))</f>
        <v/>
      </c>
      <c r="AB511" s="152"/>
      <c r="AC511" s="153"/>
      <c r="AD511" s="153"/>
      <c r="AE511" s="153"/>
      <c r="AF511" s="153"/>
      <c r="AG511" s="153"/>
      <c r="AH511" s="151"/>
      <c r="AI511" s="156"/>
      <c r="AJ511" s="156"/>
      <c r="AK511" s="156"/>
      <c r="AL511" s="156"/>
      <c r="AM511" s="156"/>
      <c r="AN511" s="156"/>
      <c r="AO511" s="157"/>
      <c r="AP511" s="158"/>
      <c r="AQ511" s="158"/>
      <c r="AR511" s="158"/>
      <c r="AS511" s="158"/>
      <c r="AT511" s="158"/>
      <c r="AU511" s="158"/>
      <c r="AV511" s="158"/>
      <c r="AW511" s="178" t="str">
        <f>IF('DATA - Baseline'!AW511="Relaxed",1,IF('DATA - Baseline'!AW511="Rushed",2,IF('DATA - Baseline'!AW511="Happy",3,IF('DATA - Baseline'!AW511="Tired",4,""))))</f>
        <v/>
      </c>
      <c r="AX511" s="178" t="str">
        <f>IF('DATA - Baseline'!AX511="Relaxed",1,IF('DATA - Baseline'!AX511="Rushed",2,IF('DATA - Baseline'!AX511="Happy",3,IF('DATA - Baseline'!AX511="Tired",4,""))))</f>
        <v/>
      </c>
      <c r="AY511" s="154"/>
      <c r="AZ511" s="314" t="str">
        <f>IF('DATA - Baseline'!AZ511="Yes",1,IF('DATA - Baseline'!AZ511="No",2,""))</f>
        <v/>
      </c>
      <c r="BA511" s="273"/>
      <c r="BB511" s="159"/>
      <c r="BC511" s="159"/>
      <c r="BE511" s="175"/>
    </row>
    <row r="512" spans="1:57" s="132" customFormat="1" ht="15" x14ac:dyDescent="0.3">
      <c r="A512" s="148"/>
      <c r="B512" s="149"/>
      <c r="C512" s="236" t="str">
        <f t="shared" si="7"/>
        <v/>
      </c>
      <c r="D512" s="198" t="str">
        <f>IF('DATA - Baseline'!D512="","",'DATA - Baseline'!D512)</f>
        <v/>
      </c>
      <c r="E512" s="178" t="str">
        <f>IF('DATA - Baseline'!E512="","",'DATA - Baseline'!E512)</f>
        <v/>
      </c>
      <c r="F512" s="178" t="str">
        <f>IF('DATA - Baseline'!F512="","",'DATA - Baseline'!F512)</f>
        <v/>
      </c>
      <c r="G512" s="178" t="str">
        <f>IF('DATA - Baseline'!G511="","",INDEX(Codes,MATCH('DATA - Baseline'!G511,Modes,0)))</f>
        <v/>
      </c>
      <c r="H512" s="178"/>
      <c r="I512" s="178" t="str">
        <f>IF('DATA - Baseline'!I512="","",INDEX(Codes,MATCH('DATA - Baseline'!I512,Modes,0)))</f>
        <v/>
      </c>
      <c r="J512" s="134"/>
      <c r="K512" s="192" t="str">
        <f>IF('DATA - Baseline'!K512=0,"",IF('DATA - Baseline'!K512="","",'DATA - Baseline'!K512))</f>
        <v/>
      </c>
      <c r="L512" s="192" t="str">
        <f>IF('DATA - Baseline'!L512="Yes",1,IF('DATA - Baseline'!L512="No",2,""))</f>
        <v/>
      </c>
      <c r="M512" s="192" t="str">
        <f>IF('DATA - Baseline'!M512="Yes",1,IF('DATA - Baseline'!M512="No",2,""))</f>
        <v/>
      </c>
      <c r="N512" s="178" t="str">
        <f>IF('DATA - Baseline'!N512="Relaxed",1,IF('DATA - Baseline'!N512="Rushed",2,IF('DATA - Baseline'!N512="Happy",3,IF('DATA - Baseline'!N512="Frustrated",4,IF('DATA - Baseline'!N512="Other",5,"")))))</f>
        <v/>
      </c>
      <c r="O512" s="176"/>
      <c r="P512" s="178" t="str">
        <f>IF('DATA - Baseline'!P512="","",'DATA - Baseline'!P512)</f>
        <v/>
      </c>
      <c r="Q512" s="178" t="str">
        <f>IF('DATA - Baseline'!Q512="Boy",1,IF('DATA - Baseline'!Q512="Girl",2,""))</f>
        <v/>
      </c>
      <c r="R512" s="192" t="str">
        <f>IF('DATA - Baseline'!R512&gt;0,'DATA - Baseline'!R512,"")</f>
        <v/>
      </c>
      <c r="S512" s="178" t="str">
        <f>IF('DATA - Baseline'!S512="Less than 0.5km",1,IF('DATA - Baseline'!S512="0.51 to 1.59km",2,IF('DATA - Baseline'!S512="1.6 to 3km",3,IF('DATA - Baseline'!S512="Over 3km",4, ""))))</f>
        <v/>
      </c>
      <c r="T512" s="126"/>
      <c r="U512" s="135"/>
      <c r="V512" s="135"/>
      <c r="W512" s="135"/>
      <c r="X512" s="135"/>
      <c r="Y512" s="135"/>
      <c r="Z512" s="178" t="str">
        <f>IF('DATA - Baseline'!Z512="STRONGLY AGREE",1,IF('DATA - Baseline'!Z512="AGREE",2,IF('DATA - Baseline'!Z512="DISAGREE",3,IF('DATA - Baseline'!Z512="STRONGLY DISAGREE",4, ""))))</f>
        <v/>
      </c>
      <c r="AA512" s="178" t="str">
        <f>IF(C512="","",(IF(COUNTA('DATA - Baseline'!AB512:AV512)&gt;0,1,2)))</f>
        <v/>
      </c>
      <c r="AB512" s="152"/>
      <c r="AC512" s="153"/>
      <c r="AD512" s="153"/>
      <c r="AE512" s="153"/>
      <c r="AF512" s="153"/>
      <c r="AG512" s="153"/>
      <c r="AH512" s="151"/>
      <c r="AI512" s="156"/>
      <c r="AJ512" s="156"/>
      <c r="AK512" s="156"/>
      <c r="AL512" s="156"/>
      <c r="AM512" s="156"/>
      <c r="AN512" s="156"/>
      <c r="AO512" s="157"/>
      <c r="AP512" s="158"/>
      <c r="AQ512" s="158"/>
      <c r="AR512" s="158"/>
      <c r="AS512" s="158"/>
      <c r="AT512" s="158"/>
      <c r="AU512" s="158"/>
      <c r="AV512" s="158"/>
      <c r="AW512" s="178" t="str">
        <f>IF('DATA - Baseline'!AW512="Relaxed",1,IF('DATA - Baseline'!AW512="Rushed",2,IF('DATA - Baseline'!AW512="Happy",3,IF('DATA - Baseline'!AW512="Tired",4,""))))</f>
        <v/>
      </c>
      <c r="AX512" s="178" t="str">
        <f>IF('DATA - Baseline'!AX512="Relaxed",1,IF('DATA - Baseline'!AX512="Rushed",2,IF('DATA - Baseline'!AX512="Happy",3,IF('DATA - Baseline'!AX512="Tired",4,""))))</f>
        <v/>
      </c>
      <c r="AY512" s="154"/>
      <c r="AZ512" s="314" t="str">
        <f>IF('DATA - Baseline'!AZ512="Yes",1,IF('DATA - Baseline'!AZ512="No",2,""))</f>
        <v/>
      </c>
      <c r="BA512" s="273"/>
      <c r="BB512" s="159"/>
      <c r="BC512" s="159"/>
      <c r="BE512" s="175"/>
    </row>
    <row r="513" spans="1:57" s="132" customFormat="1" ht="15" x14ac:dyDescent="0.3">
      <c r="A513" s="148"/>
      <c r="B513" s="149"/>
      <c r="C513" s="236" t="str">
        <f t="shared" si="7"/>
        <v/>
      </c>
      <c r="D513" s="198" t="str">
        <f>IF('DATA - Baseline'!D513="","",'DATA - Baseline'!D513)</f>
        <v/>
      </c>
      <c r="E513" s="178" t="str">
        <f>IF('DATA - Baseline'!E513="","",'DATA - Baseline'!E513)</f>
        <v/>
      </c>
      <c r="F513" s="178" t="str">
        <f>IF('DATA - Baseline'!F513="","",'DATA - Baseline'!F513)</f>
        <v/>
      </c>
      <c r="G513" s="178" t="str">
        <f>IF('DATA - Baseline'!G512="","",INDEX(Codes,MATCH('DATA - Baseline'!G512,Modes,0)))</f>
        <v/>
      </c>
      <c r="H513" s="178"/>
      <c r="I513" s="178" t="str">
        <f>IF('DATA - Baseline'!I513="","",INDEX(Codes,MATCH('DATA - Baseline'!I513,Modes,0)))</f>
        <v/>
      </c>
      <c r="J513" s="134"/>
      <c r="K513" s="192" t="str">
        <f>IF('DATA - Baseline'!K513=0,"",IF('DATA - Baseline'!K513="","",'DATA - Baseline'!K513))</f>
        <v/>
      </c>
      <c r="L513" s="192" t="str">
        <f>IF('DATA - Baseline'!L513="Yes",1,IF('DATA - Baseline'!L513="No",2,""))</f>
        <v/>
      </c>
      <c r="M513" s="192" t="str">
        <f>IF('DATA - Baseline'!M513="Yes",1,IF('DATA - Baseline'!M513="No",2,""))</f>
        <v/>
      </c>
      <c r="N513" s="178" t="str">
        <f>IF('DATA - Baseline'!N513="Relaxed",1,IF('DATA - Baseline'!N513="Rushed",2,IF('DATA - Baseline'!N513="Happy",3,IF('DATA - Baseline'!N513="Frustrated",4,IF('DATA - Baseline'!N513="Other",5,"")))))</f>
        <v/>
      </c>
      <c r="O513" s="176"/>
      <c r="P513" s="178" t="str">
        <f>IF('DATA - Baseline'!P513="","",'DATA - Baseline'!P513)</f>
        <v/>
      </c>
      <c r="Q513" s="178" t="str">
        <f>IF('DATA - Baseline'!Q513="Boy",1,IF('DATA - Baseline'!Q513="Girl",2,""))</f>
        <v/>
      </c>
      <c r="R513" s="192" t="str">
        <f>IF('DATA - Baseline'!R513&gt;0,'DATA - Baseline'!R513,"")</f>
        <v/>
      </c>
      <c r="S513" s="178" t="str">
        <f>IF('DATA - Baseline'!S513="Less than 0.5km",1,IF('DATA - Baseline'!S513="0.51 to 1.59km",2,IF('DATA - Baseline'!S513="1.6 to 3km",3,IF('DATA - Baseline'!S513="Over 3km",4, ""))))</f>
        <v/>
      </c>
      <c r="T513" s="126"/>
      <c r="U513" s="135"/>
      <c r="V513" s="135"/>
      <c r="W513" s="135"/>
      <c r="X513" s="135"/>
      <c r="Y513" s="135"/>
      <c r="Z513" s="178" t="str">
        <f>IF('DATA - Baseline'!Z513="STRONGLY AGREE",1,IF('DATA - Baseline'!Z513="AGREE",2,IF('DATA - Baseline'!Z513="DISAGREE",3,IF('DATA - Baseline'!Z513="STRONGLY DISAGREE",4, ""))))</f>
        <v/>
      </c>
      <c r="AA513" s="178" t="str">
        <f>IF(C513="","",(IF(COUNTA('DATA - Baseline'!AB513:AV513)&gt;0,1,2)))</f>
        <v/>
      </c>
      <c r="AB513" s="152"/>
      <c r="AC513" s="153"/>
      <c r="AD513" s="153"/>
      <c r="AE513" s="153"/>
      <c r="AF513" s="153"/>
      <c r="AG513" s="153"/>
      <c r="AH513" s="151"/>
      <c r="AI513" s="156"/>
      <c r="AJ513" s="156"/>
      <c r="AK513" s="156"/>
      <c r="AL513" s="156"/>
      <c r="AM513" s="156"/>
      <c r="AN513" s="156"/>
      <c r="AO513" s="157"/>
      <c r="AP513" s="158"/>
      <c r="AQ513" s="158"/>
      <c r="AR513" s="158"/>
      <c r="AS513" s="158"/>
      <c r="AT513" s="158"/>
      <c r="AU513" s="158"/>
      <c r="AV513" s="158"/>
      <c r="AW513" s="178" t="str">
        <f>IF('DATA - Baseline'!AW513="Relaxed",1,IF('DATA - Baseline'!AW513="Rushed",2,IF('DATA - Baseline'!AW513="Happy",3,IF('DATA - Baseline'!AW513="Tired",4,""))))</f>
        <v/>
      </c>
      <c r="AX513" s="178" t="str">
        <f>IF('DATA - Baseline'!AX513="Relaxed",1,IF('DATA - Baseline'!AX513="Rushed",2,IF('DATA - Baseline'!AX513="Happy",3,IF('DATA - Baseline'!AX513="Tired",4,""))))</f>
        <v/>
      </c>
      <c r="AY513" s="154"/>
      <c r="AZ513" s="314" t="str">
        <f>IF('DATA - Baseline'!AZ513="Yes",1,IF('DATA - Baseline'!AZ513="No",2,""))</f>
        <v/>
      </c>
      <c r="BA513" s="273"/>
      <c r="BB513" s="159"/>
      <c r="BC513" s="159"/>
      <c r="BE513" s="175"/>
    </row>
    <row r="514" spans="1:57" s="132" customFormat="1" ht="15" x14ac:dyDescent="0.3">
      <c r="A514" s="148"/>
      <c r="B514" s="149"/>
      <c r="C514" s="236" t="str">
        <f t="shared" si="7"/>
        <v/>
      </c>
      <c r="D514" s="198" t="str">
        <f>IF('DATA - Baseline'!D514="","",'DATA - Baseline'!D514)</f>
        <v/>
      </c>
      <c r="E514" s="178" t="str">
        <f>IF('DATA - Baseline'!E514="","",'DATA - Baseline'!E514)</f>
        <v/>
      </c>
      <c r="F514" s="178" t="str">
        <f>IF('DATA - Baseline'!F514="","",'DATA - Baseline'!F514)</f>
        <v/>
      </c>
      <c r="G514" s="178" t="str">
        <f>IF('DATA - Baseline'!G513="","",INDEX(Codes,MATCH('DATA - Baseline'!G513,Modes,0)))</f>
        <v/>
      </c>
      <c r="H514" s="178"/>
      <c r="I514" s="178" t="str">
        <f>IF('DATA - Baseline'!I514="","",INDEX(Codes,MATCH('DATA - Baseline'!I514,Modes,0)))</f>
        <v/>
      </c>
      <c r="J514" s="134"/>
      <c r="K514" s="192" t="str">
        <f>IF('DATA - Baseline'!K514=0,"",IF('DATA - Baseline'!K514="","",'DATA - Baseline'!K514))</f>
        <v/>
      </c>
      <c r="L514" s="192" t="str">
        <f>IF('DATA - Baseline'!L514="Yes",1,IF('DATA - Baseline'!L514="No",2,""))</f>
        <v/>
      </c>
      <c r="M514" s="192" t="str">
        <f>IF('DATA - Baseline'!M514="Yes",1,IF('DATA - Baseline'!M514="No",2,""))</f>
        <v/>
      </c>
      <c r="N514" s="178" t="str">
        <f>IF('DATA - Baseline'!N514="Relaxed",1,IF('DATA - Baseline'!N514="Rushed",2,IF('DATA - Baseline'!N514="Happy",3,IF('DATA - Baseline'!N514="Frustrated",4,IF('DATA - Baseline'!N514="Other",5,"")))))</f>
        <v/>
      </c>
      <c r="O514" s="176"/>
      <c r="P514" s="178" t="str">
        <f>IF('DATA - Baseline'!P514="","",'DATA - Baseline'!P514)</f>
        <v/>
      </c>
      <c r="Q514" s="178" t="str">
        <f>IF('DATA - Baseline'!Q514="Boy",1,IF('DATA - Baseline'!Q514="Girl",2,""))</f>
        <v/>
      </c>
      <c r="R514" s="192" t="str">
        <f>IF('DATA - Baseline'!R514&gt;0,'DATA - Baseline'!R514,"")</f>
        <v/>
      </c>
      <c r="S514" s="178" t="str">
        <f>IF('DATA - Baseline'!S514="Less than 0.5km",1,IF('DATA - Baseline'!S514="0.51 to 1.59km",2,IF('DATA - Baseline'!S514="1.6 to 3km",3,IF('DATA - Baseline'!S514="Over 3km",4, ""))))</f>
        <v/>
      </c>
      <c r="T514" s="126"/>
      <c r="U514" s="135"/>
      <c r="V514" s="135"/>
      <c r="W514" s="135"/>
      <c r="X514" s="135"/>
      <c r="Y514" s="135"/>
      <c r="Z514" s="178" t="str">
        <f>IF('DATA - Baseline'!Z514="STRONGLY AGREE",1,IF('DATA - Baseline'!Z514="AGREE",2,IF('DATA - Baseline'!Z514="DISAGREE",3,IF('DATA - Baseline'!Z514="STRONGLY DISAGREE",4, ""))))</f>
        <v/>
      </c>
      <c r="AA514" s="178" t="str">
        <f>IF(C514="","",(IF(COUNTA('DATA - Baseline'!AB514:AV514)&gt;0,1,2)))</f>
        <v/>
      </c>
      <c r="AB514" s="152"/>
      <c r="AC514" s="153"/>
      <c r="AD514" s="153"/>
      <c r="AE514" s="153"/>
      <c r="AF514" s="153"/>
      <c r="AG514" s="153"/>
      <c r="AH514" s="151"/>
      <c r="AI514" s="156"/>
      <c r="AJ514" s="156"/>
      <c r="AK514" s="156"/>
      <c r="AL514" s="156"/>
      <c r="AM514" s="156"/>
      <c r="AN514" s="156"/>
      <c r="AO514" s="157"/>
      <c r="AP514" s="158"/>
      <c r="AQ514" s="158"/>
      <c r="AR514" s="158"/>
      <c r="AS514" s="158"/>
      <c r="AT514" s="158"/>
      <c r="AU514" s="158"/>
      <c r="AV514" s="158"/>
      <c r="AW514" s="178" t="str">
        <f>IF('DATA - Baseline'!AW514="Relaxed",1,IF('DATA - Baseline'!AW514="Rushed",2,IF('DATA - Baseline'!AW514="Happy",3,IF('DATA - Baseline'!AW514="Tired",4,""))))</f>
        <v/>
      </c>
      <c r="AX514" s="178" t="str">
        <f>IF('DATA - Baseline'!AX514="Relaxed",1,IF('DATA - Baseline'!AX514="Rushed",2,IF('DATA - Baseline'!AX514="Happy",3,IF('DATA - Baseline'!AX514="Tired",4,""))))</f>
        <v/>
      </c>
      <c r="AY514" s="154"/>
      <c r="AZ514" s="314" t="str">
        <f>IF('DATA - Baseline'!AZ514="Yes",1,IF('DATA - Baseline'!AZ514="No",2,""))</f>
        <v/>
      </c>
      <c r="BA514" s="273"/>
      <c r="BB514" s="159"/>
      <c r="BC514" s="159"/>
      <c r="BE514" s="175"/>
    </row>
    <row r="515" spans="1:57" s="132" customFormat="1" ht="15" x14ac:dyDescent="0.3">
      <c r="A515" s="148"/>
      <c r="B515" s="149"/>
      <c r="C515" s="236" t="str">
        <f t="shared" si="7"/>
        <v/>
      </c>
      <c r="D515" s="198" t="str">
        <f>IF('DATA - Baseline'!D515="","",'DATA - Baseline'!D515)</f>
        <v/>
      </c>
      <c r="E515" s="178" t="str">
        <f>IF('DATA - Baseline'!E515="","",'DATA - Baseline'!E515)</f>
        <v/>
      </c>
      <c r="F515" s="178" t="str">
        <f>IF('DATA - Baseline'!F515="","",'DATA - Baseline'!F515)</f>
        <v/>
      </c>
      <c r="G515" s="178" t="str">
        <f>IF('DATA - Baseline'!G514="","",INDEX(Codes,MATCH('DATA - Baseline'!G514,Modes,0)))</f>
        <v/>
      </c>
      <c r="H515" s="178"/>
      <c r="I515" s="178" t="str">
        <f>IF('DATA - Baseline'!I515="","",INDEX(Codes,MATCH('DATA - Baseline'!I515,Modes,0)))</f>
        <v/>
      </c>
      <c r="J515" s="134"/>
      <c r="K515" s="192" t="str">
        <f>IF('DATA - Baseline'!K515=0,"",IF('DATA - Baseline'!K515="","",'DATA - Baseline'!K515))</f>
        <v/>
      </c>
      <c r="L515" s="192" t="str">
        <f>IF('DATA - Baseline'!L515="Yes",1,IF('DATA - Baseline'!L515="No",2,""))</f>
        <v/>
      </c>
      <c r="M515" s="192" t="str">
        <f>IF('DATA - Baseline'!M515="Yes",1,IF('DATA - Baseline'!M515="No",2,""))</f>
        <v/>
      </c>
      <c r="N515" s="178" t="str">
        <f>IF('DATA - Baseline'!N515="Relaxed",1,IF('DATA - Baseline'!N515="Rushed",2,IF('DATA - Baseline'!N515="Happy",3,IF('DATA - Baseline'!N515="Frustrated",4,IF('DATA - Baseline'!N515="Other",5,"")))))</f>
        <v/>
      </c>
      <c r="O515" s="176"/>
      <c r="P515" s="178" t="str">
        <f>IF('DATA - Baseline'!P515="","",'DATA - Baseline'!P515)</f>
        <v/>
      </c>
      <c r="Q515" s="178" t="str">
        <f>IF('DATA - Baseline'!Q515="Boy",1,IF('DATA - Baseline'!Q515="Girl",2,""))</f>
        <v/>
      </c>
      <c r="R515" s="192" t="str">
        <f>IF('DATA - Baseline'!R515&gt;0,'DATA - Baseline'!R515,"")</f>
        <v/>
      </c>
      <c r="S515" s="178" t="str">
        <f>IF('DATA - Baseline'!S515="Less than 0.5km",1,IF('DATA - Baseline'!S515="0.51 to 1.59km",2,IF('DATA - Baseline'!S515="1.6 to 3km",3,IF('DATA - Baseline'!S515="Over 3km",4, ""))))</f>
        <v/>
      </c>
      <c r="T515" s="126"/>
      <c r="U515" s="135"/>
      <c r="V515" s="135"/>
      <c r="W515" s="135"/>
      <c r="X515" s="135"/>
      <c r="Y515" s="135"/>
      <c r="Z515" s="178" t="str">
        <f>IF('DATA - Baseline'!Z515="STRONGLY AGREE",1,IF('DATA - Baseline'!Z515="AGREE",2,IF('DATA - Baseline'!Z515="DISAGREE",3,IF('DATA - Baseline'!Z515="STRONGLY DISAGREE",4, ""))))</f>
        <v/>
      </c>
      <c r="AA515" s="178" t="str">
        <f>IF(C515="","",(IF(COUNTA('DATA - Baseline'!AB515:AV515)&gt;0,1,2)))</f>
        <v/>
      </c>
      <c r="AB515" s="152"/>
      <c r="AC515" s="153"/>
      <c r="AD515" s="153"/>
      <c r="AE515" s="153"/>
      <c r="AF515" s="153"/>
      <c r="AG515" s="153"/>
      <c r="AH515" s="151"/>
      <c r="AI515" s="156"/>
      <c r="AJ515" s="156"/>
      <c r="AK515" s="156"/>
      <c r="AL515" s="156"/>
      <c r="AM515" s="156"/>
      <c r="AN515" s="156"/>
      <c r="AO515" s="157"/>
      <c r="AP515" s="158"/>
      <c r="AQ515" s="158"/>
      <c r="AR515" s="158"/>
      <c r="AS515" s="158"/>
      <c r="AT515" s="158"/>
      <c r="AU515" s="158"/>
      <c r="AV515" s="158"/>
      <c r="AW515" s="178" t="str">
        <f>IF('DATA - Baseline'!AW515="Relaxed",1,IF('DATA - Baseline'!AW515="Rushed",2,IF('DATA - Baseline'!AW515="Happy",3,IF('DATA - Baseline'!AW515="Tired",4,""))))</f>
        <v/>
      </c>
      <c r="AX515" s="178" t="str">
        <f>IF('DATA - Baseline'!AX515="Relaxed",1,IF('DATA - Baseline'!AX515="Rushed",2,IF('DATA - Baseline'!AX515="Happy",3,IF('DATA - Baseline'!AX515="Tired",4,""))))</f>
        <v/>
      </c>
      <c r="AY515" s="154"/>
      <c r="AZ515" s="314" t="str">
        <f>IF('DATA - Baseline'!AZ515="Yes",1,IF('DATA - Baseline'!AZ515="No",2,""))</f>
        <v/>
      </c>
      <c r="BA515" s="273"/>
      <c r="BB515" s="159"/>
      <c r="BC515" s="159"/>
      <c r="BE515" s="175"/>
    </row>
    <row r="516" spans="1:57" s="132" customFormat="1" ht="15" x14ac:dyDescent="0.3">
      <c r="A516" s="148"/>
      <c r="B516" s="149"/>
      <c r="C516" s="236" t="str">
        <f t="shared" si="7"/>
        <v/>
      </c>
      <c r="D516" s="198" t="str">
        <f>IF('DATA - Baseline'!D516="","",'DATA - Baseline'!D516)</f>
        <v/>
      </c>
      <c r="E516" s="178" t="str">
        <f>IF('DATA - Baseline'!E516="","",'DATA - Baseline'!E516)</f>
        <v/>
      </c>
      <c r="F516" s="178" t="str">
        <f>IF('DATA - Baseline'!F516="","",'DATA - Baseline'!F516)</f>
        <v/>
      </c>
      <c r="G516" s="178" t="str">
        <f>IF('DATA - Baseline'!G515="","",INDEX(Codes,MATCH('DATA - Baseline'!G515,Modes,0)))</f>
        <v/>
      </c>
      <c r="H516" s="178"/>
      <c r="I516" s="178" t="str">
        <f>IF('DATA - Baseline'!I516="","",INDEX(Codes,MATCH('DATA - Baseline'!I516,Modes,0)))</f>
        <v/>
      </c>
      <c r="J516" s="134"/>
      <c r="K516" s="192" t="str">
        <f>IF('DATA - Baseline'!K516=0,"",IF('DATA - Baseline'!K516="","",'DATA - Baseline'!K516))</f>
        <v/>
      </c>
      <c r="L516" s="192" t="str">
        <f>IF('DATA - Baseline'!L516="Yes",1,IF('DATA - Baseline'!L516="No",2,""))</f>
        <v/>
      </c>
      <c r="M516" s="192" t="str">
        <f>IF('DATA - Baseline'!M516="Yes",1,IF('DATA - Baseline'!M516="No",2,""))</f>
        <v/>
      </c>
      <c r="N516" s="178" t="str">
        <f>IF('DATA - Baseline'!N516="Relaxed",1,IF('DATA - Baseline'!N516="Rushed",2,IF('DATA - Baseline'!N516="Happy",3,IF('DATA - Baseline'!N516="Frustrated",4,IF('DATA - Baseline'!N516="Other",5,"")))))</f>
        <v/>
      </c>
      <c r="O516" s="176"/>
      <c r="P516" s="178" t="str">
        <f>IF('DATA - Baseline'!P516="","",'DATA - Baseline'!P516)</f>
        <v/>
      </c>
      <c r="Q516" s="178" t="str">
        <f>IF('DATA - Baseline'!Q516="Boy",1,IF('DATA - Baseline'!Q516="Girl",2,""))</f>
        <v/>
      </c>
      <c r="R516" s="192" t="str">
        <f>IF('DATA - Baseline'!R516&gt;0,'DATA - Baseline'!R516,"")</f>
        <v/>
      </c>
      <c r="S516" s="178" t="str">
        <f>IF('DATA - Baseline'!S516="Less than 0.5km",1,IF('DATA - Baseline'!S516="0.51 to 1.59km",2,IF('DATA - Baseline'!S516="1.6 to 3km",3,IF('DATA - Baseline'!S516="Over 3km",4, ""))))</f>
        <v/>
      </c>
      <c r="T516" s="126"/>
      <c r="U516" s="135"/>
      <c r="V516" s="135"/>
      <c r="W516" s="135"/>
      <c r="X516" s="135"/>
      <c r="Y516" s="135"/>
      <c r="Z516" s="178" t="str">
        <f>IF('DATA - Baseline'!Z516="STRONGLY AGREE",1,IF('DATA - Baseline'!Z516="AGREE",2,IF('DATA - Baseline'!Z516="DISAGREE",3,IF('DATA - Baseline'!Z516="STRONGLY DISAGREE",4, ""))))</f>
        <v/>
      </c>
      <c r="AA516" s="178" t="str">
        <f>IF(C516="","",(IF(COUNTA('DATA - Baseline'!AB516:AV516)&gt;0,1,2)))</f>
        <v/>
      </c>
      <c r="AB516" s="152"/>
      <c r="AC516" s="153"/>
      <c r="AD516" s="153"/>
      <c r="AE516" s="153"/>
      <c r="AF516" s="153"/>
      <c r="AG516" s="153"/>
      <c r="AH516" s="151"/>
      <c r="AI516" s="156"/>
      <c r="AJ516" s="156"/>
      <c r="AK516" s="156"/>
      <c r="AL516" s="156"/>
      <c r="AM516" s="156"/>
      <c r="AN516" s="156"/>
      <c r="AO516" s="157"/>
      <c r="AP516" s="158"/>
      <c r="AQ516" s="158"/>
      <c r="AR516" s="158"/>
      <c r="AS516" s="158"/>
      <c r="AT516" s="158"/>
      <c r="AU516" s="158"/>
      <c r="AV516" s="158"/>
      <c r="AW516" s="178" t="str">
        <f>IF('DATA - Baseline'!AW516="Relaxed",1,IF('DATA - Baseline'!AW516="Rushed",2,IF('DATA - Baseline'!AW516="Happy",3,IF('DATA - Baseline'!AW516="Tired",4,""))))</f>
        <v/>
      </c>
      <c r="AX516" s="178" t="str">
        <f>IF('DATA - Baseline'!AX516="Relaxed",1,IF('DATA - Baseline'!AX516="Rushed",2,IF('DATA - Baseline'!AX516="Happy",3,IF('DATA - Baseline'!AX516="Tired",4,""))))</f>
        <v/>
      </c>
      <c r="AY516" s="154"/>
      <c r="AZ516" s="314" t="str">
        <f>IF('DATA - Baseline'!AZ516="Yes",1,IF('DATA - Baseline'!AZ516="No",2,""))</f>
        <v/>
      </c>
      <c r="BA516" s="273"/>
      <c r="BB516" s="159"/>
      <c r="BC516" s="159"/>
      <c r="BE516" s="175"/>
    </row>
    <row r="517" spans="1:57" s="132" customFormat="1" ht="15" x14ac:dyDescent="0.3">
      <c r="A517" s="148"/>
      <c r="B517" s="149"/>
      <c r="C517" s="236" t="str">
        <f t="shared" si="7"/>
        <v/>
      </c>
      <c r="D517" s="198" t="str">
        <f>IF('DATA - Baseline'!D517="","",'DATA - Baseline'!D517)</f>
        <v/>
      </c>
      <c r="E517" s="178" t="str">
        <f>IF('DATA - Baseline'!E517="","",'DATA - Baseline'!E517)</f>
        <v/>
      </c>
      <c r="F517" s="178" t="str">
        <f>IF('DATA - Baseline'!F517="","",'DATA - Baseline'!F517)</f>
        <v/>
      </c>
      <c r="G517" s="178" t="str">
        <f>IF('DATA - Baseline'!G516="","",INDEX(Codes,MATCH('DATA - Baseline'!G516,Modes,0)))</f>
        <v/>
      </c>
      <c r="H517" s="178"/>
      <c r="I517" s="178" t="str">
        <f>IF('DATA - Baseline'!I517="","",INDEX(Codes,MATCH('DATA - Baseline'!I517,Modes,0)))</f>
        <v/>
      </c>
      <c r="J517" s="134"/>
      <c r="K517" s="192" t="str">
        <f>IF('DATA - Baseline'!K517=0,"",IF('DATA - Baseline'!K517="","",'DATA - Baseline'!K517))</f>
        <v/>
      </c>
      <c r="L517" s="192" t="str">
        <f>IF('DATA - Baseline'!L517="Yes",1,IF('DATA - Baseline'!L517="No",2,""))</f>
        <v/>
      </c>
      <c r="M517" s="192" t="str">
        <f>IF('DATA - Baseline'!M517="Yes",1,IF('DATA - Baseline'!M517="No",2,""))</f>
        <v/>
      </c>
      <c r="N517" s="178" t="str">
        <f>IF('DATA - Baseline'!N517="Relaxed",1,IF('DATA - Baseline'!N517="Rushed",2,IF('DATA - Baseline'!N517="Happy",3,IF('DATA - Baseline'!N517="Frustrated",4,IF('DATA - Baseline'!N517="Other",5,"")))))</f>
        <v/>
      </c>
      <c r="O517" s="176"/>
      <c r="P517" s="178" t="str">
        <f>IF('DATA - Baseline'!P517="","",'DATA - Baseline'!P517)</f>
        <v/>
      </c>
      <c r="Q517" s="178" t="str">
        <f>IF('DATA - Baseline'!Q517="Boy",1,IF('DATA - Baseline'!Q517="Girl",2,""))</f>
        <v/>
      </c>
      <c r="R517" s="192" t="str">
        <f>IF('DATA - Baseline'!R517&gt;0,'DATA - Baseline'!R517,"")</f>
        <v/>
      </c>
      <c r="S517" s="178" t="str">
        <f>IF('DATA - Baseline'!S517="Less than 0.5km",1,IF('DATA - Baseline'!S517="0.51 to 1.59km",2,IF('DATA - Baseline'!S517="1.6 to 3km",3,IF('DATA - Baseline'!S517="Over 3km",4, ""))))</f>
        <v/>
      </c>
      <c r="T517" s="126"/>
      <c r="U517" s="135"/>
      <c r="V517" s="135"/>
      <c r="W517" s="135"/>
      <c r="X517" s="135"/>
      <c r="Y517" s="135"/>
      <c r="Z517" s="178" t="str">
        <f>IF('DATA - Baseline'!Z517="STRONGLY AGREE",1,IF('DATA - Baseline'!Z517="AGREE",2,IF('DATA - Baseline'!Z517="DISAGREE",3,IF('DATA - Baseline'!Z517="STRONGLY DISAGREE",4, ""))))</f>
        <v/>
      </c>
      <c r="AA517" s="178" t="str">
        <f>IF(C517="","",(IF(COUNTA('DATA - Baseline'!AB517:AV517)&gt;0,1,2)))</f>
        <v/>
      </c>
      <c r="AB517" s="152"/>
      <c r="AC517" s="153"/>
      <c r="AD517" s="153"/>
      <c r="AE517" s="153"/>
      <c r="AF517" s="153"/>
      <c r="AG517" s="153"/>
      <c r="AH517" s="150"/>
      <c r="AI517" s="156"/>
      <c r="AJ517" s="156"/>
      <c r="AK517" s="156"/>
      <c r="AL517" s="156"/>
      <c r="AM517" s="156"/>
      <c r="AN517" s="156"/>
      <c r="AO517" s="157"/>
      <c r="AP517" s="158"/>
      <c r="AQ517" s="158"/>
      <c r="AR517" s="158"/>
      <c r="AS517" s="158"/>
      <c r="AT517" s="158"/>
      <c r="AU517" s="158"/>
      <c r="AV517" s="158"/>
      <c r="AW517" s="178" t="str">
        <f>IF('DATA - Baseline'!AW517="Relaxed",1,IF('DATA - Baseline'!AW517="Rushed",2,IF('DATA - Baseline'!AW517="Happy",3,IF('DATA - Baseline'!AW517="Tired",4,""))))</f>
        <v/>
      </c>
      <c r="AX517" s="178" t="str">
        <f>IF('DATA - Baseline'!AX517="Relaxed",1,IF('DATA - Baseline'!AX517="Rushed",2,IF('DATA - Baseline'!AX517="Happy",3,IF('DATA - Baseline'!AX517="Tired",4,""))))</f>
        <v/>
      </c>
      <c r="AY517" s="154"/>
      <c r="AZ517" s="314" t="str">
        <f>IF('DATA - Baseline'!AZ517="Yes",1,IF('DATA - Baseline'!AZ517="No",2,""))</f>
        <v/>
      </c>
      <c r="BA517" s="273"/>
      <c r="BB517" s="159"/>
      <c r="BC517" s="159"/>
      <c r="BE517" s="175"/>
    </row>
    <row r="518" spans="1:57" s="132" customFormat="1" ht="15" x14ac:dyDescent="0.3">
      <c r="A518" s="148"/>
      <c r="B518" s="149"/>
      <c r="C518" s="236" t="str">
        <f t="shared" ref="C518:C581" si="8">IF(D518="","",C517+1)</f>
        <v/>
      </c>
      <c r="D518" s="198" t="str">
        <f>IF('DATA - Baseline'!D518="","",'DATA - Baseline'!D518)</f>
        <v/>
      </c>
      <c r="E518" s="178" t="str">
        <f>IF('DATA - Baseline'!E518="","",'DATA - Baseline'!E518)</f>
        <v/>
      </c>
      <c r="F518" s="178" t="str">
        <f>IF('DATA - Baseline'!F518="","",'DATA - Baseline'!F518)</f>
        <v/>
      </c>
      <c r="G518" s="178" t="str">
        <f>IF('DATA - Baseline'!G517="","",INDEX(Codes,MATCH('DATA - Baseline'!G517,Modes,0)))</f>
        <v/>
      </c>
      <c r="H518" s="178"/>
      <c r="I518" s="178" t="str">
        <f>IF('DATA - Baseline'!I518="","",INDEX(Codes,MATCH('DATA - Baseline'!I518,Modes,0)))</f>
        <v/>
      </c>
      <c r="J518" s="134"/>
      <c r="K518" s="192" t="str">
        <f>IF('DATA - Baseline'!K518=0,"",IF('DATA - Baseline'!K518="","",'DATA - Baseline'!K518))</f>
        <v/>
      </c>
      <c r="L518" s="192" t="str">
        <f>IF('DATA - Baseline'!L518="Yes",1,IF('DATA - Baseline'!L518="No",2,""))</f>
        <v/>
      </c>
      <c r="M518" s="192" t="str">
        <f>IF('DATA - Baseline'!M518="Yes",1,IF('DATA - Baseline'!M518="No",2,""))</f>
        <v/>
      </c>
      <c r="N518" s="178" t="str">
        <f>IF('DATA - Baseline'!N518="Relaxed",1,IF('DATA - Baseline'!N518="Rushed",2,IF('DATA - Baseline'!N518="Happy",3,IF('DATA - Baseline'!N518="Frustrated",4,IF('DATA - Baseline'!N518="Other",5,"")))))</f>
        <v/>
      </c>
      <c r="O518" s="176"/>
      <c r="P518" s="178" t="str">
        <f>IF('DATA - Baseline'!P518="","",'DATA - Baseline'!P518)</f>
        <v/>
      </c>
      <c r="Q518" s="178" t="str">
        <f>IF('DATA - Baseline'!Q518="Boy",1,IF('DATA - Baseline'!Q518="Girl",2,""))</f>
        <v/>
      </c>
      <c r="R518" s="192" t="str">
        <f>IF('DATA - Baseline'!R518&gt;0,'DATA - Baseline'!R518,"")</f>
        <v/>
      </c>
      <c r="S518" s="178" t="str">
        <f>IF('DATA - Baseline'!S518="Less than 0.5km",1,IF('DATA - Baseline'!S518="0.51 to 1.59km",2,IF('DATA - Baseline'!S518="1.6 to 3km",3,IF('DATA - Baseline'!S518="Over 3km",4, ""))))</f>
        <v/>
      </c>
      <c r="T518" s="126"/>
      <c r="U518" s="135"/>
      <c r="V518" s="135"/>
      <c r="W518" s="135"/>
      <c r="X518" s="135"/>
      <c r="Y518" s="135"/>
      <c r="Z518" s="178" t="str">
        <f>IF('DATA - Baseline'!Z518="STRONGLY AGREE",1,IF('DATA - Baseline'!Z518="AGREE",2,IF('DATA - Baseline'!Z518="DISAGREE",3,IF('DATA - Baseline'!Z518="STRONGLY DISAGREE",4, ""))))</f>
        <v/>
      </c>
      <c r="AA518" s="178" t="str">
        <f>IF(C518="","",(IF(COUNTA('DATA - Baseline'!AB518:AV518)&gt;0,1,2)))</f>
        <v/>
      </c>
      <c r="AB518" s="152"/>
      <c r="AC518" s="153"/>
      <c r="AD518" s="153"/>
      <c r="AE518" s="153"/>
      <c r="AF518" s="153"/>
      <c r="AG518" s="153"/>
      <c r="AH518" s="151"/>
      <c r="AI518" s="156"/>
      <c r="AJ518" s="156"/>
      <c r="AK518" s="156"/>
      <c r="AL518" s="156"/>
      <c r="AM518" s="156"/>
      <c r="AN518" s="156"/>
      <c r="AO518" s="157"/>
      <c r="AP518" s="158"/>
      <c r="AQ518" s="158"/>
      <c r="AR518" s="158"/>
      <c r="AS518" s="158"/>
      <c r="AT518" s="158"/>
      <c r="AU518" s="158"/>
      <c r="AV518" s="158"/>
      <c r="AW518" s="178" t="str">
        <f>IF('DATA - Baseline'!AW518="Relaxed",1,IF('DATA - Baseline'!AW518="Rushed",2,IF('DATA - Baseline'!AW518="Happy",3,IF('DATA - Baseline'!AW518="Tired",4,""))))</f>
        <v/>
      </c>
      <c r="AX518" s="178" t="str">
        <f>IF('DATA - Baseline'!AX518="Relaxed",1,IF('DATA - Baseline'!AX518="Rushed",2,IF('DATA - Baseline'!AX518="Happy",3,IF('DATA - Baseline'!AX518="Tired",4,""))))</f>
        <v/>
      </c>
      <c r="AY518" s="154"/>
      <c r="AZ518" s="314" t="str">
        <f>IF('DATA - Baseline'!AZ518="Yes",1,IF('DATA - Baseline'!AZ518="No",2,""))</f>
        <v/>
      </c>
      <c r="BA518" s="273"/>
      <c r="BB518" s="159"/>
      <c r="BC518" s="159"/>
      <c r="BE518" s="175"/>
    </row>
    <row r="519" spans="1:57" s="132" customFormat="1" ht="15" x14ac:dyDescent="0.3">
      <c r="A519" s="148"/>
      <c r="B519" s="149"/>
      <c r="C519" s="236" t="str">
        <f t="shared" si="8"/>
        <v/>
      </c>
      <c r="D519" s="198" t="str">
        <f>IF('DATA - Baseline'!D519="","",'DATA - Baseline'!D519)</f>
        <v/>
      </c>
      <c r="E519" s="178" t="str">
        <f>IF('DATA - Baseline'!E519="","",'DATA - Baseline'!E519)</f>
        <v/>
      </c>
      <c r="F519" s="178" t="str">
        <f>IF('DATA - Baseline'!F519="","",'DATA - Baseline'!F519)</f>
        <v/>
      </c>
      <c r="G519" s="178" t="str">
        <f>IF('DATA - Baseline'!G518="","",INDEX(Codes,MATCH('DATA - Baseline'!G518,Modes,0)))</f>
        <v/>
      </c>
      <c r="H519" s="178"/>
      <c r="I519" s="178" t="str">
        <f>IF('DATA - Baseline'!I519="","",INDEX(Codes,MATCH('DATA - Baseline'!I519,Modes,0)))</f>
        <v/>
      </c>
      <c r="J519" s="134"/>
      <c r="K519" s="192" t="str">
        <f>IF('DATA - Baseline'!K519=0,"",IF('DATA - Baseline'!K519="","",'DATA - Baseline'!K519))</f>
        <v/>
      </c>
      <c r="L519" s="192" t="str">
        <f>IF('DATA - Baseline'!L519="Yes",1,IF('DATA - Baseline'!L519="No",2,""))</f>
        <v/>
      </c>
      <c r="M519" s="192" t="str">
        <f>IF('DATA - Baseline'!M519="Yes",1,IF('DATA - Baseline'!M519="No",2,""))</f>
        <v/>
      </c>
      <c r="N519" s="178" t="str">
        <f>IF('DATA - Baseline'!N519="Relaxed",1,IF('DATA - Baseline'!N519="Rushed",2,IF('DATA - Baseline'!N519="Happy",3,IF('DATA - Baseline'!N519="Frustrated",4,IF('DATA - Baseline'!N519="Other",5,"")))))</f>
        <v/>
      </c>
      <c r="O519" s="176"/>
      <c r="P519" s="178" t="str">
        <f>IF('DATA - Baseline'!P519="","",'DATA - Baseline'!P519)</f>
        <v/>
      </c>
      <c r="Q519" s="178" t="str">
        <f>IF('DATA - Baseline'!Q519="Boy",1,IF('DATA - Baseline'!Q519="Girl",2,""))</f>
        <v/>
      </c>
      <c r="R519" s="192" t="str">
        <f>IF('DATA - Baseline'!R519&gt;0,'DATA - Baseline'!R519,"")</f>
        <v/>
      </c>
      <c r="S519" s="178" t="str">
        <f>IF('DATA - Baseline'!S519="Less than 0.5km",1,IF('DATA - Baseline'!S519="0.51 to 1.59km",2,IF('DATA - Baseline'!S519="1.6 to 3km",3,IF('DATA - Baseline'!S519="Over 3km",4, ""))))</f>
        <v/>
      </c>
      <c r="T519" s="126"/>
      <c r="U519" s="135"/>
      <c r="V519" s="135"/>
      <c r="W519" s="135"/>
      <c r="X519" s="135"/>
      <c r="Y519" s="135"/>
      <c r="Z519" s="178" t="str">
        <f>IF('DATA - Baseline'!Z519="STRONGLY AGREE",1,IF('DATA - Baseline'!Z519="AGREE",2,IF('DATA - Baseline'!Z519="DISAGREE",3,IF('DATA - Baseline'!Z519="STRONGLY DISAGREE",4, ""))))</f>
        <v/>
      </c>
      <c r="AA519" s="178" t="str">
        <f>IF(C519="","",(IF(COUNTA('DATA - Baseline'!AB519:AV519)&gt;0,1,2)))</f>
        <v/>
      </c>
      <c r="AB519" s="152"/>
      <c r="AC519" s="153"/>
      <c r="AD519" s="153"/>
      <c r="AE519" s="153"/>
      <c r="AF519" s="153"/>
      <c r="AG519" s="153"/>
      <c r="AH519" s="151"/>
      <c r="AI519" s="156"/>
      <c r="AJ519" s="156"/>
      <c r="AK519" s="156"/>
      <c r="AL519" s="156"/>
      <c r="AM519" s="156"/>
      <c r="AN519" s="156"/>
      <c r="AO519" s="157"/>
      <c r="AP519" s="158"/>
      <c r="AQ519" s="158"/>
      <c r="AR519" s="158"/>
      <c r="AS519" s="158"/>
      <c r="AT519" s="158"/>
      <c r="AU519" s="158"/>
      <c r="AV519" s="158"/>
      <c r="AW519" s="178" t="str">
        <f>IF('DATA - Baseline'!AW519="Relaxed",1,IF('DATA - Baseline'!AW519="Rushed",2,IF('DATA - Baseline'!AW519="Happy",3,IF('DATA - Baseline'!AW519="Tired",4,""))))</f>
        <v/>
      </c>
      <c r="AX519" s="178" t="str">
        <f>IF('DATA - Baseline'!AX519="Relaxed",1,IF('DATA - Baseline'!AX519="Rushed",2,IF('DATA - Baseline'!AX519="Happy",3,IF('DATA - Baseline'!AX519="Tired",4,""))))</f>
        <v/>
      </c>
      <c r="AY519" s="154"/>
      <c r="AZ519" s="314" t="str">
        <f>IF('DATA - Baseline'!AZ519="Yes",1,IF('DATA - Baseline'!AZ519="No",2,""))</f>
        <v/>
      </c>
      <c r="BA519" s="273"/>
      <c r="BB519" s="159"/>
      <c r="BC519" s="159"/>
      <c r="BE519" s="175"/>
    </row>
    <row r="520" spans="1:57" s="132" customFormat="1" ht="15" x14ac:dyDescent="0.3">
      <c r="A520" s="148"/>
      <c r="B520" s="149"/>
      <c r="C520" s="236" t="str">
        <f t="shared" si="8"/>
        <v/>
      </c>
      <c r="D520" s="198" t="str">
        <f>IF('DATA - Baseline'!D520="","",'DATA - Baseline'!D520)</f>
        <v/>
      </c>
      <c r="E520" s="178" t="str">
        <f>IF('DATA - Baseline'!E520="","",'DATA - Baseline'!E520)</f>
        <v/>
      </c>
      <c r="F520" s="178" t="str">
        <f>IF('DATA - Baseline'!F520="","",'DATA - Baseline'!F520)</f>
        <v/>
      </c>
      <c r="G520" s="178" t="str">
        <f>IF('DATA - Baseline'!G519="","",INDEX(Codes,MATCH('DATA - Baseline'!G519,Modes,0)))</f>
        <v/>
      </c>
      <c r="H520" s="178"/>
      <c r="I520" s="178" t="str">
        <f>IF('DATA - Baseline'!I520="","",INDEX(Codes,MATCH('DATA - Baseline'!I520,Modes,0)))</f>
        <v/>
      </c>
      <c r="J520" s="134"/>
      <c r="K520" s="192" t="str">
        <f>IF('DATA - Baseline'!K520=0,"",IF('DATA - Baseline'!K520="","",'DATA - Baseline'!K520))</f>
        <v/>
      </c>
      <c r="L520" s="192" t="str">
        <f>IF('DATA - Baseline'!L520="Yes",1,IF('DATA - Baseline'!L520="No",2,""))</f>
        <v/>
      </c>
      <c r="M520" s="192" t="str">
        <f>IF('DATA - Baseline'!M520="Yes",1,IF('DATA - Baseline'!M520="No",2,""))</f>
        <v/>
      </c>
      <c r="N520" s="178" t="str">
        <f>IF('DATA - Baseline'!N520="Relaxed",1,IF('DATA - Baseline'!N520="Rushed",2,IF('DATA - Baseline'!N520="Happy",3,IF('DATA - Baseline'!N520="Frustrated",4,IF('DATA - Baseline'!N520="Other",5,"")))))</f>
        <v/>
      </c>
      <c r="O520" s="176"/>
      <c r="P520" s="178" t="str">
        <f>IF('DATA - Baseline'!P520="","",'DATA - Baseline'!P520)</f>
        <v/>
      </c>
      <c r="Q520" s="178" t="str">
        <f>IF('DATA - Baseline'!Q520="Boy",1,IF('DATA - Baseline'!Q520="Girl",2,""))</f>
        <v/>
      </c>
      <c r="R520" s="192" t="str">
        <f>IF('DATA - Baseline'!R520&gt;0,'DATA - Baseline'!R520,"")</f>
        <v/>
      </c>
      <c r="S520" s="178" t="str">
        <f>IF('DATA - Baseline'!S520="Less than 0.5km",1,IF('DATA - Baseline'!S520="0.51 to 1.59km",2,IF('DATA - Baseline'!S520="1.6 to 3km",3,IF('DATA - Baseline'!S520="Over 3km",4, ""))))</f>
        <v/>
      </c>
      <c r="T520" s="126"/>
      <c r="U520" s="135"/>
      <c r="V520" s="135"/>
      <c r="W520" s="135"/>
      <c r="X520" s="135"/>
      <c r="Y520" s="135"/>
      <c r="Z520" s="178" t="str">
        <f>IF('DATA - Baseline'!Z520="STRONGLY AGREE",1,IF('DATA - Baseline'!Z520="AGREE",2,IF('DATA - Baseline'!Z520="DISAGREE",3,IF('DATA - Baseline'!Z520="STRONGLY DISAGREE",4, ""))))</f>
        <v/>
      </c>
      <c r="AA520" s="178" t="str">
        <f>IF(C520="","",(IF(COUNTA('DATA - Baseline'!AB520:AV520)&gt;0,1,2)))</f>
        <v/>
      </c>
      <c r="AB520" s="152"/>
      <c r="AC520" s="153"/>
      <c r="AD520" s="153"/>
      <c r="AE520" s="153"/>
      <c r="AF520" s="153"/>
      <c r="AG520" s="153"/>
      <c r="AH520" s="151"/>
      <c r="AI520" s="156"/>
      <c r="AJ520" s="156"/>
      <c r="AK520" s="156"/>
      <c r="AL520" s="156"/>
      <c r="AM520" s="156"/>
      <c r="AN520" s="156"/>
      <c r="AO520" s="157"/>
      <c r="AP520" s="158"/>
      <c r="AQ520" s="158"/>
      <c r="AR520" s="158"/>
      <c r="AS520" s="158"/>
      <c r="AT520" s="158"/>
      <c r="AU520" s="158"/>
      <c r="AV520" s="158"/>
      <c r="AW520" s="178" t="str">
        <f>IF('DATA - Baseline'!AW520="Relaxed",1,IF('DATA - Baseline'!AW520="Rushed",2,IF('DATA - Baseline'!AW520="Happy",3,IF('DATA - Baseline'!AW520="Tired",4,""))))</f>
        <v/>
      </c>
      <c r="AX520" s="178" t="str">
        <f>IF('DATA - Baseline'!AX520="Relaxed",1,IF('DATA - Baseline'!AX520="Rushed",2,IF('DATA - Baseline'!AX520="Happy",3,IF('DATA - Baseline'!AX520="Tired",4,""))))</f>
        <v/>
      </c>
      <c r="AY520" s="154"/>
      <c r="AZ520" s="314" t="str">
        <f>IF('DATA - Baseline'!AZ520="Yes",1,IF('DATA - Baseline'!AZ520="No",2,""))</f>
        <v/>
      </c>
      <c r="BA520" s="273"/>
      <c r="BB520" s="159"/>
      <c r="BC520" s="159"/>
      <c r="BE520" s="175"/>
    </row>
    <row r="521" spans="1:57" s="132" customFormat="1" ht="15" x14ac:dyDescent="0.3">
      <c r="A521" s="148"/>
      <c r="B521" s="149"/>
      <c r="C521" s="236" t="str">
        <f t="shared" si="8"/>
        <v/>
      </c>
      <c r="D521" s="198" t="str">
        <f>IF('DATA - Baseline'!D521="","",'DATA - Baseline'!D521)</f>
        <v/>
      </c>
      <c r="E521" s="178" t="str">
        <f>IF('DATA - Baseline'!E521="","",'DATA - Baseline'!E521)</f>
        <v/>
      </c>
      <c r="F521" s="178" t="str">
        <f>IF('DATA - Baseline'!F521="","",'DATA - Baseline'!F521)</f>
        <v/>
      </c>
      <c r="G521" s="178" t="str">
        <f>IF('DATA - Baseline'!G520="","",INDEX(Codes,MATCH('DATA - Baseline'!G520,Modes,0)))</f>
        <v/>
      </c>
      <c r="H521" s="178"/>
      <c r="I521" s="178" t="str">
        <f>IF('DATA - Baseline'!I521="","",INDEX(Codes,MATCH('DATA - Baseline'!I521,Modes,0)))</f>
        <v/>
      </c>
      <c r="J521" s="134"/>
      <c r="K521" s="192" t="str">
        <f>IF('DATA - Baseline'!K521=0,"",IF('DATA - Baseline'!K521="","",'DATA - Baseline'!K521))</f>
        <v/>
      </c>
      <c r="L521" s="192" t="str">
        <f>IF('DATA - Baseline'!L521="Yes",1,IF('DATA - Baseline'!L521="No",2,""))</f>
        <v/>
      </c>
      <c r="M521" s="192" t="str">
        <f>IF('DATA - Baseline'!M521="Yes",1,IF('DATA - Baseline'!M521="No",2,""))</f>
        <v/>
      </c>
      <c r="N521" s="178" t="str">
        <f>IF('DATA - Baseline'!N521="Relaxed",1,IF('DATA - Baseline'!N521="Rushed",2,IF('DATA - Baseline'!N521="Happy",3,IF('DATA - Baseline'!N521="Frustrated",4,IF('DATA - Baseline'!N521="Other",5,"")))))</f>
        <v/>
      </c>
      <c r="O521" s="176"/>
      <c r="P521" s="178" t="str">
        <f>IF('DATA - Baseline'!P521="","",'DATA - Baseline'!P521)</f>
        <v/>
      </c>
      <c r="Q521" s="178" t="str">
        <f>IF('DATA - Baseline'!Q521="Boy",1,IF('DATA - Baseline'!Q521="Girl",2,""))</f>
        <v/>
      </c>
      <c r="R521" s="192" t="str">
        <f>IF('DATA - Baseline'!R521&gt;0,'DATA - Baseline'!R521,"")</f>
        <v/>
      </c>
      <c r="S521" s="178" t="str">
        <f>IF('DATA - Baseline'!S521="Less than 0.5km",1,IF('DATA - Baseline'!S521="0.51 to 1.59km",2,IF('DATA - Baseline'!S521="1.6 to 3km",3,IF('DATA - Baseline'!S521="Over 3km",4, ""))))</f>
        <v/>
      </c>
      <c r="T521" s="126"/>
      <c r="U521" s="135"/>
      <c r="V521" s="135"/>
      <c r="W521" s="135"/>
      <c r="X521" s="135"/>
      <c r="Y521" s="135"/>
      <c r="Z521" s="178" t="str">
        <f>IF('DATA - Baseline'!Z521="STRONGLY AGREE",1,IF('DATA - Baseline'!Z521="AGREE",2,IF('DATA - Baseline'!Z521="DISAGREE",3,IF('DATA - Baseline'!Z521="STRONGLY DISAGREE",4, ""))))</f>
        <v/>
      </c>
      <c r="AA521" s="178" t="str">
        <f>IF(C521="","",(IF(COUNTA('DATA - Baseline'!AB521:AV521)&gt;0,1,2)))</f>
        <v/>
      </c>
      <c r="AB521" s="152"/>
      <c r="AC521" s="153"/>
      <c r="AD521" s="153"/>
      <c r="AE521" s="153"/>
      <c r="AF521" s="153"/>
      <c r="AG521" s="153"/>
      <c r="AH521" s="151"/>
      <c r="AI521" s="156"/>
      <c r="AJ521" s="156"/>
      <c r="AK521" s="156"/>
      <c r="AL521" s="156"/>
      <c r="AM521" s="156"/>
      <c r="AN521" s="156"/>
      <c r="AO521" s="157"/>
      <c r="AP521" s="158"/>
      <c r="AQ521" s="158"/>
      <c r="AR521" s="158"/>
      <c r="AS521" s="158"/>
      <c r="AT521" s="158"/>
      <c r="AU521" s="158"/>
      <c r="AV521" s="158"/>
      <c r="AW521" s="178" t="str">
        <f>IF('DATA - Baseline'!AW521="Relaxed",1,IF('DATA - Baseline'!AW521="Rushed",2,IF('DATA - Baseline'!AW521="Happy",3,IF('DATA - Baseline'!AW521="Tired",4,""))))</f>
        <v/>
      </c>
      <c r="AX521" s="178" t="str">
        <f>IF('DATA - Baseline'!AX521="Relaxed",1,IF('DATA - Baseline'!AX521="Rushed",2,IF('DATA - Baseline'!AX521="Happy",3,IF('DATA - Baseline'!AX521="Tired",4,""))))</f>
        <v/>
      </c>
      <c r="AY521" s="154"/>
      <c r="AZ521" s="314" t="str">
        <f>IF('DATA - Baseline'!AZ521="Yes",1,IF('DATA - Baseline'!AZ521="No",2,""))</f>
        <v/>
      </c>
      <c r="BA521" s="273"/>
      <c r="BB521" s="159"/>
      <c r="BC521" s="159"/>
      <c r="BE521" s="175"/>
    </row>
    <row r="522" spans="1:57" s="132" customFormat="1" ht="15" x14ac:dyDescent="0.3">
      <c r="A522" s="148"/>
      <c r="B522" s="149"/>
      <c r="C522" s="236" t="str">
        <f t="shared" si="8"/>
        <v/>
      </c>
      <c r="D522" s="198" t="str">
        <f>IF('DATA - Baseline'!D522="","",'DATA - Baseline'!D522)</f>
        <v/>
      </c>
      <c r="E522" s="178" t="str">
        <f>IF('DATA - Baseline'!E522="","",'DATA - Baseline'!E522)</f>
        <v/>
      </c>
      <c r="F522" s="178" t="str">
        <f>IF('DATA - Baseline'!F522="","",'DATA - Baseline'!F522)</f>
        <v/>
      </c>
      <c r="G522" s="178" t="str">
        <f>IF('DATA - Baseline'!G521="","",INDEX(Codes,MATCH('DATA - Baseline'!G521,Modes,0)))</f>
        <v/>
      </c>
      <c r="H522" s="178"/>
      <c r="I522" s="178" t="str">
        <f>IF('DATA - Baseline'!I522="","",INDEX(Codes,MATCH('DATA - Baseline'!I522,Modes,0)))</f>
        <v/>
      </c>
      <c r="J522" s="134"/>
      <c r="K522" s="192" t="str">
        <f>IF('DATA - Baseline'!K522=0,"",IF('DATA - Baseline'!K522="","",'DATA - Baseline'!K522))</f>
        <v/>
      </c>
      <c r="L522" s="192" t="str">
        <f>IF('DATA - Baseline'!L522="Yes",1,IF('DATA - Baseline'!L522="No",2,""))</f>
        <v/>
      </c>
      <c r="M522" s="192" t="str">
        <f>IF('DATA - Baseline'!M522="Yes",1,IF('DATA - Baseline'!M522="No",2,""))</f>
        <v/>
      </c>
      <c r="N522" s="178" t="str">
        <f>IF('DATA - Baseline'!N522="Relaxed",1,IF('DATA - Baseline'!N522="Rushed",2,IF('DATA - Baseline'!N522="Happy",3,IF('DATA - Baseline'!N522="Frustrated",4,IF('DATA - Baseline'!N522="Other",5,"")))))</f>
        <v/>
      </c>
      <c r="O522" s="176"/>
      <c r="P522" s="178" t="str">
        <f>IF('DATA - Baseline'!P522="","",'DATA - Baseline'!P522)</f>
        <v/>
      </c>
      <c r="Q522" s="178" t="str">
        <f>IF('DATA - Baseline'!Q522="Boy",1,IF('DATA - Baseline'!Q522="Girl",2,""))</f>
        <v/>
      </c>
      <c r="R522" s="192" t="str">
        <f>IF('DATA - Baseline'!R522&gt;0,'DATA - Baseline'!R522,"")</f>
        <v/>
      </c>
      <c r="S522" s="178" t="str">
        <f>IF('DATA - Baseline'!S522="Less than 0.5km",1,IF('DATA - Baseline'!S522="0.51 to 1.59km",2,IF('DATA - Baseline'!S522="1.6 to 3km",3,IF('DATA - Baseline'!S522="Over 3km",4, ""))))</f>
        <v/>
      </c>
      <c r="T522" s="126"/>
      <c r="U522" s="135"/>
      <c r="V522" s="135"/>
      <c r="W522" s="135"/>
      <c r="X522" s="135"/>
      <c r="Y522" s="135"/>
      <c r="Z522" s="178" t="str">
        <f>IF('DATA - Baseline'!Z522="STRONGLY AGREE",1,IF('DATA - Baseline'!Z522="AGREE",2,IF('DATA - Baseline'!Z522="DISAGREE",3,IF('DATA - Baseline'!Z522="STRONGLY DISAGREE",4, ""))))</f>
        <v/>
      </c>
      <c r="AA522" s="178" t="str">
        <f>IF(C522="","",(IF(COUNTA('DATA - Baseline'!AB522:AV522)&gt;0,1,2)))</f>
        <v/>
      </c>
      <c r="AB522" s="152"/>
      <c r="AC522" s="153"/>
      <c r="AD522" s="153"/>
      <c r="AE522" s="153"/>
      <c r="AF522" s="153"/>
      <c r="AG522" s="153"/>
      <c r="AH522" s="151"/>
      <c r="AI522" s="156"/>
      <c r="AJ522" s="156"/>
      <c r="AK522" s="156"/>
      <c r="AL522" s="156"/>
      <c r="AM522" s="156"/>
      <c r="AN522" s="156"/>
      <c r="AO522" s="157"/>
      <c r="AP522" s="158"/>
      <c r="AQ522" s="158"/>
      <c r="AR522" s="158"/>
      <c r="AS522" s="158"/>
      <c r="AT522" s="158"/>
      <c r="AU522" s="158"/>
      <c r="AV522" s="158"/>
      <c r="AW522" s="178" t="str">
        <f>IF('DATA - Baseline'!AW522="Relaxed",1,IF('DATA - Baseline'!AW522="Rushed",2,IF('DATA - Baseline'!AW522="Happy",3,IF('DATA - Baseline'!AW522="Tired",4,""))))</f>
        <v/>
      </c>
      <c r="AX522" s="178" t="str">
        <f>IF('DATA - Baseline'!AX522="Relaxed",1,IF('DATA - Baseline'!AX522="Rushed",2,IF('DATA - Baseline'!AX522="Happy",3,IF('DATA - Baseline'!AX522="Tired",4,""))))</f>
        <v/>
      </c>
      <c r="AY522" s="154"/>
      <c r="AZ522" s="314" t="str">
        <f>IF('DATA - Baseline'!AZ522="Yes",1,IF('DATA - Baseline'!AZ522="No",2,""))</f>
        <v/>
      </c>
      <c r="BA522" s="273"/>
      <c r="BB522" s="159"/>
      <c r="BC522" s="159"/>
      <c r="BE522" s="175"/>
    </row>
    <row r="523" spans="1:57" s="132" customFormat="1" ht="15" x14ac:dyDescent="0.3">
      <c r="A523" s="148"/>
      <c r="B523" s="149"/>
      <c r="C523" s="236" t="str">
        <f t="shared" si="8"/>
        <v/>
      </c>
      <c r="D523" s="198" t="str">
        <f>IF('DATA - Baseline'!D523="","",'DATA - Baseline'!D523)</f>
        <v/>
      </c>
      <c r="E523" s="178" t="str">
        <f>IF('DATA - Baseline'!E523="","",'DATA - Baseline'!E523)</f>
        <v/>
      </c>
      <c r="F523" s="178" t="str">
        <f>IF('DATA - Baseline'!F523="","",'DATA - Baseline'!F523)</f>
        <v/>
      </c>
      <c r="G523" s="178" t="str">
        <f>IF('DATA - Baseline'!G522="","",INDEX(Codes,MATCH('DATA - Baseline'!G522,Modes,0)))</f>
        <v/>
      </c>
      <c r="H523" s="178"/>
      <c r="I523" s="178" t="str">
        <f>IF('DATA - Baseline'!I523="","",INDEX(Codes,MATCH('DATA - Baseline'!I523,Modes,0)))</f>
        <v/>
      </c>
      <c r="J523" s="134"/>
      <c r="K523" s="192" t="str">
        <f>IF('DATA - Baseline'!K523=0,"",IF('DATA - Baseline'!K523="","",'DATA - Baseline'!K523))</f>
        <v/>
      </c>
      <c r="L523" s="192" t="str">
        <f>IF('DATA - Baseline'!L523="Yes",1,IF('DATA - Baseline'!L523="No",2,""))</f>
        <v/>
      </c>
      <c r="M523" s="192" t="str">
        <f>IF('DATA - Baseline'!M523="Yes",1,IF('DATA - Baseline'!M523="No",2,""))</f>
        <v/>
      </c>
      <c r="N523" s="178" t="str">
        <f>IF('DATA - Baseline'!N523="Relaxed",1,IF('DATA - Baseline'!N523="Rushed",2,IF('DATA - Baseline'!N523="Happy",3,IF('DATA - Baseline'!N523="Frustrated",4,IF('DATA - Baseline'!N523="Other",5,"")))))</f>
        <v/>
      </c>
      <c r="O523" s="176"/>
      <c r="P523" s="178" t="str">
        <f>IF('DATA - Baseline'!P523="","",'DATA - Baseline'!P523)</f>
        <v/>
      </c>
      <c r="Q523" s="178" t="str">
        <f>IF('DATA - Baseline'!Q523="Boy",1,IF('DATA - Baseline'!Q523="Girl",2,""))</f>
        <v/>
      </c>
      <c r="R523" s="192" t="str">
        <f>IF('DATA - Baseline'!R523&gt;0,'DATA - Baseline'!R523,"")</f>
        <v/>
      </c>
      <c r="S523" s="178" t="str">
        <f>IF('DATA - Baseline'!S523="Less than 0.5km",1,IF('DATA - Baseline'!S523="0.51 to 1.59km",2,IF('DATA - Baseline'!S523="1.6 to 3km",3,IF('DATA - Baseline'!S523="Over 3km",4, ""))))</f>
        <v/>
      </c>
      <c r="T523" s="126"/>
      <c r="U523" s="135"/>
      <c r="V523" s="135"/>
      <c r="W523" s="135"/>
      <c r="X523" s="135"/>
      <c r="Y523" s="135"/>
      <c r="Z523" s="178" t="str">
        <f>IF('DATA - Baseline'!Z523="STRONGLY AGREE",1,IF('DATA - Baseline'!Z523="AGREE",2,IF('DATA - Baseline'!Z523="DISAGREE",3,IF('DATA - Baseline'!Z523="STRONGLY DISAGREE",4, ""))))</f>
        <v/>
      </c>
      <c r="AA523" s="178" t="str">
        <f>IF(C523="","",(IF(COUNTA('DATA - Baseline'!AB523:AV523)&gt;0,1,2)))</f>
        <v/>
      </c>
      <c r="AB523" s="152"/>
      <c r="AC523" s="153"/>
      <c r="AD523" s="153"/>
      <c r="AE523" s="153"/>
      <c r="AF523" s="153"/>
      <c r="AG523" s="153"/>
      <c r="AH523" s="151"/>
      <c r="AI523" s="156"/>
      <c r="AJ523" s="156"/>
      <c r="AK523" s="156"/>
      <c r="AL523" s="156"/>
      <c r="AM523" s="156"/>
      <c r="AN523" s="156"/>
      <c r="AO523" s="157"/>
      <c r="AP523" s="158"/>
      <c r="AQ523" s="158"/>
      <c r="AR523" s="158"/>
      <c r="AS523" s="158"/>
      <c r="AT523" s="158"/>
      <c r="AU523" s="158"/>
      <c r="AV523" s="158"/>
      <c r="AW523" s="178" t="str">
        <f>IF('DATA - Baseline'!AW523="Relaxed",1,IF('DATA - Baseline'!AW523="Rushed",2,IF('DATA - Baseline'!AW523="Happy",3,IF('DATA - Baseline'!AW523="Tired",4,""))))</f>
        <v/>
      </c>
      <c r="AX523" s="178" t="str">
        <f>IF('DATA - Baseline'!AX523="Relaxed",1,IF('DATA - Baseline'!AX523="Rushed",2,IF('DATA - Baseline'!AX523="Happy",3,IF('DATA - Baseline'!AX523="Tired",4,""))))</f>
        <v/>
      </c>
      <c r="AY523" s="154"/>
      <c r="AZ523" s="314" t="str">
        <f>IF('DATA - Baseline'!AZ523="Yes",1,IF('DATA - Baseline'!AZ523="No",2,""))</f>
        <v/>
      </c>
      <c r="BA523" s="273"/>
      <c r="BB523" s="159"/>
      <c r="BC523" s="159"/>
      <c r="BE523" s="175"/>
    </row>
    <row r="524" spans="1:57" s="132" customFormat="1" ht="15" x14ac:dyDescent="0.3">
      <c r="A524" s="148"/>
      <c r="B524" s="149"/>
      <c r="C524" s="236" t="str">
        <f t="shared" si="8"/>
        <v/>
      </c>
      <c r="D524" s="198" t="str">
        <f>IF('DATA - Baseline'!D524="","",'DATA - Baseline'!D524)</f>
        <v/>
      </c>
      <c r="E524" s="178" t="str">
        <f>IF('DATA - Baseline'!E524="","",'DATA - Baseline'!E524)</f>
        <v/>
      </c>
      <c r="F524" s="178" t="str">
        <f>IF('DATA - Baseline'!F524="","",'DATA - Baseline'!F524)</f>
        <v/>
      </c>
      <c r="G524" s="178" t="str">
        <f>IF('DATA - Baseline'!G523="","",INDEX(Codes,MATCH('DATA - Baseline'!G523,Modes,0)))</f>
        <v/>
      </c>
      <c r="H524" s="178"/>
      <c r="I524" s="178" t="str">
        <f>IF('DATA - Baseline'!I524="","",INDEX(Codes,MATCH('DATA - Baseline'!I524,Modes,0)))</f>
        <v/>
      </c>
      <c r="J524" s="134"/>
      <c r="K524" s="192" t="str">
        <f>IF('DATA - Baseline'!K524=0,"",IF('DATA - Baseline'!K524="","",'DATA - Baseline'!K524))</f>
        <v/>
      </c>
      <c r="L524" s="192" t="str">
        <f>IF('DATA - Baseline'!L524="Yes",1,IF('DATA - Baseline'!L524="No",2,""))</f>
        <v/>
      </c>
      <c r="M524" s="192" t="str">
        <f>IF('DATA - Baseline'!M524="Yes",1,IF('DATA - Baseline'!M524="No",2,""))</f>
        <v/>
      </c>
      <c r="N524" s="178" t="str">
        <f>IF('DATA - Baseline'!N524="Relaxed",1,IF('DATA - Baseline'!N524="Rushed",2,IF('DATA - Baseline'!N524="Happy",3,IF('DATA - Baseline'!N524="Frustrated",4,IF('DATA - Baseline'!N524="Other",5,"")))))</f>
        <v/>
      </c>
      <c r="O524" s="176"/>
      <c r="P524" s="178" t="str">
        <f>IF('DATA - Baseline'!P524="","",'DATA - Baseline'!P524)</f>
        <v/>
      </c>
      <c r="Q524" s="178" t="str">
        <f>IF('DATA - Baseline'!Q524="Boy",1,IF('DATA - Baseline'!Q524="Girl",2,""))</f>
        <v/>
      </c>
      <c r="R524" s="192" t="str">
        <f>IF('DATA - Baseline'!R524&gt;0,'DATA - Baseline'!R524,"")</f>
        <v/>
      </c>
      <c r="S524" s="178" t="str">
        <f>IF('DATA - Baseline'!S524="Less than 0.5km",1,IF('DATA - Baseline'!S524="0.51 to 1.59km",2,IF('DATA - Baseline'!S524="1.6 to 3km",3,IF('DATA - Baseline'!S524="Over 3km",4, ""))))</f>
        <v/>
      </c>
      <c r="T524" s="126"/>
      <c r="U524" s="135"/>
      <c r="V524" s="135"/>
      <c r="W524" s="135"/>
      <c r="X524" s="135"/>
      <c r="Y524" s="135"/>
      <c r="Z524" s="178" t="str">
        <f>IF('DATA - Baseline'!Z524="STRONGLY AGREE",1,IF('DATA - Baseline'!Z524="AGREE",2,IF('DATA - Baseline'!Z524="DISAGREE",3,IF('DATA - Baseline'!Z524="STRONGLY DISAGREE",4, ""))))</f>
        <v/>
      </c>
      <c r="AA524" s="178" t="str">
        <f>IF(C524="","",(IF(COUNTA('DATA - Baseline'!AB524:AV524)&gt;0,1,2)))</f>
        <v/>
      </c>
      <c r="AB524" s="152"/>
      <c r="AC524" s="153"/>
      <c r="AD524" s="153"/>
      <c r="AE524" s="153"/>
      <c r="AF524" s="153"/>
      <c r="AG524" s="153"/>
      <c r="AH524" s="151"/>
      <c r="AI524" s="156"/>
      <c r="AJ524" s="156"/>
      <c r="AK524" s="156"/>
      <c r="AL524" s="156"/>
      <c r="AM524" s="156"/>
      <c r="AN524" s="156"/>
      <c r="AO524" s="157"/>
      <c r="AP524" s="158"/>
      <c r="AQ524" s="158"/>
      <c r="AR524" s="158"/>
      <c r="AS524" s="158"/>
      <c r="AT524" s="158"/>
      <c r="AU524" s="158"/>
      <c r="AV524" s="158"/>
      <c r="AW524" s="178" t="str">
        <f>IF('DATA - Baseline'!AW524="Relaxed",1,IF('DATA - Baseline'!AW524="Rushed",2,IF('DATA - Baseline'!AW524="Happy",3,IF('DATA - Baseline'!AW524="Tired",4,""))))</f>
        <v/>
      </c>
      <c r="AX524" s="178" t="str">
        <f>IF('DATA - Baseline'!AX524="Relaxed",1,IF('DATA - Baseline'!AX524="Rushed",2,IF('DATA - Baseline'!AX524="Happy",3,IF('DATA - Baseline'!AX524="Tired",4,""))))</f>
        <v/>
      </c>
      <c r="AY524" s="154"/>
      <c r="AZ524" s="314" t="str">
        <f>IF('DATA - Baseline'!AZ524="Yes",1,IF('DATA - Baseline'!AZ524="No",2,""))</f>
        <v/>
      </c>
      <c r="BA524" s="273"/>
      <c r="BB524" s="159"/>
      <c r="BC524" s="159"/>
      <c r="BE524" s="175"/>
    </row>
    <row r="525" spans="1:57" s="132" customFormat="1" ht="15" x14ac:dyDescent="0.3">
      <c r="A525" s="148"/>
      <c r="B525" s="149"/>
      <c r="C525" s="236" t="str">
        <f t="shared" si="8"/>
        <v/>
      </c>
      <c r="D525" s="198" t="str">
        <f>IF('DATA - Baseline'!D525="","",'DATA - Baseline'!D525)</f>
        <v/>
      </c>
      <c r="E525" s="178" t="str">
        <f>IF('DATA - Baseline'!E525="","",'DATA - Baseline'!E525)</f>
        <v/>
      </c>
      <c r="F525" s="178" t="str">
        <f>IF('DATA - Baseline'!F525="","",'DATA - Baseline'!F525)</f>
        <v/>
      </c>
      <c r="G525" s="178" t="str">
        <f>IF('DATA - Baseline'!G524="","",INDEX(Codes,MATCH('DATA - Baseline'!G524,Modes,0)))</f>
        <v/>
      </c>
      <c r="H525" s="178"/>
      <c r="I525" s="178" t="str">
        <f>IF('DATA - Baseline'!I525="","",INDEX(Codes,MATCH('DATA - Baseline'!I525,Modes,0)))</f>
        <v/>
      </c>
      <c r="J525" s="134"/>
      <c r="K525" s="192" t="str">
        <f>IF('DATA - Baseline'!K525=0,"",IF('DATA - Baseline'!K525="","",'DATA - Baseline'!K525))</f>
        <v/>
      </c>
      <c r="L525" s="192" t="str">
        <f>IF('DATA - Baseline'!L525="Yes",1,IF('DATA - Baseline'!L525="No",2,""))</f>
        <v/>
      </c>
      <c r="M525" s="192" t="str">
        <f>IF('DATA - Baseline'!M525="Yes",1,IF('DATA - Baseline'!M525="No",2,""))</f>
        <v/>
      </c>
      <c r="N525" s="178" t="str">
        <f>IF('DATA - Baseline'!N525="Relaxed",1,IF('DATA - Baseline'!N525="Rushed",2,IF('DATA - Baseline'!N525="Happy",3,IF('DATA - Baseline'!N525="Frustrated",4,IF('DATA - Baseline'!N525="Other",5,"")))))</f>
        <v/>
      </c>
      <c r="O525" s="176"/>
      <c r="P525" s="178" t="str">
        <f>IF('DATA - Baseline'!P525="","",'DATA - Baseline'!P525)</f>
        <v/>
      </c>
      <c r="Q525" s="178" t="str">
        <f>IF('DATA - Baseline'!Q525="Boy",1,IF('DATA - Baseline'!Q525="Girl",2,""))</f>
        <v/>
      </c>
      <c r="R525" s="192" t="str">
        <f>IF('DATA - Baseline'!R525&gt;0,'DATA - Baseline'!R525,"")</f>
        <v/>
      </c>
      <c r="S525" s="178" t="str">
        <f>IF('DATA - Baseline'!S525="Less than 0.5km",1,IF('DATA - Baseline'!S525="0.51 to 1.59km",2,IF('DATA - Baseline'!S525="1.6 to 3km",3,IF('DATA - Baseline'!S525="Over 3km",4, ""))))</f>
        <v/>
      </c>
      <c r="T525" s="126"/>
      <c r="U525" s="135"/>
      <c r="V525" s="135"/>
      <c r="W525" s="135"/>
      <c r="X525" s="135"/>
      <c r="Y525" s="135"/>
      <c r="Z525" s="178" t="str">
        <f>IF('DATA - Baseline'!Z525="STRONGLY AGREE",1,IF('DATA - Baseline'!Z525="AGREE",2,IF('DATA - Baseline'!Z525="DISAGREE",3,IF('DATA - Baseline'!Z525="STRONGLY DISAGREE",4, ""))))</f>
        <v/>
      </c>
      <c r="AA525" s="178" t="str">
        <f>IF(C525="","",(IF(COUNTA('DATA - Baseline'!AB525:AV525)&gt;0,1,2)))</f>
        <v/>
      </c>
      <c r="AB525" s="152"/>
      <c r="AC525" s="153"/>
      <c r="AD525" s="153"/>
      <c r="AE525" s="153"/>
      <c r="AF525" s="153"/>
      <c r="AG525" s="153"/>
      <c r="AH525" s="151"/>
      <c r="AI525" s="156"/>
      <c r="AJ525" s="156"/>
      <c r="AK525" s="156"/>
      <c r="AL525" s="156"/>
      <c r="AM525" s="156"/>
      <c r="AN525" s="156"/>
      <c r="AO525" s="157"/>
      <c r="AP525" s="158"/>
      <c r="AQ525" s="158"/>
      <c r="AR525" s="158"/>
      <c r="AS525" s="158"/>
      <c r="AT525" s="158"/>
      <c r="AU525" s="158"/>
      <c r="AV525" s="158"/>
      <c r="AW525" s="178" t="str">
        <f>IF('DATA - Baseline'!AW525="Relaxed",1,IF('DATA - Baseline'!AW525="Rushed",2,IF('DATA - Baseline'!AW525="Happy",3,IF('DATA - Baseline'!AW525="Tired",4,""))))</f>
        <v/>
      </c>
      <c r="AX525" s="178" t="str">
        <f>IF('DATA - Baseline'!AX525="Relaxed",1,IF('DATA - Baseline'!AX525="Rushed",2,IF('DATA - Baseline'!AX525="Happy",3,IF('DATA - Baseline'!AX525="Tired",4,""))))</f>
        <v/>
      </c>
      <c r="AY525" s="154"/>
      <c r="AZ525" s="314" t="str">
        <f>IF('DATA - Baseline'!AZ525="Yes",1,IF('DATA - Baseline'!AZ525="No",2,""))</f>
        <v/>
      </c>
      <c r="BA525" s="273"/>
      <c r="BB525" s="159"/>
      <c r="BC525" s="159"/>
      <c r="BE525" s="175"/>
    </row>
    <row r="526" spans="1:57" s="132" customFormat="1" ht="15" x14ac:dyDescent="0.3">
      <c r="A526" s="148"/>
      <c r="B526" s="149"/>
      <c r="C526" s="236" t="str">
        <f t="shared" si="8"/>
        <v/>
      </c>
      <c r="D526" s="198" t="str">
        <f>IF('DATA - Baseline'!D526="","",'DATA - Baseline'!D526)</f>
        <v/>
      </c>
      <c r="E526" s="178" t="str">
        <f>IF('DATA - Baseline'!E526="","",'DATA - Baseline'!E526)</f>
        <v/>
      </c>
      <c r="F526" s="178" t="str">
        <f>IF('DATA - Baseline'!F526="","",'DATA - Baseline'!F526)</f>
        <v/>
      </c>
      <c r="G526" s="178" t="str">
        <f>IF('DATA - Baseline'!G525="","",INDEX(Codes,MATCH('DATA - Baseline'!G525,Modes,0)))</f>
        <v/>
      </c>
      <c r="H526" s="178"/>
      <c r="I526" s="178" t="str">
        <f>IF('DATA - Baseline'!I526="","",INDEX(Codes,MATCH('DATA - Baseline'!I526,Modes,0)))</f>
        <v/>
      </c>
      <c r="J526" s="134"/>
      <c r="K526" s="192" t="str">
        <f>IF('DATA - Baseline'!K526=0,"",IF('DATA - Baseline'!K526="","",'DATA - Baseline'!K526))</f>
        <v/>
      </c>
      <c r="L526" s="192" t="str">
        <f>IF('DATA - Baseline'!L526="Yes",1,IF('DATA - Baseline'!L526="No",2,""))</f>
        <v/>
      </c>
      <c r="M526" s="192" t="str">
        <f>IF('DATA - Baseline'!M526="Yes",1,IF('DATA - Baseline'!M526="No",2,""))</f>
        <v/>
      </c>
      <c r="N526" s="178" t="str">
        <f>IF('DATA - Baseline'!N526="Relaxed",1,IF('DATA - Baseline'!N526="Rushed",2,IF('DATA - Baseline'!N526="Happy",3,IF('DATA - Baseline'!N526="Frustrated",4,IF('DATA - Baseline'!N526="Other",5,"")))))</f>
        <v/>
      </c>
      <c r="O526" s="176"/>
      <c r="P526" s="178" t="str">
        <f>IF('DATA - Baseline'!P526="","",'DATA - Baseline'!P526)</f>
        <v/>
      </c>
      <c r="Q526" s="178" t="str">
        <f>IF('DATA - Baseline'!Q526="Boy",1,IF('DATA - Baseline'!Q526="Girl",2,""))</f>
        <v/>
      </c>
      <c r="R526" s="192" t="str">
        <f>IF('DATA - Baseline'!R526&gt;0,'DATA - Baseline'!R526,"")</f>
        <v/>
      </c>
      <c r="S526" s="178" t="str">
        <f>IF('DATA - Baseline'!S526="Less than 0.5km",1,IF('DATA - Baseline'!S526="0.51 to 1.59km",2,IF('DATA - Baseline'!S526="1.6 to 3km",3,IF('DATA - Baseline'!S526="Over 3km",4, ""))))</f>
        <v/>
      </c>
      <c r="T526" s="126"/>
      <c r="U526" s="135"/>
      <c r="V526" s="135"/>
      <c r="W526" s="135"/>
      <c r="X526" s="135"/>
      <c r="Y526" s="135"/>
      <c r="Z526" s="178" t="str">
        <f>IF('DATA - Baseline'!Z526="STRONGLY AGREE",1,IF('DATA - Baseline'!Z526="AGREE",2,IF('DATA - Baseline'!Z526="DISAGREE",3,IF('DATA - Baseline'!Z526="STRONGLY DISAGREE",4, ""))))</f>
        <v/>
      </c>
      <c r="AA526" s="178" t="str">
        <f>IF(C526="","",(IF(COUNTA('DATA - Baseline'!AB526:AV526)&gt;0,1,2)))</f>
        <v/>
      </c>
      <c r="AB526" s="152"/>
      <c r="AC526" s="153"/>
      <c r="AD526" s="153"/>
      <c r="AE526" s="153"/>
      <c r="AF526" s="153"/>
      <c r="AG526" s="153"/>
      <c r="AH526" s="151"/>
      <c r="AI526" s="156"/>
      <c r="AJ526" s="156"/>
      <c r="AK526" s="156"/>
      <c r="AL526" s="156"/>
      <c r="AM526" s="156"/>
      <c r="AN526" s="156"/>
      <c r="AO526" s="157"/>
      <c r="AP526" s="158"/>
      <c r="AQ526" s="158"/>
      <c r="AR526" s="158"/>
      <c r="AS526" s="158"/>
      <c r="AT526" s="158"/>
      <c r="AU526" s="158"/>
      <c r="AV526" s="158"/>
      <c r="AW526" s="178" t="str">
        <f>IF('DATA - Baseline'!AW526="Relaxed",1,IF('DATA - Baseline'!AW526="Rushed",2,IF('DATA - Baseline'!AW526="Happy",3,IF('DATA - Baseline'!AW526="Tired",4,""))))</f>
        <v/>
      </c>
      <c r="AX526" s="178" t="str">
        <f>IF('DATA - Baseline'!AX526="Relaxed",1,IF('DATA - Baseline'!AX526="Rushed",2,IF('DATA - Baseline'!AX526="Happy",3,IF('DATA - Baseline'!AX526="Tired",4,""))))</f>
        <v/>
      </c>
      <c r="AY526" s="154"/>
      <c r="AZ526" s="314" t="str">
        <f>IF('DATA - Baseline'!AZ526="Yes",1,IF('DATA - Baseline'!AZ526="No",2,""))</f>
        <v/>
      </c>
      <c r="BA526" s="273"/>
      <c r="BB526" s="159"/>
      <c r="BC526" s="159"/>
      <c r="BE526" s="175"/>
    </row>
    <row r="527" spans="1:57" s="132" customFormat="1" ht="15" x14ac:dyDescent="0.3">
      <c r="A527" s="148"/>
      <c r="B527" s="149"/>
      <c r="C527" s="236" t="str">
        <f t="shared" si="8"/>
        <v/>
      </c>
      <c r="D527" s="198" t="str">
        <f>IF('DATA - Baseline'!D527="","",'DATA - Baseline'!D527)</f>
        <v/>
      </c>
      <c r="E527" s="178" t="str">
        <f>IF('DATA - Baseline'!E527="","",'DATA - Baseline'!E527)</f>
        <v/>
      </c>
      <c r="F527" s="178" t="str">
        <f>IF('DATA - Baseline'!F527="","",'DATA - Baseline'!F527)</f>
        <v/>
      </c>
      <c r="G527" s="178" t="str">
        <f>IF('DATA - Baseline'!G526="","",INDEX(Codes,MATCH('DATA - Baseline'!G526,Modes,0)))</f>
        <v/>
      </c>
      <c r="H527" s="178"/>
      <c r="I527" s="178" t="str">
        <f>IF('DATA - Baseline'!I527="","",INDEX(Codes,MATCH('DATA - Baseline'!I527,Modes,0)))</f>
        <v/>
      </c>
      <c r="J527" s="134"/>
      <c r="K527" s="192" t="str">
        <f>IF('DATA - Baseline'!K527=0,"",IF('DATA - Baseline'!K527="","",'DATA - Baseline'!K527))</f>
        <v/>
      </c>
      <c r="L527" s="192" t="str">
        <f>IF('DATA - Baseline'!L527="Yes",1,IF('DATA - Baseline'!L527="No",2,""))</f>
        <v/>
      </c>
      <c r="M527" s="192" t="str">
        <f>IF('DATA - Baseline'!M527="Yes",1,IF('DATA - Baseline'!M527="No",2,""))</f>
        <v/>
      </c>
      <c r="N527" s="178" t="str">
        <f>IF('DATA - Baseline'!N527="Relaxed",1,IF('DATA - Baseline'!N527="Rushed",2,IF('DATA - Baseline'!N527="Happy",3,IF('DATA - Baseline'!N527="Frustrated",4,IF('DATA - Baseline'!N527="Other",5,"")))))</f>
        <v/>
      </c>
      <c r="O527" s="176"/>
      <c r="P527" s="178" t="str">
        <f>IF('DATA - Baseline'!P527="","",'DATA - Baseline'!P527)</f>
        <v/>
      </c>
      <c r="Q527" s="178" t="str">
        <f>IF('DATA - Baseline'!Q527="Boy",1,IF('DATA - Baseline'!Q527="Girl",2,""))</f>
        <v/>
      </c>
      <c r="R527" s="192" t="str">
        <f>IF('DATA - Baseline'!R527&gt;0,'DATA - Baseline'!R527,"")</f>
        <v/>
      </c>
      <c r="S527" s="178" t="str">
        <f>IF('DATA - Baseline'!S527="Less than 0.5km",1,IF('DATA - Baseline'!S527="0.51 to 1.59km",2,IF('DATA - Baseline'!S527="1.6 to 3km",3,IF('DATA - Baseline'!S527="Over 3km",4, ""))))</f>
        <v/>
      </c>
      <c r="T527" s="126"/>
      <c r="U527" s="135"/>
      <c r="V527" s="135"/>
      <c r="W527" s="135"/>
      <c r="X527" s="135"/>
      <c r="Y527" s="135"/>
      <c r="Z527" s="178" t="str">
        <f>IF('DATA - Baseline'!Z527="STRONGLY AGREE",1,IF('DATA - Baseline'!Z527="AGREE",2,IF('DATA - Baseline'!Z527="DISAGREE",3,IF('DATA - Baseline'!Z527="STRONGLY DISAGREE",4, ""))))</f>
        <v/>
      </c>
      <c r="AA527" s="178" t="str">
        <f>IF(C527="","",(IF(COUNTA('DATA - Baseline'!AB527:AV527)&gt;0,1,2)))</f>
        <v/>
      </c>
      <c r="AB527" s="152"/>
      <c r="AC527" s="153"/>
      <c r="AD527" s="153"/>
      <c r="AE527" s="153"/>
      <c r="AF527" s="153"/>
      <c r="AG527" s="153"/>
      <c r="AH527" s="151"/>
      <c r="AI527" s="156"/>
      <c r="AJ527" s="156"/>
      <c r="AK527" s="156"/>
      <c r="AL527" s="156"/>
      <c r="AM527" s="156"/>
      <c r="AN527" s="156"/>
      <c r="AO527" s="157"/>
      <c r="AP527" s="158"/>
      <c r="AQ527" s="158"/>
      <c r="AR527" s="158"/>
      <c r="AS527" s="158"/>
      <c r="AT527" s="158"/>
      <c r="AU527" s="158"/>
      <c r="AV527" s="158"/>
      <c r="AW527" s="178" t="str">
        <f>IF('DATA - Baseline'!AW527="Relaxed",1,IF('DATA - Baseline'!AW527="Rushed",2,IF('DATA - Baseline'!AW527="Happy",3,IF('DATA - Baseline'!AW527="Tired",4,""))))</f>
        <v/>
      </c>
      <c r="AX527" s="178" t="str">
        <f>IF('DATA - Baseline'!AX527="Relaxed",1,IF('DATA - Baseline'!AX527="Rushed",2,IF('DATA - Baseline'!AX527="Happy",3,IF('DATA - Baseline'!AX527="Tired",4,""))))</f>
        <v/>
      </c>
      <c r="AY527" s="154"/>
      <c r="AZ527" s="314" t="str">
        <f>IF('DATA - Baseline'!AZ527="Yes",1,IF('DATA - Baseline'!AZ527="No",2,""))</f>
        <v/>
      </c>
      <c r="BA527" s="273"/>
      <c r="BB527" s="159"/>
      <c r="BC527" s="159"/>
      <c r="BE527" s="175"/>
    </row>
    <row r="528" spans="1:57" s="132" customFormat="1" ht="15" x14ac:dyDescent="0.3">
      <c r="A528" s="148"/>
      <c r="B528" s="149"/>
      <c r="C528" s="236" t="str">
        <f t="shared" si="8"/>
        <v/>
      </c>
      <c r="D528" s="198" t="str">
        <f>IF('DATA - Baseline'!D528="","",'DATA - Baseline'!D528)</f>
        <v/>
      </c>
      <c r="E528" s="178" t="str">
        <f>IF('DATA - Baseline'!E528="","",'DATA - Baseline'!E528)</f>
        <v/>
      </c>
      <c r="F528" s="178" t="str">
        <f>IF('DATA - Baseline'!F528="","",'DATA - Baseline'!F528)</f>
        <v/>
      </c>
      <c r="G528" s="178" t="str">
        <f>IF('DATA - Baseline'!G527="","",INDEX(Codes,MATCH('DATA - Baseline'!G527,Modes,0)))</f>
        <v/>
      </c>
      <c r="H528" s="178"/>
      <c r="I528" s="178" t="str">
        <f>IF('DATA - Baseline'!I528="","",INDEX(Codes,MATCH('DATA - Baseline'!I528,Modes,0)))</f>
        <v/>
      </c>
      <c r="J528" s="134"/>
      <c r="K528" s="192" t="str">
        <f>IF('DATA - Baseline'!K528=0,"",IF('DATA - Baseline'!K528="","",'DATA - Baseline'!K528))</f>
        <v/>
      </c>
      <c r="L528" s="192" t="str">
        <f>IF('DATA - Baseline'!L528="Yes",1,IF('DATA - Baseline'!L528="No",2,""))</f>
        <v/>
      </c>
      <c r="M528" s="192" t="str">
        <f>IF('DATA - Baseline'!M528="Yes",1,IF('DATA - Baseline'!M528="No",2,""))</f>
        <v/>
      </c>
      <c r="N528" s="178" t="str">
        <f>IF('DATA - Baseline'!N528="Relaxed",1,IF('DATA - Baseline'!N528="Rushed",2,IF('DATA - Baseline'!N528="Happy",3,IF('DATA - Baseline'!N528="Frustrated",4,IF('DATA - Baseline'!N528="Other",5,"")))))</f>
        <v/>
      </c>
      <c r="O528" s="176"/>
      <c r="P528" s="178" t="str">
        <f>IF('DATA - Baseline'!P528="","",'DATA - Baseline'!P528)</f>
        <v/>
      </c>
      <c r="Q528" s="178" t="str">
        <f>IF('DATA - Baseline'!Q528="Boy",1,IF('DATA - Baseline'!Q528="Girl",2,""))</f>
        <v/>
      </c>
      <c r="R528" s="192" t="str">
        <f>IF('DATA - Baseline'!R528&gt;0,'DATA - Baseline'!R528,"")</f>
        <v/>
      </c>
      <c r="S528" s="178" t="str">
        <f>IF('DATA - Baseline'!S528="Less than 0.5km",1,IF('DATA - Baseline'!S528="0.51 to 1.59km",2,IF('DATA - Baseline'!S528="1.6 to 3km",3,IF('DATA - Baseline'!S528="Over 3km",4, ""))))</f>
        <v/>
      </c>
      <c r="T528" s="126"/>
      <c r="U528" s="135"/>
      <c r="V528" s="135"/>
      <c r="W528" s="135"/>
      <c r="X528" s="135"/>
      <c r="Y528" s="135"/>
      <c r="Z528" s="178" t="str">
        <f>IF('DATA - Baseline'!Z528="STRONGLY AGREE",1,IF('DATA - Baseline'!Z528="AGREE",2,IF('DATA - Baseline'!Z528="DISAGREE",3,IF('DATA - Baseline'!Z528="STRONGLY DISAGREE",4, ""))))</f>
        <v/>
      </c>
      <c r="AA528" s="178" t="str">
        <f>IF(C528="","",(IF(COUNTA('DATA - Baseline'!AB528:AV528)&gt;0,1,2)))</f>
        <v/>
      </c>
      <c r="AB528" s="152"/>
      <c r="AC528" s="153"/>
      <c r="AD528" s="153"/>
      <c r="AE528" s="153"/>
      <c r="AF528" s="153"/>
      <c r="AG528" s="153"/>
      <c r="AH528" s="151"/>
      <c r="AI528" s="156"/>
      <c r="AJ528" s="156"/>
      <c r="AK528" s="156"/>
      <c r="AL528" s="156"/>
      <c r="AM528" s="156"/>
      <c r="AN528" s="156"/>
      <c r="AO528" s="157"/>
      <c r="AP528" s="158"/>
      <c r="AQ528" s="158"/>
      <c r="AR528" s="158"/>
      <c r="AS528" s="158"/>
      <c r="AT528" s="158"/>
      <c r="AU528" s="158"/>
      <c r="AV528" s="158"/>
      <c r="AW528" s="178" t="str">
        <f>IF('DATA - Baseline'!AW528="Relaxed",1,IF('DATA - Baseline'!AW528="Rushed",2,IF('DATA - Baseline'!AW528="Happy",3,IF('DATA - Baseline'!AW528="Tired",4,""))))</f>
        <v/>
      </c>
      <c r="AX528" s="178" t="str">
        <f>IF('DATA - Baseline'!AX528="Relaxed",1,IF('DATA - Baseline'!AX528="Rushed",2,IF('DATA - Baseline'!AX528="Happy",3,IF('DATA - Baseline'!AX528="Tired",4,""))))</f>
        <v/>
      </c>
      <c r="AY528" s="154"/>
      <c r="AZ528" s="314" t="str">
        <f>IF('DATA - Baseline'!AZ528="Yes",1,IF('DATA - Baseline'!AZ528="No",2,""))</f>
        <v/>
      </c>
      <c r="BA528" s="273"/>
      <c r="BB528" s="159"/>
      <c r="BC528" s="159"/>
      <c r="BE528" s="175"/>
    </row>
    <row r="529" spans="1:57" s="132" customFormat="1" ht="15" x14ac:dyDescent="0.3">
      <c r="A529" s="148"/>
      <c r="B529" s="149"/>
      <c r="C529" s="236" t="str">
        <f t="shared" si="8"/>
        <v/>
      </c>
      <c r="D529" s="198" t="str">
        <f>IF('DATA - Baseline'!D529="","",'DATA - Baseline'!D529)</f>
        <v/>
      </c>
      <c r="E529" s="178" t="str">
        <f>IF('DATA - Baseline'!E529="","",'DATA - Baseline'!E529)</f>
        <v/>
      </c>
      <c r="F529" s="178" t="str">
        <f>IF('DATA - Baseline'!F529="","",'DATA - Baseline'!F529)</f>
        <v/>
      </c>
      <c r="G529" s="178" t="str">
        <f>IF('DATA - Baseline'!G528="","",INDEX(Codes,MATCH('DATA - Baseline'!G528,Modes,0)))</f>
        <v/>
      </c>
      <c r="H529" s="178"/>
      <c r="I529" s="178" t="str">
        <f>IF('DATA - Baseline'!I529="","",INDEX(Codes,MATCH('DATA - Baseline'!I529,Modes,0)))</f>
        <v/>
      </c>
      <c r="J529" s="134"/>
      <c r="K529" s="192" t="str">
        <f>IF('DATA - Baseline'!K529=0,"",IF('DATA - Baseline'!K529="","",'DATA - Baseline'!K529))</f>
        <v/>
      </c>
      <c r="L529" s="192" t="str">
        <f>IF('DATA - Baseline'!L529="Yes",1,IF('DATA - Baseline'!L529="No",2,""))</f>
        <v/>
      </c>
      <c r="M529" s="192" t="str">
        <f>IF('DATA - Baseline'!M529="Yes",1,IF('DATA - Baseline'!M529="No",2,""))</f>
        <v/>
      </c>
      <c r="N529" s="178" t="str">
        <f>IF('DATA - Baseline'!N529="Relaxed",1,IF('DATA - Baseline'!N529="Rushed",2,IF('DATA - Baseline'!N529="Happy",3,IF('DATA - Baseline'!N529="Frustrated",4,IF('DATA - Baseline'!N529="Other",5,"")))))</f>
        <v/>
      </c>
      <c r="O529" s="176"/>
      <c r="P529" s="178" t="str">
        <f>IF('DATA - Baseline'!P529="","",'DATA - Baseline'!P529)</f>
        <v/>
      </c>
      <c r="Q529" s="178" t="str">
        <f>IF('DATA - Baseline'!Q529="Boy",1,IF('DATA - Baseline'!Q529="Girl",2,""))</f>
        <v/>
      </c>
      <c r="R529" s="192" t="str">
        <f>IF('DATA - Baseline'!R529&gt;0,'DATA - Baseline'!R529,"")</f>
        <v/>
      </c>
      <c r="S529" s="178" t="str">
        <f>IF('DATA - Baseline'!S529="Less than 0.5km",1,IF('DATA - Baseline'!S529="0.51 to 1.59km",2,IF('DATA - Baseline'!S529="1.6 to 3km",3,IF('DATA - Baseline'!S529="Over 3km",4, ""))))</f>
        <v/>
      </c>
      <c r="T529" s="126"/>
      <c r="U529" s="135"/>
      <c r="V529" s="135"/>
      <c r="W529" s="135"/>
      <c r="X529" s="135"/>
      <c r="Y529" s="135"/>
      <c r="Z529" s="178" t="str">
        <f>IF('DATA - Baseline'!Z529="STRONGLY AGREE",1,IF('DATA - Baseline'!Z529="AGREE",2,IF('DATA - Baseline'!Z529="DISAGREE",3,IF('DATA - Baseline'!Z529="STRONGLY DISAGREE",4, ""))))</f>
        <v/>
      </c>
      <c r="AA529" s="178" t="str">
        <f>IF(C529="","",(IF(COUNTA('DATA - Baseline'!AB529:AV529)&gt;0,1,2)))</f>
        <v/>
      </c>
      <c r="AB529" s="152"/>
      <c r="AC529" s="153"/>
      <c r="AD529" s="153"/>
      <c r="AE529" s="153"/>
      <c r="AF529" s="153"/>
      <c r="AG529" s="153"/>
      <c r="AH529" s="151"/>
      <c r="AI529" s="156"/>
      <c r="AJ529" s="156"/>
      <c r="AK529" s="156"/>
      <c r="AL529" s="156"/>
      <c r="AM529" s="156"/>
      <c r="AN529" s="156"/>
      <c r="AO529" s="157"/>
      <c r="AP529" s="158"/>
      <c r="AQ529" s="158"/>
      <c r="AR529" s="158"/>
      <c r="AS529" s="158"/>
      <c r="AT529" s="158"/>
      <c r="AU529" s="158"/>
      <c r="AV529" s="158"/>
      <c r="AW529" s="178" t="str">
        <f>IF('DATA - Baseline'!AW529="Relaxed",1,IF('DATA - Baseline'!AW529="Rushed",2,IF('DATA - Baseline'!AW529="Happy",3,IF('DATA - Baseline'!AW529="Tired",4,""))))</f>
        <v/>
      </c>
      <c r="AX529" s="178" t="str">
        <f>IF('DATA - Baseline'!AX529="Relaxed",1,IF('DATA - Baseline'!AX529="Rushed",2,IF('DATA - Baseline'!AX529="Happy",3,IF('DATA - Baseline'!AX529="Tired",4,""))))</f>
        <v/>
      </c>
      <c r="AY529" s="154"/>
      <c r="AZ529" s="314" t="str">
        <f>IF('DATA - Baseline'!AZ529="Yes",1,IF('DATA - Baseline'!AZ529="No",2,""))</f>
        <v/>
      </c>
      <c r="BA529" s="273"/>
      <c r="BB529" s="159"/>
      <c r="BC529" s="159"/>
      <c r="BE529" s="175"/>
    </row>
    <row r="530" spans="1:57" s="132" customFormat="1" ht="15" x14ac:dyDescent="0.3">
      <c r="A530" s="148"/>
      <c r="B530" s="149"/>
      <c r="C530" s="236" t="str">
        <f t="shared" si="8"/>
        <v/>
      </c>
      <c r="D530" s="198" t="str">
        <f>IF('DATA - Baseline'!D530="","",'DATA - Baseline'!D530)</f>
        <v/>
      </c>
      <c r="E530" s="178" t="str">
        <f>IF('DATA - Baseline'!E530="","",'DATA - Baseline'!E530)</f>
        <v/>
      </c>
      <c r="F530" s="178" t="str">
        <f>IF('DATA - Baseline'!F530="","",'DATA - Baseline'!F530)</f>
        <v/>
      </c>
      <c r="G530" s="178" t="str">
        <f>IF('DATA - Baseline'!G529="","",INDEX(Codes,MATCH('DATA - Baseline'!G529,Modes,0)))</f>
        <v/>
      </c>
      <c r="H530" s="178"/>
      <c r="I530" s="178" t="str">
        <f>IF('DATA - Baseline'!I530="","",INDEX(Codes,MATCH('DATA - Baseline'!I530,Modes,0)))</f>
        <v/>
      </c>
      <c r="J530" s="134"/>
      <c r="K530" s="192" t="str">
        <f>IF('DATA - Baseline'!K530=0,"",IF('DATA - Baseline'!K530="","",'DATA - Baseline'!K530))</f>
        <v/>
      </c>
      <c r="L530" s="192" t="str">
        <f>IF('DATA - Baseline'!L530="Yes",1,IF('DATA - Baseline'!L530="No",2,""))</f>
        <v/>
      </c>
      <c r="M530" s="192" t="str">
        <f>IF('DATA - Baseline'!M530="Yes",1,IF('DATA - Baseline'!M530="No",2,""))</f>
        <v/>
      </c>
      <c r="N530" s="178" t="str">
        <f>IF('DATA - Baseline'!N530="Relaxed",1,IF('DATA - Baseline'!N530="Rushed",2,IF('DATA - Baseline'!N530="Happy",3,IF('DATA - Baseline'!N530="Frustrated",4,IF('DATA - Baseline'!N530="Other",5,"")))))</f>
        <v/>
      </c>
      <c r="O530" s="176"/>
      <c r="P530" s="178" t="str">
        <f>IF('DATA - Baseline'!P530="","",'DATA - Baseline'!P530)</f>
        <v/>
      </c>
      <c r="Q530" s="178" t="str">
        <f>IF('DATA - Baseline'!Q530="Boy",1,IF('DATA - Baseline'!Q530="Girl",2,""))</f>
        <v/>
      </c>
      <c r="R530" s="192" t="str">
        <f>IF('DATA - Baseline'!R530&gt;0,'DATA - Baseline'!R530,"")</f>
        <v/>
      </c>
      <c r="S530" s="178" t="str">
        <f>IF('DATA - Baseline'!S530="Less than 0.5km",1,IF('DATA - Baseline'!S530="0.51 to 1.59km",2,IF('DATA - Baseline'!S530="1.6 to 3km",3,IF('DATA - Baseline'!S530="Over 3km",4, ""))))</f>
        <v/>
      </c>
      <c r="T530" s="126"/>
      <c r="U530" s="135"/>
      <c r="V530" s="135"/>
      <c r="W530" s="135"/>
      <c r="X530" s="135"/>
      <c r="Y530" s="135"/>
      <c r="Z530" s="178" t="str">
        <f>IF('DATA - Baseline'!Z530="STRONGLY AGREE",1,IF('DATA - Baseline'!Z530="AGREE",2,IF('DATA - Baseline'!Z530="DISAGREE",3,IF('DATA - Baseline'!Z530="STRONGLY DISAGREE",4, ""))))</f>
        <v/>
      </c>
      <c r="AA530" s="178" t="str">
        <f>IF(C530="","",(IF(COUNTA('DATA - Baseline'!AB530:AV530)&gt;0,1,2)))</f>
        <v/>
      </c>
      <c r="AB530" s="152"/>
      <c r="AC530" s="153"/>
      <c r="AD530" s="153"/>
      <c r="AE530" s="153"/>
      <c r="AF530" s="153"/>
      <c r="AG530" s="153"/>
      <c r="AH530" s="151"/>
      <c r="AI530" s="156"/>
      <c r="AJ530" s="156"/>
      <c r="AK530" s="156"/>
      <c r="AL530" s="156"/>
      <c r="AM530" s="156"/>
      <c r="AN530" s="156"/>
      <c r="AO530" s="157"/>
      <c r="AP530" s="158"/>
      <c r="AQ530" s="158"/>
      <c r="AR530" s="158"/>
      <c r="AS530" s="158"/>
      <c r="AT530" s="158"/>
      <c r="AU530" s="158"/>
      <c r="AV530" s="158"/>
      <c r="AW530" s="178" t="str">
        <f>IF('DATA - Baseline'!AW530="Relaxed",1,IF('DATA - Baseline'!AW530="Rushed",2,IF('DATA - Baseline'!AW530="Happy",3,IF('DATA - Baseline'!AW530="Tired",4,""))))</f>
        <v/>
      </c>
      <c r="AX530" s="178" t="str">
        <f>IF('DATA - Baseline'!AX530="Relaxed",1,IF('DATA - Baseline'!AX530="Rushed",2,IF('DATA - Baseline'!AX530="Happy",3,IF('DATA - Baseline'!AX530="Tired",4,""))))</f>
        <v/>
      </c>
      <c r="AY530" s="154"/>
      <c r="AZ530" s="314" t="str">
        <f>IF('DATA - Baseline'!AZ530="Yes",1,IF('DATA - Baseline'!AZ530="No",2,""))</f>
        <v/>
      </c>
      <c r="BA530" s="273"/>
      <c r="BB530" s="159"/>
      <c r="BC530" s="159"/>
      <c r="BE530" s="175"/>
    </row>
    <row r="531" spans="1:57" s="132" customFormat="1" ht="15" x14ac:dyDescent="0.3">
      <c r="A531" s="148"/>
      <c r="B531" s="149"/>
      <c r="C531" s="236" t="str">
        <f t="shared" si="8"/>
        <v/>
      </c>
      <c r="D531" s="198" t="str">
        <f>IF('DATA - Baseline'!D531="","",'DATA - Baseline'!D531)</f>
        <v/>
      </c>
      <c r="E531" s="178" t="str">
        <f>IF('DATA - Baseline'!E531="","",'DATA - Baseline'!E531)</f>
        <v/>
      </c>
      <c r="F531" s="178" t="str">
        <f>IF('DATA - Baseline'!F531="","",'DATA - Baseline'!F531)</f>
        <v/>
      </c>
      <c r="G531" s="178" t="str">
        <f>IF('DATA - Baseline'!G530="","",INDEX(Codes,MATCH('DATA - Baseline'!G530,Modes,0)))</f>
        <v/>
      </c>
      <c r="H531" s="178"/>
      <c r="I531" s="178" t="str">
        <f>IF('DATA - Baseline'!I531="","",INDEX(Codes,MATCH('DATA - Baseline'!I531,Modes,0)))</f>
        <v/>
      </c>
      <c r="J531" s="134"/>
      <c r="K531" s="192" t="str">
        <f>IF('DATA - Baseline'!K531=0,"",IF('DATA - Baseline'!K531="","",'DATA - Baseline'!K531))</f>
        <v/>
      </c>
      <c r="L531" s="192" t="str">
        <f>IF('DATA - Baseline'!L531="Yes",1,IF('DATA - Baseline'!L531="No",2,""))</f>
        <v/>
      </c>
      <c r="M531" s="192" t="str">
        <f>IF('DATA - Baseline'!M531="Yes",1,IF('DATA - Baseline'!M531="No",2,""))</f>
        <v/>
      </c>
      <c r="N531" s="178" t="str">
        <f>IF('DATA - Baseline'!N531="Relaxed",1,IF('DATA - Baseline'!N531="Rushed",2,IF('DATA - Baseline'!N531="Happy",3,IF('DATA - Baseline'!N531="Frustrated",4,IF('DATA - Baseline'!N531="Other",5,"")))))</f>
        <v/>
      </c>
      <c r="O531" s="176"/>
      <c r="P531" s="178" t="str">
        <f>IF('DATA - Baseline'!P531="","",'DATA - Baseline'!P531)</f>
        <v/>
      </c>
      <c r="Q531" s="178" t="str">
        <f>IF('DATA - Baseline'!Q531="Boy",1,IF('DATA - Baseline'!Q531="Girl",2,""))</f>
        <v/>
      </c>
      <c r="R531" s="192" t="str">
        <f>IF('DATA - Baseline'!R531&gt;0,'DATA - Baseline'!R531,"")</f>
        <v/>
      </c>
      <c r="S531" s="178" t="str">
        <f>IF('DATA - Baseline'!S531="Less than 0.5km",1,IF('DATA - Baseline'!S531="0.51 to 1.59km",2,IF('DATA - Baseline'!S531="1.6 to 3km",3,IF('DATA - Baseline'!S531="Over 3km",4, ""))))</f>
        <v/>
      </c>
      <c r="T531" s="126"/>
      <c r="U531" s="135"/>
      <c r="V531" s="135"/>
      <c r="W531" s="135"/>
      <c r="X531" s="135"/>
      <c r="Y531" s="135"/>
      <c r="Z531" s="178" t="str">
        <f>IF('DATA - Baseline'!Z531="STRONGLY AGREE",1,IF('DATA - Baseline'!Z531="AGREE",2,IF('DATA - Baseline'!Z531="DISAGREE",3,IF('DATA - Baseline'!Z531="STRONGLY DISAGREE",4, ""))))</f>
        <v/>
      </c>
      <c r="AA531" s="178" t="str">
        <f>IF(C531="","",(IF(COUNTA('DATA - Baseline'!AB531:AV531)&gt;0,1,2)))</f>
        <v/>
      </c>
      <c r="AB531" s="152"/>
      <c r="AC531" s="153"/>
      <c r="AD531" s="153"/>
      <c r="AE531" s="153"/>
      <c r="AF531" s="153"/>
      <c r="AG531" s="153"/>
      <c r="AH531" s="151"/>
      <c r="AI531" s="156"/>
      <c r="AJ531" s="156"/>
      <c r="AK531" s="156"/>
      <c r="AL531" s="156"/>
      <c r="AM531" s="156"/>
      <c r="AN531" s="156"/>
      <c r="AO531" s="157"/>
      <c r="AP531" s="158"/>
      <c r="AQ531" s="158"/>
      <c r="AR531" s="158"/>
      <c r="AS531" s="158"/>
      <c r="AT531" s="158"/>
      <c r="AU531" s="158"/>
      <c r="AV531" s="158"/>
      <c r="AW531" s="178" t="str">
        <f>IF('DATA - Baseline'!AW531="Relaxed",1,IF('DATA - Baseline'!AW531="Rushed",2,IF('DATA - Baseline'!AW531="Happy",3,IF('DATA - Baseline'!AW531="Tired",4,""))))</f>
        <v/>
      </c>
      <c r="AX531" s="178" t="str">
        <f>IF('DATA - Baseline'!AX531="Relaxed",1,IF('DATA - Baseline'!AX531="Rushed",2,IF('DATA - Baseline'!AX531="Happy",3,IF('DATA - Baseline'!AX531="Tired",4,""))))</f>
        <v/>
      </c>
      <c r="AY531" s="154"/>
      <c r="AZ531" s="314" t="str">
        <f>IF('DATA - Baseline'!AZ531="Yes",1,IF('DATA - Baseline'!AZ531="No",2,""))</f>
        <v/>
      </c>
      <c r="BA531" s="273"/>
      <c r="BB531" s="159"/>
      <c r="BC531" s="159"/>
      <c r="BE531" s="175"/>
    </row>
    <row r="532" spans="1:57" s="132" customFormat="1" ht="15" x14ac:dyDescent="0.3">
      <c r="A532" s="148"/>
      <c r="B532" s="149"/>
      <c r="C532" s="236" t="str">
        <f t="shared" si="8"/>
        <v/>
      </c>
      <c r="D532" s="198" t="str">
        <f>IF('DATA - Baseline'!D532="","",'DATA - Baseline'!D532)</f>
        <v/>
      </c>
      <c r="E532" s="178" t="str">
        <f>IF('DATA - Baseline'!E532="","",'DATA - Baseline'!E532)</f>
        <v/>
      </c>
      <c r="F532" s="178" t="str">
        <f>IF('DATA - Baseline'!F532="","",'DATA - Baseline'!F532)</f>
        <v/>
      </c>
      <c r="G532" s="178" t="str">
        <f>IF('DATA - Baseline'!G531="","",INDEX(Codes,MATCH('DATA - Baseline'!G531,Modes,0)))</f>
        <v/>
      </c>
      <c r="H532" s="178"/>
      <c r="I532" s="178" t="str">
        <f>IF('DATA - Baseline'!I532="","",INDEX(Codes,MATCH('DATA - Baseline'!I532,Modes,0)))</f>
        <v/>
      </c>
      <c r="J532" s="134"/>
      <c r="K532" s="192" t="str">
        <f>IF('DATA - Baseline'!K532=0,"",IF('DATA - Baseline'!K532="","",'DATA - Baseline'!K532))</f>
        <v/>
      </c>
      <c r="L532" s="192" t="str">
        <f>IF('DATA - Baseline'!L532="Yes",1,IF('DATA - Baseline'!L532="No",2,""))</f>
        <v/>
      </c>
      <c r="M532" s="192" t="str">
        <f>IF('DATA - Baseline'!M532="Yes",1,IF('DATA - Baseline'!M532="No",2,""))</f>
        <v/>
      </c>
      <c r="N532" s="178" t="str">
        <f>IF('DATA - Baseline'!N532="Relaxed",1,IF('DATA - Baseline'!N532="Rushed",2,IF('DATA - Baseline'!N532="Happy",3,IF('DATA - Baseline'!N532="Frustrated",4,IF('DATA - Baseline'!N532="Other",5,"")))))</f>
        <v/>
      </c>
      <c r="O532" s="176"/>
      <c r="P532" s="178" t="str">
        <f>IF('DATA - Baseline'!P532="","",'DATA - Baseline'!P532)</f>
        <v/>
      </c>
      <c r="Q532" s="178" t="str">
        <f>IF('DATA - Baseline'!Q532="Boy",1,IF('DATA - Baseline'!Q532="Girl",2,""))</f>
        <v/>
      </c>
      <c r="R532" s="192" t="str">
        <f>IF('DATA - Baseline'!R532&gt;0,'DATA - Baseline'!R532,"")</f>
        <v/>
      </c>
      <c r="S532" s="178" t="str">
        <f>IF('DATA - Baseline'!S532="Less than 0.5km",1,IF('DATA - Baseline'!S532="0.51 to 1.59km",2,IF('DATA - Baseline'!S532="1.6 to 3km",3,IF('DATA - Baseline'!S532="Over 3km",4, ""))))</f>
        <v/>
      </c>
      <c r="T532" s="126"/>
      <c r="U532" s="135"/>
      <c r="V532" s="135"/>
      <c r="W532" s="135"/>
      <c r="X532" s="135"/>
      <c r="Y532" s="135"/>
      <c r="Z532" s="178" t="str">
        <f>IF('DATA - Baseline'!Z532="STRONGLY AGREE",1,IF('DATA - Baseline'!Z532="AGREE",2,IF('DATA - Baseline'!Z532="DISAGREE",3,IF('DATA - Baseline'!Z532="STRONGLY DISAGREE",4, ""))))</f>
        <v/>
      </c>
      <c r="AA532" s="178" t="str">
        <f>IF(C532="","",(IF(COUNTA('DATA - Baseline'!AB532:AV532)&gt;0,1,2)))</f>
        <v/>
      </c>
      <c r="AB532" s="152"/>
      <c r="AC532" s="153"/>
      <c r="AD532" s="153"/>
      <c r="AE532" s="153"/>
      <c r="AF532" s="153"/>
      <c r="AG532" s="153"/>
      <c r="AH532" s="151"/>
      <c r="AI532" s="156"/>
      <c r="AJ532" s="156"/>
      <c r="AK532" s="156"/>
      <c r="AL532" s="156"/>
      <c r="AM532" s="156"/>
      <c r="AN532" s="156"/>
      <c r="AO532" s="157"/>
      <c r="AP532" s="158"/>
      <c r="AQ532" s="158"/>
      <c r="AR532" s="158"/>
      <c r="AS532" s="158"/>
      <c r="AT532" s="158"/>
      <c r="AU532" s="158"/>
      <c r="AV532" s="158"/>
      <c r="AW532" s="178" t="str">
        <f>IF('DATA - Baseline'!AW532="Relaxed",1,IF('DATA - Baseline'!AW532="Rushed",2,IF('DATA - Baseline'!AW532="Happy",3,IF('DATA - Baseline'!AW532="Tired",4,""))))</f>
        <v/>
      </c>
      <c r="AX532" s="178" t="str">
        <f>IF('DATA - Baseline'!AX532="Relaxed",1,IF('DATA - Baseline'!AX532="Rushed",2,IF('DATA - Baseline'!AX532="Happy",3,IF('DATA - Baseline'!AX532="Tired",4,""))))</f>
        <v/>
      </c>
      <c r="AY532" s="154"/>
      <c r="AZ532" s="314" t="str">
        <f>IF('DATA - Baseline'!AZ532="Yes",1,IF('DATA - Baseline'!AZ532="No",2,""))</f>
        <v/>
      </c>
      <c r="BA532" s="273"/>
      <c r="BB532" s="159"/>
      <c r="BC532" s="159"/>
      <c r="BE532" s="175"/>
    </row>
    <row r="533" spans="1:57" s="132" customFormat="1" ht="15" x14ac:dyDescent="0.3">
      <c r="A533" s="148"/>
      <c r="B533" s="149"/>
      <c r="C533" s="236" t="str">
        <f t="shared" si="8"/>
        <v/>
      </c>
      <c r="D533" s="198" t="str">
        <f>IF('DATA - Baseline'!D533="","",'DATA - Baseline'!D533)</f>
        <v/>
      </c>
      <c r="E533" s="178" t="str">
        <f>IF('DATA - Baseline'!E533="","",'DATA - Baseline'!E533)</f>
        <v/>
      </c>
      <c r="F533" s="178" t="str">
        <f>IF('DATA - Baseline'!F533="","",'DATA - Baseline'!F533)</f>
        <v/>
      </c>
      <c r="G533" s="178" t="str">
        <f>IF('DATA - Baseline'!G532="","",INDEX(Codes,MATCH('DATA - Baseline'!G532,Modes,0)))</f>
        <v/>
      </c>
      <c r="H533" s="178"/>
      <c r="I533" s="178" t="str">
        <f>IF('DATA - Baseline'!I533="","",INDEX(Codes,MATCH('DATA - Baseline'!I533,Modes,0)))</f>
        <v/>
      </c>
      <c r="J533" s="134"/>
      <c r="K533" s="192" t="str">
        <f>IF('DATA - Baseline'!K533=0,"",IF('DATA - Baseline'!K533="","",'DATA - Baseline'!K533))</f>
        <v/>
      </c>
      <c r="L533" s="192" t="str">
        <f>IF('DATA - Baseline'!L533="Yes",1,IF('DATA - Baseline'!L533="No",2,""))</f>
        <v/>
      </c>
      <c r="M533" s="192" t="str">
        <f>IF('DATA - Baseline'!M533="Yes",1,IF('DATA - Baseline'!M533="No",2,""))</f>
        <v/>
      </c>
      <c r="N533" s="178" t="str">
        <f>IF('DATA - Baseline'!N533="Relaxed",1,IF('DATA - Baseline'!N533="Rushed",2,IF('DATA - Baseline'!N533="Happy",3,IF('DATA - Baseline'!N533="Frustrated",4,IF('DATA - Baseline'!N533="Other",5,"")))))</f>
        <v/>
      </c>
      <c r="O533" s="176"/>
      <c r="P533" s="178" t="str">
        <f>IF('DATA - Baseline'!P533="","",'DATA - Baseline'!P533)</f>
        <v/>
      </c>
      <c r="Q533" s="178" t="str">
        <f>IF('DATA - Baseline'!Q533="Boy",1,IF('DATA - Baseline'!Q533="Girl",2,""))</f>
        <v/>
      </c>
      <c r="R533" s="192" t="str">
        <f>IF('DATA - Baseline'!R533&gt;0,'DATA - Baseline'!R533,"")</f>
        <v/>
      </c>
      <c r="S533" s="178" t="str">
        <f>IF('DATA - Baseline'!S533="Less than 0.5km",1,IF('DATA - Baseline'!S533="0.51 to 1.59km",2,IF('DATA - Baseline'!S533="1.6 to 3km",3,IF('DATA - Baseline'!S533="Over 3km",4, ""))))</f>
        <v/>
      </c>
      <c r="T533" s="126"/>
      <c r="U533" s="135"/>
      <c r="V533" s="135"/>
      <c r="W533" s="135"/>
      <c r="X533" s="135"/>
      <c r="Y533" s="135"/>
      <c r="Z533" s="178" t="str">
        <f>IF('DATA - Baseline'!Z533="STRONGLY AGREE",1,IF('DATA - Baseline'!Z533="AGREE",2,IF('DATA - Baseline'!Z533="DISAGREE",3,IF('DATA - Baseline'!Z533="STRONGLY DISAGREE",4, ""))))</f>
        <v/>
      </c>
      <c r="AA533" s="178" t="str">
        <f>IF(C533="","",(IF(COUNTA('DATA - Baseline'!AB533:AV533)&gt;0,1,2)))</f>
        <v/>
      </c>
      <c r="AB533" s="152"/>
      <c r="AC533" s="153"/>
      <c r="AD533" s="153"/>
      <c r="AE533" s="153"/>
      <c r="AF533" s="153"/>
      <c r="AG533" s="153"/>
      <c r="AH533" s="151"/>
      <c r="AI533" s="156"/>
      <c r="AJ533" s="156"/>
      <c r="AK533" s="156"/>
      <c r="AL533" s="156"/>
      <c r="AM533" s="156"/>
      <c r="AN533" s="156"/>
      <c r="AO533" s="157"/>
      <c r="AP533" s="158"/>
      <c r="AQ533" s="158"/>
      <c r="AR533" s="158"/>
      <c r="AS533" s="158"/>
      <c r="AT533" s="158"/>
      <c r="AU533" s="158"/>
      <c r="AV533" s="158"/>
      <c r="AW533" s="178" t="str">
        <f>IF('DATA - Baseline'!AW533="Relaxed",1,IF('DATA - Baseline'!AW533="Rushed",2,IF('DATA - Baseline'!AW533="Happy",3,IF('DATA - Baseline'!AW533="Tired",4,""))))</f>
        <v/>
      </c>
      <c r="AX533" s="178" t="str">
        <f>IF('DATA - Baseline'!AX533="Relaxed",1,IF('DATA - Baseline'!AX533="Rushed",2,IF('DATA - Baseline'!AX533="Happy",3,IF('DATA - Baseline'!AX533="Tired",4,""))))</f>
        <v/>
      </c>
      <c r="AY533" s="154"/>
      <c r="AZ533" s="314" t="str">
        <f>IF('DATA - Baseline'!AZ533="Yes",1,IF('DATA - Baseline'!AZ533="No",2,""))</f>
        <v/>
      </c>
      <c r="BA533" s="273"/>
      <c r="BB533" s="159"/>
      <c r="BC533" s="159"/>
      <c r="BE533" s="175"/>
    </row>
    <row r="534" spans="1:57" s="132" customFormat="1" ht="15" x14ac:dyDescent="0.3">
      <c r="A534" s="148"/>
      <c r="B534" s="149"/>
      <c r="C534" s="236" t="str">
        <f t="shared" si="8"/>
        <v/>
      </c>
      <c r="D534" s="198" t="str">
        <f>IF('DATA - Baseline'!D534="","",'DATA - Baseline'!D534)</f>
        <v/>
      </c>
      <c r="E534" s="178" t="str">
        <f>IF('DATA - Baseline'!E534="","",'DATA - Baseline'!E534)</f>
        <v/>
      </c>
      <c r="F534" s="178" t="str">
        <f>IF('DATA - Baseline'!F534="","",'DATA - Baseline'!F534)</f>
        <v/>
      </c>
      <c r="G534" s="178" t="str">
        <f>IF('DATA - Baseline'!G533="","",INDEX(Codes,MATCH('DATA - Baseline'!G533,Modes,0)))</f>
        <v/>
      </c>
      <c r="H534" s="178"/>
      <c r="I534" s="178" t="str">
        <f>IF('DATA - Baseline'!I534="","",INDEX(Codes,MATCH('DATA - Baseline'!I534,Modes,0)))</f>
        <v/>
      </c>
      <c r="J534" s="134"/>
      <c r="K534" s="192" t="str">
        <f>IF('DATA - Baseline'!K534=0,"",IF('DATA - Baseline'!K534="","",'DATA - Baseline'!K534))</f>
        <v/>
      </c>
      <c r="L534" s="192" t="str">
        <f>IF('DATA - Baseline'!L534="Yes",1,IF('DATA - Baseline'!L534="No",2,""))</f>
        <v/>
      </c>
      <c r="M534" s="192" t="str">
        <f>IF('DATA - Baseline'!M534="Yes",1,IF('DATA - Baseline'!M534="No",2,""))</f>
        <v/>
      </c>
      <c r="N534" s="178" t="str">
        <f>IF('DATA - Baseline'!N534="Relaxed",1,IF('DATA - Baseline'!N534="Rushed",2,IF('DATA - Baseline'!N534="Happy",3,IF('DATA - Baseline'!N534="Frustrated",4,IF('DATA - Baseline'!N534="Other",5,"")))))</f>
        <v/>
      </c>
      <c r="O534" s="176"/>
      <c r="P534" s="178" t="str">
        <f>IF('DATA - Baseline'!P534="","",'DATA - Baseline'!P534)</f>
        <v/>
      </c>
      <c r="Q534" s="178" t="str">
        <f>IF('DATA - Baseline'!Q534="Boy",1,IF('DATA - Baseline'!Q534="Girl",2,""))</f>
        <v/>
      </c>
      <c r="R534" s="192" t="str">
        <f>IF('DATA - Baseline'!R534&gt;0,'DATA - Baseline'!R534,"")</f>
        <v/>
      </c>
      <c r="S534" s="178" t="str">
        <f>IF('DATA - Baseline'!S534="Less than 0.5km",1,IF('DATA - Baseline'!S534="0.51 to 1.59km",2,IF('DATA - Baseline'!S534="1.6 to 3km",3,IF('DATA - Baseline'!S534="Over 3km",4, ""))))</f>
        <v/>
      </c>
      <c r="T534" s="126"/>
      <c r="U534" s="135"/>
      <c r="V534" s="135"/>
      <c r="W534" s="135"/>
      <c r="X534" s="135"/>
      <c r="Y534" s="135"/>
      <c r="Z534" s="178" t="str">
        <f>IF('DATA - Baseline'!Z534="STRONGLY AGREE",1,IF('DATA - Baseline'!Z534="AGREE",2,IF('DATA - Baseline'!Z534="DISAGREE",3,IF('DATA - Baseline'!Z534="STRONGLY DISAGREE",4, ""))))</f>
        <v/>
      </c>
      <c r="AA534" s="178" t="str">
        <f>IF(C534="","",(IF(COUNTA('DATA - Baseline'!AB534:AV534)&gt;0,1,2)))</f>
        <v/>
      </c>
      <c r="AB534" s="152"/>
      <c r="AC534" s="153"/>
      <c r="AD534" s="153"/>
      <c r="AE534" s="153"/>
      <c r="AF534" s="153"/>
      <c r="AG534" s="153"/>
      <c r="AH534" s="150"/>
      <c r="AI534" s="156"/>
      <c r="AJ534" s="156"/>
      <c r="AK534" s="156"/>
      <c r="AL534" s="156"/>
      <c r="AM534" s="156"/>
      <c r="AN534" s="156"/>
      <c r="AO534" s="157"/>
      <c r="AP534" s="158"/>
      <c r="AQ534" s="158"/>
      <c r="AR534" s="158"/>
      <c r="AS534" s="158"/>
      <c r="AT534" s="158"/>
      <c r="AU534" s="158"/>
      <c r="AV534" s="158"/>
      <c r="AW534" s="178" t="str">
        <f>IF('DATA - Baseline'!AW534="Relaxed",1,IF('DATA - Baseline'!AW534="Rushed",2,IF('DATA - Baseline'!AW534="Happy",3,IF('DATA - Baseline'!AW534="Tired",4,""))))</f>
        <v/>
      </c>
      <c r="AX534" s="178" t="str">
        <f>IF('DATA - Baseline'!AX534="Relaxed",1,IF('DATA - Baseline'!AX534="Rushed",2,IF('DATA - Baseline'!AX534="Happy",3,IF('DATA - Baseline'!AX534="Tired",4,""))))</f>
        <v/>
      </c>
      <c r="AY534" s="154"/>
      <c r="AZ534" s="314" t="str">
        <f>IF('DATA - Baseline'!AZ534="Yes",1,IF('DATA - Baseline'!AZ534="No",2,""))</f>
        <v/>
      </c>
      <c r="BA534" s="273"/>
      <c r="BB534" s="159"/>
      <c r="BC534" s="159"/>
      <c r="BE534" s="175"/>
    </row>
    <row r="535" spans="1:57" s="132" customFormat="1" ht="15" x14ac:dyDescent="0.3">
      <c r="A535" s="148"/>
      <c r="B535" s="149"/>
      <c r="C535" s="236" t="str">
        <f t="shared" si="8"/>
        <v/>
      </c>
      <c r="D535" s="198" t="str">
        <f>IF('DATA - Baseline'!D535="","",'DATA - Baseline'!D535)</f>
        <v/>
      </c>
      <c r="E535" s="178" t="str">
        <f>IF('DATA - Baseline'!E535="","",'DATA - Baseline'!E535)</f>
        <v/>
      </c>
      <c r="F535" s="178" t="str">
        <f>IF('DATA - Baseline'!F535="","",'DATA - Baseline'!F535)</f>
        <v/>
      </c>
      <c r="G535" s="178" t="str">
        <f>IF('DATA - Baseline'!G534="","",INDEX(Codes,MATCH('DATA - Baseline'!G534,Modes,0)))</f>
        <v/>
      </c>
      <c r="H535" s="178"/>
      <c r="I535" s="178" t="str">
        <f>IF('DATA - Baseline'!I535="","",INDEX(Codes,MATCH('DATA - Baseline'!I535,Modes,0)))</f>
        <v/>
      </c>
      <c r="J535" s="134"/>
      <c r="K535" s="192" t="str">
        <f>IF('DATA - Baseline'!K535=0,"",IF('DATA - Baseline'!K535="","",'DATA - Baseline'!K535))</f>
        <v/>
      </c>
      <c r="L535" s="192" t="str">
        <f>IF('DATA - Baseline'!L535="Yes",1,IF('DATA - Baseline'!L535="No",2,""))</f>
        <v/>
      </c>
      <c r="M535" s="192" t="str">
        <f>IF('DATA - Baseline'!M535="Yes",1,IF('DATA - Baseline'!M535="No",2,""))</f>
        <v/>
      </c>
      <c r="N535" s="178" t="str">
        <f>IF('DATA - Baseline'!N535="Relaxed",1,IF('DATA - Baseline'!N535="Rushed",2,IF('DATA - Baseline'!N535="Happy",3,IF('DATA - Baseline'!N535="Frustrated",4,IF('DATA - Baseline'!N535="Other",5,"")))))</f>
        <v/>
      </c>
      <c r="O535" s="176"/>
      <c r="P535" s="178" t="str">
        <f>IF('DATA - Baseline'!P535="","",'DATA - Baseline'!P535)</f>
        <v/>
      </c>
      <c r="Q535" s="178" t="str">
        <f>IF('DATA - Baseline'!Q535="Boy",1,IF('DATA - Baseline'!Q535="Girl",2,""))</f>
        <v/>
      </c>
      <c r="R535" s="192" t="str">
        <f>IF('DATA - Baseline'!R535&gt;0,'DATA - Baseline'!R535,"")</f>
        <v/>
      </c>
      <c r="S535" s="178" t="str">
        <f>IF('DATA - Baseline'!S535="Less than 0.5km",1,IF('DATA - Baseline'!S535="0.51 to 1.59km",2,IF('DATA - Baseline'!S535="1.6 to 3km",3,IF('DATA - Baseline'!S535="Over 3km",4, ""))))</f>
        <v/>
      </c>
      <c r="T535" s="126"/>
      <c r="U535" s="135"/>
      <c r="V535" s="135"/>
      <c r="W535" s="135"/>
      <c r="X535" s="135"/>
      <c r="Y535" s="135"/>
      <c r="Z535" s="178" t="str">
        <f>IF('DATA - Baseline'!Z535="STRONGLY AGREE",1,IF('DATA - Baseline'!Z535="AGREE",2,IF('DATA - Baseline'!Z535="DISAGREE",3,IF('DATA - Baseline'!Z535="STRONGLY DISAGREE",4, ""))))</f>
        <v/>
      </c>
      <c r="AA535" s="178" t="str">
        <f>IF(C535="","",(IF(COUNTA('DATA - Baseline'!AB535:AV535)&gt;0,1,2)))</f>
        <v/>
      </c>
      <c r="AB535" s="152"/>
      <c r="AC535" s="153"/>
      <c r="AD535" s="153"/>
      <c r="AE535" s="153"/>
      <c r="AF535" s="153"/>
      <c r="AG535" s="153"/>
      <c r="AH535" s="151"/>
      <c r="AI535" s="156"/>
      <c r="AJ535" s="156"/>
      <c r="AK535" s="156"/>
      <c r="AL535" s="156"/>
      <c r="AM535" s="156"/>
      <c r="AN535" s="156"/>
      <c r="AO535" s="157"/>
      <c r="AP535" s="158"/>
      <c r="AQ535" s="158"/>
      <c r="AR535" s="158"/>
      <c r="AS535" s="158"/>
      <c r="AT535" s="158"/>
      <c r="AU535" s="158"/>
      <c r="AV535" s="158"/>
      <c r="AW535" s="178" t="str">
        <f>IF('DATA - Baseline'!AW535="Relaxed",1,IF('DATA - Baseline'!AW535="Rushed",2,IF('DATA - Baseline'!AW535="Happy",3,IF('DATA - Baseline'!AW535="Tired",4,""))))</f>
        <v/>
      </c>
      <c r="AX535" s="178" t="str">
        <f>IF('DATA - Baseline'!AX535="Relaxed",1,IF('DATA - Baseline'!AX535="Rushed",2,IF('DATA - Baseline'!AX535="Happy",3,IF('DATA - Baseline'!AX535="Tired",4,""))))</f>
        <v/>
      </c>
      <c r="AY535" s="154"/>
      <c r="AZ535" s="314" t="str">
        <f>IF('DATA - Baseline'!AZ535="Yes",1,IF('DATA - Baseline'!AZ535="No",2,""))</f>
        <v/>
      </c>
      <c r="BA535" s="273"/>
      <c r="BB535" s="159"/>
      <c r="BC535" s="159"/>
      <c r="BE535" s="175"/>
    </row>
    <row r="536" spans="1:57" s="132" customFormat="1" ht="15" x14ac:dyDescent="0.3">
      <c r="A536" s="148"/>
      <c r="B536" s="149"/>
      <c r="C536" s="236" t="str">
        <f t="shared" si="8"/>
        <v/>
      </c>
      <c r="D536" s="198" t="str">
        <f>IF('DATA - Baseline'!D536="","",'DATA - Baseline'!D536)</f>
        <v/>
      </c>
      <c r="E536" s="178" t="str">
        <f>IF('DATA - Baseline'!E536="","",'DATA - Baseline'!E536)</f>
        <v/>
      </c>
      <c r="F536" s="178" t="str">
        <f>IF('DATA - Baseline'!F536="","",'DATA - Baseline'!F536)</f>
        <v/>
      </c>
      <c r="G536" s="178" t="str">
        <f>IF('DATA - Baseline'!G535="","",INDEX(Codes,MATCH('DATA - Baseline'!G535,Modes,0)))</f>
        <v/>
      </c>
      <c r="H536" s="178"/>
      <c r="I536" s="178" t="str">
        <f>IF('DATA - Baseline'!I536="","",INDEX(Codes,MATCH('DATA - Baseline'!I536,Modes,0)))</f>
        <v/>
      </c>
      <c r="J536" s="134"/>
      <c r="K536" s="192" t="str">
        <f>IF('DATA - Baseline'!K536=0,"",IF('DATA - Baseline'!K536="","",'DATA - Baseline'!K536))</f>
        <v/>
      </c>
      <c r="L536" s="192" t="str">
        <f>IF('DATA - Baseline'!L536="Yes",1,IF('DATA - Baseline'!L536="No",2,""))</f>
        <v/>
      </c>
      <c r="M536" s="192" t="str">
        <f>IF('DATA - Baseline'!M536="Yes",1,IF('DATA - Baseline'!M536="No",2,""))</f>
        <v/>
      </c>
      <c r="N536" s="178" t="str">
        <f>IF('DATA - Baseline'!N536="Relaxed",1,IF('DATA - Baseline'!N536="Rushed",2,IF('DATA - Baseline'!N536="Happy",3,IF('DATA - Baseline'!N536="Frustrated",4,IF('DATA - Baseline'!N536="Other",5,"")))))</f>
        <v/>
      </c>
      <c r="O536" s="176"/>
      <c r="P536" s="178" t="str">
        <f>IF('DATA - Baseline'!P536="","",'DATA - Baseline'!P536)</f>
        <v/>
      </c>
      <c r="Q536" s="178" t="str">
        <f>IF('DATA - Baseline'!Q536="Boy",1,IF('DATA - Baseline'!Q536="Girl",2,""))</f>
        <v/>
      </c>
      <c r="R536" s="192" t="str">
        <f>IF('DATA - Baseline'!R536&gt;0,'DATA - Baseline'!R536,"")</f>
        <v/>
      </c>
      <c r="S536" s="178" t="str">
        <f>IF('DATA - Baseline'!S536="Less than 0.5km",1,IF('DATA - Baseline'!S536="0.51 to 1.59km",2,IF('DATA - Baseline'!S536="1.6 to 3km",3,IF('DATA - Baseline'!S536="Over 3km",4, ""))))</f>
        <v/>
      </c>
      <c r="T536" s="126"/>
      <c r="U536" s="135"/>
      <c r="V536" s="135"/>
      <c r="W536" s="135"/>
      <c r="X536" s="135"/>
      <c r="Y536" s="135"/>
      <c r="Z536" s="178" t="str">
        <f>IF('DATA - Baseline'!Z536="STRONGLY AGREE",1,IF('DATA - Baseline'!Z536="AGREE",2,IF('DATA - Baseline'!Z536="DISAGREE",3,IF('DATA - Baseline'!Z536="STRONGLY DISAGREE",4, ""))))</f>
        <v/>
      </c>
      <c r="AA536" s="178" t="str">
        <f>IF(C536="","",(IF(COUNTA('DATA - Baseline'!AB536:AV536)&gt;0,1,2)))</f>
        <v/>
      </c>
      <c r="AB536" s="152"/>
      <c r="AC536" s="153"/>
      <c r="AD536" s="153"/>
      <c r="AE536" s="153"/>
      <c r="AF536" s="153"/>
      <c r="AG536" s="153"/>
      <c r="AH536" s="151"/>
      <c r="AI536" s="156"/>
      <c r="AJ536" s="156"/>
      <c r="AK536" s="156"/>
      <c r="AL536" s="156"/>
      <c r="AM536" s="156"/>
      <c r="AN536" s="156"/>
      <c r="AO536" s="157"/>
      <c r="AP536" s="158"/>
      <c r="AQ536" s="158"/>
      <c r="AR536" s="158"/>
      <c r="AS536" s="158"/>
      <c r="AT536" s="158"/>
      <c r="AU536" s="158"/>
      <c r="AV536" s="158"/>
      <c r="AW536" s="178" t="str">
        <f>IF('DATA - Baseline'!AW536="Relaxed",1,IF('DATA - Baseline'!AW536="Rushed",2,IF('DATA - Baseline'!AW536="Happy",3,IF('DATA - Baseline'!AW536="Tired",4,""))))</f>
        <v/>
      </c>
      <c r="AX536" s="178" t="str">
        <f>IF('DATA - Baseline'!AX536="Relaxed",1,IF('DATA - Baseline'!AX536="Rushed",2,IF('DATA - Baseline'!AX536="Happy",3,IF('DATA - Baseline'!AX536="Tired",4,""))))</f>
        <v/>
      </c>
      <c r="AY536" s="154"/>
      <c r="AZ536" s="314" t="str">
        <f>IF('DATA - Baseline'!AZ536="Yes",1,IF('DATA - Baseline'!AZ536="No",2,""))</f>
        <v/>
      </c>
      <c r="BA536" s="273"/>
      <c r="BB536" s="159"/>
      <c r="BC536" s="159"/>
      <c r="BE536" s="175"/>
    </row>
    <row r="537" spans="1:57" s="132" customFormat="1" ht="15" x14ac:dyDescent="0.3">
      <c r="A537" s="148"/>
      <c r="B537" s="149"/>
      <c r="C537" s="236" t="str">
        <f t="shared" si="8"/>
        <v/>
      </c>
      <c r="D537" s="198" t="str">
        <f>IF('DATA - Baseline'!D537="","",'DATA - Baseline'!D537)</f>
        <v/>
      </c>
      <c r="E537" s="178" t="str">
        <f>IF('DATA - Baseline'!E537="","",'DATA - Baseline'!E537)</f>
        <v/>
      </c>
      <c r="F537" s="178" t="str">
        <f>IF('DATA - Baseline'!F537="","",'DATA - Baseline'!F537)</f>
        <v/>
      </c>
      <c r="G537" s="178" t="str">
        <f>IF('DATA - Baseline'!G536="","",INDEX(Codes,MATCH('DATA - Baseline'!G536,Modes,0)))</f>
        <v/>
      </c>
      <c r="H537" s="178"/>
      <c r="I537" s="178" t="str">
        <f>IF('DATA - Baseline'!I537="","",INDEX(Codes,MATCH('DATA - Baseline'!I537,Modes,0)))</f>
        <v/>
      </c>
      <c r="J537" s="134"/>
      <c r="K537" s="192" t="str">
        <f>IF('DATA - Baseline'!K537=0,"",IF('DATA - Baseline'!K537="","",'DATA - Baseline'!K537))</f>
        <v/>
      </c>
      <c r="L537" s="192" t="str">
        <f>IF('DATA - Baseline'!L537="Yes",1,IF('DATA - Baseline'!L537="No",2,""))</f>
        <v/>
      </c>
      <c r="M537" s="192" t="str">
        <f>IF('DATA - Baseline'!M537="Yes",1,IF('DATA - Baseline'!M537="No",2,""))</f>
        <v/>
      </c>
      <c r="N537" s="178" t="str">
        <f>IF('DATA - Baseline'!N537="Relaxed",1,IF('DATA - Baseline'!N537="Rushed",2,IF('DATA - Baseline'!N537="Happy",3,IF('DATA - Baseline'!N537="Frustrated",4,IF('DATA - Baseline'!N537="Other",5,"")))))</f>
        <v/>
      </c>
      <c r="O537" s="176"/>
      <c r="P537" s="178" t="str">
        <f>IF('DATA - Baseline'!P537="","",'DATA - Baseline'!P537)</f>
        <v/>
      </c>
      <c r="Q537" s="178" t="str">
        <f>IF('DATA - Baseline'!Q537="Boy",1,IF('DATA - Baseline'!Q537="Girl",2,""))</f>
        <v/>
      </c>
      <c r="R537" s="192" t="str">
        <f>IF('DATA - Baseline'!R537&gt;0,'DATA - Baseline'!R537,"")</f>
        <v/>
      </c>
      <c r="S537" s="178" t="str">
        <f>IF('DATA - Baseline'!S537="Less than 0.5km",1,IF('DATA - Baseline'!S537="0.51 to 1.59km",2,IF('DATA - Baseline'!S537="1.6 to 3km",3,IF('DATA - Baseline'!S537="Over 3km",4, ""))))</f>
        <v/>
      </c>
      <c r="T537" s="126"/>
      <c r="U537" s="135"/>
      <c r="V537" s="135"/>
      <c r="W537" s="135"/>
      <c r="X537" s="135"/>
      <c r="Y537" s="135"/>
      <c r="Z537" s="178" t="str">
        <f>IF('DATA - Baseline'!Z537="STRONGLY AGREE",1,IF('DATA - Baseline'!Z537="AGREE",2,IF('DATA - Baseline'!Z537="DISAGREE",3,IF('DATA - Baseline'!Z537="STRONGLY DISAGREE",4, ""))))</f>
        <v/>
      </c>
      <c r="AA537" s="178" t="str">
        <f>IF(C537="","",(IF(COUNTA('DATA - Baseline'!AB537:AV537)&gt;0,1,2)))</f>
        <v/>
      </c>
      <c r="AB537" s="152"/>
      <c r="AC537" s="153"/>
      <c r="AD537" s="153"/>
      <c r="AE537" s="153"/>
      <c r="AF537" s="153"/>
      <c r="AG537" s="153"/>
      <c r="AH537" s="151"/>
      <c r="AI537" s="156"/>
      <c r="AJ537" s="156"/>
      <c r="AK537" s="156"/>
      <c r="AL537" s="156"/>
      <c r="AM537" s="156"/>
      <c r="AN537" s="156"/>
      <c r="AO537" s="157"/>
      <c r="AP537" s="158"/>
      <c r="AQ537" s="158"/>
      <c r="AR537" s="158"/>
      <c r="AS537" s="158"/>
      <c r="AT537" s="158"/>
      <c r="AU537" s="158"/>
      <c r="AV537" s="158"/>
      <c r="AW537" s="178" t="str">
        <f>IF('DATA - Baseline'!AW537="Relaxed",1,IF('DATA - Baseline'!AW537="Rushed",2,IF('DATA - Baseline'!AW537="Happy",3,IF('DATA - Baseline'!AW537="Tired",4,""))))</f>
        <v/>
      </c>
      <c r="AX537" s="178" t="str">
        <f>IF('DATA - Baseline'!AX537="Relaxed",1,IF('DATA - Baseline'!AX537="Rushed",2,IF('DATA - Baseline'!AX537="Happy",3,IF('DATA - Baseline'!AX537="Tired",4,""))))</f>
        <v/>
      </c>
      <c r="AY537" s="154"/>
      <c r="AZ537" s="314" t="str">
        <f>IF('DATA - Baseline'!AZ537="Yes",1,IF('DATA - Baseline'!AZ537="No",2,""))</f>
        <v/>
      </c>
      <c r="BA537" s="273"/>
      <c r="BB537" s="159"/>
      <c r="BC537" s="159"/>
      <c r="BE537" s="175"/>
    </row>
    <row r="538" spans="1:57" s="132" customFormat="1" ht="15" x14ac:dyDescent="0.3">
      <c r="A538" s="148"/>
      <c r="B538" s="149"/>
      <c r="C538" s="236" t="str">
        <f t="shared" si="8"/>
        <v/>
      </c>
      <c r="D538" s="198" t="str">
        <f>IF('DATA - Baseline'!D538="","",'DATA - Baseline'!D538)</f>
        <v/>
      </c>
      <c r="E538" s="178" t="str">
        <f>IF('DATA - Baseline'!E538="","",'DATA - Baseline'!E538)</f>
        <v/>
      </c>
      <c r="F538" s="178" t="str">
        <f>IF('DATA - Baseline'!F538="","",'DATA - Baseline'!F538)</f>
        <v/>
      </c>
      <c r="G538" s="178" t="str">
        <f>IF('DATA - Baseline'!G537="","",INDEX(Codes,MATCH('DATA - Baseline'!G537,Modes,0)))</f>
        <v/>
      </c>
      <c r="H538" s="178"/>
      <c r="I538" s="178" t="str">
        <f>IF('DATA - Baseline'!I538="","",INDEX(Codes,MATCH('DATA - Baseline'!I538,Modes,0)))</f>
        <v/>
      </c>
      <c r="J538" s="134"/>
      <c r="K538" s="192" t="str">
        <f>IF('DATA - Baseline'!K538=0,"",IF('DATA - Baseline'!K538="","",'DATA - Baseline'!K538))</f>
        <v/>
      </c>
      <c r="L538" s="192" t="str">
        <f>IF('DATA - Baseline'!L538="Yes",1,IF('DATA - Baseline'!L538="No",2,""))</f>
        <v/>
      </c>
      <c r="M538" s="192" t="str">
        <f>IF('DATA - Baseline'!M538="Yes",1,IF('DATA - Baseline'!M538="No",2,""))</f>
        <v/>
      </c>
      <c r="N538" s="178" t="str">
        <f>IF('DATA - Baseline'!N538="Relaxed",1,IF('DATA - Baseline'!N538="Rushed",2,IF('DATA - Baseline'!N538="Happy",3,IF('DATA - Baseline'!N538="Frustrated",4,IF('DATA - Baseline'!N538="Other",5,"")))))</f>
        <v/>
      </c>
      <c r="O538" s="176"/>
      <c r="P538" s="178" t="str">
        <f>IF('DATA - Baseline'!P538="","",'DATA - Baseline'!P538)</f>
        <v/>
      </c>
      <c r="Q538" s="178" t="str">
        <f>IF('DATA - Baseline'!Q538="Boy",1,IF('DATA - Baseline'!Q538="Girl",2,""))</f>
        <v/>
      </c>
      <c r="R538" s="192" t="str">
        <f>IF('DATA - Baseline'!R538&gt;0,'DATA - Baseline'!R538,"")</f>
        <v/>
      </c>
      <c r="S538" s="178" t="str">
        <f>IF('DATA - Baseline'!S538="Less than 0.5km",1,IF('DATA - Baseline'!S538="0.51 to 1.59km",2,IF('DATA - Baseline'!S538="1.6 to 3km",3,IF('DATA - Baseline'!S538="Over 3km",4, ""))))</f>
        <v/>
      </c>
      <c r="T538" s="126"/>
      <c r="U538" s="135"/>
      <c r="V538" s="135"/>
      <c r="W538" s="135"/>
      <c r="X538" s="135"/>
      <c r="Y538" s="135"/>
      <c r="Z538" s="178" t="str">
        <f>IF('DATA - Baseline'!Z538="STRONGLY AGREE",1,IF('DATA - Baseline'!Z538="AGREE",2,IF('DATA - Baseline'!Z538="DISAGREE",3,IF('DATA - Baseline'!Z538="STRONGLY DISAGREE",4, ""))))</f>
        <v/>
      </c>
      <c r="AA538" s="178" t="str">
        <f>IF(C538="","",(IF(COUNTA('DATA - Baseline'!AB538:AV538)&gt;0,1,2)))</f>
        <v/>
      </c>
      <c r="AB538" s="152"/>
      <c r="AC538" s="153"/>
      <c r="AD538" s="153"/>
      <c r="AE538" s="153"/>
      <c r="AF538" s="153"/>
      <c r="AG538" s="153"/>
      <c r="AH538" s="151"/>
      <c r="AI538" s="156"/>
      <c r="AJ538" s="156"/>
      <c r="AK538" s="156"/>
      <c r="AL538" s="156"/>
      <c r="AM538" s="156"/>
      <c r="AN538" s="156"/>
      <c r="AO538" s="157"/>
      <c r="AP538" s="158"/>
      <c r="AQ538" s="158"/>
      <c r="AR538" s="158"/>
      <c r="AS538" s="158"/>
      <c r="AT538" s="158"/>
      <c r="AU538" s="158"/>
      <c r="AV538" s="158"/>
      <c r="AW538" s="178" t="str">
        <f>IF('DATA - Baseline'!AW538="Relaxed",1,IF('DATA - Baseline'!AW538="Rushed",2,IF('DATA - Baseline'!AW538="Happy",3,IF('DATA - Baseline'!AW538="Tired",4,""))))</f>
        <v/>
      </c>
      <c r="AX538" s="178" t="str">
        <f>IF('DATA - Baseline'!AX538="Relaxed",1,IF('DATA - Baseline'!AX538="Rushed",2,IF('DATA - Baseline'!AX538="Happy",3,IF('DATA - Baseline'!AX538="Tired",4,""))))</f>
        <v/>
      </c>
      <c r="AY538" s="154"/>
      <c r="AZ538" s="314" t="str">
        <f>IF('DATA - Baseline'!AZ538="Yes",1,IF('DATA - Baseline'!AZ538="No",2,""))</f>
        <v/>
      </c>
      <c r="BA538" s="273"/>
      <c r="BB538" s="159"/>
      <c r="BC538" s="159"/>
      <c r="BE538" s="175"/>
    </row>
    <row r="539" spans="1:57" s="132" customFormat="1" ht="15" x14ac:dyDescent="0.3">
      <c r="A539" s="148"/>
      <c r="B539" s="149"/>
      <c r="C539" s="236" t="str">
        <f t="shared" si="8"/>
        <v/>
      </c>
      <c r="D539" s="198" t="str">
        <f>IF('DATA - Baseline'!D539="","",'DATA - Baseline'!D539)</f>
        <v/>
      </c>
      <c r="E539" s="178" t="str">
        <f>IF('DATA - Baseline'!E539="","",'DATA - Baseline'!E539)</f>
        <v/>
      </c>
      <c r="F539" s="178" t="str">
        <f>IF('DATA - Baseline'!F539="","",'DATA - Baseline'!F539)</f>
        <v/>
      </c>
      <c r="G539" s="178" t="str">
        <f>IF('DATA - Baseline'!G538="","",INDEX(Codes,MATCH('DATA - Baseline'!G538,Modes,0)))</f>
        <v/>
      </c>
      <c r="H539" s="178"/>
      <c r="I539" s="178" t="str">
        <f>IF('DATA - Baseline'!I539="","",INDEX(Codes,MATCH('DATA - Baseline'!I539,Modes,0)))</f>
        <v/>
      </c>
      <c r="J539" s="134"/>
      <c r="K539" s="192" t="str">
        <f>IF('DATA - Baseline'!K539=0,"",IF('DATA - Baseline'!K539="","",'DATA - Baseline'!K539))</f>
        <v/>
      </c>
      <c r="L539" s="192" t="str">
        <f>IF('DATA - Baseline'!L539="Yes",1,IF('DATA - Baseline'!L539="No",2,""))</f>
        <v/>
      </c>
      <c r="M539" s="192" t="str">
        <f>IF('DATA - Baseline'!M539="Yes",1,IF('DATA - Baseline'!M539="No",2,""))</f>
        <v/>
      </c>
      <c r="N539" s="178" t="str">
        <f>IF('DATA - Baseline'!N539="Relaxed",1,IF('DATA - Baseline'!N539="Rushed",2,IF('DATA - Baseline'!N539="Happy",3,IF('DATA - Baseline'!N539="Frustrated",4,IF('DATA - Baseline'!N539="Other",5,"")))))</f>
        <v/>
      </c>
      <c r="O539" s="176"/>
      <c r="P539" s="178" t="str">
        <f>IF('DATA - Baseline'!P539="","",'DATA - Baseline'!P539)</f>
        <v/>
      </c>
      <c r="Q539" s="178" t="str">
        <f>IF('DATA - Baseline'!Q539="Boy",1,IF('DATA - Baseline'!Q539="Girl",2,""))</f>
        <v/>
      </c>
      <c r="R539" s="192" t="str">
        <f>IF('DATA - Baseline'!R539&gt;0,'DATA - Baseline'!R539,"")</f>
        <v/>
      </c>
      <c r="S539" s="178" t="str">
        <f>IF('DATA - Baseline'!S539="Less than 0.5km",1,IF('DATA - Baseline'!S539="0.51 to 1.59km",2,IF('DATA - Baseline'!S539="1.6 to 3km",3,IF('DATA - Baseline'!S539="Over 3km",4, ""))))</f>
        <v/>
      </c>
      <c r="T539" s="126"/>
      <c r="U539" s="135"/>
      <c r="V539" s="135"/>
      <c r="W539" s="135"/>
      <c r="X539" s="135"/>
      <c r="Y539" s="135"/>
      <c r="Z539" s="178" t="str">
        <f>IF('DATA - Baseline'!Z539="STRONGLY AGREE",1,IF('DATA - Baseline'!Z539="AGREE",2,IF('DATA - Baseline'!Z539="DISAGREE",3,IF('DATA - Baseline'!Z539="STRONGLY DISAGREE",4, ""))))</f>
        <v/>
      </c>
      <c r="AA539" s="178" t="str">
        <f>IF(C539="","",(IF(COUNTA('DATA - Baseline'!AB539:AV539)&gt;0,1,2)))</f>
        <v/>
      </c>
      <c r="AB539" s="152"/>
      <c r="AC539" s="153"/>
      <c r="AD539" s="153"/>
      <c r="AE539" s="153"/>
      <c r="AF539" s="153"/>
      <c r="AG539" s="153"/>
      <c r="AH539" s="151"/>
      <c r="AI539" s="156"/>
      <c r="AJ539" s="156"/>
      <c r="AK539" s="156"/>
      <c r="AL539" s="156"/>
      <c r="AM539" s="156"/>
      <c r="AN539" s="156"/>
      <c r="AO539" s="157"/>
      <c r="AP539" s="158"/>
      <c r="AQ539" s="158"/>
      <c r="AR539" s="158"/>
      <c r="AS539" s="158"/>
      <c r="AT539" s="158"/>
      <c r="AU539" s="158"/>
      <c r="AV539" s="158"/>
      <c r="AW539" s="178" t="str">
        <f>IF('DATA - Baseline'!AW539="Relaxed",1,IF('DATA - Baseline'!AW539="Rushed",2,IF('DATA - Baseline'!AW539="Happy",3,IF('DATA - Baseline'!AW539="Tired",4,""))))</f>
        <v/>
      </c>
      <c r="AX539" s="178" t="str">
        <f>IF('DATA - Baseline'!AX539="Relaxed",1,IF('DATA - Baseline'!AX539="Rushed",2,IF('DATA - Baseline'!AX539="Happy",3,IF('DATA - Baseline'!AX539="Tired",4,""))))</f>
        <v/>
      </c>
      <c r="AY539" s="154"/>
      <c r="AZ539" s="314" t="str">
        <f>IF('DATA - Baseline'!AZ539="Yes",1,IF('DATA - Baseline'!AZ539="No",2,""))</f>
        <v/>
      </c>
      <c r="BA539" s="273"/>
      <c r="BB539" s="159"/>
      <c r="BC539" s="159"/>
      <c r="BE539" s="175"/>
    </row>
    <row r="540" spans="1:57" s="132" customFormat="1" ht="15" x14ac:dyDescent="0.3">
      <c r="A540" s="148"/>
      <c r="B540" s="149"/>
      <c r="C540" s="236" t="str">
        <f t="shared" si="8"/>
        <v/>
      </c>
      <c r="D540" s="198" t="str">
        <f>IF('DATA - Baseline'!D540="","",'DATA - Baseline'!D540)</f>
        <v/>
      </c>
      <c r="E540" s="178" t="str">
        <f>IF('DATA - Baseline'!E540="","",'DATA - Baseline'!E540)</f>
        <v/>
      </c>
      <c r="F540" s="178" t="str">
        <f>IF('DATA - Baseline'!F540="","",'DATA - Baseline'!F540)</f>
        <v/>
      </c>
      <c r="G540" s="178" t="str">
        <f>IF('DATA - Baseline'!G539="","",INDEX(Codes,MATCH('DATA - Baseline'!G539,Modes,0)))</f>
        <v/>
      </c>
      <c r="H540" s="178"/>
      <c r="I540" s="178" t="str">
        <f>IF('DATA - Baseline'!I540="","",INDEX(Codes,MATCH('DATA - Baseline'!I540,Modes,0)))</f>
        <v/>
      </c>
      <c r="J540" s="134"/>
      <c r="K540" s="192" t="str">
        <f>IF('DATA - Baseline'!K540=0,"",IF('DATA - Baseline'!K540="","",'DATA - Baseline'!K540))</f>
        <v/>
      </c>
      <c r="L540" s="192" t="str">
        <f>IF('DATA - Baseline'!L540="Yes",1,IF('DATA - Baseline'!L540="No",2,""))</f>
        <v/>
      </c>
      <c r="M540" s="192" t="str">
        <f>IF('DATA - Baseline'!M540="Yes",1,IF('DATA - Baseline'!M540="No",2,""))</f>
        <v/>
      </c>
      <c r="N540" s="178" t="str">
        <f>IF('DATA - Baseline'!N540="Relaxed",1,IF('DATA - Baseline'!N540="Rushed",2,IF('DATA - Baseline'!N540="Happy",3,IF('DATA - Baseline'!N540="Frustrated",4,IF('DATA - Baseline'!N540="Other",5,"")))))</f>
        <v/>
      </c>
      <c r="O540" s="176"/>
      <c r="P540" s="178" t="str">
        <f>IF('DATA - Baseline'!P540="","",'DATA - Baseline'!P540)</f>
        <v/>
      </c>
      <c r="Q540" s="178" t="str">
        <f>IF('DATA - Baseline'!Q540="Boy",1,IF('DATA - Baseline'!Q540="Girl",2,""))</f>
        <v/>
      </c>
      <c r="R540" s="192" t="str">
        <f>IF('DATA - Baseline'!R540&gt;0,'DATA - Baseline'!R540,"")</f>
        <v/>
      </c>
      <c r="S540" s="178" t="str">
        <f>IF('DATA - Baseline'!S540="Less than 0.5km",1,IF('DATA - Baseline'!S540="0.51 to 1.59km",2,IF('DATA - Baseline'!S540="1.6 to 3km",3,IF('DATA - Baseline'!S540="Over 3km",4, ""))))</f>
        <v/>
      </c>
      <c r="T540" s="126"/>
      <c r="U540" s="135"/>
      <c r="V540" s="135"/>
      <c r="W540" s="135"/>
      <c r="X540" s="135"/>
      <c r="Y540" s="135"/>
      <c r="Z540" s="178" t="str">
        <f>IF('DATA - Baseline'!Z540="STRONGLY AGREE",1,IF('DATA - Baseline'!Z540="AGREE",2,IF('DATA - Baseline'!Z540="DISAGREE",3,IF('DATA - Baseline'!Z540="STRONGLY DISAGREE",4, ""))))</f>
        <v/>
      </c>
      <c r="AA540" s="178" t="str">
        <f>IF(C540="","",(IF(COUNTA('DATA - Baseline'!AB540:AV540)&gt;0,1,2)))</f>
        <v/>
      </c>
      <c r="AB540" s="152"/>
      <c r="AC540" s="153"/>
      <c r="AD540" s="153"/>
      <c r="AE540" s="153"/>
      <c r="AF540" s="153"/>
      <c r="AG540" s="153"/>
      <c r="AH540" s="151"/>
      <c r="AI540" s="156"/>
      <c r="AJ540" s="156"/>
      <c r="AK540" s="156"/>
      <c r="AL540" s="156"/>
      <c r="AM540" s="156"/>
      <c r="AN540" s="156"/>
      <c r="AO540" s="157"/>
      <c r="AP540" s="158"/>
      <c r="AQ540" s="158"/>
      <c r="AR540" s="158"/>
      <c r="AS540" s="158"/>
      <c r="AT540" s="158"/>
      <c r="AU540" s="158"/>
      <c r="AV540" s="158"/>
      <c r="AW540" s="178" t="str">
        <f>IF('DATA - Baseline'!AW540="Relaxed",1,IF('DATA - Baseline'!AW540="Rushed",2,IF('DATA - Baseline'!AW540="Happy",3,IF('DATA - Baseline'!AW540="Tired",4,""))))</f>
        <v/>
      </c>
      <c r="AX540" s="178" t="str">
        <f>IF('DATA - Baseline'!AX540="Relaxed",1,IF('DATA - Baseline'!AX540="Rushed",2,IF('DATA - Baseline'!AX540="Happy",3,IF('DATA - Baseline'!AX540="Tired",4,""))))</f>
        <v/>
      </c>
      <c r="AY540" s="154"/>
      <c r="AZ540" s="314" t="str">
        <f>IF('DATA - Baseline'!AZ540="Yes",1,IF('DATA - Baseline'!AZ540="No",2,""))</f>
        <v/>
      </c>
      <c r="BA540" s="273"/>
      <c r="BB540" s="159"/>
      <c r="BC540" s="159"/>
      <c r="BE540" s="175"/>
    </row>
    <row r="541" spans="1:57" s="132" customFormat="1" ht="15" x14ac:dyDescent="0.3">
      <c r="A541" s="148"/>
      <c r="B541" s="149"/>
      <c r="C541" s="236" t="str">
        <f t="shared" si="8"/>
        <v/>
      </c>
      <c r="D541" s="198" t="str">
        <f>IF('DATA - Baseline'!D541="","",'DATA - Baseline'!D541)</f>
        <v/>
      </c>
      <c r="E541" s="178" t="str">
        <f>IF('DATA - Baseline'!E541="","",'DATA - Baseline'!E541)</f>
        <v/>
      </c>
      <c r="F541" s="178" t="str">
        <f>IF('DATA - Baseline'!F541="","",'DATA - Baseline'!F541)</f>
        <v/>
      </c>
      <c r="G541" s="178" t="str">
        <f>IF('DATA - Baseline'!G540="","",INDEX(Codes,MATCH('DATA - Baseline'!G540,Modes,0)))</f>
        <v/>
      </c>
      <c r="H541" s="178"/>
      <c r="I541" s="178" t="str">
        <f>IF('DATA - Baseline'!I541="","",INDEX(Codes,MATCH('DATA - Baseline'!I541,Modes,0)))</f>
        <v/>
      </c>
      <c r="J541" s="134"/>
      <c r="K541" s="192" t="str">
        <f>IF('DATA - Baseline'!K541=0,"",IF('DATA - Baseline'!K541="","",'DATA - Baseline'!K541))</f>
        <v/>
      </c>
      <c r="L541" s="192" t="str">
        <f>IF('DATA - Baseline'!L541="Yes",1,IF('DATA - Baseline'!L541="No",2,""))</f>
        <v/>
      </c>
      <c r="M541" s="192" t="str">
        <f>IF('DATA - Baseline'!M541="Yes",1,IF('DATA - Baseline'!M541="No",2,""))</f>
        <v/>
      </c>
      <c r="N541" s="178" t="str">
        <f>IF('DATA - Baseline'!N541="Relaxed",1,IF('DATA - Baseline'!N541="Rushed",2,IF('DATA - Baseline'!N541="Happy",3,IF('DATA - Baseline'!N541="Frustrated",4,IF('DATA - Baseline'!N541="Other",5,"")))))</f>
        <v/>
      </c>
      <c r="O541" s="176"/>
      <c r="P541" s="178" t="str">
        <f>IF('DATA - Baseline'!P541="","",'DATA - Baseline'!P541)</f>
        <v/>
      </c>
      <c r="Q541" s="178" t="str">
        <f>IF('DATA - Baseline'!Q541="Boy",1,IF('DATA - Baseline'!Q541="Girl",2,""))</f>
        <v/>
      </c>
      <c r="R541" s="192" t="str">
        <f>IF('DATA - Baseline'!R541&gt;0,'DATA - Baseline'!R541,"")</f>
        <v/>
      </c>
      <c r="S541" s="178" t="str">
        <f>IF('DATA - Baseline'!S541="Less than 0.5km",1,IF('DATA - Baseline'!S541="0.51 to 1.59km",2,IF('DATA - Baseline'!S541="1.6 to 3km",3,IF('DATA - Baseline'!S541="Over 3km",4, ""))))</f>
        <v/>
      </c>
      <c r="T541" s="126"/>
      <c r="U541" s="135"/>
      <c r="V541" s="135"/>
      <c r="W541" s="135"/>
      <c r="X541" s="135"/>
      <c r="Y541" s="135"/>
      <c r="Z541" s="178" t="str">
        <f>IF('DATA - Baseline'!Z541="STRONGLY AGREE",1,IF('DATA - Baseline'!Z541="AGREE",2,IF('DATA - Baseline'!Z541="DISAGREE",3,IF('DATA - Baseline'!Z541="STRONGLY DISAGREE",4, ""))))</f>
        <v/>
      </c>
      <c r="AA541" s="178" t="str">
        <f>IF(C541="","",(IF(COUNTA('DATA - Baseline'!AB541:AV541)&gt;0,1,2)))</f>
        <v/>
      </c>
      <c r="AB541" s="152"/>
      <c r="AC541" s="153"/>
      <c r="AD541" s="153"/>
      <c r="AE541" s="153"/>
      <c r="AF541" s="153"/>
      <c r="AG541" s="153"/>
      <c r="AH541" s="151"/>
      <c r="AI541" s="156"/>
      <c r="AJ541" s="156"/>
      <c r="AK541" s="156"/>
      <c r="AL541" s="156"/>
      <c r="AM541" s="156"/>
      <c r="AN541" s="156"/>
      <c r="AO541" s="157"/>
      <c r="AP541" s="158"/>
      <c r="AQ541" s="158"/>
      <c r="AR541" s="158"/>
      <c r="AS541" s="158"/>
      <c r="AT541" s="158"/>
      <c r="AU541" s="158"/>
      <c r="AV541" s="158"/>
      <c r="AW541" s="178" t="str">
        <f>IF('DATA - Baseline'!AW541="Relaxed",1,IF('DATA - Baseline'!AW541="Rushed",2,IF('DATA - Baseline'!AW541="Happy",3,IF('DATA - Baseline'!AW541="Tired",4,""))))</f>
        <v/>
      </c>
      <c r="AX541" s="178" t="str">
        <f>IF('DATA - Baseline'!AX541="Relaxed",1,IF('DATA - Baseline'!AX541="Rushed",2,IF('DATA - Baseline'!AX541="Happy",3,IF('DATA - Baseline'!AX541="Tired",4,""))))</f>
        <v/>
      </c>
      <c r="AY541" s="154"/>
      <c r="AZ541" s="314" t="str">
        <f>IF('DATA - Baseline'!AZ541="Yes",1,IF('DATA - Baseline'!AZ541="No",2,""))</f>
        <v/>
      </c>
      <c r="BA541" s="273"/>
      <c r="BB541" s="159"/>
      <c r="BC541" s="159"/>
      <c r="BE541" s="175"/>
    </row>
    <row r="542" spans="1:57" s="132" customFormat="1" ht="15" x14ac:dyDescent="0.3">
      <c r="A542" s="148"/>
      <c r="B542" s="149"/>
      <c r="C542" s="236" t="str">
        <f t="shared" si="8"/>
        <v/>
      </c>
      <c r="D542" s="198" t="str">
        <f>IF('DATA - Baseline'!D542="","",'DATA - Baseline'!D542)</f>
        <v/>
      </c>
      <c r="E542" s="178" t="str">
        <f>IF('DATA - Baseline'!E542="","",'DATA - Baseline'!E542)</f>
        <v/>
      </c>
      <c r="F542" s="178" t="str">
        <f>IF('DATA - Baseline'!F542="","",'DATA - Baseline'!F542)</f>
        <v/>
      </c>
      <c r="G542" s="178" t="str">
        <f>IF('DATA - Baseline'!G541="","",INDEX(Codes,MATCH('DATA - Baseline'!G541,Modes,0)))</f>
        <v/>
      </c>
      <c r="H542" s="178"/>
      <c r="I542" s="178" t="str">
        <f>IF('DATA - Baseline'!I542="","",INDEX(Codes,MATCH('DATA - Baseline'!I542,Modes,0)))</f>
        <v/>
      </c>
      <c r="J542" s="134"/>
      <c r="K542" s="192" t="str">
        <f>IF('DATA - Baseline'!K542=0,"",IF('DATA - Baseline'!K542="","",'DATA - Baseline'!K542))</f>
        <v/>
      </c>
      <c r="L542" s="192" t="str">
        <f>IF('DATA - Baseline'!L542="Yes",1,IF('DATA - Baseline'!L542="No",2,""))</f>
        <v/>
      </c>
      <c r="M542" s="192" t="str">
        <f>IF('DATA - Baseline'!M542="Yes",1,IF('DATA - Baseline'!M542="No",2,""))</f>
        <v/>
      </c>
      <c r="N542" s="178" t="str">
        <f>IF('DATA - Baseline'!N542="Relaxed",1,IF('DATA - Baseline'!N542="Rushed",2,IF('DATA - Baseline'!N542="Happy",3,IF('DATA - Baseline'!N542="Frustrated",4,IF('DATA - Baseline'!N542="Other",5,"")))))</f>
        <v/>
      </c>
      <c r="O542" s="176"/>
      <c r="P542" s="178" t="str">
        <f>IF('DATA - Baseline'!P542="","",'DATA - Baseline'!P542)</f>
        <v/>
      </c>
      <c r="Q542" s="178" t="str">
        <f>IF('DATA - Baseline'!Q542="Boy",1,IF('DATA - Baseline'!Q542="Girl",2,""))</f>
        <v/>
      </c>
      <c r="R542" s="192" t="str">
        <f>IF('DATA - Baseline'!R542&gt;0,'DATA - Baseline'!R542,"")</f>
        <v/>
      </c>
      <c r="S542" s="178" t="str">
        <f>IF('DATA - Baseline'!S542="Less than 0.5km",1,IF('DATA - Baseline'!S542="0.51 to 1.59km",2,IF('DATA - Baseline'!S542="1.6 to 3km",3,IF('DATA - Baseline'!S542="Over 3km",4, ""))))</f>
        <v/>
      </c>
      <c r="T542" s="126"/>
      <c r="U542" s="135"/>
      <c r="V542" s="135"/>
      <c r="W542" s="135"/>
      <c r="X542" s="135"/>
      <c r="Y542" s="135"/>
      <c r="Z542" s="178" t="str">
        <f>IF('DATA - Baseline'!Z542="STRONGLY AGREE",1,IF('DATA - Baseline'!Z542="AGREE",2,IF('DATA - Baseline'!Z542="DISAGREE",3,IF('DATA - Baseline'!Z542="STRONGLY DISAGREE",4, ""))))</f>
        <v/>
      </c>
      <c r="AA542" s="178" t="str">
        <f>IF(C542="","",(IF(COUNTA('DATA - Baseline'!AB542:AV542)&gt;0,1,2)))</f>
        <v/>
      </c>
      <c r="AB542" s="152"/>
      <c r="AC542" s="153"/>
      <c r="AD542" s="153"/>
      <c r="AE542" s="153"/>
      <c r="AF542" s="153"/>
      <c r="AG542" s="153"/>
      <c r="AH542" s="151"/>
      <c r="AI542" s="156"/>
      <c r="AJ542" s="156"/>
      <c r="AK542" s="156"/>
      <c r="AL542" s="156"/>
      <c r="AM542" s="156"/>
      <c r="AN542" s="156"/>
      <c r="AO542" s="157"/>
      <c r="AP542" s="158"/>
      <c r="AQ542" s="158"/>
      <c r="AR542" s="158"/>
      <c r="AS542" s="158"/>
      <c r="AT542" s="158"/>
      <c r="AU542" s="158"/>
      <c r="AV542" s="158"/>
      <c r="AW542" s="178" t="str">
        <f>IF('DATA - Baseline'!AW542="Relaxed",1,IF('DATA - Baseline'!AW542="Rushed",2,IF('DATA - Baseline'!AW542="Happy",3,IF('DATA - Baseline'!AW542="Tired",4,""))))</f>
        <v/>
      </c>
      <c r="AX542" s="178" t="str">
        <f>IF('DATA - Baseline'!AX542="Relaxed",1,IF('DATA - Baseline'!AX542="Rushed",2,IF('DATA - Baseline'!AX542="Happy",3,IF('DATA - Baseline'!AX542="Tired",4,""))))</f>
        <v/>
      </c>
      <c r="AY542" s="154"/>
      <c r="AZ542" s="314" t="str">
        <f>IF('DATA - Baseline'!AZ542="Yes",1,IF('DATA - Baseline'!AZ542="No",2,""))</f>
        <v/>
      </c>
      <c r="BA542" s="273"/>
      <c r="BB542" s="159"/>
      <c r="BC542" s="159"/>
      <c r="BE542" s="175"/>
    </row>
    <row r="543" spans="1:57" s="132" customFormat="1" ht="15" x14ac:dyDescent="0.3">
      <c r="A543" s="148"/>
      <c r="B543" s="149"/>
      <c r="C543" s="236" t="str">
        <f t="shared" si="8"/>
        <v/>
      </c>
      <c r="D543" s="198" t="str">
        <f>IF('DATA - Baseline'!D543="","",'DATA - Baseline'!D543)</f>
        <v/>
      </c>
      <c r="E543" s="178" t="str">
        <f>IF('DATA - Baseline'!E543="","",'DATA - Baseline'!E543)</f>
        <v/>
      </c>
      <c r="F543" s="178" t="str">
        <f>IF('DATA - Baseline'!F543="","",'DATA - Baseline'!F543)</f>
        <v/>
      </c>
      <c r="G543" s="178" t="str">
        <f>IF('DATA - Baseline'!G542="","",INDEX(Codes,MATCH('DATA - Baseline'!G542,Modes,0)))</f>
        <v/>
      </c>
      <c r="H543" s="178"/>
      <c r="I543" s="178" t="str">
        <f>IF('DATA - Baseline'!I543="","",INDEX(Codes,MATCH('DATA - Baseline'!I543,Modes,0)))</f>
        <v/>
      </c>
      <c r="J543" s="134"/>
      <c r="K543" s="192" t="str">
        <f>IF('DATA - Baseline'!K543=0,"",IF('DATA - Baseline'!K543="","",'DATA - Baseline'!K543))</f>
        <v/>
      </c>
      <c r="L543" s="192" t="str">
        <f>IF('DATA - Baseline'!L543="Yes",1,IF('DATA - Baseline'!L543="No",2,""))</f>
        <v/>
      </c>
      <c r="M543" s="192" t="str">
        <f>IF('DATA - Baseline'!M543="Yes",1,IF('DATA - Baseline'!M543="No",2,""))</f>
        <v/>
      </c>
      <c r="N543" s="178" t="str">
        <f>IF('DATA - Baseline'!N543="Relaxed",1,IF('DATA - Baseline'!N543="Rushed",2,IF('DATA - Baseline'!N543="Happy",3,IF('DATA - Baseline'!N543="Frustrated",4,IF('DATA - Baseline'!N543="Other",5,"")))))</f>
        <v/>
      </c>
      <c r="O543" s="176"/>
      <c r="P543" s="178" t="str">
        <f>IF('DATA - Baseline'!P543="","",'DATA - Baseline'!P543)</f>
        <v/>
      </c>
      <c r="Q543" s="178" t="str">
        <f>IF('DATA - Baseline'!Q543="Boy",1,IF('DATA - Baseline'!Q543="Girl",2,""))</f>
        <v/>
      </c>
      <c r="R543" s="192" t="str">
        <f>IF('DATA - Baseline'!R543&gt;0,'DATA - Baseline'!R543,"")</f>
        <v/>
      </c>
      <c r="S543" s="178" t="str">
        <f>IF('DATA - Baseline'!S543="Less than 0.5km",1,IF('DATA - Baseline'!S543="0.51 to 1.59km",2,IF('DATA - Baseline'!S543="1.6 to 3km",3,IF('DATA - Baseline'!S543="Over 3km",4, ""))))</f>
        <v/>
      </c>
      <c r="T543" s="126"/>
      <c r="U543" s="135"/>
      <c r="V543" s="135"/>
      <c r="W543" s="135"/>
      <c r="X543" s="135"/>
      <c r="Y543" s="135"/>
      <c r="Z543" s="178" t="str">
        <f>IF('DATA - Baseline'!Z543="STRONGLY AGREE",1,IF('DATA - Baseline'!Z543="AGREE",2,IF('DATA - Baseline'!Z543="DISAGREE",3,IF('DATA - Baseline'!Z543="STRONGLY DISAGREE",4, ""))))</f>
        <v/>
      </c>
      <c r="AA543" s="178" t="str">
        <f>IF(C543="","",(IF(COUNTA('DATA - Baseline'!AB543:AV543)&gt;0,1,2)))</f>
        <v/>
      </c>
      <c r="AB543" s="152"/>
      <c r="AC543" s="153"/>
      <c r="AD543" s="153"/>
      <c r="AE543" s="153"/>
      <c r="AF543" s="153"/>
      <c r="AG543" s="153"/>
      <c r="AH543" s="151"/>
      <c r="AI543" s="156"/>
      <c r="AJ543" s="156"/>
      <c r="AK543" s="156"/>
      <c r="AL543" s="156"/>
      <c r="AM543" s="156"/>
      <c r="AN543" s="156"/>
      <c r="AO543" s="157"/>
      <c r="AP543" s="158"/>
      <c r="AQ543" s="158"/>
      <c r="AR543" s="158"/>
      <c r="AS543" s="158"/>
      <c r="AT543" s="158"/>
      <c r="AU543" s="158"/>
      <c r="AV543" s="158"/>
      <c r="AW543" s="178" t="str">
        <f>IF('DATA - Baseline'!AW543="Relaxed",1,IF('DATA - Baseline'!AW543="Rushed",2,IF('DATA - Baseline'!AW543="Happy",3,IF('DATA - Baseline'!AW543="Tired",4,""))))</f>
        <v/>
      </c>
      <c r="AX543" s="178" t="str">
        <f>IF('DATA - Baseline'!AX543="Relaxed",1,IF('DATA - Baseline'!AX543="Rushed",2,IF('DATA - Baseline'!AX543="Happy",3,IF('DATA - Baseline'!AX543="Tired",4,""))))</f>
        <v/>
      </c>
      <c r="AY543" s="154"/>
      <c r="AZ543" s="314" t="str">
        <f>IF('DATA - Baseline'!AZ543="Yes",1,IF('DATA - Baseline'!AZ543="No",2,""))</f>
        <v/>
      </c>
      <c r="BA543" s="273"/>
      <c r="BB543" s="159"/>
      <c r="BC543" s="159"/>
      <c r="BE543" s="175"/>
    </row>
    <row r="544" spans="1:57" s="132" customFormat="1" ht="15" x14ac:dyDescent="0.3">
      <c r="A544" s="148"/>
      <c r="B544" s="149"/>
      <c r="C544" s="236" t="str">
        <f t="shared" si="8"/>
        <v/>
      </c>
      <c r="D544" s="198" t="str">
        <f>IF('DATA - Baseline'!D544="","",'DATA - Baseline'!D544)</f>
        <v/>
      </c>
      <c r="E544" s="178" t="str">
        <f>IF('DATA - Baseline'!E544="","",'DATA - Baseline'!E544)</f>
        <v/>
      </c>
      <c r="F544" s="178" t="str">
        <f>IF('DATA - Baseline'!F544="","",'DATA - Baseline'!F544)</f>
        <v/>
      </c>
      <c r="G544" s="178" t="str">
        <f>IF('DATA - Baseline'!G543="","",INDEX(Codes,MATCH('DATA - Baseline'!G543,Modes,0)))</f>
        <v/>
      </c>
      <c r="H544" s="178"/>
      <c r="I544" s="178" t="str">
        <f>IF('DATA - Baseline'!I544="","",INDEX(Codes,MATCH('DATA - Baseline'!I544,Modes,0)))</f>
        <v/>
      </c>
      <c r="J544" s="134"/>
      <c r="K544" s="192" t="str">
        <f>IF('DATA - Baseline'!K544=0,"",IF('DATA - Baseline'!K544="","",'DATA - Baseline'!K544))</f>
        <v/>
      </c>
      <c r="L544" s="192" t="str">
        <f>IF('DATA - Baseline'!L544="Yes",1,IF('DATA - Baseline'!L544="No",2,""))</f>
        <v/>
      </c>
      <c r="M544" s="192" t="str">
        <f>IF('DATA - Baseline'!M544="Yes",1,IF('DATA - Baseline'!M544="No",2,""))</f>
        <v/>
      </c>
      <c r="N544" s="178" t="str">
        <f>IF('DATA - Baseline'!N544="Relaxed",1,IF('DATA - Baseline'!N544="Rushed",2,IF('DATA - Baseline'!N544="Happy",3,IF('DATA - Baseline'!N544="Frustrated",4,IF('DATA - Baseline'!N544="Other",5,"")))))</f>
        <v/>
      </c>
      <c r="O544" s="176"/>
      <c r="P544" s="178" t="str">
        <f>IF('DATA - Baseline'!P544="","",'DATA - Baseline'!P544)</f>
        <v/>
      </c>
      <c r="Q544" s="178" t="str">
        <f>IF('DATA - Baseline'!Q544="Boy",1,IF('DATA - Baseline'!Q544="Girl",2,""))</f>
        <v/>
      </c>
      <c r="R544" s="192" t="str">
        <f>IF('DATA - Baseline'!R544&gt;0,'DATA - Baseline'!R544,"")</f>
        <v/>
      </c>
      <c r="S544" s="178" t="str">
        <f>IF('DATA - Baseline'!S544="Less than 0.5km",1,IF('DATA - Baseline'!S544="0.51 to 1.59km",2,IF('DATA - Baseline'!S544="1.6 to 3km",3,IF('DATA - Baseline'!S544="Over 3km",4, ""))))</f>
        <v/>
      </c>
      <c r="T544" s="126"/>
      <c r="U544" s="135"/>
      <c r="V544" s="135"/>
      <c r="W544" s="135"/>
      <c r="X544" s="135"/>
      <c r="Y544" s="135"/>
      <c r="Z544" s="178" t="str">
        <f>IF('DATA - Baseline'!Z544="STRONGLY AGREE",1,IF('DATA - Baseline'!Z544="AGREE",2,IF('DATA - Baseline'!Z544="DISAGREE",3,IF('DATA - Baseline'!Z544="STRONGLY DISAGREE",4, ""))))</f>
        <v/>
      </c>
      <c r="AA544" s="178" t="str">
        <f>IF(C544="","",(IF(COUNTA('DATA - Baseline'!AB544:AV544)&gt;0,1,2)))</f>
        <v/>
      </c>
      <c r="AB544" s="152"/>
      <c r="AC544" s="153"/>
      <c r="AD544" s="153"/>
      <c r="AE544" s="153"/>
      <c r="AF544" s="153"/>
      <c r="AG544" s="153"/>
      <c r="AH544" s="151"/>
      <c r="AI544" s="156"/>
      <c r="AJ544" s="156"/>
      <c r="AK544" s="156"/>
      <c r="AL544" s="156"/>
      <c r="AM544" s="156"/>
      <c r="AN544" s="156"/>
      <c r="AO544" s="157"/>
      <c r="AP544" s="158"/>
      <c r="AQ544" s="158"/>
      <c r="AR544" s="158"/>
      <c r="AS544" s="158"/>
      <c r="AT544" s="158"/>
      <c r="AU544" s="158"/>
      <c r="AV544" s="158"/>
      <c r="AW544" s="178" t="str">
        <f>IF('DATA - Baseline'!AW544="Relaxed",1,IF('DATA - Baseline'!AW544="Rushed",2,IF('DATA - Baseline'!AW544="Happy",3,IF('DATA - Baseline'!AW544="Tired",4,""))))</f>
        <v/>
      </c>
      <c r="AX544" s="178" t="str">
        <f>IF('DATA - Baseline'!AX544="Relaxed",1,IF('DATA - Baseline'!AX544="Rushed",2,IF('DATA - Baseline'!AX544="Happy",3,IF('DATA - Baseline'!AX544="Tired",4,""))))</f>
        <v/>
      </c>
      <c r="AY544" s="154"/>
      <c r="AZ544" s="314" t="str">
        <f>IF('DATA - Baseline'!AZ544="Yes",1,IF('DATA - Baseline'!AZ544="No",2,""))</f>
        <v/>
      </c>
      <c r="BA544" s="273"/>
      <c r="BB544" s="159"/>
      <c r="BC544" s="159"/>
      <c r="BE544" s="175"/>
    </row>
    <row r="545" spans="1:57" s="132" customFormat="1" ht="15" x14ac:dyDescent="0.3">
      <c r="A545" s="148"/>
      <c r="B545" s="149"/>
      <c r="C545" s="236" t="str">
        <f t="shared" si="8"/>
        <v/>
      </c>
      <c r="D545" s="198" t="str">
        <f>IF('DATA - Baseline'!D545="","",'DATA - Baseline'!D545)</f>
        <v/>
      </c>
      <c r="E545" s="178" t="str">
        <f>IF('DATA - Baseline'!E545="","",'DATA - Baseline'!E545)</f>
        <v/>
      </c>
      <c r="F545" s="178" t="str">
        <f>IF('DATA - Baseline'!F545="","",'DATA - Baseline'!F545)</f>
        <v/>
      </c>
      <c r="G545" s="178" t="str">
        <f>IF('DATA - Baseline'!G544="","",INDEX(Codes,MATCH('DATA - Baseline'!G544,Modes,0)))</f>
        <v/>
      </c>
      <c r="H545" s="178"/>
      <c r="I545" s="178" t="str">
        <f>IF('DATA - Baseline'!I545="","",INDEX(Codes,MATCH('DATA - Baseline'!I545,Modes,0)))</f>
        <v/>
      </c>
      <c r="J545" s="134"/>
      <c r="K545" s="192" t="str">
        <f>IF('DATA - Baseline'!K545=0,"",IF('DATA - Baseline'!K545="","",'DATA - Baseline'!K545))</f>
        <v/>
      </c>
      <c r="L545" s="192" t="str">
        <f>IF('DATA - Baseline'!L545="Yes",1,IF('DATA - Baseline'!L545="No",2,""))</f>
        <v/>
      </c>
      <c r="M545" s="192" t="str">
        <f>IF('DATA - Baseline'!M545="Yes",1,IF('DATA - Baseline'!M545="No",2,""))</f>
        <v/>
      </c>
      <c r="N545" s="178" t="str">
        <f>IF('DATA - Baseline'!N545="Relaxed",1,IF('DATA - Baseline'!N545="Rushed",2,IF('DATA - Baseline'!N545="Happy",3,IF('DATA - Baseline'!N545="Frustrated",4,IF('DATA - Baseline'!N545="Other",5,"")))))</f>
        <v/>
      </c>
      <c r="O545" s="176"/>
      <c r="P545" s="178" t="str">
        <f>IF('DATA - Baseline'!P545="","",'DATA - Baseline'!P545)</f>
        <v/>
      </c>
      <c r="Q545" s="178" t="str">
        <f>IF('DATA - Baseline'!Q545="Boy",1,IF('DATA - Baseline'!Q545="Girl",2,""))</f>
        <v/>
      </c>
      <c r="R545" s="192" t="str">
        <f>IF('DATA - Baseline'!R545&gt;0,'DATA - Baseline'!R545,"")</f>
        <v/>
      </c>
      <c r="S545" s="178" t="str">
        <f>IF('DATA - Baseline'!S545="Less than 0.5km",1,IF('DATA - Baseline'!S545="0.51 to 1.59km",2,IF('DATA - Baseline'!S545="1.6 to 3km",3,IF('DATA - Baseline'!S545="Over 3km",4, ""))))</f>
        <v/>
      </c>
      <c r="T545" s="126"/>
      <c r="U545" s="135"/>
      <c r="V545" s="135"/>
      <c r="W545" s="135"/>
      <c r="X545" s="135"/>
      <c r="Y545" s="135"/>
      <c r="Z545" s="178" t="str">
        <f>IF('DATA - Baseline'!Z545="STRONGLY AGREE",1,IF('DATA - Baseline'!Z545="AGREE",2,IF('DATA - Baseline'!Z545="DISAGREE",3,IF('DATA - Baseline'!Z545="STRONGLY DISAGREE",4, ""))))</f>
        <v/>
      </c>
      <c r="AA545" s="178" t="str">
        <f>IF(C545="","",(IF(COUNTA('DATA - Baseline'!AB545:AV545)&gt;0,1,2)))</f>
        <v/>
      </c>
      <c r="AB545" s="152"/>
      <c r="AC545" s="153"/>
      <c r="AD545" s="153"/>
      <c r="AE545" s="153"/>
      <c r="AF545" s="153"/>
      <c r="AG545" s="153"/>
      <c r="AH545" s="151"/>
      <c r="AI545" s="156"/>
      <c r="AJ545" s="156"/>
      <c r="AK545" s="156"/>
      <c r="AL545" s="156"/>
      <c r="AM545" s="156"/>
      <c r="AN545" s="156"/>
      <c r="AO545" s="157"/>
      <c r="AP545" s="158"/>
      <c r="AQ545" s="158"/>
      <c r="AR545" s="158"/>
      <c r="AS545" s="158"/>
      <c r="AT545" s="158"/>
      <c r="AU545" s="158"/>
      <c r="AV545" s="158"/>
      <c r="AW545" s="178" t="str">
        <f>IF('DATA - Baseline'!AW545="Relaxed",1,IF('DATA - Baseline'!AW545="Rushed",2,IF('DATA - Baseline'!AW545="Happy",3,IF('DATA - Baseline'!AW545="Tired",4,""))))</f>
        <v/>
      </c>
      <c r="AX545" s="178" t="str">
        <f>IF('DATA - Baseline'!AX545="Relaxed",1,IF('DATA - Baseline'!AX545="Rushed",2,IF('DATA - Baseline'!AX545="Happy",3,IF('DATA - Baseline'!AX545="Tired",4,""))))</f>
        <v/>
      </c>
      <c r="AY545" s="154"/>
      <c r="AZ545" s="314" t="str">
        <f>IF('DATA - Baseline'!AZ545="Yes",1,IF('DATA - Baseline'!AZ545="No",2,""))</f>
        <v/>
      </c>
      <c r="BA545" s="273"/>
      <c r="BB545" s="159"/>
      <c r="BC545" s="159"/>
      <c r="BE545" s="175"/>
    </row>
    <row r="546" spans="1:57" s="132" customFormat="1" ht="15" x14ac:dyDescent="0.3">
      <c r="A546" s="148"/>
      <c r="B546" s="149"/>
      <c r="C546" s="236" t="str">
        <f t="shared" si="8"/>
        <v/>
      </c>
      <c r="D546" s="198" t="str">
        <f>IF('DATA - Baseline'!D546="","",'DATA - Baseline'!D546)</f>
        <v/>
      </c>
      <c r="E546" s="178" t="str">
        <f>IF('DATA - Baseline'!E546="","",'DATA - Baseline'!E546)</f>
        <v/>
      </c>
      <c r="F546" s="178" t="str">
        <f>IF('DATA - Baseline'!F546="","",'DATA - Baseline'!F546)</f>
        <v/>
      </c>
      <c r="G546" s="178" t="str">
        <f>IF('DATA - Baseline'!G545="","",INDEX(Codes,MATCH('DATA - Baseline'!G545,Modes,0)))</f>
        <v/>
      </c>
      <c r="H546" s="178"/>
      <c r="I546" s="178" t="str">
        <f>IF('DATA - Baseline'!I546="","",INDEX(Codes,MATCH('DATA - Baseline'!I546,Modes,0)))</f>
        <v/>
      </c>
      <c r="J546" s="134"/>
      <c r="K546" s="192" t="str">
        <f>IF('DATA - Baseline'!K546=0,"",IF('DATA - Baseline'!K546="","",'DATA - Baseline'!K546))</f>
        <v/>
      </c>
      <c r="L546" s="192" t="str">
        <f>IF('DATA - Baseline'!L546="Yes",1,IF('DATA - Baseline'!L546="No",2,""))</f>
        <v/>
      </c>
      <c r="M546" s="192" t="str">
        <f>IF('DATA - Baseline'!M546="Yes",1,IF('DATA - Baseline'!M546="No",2,""))</f>
        <v/>
      </c>
      <c r="N546" s="178" t="str">
        <f>IF('DATA - Baseline'!N546="Relaxed",1,IF('DATA - Baseline'!N546="Rushed",2,IF('DATA - Baseline'!N546="Happy",3,IF('DATA - Baseline'!N546="Frustrated",4,IF('DATA - Baseline'!N546="Other",5,"")))))</f>
        <v/>
      </c>
      <c r="O546" s="176"/>
      <c r="P546" s="178" t="str">
        <f>IF('DATA - Baseline'!P546="","",'DATA - Baseline'!P546)</f>
        <v/>
      </c>
      <c r="Q546" s="178" t="str">
        <f>IF('DATA - Baseline'!Q546="Boy",1,IF('DATA - Baseline'!Q546="Girl",2,""))</f>
        <v/>
      </c>
      <c r="R546" s="192" t="str">
        <f>IF('DATA - Baseline'!R546&gt;0,'DATA - Baseline'!R546,"")</f>
        <v/>
      </c>
      <c r="S546" s="178" t="str">
        <f>IF('DATA - Baseline'!S546="Less than 0.5km",1,IF('DATA - Baseline'!S546="0.51 to 1.59km",2,IF('DATA - Baseline'!S546="1.6 to 3km",3,IF('DATA - Baseline'!S546="Over 3km",4, ""))))</f>
        <v/>
      </c>
      <c r="T546" s="126"/>
      <c r="U546" s="135"/>
      <c r="V546" s="135"/>
      <c r="W546" s="135"/>
      <c r="X546" s="135"/>
      <c r="Y546" s="135"/>
      <c r="Z546" s="178" t="str">
        <f>IF('DATA - Baseline'!Z546="STRONGLY AGREE",1,IF('DATA - Baseline'!Z546="AGREE",2,IF('DATA - Baseline'!Z546="DISAGREE",3,IF('DATA - Baseline'!Z546="STRONGLY DISAGREE",4, ""))))</f>
        <v/>
      </c>
      <c r="AA546" s="178" t="str">
        <f>IF(C546="","",(IF(COUNTA('DATA - Baseline'!AB546:AV546)&gt;0,1,2)))</f>
        <v/>
      </c>
      <c r="AB546" s="152"/>
      <c r="AC546" s="153"/>
      <c r="AD546" s="153"/>
      <c r="AE546" s="153"/>
      <c r="AF546" s="153"/>
      <c r="AG546" s="153"/>
      <c r="AH546" s="151"/>
      <c r="AI546" s="156"/>
      <c r="AJ546" s="156"/>
      <c r="AK546" s="156"/>
      <c r="AL546" s="156"/>
      <c r="AM546" s="156"/>
      <c r="AN546" s="156"/>
      <c r="AO546" s="157"/>
      <c r="AP546" s="158"/>
      <c r="AQ546" s="158"/>
      <c r="AR546" s="158"/>
      <c r="AS546" s="158"/>
      <c r="AT546" s="158"/>
      <c r="AU546" s="158"/>
      <c r="AV546" s="158"/>
      <c r="AW546" s="178" t="str">
        <f>IF('DATA - Baseline'!AW546="Relaxed",1,IF('DATA - Baseline'!AW546="Rushed",2,IF('DATA - Baseline'!AW546="Happy",3,IF('DATA - Baseline'!AW546="Tired",4,""))))</f>
        <v/>
      </c>
      <c r="AX546" s="178" t="str">
        <f>IF('DATA - Baseline'!AX546="Relaxed",1,IF('DATA - Baseline'!AX546="Rushed",2,IF('DATA - Baseline'!AX546="Happy",3,IF('DATA - Baseline'!AX546="Tired",4,""))))</f>
        <v/>
      </c>
      <c r="AY546" s="154"/>
      <c r="AZ546" s="314" t="str">
        <f>IF('DATA - Baseline'!AZ546="Yes",1,IF('DATA - Baseline'!AZ546="No",2,""))</f>
        <v/>
      </c>
      <c r="BA546" s="273"/>
      <c r="BB546" s="159"/>
      <c r="BC546" s="159"/>
      <c r="BE546" s="175"/>
    </row>
    <row r="547" spans="1:57" s="132" customFormat="1" ht="15" x14ac:dyDescent="0.3">
      <c r="A547" s="148"/>
      <c r="B547" s="149"/>
      <c r="C547" s="236" t="str">
        <f t="shared" si="8"/>
        <v/>
      </c>
      <c r="D547" s="198" t="str">
        <f>IF('DATA - Baseline'!D547="","",'DATA - Baseline'!D547)</f>
        <v/>
      </c>
      <c r="E547" s="178" t="str">
        <f>IF('DATA - Baseline'!E547="","",'DATA - Baseline'!E547)</f>
        <v/>
      </c>
      <c r="F547" s="178" t="str">
        <f>IF('DATA - Baseline'!F547="","",'DATA - Baseline'!F547)</f>
        <v/>
      </c>
      <c r="G547" s="178" t="str">
        <f>IF('DATA - Baseline'!G546="","",INDEX(Codes,MATCH('DATA - Baseline'!G546,Modes,0)))</f>
        <v/>
      </c>
      <c r="H547" s="178"/>
      <c r="I547" s="178" t="str">
        <f>IF('DATA - Baseline'!I547="","",INDEX(Codes,MATCH('DATA - Baseline'!I547,Modes,0)))</f>
        <v/>
      </c>
      <c r="J547" s="134"/>
      <c r="K547" s="192" t="str">
        <f>IF('DATA - Baseline'!K547=0,"",IF('DATA - Baseline'!K547="","",'DATA - Baseline'!K547))</f>
        <v/>
      </c>
      <c r="L547" s="192" t="str">
        <f>IF('DATA - Baseline'!L547="Yes",1,IF('DATA - Baseline'!L547="No",2,""))</f>
        <v/>
      </c>
      <c r="M547" s="192" t="str">
        <f>IF('DATA - Baseline'!M547="Yes",1,IF('DATA - Baseline'!M547="No",2,""))</f>
        <v/>
      </c>
      <c r="N547" s="178" t="str">
        <f>IF('DATA - Baseline'!N547="Relaxed",1,IF('DATA - Baseline'!N547="Rushed",2,IF('DATA - Baseline'!N547="Happy",3,IF('DATA - Baseline'!N547="Frustrated",4,IF('DATA - Baseline'!N547="Other",5,"")))))</f>
        <v/>
      </c>
      <c r="O547" s="176"/>
      <c r="P547" s="178" t="str">
        <f>IF('DATA - Baseline'!P547="","",'DATA - Baseline'!P547)</f>
        <v/>
      </c>
      <c r="Q547" s="178" t="str">
        <f>IF('DATA - Baseline'!Q547="Boy",1,IF('DATA - Baseline'!Q547="Girl",2,""))</f>
        <v/>
      </c>
      <c r="R547" s="192" t="str">
        <f>IF('DATA - Baseline'!R547&gt;0,'DATA - Baseline'!R547,"")</f>
        <v/>
      </c>
      <c r="S547" s="178" t="str">
        <f>IF('DATA - Baseline'!S547="Less than 0.5km",1,IF('DATA - Baseline'!S547="0.51 to 1.59km",2,IF('DATA - Baseline'!S547="1.6 to 3km",3,IF('DATA - Baseline'!S547="Over 3km",4, ""))))</f>
        <v/>
      </c>
      <c r="T547" s="126"/>
      <c r="U547" s="135"/>
      <c r="V547" s="135"/>
      <c r="W547" s="135"/>
      <c r="X547" s="135"/>
      <c r="Y547" s="135"/>
      <c r="Z547" s="178" t="str">
        <f>IF('DATA - Baseline'!Z547="STRONGLY AGREE",1,IF('DATA - Baseline'!Z547="AGREE",2,IF('DATA - Baseline'!Z547="DISAGREE",3,IF('DATA - Baseline'!Z547="STRONGLY DISAGREE",4, ""))))</f>
        <v/>
      </c>
      <c r="AA547" s="178" t="str">
        <f>IF(C547="","",(IF(COUNTA('DATA - Baseline'!AB547:AV547)&gt;0,1,2)))</f>
        <v/>
      </c>
      <c r="AB547" s="152"/>
      <c r="AC547" s="153"/>
      <c r="AD547" s="153"/>
      <c r="AE547" s="153"/>
      <c r="AF547" s="153"/>
      <c r="AG547" s="153"/>
      <c r="AH547" s="151"/>
      <c r="AI547" s="156"/>
      <c r="AJ547" s="156"/>
      <c r="AK547" s="156"/>
      <c r="AL547" s="156"/>
      <c r="AM547" s="156"/>
      <c r="AN547" s="156"/>
      <c r="AO547" s="157"/>
      <c r="AP547" s="158"/>
      <c r="AQ547" s="158"/>
      <c r="AR547" s="158"/>
      <c r="AS547" s="158"/>
      <c r="AT547" s="158"/>
      <c r="AU547" s="158"/>
      <c r="AV547" s="158"/>
      <c r="AW547" s="178" t="str">
        <f>IF('DATA - Baseline'!AW547="Relaxed",1,IF('DATA - Baseline'!AW547="Rushed",2,IF('DATA - Baseline'!AW547="Happy",3,IF('DATA - Baseline'!AW547="Tired",4,""))))</f>
        <v/>
      </c>
      <c r="AX547" s="178" t="str">
        <f>IF('DATA - Baseline'!AX547="Relaxed",1,IF('DATA - Baseline'!AX547="Rushed",2,IF('DATA - Baseline'!AX547="Happy",3,IF('DATA - Baseline'!AX547="Tired",4,""))))</f>
        <v/>
      </c>
      <c r="AY547" s="154"/>
      <c r="AZ547" s="314" t="str">
        <f>IF('DATA - Baseline'!AZ547="Yes",1,IF('DATA - Baseline'!AZ547="No",2,""))</f>
        <v/>
      </c>
      <c r="BA547" s="273"/>
      <c r="BB547" s="159"/>
      <c r="BC547" s="159"/>
      <c r="BE547" s="175"/>
    </row>
    <row r="548" spans="1:57" s="132" customFormat="1" ht="15" x14ac:dyDescent="0.3">
      <c r="A548" s="148"/>
      <c r="B548" s="149"/>
      <c r="C548" s="236" t="str">
        <f t="shared" si="8"/>
        <v/>
      </c>
      <c r="D548" s="198" t="str">
        <f>IF('DATA - Baseline'!D548="","",'DATA - Baseline'!D548)</f>
        <v/>
      </c>
      <c r="E548" s="178" t="str">
        <f>IF('DATA - Baseline'!E548="","",'DATA - Baseline'!E548)</f>
        <v/>
      </c>
      <c r="F548" s="178" t="str">
        <f>IF('DATA - Baseline'!F548="","",'DATA - Baseline'!F548)</f>
        <v/>
      </c>
      <c r="G548" s="178" t="str">
        <f>IF('DATA - Baseline'!G547="","",INDEX(Codes,MATCH('DATA - Baseline'!G547,Modes,0)))</f>
        <v/>
      </c>
      <c r="H548" s="178"/>
      <c r="I548" s="178" t="str">
        <f>IF('DATA - Baseline'!I548="","",INDEX(Codes,MATCH('DATA - Baseline'!I548,Modes,0)))</f>
        <v/>
      </c>
      <c r="J548" s="134"/>
      <c r="K548" s="192" t="str">
        <f>IF('DATA - Baseline'!K548=0,"",IF('DATA - Baseline'!K548="","",'DATA - Baseline'!K548))</f>
        <v/>
      </c>
      <c r="L548" s="192" t="str">
        <f>IF('DATA - Baseline'!L548="Yes",1,IF('DATA - Baseline'!L548="No",2,""))</f>
        <v/>
      </c>
      <c r="M548" s="192" t="str">
        <f>IF('DATA - Baseline'!M548="Yes",1,IF('DATA - Baseline'!M548="No",2,""))</f>
        <v/>
      </c>
      <c r="N548" s="178" t="str">
        <f>IF('DATA - Baseline'!N548="Relaxed",1,IF('DATA - Baseline'!N548="Rushed",2,IF('DATA - Baseline'!N548="Happy",3,IF('DATA - Baseline'!N548="Frustrated",4,IF('DATA - Baseline'!N548="Other",5,"")))))</f>
        <v/>
      </c>
      <c r="O548" s="176"/>
      <c r="P548" s="178" t="str">
        <f>IF('DATA - Baseline'!P548="","",'DATA - Baseline'!P548)</f>
        <v/>
      </c>
      <c r="Q548" s="178" t="str">
        <f>IF('DATA - Baseline'!Q548="Boy",1,IF('DATA - Baseline'!Q548="Girl",2,""))</f>
        <v/>
      </c>
      <c r="R548" s="192" t="str">
        <f>IF('DATA - Baseline'!R548&gt;0,'DATA - Baseline'!R548,"")</f>
        <v/>
      </c>
      <c r="S548" s="178" t="str">
        <f>IF('DATA - Baseline'!S548="Less than 0.5km",1,IF('DATA - Baseline'!S548="0.51 to 1.59km",2,IF('DATA - Baseline'!S548="1.6 to 3km",3,IF('DATA - Baseline'!S548="Over 3km",4, ""))))</f>
        <v/>
      </c>
      <c r="T548" s="126"/>
      <c r="U548" s="135"/>
      <c r="V548" s="135"/>
      <c r="W548" s="135"/>
      <c r="X548" s="135"/>
      <c r="Y548" s="135"/>
      <c r="Z548" s="178" t="str">
        <f>IF('DATA - Baseline'!Z548="STRONGLY AGREE",1,IF('DATA - Baseline'!Z548="AGREE",2,IF('DATA - Baseline'!Z548="DISAGREE",3,IF('DATA - Baseline'!Z548="STRONGLY DISAGREE",4, ""))))</f>
        <v/>
      </c>
      <c r="AA548" s="178" t="str">
        <f>IF(C548="","",(IF(COUNTA('DATA - Baseline'!AB548:AV548)&gt;0,1,2)))</f>
        <v/>
      </c>
      <c r="AB548" s="152"/>
      <c r="AC548" s="153"/>
      <c r="AD548" s="153"/>
      <c r="AE548" s="153"/>
      <c r="AF548" s="153"/>
      <c r="AG548" s="153"/>
      <c r="AH548" s="151"/>
      <c r="AI548" s="156"/>
      <c r="AJ548" s="156"/>
      <c r="AK548" s="156"/>
      <c r="AL548" s="156"/>
      <c r="AM548" s="156"/>
      <c r="AN548" s="156"/>
      <c r="AO548" s="157"/>
      <c r="AP548" s="158"/>
      <c r="AQ548" s="158"/>
      <c r="AR548" s="158"/>
      <c r="AS548" s="158"/>
      <c r="AT548" s="158"/>
      <c r="AU548" s="158"/>
      <c r="AV548" s="158"/>
      <c r="AW548" s="178" t="str">
        <f>IF('DATA - Baseline'!AW548="Relaxed",1,IF('DATA - Baseline'!AW548="Rushed",2,IF('DATA - Baseline'!AW548="Happy",3,IF('DATA - Baseline'!AW548="Tired",4,""))))</f>
        <v/>
      </c>
      <c r="AX548" s="178" t="str">
        <f>IF('DATA - Baseline'!AX548="Relaxed",1,IF('DATA - Baseline'!AX548="Rushed",2,IF('DATA - Baseline'!AX548="Happy",3,IF('DATA - Baseline'!AX548="Tired",4,""))))</f>
        <v/>
      </c>
      <c r="AY548" s="154"/>
      <c r="AZ548" s="314" t="str">
        <f>IF('DATA - Baseline'!AZ548="Yes",1,IF('DATA - Baseline'!AZ548="No",2,""))</f>
        <v/>
      </c>
      <c r="BA548" s="273"/>
      <c r="BB548" s="159"/>
      <c r="BC548" s="159"/>
      <c r="BE548" s="175"/>
    </row>
    <row r="549" spans="1:57" s="132" customFormat="1" ht="15" x14ac:dyDescent="0.3">
      <c r="A549" s="148"/>
      <c r="B549" s="149"/>
      <c r="C549" s="236" t="str">
        <f t="shared" si="8"/>
        <v/>
      </c>
      <c r="D549" s="198" t="str">
        <f>IF('DATA - Baseline'!D549="","",'DATA - Baseline'!D549)</f>
        <v/>
      </c>
      <c r="E549" s="178" t="str">
        <f>IF('DATA - Baseline'!E549="","",'DATA - Baseline'!E549)</f>
        <v/>
      </c>
      <c r="F549" s="178" t="str">
        <f>IF('DATA - Baseline'!F549="","",'DATA - Baseline'!F549)</f>
        <v/>
      </c>
      <c r="G549" s="178" t="str">
        <f>IF('DATA - Baseline'!G548="","",INDEX(Codes,MATCH('DATA - Baseline'!G548,Modes,0)))</f>
        <v/>
      </c>
      <c r="H549" s="178"/>
      <c r="I549" s="178" t="str">
        <f>IF('DATA - Baseline'!I549="","",INDEX(Codes,MATCH('DATA - Baseline'!I549,Modes,0)))</f>
        <v/>
      </c>
      <c r="J549" s="134"/>
      <c r="K549" s="192" t="str">
        <f>IF('DATA - Baseline'!K549=0,"",IF('DATA - Baseline'!K549="","",'DATA - Baseline'!K549))</f>
        <v/>
      </c>
      <c r="L549" s="192" t="str">
        <f>IF('DATA - Baseline'!L549="Yes",1,IF('DATA - Baseline'!L549="No",2,""))</f>
        <v/>
      </c>
      <c r="M549" s="192" t="str">
        <f>IF('DATA - Baseline'!M549="Yes",1,IF('DATA - Baseline'!M549="No",2,""))</f>
        <v/>
      </c>
      <c r="N549" s="178" t="str">
        <f>IF('DATA - Baseline'!N549="Relaxed",1,IF('DATA - Baseline'!N549="Rushed",2,IF('DATA - Baseline'!N549="Happy",3,IF('DATA - Baseline'!N549="Frustrated",4,IF('DATA - Baseline'!N549="Other",5,"")))))</f>
        <v/>
      </c>
      <c r="O549" s="176"/>
      <c r="P549" s="178" t="str">
        <f>IF('DATA - Baseline'!P549="","",'DATA - Baseline'!P549)</f>
        <v/>
      </c>
      <c r="Q549" s="178" t="str">
        <f>IF('DATA - Baseline'!Q549="Boy",1,IF('DATA - Baseline'!Q549="Girl",2,""))</f>
        <v/>
      </c>
      <c r="R549" s="192" t="str">
        <f>IF('DATA - Baseline'!R549&gt;0,'DATA - Baseline'!R549,"")</f>
        <v/>
      </c>
      <c r="S549" s="178" t="str">
        <f>IF('DATA - Baseline'!S549="Less than 0.5km",1,IF('DATA - Baseline'!S549="0.51 to 1.59km",2,IF('DATA - Baseline'!S549="1.6 to 3km",3,IF('DATA - Baseline'!S549="Over 3km",4, ""))))</f>
        <v/>
      </c>
      <c r="T549" s="126"/>
      <c r="U549" s="135"/>
      <c r="V549" s="135"/>
      <c r="W549" s="135"/>
      <c r="X549" s="135"/>
      <c r="Y549" s="135"/>
      <c r="Z549" s="178" t="str">
        <f>IF('DATA - Baseline'!Z549="STRONGLY AGREE",1,IF('DATA - Baseline'!Z549="AGREE",2,IF('DATA - Baseline'!Z549="DISAGREE",3,IF('DATA - Baseline'!Z549="STRONGLY DISAGREE",4, ""))))</f>
        <v/>
      </c>
      <c r="AA549" s="178" t="str">
        <f>IF(C549="","",(IF(COUNTA('DATA - Baseline'!AB549:AV549)&gt;0,1,2)))</f>
        <v/>
      </c>
      <c r="AB549" s="152"/>
      <c r="AC549" s="153"/>
      <c r="AD549" s="153"/>
      <c r="AE549" s="153"/>
      <c r="AF549" s="153"/>
      <c r="AG549" s="153"/>
      <c r="AH549" s="151"/>
      <c r="AI549" s="156"/>
      <c r="AJ549" s="156"/>
      <c r="AK549" s="156"/>
      <c r="AL549" s="156"/>
      <c r="AM549" s="156"/>
      <c r="AN549" s="156"/>
      <c r="AO549" s="157"/>
      <c r="AP549" s="158"/>
      <c r="AQ549" s="158"/>
      <c r="AR549" s="158"/>
      <c r="AS549" s="158"/>
      <c r="AT549" s="158"/>
      <c r="AU549" s="158"/>
      <c r="AV549" s="158"/>
      <c r="AW549" s="178" t="str">
        <f>IF('DATA - Baseline'!AW549="Relaxed",1,IF('DATA - Baseline'!AW549="Rushed",2,IF('DATA - Baseline'!AW549="Happy",3,IF('DATA - Baseline'!AW549="Tired",4,""))))</f>
        <v/>
      </c>
      <c r="AX549" s="178" t="str">
        <f>IF('DATA - Baseline'!AX549="Relaxed",1,IF('DATA - Baseline'!AX549="Rushed",2,IF('DATA - Baseline'!AX549="Happy",3,IF('DATA - Baseline'!AX549="Tired",4,""))))</f>
        <v/>
      </c>
      <c r="AY549" s="154"/>
      <c r="AZ549" s="314" t="str">
        <f>IF('DATA - Baseline'!AZ549="Yes",1,IF('DATA - Baseline'!AZ549="No",2,""))</f>
        <v/>
      </c>
      <c r="BA549" s="273"/>
      <c r="BB549" s="159"/>
      <c r="BC549" s="159"/>
      <c r="BE549" s="175"/>
    </row>
    <row r="550" spans="1:57" s="132" customFormat="1" ht="15" x14ac:dyDescent="0.3">
      <c r="A550" s="148"/>
      <c r="B550" s="149"/>
      <c r="C550" s="236" t="str">
        <f t="shared" si="8"/>
        <v/>
      </c>
      <c r="D550" s="198" t="str">
        <f>IF('DATA - Baseline'!D550="","",'DATA - Baseline'!D550)</f>
        <v/>
      </c>
      <c r="E550" s="178" t="str">
        <f>IF('DATA - Baseline'!E550="","",'DATA - Baseline'!E550)</f>
        <v/>
      </c>
      <c r="F550" s="178" t="str">
        <f>IF('DATA - Baseline'!F550="","",'DATA - Baseline'!F550)</f>
        <v/>
      </c>
      <c r="G550" s="178" t="str">
        <f>IF('DATA - Baseline'!G549="","",INDEX(Codes,MATCH('DATA - Baseline'!G549,Modes,0)))</f>
        <v/>
      </c>
      <c r="H550" s="178"/>
      <c r="I550" s="178" t="str">
        <f>IF('DATA - Baseline'!I550="","",INDEX(Codes,MATCH('DATA - Baseline'!I550,Modes,0)))</f>
        <v/>
      </c>
      <c r="J550" s="134"/>
      <c r="K550" s="192" t="str">
        <f>IF('DATA - Baseline'!K550=0,"",IF('DATA - Baseline'!K550="","",'DATA - Baseline'!K550))</f>
        <v/>
      </c>
      <c r="L550" s="192" t="str">
        <f>IF('DATA - Baseline'!L550="Yes",1,IF('DATA - Baseline'!L550="No",2,""))</f>
        <v/>
      </c>
      <c r="M550" s="192" t="str">
        <f>IF('DATA - Baseline'!M550="Yes",1,IF('DATA - Baseline'!M550="No",2,""))</f>
        <v/>
      </c>
      <c r="N550" s="178" t="str">
        <f>IF('DATA - Baseline'!N550="Relaxed",1,IF('DATA - Baseline'!N550="Rushed",2,IF('DATA - Baseline'!N550="Happy",3,IF('DATA - Baseline'!N550="Frustrated",4,IF('DATA - Baseline'!N550="Other",5,"")))))</f>
        <v/>
      </c>
      <c r="O550" s="176"/>
      <c r="P550" s="178" t="str">
        <f>IF('DATA - Baseline'!P550="","",'DATA - Baseline'!P550)</f>
        <v/>
      </c>
      <c r="Q550" s="178" t="str">
        <f>IF('DATA - Baseline'!Q550="Boy",1,IF('DATA - Baseline'!Q550="Girl",2,""))</f>
        <v/>
      </c>
      <c r="R550" s="192" t="str">
        <f>IF('DATA - Baseline'!R550&gt;0,'DATA - Baseline'!R550,"")</f>
        <v/>
      </c>
      <c r="S550" s="178" t="str">
        <f>IF('DATA - Baseline'!S550="Less than 0.5km",1,IF('DATA - Baseline'!S550="0.51 to 1.59km",2,IF('DATA - Baseline'!S550="1.6 to 3km",3,IF('DATA - Baseline'!S550="Over 3km",4, ""))))</f>
        <v/>
      </c>
      <c r="T550" s="126"/>
      <c r="U550" s="135"/>
      <c r="V550" s="135"/>
      <c r="W550" s="135"/>
      <c r="X550" s="135"/>
      <c r="Y550" s="135"/>
      <c r="Z550" s="178" t="str">
        <f>IF('DATA - Baseline'!Z550="STRONGLY AGREE",1,IF('DATA - Baseline'!Z550="AGREE",2,IF('DATA - Baseline'!Z550="DISAGREE",3,IF('DATA - Baseline'!Z550="STRONGLY DISAGREE",4, ""))))</f>
        <v/>
      </c>
      <c r="AA550" s="178" t="str">
        <f>IF(C550="","",(IF(COUNTA('DATA - Baseline'!AB550:AV550)&gt;0,1,2)))</f>
        <v/>
      </c>
      <c r="AB550" s="152"/>
      <c r="AC550" s="153"/>
      <c r="AD550" s="153"/>
      <c r="AE550" s="153"/>
      <c r="AF550" s="153"/>
      <c r="AG550" s="153"/>
      <c r="AH550" s="151"/>
      <c r="AI550" s="156"/>
      <c r="AJ550" s="156"/>
      <c r="AK550" s="156"/>
      <c r="AL550" s="156"/>
      <c r="AM550" s="156"/>
      <c r="AN550" s="156"/>
      <c r="AO550" s="157"/>
      <c r="AP550" s="158"/>
      <c r="AQ550" s="158"/>
      <c r="AR550" s="158"/>
      <c r="AS550" s="158"/>
      <c r="AT550" s="158"/>
      <c r="AU550" s="158"/>
      <c r="AV550" s="158"/>
      <c r="AW550" s="178" t="str">
        <f>IF('DATA - Baseline'!AW550="Relaxed",1,IF('DATA - Baseline'!AW550="Rushed",2,IF('DATA - Baseline'!AW550="Happy",3,IF('DATA - Baseline'!AW550="Tired",4,""))))</f>
        <v/>
      </c>
      <c r="AX550" s="178" t="str">
        <f>IF('DATA - Baseline'!AX550="Relaxed",1,IF('DATA - Baseline'!AX550="Rushed",2,IF('DATA - Baseline'!AX550="Happy",3,IF('DATA - Baseline'!AX550="Tired",4,""))))</f>
        <v/>
      </c>
      <c r="AY550" s="154"/>
      <c r="AZ550" s="314" t="str">
        <f>IF('DATA - Baseline'!AZ550="Yes",1,IF('DATA - Baseline'!AZ550="No",2,""))</f>
        <v/>
      </c>
      <c r="BA550" s="273"/>
      <c r="BB550" s="159"/>
      <c r="BC550" s="159"/>
      <c r="BE550" s="175"/>
    </row>
    <row r="551" spans="1:57" s="132" customFormat="1" ht="15" x14ac:dyDescent="0.3">
      <c r="A551" s="148"/>
      <c r="B551" s="149"/>
      <c r="C551" s="236" t="str">
        <f t="shared" si="8"/>
        <v/>
      </c>
      <c r="D551" s="198" t="str">
        <f>IF('DATA - Baseline'!D551="","",'DATA - Baseline'!D551)</f>
        <v/>
      </c>
      <c r="E551" s="178" t="str">
        <f>IF('DATA - Baseline'!E551="","",'DATA - Baseline'!E551)</f>
        <v/>
      </c>
      <c r="F551" s="178" t="str">
        <f>IF('DATA - Baseline'!F551="","",'DATA - Baseline'!F551)</f>
        <v/>
      </c>
      <c r="G551" s="178" t="str">
        <f>IF('DATA - Baseline'!G550="","",INDEX(Codes,MATCH('DATA - Baseline'!G550,Modes,0)))</f>
        <v/>
      </c>
      <c r="H551" s="178"/>
      <c r="I551" s="178" t="str">
        <f>IF('DATA - Baseline'!I551="","",INDEX(Codes,MATCH('DATA - Baseline'!I551,Modes,0)))</f>
        <v/>
      </c>
      <c r="J551" s="134"/>
      <c r="K551" s="192" t="str">
        <f>IF('DATA - Baseline'!K551=0,"",IF('DATA - Baseline'!K551="","",'DATA - Baseline'!K551))</f>
        <v/>
      </c>
      <c r="L551" s="192" t="str">
        <f>IF('DATA - Baseline'!L551="Yes",1,IF('DATA - Baseline'!L551="No",2,""))</f>
        <v/>
      </c>
      <c r="M551" s="192" t="str">
        <f>IF('DATA - Baseline'!M551="Yes",1,IF('DATA - Baseline'!M551="No",2,""))</f>
        <v/>
      </c>
      <c r="N551" s="178" t="str">
        <f>IF('DATA - Baseline'!N551="Relaxed",1,IF('DATA - Baseline'!N551="Rushed",2,IF('DATA - Baseline'!N551="Happy",3,IF('DATA - Baseline'!N551="Frustrated",4,IF('DATA - Baseline'!N551="Other",5,"")))))</f>
        <v/>
      </c>
      <c r="O551" s="176"/>
      <c r="P551" s="178" t="str">
        <f>IF('DATA - Baseline'!P551="","",'DATA - Baseline'!P551)</f>
        <v/>
      </c>
      <c r="Q551" s="178" t="str">
        <f>IF('DATA - Baseline'!Q551="Boy",1,IF('DATA - Baseline'!Q551="Girl",2,""))</f>
        <v/>
      </c>
      <c r="R551" s="192" t="str">
        <f>IF('DATA - Baseline'!R551&gt;0,'DATA - Baseline'!R551,"")</f>
        <v/>
      </c>
      <c r="S551" s="178" t="str">
        <f>IF('DATA - Baseline'!S551="Less than 0.5km",1,IF('DATA - Baseline'!S551="0.51 to 1.59km",2,IF('DATA - Baseline'!S551="1.6 to 3km",3,IF('DATA - Baseline'!S551="Over 3km",4, ""))))</f>
        <v/>
      </c>
      <c r="T551" s="126"/>
      <c r="U551" s="135"/>
      <c r="V551" s="135"/>
      <c r="W551" s="135"/>
      <c r="X551" s="135"/>
      <c r="Y551" s="135"/>
      <c r="Z551" s="178" t="str">
        <f>IF('DATA - Baseline'!Z551="STRONGLY AGREE",1,IF('DATA - Baseline'!Z551="AGREE",2,IF('DATA - Baseline'!Z551="DISAGREE",3,IF('DATA - Baseline'!Z551="STRONGLY DISAGREE",4, ""))))</f>
        <v/>
      </c>
      <c r="AA551" s="178" t="str">
        <f>IF(C551="","",(IF(COUNTA('DATA - Baseline'!AB551:AV551)&gt;0,1,2)))</f>
        <v/>
      </c>
      <c r="AB551" s="152"/>
      <c r="AC551" s="153"/>
      <c r="AD551" s="153"/>
      <c r="AE551" s="153"/>
      <c r="AF551" s="153"/>
      <c r="AG551" s="153"/>
      <c r="AH551" s="150"/>
      <c r="AI551" s="156"/>
      <c r="AJ551" s="156"/>
      <c r="AK551" s="156"/>
      <c r="AL551" s="156"/>
      <c r="AM551" s="156"/>
      <c r="AN551" s="156"/>
      <c r="AO551" s="157"/>
      <c r="AP551" s="158"/>
      <c r="AQ551" s="158"/>
      <c r="AR551" s="158"/>
      <c r="AS551" s="158"/>
      <c r="AT551" s="158"/>
      <c r="AU551" s="158"/>
      <c r="AV551" s="158"/>
      <c r="AW551" s="178" t="str">
        <f>IF('DATA - Baseline'!AW551="Relaxed",1,IF('DATA - Baseline'!AW551="Rushed",2,IF('DATA - Baseline'!AW551="Happy",3,IF('DATA - Baseline'!AW551="Tired",4,""))))</f>
        <v/>
      </c>
      <c r="AX551" s="178" t="str">
        <f>IF('DATA - Baseline'!AX551="Relaxed",1,IF('DATA - Baseline'!AX551="Rushed",2,IF('DATA - Baseline'!AX551="Happy",3,IF('DATA - Baseline'!AX551="Tired",4,""))))</f>
        <v/>
      </c>
      <c r="AY551" s="154"/>
      <c r="AZ551" s="314" t="str">
        <f>IF('DATA - Baseline'!AZ551="Yes",1,IF('DATA - Baseline'!AZ551="No",2,""))</f>
        <v/>
      </c>
      <c r="BA551" s="273"/>
      <c r="BB551" s="159"/>
      <c r="BC551" s="159"/>
      <c r="BE551" s="175"/>
    </row>
    <row r="552" spans="1:57" s="132" customFormat="1" ht="15" x14ac:dyDescent="0.3">
      <c r="A552" s="148"/>
      <c r="B552" s="149"/>
      <c r="C552" s="236" t="str">
        <f t="shared" si="8"/>
        <v/>
      </c>
      <c r="D552" s="198" t="str">
        <f>IF('DATA - Baseline'!D552="","",'DATA - Baseline'!D552)</f>
        <v/>
      </c>
      <c r="E552" s="178" t="str">
        <f>IF('DATA - Baseline'!E552="","",'DATA - Baseline'!E552)</f>
        <v/>
      </c>
      <c r="F552" s="178" t="str">
        <f>IF('DATA - Baseline'!F552="","",'DATA - Baseline'!F552)</f>
        <v/>
      </c>
      <c r="G552" s="178" t="str">
        <f>IF('DATA - Baseline'!G551="","",INDEX(Codes,MATCH('DATA - Baseline'!G551,Modes,0)))</f>
        <v/>
      </c>
      <c r="H552" s="178"/>
      <c r="I552" s="178" t="str">
        <f>IF('DATA - Baseline'!I552="","",INDEX(Codes,MATCH('DATA - Baseline'!I552,Modes,0)))</f>
        <v/>
      </c>
      <c r="J552" s="134"/>
      <c r="K552" s="192" t="str">
        <f>IF('DATA - Baseline'!K552=0,"",IF('DATA - Baseline'!K552="","",'DATA - Baseline'!K552))</f>
        <v/>
      </c>
      <c r="L552" s="192" t="str">
        <f>IF('DATA - Baseline'!L552="Yes",1,IF('DATA - Baseline'!L552="No",2,""))</f>
        <v/>
      </c>
      <c r="M552" s="192" t="str">
        <f>IF('DATA - Baseline'!M552="Yes",1,IF('DATA - Baseline'!M552="No",2,""))</f>
        <v/>
      </c>
      <c r="N552" s="178" t="str">
        <f>IF('DATA - Baseline'!N552="Relaxed",1,IF('DATA - Baseline'!N552="Rushed",2,IF('DATA - Baseline'!N552="Happy",3,IF('DATA - Baseline'!N552="Frustrated",4,IF('DATA - Baseline'!N552="Other",5,"")))))</f>
        <v/>
      </c>
      <c r="O552" s="176"/>
      <c r="P552" s="178" t="str">
        <f>IF('DATA - Baseline'!P552="","",'DATA - Baseline'!P552)</f>
        <v/>
      </c>
      <c r="Q552" s="178" t="str">
        <f>IF('DATA - Baseline'!Q552="Boy",1,IF('DATA - Baseline'!Q552="Girl",2,""))</f>
        <v/>
      </c>
      <c r="R552" s="192" t="str">
        <f>IF('DATA - Baseline'!R552&gt;0,'DATA - Baseline'!R552,"")</f>
        <v/>
      </c>
      <c r="S552" s="178" t="str">
        <f>IF('DATA - Baseline'!S552="Less than 0.5km",1,IF('DATA - Baseline'!S552="0.51 to 1.59km",2,IF('DATA - Baseline'!S552="1.6 to 3km",3,IF('DATA - Baseline'!S552="Over 3km",4, ""))))</f>
        <v/>
      </c>
      <c r="T552" s="126"/>
      <c r="U552" s="135"/>
      <c r="V552" s="135"/>
      <c r="W552" s="135"/>
      <c r="X552" s="135"/>
      <c r="Y552" s="135"/>
      <c r="Z552" s="178" t="str">
        <f>IF('DATA - Baseline'!Z552="STRONGLY AGREE",1,IF('DATA - Baseline'!Z552="AGREE",2,IF('DATA - Baseline'!Z552="DISAGREE",3,IF('DATA - Baseline'!Z552="STRONGLY DISAGREE",4, ""))))</f>
        <v/>
      </c>
      <c r="AA552" s="178" t="str">
        <f>IF(C552="","",(IF(COUNTA('DATA - Baseline'!AB552:AV552)&gt;0,1,2)))</f>
        <v/>
      </c>
      <c r="AB552" s="152"/>
      <c r="AC552" s="153"/>
      <c r="AD552" s="153"/>
      <c r="AE552" s="153"/>
      <c r="AF552" s="153"/>
      <c r="AG552" s="153"/>
      <c r="AH552" s="151"/>
      <c r="AI552" s="156"/>
      <c r="AJ552" s="156"/>
      <c r="AK552" s="156"/>
      <c r="AL552" s="156"/>
      <c r="AM552" s="156"/>
      <c r="AN552" s="156"/>
      <c r="AO552" s="157"/>
      <c r="AP552" s="158"/>
      <c r="AQ552" s="158"/>
      <c r="AR552" s="158"/>
      <c r="AS552" s="158"/>
      <c r="AT552" s="158"/>
      <c r="AU552" s="158"/>
      <c r="AV552" s="158"/>
      <c r="AW552" s="178" t="str">
        <f>IF('DATA - Baseline'!AW552="Relaxed",1,IF('DATA - Baseline'!AW552="Rushed",2,IF('DATA - Baseline'!AW552="Happy",3,IF('DATA - Baseline'!AW552="Tired",4,""))))</f>
        <v/>
      </c>
      <c r="AX552" s="178" t="str">
        <f>IF('DATA - Baseline'!AX552="Relaxed",1,IF('DATA - Baseline'!AX552="Rushed",2,IF('DATA - Baseline'!AX552="Happy",3,IF('DATA - Baseline'!AX552="Tired",4,""))))</f>
        <v/>
      </c>
      <c r="AY552" s="154"/>
      <c r="AZ552" s="314" t="str">
        <f>IF('DATA - Baseline'!AZ552="Yes",1,IF('DATA - Baseline'!AZ552="No",2,""))</f>
        <v/>
      </c>
      <c r="BA552" s="273"/>
      <c r="BB552" s="159"/>
      <c r="BC552" s="159"/>
      <c r="BE552" s="175"/>
    </row>
    <row r="553" spans="1:57" s="132" customFormat="1" ht="15" x14ac:dyDescent="0.3">
      <c r="A553" s="148"/>
      <c r="B553" s="149"/>
      <c r="C553" s="236" t="str">
        <f t="shared" si="8"/>
        <v/>
      </c>
      <c r="D553" s="198" t="str">
        <f>IF('DATA - Baseline'!D553="","",'DATA - Baseline'!D553)</f>
        <v/>
      </c>
      <c r="E553" s="178" t="str">
        <f>IF('DATA - Baseline'!E553="","",'DATA - Baseline'!E553)</f>
        <v/>
      </c>
      <c r="F553" s="178" t="str">
        <f>IF('DATA - Baseline'!F553="","",'DATA - Baseline'!F553)</f>
        <v/>
      </c>
      <c r="G553" s="178" t="str">
        <f>IF('DATA - Baseline'!G552="","",INDEX(Codes,MATCH('DATA - Baseline'!G552,Modes,0)))</f>
        <v/>
      </c>
      <c r="H553" s="178"/>
      <c r="I553" s="178" t="str">
        <f>IF('DATA - Baseline'!I553="","",INDEX(Codes,MATCH('DATA - Baseline'!I553,Modes,0)))</f>
        <v/>
      </c>
      <c r="J553" s="134"/>
      <c r="K553" s="192" t="str">
        <f>IF('DATA - Baseline'!K553=0,"",IF('DATA - Baseline'!K553="","",'DATA - Baseline'!K553))</f>
        <v/>
      </c>
      <c r="L553" s="192" t="str">
        <f>IF('DATA - Baseline'!L553="Yes",1,IF('DATA - Baseline'!L553="No",2,""))</f>
        <v/>
      </c>
      <c r="M553" s="192" t="str">
        <f>IF('DATA - Baseline'!M553="Yes",1,IF('DATA - Baseline'!M553="No",2,""))</f>
        <v/>
      </c>
      <c r="N553" s="178" t="str">
        <f>IF('DATA - Baseline'!N553="Relaxed",1,IF('DATA - Baseline'!N553="Rushed",2,IF('DATA - Baseline'!N553="Happy",3,IF('DATA - Baseline'!N553="Frustrated",4,IF('DATA - Baseline'!N553="Other",5,"")))))</f>
        <v/>
      </c>
      <c r="O553" s="176"/>
      <c r="P553" s="178" t="str">
        <f>IF('DATA - Baseline'!P553="","",'DATA - Baseline'!P553)</f>
        <v/>
      </c>
      <c r="Q553" s="178" t="str">
        <f>IF('DATA - Baseline'!Q553="Boy",1,IF('DATA - Baseline'!Q553="Girl",2,""))</f>
        <v/>
      </c>
      <c r="R553" s="192" t="str">
        <f>IF('DATA - Baseline'!R553&gt;0,'DATA - Baseline'!R553,"")</f>
        <v/>
      </c>
      <c r="S553" s="178" t="str">
        <f>IF('DATA - Baseline'!S553="Less than 0.5km",1,IF('DATA - Baseline'!S553="0.51 to 1.59km",2,IF('DATA - Baseline'!S553="1.6 to 3km",3,IF('DATA - Baseline'!S553="Over 3km",4, ""))))</f>
        <v/>
      </c>
      <c r="T553" s="126"/>
      <c r="U553" s="135"/>
      <c r="V553" s="135"/>
      <c r="W553" s="135"/>
      <c r="X553" s="135"/>
      <c r="Y553" s="135"/>
      <c r="Z553" s="178" t="str">
        <f>IF('DATA - Baseline'!Z553="STRONGLY AGREE",1,IF('DATA - Baseline'!Z553="AGREE",2,IF('DATA - Baseline'!Z553="DISAGREE",3,IF('DATA - Baseline'!Z553="STRONGLY DISAGREE",4, ""))))</f>
        <v/>
      </c>
      <c r="AA553" s="178" t="str">
        <f>IF(C553="","",(IF(COUNTA('DATA - Baseline'!AB553:AV553)&gt;0,1,2)))</f>
        <v/>
      </c>
      <c r="AB553" s="152"/>
      <c r="AC553" s="153"/>
      <c r="AD553" s="153"/>
      <c r="AE553" s="153"/>
      <c r="AF553" s="153"/>
      <c r="AG553" s="153"/>
      <c r="AH553" s="151"/>
      <c r="AI553" s="156"/>
      <c r="AJ553" s="156"/>
      <c r="AK553" s="156"/>
      <c r="AL553" s="156"/>
      <c r="AM553" s="156"/>
      <c r="AN553" s="156"/>
      <c r="AO553" s="157"/>
      <c r="AP553" s="158"/>
      <c r="AQ553" s="158"/>
      <c r="AR553" s="158"/>
      <c r="AS553" s="158"/>
      <c r="AT553" s="158"/>
      <c r="AU553" s="158"/>
      <c r="AV553" s="158"/>
      <c r="AW553" s="178" t="str">
        <f>IF('DATA - Baseline'!AW553="Relaxed",1,IF('DATA - Baseline'!AW553="Rushed",2,IF('DATA - Baseline'!AW553="Happy",3,IF('DATA - Baseline'!AW553="Tired",4,""))))</f>
        <v/>
      </c>
      <c r="AX553" s="178" t="str">
        <f>IF('DATA - Baseline'!AX553="Relaxed",1,IF('DATA - Baseline'!AX553="Rushed",2,IF('DATA - Baseline'!AX553="Happy",3,IF('DATA - Baseline'!AX553="Tired",4,""))))</f>
        <v/>
      </c>
      <c r="AY553" s="154"/>
      <c r="AZ553" s="314" t="str">
        <f>IF('DATA - Baseline'!AZ553="Yes",1,IF('DATA - Baseline'!AZ553="No",2,""))</f>
        <v/>
      </c>
      <c r="BA553" s="273"/>
      <c r="BB553" s="159"/>
      <c r="BC553" s="159"/>
      <c r="BE553" s="175"/>
    </row>
    <row r="554" spans="1:57" s="132" customFormat="1" ht="15" x14ac:dyDescent="0.3">
      <c r="A554" s="148"/>
      <c r="B554" s="149"/>
      <c r="C554" s="236" t="str">
        <f t="shared" si="8"/>
        <v/>
      </c>
      <c r="D554" s="198" t="str">
        <f>IF('DATA - Baseline'!D554="","",'DATA - Baseline'!D554)</f>
        <v/>
      </c>
      <c r="E554" s="178" t="str">
        <f>IF('DATA - Baseline'!E554="","",'DATA - Baseline'!E554)</f>
        <v/>
      </c>
      <c r="F554" s="178" t="str">
        <f>IF('DATA - Baseline'!F554="","",'DATA - Baseline'!F554)</f>
        <v/>
      </c>
      <c r="G554" s="178" t="str">
        <f>IF('DATA - Baseline'!G553="","",INDEX(Codes,MATCH('DATA - Baseline'!G553,Modes,0)))</f>
        <v/>
      </c>
      <c r="H554" s="178"/>
      <c r="I554" s="178" t="str">
        <f>IF('DATA - Baseline'!I554="","",INDEX(Codes,MATCH('DATA - Baseline'!I554,Modes,0)))</f>
        <v/>
      </c>
      <c r="J554" s="134"/>
      <c r="K554" s="192" t="str">
        <f>IF('DATA - Baseline'!K554=0,"",IF('DATA - Baseline'!K554="","",'DATA - Baseline'!K554))</f>
        <v/>
      </c>
      <c r="L554" s="192" t="str">
        <f>IF('DATA - Baseline'!L554="Yes",1,IF('DATA - Baseline'!L554="No",2,""))</f>
        <v/>
      </c>
      <c r="M554" s="192" t="str">
        <f>IF('DATA - Baseline'!M554="Yes",1,IF('DATA - Baseline'!M554="No",2,""))</f>
        <v/>
      </c>
      <c r="N554" s="178" t="str">
        <f>IF('DATA - Baseline'!N554="Relaxed",1,IF('DATA - Baseline'!N554="Rushed",2,IF('DATA - Baseline'!N554="Happy",3,IF('DATA - Baseline'!N554="Frustrated",4,IF('DATA - Baseline'!N554="Other",5,"")))))</f>
        <v/>
      </c>
      <c r="O554" s="176"/>
      <c r="P554" s="178" t="str">
        <f>IF('DATA - Baseline'!P554="","",'DATA - Baseline'!P554)</f>
        <v/>
      </c>
      <c r="Q554" s="178" t="str">
        <f>IF('DATA - Baseline'!Q554="Boy",1,IF('DATA - Baseline'!Q554="Girl",2,""))</f>
        <v/>
      </c>
      <c r="R554" s="192" t="str">
        <f>IF('DATA - Baseline'!R554&gt;0,'DATA - Baseline'!R554,"")</f>
        <v/>
      </c>
      <c r="S554" s="178" t="str">
        <f>IF('DATA - Baseline'!S554="Less than 0.5km",1,IF('DATA - Baseline'!S554="0.51 to 1.59km",2,IF('DATA - Baseline'!S554="1.6 to 3km",3,IF('DATA - Baseline'!S554="Over 3km",4, ""))))</f>
        <v/>
      </c>
      <c r="T554" s="126"/>
      <c r="U554" s="135"/>
      <c r="V554" s="135"/>
      <c r="W554" s="135"/>
      <c r="X554" s="135"/>
      <c r="Y554" s="135"/>
      <c r="Z554" s="178" t="str">
        <f>IF('DATA - Baseline'!Z554="STRONGLY AGREE",1,IF('DATA - Baseline'!Z554="AGREE",2,IF('DATA - Baseline'!Z554="DISAGREE",3,IF('DATA - Baseline'!Z554="STRONGLY DISAGREE",4, ""))))</f>
        <v/>
      </c>
      <c r="AA554" s="178" t="str">
        <f>IF(C554="","",(IF(COUNTA('DATA - Baseline'!AB554:AV554)&gt;0,1,2)))</f>
        <v/>
      </c>
      <c r="AB554" s="152"/>
      <c r="AC554" s="153"/>
      <c r="AD554" s="153"/>
      <c r="AE554" s="153"/>
      <c r="AF554" s="153"/>
      <c r="AG554" s="153"/>
      <c r="AH554" s="151"/>
      <c r="AI554" s="156"/>
      <c r="AJ554" s="156"/>
      <c r="AK554" s="156"/>
      <c r="AL554" s="156"/>
      <c r="AM554" s="156"/>
      <c r="AN554" s="156"/>
      <c r="AO554" s="157"/>
      <c r="AP554" s="158"/>
      <c r="AQ554" s="158"/>
      <c r="AR554" s="158"/>
      <c r="AS554" s="158"/>
      <c r="AT554" s="158"/>
      <c r="AU554" s="158"/>
      <c r="AV554" s="158"/>
      <c r="AW554" s="178" t="str">
        <f>IF('DATA - Baseline'!AW554="Relaxed",1,IF('DATA - Baseline'!AW554="Rushed",2,IF('DATA - Baseline'!AW554="Happy",3,IF('DATA - Baseline'!AW554="Tired",4,""))))</f>
        <v/>
      </c>
      <c r="AX554" s="178" t="str">
        <f>IF('DATA - Baseline'!AX554="Relaxed",1,IF('DATA - Baseline'!AX554="Rushed",2,IF('DATA - Baseline'!AX554="Happy",3,IF('DATA - Baseline'!AX554="Tired",4,""))))</f>
        <v/>
      </c>
      <c r="AY554" s="154"/>
      <c r="AZ554" s="314" t="str">
        <f>IF('DATA - Baseline'!AZ554="Yes",1,IF('DATA - Baseline'!AZ554="No",2,""))</f>
        <v/>
      </c>
      <c r="BA554" s="273"/>
      <c r="BB554" s="159"/>
      <c r="BC554" s="159"/>
      <c r="BE554" s="175"/>
    </row>
    <row r="555" spans="1:57" s="132" customFormat="1" ht="15" x14ac:dyDescent="0.3">
      <c r="A555" s="148"/>
      <c r="B555" s="149"/>
      <c r="C555" s="236" t="str">
        <f t="shared" si="8"/>
        <v/>
      </c>
      <c r="D555" s="198" t="str">
        <f>IF('DATA - Baseline'!D555="","",'DATA - Baseline'!D555)</f>
        <v/>
      </c>
      <c r="E555" s="178" t="str">
        <f>IF('DATA - Baseline'!E555="","",'DATA - Baseline'!E555)</f>
        <v/>
      </c>
      <c r="F555" s="178" t="str">
        <f>IF('DATA - Baseline'!F555="","",'DATA - Baseline'!F555)</f>
        <v/>
      </c>
      <c r="G555" s="178" t="str">
        <f>IF('DATA - Baseline'!G554="","",INDEX(Codes,MATCH('DATA - Baseline'!G554,Modes,0)))</f>
        <v/>
      </c>
      <c r="H555" s="178"/>
      <c r="I555" s="178" t="str">
        <f>IF('DATA - Baseline'!I555="","",INDEX(Codes,MATCH('DATA - Baseline'!I555,Modes,0)))</f>
        <v/>
      </c>
      <c r="J555" s="134"/>
      <c r="K555" s="192" t="str">
        <f>IF('DATA - Baseline'!K555=0,"",IF('DATA - Baseline'!K555="","",'DATA - Baseline'!K555))</f>
        <v/>
      </c>
      <c r="L555" s="192" t="str">
        <f>IF('DATA - Baseline'!L555="Yes",1,IF('DATA - Baseline'!L555="No",2,""))</f>
        <v/>
      </c>
      <c r="M555" s="192" t="str">
        <f>IF('DATA - Baseline'!M555="Yes",1,IF('DATA - Baseline'!M555="No",2,""))</f>
        <v/>
      </c>
      <c r="N555" s="178" t="str">
        <f>IF('DATA - Baseline'!N555="Relaxed",1,IF('DATA - Baseline'!N555="Rushed",2,IF('DATA - Baseline'!N555="Happy",3,IF('DATA - Baseline'!N555="Frustrated",4,IF('DATA - Baseline'!N555="Other",5,"")))))</f>
        <v/>
      </c>
      <c r="O555" s="176"/>
      <c r="P555" s="178" t="str">
        <f>IF('DATA - Baseline'!P555="","",'DATA - Baseline'!P555)</f>
        <v/>
      </c>
      <c r="Q555" s="178" t="str">
        <f>IF('DATA - Baseline'!Q555="Boy",1,IF('DATA - Baseline'!Q555="Girl",2,""))</f>
        <v/>
      </c>
      <c r="R555" s="192" t="str">
        <f>IF('DATA - Baseline'!R555&gt;0,'DATA - Baseline'!R555,"")</f>
        <v/>
      </c>
      <c r="S555" s="178" t="str">
        <f>IF('DATA - Baseline'!S555="Less than 0.5km",1,IF('DATA - Baseline'!S555="0.51 to 1.59km",2,IF('DATA - Baseline'!S555="1.6 to 3km",3,IF('DATA - Baseline'!S555="Over 3km",4, ""))))</f>
        <v/>
      </c>
      <c r="T555" s="126"/>
      <c r="U555" s="135"/>
      <c r="V555" s="135"/>
      <c r="W555" s="135"/>
      <c r="X555" s="135"/>
      <c r="Y555" s="135"/>
      <c r="Z555" s="178" t="str">
        <f>IF('DATA - Baseline'!Z555="STRONGLY AGREE",1,IF('DATA - Baseline'!Z555="AGREE",2,IF('DATA - Baseline'!Z555="DISAGREE",3,IF('DATA - Baseline'!Z555="STRONGLY DISAGREE",4, ""))))</f>
        <v/>
      </c>
      <c r="AA555" s="178" t="str">
        <f>IF(C555="","",(IF(COUNTA('DATA - Baseline'!AB555:AV555)&gt;0,1,2)))</f>
        <v/>
      </c>
      <c r="AB555" s="152"/>
      <c r="AC555" s="153"/>
      <c r="AD555" s="153"/>
      <c r="AE555" s="153"/>
      <c r="AF555" s="153"/>
      <c r="AG555" s="153"/>
      <c r="AH555" s="151"/>
      <c r="AI555" s="156"/>
      <c r="AJ555" s="156"/>
      <c r="AK555" s="156"/>
      <c r="AL555" s="156"/>
      <c r="AM555" s="156"/>
      <c r="AN555" s="156"/>
      <c r="AO555" s="157"/>
      <c r="AP555" s="158"/>
      <c r="AQ555" s="158"/>
      <c r="AR555" s="158"/>
      <c r="AS555" s="158"/>
      <c r="AT555" s="158"/>
      <c r="AU555" s="158"/>
      <c r="AV555" s="158"/>
      <c r="AW555" s="178" t="str">
        <f>IF('DATA - Baseline'!AW555="Relaxed",1,IF('DATA - Baseline'!AW555="Rushed",2,IF('DATA - Baseline'!AW555="Happy",3,IF('DATA - Baseline'!AW555="Tired",4,""))))</f>
        <v/>
      </c>
      <c r="AX555" s="178" t="str">
        <f>IF('DATA - Baseline'!AX555="Relaxed",1,IF('DATA - Baseline'!AX555="Rushed",2,IF('DATA - Baseline'!AX555="Happy",3,IF('DATA - Baseline'!AX555="Tired",4,""))))</f>
        <v/>
      </c>
      <c r="AY555" s="154"/>
      <c r="AZ555" s="314" t="str">
        <f>IF('DATA - Baseline'!AZ555="Yes",1,IF('DATA - Baseline'!AZ555="No",2,""))</f>
        <v/>
      </c>
      <c r="BA555" s="273"/>
      <c r="BB555" s="159"/>
      <c r="BC555" s="159"/>
      <c r="BE555" s="175"/>
    </row>
    <row r="556" spans="1:57" s="132" customFormat="1" ht="15" x14ac:dyDescent="0.3">
      <c r="A556" s="148"/>
      <c r="B556" s="149"/>
      <c r="C556" s="236" t="str">
        <f t="shared" si="8"/>
        <v/>
      </c>
      <c r="D556" s="198" t="str">
        <f>IF('DATA - Baseline'!D556="","",'DATA - Baseline'!D556)</f>
        <v/>
      </c>
      <c r="E556" s="178" t="str">
        <f>IF('DATA - Baseline'!E556="","",'DATA - Baseline'!E556)</f>
        <v/>
      </c>
      <c r="F556" s="178" t="str">
        <f>IF('DATA - Baseline'!F556="","",'DATA - Baseline'!F556)</f>
        <v/>
      </c>
      <c r="G556" s="178" t="str">
        <f>IF('DATA - Baseline'!G555="","",INDEX(Codes,MATCH('DATA - Baseline'!G555,Modes,0)))</f>
        <v/>
      </c>
      <c r="H556" s="178"/>
      <c r="I556" s="178" t="str">
        <f>IF('DATA - Baseline'!I556="","",INDEX(Codes,MATCH('DATA - Baseline'!I556,Modes,0)))</f>
        <v/>
      </c>
      <c r="J556" s="134"/>
      <c r="K556" s="192" t="str">
        <f>IF('DATA - Baseline'!K556=0,"",IF('DATA - Baseline'!K556="","",'DATA - Baseline'!K556))</f>
        <v/>
      </c>
      <c r="L556" s="192" t="str">
        <f>IF('DATA - Baseline'!L556="Yes",1,IF('DATA - Baseline'!L556="No",2,""))</f>
        <v/>
      </c>
      <c r="M556" s="192" t="str">
        <f>IF('DATA - Baseline'!M556="Yes",1,IF('DATA - Baseline'!M556="No",2,""))</f>
        <v/>
      </c>
      <c r="N556" s="178" t="str">
        <f>IF('DATA - Baseline'!N556="Relaxed",1,IF('DATA - Baseline'!N556="Rushed",2,IF('DATA - Baseline'!N556="Happy",3,IF('DATA - Baseline'!N556="Frustrated",4,IF('DATA - Baseline'!N556="Other",5,"")))))</f>
        <v/>
      </c>
      <c r="O556" s="176"/>
      <c r="P556" s="178" t="str">
        <f>IF('DATA - Baseline'!P556="","",'DATA - Baseline'!P556)</f>
        <v/>
      </c>
      <c r="Q556" s="178" t="str">
        <f>IF('DATA - Baseline'!Q556="Boy",1,IF('DATA - Baseline'!Q556="Girl",2,""))</f>
        <v/>
      </c>
      <c r="R556" s="192" t="str">
        <f>IF('DATA - Baseline'!R556&gt;0,'DATA - Baseline'!R556,"")</f>
        <v/>
      </c>
      <c r="S556" s="178" t="str">
        <f>IF('DATA - Baseline'!S556="Less than 0.5km",1,IF('DATA - Baseline'!S556="0.51 to 1.59km",2,IF('DATA - Baseline'!S556="1.6 to 3km",3,IF('DATA - Baseline'!S556="Over 3km",4, ""))))</f>
        <v/>
      </c>
      <c r="T556" s="126"/>
      <c r="U556" s="135"/>
      <c r="V556" s="135"/>
      <c r="W556" s="135"/>
      <c r="X556" s="135"/>
      <c r="Y556" s="135"/>
      <c r="Z556" s="178" t="str">
        <f>IF('DATA - Baseline'!Z556="STRONGLY AGREE",1,IF('DATA - Baseline'!Z556="AGREE",2,IF('DATA - Baseline'!Z556="DISAGREE",3,IF('DATA - Baseline'!Z556="STRONGLY DISAGREE",4, ""))))</f>
        <v/>
      </c>
      <c r="AA556" s="178" t="str">
        <f>IF(C556="","",(IF(COUNTA('DATA - Baseline'!AB556:AV556)&gt;0,1,2)))</f>
        <v/>
      </c>
      <c r="AB556" s="152"/>
      <c r="AC556" s="153"/>
      <c r="AD556" s="153"/>
      <c r="AE556" s="153"/>
      <c r="AF556" s="153"/>
      <c r="AG556" s="153"/>
      <c r="AH556" s="151"/>
      <c r="AI556" s="156"/>
      <c r="AJ556" s="156"/>
      <c r="AK556" s="156"/>
      <c r="AL556" s="156"/>
      <c r="AM556" s="156"/>
      <c r="AN556" s="156"/>
      <c r="AO556" s="157"/>
      <c r="AP556" s="158"/>
      <c r="AQ556" s="158"/>
      <c r="AR556" s="158"/>
      <c r="AS556" s="158"/>
      <c r="AT556" s="158"/>
      <c r="AU556" s="158"/>
      <c r="AV556" s="158"/>
      <c r="AW556" s="178" t="str">
        <f>IF('DATA - Baseline'!AW556="Relaxed",1,IF('DATA - Baseline'!AW556="Rushed",2,IF('DATA - Baseline'!AW556="Happy",3,IF('DATA - Baseline'!AW556="Tired",4,""))))</f>
        <v/>
      </c>
      <c r="AX556" s="178" t="str">
        <f>IF('DATA - Baseline'!AX556="Relaxed",1,IF('DATA - Baseline'!AX556="Rushed",2,IF('DATA - Baseline'!AX556="Happy",3,IF('DATA - Baseline'!AX556="Tired",4,""))))</f>
        <v/>
      </c>
      <c r="AY556" s="154"/>
      <c r="AZ556" s="314" t="str">
        <f>IF('DATA - Baseline'!AZ556="Yes",1,IF('DATA - Baseline'!AZ556="No",2,""))</f>
        <v/>
      </c>
      <c r="BA556" s="273"/>
      <c r="BB556" s="159"/>
      <c r="BC556" s="159"/>
      <c r="BE556" s="175"/>
    </row>
    <row r="557" spans="1:57" s="132" customFormat="1" ht="15" x14ac:dyDescent="0.3">
      <c r="A557" s="148"/>
      <c r="B557" s="149"/>
      <c r="C557" s="236" t="str">
        <f t="shared" si="8"/>
        <v/>
      </c>
      <c r="D557" s="198" t="str">
        <f>IF('DATA - Baseline'!D557="","",'DATA - Baseline'!D557)</f>
        <v/>
      </c>
      <c r="E557" s="178" t="str">
        <f>IF('DATA - Baseline'!E557="","",'DATA - Baseline'!E557)</f>
        <v/>
      </c>
      <c r="F557" s="178" t="str">
        <f>IF('DATA - Baseline'!F557="","",'DATA - Baseline'!F557)</f>
        <v/>
      </c>
      <c r="G557" s="178" t="str">
        <f>IF('DATA - Baseline'!G556="","",INDEX(Codes,MATCH('DATA - Baseline'!G556,Modes,0)))</f>
        <v/>
      </c>
      <c r="H557" s="178"/>
      <c r="I557" s="178" t="str">
        <f>IF('DATA - Baseline'!I557="","",INDEX(Codes,MATCH('DATA - Baseline'!I557,Modes,0)))</f>
        <v/>
      </c>
      <c r="J557" s="134"/>
      <c r="K557" s="192" t="str">
        <f>IF('DATA - Baseline'!K557=0,"",IF('DATA - Baseline'!K557="","",'DATA - Baseline'!K557))</f>
        <v/>
      </c>
      <c r="L557" s="192" t="str">
        <f>IF('DATA - Baseline'!L557="Yes",1,IF('DATA - Baseline'!L557="No",2,""))</f>
        <v/>
      </c>
      <c r="M557" s="192" t="str">
        <f>IF('DATA - Baseline'!M557="Yes",1,IF('DATA - Baseline'!M557="No",2,""))</f>
        <v/>
      </c>
      <c r="N557" s="178" t="str">
        <f>IF('DATA - Baseline'!N557="Relaxed",1,IF('DATA - Baseline'!N557="Rushed",2,IF('DATA - Baseline'!N557="Happy",3,IF('DATA - Baseline'!N557="Frustrated",4,IF('DATA - Baseline'!N557="Other",5,"")))))</f>
        <v/>
      </c>
      <c r="O557" s="176"/>
      <c r="P557" s="178" t="str">
        <f>IF('DATA - Baseline'!P557="","",'DATA - Baseline'!P557)</f>
        <v/>
      </c>
      <c r="Q557" s="178" t="str">
        <f>IF('DATA - Baseline'!Q557="Boy",1,IF('DATA - Baseline'!Q557="Girl",2,""))</f>
        <v/>
      </c>
      <c r="R557" s="192" t="str">
        <f>IF('DATA - Baseline'!R557&gt;0,'DATA - Baseline'!R557,"")</f>
        <v/>
      </c>
      <c r="S557" s="178" t="str">
        <f>IF('DATA - Baseline'!S557="Less than 0.5km",1,IF('DATA - Baseline'!S557="0.51 to 1.59km",2,IF('DATA - Baseline'!S557="1.6 to 3km",3,IF('DATA - Baseline'!S557="Over 3km",4, ""))))</f>
        <v/>
      </c>
      <c r="T557" s="126"/>
      <c r="U557" s="135"/>
      <c r="V557" s="135"/>
      <c r="W557" s="135"/>
      <c r="X557" s="135"/>
      <c r="Y557" s="135"/>
      <c r="Z557" s="178" t="str">
        <f>IF('DATA - Baseline'!Z557="STRONGLY AGREE",1,IF('DATA - Baseline'!Z557="AGREE",2,IF('DATA - Baseline'!Z557="DISAGREE",3,IF('DATA - Baseline'!Z557="STRONGLY DISAGREE",4, ""))))</f>
        <v/>
      </c>
      <c r="AA557" s="178" t="str">
        <f>IF(C557="","",(IF(COUNTA('DATA - Baseline'!AB557:AV557)&gt;0,1,2)))</f>
        <v/>
      </c>
      <c r="AB557" s="152"/>
      <c r="AC557" s="153"/>
      <c r="AD557" s="153"/>
      <c r="AE557" s="153"/>
      <c r="AF557" s="153"/>
      <c r="AG557" s="153"/>
      <c r="AH557" s="151"/>
      <c r="AI557" s="156"/>
      <c r="AJ557" s="156"/>
      <c r="AK557" s="156"/>
      <c r="AL557" s="156"/>
      <c r="AM557" s="156"/>
      <c r="AN557" s="156"/>
      <c r="AO557" s="157"/>
      <c r="AP557" s="158"/>
      <c r="AQ557" s="158"/>
      <c r="AR557" s="158"/>
      <c r="AS557" s="158"/>
      <c r="AT557" s="158"/>
      <c r="AU557" s="158"/>
      <c r="AV557" s="158"/>
      <c r="AW557" s="178" t="str">
        <f>IF('DATA - Baseline'!AW557="Relaxed",1,IF('DATA - Baseline'!AW557="Rushed",2,IF('DATA - Baseline'!AW557="Happy",3,IF('DATA - Baseline'!AW557="Tired",4,""))))</f>
        <v/>
      </c>
      <c r="AX557" s="178" t="str">
        <f>IF('DATA - Baseline'!AX557="Relaxed",1,IF('DATA - Baseline'!AX557="Rushed",2,IF('DATA - Baseline'!AX557="Happy",3,IF('DATA - Baseline'!AX557="Tired",4,""))))</f>
        <v/>
      </c>
      <c r="AY557" s="154"/>
      <c r="AZ557" s="314" t="str">
        <f>IF('DATA - Baseline'!AZ557="Yes",1,IF('DATA - Baseline'!AZ557="No",2,""))</f>
        <v/>
      </c>
      <c r="BA557" s="273"/>
      <c r="BB557" s="159"/>
      <c r="BC557" s="159"/>
      <c r="BE557" s="175"/>
    </row>
    <row r="558" spans="1:57" s="132" customFormat="1" ht="15" x14ac:dyDescent="0.3">
      <c r="A558" s="148"/>
      <c r="B558" s="149"/>
      <c r="C558" s="236" t="str">
        <f t="shared" si="8"/>
        <v/>
      </c>
      <c r="D558" s="198" t="str">
        <f>IF('DATA - Baseline'!D558="","",'DATA - Baseline'!D558)</f>
        <v/>
      </c>
      <c r="E558" s="178" t="str">
        <f>IF('DATA - Baseline'!E558="","",'DATA - Baseline'!E558)</f>
        <v/>
      </c>
      <c r="F558" s="178" t="str">
        <f>IF('DATA - Baseline'!F558="","",'DATA - Baseline'!F558)</f>
        <v/>
      </c>
      <c r="G558" s="178" t="str">
        <f>IF('DATA - Baseline'!G557="","",INDEX(Codes,MATCH('DATA - Baseline'!G557,Modes,0)))</f>
        <v/>
      </c>
      <c r="H558" s="178"/>
      <c r="I558" s="178" t="str">
        <f>IF('DATA - Baseline'!I558="","",INDEX(Codes,MATCH('DATA - Baseline'!I558,Modes,0)))</f>
        <v/>
      </c>
      <c r="J558" s="134"/>
      <c r="K558" s="192" t="str">
        <f>IF('DATA - Baseline'!K558=0,"",IF('DATA - Baseline'!K558="","",'DATA - Baseline'!K558))</f>
        <v/>
      </c>
      <c r="L558" s="192" t="str">
        <f>IF('DATA - Baseline'!L558="Yes",1,IF('DATA - Baseline'!L558="No",2,""))</f>
        <v/>
      </c>
      <c r="M558" s="192" t="str">
        <f>IF('DATA - Baseline'!M558="Yes",1,IF('DATA - Baseline'!M558="No",2,""))</f>
        <v/>
      </c>
      <c r="N558" s="178" t="str">
        <f>IF('DATA - Baseline'!N558="Relaxed",1,IF('DATA - Baseline'!N558="Rushed",2,IF('DATA - Baseline'!N558="Happy",3,IF('DATA - Baseline'!N558="Frustrated",4,IF('DATA - Baseline'!N558="Other",5,"")))))</f>
        <v/>
      </c>
      <c r="O558" s="176"/>
      <c r="P558" s="178" t="str">
        <f>IF('DATA - Baseline'!P558="","",'DATA - Baseline'!P558)</f>
        <v/>
      </c>
      <c r="Q558" s="178" t="str">
        <f>IF('DATA - Baseline'!Q558="Boy",1,IF('DATA - Baseline'!Q558="Girl",2,""))</f>
        <v/>
      </c>
      <c r="R558" s="192" t="str">
        <f>IF('DATA - Baseline'!R558&gt;0,'DATA - Baseline'!R558,"")</f>
        <v/>
      </c>
      <c r="S558" s="178" t="str">
        <f>IF('DATA - Baseline'!S558="Less than 0.5km",1,IF('DATA - Baseline'!S558="0.51 to 1.59km",2,IF('DATA - Baseline'!S558="1.6 to 3km",3,IF('DATA - Baseline'!S558="Over 3km",4, ""))))</f>
        <v/>
      </c>
      <c r="T558" s="126"/>
      <c r="U558" s="135"/>
      <c r="V558" s="135"/>
      <c r="W558" s="135"/>
      <c r="X558" s="135"/>
      <c r="Y558" s="135"/>
      <c r="Z558" s="178" t="str">
        <f>IF('DATA - Baseline'!Z558="STRONGLY AGREE",1,IF('DATA - Baseline'!Z558="AGREE",2,IF('DATA - Baseline'!Z558="DISAGREE",3,IF('DATA - Baseline'!Z558="STRONGLY DISAGREE",4, ""))))</f>
        <v/>
      </c>
      <c r="AA558" s="178" t="str">
        <f>IF(C558="","",(IF(COUNTA('DATA - Baseline'!AB558:AV558)&gt;0,1,2)))</f>
        <v/>
      </c>
      <c r="AB558" s="152"/>
      <c r="AC558" s="153"/>
      <c r="AD558" s="153"/>
      <c r="AE558" s="153"/>
      <c r="AF558" s="153"/>
      <c r="AG558" s="153"/>
      <c r="AH558" s="151"/>
      <c r="AI558" s="156"/>
      <c r="AJ558" s="156"/>
      <c r="AK558" s="156"/>
      <c r="AL558" s="156"/>
      <c r="AM558" s="156"/>
      <c r="AN558" s="156"/>
      <c r="AO558" s="157"/>
      <c r="AP558" s="158"/>
      <c r="AQ558" s="158"/>
      <c r="AR558" s="158"/>
      <c r="AS558" s="158"/>
      <c r="AT558" s="158"/>
      <c r="AU558" s="158"/>
      <c r="AV558" s="158"/>
      <c r="AW558" s="178" t="str">
        <f>IF('DATA - Baseline'!AW558="Relaxed",1,IF('DATA - Baseline'!AW558="Rushed",2,IF('DATA - Baseline'!AW558="Happy",3,IF('DATA - Baseline'!AW558="Tired",4,""))))</f>
        <v/>
      </c>
      <c r="AX558" s="178" t="str">
        <f>IF('DATA - Baseline'!AX558="Relaxed",1,IF('DATA - Baseline'!AX558="Rushed",2,IF('DATA - Baseline'!AX558="Happy",3,IF('DATA - Baseline'!AX558="Tired",4,""))))</f>
        <v/>
      </c>
      <c r="AY558" s="154"/>
      <c r="AZ558" s="314" t="str">
        <f>IF('DATA - Baseline'!AZ558="Yes",1,IF('DATA - Baseline'!AZ558="No",2,""))</f>
        <v/>
      </c>
      <c r="BA558" s="273"/>
      <c r="BB558" s="159"/>
      <c r="BC558" s="159"/>
      <c r="BE558" s="175"/>
    </row>
    <row r="559" spans="1:57" s="132" customFormat="1" ht="15" x14ac:dyDescent="0.3">
      <c r="A559" s="148"/>
      <c r="B559" s="149"/>
      <c r="C559" s="236" t="str">
        <f t="shared" si="8"/>
        <v/>
      </c>
      <c r="D559" s="198" t="str">
        <f>IF('DATA - Baseline'!D559="","",'DATA - Baseline'!D559)</f>
        <v/>
      </c>
      <c r="E559" s="178" t="str">
        <f>IF('DATA - Baseline'!E559="","",'DATA - Baseline'!E559)</f>
        <v/>
      </c>
      <c r="F559" s="178" t="str">
        <f>IF('DATA - Baseline'!F559="","",'DATA - Baseline'!F559)</f>
        <v/>
      </c>
      <c r="G559" s="178" t="str">
        <f>IF('DATA - Baseline'!G558="","",INDEX(Codes,MATCH('DATA - Baseline'!G558,Modes,0)))</f>
        <v/>
      </c>
      <c r="H559" s="178"/>
      <c r="I559" s="178" t="str">
        <f>IF('DATA - Baseline'!I559="","",INDEX(Codes,MATCH('DATA - Baseline'!I559,Modes,0)))</f>
        <v/>
      </c>
      <c r="J559" s="134"/>
      <c r="K559" s="192" t="str">
        <f>IF('DATA - Baseline'!K559=0,"",IF('DATA - Baseline'!K559="","",'DATA - Baseline'!K559))</f>
        <v/>
      </c>
      <c r="L559" s="192" t="str">
        <f>IF('DATA - Baseline'!L559="Yes",1,IF('DATA - Baseline'!L559="No",2,""))</f>
        <v/>
      </c>
      <c r="M559" s="192" t="str">
        <f>IF('DATA - Baseline'!M559="Yes",1,IF('DATA - Baseline'!M559="No",2,""))</f>
        <v/>
      </c>
      <c r="N559" s="178" t="str">
        <f>IF('DATA - Baseline'!N559="Relaxed",1,IF('DATA - Baseline'!N559="Rushed",2,IF('DATA - Baseline'!N559="Happy",3,IF('DATA - Baseline'!N559="Frustrated",4,IF('DATA - Baseline'!N559="Other",5,"")))))</f>
        <v/>
      </c>
      <c r="O559" s="176"/>
      <c r="P559" s="178" t="str">
        <f>IF('DATA - Baseline'!P559="","",'DATA - Baseline'!P559)</f>
        <v/>
      </c>
      <c r="Q559" s="178" t="str">
        <f>IF('DATA - Baseline'!Q559="Boy",1,IF('DATA - Baseline'!Q559="Girl",2,""))</f>
        <v/>
      </c>
      <c r="R559" s="192" t="str">
        <f>IF('DATA - Baseline'!R559&gt;0,'DATA - Baseline'!R559,"")</f>
        <v/>
      </c>
      <c r="S559" s="178" t="str">
        <f>IF('DATA - Baseline'!S559="Less than 0.5km",1,IF('DATA - Baseline'!S559="0.51 to 1.59km",2,IF('DATA - Baseline'!S559="1.6 to 3km",3,IF('DATA - Baseline'!S559="Over 3km",4, ""))))</f>
        <v/>
      </c>
      <c r="T559" s="126"/>
      <c r="U559" s="135"/>
      <c r="V559" s="135"/>
      <c r="W559" s="135"/>
      <c r="X559" s="135"/>
      <c r="Y559" s="135"/>
      <c r="Z559" s="178" t="str">
        <f>IF('DATA - Baseline'!Z559="STRONGLY AGREE",1,IF('DATA - Baseline'!Z559="AGREE",2,IF('DATA - Baseline'!Z559="DISAGREE",3,IF('DATA - Baseline'!Z559="STRONGLY DISAGREE",4, ""))))</f>
        <v/>
      </c>
      <c r="AA559" s="178" t="str">
        <f>IF(C559="","",(IF(COUNTA('DATA - Baseline'!AB559:AV559)&gt;0,1,2)))</f>
        <v/>
      </c>
      <c r="AB559" s="152"/>
      <c r="AC559" s="153"/>
      <c r="AD559" s="153"/>
      <c r="AE559" s="153"/>
      <c r="AF559" s="153"/>
      <c r="AG559" s="153"/>
      <c r="AH559" s="151"/>
      <c r="AI559" s="156"/>
      <c r="AJ559" s="156"/>
      <c r="AK559" s="156"/>
      <c r="AL559" s="156"/>
      <c r="AM559" s="156"/>
      <c r="AN559" s="156"/>
      <c r="AO559" s="157"/>
      <c r="AP559" s="158"/>
      <c r="AQ559" s="158"/>
      <c r="AR559" s="158"/>
      <c r="AS559" s="158"/>
      <c r="AT559" s="158"/>
      <c r="AU559" s="158"/>
      <c r="AV559" s="158"/>
      <c r="AW559" s="178" t="str">
        <f>IF('DATA - Baseline'!AW559="Relaxed",1,IF('DATA - Baseline'!AW559="Rushed",2,IF('DATA - Baseline'!AW559="Happy",3,IF('DATA - Baseline'!AW559="Tired",4,""))))</f>
        <v/>
      </c>
      <c r="AX559" s="178" t="str">
        <f>IF('DATA - Baseline'!AX559="Relaxed",1,IF('DATA - Baseline'!AX559="Rushed",2,IF('DATA - Baseline'!AX559="Happy",3,IF('DATA - Baseline'!AX559="Tired",4,""))))</f>
        <v/>
      </c>
      <c r="AY559" s="154"/>
      <c r="AZ559" s="314" t="str">
        <f>IF('DATA - Baseline'!AZ559="Yes",1,IF('DATA - Baseline'!AZ559="No",2,""))</f>
        <v/>
      </c>
      <c r="BA559" s="273"/>
      <c r="BB559" s="159"/>
      <c r="BC559" s="159"/>
      <c r="BE559" s="175"/>
    </row>
    <row r="560" spans="1:57" s="132" customFormat="1" ht="15" x14ac:dyDescent="0.3">
      <c r="A560" s="148"/>
      <c r="B560" s="149"/>
      <c r="C560" s="236" t="str">
        <f t="shared" si="8"/>
        <v/>
      </c>
      <c r="D560" s="198" t="str">
        <f>IF('DATA - Baseline'!D560="","",'DATA - Baseline'!D560)</f>
        <v/>
      </c>
      <c r="E560" s="178" t="str">
        <f>IF('DATA - Baseline'!E560="","",'DATA - Baseline'!E560)</f>
        <v/>
      </c>
      <c r="F560" s="178" t="str">
        <f>IF('DATA - Baseline'!F560="","",'DATA - Baseline'!F560)</f>
        <v/>
      </c>
      <c r="G560" s="178" t="str">
        <f>IF('DATA - Baseline'!G559="","",INDEX(Codes,MATCH('DATA - Baseline'!G559,Modes,0)))</f>
        <v/>
      </c>
      <c r="H560" s="178"/>
      <c r="I560" s="178" t="str">
        <f>IF('DATA - Baseline'!I560="","",INDEX(Codes,MATCH('DATA - Baseline'!I560,Modes,0)))</f>
        <v/>
      </c>
      <c r="J560" s="134"/>
      <c r="K560" s="192" t="str">
        <f>IF('DATA - Baseline'!K560=0,"",IF('DATA - Baseline'!K560="","",'DATA - Baseline'!K560))</f>
        <v/>
      </c>
      <c r="L560" s="192" t="str">
        <f>IF('DATA - Baseline'!L560="Yes",1,IF('DATA - Baseline'!L560="No",2,""))</f>
        <v/>
      </c>
      <c r="M560" s="192" t="str">
        <f>IF('DATA - Baseline'!M560="Yes",1,IF('DATA - Baseline'!M560="No",2,""))</f>
        <v/>
      </c>
      <c r="N560" s="178" t="str">
        <f>IF('DATA - Baseline'!N560="Relaxed",1,IF('DATA - Baseline'!N560="Rushed",2,IF('DATA - Baseline'!N560="Happy",3,IF('DATA - Baseline'!N560="Frustrated",4,IF('DATA - Baseline'!N560="Other",5,"")))))</f>
        <v/>
      </c>
      <c r="O560" s="176"/>
      <c r="P560" s="178" t="str">
        <f>IF('DATA - Baseline'!P560="","",'DATA - Baseline'!P560)</f>
        <v/>
      </c>
      <c r="Q560" s="178" t="str">
        <f>IF('DATA - Baseline'!Q560="Boy",1,IF('DATA - Baseline'!Q560="Girl",2,""))</f>
        <v/>
      </c>
      <c r="R560" s="192" t="str">
        <f>IF('DATA - Baseline'!R560&gt;0,'DATA - Baseline'!R560,"")</f>
        <v/>
      </c>
      <c r="S560" s="178" t="str">
        <f>IF('DATA - Baseline'!S560="Less than 0.5km",1,IF('DATA - Baseline'!S560="0.51 to 1.59km",2,IF('DATA - Baseline'!S560="1.6 to 3km",3,IF('DATA - Baseline'!S560="Over 3km",4, ""))))</f>
        <v/>
      </c>
      <c r="T560" s="126"/>
      <c r="U560" s="135"/>
      <c r="V560" s="135"/>
      <c r="W560" s="135"/>
      <c r="X560" s="135"/>
      <c r="Y560" s="135"/>
      <c r="Z560" s="178" t="str">
        <f>IF('DATA - Baseline'!Z560="STRONGLY AGREE",1,IF('DATA - Baseline'!Z560="AGREE",2,IF('DATA - Baseline'!Z560="DISAGREE",3,IF('DATA - Baseline'!Z560="STRONGLY DISAGREE",4, ""))))</f>
        <v/>
      </c>
      <c r="AA560" s="178" t="str">
        <f>IF(C560="","",(IF(COUNTA('DATA - Baseline'!AB560:AV560)&gt;0,1,2)))</f>
        <v/>
      </c>
      <c r="AB560" s="152"/>
      <c r="AC560" s="153"/>
      <c r="AD560" s="153"/>
      <c r="AE560" s="153"/>
      <c r="AF560" s="153"/>
      <c r="AG560" s="153"/>
      <c r="AH560" s="151"/>
      <c r="AI560" s="156"/>
      <c r="AJ560" s="156"/>
      <c r="AK560" s="156"/>
      <c r="AL560" s="156"/>
      <c r="AM560" s="156"/>
      <c r="AN560" s="156"/>
      <c r="AO560" s="157"/>
      <c r="AP560" s="158"/>
      <c r="AQ560" s="158"/>
      <c r="AR560" s="158"/>
      <c r="AS560" s="158"/>
      <c r="AT560" s="158"/>
      <c r="AU560" s="158"/>
      <c r="AV560" s="158"/>
      <c r="AW560" s="178" t="str">
        <f>IF('DATA - Baseline'!AW560="Relaxed",1,IF('DATA - Baseline'!AW560="Rushed",2,IF('DATA - Baseline'!AW560="Happy",3,IF('DATA - Baseline'!AW560="Tired",4,""))))</f>
        <v/>
      </c>
      <c r="AX560" s="178" t="str">
        <f>IF('DATA - Baseline'!AX560="Relaxed",1,IF('DATA - Baseline'!AX560="Rushed",2,IF('DATA - Baseline'!AX560="Happy",3,IF('DATA - Baseline'!AX560="Tired",4,""))))</f>
        <v/>
      </c>
      <c r="AY560" s="154"/>
      <c r="AZ560" s="314" t="str">
        <f>IF('DATA - Baseline'!AZ560="Yes",1,IF('DATA - Baseline'!AZ560="No",2,""))</f>
        <v/>
      </c>
      <c r="BA560" s="273"/>
      <c r="BB560" s="159"/>
      <c r="BC560" s="159"/>
      <c r="BE560" s="175"/>
    </row>
    <row r="561" spans="1:57" s="132" customFormat="1" ht="15" x14ac:dyDescent="0.3">
      <c r="A561" s="148"/>
      <c r="B561" s="149"/>
      <c r="C561" s="236" t="str">
        <f t="shared" si="8"/>
        <v/>
      </c>
      <c r="D561" s="198" t="str">
        <f>IF('DATA - Baseline'!D561="","",'DATA - Baseline'!D561)</f>
        <v/>
      </c>
      <c r="E561" s="178" t="str">
        <f>IF('DATA - Baseline'!E561="","",'DATA - Baseline'!E561)</f>
        <v/>
      </c>
      <c r="F561" s="178" t="str">
        <f>IF('DATA - Baseline'!F561="","",'DATA - Baseline'!F561)</f>
        <v/>
      </c>
      <c r="G561" s="178" t="str">
        <f>IF('DATA - Baseline'!G560="","",INDEX(Codes,MATCH('DATA - Baseline'!G560,Modes,0)))</f>
        <v/>
      </c>
      <c r="H561" s="178"/>
      <c r="I561" s="178" t="str">
        <f>IF('DATA - Baseline'!I561="","",INDEX(Codes,MATCH('DATA - Baseline'!I561,Modes,0)))</f>
        <v/>
      </c>
      <c r="J561" s="134"/>
      <c r="K561" s="192" t="str">
        <f>IF('DATA - Baseline'!K561=0,"",IF('DATA - Baseline'!K561="","",'DATA - Baseline'!K561))</f>
        <v/>
      </c>
      <c r="L561" s="192" t="str">
        <f>IF('DATA - Baseline'!L561="Yes",1,IF('DATA - Baseline'!L561="No",2,""))</f>
        <v/>
      </c>
      <c r="M561" s="192" t="str">
        <f>IF('DATA - Baseline'!M561="Yes",1,IF('DATA - Baseline'!M561="No",2,""))</f>
        <v/>
      </c>
      <c r="N561" s="178" t="str">
        <f>IF('DATA - Baseline'!N561="Relaxed",1,IF('DATA - Baseline'!N561="Rushed",2,IF('DATA - Baseline'!N561="Happy",3,IF('DATA - Baseline'!N561="Frustrated",4,IF('DATA - Baseline'!N561="Other",5,"")))))</f>
        <v/>
      </c>
      <c r="O561" s="176"/>
      <c r="P561" s="178" t="str">
        <f>IF('DATA - Baseline'!P561="","",'DATA - Baseline'!P561)</f>
        <v/>
      </c>
      <c r="Q561" s="178" t="str">
        <f>IF('DATA - Baseline'!Q561="Boy",1,IF('DATA - Baseline'!Q561="Girl",2,""))</f>
        <v/>
      </c>
      <c r="R561" s="192" t="str">
        <f>IF('DATA - Baseline'!R561&gt;0,'DATA - Baseline'!R561,"")</f>
        <v/>
      </c>
      <c r="S561" s="178" t="str">
        <f>IF('DATA - Baseline'!S561="Less than 0.5km",1,IF('DATA - Baseline'!S561="0.51 to 1.59km",2,IF('DATA - Baseline'!S561="1.6 to 3km",3,IF('DATA - Baseline'!S561="Over 3km",4, ""))))</f>
        <v/>
      </c>
      <c r="T561" s="126"/>
      <c r="U561" s="135"/>
      <c r="V561" s="135"/>
      <c r="W561" s="135"/>
      <c r="X561" s="135"/>
      <c r="Y561" s="135"/>
      <c r="Z561" s="178" t="str">
        <f>IF('DATA - Baseline'!Z561="STRONGLY AGREE",1,IF('DATA - Baseline'!Z561="AGREE",2,IF('DATA - Baseline'!Z561="DISAGREE",3,IF('DATA - Baseline'!Z561="STRONGLY DISAGREE",4, ""))))</f>
        <v/>
      </c>
      <c r="AA561" s="178" t="str">
        <f>IF(C561="","",(IF(COUNTA('DATA - Baseline'!AB561:AV561)&gt;0,1,2)))</f>
        <v/>
      </c>
      <c r="AB561" s="152"/>
      <c r="AC561" s="153"/>
      <c r="AD561" s="153"/>
      <c r="AE561" s="153"/>
      <c r="AF561" s="153"/>
      <c r="AG561" s="153"/>
      <c r="AH561" s="150"/>
      <c r="AI561" s="156"/>
      <c r="AJ561" s="156"/>
      <c r="AK561" s="156"/>
      <c r="AL561" s="156"/>
      <c r="AM561" s="156"/>
      <c r="AN561" s="156"/>
      <c r="AO561" s="157"/>
      <c r="AP561" s="158"/>
      <c r="AQ561" s="158"/>
      <c r="AR561" s="158"/>
      <c r="AS561" s="158"/>
      <c r="AT561" s="158"/>
      <c r="AU561" s="158"/>
      <c r="AV561" s="158"/>
      <c r="AW561" s="178" t="str">
        <f>IF('DATA - Baseline'!AW561="Relaxed",1,IF('DATA - Baseline'!AW561="Rushed",2,IF('DATA - Baseline'!AW561="Happy",3,IF('DATA - Baseline'!AW561="Tired",4,""))))</f>
        <v/>
      </c>
      <c r="AX561" s="178" t="str">
        <f>IF('DATA - Baseline'!AX561="Relaxed",1,IF('DATA - Baseline'!AX561="Rushed",2,IF('DATA - Baseline'!AX561="Happy",3,IF('DATA - Baseline'!AX561="Tired",4,""))))</f>
        <v/>
      </c>
      <c r="AY561" s="154"/>
      <c r="AZ561" s="314" t="str">
        <f>IF('DATA - Baseline'!AZ561="Yes",1,IF('DATA - Baseline'!AZ561="No",2,""))</f>
        <v/>
      </c>
      <c r="BA561" s="273"/>
      <c r="BB561" s="159"/>
      <c r="BC561" s="159"/>
      <c r="BE561" s="175"/>
    </row>
    <row r="562" spans="1:57" s="132" customFormat="1" ht="15" x14ac:dyDescent="0.3">
      <c r="A562" s="148"/>
      <c r="B562" s="149"/>
      <c r="C562" s="236" t="str">
        <f t="shared" si="8"/>
        <v/>
      </c>
      <c r="D562" s="198" t="str">
        <f>IF('DATA - Baseline'!D562="","",'DATA - Baseline'!D562)</f>
        <v/>
      </c>
      <c r="E562" s="178" t="str">
        <f>IF('DATA - Baseline'!E562="","",'DATA - Baseline'!E562)</f>
        <v/>
      </c>
      <c r="F562" s="178" t="str">
        <f>IF('DATA - Baseline'!F562="","",'DATA - Baseline'!F562)</f>
        <v/>
      </c>
      <c r="G562" s="178" t="str">
        <f>IF('DATA - Baseline'!G561="","",INDEX(Codes,MATCH('DATA - Baseline'!G561,Modes,0)))</f>
        <v/>
      </c>
      <c r="H562" s="178"/>
      <c r="I562" s="178" t="str">
        <f>IF('DATA - Baseline'!I562="","",INDEX(Codes,MATCH('DATA - Baseline'!I562,Modes,0)))</f>
        <v/>
      </c>
      <c r="J562" s="134"/>
      <c r="K562" s="192" t="str">
        <f>IF('DATA - Baseline'!K562=0,"",IF('DATA - Baseline'!K562="","",'DATA - Baseline'!K562))</f>
        <v/>
      </c>
      <c r="L562" s="192" t="str">
        <f>IF('DATA - Baseline'!L562="Yes",1,IF('DATA - Baseline'!L562="No",2,""))</f>
        <v/>
      </c>
      <c r="M562" s="192" t="str">
        <f>IF('DATA - Baseline'!M562="Yes",1,IF('DATA - Baseline'!M562="No",2,""))</f>
        <v/>
      </c>
      <c r="N562" s="178" t="str">
        <f>IF('DATA - Baseline'!N562="Relaxed",1,IF('DATA - Baseline'!N562="Rushed",2,IF('DATA - Baseline'!N562="Happy",3,IF('DATA - Baseline'!N562="Frustrated",4,IF('DATA - Baseline'!N562="Other",5,"")))))</f>
        <v/>
      </c>
      <c r="O562" s="176"/>
      <c r="P562" s="178" t="str">
        <f>IF('DATA - Baseline'!P562="","",'DATA - Baseline'!P562)</f>
        <v/>
      </c>
      <c r="Q562" s="178" t="str">
        <f>IF('DATA - Baseline'!Q562="Boy",1,IF('DATA - Baseline'!Q562="Girl",2,""))</f>
        <v/>
      </c>
      <c r="R562" s="192" t="str">
        <f>IF('DATA - Baseline'!R562&gt;0,'DATA - Baseline'!R562,"")</f>
        <v/>
      </c>
      <c r="S562" s="178" t="str">
        <f>IF('DATA - Baseline'!S562="Less than 0.5km",1,IF('DATA - Baseline'!S562="0.51 to 1.59km",2,IF('DATA - Baseline'!S562="1.6 to 3km",3,IF('DATA - Baseline'!S562="Over 3km",4, ""))))</f>
        <v/>
      </c>
      <c r="T562" s="126"/>
      <c r="U562" s="135"/>
      <c r="V562" s="135"/>
      <c r="W562" s="135"/>
      <c r="X562" s="135"/>
      <c r="Y562" s="135"/>
      <c r="Z562" s="178" t="str">
        <f>IF('DATA - Baseline'!Z562="STRONGLY AGREE",1,IF('DATA - Baseline'!Z562="AGREE",2,IF('DATA - Baseline'!Z562="DISAGREE",3,IF('DATA - Baseline'!Z562="STRONGLY DISAGREE",4, ""))))</f>
        <v/>
      </c>
      <c r="AA562" s="178" t="str">
        <f>IF(C562="","",(IF(COUNTA('DATA - Baseline'!AB562:AV562)&gt;0,1,2)))</f>
        <v/>
      </c>
      <c r="AB562" s="152"/>
      <c r="AC562" s="153"/>
      <c r="AD562" s="153"/>
      <c r="AE562" s="153"/>
      <c r="AF562" s="153"/>
      <c r="AG562" s="153"/>
      <c r="AH562" s="151"/>
      <c r="AI562" s="156"/>
      <c r="AJ562" s="156"/>
      <c r="AK562" s="156"/>
      <c r="AL562" s="156"/>
      <c r="AM562" s="156"/>
      <c r="AN562" s="156"/>
      <c r="AO562" s="157"/>
      <c r="AP562" s="158"/>
      <c r="AQ562" s="158"/>
      <c r="AR562" s="158"/>
      <c r="AS562" s="158"/>
      <c r="AT562" s="158"/>
      <c r="AU562" s="158"/>
      <c r="AV562" s="158"/>
      <c r="AW562" s="178" t="str">
        <f>IF('DATA - Baseline'!AW562="Relaxed",1,IF('DATA - Baseline'!AW562="Rushed",2,IF('DATA - Baseline'!AW562="Happy",3,IF('DATA - Baseline'!AW562="Tired",4,""))))</f>
        <v/>
      </c>
      <c r="AX562" s="178" t="str">
        <f>IF('DATA - Baseline'!AX562="Relaxed",1,IF('DATA - Baseline'!AX562="Rushed",2,IF('DATA - Baseline'!AX562="Happy",3,IF('DATA - Baseline'!AX562="Tired",4,""))))</f>
        <v/>
      </c>
      <c r="AY562" s="154"/>
      <c r="AZ562" s="314" t="str">
        <f>IF('DATA - Baseline'!AZ562="Yes",1,IF('DATA - Baseline'!AZ562="No",2,""))</f>
        <v/>
      </c>
      <c r="BA562" s="273"/>
      <c r="BB562" s="159"/>
      <c r="BC562" s="159"/>
      <c r="BE562" s="175"/>
    </row>
    <row r="563" spans="1:57" s="132" customFormat="1" ht="15" x14ac:dyDescent="0.3">
      <c r="A563" s="148"/>
      <c r="B563" s="149"/>
      <c r="C563" s="236" t="str">
        <f t="shared" si="8"/>
        <v/>
      </c>
      <c r="D563" s="198" t="str">
        <f>IF('DATA - Baseline'!D563="","",'DATA - Baseline'!D563)</f>
        <v/>
      </c>
      <c r="E563" s="178" t="str">
        <f>IF('DATA - Baseline'!E563="","",'DATA - Baseline'!E563)</f>
        <v/>
      </c>
      <c r="F563" s="178" t="str">
        <f>IF('DATA - Baseline'!F563="","",'DATA - Baseline'!F563)</f>
        <v/>
      </c>
      <c r="G563" s="178" t="str">
        <f>IF('DATA - Baseline'!G562="","",INDEX(Codes,MATCH('DATA - Baseline'!G562,Modes,0)))</f>
        <v/>
      </c>
      <c r="H563" s="178"/>
      <c r="I563" s="178" t="str">
        <f>IF('DATA - Baseline'!I563="","",INDEX(Codes,MATCH('DATA - Baseline'!I563,Modes,0)))</f>
        <v/>
      </c>
      <c r="J563" s="134"/>
      <c r="K563" s="192" t="str">
        <f>IF('DATA - Baseline'!K563=0,"",IF('DATA - Baseline'!K563="","",'DATA - Baseline'!K563))</f>
        <v/>
      </c>
      <c r="L563" s="192" t="str">
        <f>IF('DATA - Baseline'!L563="Yes",1,IF('DATA - Baseline'!L563="No",2,""))</f>
        <v/>
      </c>
      <c r="M563" s="192" t="str">
        <f>IF('DATA - Baseline'!M563="Yes",1,IF('DATA - Baseline'!M563="No",2,""))</f>
        <v/>
      </c>
      <c r="N563" s="178" t="str">
        <f>IF('DATA - Baseline'!N563="Relaxed",1,IF('DATA - Baseline'!N563="Rushed",2,IF('DATA - Baseline'!N563="Happy",3,IF('DATA - Baseline'!N563="Frustrated",4,IF('DATA - Baseline'!N563="Other",5,"")))))</f>
        <v/>
      </c>
      <c r="O563" s="176"/>
      <c r="P563" s="178" t="str">
        <f>IF('DATA - Baseline'!P563="","",'DATA - Baseline'!P563)</f>
        <v/>
      </c>
      <c r="Q563" s="178" t="str">
        <f>IF('DATA - Baseline'!Q563="Boy",1,IF('DATA - Baseline'!Q563="Girl",2,""))</f>
        <v/>
      </c>
      <c r="R563" s="192" t="str">
        <f>IF('DATA - Baseline'!R563&gt;0,'DATA - Baseline'!R563,"")</f>
        <v/>
      </c>
      <c r="S563" s="178" t="str">
        <f>IF('DATA - Baseline'!S563="Less than 0.5km",1,IF('DATA - Baseline'!S563="0.51 to 1.59km",2,IF('DATA - Baseline'!S563="1.6 to 3km",3,IF('DATA - Baseline'!S563="Over 3km",4, ""))))</f>
        <v/>
      </c>
      <c r="T563" s="126"/>
      <c r="U563" s="135"/>
      <c r="V563" s="135"/>
      <c r="W563" s="135"/>
      <c r="X563" s="135"/>
      <c r="Y563" s="135"/>
      <c r="Z563" s="178" t="str">
        <f>IF('DATA - Baseline'!Z563="STRONGLY AGREE",1,IF('DATA - Baseline'!Z563="AGREE",2,IF('DATA - Baseline'!Z563="DISAGREE",3,IF('DATA - Baseline'!Z563="STRONGLY DISAGREE",4, ""))))</f>
        <v/>
      </c>
      <c r="AA563" s="178" t="str">
        <f>IF(C563="","",(IF(COUNTA('DATA - Baseline'!AB563:AV563)&gt;0,1,2)))</f>
        <v/>
      </c>
      <c r="AB563" s="152"/>
      <c r="AC563" s="153"/>
      <c r="AD563" s="153"/>
      <c r="AE563" s="153"/>
      <c r="AF563" s="153"/>
      <c r="AG563" s="153"/>
      <c r="AH563" s="151"/>
      <c r="AI563" s="156"/>
      <c r="AJ563" s="156"/>
      <c r="AK563" s="156"/>
      <c r="AL563" s="156"/>
      <c r="AM563" s="156"/>
      <c r="AN563" s="156"/>
      <c r="AO563" s="157"/>
      <c r="AP563" s="158"/>
      <c r="AQ563" s="158"/>
      <c r="AR563" s="158"/>
      <c r="AS563" s="158"/>
      <c r="AT563" s="158"/>
      <c r="AU563" s="158"/>
      <c r="AV563" s="158"/>
      <c r="AW563" s="178" t="str">
        <f>IF('DATA - Baseline'!AW563="Relaxed",1,IF('DATA - Baseline'!AW563="Rushed",2,IF('DATA - Baseline'!AW563="Happy",3,IF('DATA - Baseline'!AW563="Tired",4,""))))</f>
        <v/>
      </c>
      <c r="AX563" s="178" t="str">
        <f>IF('DATA - Baseline'!AX563="Relaxed",1,IF('DATA - Baseline'!AX563="Rushed",2,IF('DATA - Baseline'!AX563="Happy",3,IF('DATA - Baseline'!AX563="Tired",4,""))))</f>
        <v/>
      </c>
      <c r="AY563" s="154"/>
      <c r="AZ563" s="314" t="str">
        <f>IF('DATA - Baseline'!AZ563="Yes",1,IF('DATA - Baseline'!AZ563="No",2,""))</f>
        <v/>
      </c>
      <c r="BA563" s="273"/>
      <c r="BB563" s="159"/>
      <c r="BC563" s="159"/>
      <c r="BE563" s="175"/>
    </row>
    <row r="564" spans="1:57" s="132" customFormat="1" ht="15" x14ac:dyDescent="0.3">
      <c r="A564" s="148"/>
      <c r="B564" s="149"/>
      <c r="C564" s="236" t="str">
        <f t="shared" si="8"/>
        <v/>
      </c>
      <c r="D564" s="198" t="str">
        <f>IF('DATA - Baseline'!D564="","",'DATA - Baseline'!D564)</f>
        <v/>
      </c>
      <c r="E564" s="178" t="str">
        <f>IF('DATA - Baseline'!E564="","",'DATA - Baseline'!E564)</f>
        <v/>
      </c>
      <c r="F564" s="178" t="str">
        <f>IF('DATA - Baseline'!F564="","",'DATA - Baseline'!F564)</f>
        <v/>
      </c>
      <c r="G564" s="178" t="str">
        <f>IF('DATA - Baseline'!G563="","",INDEX(Codes,MATCH('DATA - Baseline'!G563,Modes,0)))</f>
        <v/>
      </c>
      <c r="H564" s="178"/>
      <c r="I564" s="178" t="str">
        <f>IF('DATA - Baseline'!I564="","",INDEX(Codes,MATCH('DATA - Baseline'!I564,Modes,0)))</f>
        <v/>
      </c>
      <c r="J564" s="134"/>
      <c r="K564" s="192" t="str">
        <f>IF('DATA - Baseline'!K564=0,"",IF('DATA - Baseline'!K564="","",'DATA - Baseline'!K564))</f>
        <v/>
      </c>
      <c r="L564" s="192" t="str">
        <f>IF('DATA - Baseline'!L564="Yes",1,IF('DATA - Baseline'!L564="No",2,""))</f>
        <v/>
      </c>
      <c r="M564" s="192" t="str">
        <f>IF('DATA - Baseline'!M564="Yes",1,IF('DATA - Baseline'!M564="No",2,""))</f>
        <v/>
      </c>
      <c r="N564" s="178" t="str">
        <f>IF('DATA - Baseline'!N564="Relaxed",1,IF('DATA - Baseline'!N564="Rushed",2,IF('DATA - Baseline'!N564="Happy",3,IF('DATA - Baseline'!N564="Frustrated",4,IF('DATA - Baseline'!N564="Other",5,"")))))</f>
        <v/>
      </c>
      <c r="O564" s="176"/>
      <c r="P564" s="178" t="str">
        <f>IF('DATA - Baseline'!P564="","",'DATA - Baseline'!P564)</f>
        <v/>
      </c>
      <c r="Q564" s="178" t="str">
        <f>IF('DATA - Baseline'!Q564="Boy",1,IF('DATA - Baseline'!Q564="Girl",2,""))</f>
        <v/>
      </c>
      <c r="R564" s="192" t="str">
        <f>IF('DATA - Baseline'!R564&gt;0,'DATA - Baseline'!R564,"")</f>
        <v/>
      </c>
      <c r="S564" s="178" t="str">
        <f>IF('DATA - Baseline'!S564="Less than 0.5km",1,IF('DATA - Baseline'!S564="0.51 to 1.59km",2,IF('DATA - Baseline'!S564="1.6 to 3km",3,IF('DATA - Baseline'!S564="Over 3km",4, ""))))</f>
        <v/>
      </c>
      <c r="T564" s="126"/>
      <c r="U564" s="135"/>
      <c r="V564" s="135"/>
      <c r="W564" s="135"/>
      <c r="X564" s="135"/>
      <c r="Y564" s="135"/>
      <c r="Z564" s="178" t="str">
        <f>IF('DATA - Baseline'!Z564="STRONGLY AGREE",1,IF('DATA - Baseline'!Z564="AGREE",2,IF('DATA - Baseline'!Z564="DISAGREE",3,IF('DATA - Baseline'!Z564="STRONGLY DISAGREE",4, ""))))</f>
        <v/>
      </c>
      <c r="AA564" s="178" t="str">
        <f>IF(C564="","",(IF(COUNTA('DATA - Baseline'!AB564:AV564)&gt;0,1,2)))</f>
        <v/>
      </c>
      <c r="AB564" s="152"/>
      <c r="AC564" s="153"/>
      <c r="AD564" s="153"/>
      <c r="AE564" s="153"/>
      <c r="AF564" s="153"/>
      <c r="AG564" s="153"/>
      <c r="AH564" s="151"/>
      <c r="AI564" s="156"/>
      <c r="AJ564" s="156"/>
      <c r="AK564" s="156"/>
      <c r="AL564" s="156"/>
      <c r="AM564" s="156"/>
      <c r="AN564" s="156"/>
      <c r="AO564" s="157"/>
      <c r="AP564" s="158"/>
      <c r="AQ564" s="158"/>
      <c r="AR564" s="158"/>
      <c r="AS564" s="158"/>
      <c r="AT564" s="158"/>
      <c r="AU564" s="158"/>
      <c r="AV564" s="158"/>
      <c r="AW564" s="178" t="str">
        <f>IF('DATA - Baseline'!AW564="Relaxed",1,IF('DATA - Baseline'!AW564="Rushed",2,IF('DATA - Baseline'!AW564="Happy",3,IF('DATA - Baseline'!AW564="Tired",4,""))))</f>
        <v/>
      </c>
      <c r="AX564" s="178" t="str">
        <f>IF('DATA - Baseline'!AX564="Relaxed",1,IF('DATA - Baseline'!AX564="Rushed",2,IF('DATA - Baseline'!AX564="Happy",3,IF('DATA - Baseline'!AX564="Tired",4,""))))</f>
        <v/>
      </c>
      <c r="AY564" s="154"/>
      <c r="AZ564" s="314" t="str">
        <f>IF('DATA - Baseline'!AZ564="Yes",1,IF('DATA - Baseline'!AZ564="No",2,""))</f>
        <v/>
      </c>
      <c r="BA564" s="273"/>
      <c r="BB564" s="159"/>
      <c r="BC564" s="159"/>
      <c r="BE564" s="175"/>
    </row>
    <row r="565" spans="1:57" s="132" customFormat="1" ht="15" x14ac:dyDescent="0.3">
      <c r="A565" s="148"/>
      <c r="B565" s="149"/>
      <c r="C565" s="236" t="str">
        <f t="shared" si="8"/>
        <v/>
      </c>
      <c r="D565" s="198" t="str">
        <f>IF('DATA - Baseline'!D565="","",'DATA - Baseline'!D565)</f>
        <v/>
      </c>
      <c r="E565" s="178" t="str">
        <f>IF('DATA - Baseline'!E565="","",'DATA - Baseline'!E565)</f>
        <v/>
      </c>
      <c r="F565" s="178" t="str">
        <f>IF('DATA - Baseline'!F565="","",'DATA - Baseline'!F565)</f>
        <v/>
      </c>
      <c r="G565" s="178" t="str">
        <f>IF('DATA - Baseline'!G564="","",INDEX(Codes,MATCH('DATA - Baseline'!G564,Modes,0)))</f>
        <v/>
      </c>
      <c r="H565" s="178"/>
      <c r="I565" s="178" t="str">
        <f>IF('DATA - Baseline'!I565="","",INDEX(Codes,MATCH('DATA - Baseline'!I565,Modes,0)))</f>
        <v/>
      </c>
      <c r="J565" s="134"/>
      <c r="K565" s="192" t="str">
        <f>IF('DATA - Baseline'!K565=0,"",IF('DATA - Baseline'!K565="","",'DATA - Baseline'!K565))</f>
        <v/>
      </c>
      <c r="L565" s="192" t="str">
        <f>IF('DATA - Baseline'!L565="Yes",1,IF('DATA - Baseline'!L565="No",2,""))</f>
        <v/>
      </c>
      <c r="M565" s="192" t="str">
        <f>IF('DATA - Baseline'!M565="Yes",1,IF('DATA - Baseline'!M565="No",2,""))</f>
        <v/>
      </c>
      <c r="N565" s="178" t="str">
        <f>IF('DATA - Baseline'!N565="Relaxed",1,IF('DATA - Baseline'!N565="Rushed",2,IF('DATA - Baseline'!N565="Happy",3,IF('DATA - Baseline'!N565="Frustrated",4,IF('DATA - Baseline'!N565="Other",5,"")))))</f>
        <v/>
      </c>
      <c r="O565" s="176"/>
      <c r="P565" s="178" t="str">
        <f>IF('DATA - Baseline'!P565="","",'DATA - Baseline'!P565)</f>
        <v/>
      </c>
      <c r="Q565" s="178" t="str">
        <f>IF('DATA - Baseline'!Q565="Boy",1,IF('DATA - Baseline'!Q565="Girl",2,""))</f>
        <v/>
      </c>
      <c r="R565" s="192" t="str">
        <f>IF('DATA - Baseline'!R565&gt;0,'DATA - Baseline'!R565,"")</f>
        <v/>
      </c>
      <c r="S565" s="178" t="str">
        <f>IF('DATA - Baseline'!S565="Less than 0.5km",1,IF('DATA - Baseline'!S565="0.51 to 1.59km",2,IF('DATA - Baseline'!S565="1.6 to 3km",3,IF('DATA - Baseline'!S565="Over 3km",4, ""))))</f>
        <v/>
      </c>
      <c r="T565" s="126"/>
      <c r="U565" s="135"/>
      <c r="V565" s="135"/>
      <c r="W565" s="135"/>
      <c r="X565" s="135"/>
      <c r="Y565" s="135"/>
      <c r="Z565" s="178" t="str">
        <f>IF('DATA - Baseline'!Z565="STRONGLY AGREE",1,IF('DATA - Baseline'!Z565="AGREE",2,IF('DATA - Baseline'!Z565="DISAGREE",3,IF('DATA - Baseline'!Z565="STRONGLY DISAGREE",4, ""))))</f>
        <v/>
      </c>
      <c r="AA565" s="178" t="str">
        <f>IF(C565="","",(IF(COUNTA('DATA - Baseline'!AB565:AV565)&gt;0,1,2)))</f>
        <v/>
      </c>
      <c r="AB565" s="152"/>
      <c r="AC565" s="153"/>
      <c r="AD565" s="153"/>
      <c r="AE565" s="153"/>
      <c r="AF565" s="153"/>
      <c r="AG565" s="153"/>
      <c r="AH565" s="151"/>
      <c r="AI565" s="156"/>
      <c r="AJ565" s="156"/>
      <c r="AK565" s="156"/>
      <c r="AL565" s="156"/>
      <c r="AM565" s="156"/>
      <c r="AN565" s="156"/>
      <c r="AO565" s="157"/>
      <c r="AP565" s="158"/>
      <c r="AQ565" s="158"/>
      <c r="AR565" s="158"/>
      <c r="AS565" s="158"/>
      <c r="AT565" s="158"/>
      <c r="AU565" s="158"/>
      <c r="AV565" s="158"/>
      <c r="AW565" s="178" t="str">
        <f>IF('DATA - Baseline'!AW565="Relaxed",1,IF('DATA - Baseline'!AW565="Rushed",2,IF('DATA - Baseline'!AW565="Happy",3,IF('DATA - Baseline'!AW565="Tired",4,""))))</f>
        <v/>
      </c>
      <c r="AX565" s="178" t="str">
        <f>IF('DATA - Baseline'!AX565="Relaxed",1,IF('DATA - Baseline'!AX565="Rushed",2,IF('DATA - Baseline'!AX565="Happy",3,IF('DATA - Baseline'!AX565="Tired",4,""))))</f>
        <v/>
      </c>
      <c r="AY565" s="154"/>
      <c r="AZ565" s="314" t="str">
        <f>IF('DATA - Baseline'!AZ565="Yes",1,IF('DATA - Baseline'!AZ565="No",2,""))</f>
        <v/>
      </c>
      <c r="BA565" s="273"/>
      <c r="BB565" s="159"/>
      <c r="BC565" s="159"/>
      <c r="BE565" s="175"/>
    </row>
    <row r="566" spans="1:57" s="132" customFormat="1" ht="15" x14ac:dyDescent="0.3">
      <c r="A566" s="148"/>
      <c r="B566" s="149"/>
      <c r="C566" s="236" t="str">
        <f t="shared" si="8"/>
        <v/>
      </c>
      <c r="D566" s="198" t="str">
        <f>IF('DATA - Baseline'!D566="","",'DATA - Baseline'!D566)</f>
        <v/>
      </c>
      <c r="E566" s="178" t="str">
        <f>IF('DATA - Baseline'!E566="","",'DATA - Baseline'!E566)</f>
        <v/>
      </c>
      <c r="F566" s="178" t="str">
        <f>IF('DATA - Baseline'!F566="","",'DATA - Baseline'!F566)</f>
        <v/>
      </c>
      <c r="G566" s="178" t="str">
        <f>IF('DATA - Baseline'!G565="","",INDEX(Codes,MATCH('DATA - Baseline'!G565,Modes,0)))</f>
        <v/>
      </c>
      <c r="H566" s="178"/>
      <c r="I566" s="178" t="str">
        <f>IF('DATA - Baseline'!I566="","",INDEX(Codes,MATCH('DATA - Baseline'!I566,Modes,0)))</f>
        <v/>
      </c>
      <c r="J566" s="134"/>
      <c r="K566" s="192" t="str">
        <f>IF('DATA - Baseline'!K566=0,"",IF('DATA - Baseline'!K566="","",'DATA - Baseline'!K566))</f>
        <v/>
      </c>
      <c r="L566" s="192" t="str">
        <f>IF('DATA - Baseline'!L566="Yes",1,IF('DATA - Baseline'!L566="No",2,""))</f>
        <v/>
      </c>
      <c r="M566" s="192" t="str">
        <f>IF('DATA - Baseline'!M566="Yes",1,IF('DATA - Baseline'!M566="No",2,""))</f>
        <v/>
      </c>
      <c r="N566" s="178" t="str">
        <f>IF('DATA - Baseline'!N566="Relaxed",1,IF('DATA - Baseline'!N566="Rushed",2,IF('DATA - Baseline'!N566="Happy",3,IF('DATA - Baseline'!N566="Frustrated",4,IF('DATA - Baseline'!N566="Other",5,"")))))</f>
        <v/>
      </c>
      <c r="O566" s="176"/>
      <c r="P566" s="178" t="str">
        <f>IF('DATA - Baseline'!P566="","",'DATA - Baseline'!P566)</f>
        <v/>
      </c>
      <c r="Q566" s="178" t="str">
        <f>IF('DATA - Baseline'!Q566="Boy",1,IF('DATA - Baseline'!Q566="Girl",2,""))</f>
        <v/>
      </c>
      <c r="R566" s="192" t="str">
        <f>IF('DATA - Baseline'!R566&gt;0,'DATA - Baseline'!R566,"")</f>
        <v/>
      </c>
      <c r="S566" s="178" t="str">
        <f>IF('DATA - Baseline'!S566="Less than 0.5km",1,IF('DATA - Baseline'!S566="0.51 to 1.59km",2,IF('DATA - Baseline'!S566="1.6 to 3km",3,IF('DATA - Baseline'!S566="Over 3km",4, ""))))</f>
        <v/>
      </c>
      <c r="T566" s="126"/>
      <c r="U566" s="135"/>
      <c r="V566" s="135"/>
      <c r="W566" s="135"/>
      <c r="X566" s="135"/>
      <c r="Y566" s="135"/>
      <c r="Z566" s="178" t="str">
        <f>IF('DATA - Baseline'!Z566="STRONGLY AGREE",1,IF('DATA - Baseline'!Z566="AGREE",2,IF('DATA - Baseline'!Z566="DISAGREE",3,IF('DATA - Baseline'!Z566="STRONGLY DISAGREE",4, ""))))</f>
        <v/>
      </c>
      <c r="AA566" s="178" t="str">
        <f>IF(C566="","",(IF(COUNTA('DATA - Baseline'!AB566:AV566)&gt;0,1,2)))</f>
        <v/>
      </c>
      <c r="AB566" s="152"/>
      <c r="AC566" s="153"/>
      <c r="AD566" s="153"/>
      <c r="AE566" s="153"/>
      <c r="AF566" s="153"/>
      <c r="AG566" s="153"/>
      <c r="AH566" s="151"/>
      <c r="AI566" s="156"/>
      <c r="AJ566" s="156"/>
      <c r="AK566" s="156"/>
      <c r="AL566" s="156"/>
      <c r="AM566" s="156"/>
      <c r="AN566" s="156"/>
      <c r="AO566" s="157"/>
      <c r="AP566" s="158"/>
      <c r="AQ566" s="158"/>
      <c r="AR566" s="158"/>
      <c r="AS566" s="158"/>
      <c r="AT566" s="158"/>
      <c r="AU566" s="158"/>
      <c r="AV566" s="158"/>
      <c r="AW566" s="178" t="str">
        <f>IF('DATA - Baseline'!AW566="Relaxed",1,IF('DATA - Baseline'!AW566="Rushed",2,IF('DATA - Baseline'!AW566="Happy",3,IF('DATA - Baseline'!AW566="Tired",4,""))))</f>
        <v/>
      </c>
      <c r="AX566" s="178" t="str">
        <f>IF('DATA - Baseline'!AX566="Relaxed",1,IF('DATA - Baseline'!AX566="Rushed",2,IF('DATA - Baseline'!AX566="Happy",3,IF('DATA - Baseline'!AX566="Tired",4,""))))</f>
        <v/>
      </c>
      <c r="AY566" s="154"/>
      <c r="AZ566" s="314" t="str">
        <f>IF('DATA - Baseline'!AZ566="Yes",1,IF('DATA - Baseline'!AZ566="No",2,""))</f>
        <v/>
      </c>
      <c r="BA566" s="273"/>
      <c r="BB566" s="159"/>
      <c r="BC566" s="159"/>
      <c r="BE566" s="175"/>
    </row>
    <row r="567" spans="1:57" s="132" customFormat="1" ht="15" x14ac:dyDescent="0.3">
      <c r="A567" s="148"/>
      <c r="B567" s="149"/>
      <c r="C567" s="236" t="str">
        <f t="shared" si="8"/>
        <v/>
      </c>
      <c r="D567" s="198" t="str">
        <f>IF('DATA - Baseline'!D567="","",'DATA - Baseline'!D567)</f>
        <v/>
      </c>
      <c r="E567" s="178" t="str">
        <f>IF('DATA - Baseline'!E567="","",'DATA - Baseline'!E567)</f>
        <v/>
      </c>
      <c r="F567" s="178" t="str">
        <f>IF('DATA - Baseline'!F567="","",'DATA - Baseline'!F567)</f>
        <v/>
      </c>
      <c r="G567" s="178" t="str">
        <f>IF('DATA - Baseline'!G566="","",INDEX(Codes,MATCH('DATA - Baseline'!G566,Modes,0)))</f>
        <v/>
      </c>
      <c r="H567" s="178"/>
      <c r="I567" s="178" t="str">
        <f>IF('DATA - Baseline'!I567="","",INDEX(Codes,MATCH('DATA - Baseline'!I567,Modes,0)))</f>
        <v/>
      </c>
      <c r="J567" s="134"/>
      <c r="K567" s="192" t="str">
        <f>IF('DATA - Baseline'!K567=0,"",IF('DATA - Baseline'!K567="","",'DATA - Baseline'!K567))</f>
        <v/>
      </c>
      <c r="L567" s="192" t="str">
        <f>IF('DATA - Baseline'!L567="Yes",1,IF('DATA - Baseline'!L567="No",2,""))</f>
        <v/>
      </c>
      <c r="M567" s="192" t="str">
        <f>IF('DATA - Baseline'!M567="Yes",1,IF('DATA - Baseline'!M567="No",2,""))</f>
        <v/>
      </c>
      <c r="N567" s="178" t="str">
        <f>IF('DATA - Baseline'!N567="Relaxed",1,IF('DATA - Baseline'!N567="Rushed",2,IF('DATA - Baseline'!N567="Happy",3,IF('DATA - Baseline'!N567="Frustrated",4,IF('DATA - Baseline'!N567="Other",5,"")))))</f>
        <v/>
      </c>
      <c r="O567" s="176"/>
      <c r="P567" s="178" t="str">
        <f>IF('DATA - Baseline'!P567="","",'DATA - Baseline'!P567)</f>
        <v/>
      </c>
      <c r="Q567" s="178" t="str">
        <f>IF('DATA - Baseline'!Q567="Boy",1,IF('DATA - Baseline'!Q567="Girl",2,""))</f>
        <v/>
      </c>
      <c r="R567" s="192" t="str">
        <f>IF('DATA - Baseline'!R567&gt;0,'DATA - Baseline'!R567,"")</f>
        <v/>
      </c>
      <c r="S567" s="178" t="str">
        <f>IF('DATA - Baseline'!S567="Less than 0.5km",1,IF('DATA - Baseline'!S567="0.51 to 1.59km",2,IF('DATA - Baseline'!S567="1.6 to 3km",3,IF('DATA - Baseline'!S567="Over 3km",4, ""))))</f>
        <v/>
      </c>
      <c r="T567" s="126"/>
      <c r="U567" s="135"/>
      <c r="V567" s="135"/>
      <c r="W567" s="135"/>
      <c r="X567" s="135"/>
      <c r="Y567" s="135"/>
      <c r="Z567" s="178" t="str">
        <f>IF('DATA - Baseline'!Z567="STRONGLY AGREE",1,IF('DATA - Baseline'!Z567="AGREE",2,IF('DATA - Baseline'!Z567="DISAGREE",3,IF('DATA - Baseline'!Z567="STRONGLY DISAGREE",4, ""))))</f>
        <v/>
      </c>
      <c r="AA567" s="178" t="str">
        <f>IF(C567="","",(IF(COUNTA('DATA - Baseline'!AB567:AV567)&gt;0,1,2)))</f>
        <v/>
      </c>
      <c r="AB567" s="152"/>
      <c r="AC567" s="153"/>
      <c r="AD567" s="153"/>
      <c r="AE567" s="153"/>
      <c r="AF567" s="153"/>
      <c r="AG567" s="153"/>
      <c r="AH567" s="151"/>
      <c r="AI567" s="156"/>
      <c r="AJ567" s="156"/>
      <c r="AK567" s="156"/>
      <c r="AL567" s="156"/>
      <c r="AM567" s="156"/>
      <c r="AN567" s="156"/>
      <c r="AO567" s="157"/>
      <c r="AP567" s="158"/>
      <c r="AQ567" s="158"/>
      <c r="AR567" s="158"/>
      <c r="AS567" s="158"/>
      <c r="AT567" s="158"/>
      <c r="AU567" s="158"/>
      <c r="AV567" s="158"/>
      <c r="AW567" s="178" t="str">
        <f>IF('DATA - Baseline'!AW567="Relaxed",1,IF('DATA - Baseline'!AW567="Rushed",2,IF('DATA - Baseline'!AW567="Happy",3,IF('DATA - Baseline'!AW567="Tired",4,""))))</f>
        <v/>
      </c>
      <c r="AX567" s="178" t="str">
        <f>IF('DATA - Baseline'!AX567="Relaxed",1,IF('DATA - Baseline'!AX567="Rushed",2,IF('DATA - Baseline'!AX567="Happy",3,IF('DATA - Baseline'!AX567="Tired",4,""))))</f>
        <v/>
      </c>
      <c r="AY567" s="154"/>
      <c r="AZ567" s="314" t="str">
        <f>IF('DATA - Baseline'!AZ567="Yes",1,IF('DATA - Baseline'!AZ567="No",2,""))</f>
        <v/>
      </c>
      <c r="BA567" s="273"/>
      <c r="BB567" s="159"/>
      <c r="BC567" s="159"/>
      <c r="BE567" s="175"/>
    </row>
    <row r="568" spans="1:57" s="132" customFormat="1" ht="15" x14ac:dyDescent="0.3">
      <c r="A568" s="148"/>
      <c r="B568" s="149"/>
      <c r="C568" s="236" t="str">
        <f t="shared" si="8"/>
        <v/>
      </c>
      <c r="D568" s="198" t="str">
        <f>IF('DATA - Baseline'!D568="","",'DATA - Baseline'!D568)</f>
        <v/>
      </c>
      <c r="E568" s="178" t="str">
        <f>IF('DATA - Baseline'!E568="","",'DATA - Baseline'!E568)</f>
        <v/>
      </c>
      <c r="F568" s="178" t="str">
        <f>IF('DATA - Baseline'!F568="","",'DATA - Baseline'!F568)</f>
        <v/>
      </c>
      <c r="G568" s="178" t="str">
        <f>IF('DATA - Baseline'!G567="","",INDEX(Codes,MATCH('DATA - Baseline'!G567,Modes,0)))</f>
        <v/>
      </c>
      <c r="H568" s="178"/>
      <c r="I568" s="178" t="str">
        <f>IF('DATA - Baseline'!I568="","",INDEX(Codes,MATCH('DATA - Baseline'!I568,Modes,0)))</f>
        <v/>
      </c>
      <c r="J568" s="134"/>
      <c r="K568" s="192" t="str">
        <f>IF('DATA - Baseline'!K568=0,"",IF('DATA - Baseline'!K568="","",'DATA - Baseline'!K568))</f>
        <v/>
      </c>
      <c r="L568" s="192" t="str">
        <f>IF('DATA - Baseline'!L568="Yes",1,IF('DATA - Baseline'!L568="No",2,""))</f>
        <v/>
      </c>
      <c r="M568" s="192" t="str">
        <f>IF('DATA - Baseline'!M568="Yes",1,IF('DATA - Baseline'!M568="No",2,""))</f>
        <v/>
      </c>
      <c r="N568" s="178" t="str">
        <f>IF('DATA - Baseline'!N568="Relaxed",1,IF('DATA - Baseline'!N568="Rushed",2,IF('DATA - Baseline'!N568="Happy",3,IF('DATA - Baseline'!N568="Frustrated",4,IF('DATA - Baseline'!N568="Other",5,"")))))</f>
        <v/>
      </c>
      <c r="O568" s="176"/>
      <c r="P568" s="178" t="str">
        <f>IF('DATA - Baseline'!P568="","",'DATA - Baseline'!P568)</f>
        <v/>
      </c>
      <c r="Q568" s="178" t="str">
        <f>IF('DATA - Baseline'!Q568="Boy",1,IF('DATA - Baseline'!Q568="Girl",2,""))</f>
        <v/>
      </c>
      <c r="R568" s="192" t="str">
        <f>IF('DATA - Baseline'!R568&gt;0,'DATA - Baseline'!R568,"")</f>
        <v/>
      </c>
      <c r="S568" s="178" t="str">
        <f>IF('DATA - Baseline'!S568="Less than 0.5km",1,IF('DATA - Baseline'!S568="0.51 to 1.59km",2,IF('DATA - Baseline'!S568="1.6 to 3km",3,IF('DATA - Baseline'!S568="Over 3km",4, ""))))</f>
        <v/>
      </c>
      <c r="T568" s="126"/>
      <c r="U568" s="135"/>
      <c r="V568" s="135"/>
      <c r="W568" s="135"/>
      <c r="X568" s="135"/>
      <c r="Y568" s="135"/>
      <c r="Z568" s="178" t="str">
        <f>IF('DATA - Baseline'!Z568="STRONGLY AGREE",1,IF('DATA - Baseline'!Z568="AGREE",2,IF('DATA - Baseline'!Z568="DISAGREE",3,IF('DATA - Baseline'!Z568="STRONGLY DISAGREE",4, ""))))</f>
        <v/>
      </c>
      <c r="AA568" s="178" t="str">
        <f>IF(C568="","",(IF(COUNTA('DATA - Baseline'!AB568:AV568)&gt;0,1,2)))</f>
        <v/>
      </c>
      <c r="AB568" s="152"/>
      <c r="AC568" s="153"/>
      <c r="AD568" s="153"/>
      <c r="AE568" s="153"/>
      <c r="AF568" s="153"/>
      <c r="AG568" s="153"/>
      <c r="AH568" s="151"/>
      <c r="AI568" s="156"/>
      <c r="AJ568" s="156"/>
      <c r="AK568" s="156"/>
      <c r="AL568" s="156"/>
      <c r="AM568" s="156"/>
      <c r="AN568" s="156"/>
      <c r="AO568" s="157"/>
      <c r="AP568" s="158"/>
      <c r="AQ568" s="158"/>
      <c r="AR568" s="158"/>
      <c r="AS568" s="158"/>
      <c r="AT568" s="158"/>
      <c r="AU568" s="158"/>
      <c r="AV568" s="158"/>
      <c r="AW568" s="178" t="str">
        <f>IF('DATA - Baseline'!AW568="Relaxed",1,IF('DATA - Baseline'!AW568="Rushed",2,IF('DATA - Baseline'!AW568="Happy",3,IF('DATA - Baseline'!AW568="Tired",4,""))))</f>
        <v/>
      </c>
      <c r="AX568" s="178" t="str">
        <f>IF('DATA - Baseline'!AX568="Relaxed",1,IF('DATA - Baseline'!AX568="Rushed",2,IF('DATA - Baseline'!AX568="Happy",3,IF('DATA - Baseline'!AX568="Tired",4,""))))</f>
        <v/>
      </c>
      <c r="AY568" s="154"/>
      <c r="AZ568" s="314" t="str">
        <f>IF('DATA - Baseline'!AZ568="Yes",1,IF('DATA - Baseline'!AZ568="No",2,""))</f>
        <v/>
      </c>
      <c r="BA568" s="273"/>
      <c r="BB568" s="159"/>
      <c r="BC568" s="159"/>
      <c r="BE568" s="175"/>
    </row>
    <row r="569" spans="1:57" s="132" customFormat="1" ht="15" x14ac:dyDescent="0.3">
      <c r="A569" s="148"/>
      <c r="B569" s="149"/>
      <c r="C569" s="236" t="str">
        <f t="shared" si="8"/>
        <v/>
      </c>
      <c r="D569" s="198" t="str">
        <f>IF('DATA - Baseline'!D569="","",'DATA - Baseline'!D569)</f>
        <v/>
      </c>
      <c r="E569" s="178" t="str">
        <f>IF('DATA - Baseline'!E569="","",'DATA - Baseline'!E569)</f>
        <v/>
      </c>
      <c r="F569" s="178" t="str">
        <f>IF('DATA - Baseline'!F569="","",'DATA - Baseline'!F569)</f>
        <v/>
      </c>
      <c r="G569" s="178" t="str">
        <f>IF('DATA - Baseline'!G568="","",INDEX(Codes,MATCH('DATA - Baseline'!G568,Modes,0)))</f>
        <v/>
      </c>
      <c r="H569" s="178"/>
      <c r="I569" s="178" t="str">
        <f>IF('DATA - Baseline'!I569="","",INDEX(Codes,MATCH('DATA - Baseline'!I569,Modes,0)))</f>
        <v/>
      </c>
      <c r="J569" s="134"/>
      <c r="K569" s="192" t="str">
        <f>IF('DATA - Baseline'!K569=0,"",IF('DATA - Baseline'!K569="","",'DATA - Baseline'!K569))</f>
        <v/>
      </c>
      <c r="L569" s="192" t="str">
        <f>IF('DATA - Baseline'!L569="Yes",1,IF('DATA - Baseline'!L569="No",2,""))</f>
        <v/>
      </c>
      <c r="M569" s="192" t="str">
        <f>IF('DATA - Baseline'!M569="Yes",1,IF('DATA - Baseline'!M569="No",2,""))</f>
        <v/>
      </c>
      <c r="N569" s="178" t="str">
        <f>IF('DATA - Baseline'!N569="Relaxed",1,IF('DATA - Baseline'!N569="Rushed",2,IF('DATA - Baseline'!N569="Happy",3,IF('DATA - Baseline'!N569="Frustrated",4,IF('DATA - Baseline'!N569="Other",5,"")))))</f>
        <v/>
      </c>
      <c r="O569" s="176"/>
      <c r="P569" s="178" t="str">
        <f>IF('DATA - Baseline'!P569="","",'DATA - Baseline'!P569)</f>
        <v/>
      </c>
      <c r="Q569" s="178" t="str">
        <f>IF('DATA - Baseline'!Q569="Boy",1,IF('DATA - Baseline'!Q569="Girl",2,""))</f>
        <v/>
      </c>
      <c r="R569" s="192" t="str">
        <f>IF('DATA - Baseline'!R569&gt;0,'DATA - Baseline'!R569,"")</f>
        <v/>
      </c>
      <c r="S569" s="178" t="str">
        <f>IF('DATA - Baseline'!S569="Less than 0.5km",1,IF('DATA - Baseline'!S569="0.51 to 1.59km",2,IF('DATA - Baseline'!S569="1.6 to 3km",3,IF('DATA - Baseline'!S569="Over 3km",4, ""))))</f>
        <v/>
      </c>
      <c r="T569" s="126"/>
      <c r="U569" s="135"/>
      <c r="V569" s="135"/>
      <c r="W569" s="135"/>
      <c r="X569" s="135"/>
      <c r="Y569" s="135"/>
      <c r="Z569" s="178" t="str">
        <f>IF('DATA - Baseline'!Z569="STRONGLY AGREE",1,IF('DATA - Baseline'!Z569="AGREE",2,IF('DATA - Baseline'!Z569="DISAGREE",3,IF('DATA - Baseline'!Z569="STRONGLY DISAGREE",4, ""))))</f>
        <v/>
      </c>
      <c r="AA569" s="178" t="str">
        <f>IF(C569="","",(IF(COUNTA('DATA - Baseline'!AB569:AV569)&gt;0,1,2)))</f>
        <v/>
      </c>
      <c r="AB569" s="152"/>
      <c r="AC569" s="153"/>
      <c r="AD569" s="153"/>
      <c r="AE569" s="153"/>
      <c r="AF569" s="153"/>
      <c r="AG569" s="153"/>
      <c r="AH569" s="151"/>
      <c r="AI569" s="156"/>
      <c r="AJ569" s="156"/>
      <c r="AK569" s="156"/>
      <c r="AL569" s="156"/>
      <c r="AM569" s="156"/>
      <c r="AN569" s="156"/>
      <c r="AO569" s="157"/>
      <c r="AP569" s="158"/>
      <c r="AQ569" s="158"/>
      <c r="AR569" s="158"/>
      <c r="AS569" s="158"/>
      <c r="AT569" s="158"/>
      <c r="AU569" s="158"/>
      <c r="AV569" s="158"/>
      <c r="AW569" s="178" t="str">
        <f>IF('DATA - Baseline'!AW569="Relaxed",1,IF('DATA - Baseline'!AW569="Rushed",2,IF('DATA - Baseline'!AW569="Happy",3,IF('DATA - Baseline'!AW569="Tired",4,""))))</f>
        <v/>
      </c>
      <c r="AX569" s="178" t="str">
        <f>IF('DATA - Baseline'!AX569="Relaxed",1,IF('DATA - Baseline'!AX569="Rushed",2,IF('DATA - Baseline'!AX569="Happy",3,IF('DATA - Baseline'!AX569="Tired",4,""))))</f>
        <v/>
      </c>
      <c r="AY569" s="154"/>
      <c r="AZ569" s="314" t="str">
        <f>IF('DATA - Baseline'!AZ569="Yes",1,IF('DATA - Baseline'!AZ569="No",2,""))</f>
        <v/>
      </c>
      <c r="BA569" s="273"/>
      <c r="BB569" s="159"/>
      <c r="BC569" s="159"/>
      <c r="BE569" s="175"/>
    </row>
    <row r="570" spans="1:57" s="132" customFormat="1" ht="15" x14ac:dyDescent="0.3">
      <c r="A570" s="148"/>
      <c r="B570" s="149"/>
      <c r="C570" s="236" t="str">
        <f t="shared" si="8"/>
        <v/>
      </c>
      <c r="D570" s="198" t="str">
        <f>IF('DATA - Baseline'!D570="","",'DATA - Baseline'!D570)</f>
        <v/>
      </c>
      <c r="E570" s="178" t="str">
        <f>IF('DATA - Baseline'!E570="","",'DATA - Baseline'!E570)</f>
        <v/>
      </c>
      <c r="F570" s="178" t="str">
        <f>IF('DATA - Baseline'!F570="","",'DATA - Baseline'!F570)</f>
        <v/>
      </c>
      <c r="G570" s="178" t="str">
        <f>IF('DATA - Baseline'!G569="","",INDEX(Codes,MATCH('DATA - Baseline'!G569,Modes,0)))</f>
        <v/>
      </c>
      <c r="H570" s="178"/>
      <c r="I570" s="178" t="str">
        <f>IF('DATA - Baseline'!I570="","",INDEX(Codes,MATCH('DATA - Baseline'!I570,Modes,0)))</f>
        <v/>
      </c>
      <c r="J570" s="134"/>
      <c r="K570" s="192" t="str">
        <f>IF('DATA - Baseline'!K570=0,"",IF('DATA - Baseline'!K570="","",'DATA - Baseline'!K570))</f>
        <v/>
      </c>
      <c r="L570" s="192" t="str">
        <f>IF('DATA - Baseline'!L570="Yes",1,IF('DATA - Baseline'!L570="No",2,""))</f>
        <v/>
      </c>
      <c r="M570" s="192" t="str">
        <f>IF('DATA - Baseline'!M570="Yes",1,IF('DATA - Baseline'!M570="No",2,""))</f>
        <v/>
      </c>
      <c r="N570" s="178" t="str">
        <f>IF('DATA - Baseline'!N570="Relaxed",1,IF('DATA - Baseline'!N570="Rushed",2,IF('DATA - Baseline'!N570="Happy",3,IF('DATA - Baseline'!N570="Frustrated",4,IF('DATA - Baseline'!N570="Other",5,"")))))</f>
        <v/>
      </c>
      <c r="O570" s="176"/>
      <c r="P570" s="178" t="str">
        <f>IF('DATA - Baseline'!P570="","",'DATA - Baseline'!P570)</f>
        <v/>
      </c>
      <c r="Q570" s="178" t="str">
        <f>IF('DATA - Baseline'!Q570="Boy",1,IF('DATA - Baseline'!Q570="Girl",2,""))</f>
        <v/>
      </c>
      <c r="R570" s="192" t="str">
        <f>IF('DATA - Baseline'!R570&gt;0,'DATA - Baseline'!R570,"")</f>
        <v/>
      </c>
      <c r="S570" s="178" t="str">
        <f>IF('DATA - Baseline'!S570="Less than 0.5km",1,IF('DATA - Baseline'!S570="0.51 to 1.59km",2,IF('DATA - Baseline'!S570="1.6 to 3km",3,IF('DATA - Baseline'!S570="Over 3km",4, ""))))</f>
        <v/>
      </c>
      <c r="T570" s="126"/>
      <c r="U570" s="135"/>
      <c r="V570" s="135"/>
      <c r="W570" s="135"/>
      <c r="X570" s="135"/>
      <c r="Y570" s="135"/>
      <c r="Z570" s="178" t="str">
        <f>IF('DATA - Baseline'!Z570="STRONGLY AGREE",1,IF('DATA - Baseline'!Z570="AGREE",2,IF('DATA - Baseline'!Z570="DISAGREE",3,IF('DATA - Baseline'!Z570="STRONGLY DISAGREE",4, ""))))</f>
        <v/>
      </c>
      <c r="AA570" s="178" t="str">
        <f>IF(C570="","",(IF(COUNTA('DATA - Baseline'!AB570:AV570)&gt;0,1,2)))</f>
        <v/>
      </c>
      <c r="AB570" s="152"/>
      <c r="AC570" s="153"/>
      <c r="AD570" s="153"/>
      <c r="AE570" s="153"/>
      <c r="AF570" s="153"/>
      <c r="AG570" s="153"/>
      <c r="AH570" s="151"/>
      <c r="AI570" s="156"/>
      <c r="AJ570" s="156"/>
      <c r="AK570" s="156"/>
      <c r="AL570" s="156"/>
      <c r="AM570" s="156"/>
      <c r="AN570" s="156"/>
      <c r="AO570" s="157"/>
      <c r="AP570" s="158"/>
      <c r="AQ570" s="158"/>
      <c r="AR570" s="158"/>
      <c r="AS570" s="158"/>
      <c r="AT570" s="158"/>
      <c r="AU570" s="158"/>
      <c r="AV570" s="158"/>
      <c r="AW570" s="178" t="str">
        <f>IF('DATA - Baseline'!AW570="Relaxed",1,IF('DATA - Baseline'!AW570="Rushed",2,IF('DATA - Baseline'!AW570="Happy",3,IF('DATA - Baseline'!AW570="Tired",4,""))))</f>
        <v/>
      </c>
      <c r="AX570" s="178" t="str">
        <f>IF('DATA - Baseline'!AX570="Relaxed",1,IF('DATA - Baseline'!AX570="Rushed",2,IF('DATA - Baseline'!AX570="Happy",3,IF('DATA - Baseline'!AX570="Tired",4,""))))</f>
        <v/>
      </c>
      <c r="AY570" s="154"/>
      <c r="AZ570" s="314" t="str">
        <f>IF('DATA - Baseline'!AZ570="Yes",1,IF('DATA - Baseline'!AZ570="No",2,""))</f>
        <v/>
      </c>
      <c r="BA570" s="273"/>
      <c r="BB570" s="159"/>
      <c r="BC570" s="159"/>
      <c r="BE570" s="175"/>
    </row>
    <row r="571" spans="1:57" s="132" customFormat="1" ht="15" x14ac:dyDescent="0.3">
      <c r="A571" s="148"/>
      <c r="B571" s="149"/>
      <c r="C571" s="236" t="str">
        <f t="shared" si="8"/>
        <v/>
      </c>
      <c r="D571" s="198" t="str">
        <f>IF('DATA - Baseline'!D571="","",'DATA - Baseline'!D571)</f>
        <v/>
      </c>
      <c r="E571" s="178" t="str">
        <f>IF('DATA - Baseline'!E571="","",'DATA - Baseline'!E571)</f>
        <v/>
      </c>
      <c r="F571" s="178" t="str">
        <f>IF('DATA - Baseline'!F571="","",'DATA - Baseline'!F571)</f>
        <v/>
      </c>
      <c r="G571" s="178" t="str">
        <f>IF('DATA - Baseline'!G570="","",INDEX(Codes,MATCH('DATA - Baseline'!G570,Modes,0)))</f>
        <v/>
      </c>
      <c r="H571" s="178"/>
      <c r="I571" s="178" t="str">
        <f>IF('DATA - Baseline'!I571="","",INDEX(Codes,MATCH('DATA - Baseline'!I571,Modes,0)))</f>
        <v/>
      </c>
      <c r="J571" s="134"/>
      <c r="K571" s="192" t="str">
        <f>IF('DATA - Baseline'!K571=0,"",IF('DATA - Baseline'!K571="","",'DATA - Baseline'!K571))</f>
        <v/>
      </c>
      <c r="L571" s="192" t="str">
        <f>IF('DATA - Baseline'!L571="Yes",1,IF('DATA - Baseline'!L571="No",2,""))</f>
        <v/>
      </c>
      <c r="M571" s="192" t="str">
        <f>IF('DATA - Baseline'!M571="Yes",1,IF('DATA - Baseline'!M571="No",2,""))</f>
        <v/>
      </c>
      <c r="N571" s="178" t="str">
        <f>IF('DATA - Baseline'!N571="Relaxed",1,IF('DATA - Baseline'!N571="Rushed",2,IF('DATA - Baseline'!N571="Happy",3,IF('DATA - Baseline'!N571="Frustrated",4,IF('DATA - Baseline'!N571="Other",5,"")))))</f>
        <v/>
      </c>
      <c r="O571" s="176"/>
      <c r="P571" s="178" t="str">
        <f>IF('DATA - Baseline'!P571="","",'DATA - Baseline'!P571)</f>
        <v/>
      </c>
      <c r="Q571" s="178" t="str">
        <f>IF('DATA - Baseline'!Q571="Boy",1,IF('DATA - Baseline'!Q571="Girl",2,""))</f>
        <v/>
      </c>
      <c r="R571" s="192" t="str">
        <f>IF('DATA - Baseline'!R571&gt;0,'DATA - Baseline'!R571,"")</f>
        <v/>
      </c>
      <c r="S571" s="178" t="str">
        <f>IF('DATA - Baseline'!S571="Less than 0.5km",1,IF('DATA - Baseline'!S571="0.51 to 1.59km",2,IF('DATA - Baseline'!S571="1.6 to 3km",3,IF('DATA - Baseline'!S571="Over 3km",4, ""))))</f>
        <v/>
      </c>
      <c r="T571" s="126"/>
      <c r="U571" s="135"/>
      <c r="V571" s="135"/>
      <c r="W571" s="135"/>
      <c r="X571" s="135"/>
      <c r="Y571" s="135"/>
      <c r="Z571" s="178" t="str">
        <f>IF('DATA - Baseline'!Z571="STRONGLY AGREE",1,IF('DATA - Baseline'!Z571="AGREE",2,IF('DATA - Baseline'!Z571="DISAGREE",3,IF('DATA - Baseline'!Z571="STRONGLY DISAGREE",4, ""))))</f>
        <v/>
      </c>
      <c r="AA571" s="178" t="str">
        <f>IF(C571="","",(IF(COUNTA('DATA - Baseline'!AB571:AV571)&gt;0,1,2)))</f>
        <v/>
      </c>
      <c r="AB571" s="152"/>
      <c r="AC571" s="153"/>
      <c r="AD571" s="153"/>
      <c r="AE571" s="153"/>
      <c r="AF571" s="153"/>
      <c r="AG571" s="153"/>
      <c r="AH571" s="151"/>
      <c r="AI571" s="156"/>
      <c r="AJ571" s="156"/>
      <c r="AK571" s="156"/>
      <c r="AL571" s="156"/>
      <c r="AM571" s="156"/>
      <c r="AN571" s="156"/>
      <c r="AO571" s="157"/>
      <c r="AP571" s="158"/>
      <c r="AQ571" s="158"/>
      <c r="AR571" s="158"/>
      <c r="AS571" s="158"/>
      <c r="AT571" s="158"/>
      <c r="AU571" s="158"/>
      <c r="AV571" s="158"/>
      <c r="AW571" s="178" t="str">
        <f>IF('DATA - Baseline'!AW571="Relaxed",1,IF('DATA - Baseline'!AW571="Rushed",2,IF('DATA - Baseline'!AW571="Happy",3,IF('DATA - Baseline'!AW571="Tired",4,""))))</f>
        <v/>
      </c>
      <c r="AX571" s="178" t="str">
        <f>IF('DATA - Baseline'!AX571="Relaxed",1,IF('DATA - Baseline'!AX571="Rushed",2,IF('DATA - Baseline'!AX571="Happy",3,IF('DATA - Baseline'!AX571="Tired",4,""))))</f>
        <v/>
      </c>
      <c r="AY571" s="154"/>
      <c r="AZ571" s="314" t="str">
        <f>IF('DATA - Baseline'!AZ571="Yes",1,IF('DATA - Baseline'!AZ571="No",2,""))</f>
        <v/>
      </c>
      <c r="BA571" s="273"/>
      <c r="BB571" s="159"/>
      <c r="BC571" s="159"/>
      <c r="BE571" s="175"/>
    </row>
    <row r="572" spans="1:57" s="132" customFormat="1" ht="15" x14ac:dyDescent="0.3">
      <c r="A572" s="148"/>
      <c r="B572" s="149"/>
      <c r="C572" s="236" t="str">
        <f t="shared" si="8"/>
        <v/>
      </c>
      <c r="D572" s="198" t="str">
        <f>IF('DATA - Baseline'!D572="","",'DATA - Baseline'!D572)</f>
        <v/>
      </c>
      <c r="E572" s="178" t="str">
        <f>IF('DATA - Baseline'!E572="","",'DATA - Baseline'!E572)</f>
        <v/>
      </c>
      <c r="F572" s="178" t="str">
        <f>IF('DATA - Baseline'!F572="","",'DATA - Baseline'!F572)</f>
        <v/>
      </c>
      <c r="G572" s="178" t="str">
        <f>IF('DATA - Baseline'!G571="","",INDEX(Codes,MATCH('DATA - Baseline'!G571,Modes,0)))</f>
        <v/>
      </c>
      <c r="H572" s="178"/>
      <c r="I572" s="178" t="str">
        <f>IF('DATA - Baseline'!I572="","",INDEX(Codes,MATCH('DATA - Baseline'!I572,Modes,0)))</f>
        <v/>
      </c>
      <c r="J572" s="134"/>
      <c r="K572" s="192" t="str">
        <f>IF('DATA - Baseline'!K572=0,"",IF('DATA - Baseline'!K572="","",'DATA - Baseline'!K572))</f>
        <v/>
      </c>
      <c r="L572" s="192" t="str">
        <f>IF('DATA - Baseline'!L572="Yes",1,IF('DATA - Baseline'!L572="No",2,""))</f>
        <v/>
      </c>
      <c r="M572" s="192" t="str">
        <f>IF('DATA - Baseline'!M572="Yes",1,IF('DATA - Baseline'!M572="No",2,""))</f>
        <v/>
      </c>
      <c r="N572" s="178" t="str">
        <f>IF('DATA - Baseline'!N572="Relaxed",1,IF('DATA - Baseline'!N572="Rushed",2,IF('DATA - Baseline'!N572="Happy",3,IF('DATA - Baseline'!N572="Frustrated",4,IF('DATA - Baseline'!N572="Other",5,"")))))</f>
        <v/>
      </c>
      <c r="O572" s="176"/>
      <c r="P572" s="178" t="str">
        <f>IF('DATA - Baseline'!P572="","",'DATA - Baseline'!P572)</f>
        <v/>
      </c>
      <c r="Q572" s="178" t="str">
        <f>IF('DATA - Baseline'!Q572="Boy",1,IF('DATA - Baseline'!Q572="Girl",2,""))</f>
        <v/>
      </c>
      <c r="R572" s="192" t="str">
        <f>IF('DATA - Baseline'!R572&gt;0,'DATA - Baseline'!R572,"")</f>
        <v/>
      </c>
      <c r="S572" s="178" t="str">
        <f>IF('DATA - Baseline'!S572="Less than 0.5km",1,IF('DATA - Baseline'!S572="0.51 to 1.59km",2,IF('DATA - Baseline'!S572="1.6 to 3km",3,IF('DATA - Baseline'!S572="Over 3km",4, ""))))</f>
        <v/>
      </c>
      <c r="T572" s="126"/>
      <c r="U572" s="135"/>
      <c r="V572" s="135"/>
      <c r="W572" s="135"/>
      <c r="X572" s="135"/>
      <c r="Y572" s="135"/>
      <c r="Z572" s="178" t="str">
        <f>IF('DATA - Baseline'!Z572="STRONGLY AGREE",1,IF('DATA - Baseline'!Z572="AGREE",2,IF('DATA - Baseline'!Z572="DISAGREE",3,IF('DATA - Baseline'!Z572="STRONGLY DISAGREE",4, ""))))</f>
        <v/>
      </c>
      <c r="AA572" s="178" t="str">
        <f>IF(C572="","",(IF(COUNTA('DATA - Baseline'!AB572:AV572)&gt;0,1,2)))</f>
        <v/>
      </c>
      <c r="AB572" s="152"/>
      <c r="AC572" s="153"/>
      <c r="AD572" s="153"/>
      <c r="AE572" s="153"/>
      <c r="AF572" s="153"/>
      <c r="AG572" s="153"/>
      <c r="AH572" s="151"/>
      <c r="AI572" s="156"/>
      <c r="AJ572" s="156"/>
      <c r="AK572" s="156"/>
      <c r="AL572" s="156"/>
      <c r="AM572" s="156"/>
      <c r="AN572" s="156"/>
      <c r="AO572" s="157"/>
      <c r="AP572" s="158"/>
      <c r="AQ572" s="158"/>
      <c r="AR572" s="158"/>
      <c r="AS572" s="158"/>
      <c r="AT572" s="158"/>
      <c r="AU572" s="158"/>
      <c r="AV572" s="158"/>
      <c r="AW572" s="178" t="str">
        <f>IF('DATA - Baseline'!AW572="Relaxed",1,IF('DATA - Baseline'!AW572="Rushed",2,IF('DATA - Baseline'!AW572="Happy",3,IF('DATA - Baseline'!AW572="Tired",4,""))))</f>
        <v/>
      </c>
      <c r="AX572" s="178" t="str">
        <f>IF('DATA - Baseline'!AX572="Relaxed",1,IF('DATA - Baseline'!AX572="Rushed",2,IF('DATA - Baseline'!AX572="Happy",3,IF('DATA - Baseline'!AX572="Tired",4,""))))</f>
        <v/>
      </c>
      <c r="AY572" s="154"/>
      <c r="AZ572" s="314" t="str">
        <f>IF('DATA - Baseline'!AZ572="Yes",1,IF('DATA - Baseline'!AZ572="No",2,""))</f>
        <v/>
      </c>
      <c r="BA572" s="273"/>
      <c r="BB572" s="159"/>
      <c r="BC572" s="159"/>
      <c r="BE572" s="175"/>
    </row>
    <row r="573" spans="1:57" s="132" customFormat="1" ht="15" x14ac:dyDescent="0.3">
      <c r="A573" s="148"/>
      <c r="B573" s="149"/>
      <c r="C573" s="236" t="str">
        <f t="shared" si="8"/>
        <v/>
      </c>
      <c r="D573" s="198" t="str">
        <f>IF('DATA - Baseline'!D573="","",'DATA - Baseline'!D573)</f>
        <v/>
      </c>
      <c r="E573" s="178" t="str">
        <f>IF('DATA - Baseline'!E573="","",'DATA - Baseline'!E573)</f>
        <v/>
      </c>
      <c r="F573" s="178" t="str">
        <f>IF('DATA - Baseline'!F573="","",'DATA - Baseline'!F573)</f>
        <v/>
      </c>
      <c r="G573" s="178" t="str">
        <f>IF('DATA - Baseline'!G572="","",INDEX(Codes,MATCH('DATA - Baseline'!G572,Modes,0)))</f>
        <v/>
      </c>
      <c r="H573" s="178"/>
      <c r="I573" s="178" t="str">
        <f>IF('DATA - Baseline'!I573="","",INDEX(Codes,MATCH('DATA - Baseline'!I573,Modes,0)))</f>
        <v/>
      </c>
      <c r="J573" s="134"/>
      <c r="K573" s="192" t="str">
        <f>IF('DATA - Baseline'!K573=0,"",IF('DATA - Baseline'!K573="","",'DATA - Baseline'!K573))</f>
        <v/>
      </c>
      <c r="L573" s="192" t="str">
        <f>IF('DATA - Baseline'!L573="Yes",1,IF('DATA - Baseline'!L573="No",2,""))</f>
        <v/>
      </c>
      <c r="M573" s="192" t="str">
        <f>IF('DATA - Baseline'!M573="Yes",1,IF('DATA - Baseline'!M573="No",2,""))</f>
        <v/>
      </c>
      <c r="N573" s="178" t="str">
        <f>IF('DATA - Baseline'!N573="Relaxed",1,IF('DATA - Baseline'!N573="Rushed",2,IF('DATA - Baseline'!N573="Happy",3,IF('DATA - Baseline'!N573="Frustrated",4,IF('DATA - Baseline'!N573="Other",5,"")))))</f>
        <v/>
      </c>
      <c r="O573" s="176"/>
      <c r="P573" s="178" t="str">
        <f>IF('DATA - Baseline'!P573="","",'DATA - Baseline'!P573)</f>
        <v/>
      </c>
      <c r="Q573" s="178" t="str">
        <f>IF('DATA - Baseline'!Q573="Boy",1,IF('DATA - Baseline'!Q573="Girl",2,""))</f>
        <v/>
      </c>
      <c r="R573" s="192" t="str">
        <f>IF('DATA - Baseline'!R573&gt;0,'DATA - Baseline'!R573,"")</f>
        <v/>
      </c>
      <c r="S573" s="178" t="str">
        <f>IF('DATA - Baseline'!S573="Less than 0.5km",1,IF('DATA - Baseline'!S573="0.51 to 1.59km",2,IF('DATA - Baseline'!S573="1.6 to 3km",3,IF('DATA - Baseline'!S573="Over 3km",4, ""))))</f>
        <v/>
      </c>
      <c r="T573" s="126"/>
      <c r="U573" s="135"/>
      <c r="V573" s="135"/>
      <c r="W573" s="135"/>
      <c r="X573" s="135"/>
      <c r="Y573" s="135"/>
      <c r="Z573" s="178" t="str">
        <f>IF('DATA - Baseline'!Z573="STRONGLY AGREE",1,IF('DATA - Baseline'!Z573="AGREE",2,IF('DATA - Baseline'!Z573="DISAGREE",3,IF('DATA - Baseline'!Z573="STRONGLY DISAGREE",4, ""))))</f>
        <v/>
      </c>
      <c r="AA573" s="178" t="str">
        <f>IF(C573="","",(IF(COUNTA('DATA - Baseline'!AB573:AV573)&gt;0,1,2)))</f>
        <v/>
      </c>
      <c r="AB573" s="152"/>
      <c r="AC573" s="153"/>
      <c r="AD573" s="153"/>
      <c r="AE573" s="153"/>
      <c r="AF573" s="153"/>
      <c r="AG573" s="153"/>
      <c r="AH573" s="151"/>
      <c r="AI573" s="156"/>
      <c r="AJ573" s="156"/>
      <c r="AK573" s="156"/>
      <c r="AL573" s="156"/>
      <c r="AM573" s="156"/>
      <c r="AN573" s="156"/>
      <c r="AO573" s="157"/>
      <c r="AP573" s="158"/>
      <c r="AQ573" s="158"/>
      <c r="AR573" s="158"/>
      <c r="AS573" s="158"/>
      <c r="AT573" s="158"/>
      <c r="AU573" s="158"/>
      <c r="AV573" s="158"/>
      <c r="AW573" s="178" t="str">
        <f>IF('DATA - Baseline'!AW573="Relaxed",1,IF('DATA - Baseline'!AW573="Rushed",2,IF('DATA - Baseline'!AW573="Happy",3,IF('DATA - Baseline'!AW573="Tired",4,""))))</f>
        <v/>
      </c>
      <c r="AX573" s="178" t="str">
        <f>IF('DATA - Baseline'!AX573="Relaxed",1,IF('DATA - Baseline'!AX573="Rushed",2,IF('DATA - Baseline'!AX573="Happy",3,IF('DATA - Baseline'!AX573="Tired",4,""))))</f>
        <v/>
      </c>
      <c r="AY573" s="154"/>
      <c r="AZ573" s="314" t="str">
        <f>IF('DATA - Baseline'!AZ573="Yes",1,IF('DATA - Baseline'!AZ573="No",2,""))</f>
        <v/>
      </c>
      <c r="BA573" s="273"/>
      <c r="BB573" s="159"/>
      <c r="BC573" s="159"/>
      <c r="BE573" s="175"/>
    </row>
    <row r="574" spans="1:57" s="132" customFormat="1" ht="15" x14ac:dyDescent="0.3">
      <c r="A574" s="148"/>
      <c r="B574" s="149"/>
      <c r="C574" s="236" t="str">
        <f t="shared" si="8"/>
        <v/>
      </c>
      <c r="D574" s="198" t="str">
        <f>IF('DATA - Baseline'!D574="","",'DATA - Baseline'!D574)</f>
        <v/>
      </c>
      <c r="E574" s="178" t="str">
        <f>IF('DATA - Baseline'!E574="","",'DATA - Baseline'!E574)</f>
        <v/>
      </c>
      <c r="F574" s="178" t="str">
        <f>IF('DATA - Baseline'!F574="","",'DATA - Baseline'!F574)</f>
        <v/>
      </c>
      <c r="G574" s="178" t="str">
        <f>IF('DATA - Baseline'!G573="","",INDEX(Codes,MATCH('DATA - Baseline'!G573,Modes,0)))</f>
        <v/>
      </c>
      <c r="H574" s="178"/>
      <c r="I574" s="178" t="str">
        <f>IF('DATA - Baseline'!I574="","",INDEX(Codes,MATCH('DATA - Baseline'!I574,Modes,0)))</f>
        <v/>
      </c>
      <c r="J574" s="134"/>
      <c r="K574" s="192" t="str">
        <f>IF('DATA - Baseline'!K574=0,"",IF('DATA - Baseline'!K574="","",'DATA - Baseline'!K574))</f>
        <v/>
      </c>
      <c r="L574" s="192" t="str">
        <f>IF('DATA - Baseline'!L574="Yes",1,IF('DATA - Baseline'!L574="No",2,""))</f>
        <v/>
      </c>
      <c r="M574" s="192" t="str">
        <f>IF('DATA - Baseline'!M574="Yes",1,IF('DATA - Baseline'!M574="No",2,""))</f>
        <v/>
      </c>
      <c r="N574" s="178" t="str">
        <f>IF('DATA - Baseline'!N574="Relaxed",1,IF('DATA - Baseline'!N574="Rushed",2,IF('DATA - Baseline'!N574="Happy",3,IF('DATA - Baseline'!N574="Frustrated",4,IF('DATA - Baseline'!N574="Other",5,"")))))</f>
        <v/>
      </c>
      <c r="O574" s="176"/>
      <c r="P574" s="178" t="str">
        <f>IF('DATA - Baseline'!P574="","",'DATA - Baseline'!P574)</f>
        <v/>
      </c>
      <c r="Q574" s="178" t="str">
        <f>IF('DATA - Baseline'!Q574="Boy",1,IF('DATA - Baseline'!Q574="Girl",2,""))</f>
        <v/>
      </c>
      <c r="R574" s="192" t="str">
        <f>IF('DATA - Baseline'!R574&gt;0,'DATA - Baseline'!R574,"")</f>
        <v/>
      </c>
      <c r="S574" s="178" t="str">
        <f>IF('DATA - Baseline'!S574="Less than 0.5km",1,IF('DATA - Baseline'!S574="0.51 to 1.59km",2,IF('DATA - Baseline'!S574="1.6 to 3km",3,IF('DATA - Baseline'!S574="Over 3km",4, ""))))</f>
        <v/>
      </c>
      <c r="T574" s="126"/>
      <c r="U574" s="135"/>
      <c r="V574" s="135"/>
      <c r="W574" s="135"/>
      <c r="X574" s="135"/>
      <c r="Y574" s="135"/>
      <c r="Z574" s="178" t="str">
        <f>IF('DATA - Baseline'!Z574="STRONGLY AGREE",1,IF('DATA - Baseline'!Z574="AGREE",2,IF('DATA - Baseline'!Z574="DISAGREE",3,IF('DATA - Baseline'!Z574="STRONGLY DISAGREE",4, ""))))</f>
        <v/>
      </c>
      <c r="AA574" s="178" t="str">
        <f>IF(C574="","",(IF(COUNTA('DATA - Baseline'!AB574:AV574)&gt;0,1,2)))</f>
        <v/>
      </c>
      <c r="AB574" s="152"/>
      <c r="AC574" s="153"/>
      <c r="AD574" s="153"/>
      <c r="AE574" s="153"/>
      <c r="AF574" s="153"/>
      <c r="AG574" s="153"/>
      <c r="AH574" s="151"/>
      <c r="AI574" s="156"/>
      <c r="AJ574" s="156"/>
      <c r="AK574" s="156"/>
      <c r="AL574" s="156"/>
      <c r="AM574" s="156"/>
      <c r="AN574" s="156"/>
      <c r="AO574" s="157"/>
      <c r="AP574" s="158"/>
      <c r="AQ574" s="158"/>
      <c r="AR574" s="158"/>
      <c r="AS574" s="158"/>
      <c r="AT574" s="158"/>
      <c r="AU574" s="158"/>
      <c r="AV574" s="158"/>
      <c r="AW574" s="178" t="str">
        <f>IF('DATA - Baseline'!AW574="Relaxed",1,IF('DATA - Baseline'!AW574="Rushed",2,IF('DATA - Baseline'!AW574="Happy",3,IF('DATA - Baseline'!AW574="Tired",4,""))))</f>
        <v/>
      </c>
      <c r="AX574" s="178" t="str">
        <f>IF('DATA - Baseline'!AX574="Relaxed",1,IF('DATA - Baseline'!AX574="Rushed",2,IF('DATA - Baseline'!AX574="Happy",3,IF('DATA - Baseline'!AX574="Tired",4,""))))</f>
        <v/>
      </c>
      <c r="AY574" s="154"/>
      <c r="AZ574" s="314" t="str">
        <f>IF('DATA - Baseline'!AZ574="Yes",1,IF('DATA - Baseline'!AZ574="No",2,""))</f>
        <v/>
      </c>
      <c r="BA574" s="273"/>
      <c r="BB574" s="159"/>
      <c r="BC574" s="159"/>
      <c r="BE574" s="175"/>
    </row>
    <row r="575" spans="1:57" s="132" customFormat="1" ht="15" x14ac:dyDescent="0.3">
      <c r="A575" s="148"/>
      <c r="B575" s="149"/>
      <c r="C575" s="236" t="str">
        <f t="shared" si="8"/>
        <v/>
      </c>
      <c r="D575" s="198" t="str">
        <f>IF('DATA - Baseline'!D575="","",'DATA - Baseline'!D575)</f>
        <v/>
      </c>
      <c r="E575" s="178" t="str">
        <f>IF('DATA - Baseline'!E575="","",'DATA - Baseline'!E575)</f>
        <v/>
      </c>
      <c r="F575" s="178" t="str">
        <f>IF('DATA - Baseline'!F575="","",'DATA - Baseline'!F575)</f>
        <v/>
      </c>
      <c r="G575" s="178" t="str">
        <f>IF('DATA - Baseline'!G574="","",INDEX(Codes,MATCH('DATA - Baseline'!G574,Modes,0)))</f>
        <v/>
      </c>
      <c r="H575" s="178"/>
      <c r="I575" s="178" t="str">
        <f>IF('DATA - Baseline'!I575="","",INDEX(Codes,MATCH('DATA - Baseline'!I575,Modes,0)))</f>
        <v/>
      </c>
      <c r="J575" s="134"/>
      <c r="K575" s="192" t="str">
        <f>IF('DATA - Baseline'!K575=0,"",IF('DATA - Baseline'!K575="","",'DATA - Baseline'!K575))</f>
        <v/>
      </c>
      <c r="L575" s="192" t="str">
        <f>IF('DATA - Baseline'!L575="Yes",1,IF('DATA - Baseline'!L575="No",2,""))</f>
        <v/>
      </c>
      <c r="M575" s="192" t="str">
        <f>IF('DATA - Baseline'!M575="Yes",1,IF('DATA - Baseline'!M575="No",2,""))</f>
        <v/>
      </c>
      <c r="N575" s="178" t="str">
        <f>IF('DATA - Baseline'!N575="Relaxed",1,IF('DATA - Baseline'!N575="Rushed",2,IF('DATA - Baseline'!N575="Happy",3,IF('DATA - Baseline'!N575="Frustrated",4,IF('DATA - Baseline'!N575="Other",5,"")))))</f>
        <v/>
      </c>
      <c r="O575" s="176"/>
      <c r="P575" s="178" t="str">
        <f>IF('DATA - Baseline'!P575="","",'DATA - Baseline'!P575)</f>
        <v/>
      </c>
      <c r="Q575" s="178" t="str">
        <f>IF('DATA - Baseline'!Q575="Boy",1,IF('DATA - Baseline'!Q575="Girl",2,""))</f>
        <v/>
      </c>
      <c r="R575" s="192" t="str">
        <f>IF('DATA - Baseline'!R575&gt;0,'DATA - Baseline'!R575,"")</f>
        <v/>
      </c>
      <c r="S575" s="178" t="str">
        <f>IF('DATA - Baseline'!S575="Less than 0.5km",1,IF('DATA - Baseline'!S575="0.51 to 1.59km",2,IF('DATA - Baseline'!S575="1.6 to 3km",3,IF('DATA - Baseline'!S575="Over 3km",4, ""))))</f>
        <v/>
      </c>
      <c r="T575" s="126"/>
      <c r="U575" s="135"/>
      <c r="V575" s="135"/>
      <c r="W575" s="135"/>
      <c r="X575" s="135"/>
      <c r="Y575" s="135"/>
      <c r="Z575" s="178" t="str">
        <f>IF('DATA - Baseline'!Z575="STRONGLY AGREE",1,IF('DATA - Baseline'!Z575="AGREE",2,IF('DATA - Baseline'!Z575="DISAGREE",3,IF('DATA - Baseline'!Z575="STRONGLY DISAGREE",4, ""))))</f>
        <v/>
      </c>
      <c r="AA575" s="178" t="str">
        <f>IF(C575="","",(IF(COUNTA('DATA - Baseline'!AB575:AV575)&gt;0,1,2)))</f>
        <v/>
      </c>
      <c r="AB575" s="152"/>
      <c r="AC575" s="153"/>
      <c r="AD575" s="153"/>
      <c r="AE575" s="153"/>
      <c r="AF575" s="153"/>
      <c r="AG575" s="153"/>
      <c r="AH575" s="151"/>
      <c r="AI575" s="156"/>
      <c r="AJ575" s="156"/>
      <c r="AK575" s="156"/>
      <c r="AL575" s="156"/>
      <c r="AM575" s="156"/>
      <c r="AN575" s="156"/>
      <c r="AO575" s="157"/>
      <c r="AP575" s="158"/>
      <c r="AQ575" s="158"/>
      <c r="AR575" s="158"/>
      <c r="AS575" s="158"/>
      <c r="AT575" s="158"/>
      <c r="AU575" s="158"/>
      <c r="AV575" s="158"/>
      <c r="AW575" s="178" t="str">
        <f>IF('DATA - Baseline'!AW575="Relaxed",1,IF('DATA - Baseline'!AW575="Rushed",2,IF('DATA - Baseline'!AW575="Happy",3,IF('DATA - Baseline'!AW575="Tired",4,""))))</f>
        <v/>
      </c>
      <c r="AX575" s="178" t="str">
        <f>IF('DATA - Baseline'!AX575="Relaxed",1,IF('DATA - Baseline'!AX575="Rushed",2,IF('DATA - Baseline'!AX575="Happy",3,IF('DATA - Baseline'!AX575="Tired",4,""))))</f>
        <v/>
      </c>
      <c r="AY575" s="154"/>
      <c r="AZ575" s="314" t="str">
        <f>IF('DATA - Baseline'!AZ575="Yes",1,IF('DATA - Baseline'!AZ575="No",2,""))</f>
        <v/>
      </c>
      <c r="BA575" s="273"/>
      <c r="BB575" s="159"/>
      <c r="BC575" s="159"/>
      <c r="BE575" s="175"/>
    </row>
    <row r="576" spans="1:57" s="132" customFormat="1" ht="15" x14ac:dyDescent="0.3">
      <c r="A576" s="148"/>
      <c r="B576" s="149"/>
      <c r="C576" s="236" t="str">
        <f t="shared" si="8"/>
        <v/>
      </c>
      <c r="D576" s="198" t="str">
        <f>IF('DATA - Baseline'!D576="","",'DATA - Baseline'!D576)</f>
        <v/>
      </c>
      <c r="E576" s="178" t="str">
        <f>IF('DATA - Baseline'!E576="","",'DATA - Baseline'!E576)</f>
        <v/>
      </c>
      <c r="F576" s="178" t="str">
        <f>IF('DATA - Baseline'!F576="","",'DATA - Baseline'!F576)</f>
        <v/>
      </c>
      <c r="G576" s="178" t="str">
        <f>IF('DATA - Baseline'!G575="","",INDEX(Codes,MATCH('DATA - Baseline'!G575,Modes,0)))</f>
        <v/>
      </c>
      <c r="H576" s="178"/>
      <c r="I576" s="178" t="str">
        <f>IF('DATA - Baseline'!I576="","",INDEX(Codes,MATCH('DATA - Baseline'!I576,Modes,0)))</f>
        <v/>
      </c>
      <c r="J576" s="134"/>
      <c r="K576" s="192" t="str">
        <f>IF('DATA - Baseline'!K576=0,"",IF('DATA - Baseline'!K576="","",'DATA - Baseline'!K576))</f>
        <v/>
      </c>
      <c r="L576" s="192" t="str">
        <f>IF('DATA - Baseline'!L576="Yes",1,IF('DATA - Baseline'!L576="No",2,""))</f>
        <v/>
      </c>
      <c r="M576" s="192" t="str">
        <f>IF('DATA - Baseline'!M576="Yes",1,IF('DATA - Baseline'!M576="No",2,""))</f>
        <v/>
      </c>
      <c r="N576" s="178" t="str">
        <f>IF('DATA - Baseline'!N576="Relaxed",1,IF('DATA - Baseline'!N576="Rushed",2,IF('DATA - Baseline'!N576="Happy",3,IF('DATA - Baseline'!N576="Frustrated",4,IF('DATA - Baseline'!N576="Other",5,"")))))</f>
        <v/>
      </c>
      <c r="O576" s="176"/>
      <c r="P576" s="178" t="str">
        <f>IF('DATA - Baseline'!P576="","",'DATA - Baseline'!P576)</f>
        <v/>
      </c>
      <c r="Q576" s="178" t="str">
        <f>IF('DATA - Baseline'!Q576="Boy",1,IF('DATA - Baseline'!Q576="Girl",2,""))</f>
        <v/>
      </c>
      <c r="R576" s="192" t="str">
        <f>IF('DATA - Baseline'!R576&gt;0,'DATA - Baseline'!R576,"")</f>
        <v/>
      </c>
      <c r="S576" s="178" t="str">
        <f>IF('DATA - Baseline'!S576="Less than 0.5km",1,IF('DATA - Baseline'!S576="0.51 to 1.59km",2,IF('DATA - Baseline'!S576="1.6 to 3km",3,IF('DATA - Baseline'!S576="Over 3km",4, ""))))</f>
        <v/>
      </c>
      <c r="T576" s="126"/>
      <c r="U576" s="135"/>
      <c r="V576" s="135"/>
      <c r="W576" s="135"/>
      <c r="X576" s="135"/>
      <c r="Y576" s="135"/>
      <c r="Z576" s="178" t="str">
        <f>IF('DATA - Baseline'!Z576="STRONGLY AGREE",1,IF('DATA - Baseline'!Z576="AGREE",2,IF('DATA - Baseline'!Z576="DISAGREE",3,IF('DATA - Baseline'!Z576="STRONGLY DISAGREE",4, ""))))</f>
        <v/>
      </c>
      <c r="AA576" s="178" t="str">
        <f>IF(C576="","",(IF(COUNTA('DATA - Baseline'!AB576:AV576)&gt;0,1,2)))</f>
        <v/>
      </c>
      <c r="AB576" s="152"/>
      <c r="AC576" s="153"/>
      <c r="AD576" s="153"/>
      <c r="AE576" s="153"/>
      <c r="AF576" s="153"/>
      <c r="AG576" s="153"/>
      <c r="AH576" s="151"/>
      <c r="AI576" s="156"/>
      <c r="AJ576" s="156"/>
      <c r="AK576" s="156"/>
      <c r="AL576" s="156"/>
      <c r="AM576" s="156"/>
      <c r="AN576" s="156"/>
      <c r="AO576" s="157"/>
      <c r="AP576" s="158"/>
      <c r="AQ576" s="158"/>
      <c r="AR576" s="158"/>
      <c r="AS576" s="158"/>
      <c r="AT576" s="158"/>
      <c r="AU576" s="158"/>
      <c r="AV576" s="158"/>
      <c r="AW576" s="178" t="str">
        <f>IF('DATA - Baseline'!AW576="Relaxed",1,IF('DATA - Baseline'!AW576="Rushed",2,IF('DATA - Baseline'!AW576="Happy",3,IF('DATA - Baseline'!AW576="Tired",4,""))))</f>
        <v/>
      </c>
      <c r="AX576" s="178" t="str">
        <f>IF('DATA - Baseline'!AX576="Relaxed",1,IF('DATA - Baseline'!AX576="Rushed",2,IF('DATA - Baseline'!AX576="Happy",3,IF('DATA - Baseline'!AX576="Tired",4,""))))</f>
        <v/>
      </c>
      <c r="AY576" s="154"/>
      <c r="AZ576" s="314" t="str">
        <f>IF('DATA - Baseline'!AZ576="Yes",1,IF('DATA - Baseline'!AZ576="No",2,""))</f>
        <v/>
      </c>
      <c r="BA576" s="273"/>
      <c r="BB576" s="159"/>
      <c r="BC576" s="159"/>
      <c r="BE576" s="175"/>
    </row>
    <row r="577" spans="1:57" s="132" customFormat="1" ht="15" x14ac:dyDescent="0.3">
      <c r="A577" s="148"/>
      <c r="B577" s="149"/>
      <c r="C577" s="236" t="str">
        <f t="shared" si="8"/>
        <v/>
      </c>
      <c r="D577" s="198" t="str">
        <f>IF('DATA - Baseline'!D577="","",'DATA - Baseline'!D577)</f>
        <v/>
      </c>
      <c r="E577" s="178" t="str">
        <f>IF('DATA - Baseline'!E577="","",'DATA - Baseline'!E577)</f>
        <v/>
      </c>
      <c r="F577" s="178" t="str">
        <f>IF('DATA - Baseline'!F577="","",'DATA - Baseline'!F577)</f>
        <v/>
      </c>
      <c r="G577" s="178" t="str">
        <f>IF('DATA - Baseline'!G576="","",INDEX(Codes,MATCH('DATA - Baseline'!G576,Modes,0)))</f>
        <v/>
      </c>
      <c r="H577" s="178"/>
      <c r="I577" s="178" t="str">
        <f>IF('DATA - Baseline'!I577="","",INDEX(Codes,MATCH('DATA - Baseline'!I577,Modes,0)))</f>
        <v/>
      </c>
      <c r="J577" s="134"/>
      <c r="K577" s="192" t="str">
        <f>IF('DATA - Baseline'!K577=0,"",IF('DATA - Baseline'!K577="","",'DATA - Baseline'!K577))</f>
        <v/>
      </c>
      <c r="L577" s="192" t="str">
        <f>IF('DATA - Baseline'!L577="Yes",1,IF('DATA - Baseline'!L577="No",2,""))</f>
        <v/>
      </c>
      <c r="M577" s="192" t="str">
        <f>IF('DATA - Baseline'!M577="Yes",1,IF('DATA - Baseline'!M577="No",2,""))</f>
        <v/>
      </c>
      <c r="N577" s="178" t="str">
        <f>IF('DATA - Baseline'!N577="Relaxed",1,IF('DATA - Baseline'!N577="Rushed",2,IF('DATA - Baseline'!N577="Happy",3,IF('DATA - Baseline'!N577="Frustrated",4,IF('DATA - Baseline'!N577="Other",5,"")))))</f>
        <v/>
      </c>
      <c r="O577" s="176"/>
      <c r="P577" s="178" t="str">
        <f>IF('DATA - Baseline'!P577="","",'DATA - Baseline'!P577)</f>
        <v/>
      </c>
      <c r="Q577" s="178" t="str">
        <f>IF('DATA - Baseline'!Q577="Boy",1,IF('DATA - Baseline'!Q577="Girl",2,""))</f>
        <v/>
      </c>
      <c r="R577" s="192" t="str">
        <f>IF('DATA - Baseline'!R577&gt;0,'DATA - Baseline'!R577,"")</f>
        <v/>
      </c>
      <c r="S577" s="178" t="str">
        <f>IF('DATA - Baseline'!S577="Less than 0.5km",1,IF('DATA - Baseline'!S577="0.51 to 1.59km",2,IF('DATA - Baseline'!S577="1.6 to 3km",3,IF('DATA - Baseline'!S577="Over 3km",4, ""))))</f>
        <v/>
      </c>
      <c r="T577" s="126"/>
      <c r="U577" s="135"/>
      <c r="V577" s="135"/>
      <c r="W577" s="135"/>
      <c r="X577" s="135"/>
      <c r="Y577" s="135"/>
      <c r="Z577" s="178" t="str">
        <f>IF('DATA - Baseline'!Z577="STRONGLY AGREE",1,IF('DATA - Baseline'!Z577="AGREE",2,IF('DATA - Baseline'!Z577="DISAGREE",3,IF('DATA - Baseline'!Z577="STRONGLY DISAGREE",4, ""))))</f>
        <v/>
      </c>
      <c r="AA577" s="178" t="str">
        <f>IF(C577="","",(IF(COUNTA('DATA - Baseline'!AB577:AV577)&gt;0,1,2)))</f>
        <v/>
      </c>
      <c r="AB577" s="152"/>
      <c r="AC577" s="153"/>
      <c r="AD577" s="153"/>
      <c r="AE577" s="153"/>
      <c r="AF577" s="153"/>
      <c r="AG577" s="153"/>
      <c r="AH577" s="151"/>
      <c r="AI577" s="156"/>
      <c r="AJ577" s="156"/>
      <c r="AK577" s="156"/>
      <c r="AL577" s="156"/>
      <c r="AM577" s="156"/>
      <c r="AN577" s="156"/>
      <c r="AO577" s="157"/>
      <c r="AP577" s="158"/>
      <c r="AQ577" s="158"/>
      <c r="AR577" s="158"/>
      <c r="AS577" s="158"/>
      <c r="AT577" s="158"/>
      <c r="AU577" s="158"/>
      <c r="AV577" s="158"/>
      <c r="AW577" s="178" t="str">
        <f>IF('DATA - Baseline'!AW577="Relaxed",1,IF('DATA - Baseline'!AW577="Rushed",2,IF('DATA - Baseline'!AW577="Happy",3,IF('DATA - Baseline'!AW577="Tired",4,""))))</f>
        <v/>
      </c>
      <c r="AX577" s="178" t="str">
        <f>IF('DATA - Baseline'!AX577="Relaxed",1,IF('DATA - Baseline'!AX577="Rushed",2,IF('DATA - Baseline'!AX577="Happy",3,IF('DATA - Baseline'!AX577="Tired",4,""))))</f>
        <v/>
      </c>
      <c r="AY577" s="154"/>
      <c r="AZ577" s="314" t="str">
        <f>IF('DATA - Baseline'!AZ577="Yes",1,IF('DATA - Baseline'!AZ577="No",2,""))</f>
        <v/>
      </c>
      <c r="BA577" s="273"/>
      <c r="BB577" s="159"/>
      <c r="BC577" s="159"/>
      <c r="BE577" s="175"/>
    </row>
    <row r="578" spans="1:57" s="132" customFormat="1" ht="15" x14ac:dyDescent="0.3">
      <c r="A578" s="148"/>
      <c r="B578" s="149"/>
      <c r="C578" s="236" t="str">
        <f t="shared" si="8"/>
        <v/>
      </c>
      <c r="D578" s="198" t="str">
        <f>IF('DATA - Baseline'!D578="","",'DATA - Baseline'!D578)</f>
        <v/>
      </c>
      <c r="E578" s="178" t="str">
        <f>IF('DATA - Baseline'!E578="","",'DATA - Baseline'!E578)</f>
        <v/>
      </c>
      <c r="F578" s="178" t="str">
        <f>IF('DATA - Baseline'!F578="","",'DATA - Baseline'!F578)</f>
        <v/>
      </c>
      <c r="G578" s="178" t="str">
        <f>IF('DATA - Baseline'!G577="","",INDEX(Codes,MATCH('DATA - Baseline'!G577,Modes,0)))</f>
        <v/>
      </c>
      <c r="H578" s="178"/>
      <c r="I578" s="178" t="str">
        <f>IF('DATA - Baseline'!I578="","",INDEX(Codes,MATCH('DATA - Baseline'!I578,Modes,0)))</f>
        <v/>
      </c>
      <c r="J578" s="134"/>
      <c r="K578" s="192" t="str">
        <f>IF('DATA - Baseline'!K578=0,"",IF('DATA - Baseline'!K578="","",'DATA - Baseline'!K578))</f>
        <v/>
      </c>
      <c r="L578" s="192" t="str">
        <f>IF('DATA - Baseline'!L578="Yes",1,IF('DATA - Baseline'!L578="No",2,""))</f>
        <v/>
      </c>
      <c r="M578" s="192" t="str">
        <f>IF('DATA - Baseline'!M578="Yes",1,IF('DATA - Baseline'!M578="No",2,""))</f>
        <v/>
      </c>
      <c r="N578" s="178" t="str">
        <f>IF('DATA - Baseline'!N578="Relaxed",1,IF('DATA - Baseline'!N578="Rushed",2,IF('DATA - Baseline'!N578="Happy",3,IF('DATA - Baseline'!N578="Frustrated",4,IF('DATA - Baseline'!N578="Other",5,"")))))</f>
        <v/>
      </c>
      <c r="O578" s="176"/>
      <c r="P578" s="178" t="str">
        <f>IF('DATA - Baseline'!P578="","",'DATA - Baseline'!P578)</f>
        <v/>
      </c>
      <c r="Q578" s="178" t="str">
        <f>IF('DATA - Baseline'!Q578="Boy",1,IF('DATA - Baseline'!Q578="Girl",2,""))</f>
        <v/>
      </c>
      <c r="R578" s="192" t="str">
        <f>IF('DATA - Baseline'!R578&gt;0,'DATA - Baseline'!R578,"")</f>
        <v/>
      </c>
      <c r="S578" s="178" t="str">
        <f>IF('DATA - Baseline'!S578="Less than 0.5km",1,IF('DATA - Baseline'!S578="0.51 to 1.59km",2,IF('DATA - Baseline'!S578="1.6 to 3km",3,IF('DATA - Baseline'!S578="Over 3km",4, ""))))</f>
        <v/>
      </c>
      <c r="T578" s="126"/>
      <c r="U578" s="135"/>
      <c r="V578" s="135"/>
      <c r="W578" s="135"/>
      <c r="X578" s="135"/>
      <c r="Y578" s="135"/>
      <c r="Z578" s="178" t="str">
        <f>IF('DATA - Baseline'!Z578="STRONGLY AGREE",1,IF('DATA - Baseline'!Z578="AGREE",2,IF('DATA - Baseline'!Z578="DISAGREE",3,IF('DATA - Baseline'!Z578="STRONGLY DISAGREE",4, ""))))</f>
        <v/>
      </c>
      <c r="AA578" s="178" t="str">
        <f>IF(C578="","",(IF(COUNTA('DATA - Baseline'!AB578:AV578)&gt;0,1,2)))</f>
        <v/>
      </c>
      <c r="AB578" s="152"/>
      <c r="AC578" s="153"/>
      <c r="AD578" s="153"/>
      <c r="AE578" s="153"/>
      <c r="AF578" s="153"/>
      <c r="AG578" s="153"/>
      <c r="AH578" s="151"/>
      <c r="AI578" s="156"/>
      <c r="AJ578" s="156"/>
      <c r="AK578" s="156"/>
      <c r="AL578" s="156"/>
      <c r="AM578" s="156"/>
      <c r="AN578" s="156"/>
      <c r="AO578" s="157"/>
      <c r="AP578" s="158"/>
      <c r="AQ578" s="158"/>
      <c r="AR578" s="158"/>
      <c r="AS578" s="158"/>
      <c r="AT578" s="158"/>
      <c r="AU578" s="158"/>
      <c r="AV578" s="158"/>
      <c r="AW578" s="178" t="str">
        <f>IF('DATA - Baseline'!AW578="Relaxed",1,IF('DATA - Baseline'!AW578="Rushed",2,IF('DATA - Baseline'!AW578="Happy",3,IF('DATA - Baseline'!AW578="Tired",4,""))))</f>
        <v/>
      </c>
      <c r="AX578" s="178" t="str">
        <f>IF('DATA - Baseline'!AX578="Relaxed",1,IF('DATA - Baseline'!AX578="Rushed",2,IF('DATA - Baseline'!AX578="Happy",3,IF('DATA - Baseline'!AX578="Tired",4,""))))</f>
        <v/>
      </c>
      <c r="AY578" s="154"/>
      <c r="AZ578" s="314" t="str">
        <f>IF('DATA - Baseline'!AZ578="Yes",1,IF('DATA - Baseline'!AZ578="No",2,""))</f>
        <v/>
      </c>
      <c r="BA578" s="273"/>
      <c r="BB578" s="159"/>
      <c r="BC578" s="159"/>
      <c r="BE578" s="175"/>
    </row>
    <row r="579" spans="1:57" s="132" customFormat="1" ht="15" x14ac:dyDescent="0.3">
      <c r="A579" s="148"/>
      <c r="B579" s="149"/>
      <c r="C579" s="236" t="str">
        <f t="shared" si="8"/>
        <v/>
      </c>
      <c r="D579" s="198" t="str">
        <f>IF('DATA - Baseline'!D579="","",'DATA - Baseline'!D579)</f>
        <v/>
      </c>
      <c r="E579" s="178" t="str">
        <f>IF('DATA - Baseline'!E579="","",'DATA - Baseline'!E579)</f>
        <v/>
      </c>
      <c r="F579" s="178" t="str">
        <f>IF('DATA - Baseline'!F579="","",'DATA - Baseline'!F579)</f>
        <v/>
      </c>
      <c r="G579" s="178" t="str">
        <f>IF('DATA - Baseline'!G578="","",INDEX(Codes,MATCH('DATA - Baseline'!G578,Modes,0)))</f>
        <v/>
      </c>
      <c r="H579" s="178"/>
      <c r="I579" s="178" t="str">
        <f>IF('DATA - Baseline'!I579="","",INDEX(Codes,MATCH('DATA - Baseline'!I579,Modes,0)))</f>
        <v/>
      </c>
      <c r="J579" s="134"/>
      <c r="K579" s="192" t="str">
        <f>IF('DATA - Baseline'!K579=0,"",IF('DATA - Baseline'!K579="","",'DATA - Baseline'!K579))</f>
        <v/>
      </c>
      <c r="L579" s="192" t="str">
        <f>IF('DATA - Baseline'!L579="Yes",1,IF('DATA - Baseline'!L579="No",2,""))</f>
        <v/>
      </c>
      <c r="M579" s="192" t="str">
        <f>IF('DATA - Baseline'!M579="Yes",1,IF('DATA - Baseline'!M579="No",2,""))</f>
        <v/>
      </c>
      <c r="N579" s="178" t="str">
        <f>IF('DATA - Baseline'!N579="Relaxed",1,IF('DATA - Baseline'!N579="Rushed",2,IF('DATA - Baseline'!N579="Happy",3,IF('DATA - Baseline'!N579="Frustrated",4,IF('DATA - Baseline'!N579="Other",5,"")))))</f>
        <v/>
      </c>
      <c r="O579" s="176"/>
      <c r="P579" s="178" t="str">
        <f>IF('DATA - Baseline'!P579="","",'DATA - Baseline'!P579)</f>
        <v/>
      </c>
      <c r="Q579" s="178" t="str">
        <f>IF('DATA - Baseline'!Q579="Boy",1,IF('DATA - Baseline'!Q579="Girl",2,""))</f>
        <v/>
      </c>
      <c r="R579" s="192" t="str">
        <f>IF('DATA - Baseline'!R579&gt;0,'DATA - Baseline'!R579,"")</f>
        <v/>
      </c>
      <c r="S579" s="178" t="str">
        <f>IF('DATA - Baseline'!S579="Less than 0.5km",1,IF('DATA - Baseline'!S579="0.51 to 1.59km",2,IF('DATA - Baseline'!S579="1.6 to 3km",3,IF('DATA - Baseline'!S579="Over 3km",4, ""))))</f>
        <v/>
      </c>
      <c r="T579" s="126"/>
      <c r="U579" s="135"/>
      <c r="V579" s="135"/>
      <c r="W579" s="135"/>
      <c r="X579" s="135"/>
      <c r="Y579" s="135"/>
      <c r="Z579" s="178" t="str">
        <f>IF('DATA - Baseline'!Z579="STRONGLY AGREE",1,IF('DATA - Baseline'!Z579="AGREE",2,IF('DATA - Baseline'!Z579="DISAGREE",3,IF('DATA - Baseline'!Z579="STRONGLY DISAGREE",4, ""))))</f>
        <v/>
      </c>
      <c r="AA579" s="178" t="str">
        <f>IF(C579="","",(IF(COUNTA('DATA - Baseline'!AB579:AV579)&gt;0,1,2)))</f>
        <v/>
      </c>
      <c r="AB579" s="152"/>
      <c r="AC579" s="153"/>
      <c r="AD579" s="153"/>
      <c r="AE579" s="153"/>
      <c r="AF579" s="153"/>
      <c r="AG579" s="153"/>
      <c r="AH579" s="151"/>
      <c r="AI579" s="156"/>
      <c r="AJ579" s="156"/>
      <c r="AK579" s="156"/>
      <c r="AL579" s="156"/>
      <c r="AM579" s="156"/>
      <c r="AN579" s="156"/>
      <c r="AO579" s="157"/>
      <c r="AP579" s="158"/>
      <c r="AQ579" s="158"/>
      <c r="AR579" s="158"/>
      <c r="AS579" s="158"/>
      <c r="AT579" s="158"/>
      <c r="AU579" s="158"/>
      <c r="AV579" s="158"/>
      <c r="AW579" s="178" t="str">
        <f>IF('DATA - Baseline'!AW579="Relaxed",1,IF('DATA - Baseline'!AW579="Rushed",2,IF('DATA - Baseline'!AW579="Happy",3,IF('DATA - Baseline'!AW579="Tired",4,""))))</f>
        <v/>
      </c>
      <c r="AX579" s="178" t="str">
        <f>IF('DATA - Baseline'!AX579="Relaxed",1,IF('DATA - Baseline'!AX579="Rushed",2,IF('DATA - Baseline'!AX579="Happy",3,IF('DATA - Baseline'!AX579="Tired",4,""))))</f>
        <v/>
      </c>
      <c r="AY579" s="154"/>
      <c r="AZ579" s="314" t="str">
        <f>IF('DATA - Baseline'!AZ579="Yes",1,IF('DATA - Baseline'!AZ579="No",2,""))</f>
        <v/>
      </c>
      <c r="BA579" s="273"/>
      <c r="BB579" s="159"/>
      <c r="BC579" s="159"/>
      <c r="BE579" s="175"/>
    </row>
    <row r="580" spans="1:57" s="132" customFormat="1" ht="15" x14ac:dyDescent="0.3">
      <c r="A580" s="148"/>
      <c r="B580" s="149"/>
      <c r="C580" s="236" t="str">
        <f t="shared" si="8"/>
        <v/>
      </c>
      <c r="D580" s="198" t="str">
        <f>IF('DATA - Baseline'!D580="","",'DATA - Baseline'!D580)</f>
        <v/>
      </c>
      <c r="E580" s="178" t="str">
        <f>IF('DATA - Baseline'!E580="","",'DATA - Baseline'!E580)</f>
        <v/>
      </c>
      <c r="F580" s="178" t="str">
        <f>IF('DATA - Baseline'!F580="","",'DATA - Baseline'!F580)</f>
        <v/>
      </c>
      <c r="G580" s="178" t="str">
        <f>IF('DATA - Baseline'!G579="","",INDEX(Codes,MATCH('DATA - Baseline'!G579,Modes,0)))</f>
        <v/>
      </c>
      <c r="H580" s="178"/>
      <c r="I580" s="178" t="str">
        <f>IF('DATA - Baseline'!I580="","",INDEX(Codes,MATCH('DATA - Baseline'!I580,Modes,0)))</f>
        <v/>
      </c>
      <c r="J580" s="134"/>
      <c r="K580" s="192" t="str">
        <f>IF('DATA - Baseline'!K580=0,"",IF('DATA - Baseline'!K580="","",'DATA - Baseline'!K580))</f>
        <v/>
      </c>
      <c r="L580" s="192" t="str">
        <f>IF('DATA - Baseline'!L580="Yes",1,IF('DATA - Baseline'!L580="No",2,""))</f>
        <v/>
      </c>
      <c r="M580" s="192" t="str">
        <f>IF('DATA - Baseline'!M580="Yes",1,IF('DATA - Baseline'!M580="No",2,""))</f>
        <v/>
      </c>
      <c r="N580" s="178" t="str">
        <f>IF('DATA - Baseline'!N580="Relaxed",1,IF('DATA - Baseline'!N580="Rushed",2,IF('DATA - Baseline'!N580="Happy",3,IF('DATA - Baseline'!N580="Frustrated",4,IF('DATA - Baseline'!N580="Other",5,"")))))</f>
        <v/>
      </c>
      <c r="O580" s="176"/>
      <c r="P580" s="178" t="str">
        <f>IF('DATA - Baseline'!P580="","",'DATA - Baseline'!P580)</f>
        <v/>
      </c>
      <c r="Q580" s="178" t="str">
        <f>IF('DATA - Baseline'!Q580="Boy",1,IF('DATA - Baseline'!Q580="Girl",2,""))</f>
        <v/>
      </c>
      <c r="R580" s="192" t="str">
        <f>IF('DATA - Baseline'!R580&gt;0,'DATA - Baseline'!R580,"")</f>
        <v/>
      </c>
      <c r="S580" s="178" t="str">
        <f>IF('DATA - Baseline'!S580="Less than 0.5km",1,IF('DATA - Baseline'!S580="0.51 to 1.59km",2,IF('DATA - Baseline'!S580="1.6 to 3km",3,IF('DATA - Baseline'!S580="Over 3km",4, ""))))</f>
        <v/>
      </c>
      <c r="T580" s="126"/>
      <c r="U580" s="135"/>
      <c r="V580" s="135"/>
      <c r="W580" s="135"/>
      <c r="X580" s="135"/>
      <c r="Y580" s="135"/>
      <c r="Z580" s="178" t="str">
        <f>IF('DATA - Baseline'!Z580="STRONGLY AGREE",1,IF('DATA - Baseline'!Z580="AGREE",2,IF('DATA - Baseline'!Z580="DISAGREE",3,IF('DATA - Baseline'!Z580="STRONGLY DISAGREE",4, ""))))</f>
        <v/>
      </c>
      <c r="AA580" s="178" t="str">
        <f>IF(C580="","",(IF(COUNTA('DATA - Baseline'!AB580:AV580)&gt;0,1,2)))</f>
        <v/>
      </c>
      <c r="AB580" s="152"/>
      <c r="AC580" s="153"/>
      <c r="AD580" s="153"/>
      <c r="AE580" s="153"/>
      <c r="AF580" s="153"/>
      <c r="AG580" s="153"/>
      <c r="AH580" s="151"/>
      <c r="AI580" s="156"/>
      <c r="AJ580" s="156"/>
      <c r="AK580" s="156"/>
      <c r="AL580" s="156"/>
      <c r="AM580" s="156"/>
      <c r="AN580" s="156"/>
      <c r="AO580" s="157"/>
      <c r="AP580" s="158"/>
      <c r="AQ580" s="158"/>
      <c r="AR580" s="158"/>
      <c r="AS580" s="158"/>
      <c r="AT580" s="158"/>
      <c r="AU580" s="158"/>
      <c r="AV580" s="158"/>
      <c r="AW580" s="178" t="str">
        <f>IF('DATA - Baseline'!AW580="Relaxed",1,IF('DATA - Baseline'!AW580="Rushed",2,IF('DATA - Baseline'!AW580="Happy",3,IF('DATA - Baseline'!AW580="Tired",4,""))))</f>
        <v/>
      </c>
      <c r="AX580" s="178" t="str">
        <f>IF('DATA - Baseline'!AX580="Relaxed",1,IF('DATA - Baseline'!AX580="Rushed",2,IF('DATA - Baseline'!AX580="Happy",3,IF('DATA - Baseline'!AX580="Tired",4,""))))</f>
        <v/>
      </c>
      <c r="AY580" s="154"/>
      <c r="AZ580" s="314" t="str">
        <f>IF('DATA - Baseline'!AZ580="Yes",1,IF('DATA - Baseline'!AZ580="No",2,""))</f>
        <v/>
      </c>
      <c r="BA580" s="273"/>
      <c r="BB580" s="159"/>
      <c r="BC580" s="159"/>
      <c r="BE580" s="175"/>
    </row>
    <row r="581" spans="1:57" s="132" customFormat="1" ht="15" x14ac:dyDescent="0.3">
      <c r="A581" s="148"/>
      <c r="B581" s="149"/>
      <c r="C581" s="236" t="str">
        <f t="shared" si="8"/>
        <v/>
      </c>
      <c r="D581" s="198" t="str">
        <f>IF('DATA - Baseline'!D581="","",'DATA - Baseline'!D581)</f>
        <v/>
      </c>
      <c r="E581" s="178" t="str">
        <f>IF('DATA - Baseline'!E581="","",'DATA - Baseline'!E581)</f>
        <v/>
      </c>
      <c r="F581" s="178" t="str">
        <f>IF('DATA - Baseline'!F581="","",'DATA - Baseline'!F581)</f>
        <v/>
      </c>
      <c r="G581" s="178" t="str">
        <f>IF('DATA - Baseline'!G580="","",INDEX(Codes,MATCH('DATA - Baseline'!G580,Modes,0)))</f>
        <v/>
      </c>
      <c r="H581" s="178"/>
      <c r="I581" s="178" t="str">
        <f>IF('DATA - Baseline'!I581="","",INDEX(Codes,MATCH('DATA - Baseline'!I581,Modes,0)))</f>
        <v/>
      </c>
      <c r="J581" s="134"/>
      <c r="K581" s="192" t="str">
        <f>IF('DATA - Baseline'!K581=0,"",IF('DATA - Baseline'!K581="","",'DATA - Baseline'!K581))</f>
        <v/>
      </c>
      <c r="L581" s="192" t="str">
        <f>IF('DATA - Baseline'!L581="Yes",1,IF('DATA - Baseline'!L581="No",2,""))</f>
        <v/>
      </c>
      <c r="M581" s="192" t="str">
        <f>IF('DATA - Baseline'!M581="Yes",1,IF('DATA - Baseline'!M581="No",2,""))</f>
        <v/>
      </c>
      <c r="N581" s="178" t="str">
        <f>IF('DATA - Baseline'!N581="Relaxed",1,IF('DATA - Baseline'!N581="Rushed",2,IF('DATA - Baseline'!N581="Happy",3,IF('DATA - Baseline'!N581="Frustrated",4,IF('DATA - Baseline'!N581="Other",5,"")))))</f>
        <v/>
      </c>
      <c r="O581" s="176"/>
      <c r="P581" s="178" t="str">
        <f>IF('DATA - Baseline'!P581="","",'DATA - Baseline'!P581)</f>
        <v/>
      </c>
      <c r="Q581" s="178" t="str">
        <f>IF('DATA - Baseline'!Q581="Boy",1,IF('DATA - Baseline'!Q581="Girl",2,""))</f>
        <v/>
      </c>
      <c r="R581" s="192" t="str">
        <f>IF('DATA - Baseline'!R581&gt;0,'DATA - Baseline'!R581,"")</f>
        <v/>
      </c>
      <c r="S581" s="178" t="str">
        <f>IF('DATA - Baseline'!S581="Less than 0.5km",1,IF('DATA - Baseline'!S581="0.51 to 1.59km",2,IF('DATA - Baseline'!S581="1.6 to 3km",3,IF('DATA - Baseline'!S581="Over 3km",4, ""))))</f>
        <v/>
      </c>
      <c r="T581" s="126"/>
      <c r="U581" s="135"/>
      <c r="V581" s="135"/>
      <c r="W581" s="135"/>
      <c r="X581" s="135"/>
      <c r="Y581" s="135"/>
      <c r="Z581" s="178" t="str">
        <f>IF('DATA - Baseline'!Z581="STRONGLY AGREE",1,IF('DATA - Baseline'!Z581="AGREE",2,IF('DATA - Baseline'!Z581="DISAGREE",3,IF('DATA - Baseline'!Z581="STRONGLY DISAGREE",4, ""))))</f>
        <v/>
      </c>
      <c r="AA581" s="178" t="str">
        <f>IF(C581="","",(IF(COUNTA('DATA - Baseline'!AB581:AV581)&gt;0,1,2)))</f>
        <v/>
      </c>
      <c r="AB581" s="152"/>
      <c r="AC581" s="153"/>
      <c r="AD581" s="153"/>
      <c r="AE581" s="153"/>
      <c r="AF581" s="153"/>
      <c r="AG581" s="153"/>
      <c r="AH581" s="151"/>
      <c r="AI581" s="156"/>
      <c r="AJ581" s="156"/>
      <c r="AK581" s="156"/>
      <c r="AL581" s="156"/>
      <c r="AM581" s="156"/>
      <c r="AN581" s="156"/>
      <c r="AO581" s="157"/>
      <c r="AP581" s="158"/>
      <c r="AQ581" s="158"/>
      <c r="AR581" s="158"/>
      <c r="AS581" s="158"/>
      <c r="AT581" s="158"/>
      <c r="AU581" s="158"/>
      <c r="AV581" s="158"/>
      <c r="AW581" s="178" t="str">
        <f>IF('DATA - Baseline'!AW581="Relaxed",1,IF('DATA - Baseline'!AW581="Rushed",2,IF('DATA - Baseline'!AW581="Happy",3,IF('DATA - Baseline'!AW581="Tired",4,""))))</f>
        <v/>
      </c>
      <c r="AX581" s="178" t="str">
        <f>IF('DATA - Baseline'!AX581="Relaxed",1,IF('DATA - Baseline'!AX581="Rushed",2,IF('DATA - Baseline'!AX581="Happy",3,IF('DATA - Baseline'!AX581="Tired",4,""))))</f>
        <v/>
      </c>
      <c r="AY581" s="154"/>
      <c r="AZ581" s="314" t="str">
        <f>IF('DATA - Baseline'!AZ581="Yes",1,IF('DATA - Baseline'!AZ581="No",2,""))</f>
        <v/>
      </c>
      <c r="BA581" s="273"/>
      <c r="BB581" s="159"/>
      <c r="BC581" s="159"/>
      <c r="BE581" s="175"/>
    </row>
    <row r="582" spans="1:57" s="132" customFormat="1" ht="15" x14ac:dyDescent="0.3">
      <c r="A582" s="148"/>
      <c r="B582" s="149"/>
      <c r="C582" s="236" t="str">
        <f t="shared" ref="C582:C645" si="9">IF(D582="","",C581+1)</f>
        <v/>
      </c>
      <c r="D582" s="198" t="str">
        <f>IF('DATA - Baseline'!D582="","",'DATA - Baseline'!D582)</f>
        <v/>
      </c>
      <c r="E582" s="178" t="str">
        <f>IF('DATA - Baseline'!E582="","",'DATA - Baseline'!E582)</f>
        <v/>
      </c>
      <c r="F582" s="178" t="str">
        <f>IF('DATA - Baseline'!F582="","",'DATA - Baseline'!F582)</f>
        <v/>
      </c>
      <c r="G582" s="178" t="str">
        <f>IF('DATA - Baseline'!G581="","",INDEX(Codes,MATCH('DATA - Baseline'!G581,Modes,0)))</f>
        <v/>
      </c>
      <c r="H582" s="178"/>
      <c r="I582" s="178" t="str">
        <f>IF('DATA - Baseline'!I582="","",INDEX(Codes,MATCH('DATA - Baseline'!I582,Modes,0)))</f>
        <v/>
      </c>
      <c r="J582" s="134"/>
      <c r="K582" s="192" t="str">
        <f>IF('DATA - Baseline'!K582=0,"",IF('DATA - Baseline'!K582="","",'DATA - Baseline'!K582))</f>
        <v/>
      </c>
      <c r="L582" s="192" t="str">
        <f>IF('DATA - Baseline'!L582="Yes",1,IF('DATA - Baseline'!L582="No",2,""))</f>
        <v/>
      </c>
      <c r="M582" s="192" t="str">
        <f>IF('DATA - Baseline'!M582="Yes",1,IF('DATA - Baseline'!M582="No",2,""))</f>
        <v/>
      </c>
      <c r="N582" s="178" t="str">
        <f>IF('DATA - Baseline'!N582="Relaxed",1,IF('DATA - Baseline'!N582="Rushed",2,IF('DATA - Baseline'!N582="Happy",3,IF('DATA - Baseline'!N582="Frustrated",4,IF('DATA - Baseline'!N582="Other",5,"")))))</f>
        <v/>
      </c>
      <c r="O582" s="176"/>
      <c r="P582" s="178" t="str">
        <f>IF('DATA - Baseline'!P582="","",'DATA - Baseline'!P582)</f>
        <v/>
      </c>
      <c r="Q582" s="178" t="str">
        <f>IF('DATA - Baseline'!Q582="Boy",1,IF('DATA - Baseline'!Q582="Girl",2,""))</f>
        <v/>
      </c>
      <c r="R582" s="192" t="str">
        <f>IF('DATA - Baseline'!R582&gt;0,'DATA - Baseline'!R582,"")</f>
        <v/>
      </c>
      <c r="S582" s="178" t="str">
        <f>IF('DATA - Baseline'!S582="Less than 0.5km",1,IF('DATA - Baseline'!S582="0.51 to 1.59km",2,IF('DATA - Baseline'!S582="1.6 to 3km",3,IF('DATA - Baseline'!S582="Over 3km",4, ""))))</f>
        <v/>
      </c>
      <c r="T582" s="126"/>
      <c r="U582" s="135"/>
      <c r="V582" s="135"/>
      <c r="W582" s="135"/>
      <c r="X582" s="135"/>
      <c r="Y582" s="135"/>
      <c r="Z582" s="178" t="str">
        <f>IF('DATA - Baseline'!Z582="STRONGLY AGREE",1,IF('DATA - Baseline'!Z582="AGREE",2,IF('DATA - Baseline'!Z582="DISAGREE",3,IF('DATA - Baseline'!Z582="STRONGLY DISAGREE",4, ""))))</f>
        <v/>
      </c>
      <c r="AA582" s="178" t="str">
        <f>IF(C582="","",(IF(COUNTA('DATA - Baseline'!AB582:AV582)&gt;0,1,2)))</f>
        <v/>
      </c>
      <c r="AB582" s="152"/>
      <c r="AC582" s="153"/>
      <c r="AD582" s="153"/>
      <c r="AE582" s="153"/>
      <c r="AF582" s="153"/>
      <c r="AG582" s="153"/>
      <c r="AH582" s="151"/>
      <c r="AI582" s="156"/>
      <c r="AJ582" s="156"/>
      <c r="AK582" s="156"/>
      <c r="AL582" s="156"/>
      <c r="AM582" s="156"/>
      <c r="AN582" s="156"/>
      <c r="AO582" s="157"/>
      <c r="AP582" s="158"/>
      <c r="AQ582" s="158"/>
      <c r="AR582" s="158"/>
      <c r="AS582" s="158"/>
      <c r="AT582" s="158"/>
      <c r="AU582" s="158"/>
      <c r="AV582" s="158"/>
      <c r="AW582" s="178" t="str">
        <f>IF('DATA - Baseline'!AW582="Relaxed",1,IF('DATA - Baseline'!AW582="Rushed",2,IF('DATA - Baseline'!AW582="Happy",3,IF('DATA - Baseline'!AW582="Tired",4,""))))</f>
        <v/>
      </c>
      <c r="AX582" s="178" t="str">
        <f>IF('DATA - Baseline'!AX582="Relaxed",1,IF('DATA - Baseline'!AX582="Rushed",2,IF('DATA - Baseline'!AX582="Happy",3,IF('DATA - Baseline'!AX582="Tired",4,""))))</f>
        <v/>
      </c>
      <c r="AY582" s="154"/>
      <c r="AZ582" s="314" t="str">
        <f>IF('DATA - Baseline'!AZ582="Yes",1,IF('DATA - Baseline'!AZ582="No",2,""))</f>
        <v/>
      </c>
      <c r="BA582" s="273"/>
      <c r="BB582" s="159"/>
      <c r="BC582" s="159"/>
      <c r="BE582" s="175"/>
    </row>
    <row r="583" spans="1:57" s="132" customFormat="1" ht="15" x14ac:dyDescent="0.3">
      <c r="A583" s="148"/>
      <c r="B583" s="149"/>
      <c r="C583" s="236" t="str">
        <f t="shared" si="9"/>
        <v/>
      </c>
      <c r="D583" s="198" t="str">
        <f>IF('DATA - Baseline'!D583="","",'DATA - Baseline'!D583)</f>
        <v/>
      </c>
      <c r="E583" s="178" t="str">
        <f>IF('DATA - Baseline'!E583="","",'DATA - Baseline'!E583)</f>
        <v/>
      </c>
      <c r="F583" s="178" t="str">
        <f>IF('DATA - Baseline'!F583="","",'DATA - Baseline'!F583)</f>
        <v/>
      </c>
      <c r="G583" s="178" t="str">
        <f>IF('DATA - Baseline'!G582="","",INDEX(Codes,MATCH('DATA - Baseline'!G582,Modes,0)))</f>
        <v/>
      </c>
      <c r="H583" s="178"/>
      <c r="I583" s="178" t="str">
        <f>IF('DATA - Baseline'!I583="","",INDEX(Codes,MATCH('DATA - Baseline'!I583,Modes,0)))</f>
        <v/>
      </c>
      <c r="J583" s="134"/>
      <c r="K583" s="192" t="str">
        <f>IF('DATA - Baseline'!K583=0,"",IF('DATA - Baseline'!K583="","",'DATA - Baseline'!K583))</f>
        <v/>
      </c>
      <c r="L583" s="192" t="str">
        <f>IF('DATA - Baseline'!L583="Yes",1,IF('DATA - Baseline'!L583="No",2,""))</f>
        <v/>
      </c>
      <c r="M583" s="192" t="str">
        <f>IF('DATA - Baseline'!M583="Yes",1,IF('DATA - Baseline'!M583="No",2,""))</f>
        <v/>
      </c>
      <c r="N583" s="178" t="str">
        <f>IF('DATA - Baseline'!N583="Relaxed",1,IF('DATA - Baseline'!N583="Rushed",2,IF('DATA - Baseline'!N583="Happy",3,IF('DATA - Baseline'!N583="Frustrated",4,IF('DATA - Baseline'!N583="Other",5,"")))))</f>
        <v/>
      </c>
      <c r="O583" s="176"/>
      <c r="P583" s="178" t="str">
        <f>IF('DATA - Baseline'!P583="","",'DATA - Baseline'!P583)</f>
        <v/>
      </c>
      <c r="Q583" s="178" t="str">
        <f>IF('DATA - Baseline'!Q583="Boy",1,IF('DATA - Baseline'!Q583="Girl",2,""))</f>
        <v/>
      </c>
      <c r="R583" s="192" t="str">
        <f>IF('DATA - Baseline'!R583&gt;0,'DATA - Baseline'!R583,"")</f>
        <v/>
      </c>
      <c r="S583" s="178" t="str">
        <f>IF('DATA - Baseline'!S583="Less than 0.5km",1,IF('DATA - Baseline'!S583="0.51 to 1.59km",2,IF('DATA - Baseline'!S583="1.6 to 3km",3,IF('DATA - Baseline'!S583="Over 3km",4, ""))))</f>
        <v/>
      </c>
      <c r="T583" s="126"/>
      <c r="U583" s="135"/>
      <c r="V583" s="135"/>
      <c r="W583" s="135"/>
      <c r="X583" s="135"/>
      <c r="Y583" s="135"/>
      <c r="Z583" s="178" t="str">
        <f>IF('DATA - Baseline'!Z583="STRONGLY AGREE",1,IF('DATA - Baseline'!Z583="AGREE",2,IF('DATA - Baseline'!Z583="DISAGREE",3,IF('DATA - Baseline'!Z583="STRONGLY DISAGREE",4, ""))))</f>
        <v/>
      </c>
      <c r="AA583" s="178" t="str">
        <f>IF(C583="","",(IF(COUNTA('DATA - Baseline'!AB583:AV583)&gt;0,1,2)))</f>
        <v/>
      </c>
      <c r="AB583" s="152"/>
      <c r="AC583" s="153"/>
      <c r="AD583" s="153"/>
      <c r="AE583" s="153"/>
      <c r="AF583" s="153"/>
      <c r="AG583" s="153"/>
      <c r="AH583" s="151"/>
      <c r="AI583" s="156"/>
      <c r="AJ583" s="156"/>
      <c r="AK583" s="156"/>
      <c r="AL583" s="156"/>
      <c r="AM583" s="156"/>
      <c r="AN583" s="156"/>
      <c r="AO583" s="157"/>
      <c r="AP583" s="158"/>
      <c r="AQ583" s="158"/>
      <c r="AR583" s="158"/>
      <c r="AS583" s="158"/>
      <c r="AT583" s="158"/>
      <c r="AU583" s="158"/>
      <c r="AV583" s="158"/>
      <c r="AW583" s="178" t="str">
        <f>IF('DATA - Baseline'!AW583="Relaxed",1,IF('DATA - Baseline'!AW583="Rushed",2,IF('DATA - Baseline'!AW583="Happy",3,IF('DATA - Baseline'!AW583="Tired",4,""))))</f>
        <v/>
      </c>
      <c r="AX583" s="178" t="str">
        <f>IF('DATA - Baseline'!AX583="Relaxed",1,IF('DATA - Baseline'!AX583="Rushed",2,IF('DATA - Baseline'!AX583="Happy",3,IF('DATA - Baseline'!AX583="Tired",4,""))))</f>
        <v/>
      </c>
      <c r="AY583" s="154"/>
      <c r="AZ583" s="314" t="str">
        <f>IF('DATA - Baseline'!AZ583="Yes",1,IF('DATA - Baseline'!AZ583="No",2,""))</f>
        <v/>
      </c>
      <c r="BA583" s="273"/>
      <c r="BB583" s="159"/>
      <c r="BC583" s="159"/>
      <c r="BE583" s="175"/>
    </row>
    <row r="584" spans="1:57" s="132" customFormat="1" ht="15" x14ac:dyDescent="0.3">
      <c r="A584" s="148"/>
      <c r="B584" s="149"/>
      <c r="C584" s="236" t="str">
        <f t="shared" si="9"/>
        <v/>
      </c>
      <c r="D584" s="198" t="str">
        <f>IF('DATA - Baseline'!D584="","",'DATA - Baseline'!D584)</f>
        <v/>
      </c>
      <c r="E584" s="178" t="str">
        <f>IF('DATA - Baseline'!E584="","",'DATA - Baseline'!E584)</f>
        <v/>
      </c>
      <c r="F584" s="178" t="str">
        <f>IF('DATA - Baseline'!F584="","",'DATA - Baseline'!F584)</f>
        <v/>
      </c>
      <c r="G584" s="178" t="str">
        <f>IF('DATA - Baseline'!G583="","",INDEX(Codes,MATCH('DATA - Baseline'!G583,Modes,0)))</f>
        <v/>
      </c>
      <c r="H584" s="178"/>
      <c r="I584" s="178" t="str">
        <f>IF('DATA - Baseline'!I584="","",INDEX(Codes,MATCH('DATA - Baseline'!I584,Modes,0)))</f>
        <v/>
      </c>
      <c r="J584" s="134"/>
      <c r="K584" s="192" t="str">
        <f>IF('DATA - Baseline'!K584=0,"",IF('DATA - Baseline'!K584="","",'DATA - Baseline'!K584))</f>
        <v/>
      </c>
      <c r="L584" s="192" t="str">
        <f>IF('DATA - Baseline'!L584="Yes",1,IF('DATA - Baseline'!L584="No",2,""))</f>
        <v/>
      </c>
      <c r="M584" s="192" t="str">
        <f>IF('DATA - Baseline'!M584="Yes",1,IF('DATA - Baseline'!M584="No",2,""))</f>
        <v/>
      </c>
      <c r="N584" s="178" t="str">
        <f>IF('DATA - Baseline'!N584="Relaxed",1,IF('DATA - Baseline'!N584="Rushed",2,IF('DATA - Baseline'!N584="Happy",3,IF('DATA - Baseline'!N584="Frustrated",4,IF('DATA - Baseline'!N584="Other",5,"")))))</f>
        <v/>
      </c>
      <c r="O584" s="176"/>
      <c r="P584" s="178" t="str">
        <f>IF('DATA - Baseline'!P584="","",'DATA - Baseline'!P584)</f>
        <v/>
      </c>
      <c r="Q584" s="178" t="str">
        <f>IF('DATA - Baseline'!Q584="Boy",1,IF('DATA - Baseline'!Q584="Girl",2,""))</f>
        <v/>
      </c>
      <c r="R584" s="192" t="str">
        <f>IF('DATA - Baseline'!R584&gt;0,'DATA - Baseline'!R584,"")</f>
        <v/>
      </c>
      <c r="S584" s="178" t="str">
        <f>IF('DATA - Baseline'!S584="Less than 0.5km",1,IF('DATA - Baseline'!S584="0.51 to 1.59km",2,IF('DATA - Baseline'!S584="1.6 to 3km",3,IF('DATA - Baseline'!S584="Over 3km",4, ""))))</f>
        <v/>
      </c>
      <c r="T584" s="126"/>
      <c r="U584" s="135"/>
      <c r="V584" s="135"/>
      <c r="W584" s="135"/>
      <c r="X584" s="135"/>
      <c r="Y584" s="135"/>
      <c r="Z584" s="178" t="str">
        <f>IF('DATA - Baseline'!Z584="STRONGLY AGREE",1,IF('DATA - Baseline'!Z584="AGREE",2,IF('DATA - Baseline'!Z584="DISAGREE",3,IF('DATA - Baseline'!Z584="STRONGLY DISAGREE",4, ""))))</f>
        <v/>
      </c>
      <c r="AA584" s="178" t="str">
        <f>IF(C584="","",(IF(COUNTA('DATA - Baseline'!AB584:AV584)&gt;0,1,2)))</f>
        <v/>
      </c>
      <c r="AB584" s="152"/>
      <c r="AC584" s="153"/>
      <c r="AD584" s="153"/>
      <c r="AE584" s="153"/>
      <c r="AF584" s="153"/>
      <c r="AG584" s="153"/>
      <c r="AH584" s="150"/>
      <c r="AI584" s="156"/>
      <c r="AJ584" s="156"/>
      <c r="AK584" s="156"/>
      <c r="AL584" s="156"/>
      <c r="AM584" s="156"/>
      <c r="AN584" s="156"/>
      <c r="AO584" s="157"/>
      <c r="AP584" s="158"/>
      <c r="AQ584" s="158"/>
      <c r="AR584" s="158"/>
      <c r="AS584" s="158"/>
      <c r="AT584" s="158"/>
      <c r="AU584" s="158"/>
      <c r="AV584" s="158"/>
      <c r="AW584" s="178" t="str">
        <f>IF('DATA - Baseline'!AW584="Relaxed",1,IF('DATA - Baseline'!AW584="Rushed",2,IF('DATA - Baseline'!AW584="Happy",3,IF('DATA - Baseline'!AW584="Tired",4,""))))</f>
        <v/>
      </c>
      <c r="AX584" s="178" t="str">
        <f>IF('DATA - Baseline'!AX584="Relaxed",1,IF('DATA - Baseline'!AX584="Rushed",2,IF('DATA - Baseline'!AX584="Happy",3,IF('DATA - Baseline'!AX584="Tired",4,""))))</f>
        <v/>
      </c>
      <c r="AY584" s="154"/>
      <c r="AZ584" s="314" t="str">
        <f>IF('DATA - Baseline'!AZ584="Yes",1,IF('DATA - Baseline'!AZ584="No",2,""))</f>
        <v/>
      </c>
      <c r="BA584" s="273"/>
      <c r="BB584" s="159"/>
      <c r="BC584" s="159"/>
      <c r="BE584" s="175"/>
    </row>
    <row r="585" spans="1:57" s="132" customFormat="1" ht="15" x14ac:dyDescent="0.3">
      <c r="A585" s="148"/>
      <c r="B585" s="149"/>
      <c r="C585" s="236" t="str">
        <f t="shared" si="9"/>
        <v/>
      </c>
      <c r="D585" s="198" t="str">
        <f>IF('DATA - Baseline'!D585="","",'DATA - Baseline'!D585)</f>
        <v/>
      </c>
      <c r="E585" s="178" t="str">
        <f>IF('DATA - Baseline'!E585="","",'DATA - Baseline'!E585)</f>
        <v/>
      </c>
      <c r="F585" s="178" t="str">
        <f>IF('DATA - Baseline'!F585="","",'DATA - Baseline'!F585)</f>
        <v/>
      </c>
      <c r="G585" s="178" t="str">
        <f>IF('DATA - Baseline'!G584="","",INDEX(Codes,MATCH('DATA - Baseline'!G584,Modes,0)))</f>
        <v/>
      </c>
      <c r="H585" s="178"/>
      <c r="I585" s="178" t="str">
        <f>IF('DATA - Baseline'!I585="","",INDEX(Codes,MATCH('DATA - Baseline'!I585,Modes,0)))</f>
        <v/>
      </c>
      <c r="J585" s="134"/>
      <c r="K585" s="192" t="str">
        <f>IF('DATA - Baseline'!K585=0,"",IF('DATA - Baseline'!K585="","",'DATA - Baseline'!K585))</f>
        <v/>
      </c>
      <c r="L585" s="192" t="str">
        <f>IF('DATA - Baseline'!L585="Yes",1,IF('DATA - Baseline'!L585="No",2,""))</f>
        <v/>
      </c>
      <c r="M585" s="192" t="str">
        <f>IF('DATA - Baseline'!M585="Yes",1,IF('DATA - Baseline'!M585="No",2,""))</f>
        <v/>
      </c>
      <c r="N585" s="178" t="str">
        <f>IF('DATA - Baseline'!N585="Relaxed",1,IF('DATA - Baseline'!N585="Rushed",2,IF('DATA - Baseline'!N585="Happy",3,IF('DATA - Baseline'!N585="Frustrated",4,IF('DATA - Baseline'!N585="Other",5,"")))))</f>
        <v/>
      </c>
      <c r="O585" s="176"/>
      <c r="P585" s="178" t="str">
        <f>IF('DATA - Baseline'!P585="","",'DATA - Baseline'!P585)</f>
        <v/>
      </c>
      <c r="Q585" s="178" t="str">
        <f>IF('DATA - Baseline'!Q585="Boy",1,IF('DATA - Baseline'!Q585="Girl",2,""))</f>
        <v/>
      </c>
      <c r="R585" s="192" t="str">
        <f>IF('DATA - Baseline'!R585&gt;0,'DATA - Baseline'!R585,"")</f>
        <v/>
      </c>
      <c r="S585" s="178" t="str">
        <f>IF('DATA - Baseline'!S585="Less than 0.5km",1,IF('DATA - Baseline'!S585="0.51 to 1.59km",2,IF('DATA - Baseline'!S585="1.6 to 3km",3,IF('DATA - Baseline'!S585="Over 3km",4, ""))))</f>
        <v/>
      </c>
      <c r="T585" s="126"/>
      <c r="U585" s="135"/>
      <c r="V585" s="135"/>
      <c r="W585" s="135"/>
      <c r="X585" s="135"/>
      <c r="Y585" s="135"/>
      <c r="Z585" s="178" t="str">
        <f>IF('DATA - Baseline'!Z585="STRONGLY AGREE",1,IF('DATA - Baseline'!Z585="AGREE",2,IF('DATA - Baseline'!Z585="DISAGREE",3,IF('DATA - Baseline'!Z585="STRONGLY DISAGREE",4, ""))))</f>
        <v/>
      </c>
      <c r="AA585" s="178" t="str">
        <f>IF(C585="","",(IF(COUNTA('DATA - Baseline'!AB585:AV585)&gt;0,1,2)))</f>
        <v/>
      </c>
      <c r="AB585" s="152"/>
      <c r="AC585" s="153"/>
      <c r="AD585" s="153"/>
      <c r="AE585" s="153"/>
      <c r="AF585" s="153"/>
      <c r="AG585" s="153"/>
      <c r="AH585" s="151"/>
      <c r="AI585" s="156"/>
      <c r="AJ585" s="156"/>
      <c r="AK585" s="156"/>
      <c r="AL585" s="156"/>
      <c r="AM585" s="156"/>
      <c r="AN585" s="156"/>
      <c r="AO585" s="157"/>
      <c r="AP585" s="158"/>
      <c r="AQ585" s="158"/>
      <c r="AR585" s="158"/>
      <c r="AS585" s="158"/>
      <c r="AT585" s="158"/>
      <c r="AU585" s="158"/>
      <c r="AV585" s="158"/>
      <c r="AW585" s="178" t="str">
        <f>IF('DATA - Baseline'!AW585="Relaxed",1,IF('DATA - Baseline'!AW585="Rushed",2,IF('DATA - Baseline'!AW585="Happy",3,IF('DATA - Baseline'!AW585="Tired",4,""))))</f>
        <v/>
      </c>
      <c r="AX585" s="178" t="str">
        <f>IF('DATA - Baseline'!AX585="Relaxed",1,IF('DATA - Baseline'!AX585="Rushed",2,IF('DATA - Baseline'!AX585="Happy",3,IF('DATA - Baseline'!AX585="Tired",4,""))))</f>
        <v/>
      </c>
      <c r="AY585" s="154"/>
      <c r="AZ585" s="314" t="str">
        <f>IF('DATA - Baseline'!AZ585="Yes",1,IF('DATA - Baseline'!AZ585="No",2,""))</f>
        <v/>
      </c>
      <c r="BA585" s="273"/>
      <c r="BB585" s="159"/>
      <c r="BC585" s="159"/>
      <c r="BE585" s="175"/>
    </row>
    <row r="586" spans="1:57" s="132" customFormat="1" ht="15" x14ac:dyDescent="0.3">
      <c r="A586" s="148"/>
      <c r="B586" s="149"/>
      <c r="C586" s="236" t="str">
        <f t="shared" si="9"/>
        <v/>
      </c>
      <c r="D586" s="198" t="str">
        <f>IF('DATA - Baseline'!D586="","",'DATA - Baseline'!D586)</f>
        <v/>
      </c>
      <c r="E586" s="178" t="str">
        <f>IF('DATA - Baseline'!E586="","",'DATA - Baseline'!E586)</f>
        <v/>
      </c>
      <c r="F586" s="178" t="str">
        <f>IF('DATA - Baseline'!F586="","",'DATA - Baseline'!F586)</f>
        <v/>
      </c>
      <c r="G586" s="178" t="str">
        <f>IF('DATA - Baseline'!G585="","",INDEX(Codes,MATCH('DATA - Baseline'!G585,Modes,0)))</f>
        <v/>
      </c>
      <c r="H586" s="178"/>
      <c r="I586" s="178" t="str">
        <f>IF('DATA - Baseline'!I586="","",INDEX(Codes,MATCH('DATA - Baseline'!I586,Modes,0)))</f>
        <v/>
      </c>
      <c r="J586" s="134"/>
      <c r="K586" s="192" t="str">
        <f>IF('DATA - Baseline'!K586=0,"",IF('DATA - Baseline'!K586="","",'DATA - Baseline'!K586))</f>
        <v/>
      </c>
      <c r="L586" s="192" t="str">
        <f>IF('DATA - Baseline'!L586="Yes",1,IF('DATA - Baseline'!L586="No",2,""))</f>
        <v/>
      </c>
      <c r="M586" s="192" t="str">
        <f>IF('DATA - Baseline'!M586="Yes",1,IF('DATA - Baseline'!M586="No",2,""))</f>
        <v/>
      </c>
      <c r="N586" s="178" t="str">
        <f>IF('DATA - Baseline'!N586="Relaxed",1,IF('DATA - Baseline'!N586="Rushed",2,IF('DATA - Baseline'!N586="Happy",3,IF('DATA - Baseline'!N586="Frustrated",4,IF('DATA - Baseline'!N586="Other",5,"")))))</f>
        <v/>
      </c>
      <c r="O586" s="176"/>
      <c r="P586" s="178" t="str">
        <f>IF('DATA - Baseline'!P586="","",'DATA - Baseline'!P586)</f>
        <v/>
      </c>
      <c r="Q586" s="178" t="str">
        <f>IF('DATA - Baseline'!Q586="Boy",1,IF('DATA - Baseline'!Q586="Girl",2,""))</f>
        <v/>
      </c>
      <c r="R586" s="192" t="str">
        <f>IF('DATA - Baseline'!R586&gt;0,'DATA - Baseline'!R586,"")</f>
        <v/>
      </c>
      <c r="S586" s="178" t="str">
        <f>IF('DATA - Baseline'!S586="Less than 0.5km",1,IF('DATA - Baseline'!S586="0.51 to 1.59km",2,IF('DATA - Baseline'!S586="1.6 to 3km",3,IF('DATA - Baseline'!S586="Over 3km",4, ""))))</f>
        <v/>
      </c>
      <c r="T586" s="126"/>
      <c r="U586" s="135"/>
      <c r="V586" s="135"/>
      <c r="W586" s="135"/>
      <c r="X586" s="135"/>
      <c r="Y586" s="135"/>
      <c r="Z586" s="178" t="str">
        <f>IF('DATA - Baseline'!Z586="STRONGLY AGREE",1,IF('DATA - Baseline'!Z586="AGREE",2,IF('DATA - Baseline'!Z586="DISAGREE",3,IF('DATA - Baseline'!Z586="STRONGLY DISAGREE",4, ""))))</f>
        <v/>
      </c>
      <c r="AA586" s="178" t="str">
        <f>IF(C586="","",(IF(COUNTA('DATA - Baseline'!AB586:AV586)&gt;0,1,2)))</f>
        <v/>
      </c>
      <c r="AB586" s="152"/>
      <c r="AC586" s="153"/>
      <c r="AD586" s="153"/>
      <c r="AE586" s="153"/>
      <c r="AF586" s="153"/>
      <c r="AG586" s="153"/>
      <c r="AH586" s="151"/>
      <c r="AI586" s="156"/>
      <c r="AJ586" s="156"/>
      <c r="AK586" s="156"/>
      <c r="AL586" s="156"/>
      <c r="AM586" s="156"/>
      <c r="AN586" s="156"/>
      <c r="AO586" s="157"/>
      <c r="AP586" s="158"/>
      <c r="AQ586" s="158"/>
      <c r="AR586" s="158"/>
      <c r="AS586" s="158"/>
      <c r="AT586" s="158"/>
      <c r="AU586" s="158"/>
      <c r="AV586" s="158"/>
      <c r="AW586" s="178" t="str">
        <f>IF('DATA - Baseline'!AW586="Relaxed",1,IF('DATA - Baseline'!AW586="Rushed",2,IF('DATA - Baseline'!AW586="Happy",3,IF('DATA - Baseline'!AW586="Tired",4,""))))</f>
        <v/>
      </c>
      <c r="AX586" s="178" t="str">
        <f>IF('DATA - Baseline'!AX586="Relaxed",1,IF('DATA - Baseline'!AX586="Rushed",2,IF('DATA - Baseline'!AX586="Happy",3,IF('DATA - Baseline'!AX586="Tired",4,""))))</f>
        <v/>
      </c>
      <c r="AY586" s="154"/>
      <c r="AZ586" s="314" t="str">
        <f>IF('DATA - Baseline'!AZ586="Yes",1,IF('DATA - Baseline'!AZ586="No",2,""))</f>
        <v/>
      </c>
      <c r="BA586" s="273"/>
      <c r="BB586" s="159"/>
      <c r="BC586" s="159"/>
      <c r="BE586" s="175"/>
    </row>
    <row r="587" spans="1:57" s="132" customFormat="1" ht="15" x14ac:dyDescent="0.3">
      <c r="A587" s="148"/>
      <c r="B587" s="149"/>
      <c r="C587" s="236" t="str">
        <f t="shared" si="9"/>
        <v/>
      </c>
      <c r="D587" s="198" t="str">
        <f>IF('DATA - Baseline'!D587="","",'DATA - Baseline'!D587)</f>
        <v/>
      </c>
      <c r="E587" s="178" t="str">
        <f>IF('DATA - Baseline'!E587="","",'DATA - Baseline'!E587)</f>
        <v/>
      </c>
      <c r="F587" s="178" t="str">
        <f>IF('DATA - Baseline'!F587="","",'DATA - Baseline'!F587)</f>
        <v/>
      </c>
      <c r="G587" s="178" t="str">
        <f>IF('DATA - Baseline'!G586="","",INDEX(Codes,MATCH('DATA - Baseline'!G586,Modes,0)))</f>
        <v/>
      </c>
      <c r="H587" s="178"/>
      <c r="I587" s="178" t="str">
        <f>IF('DATA - Baseline'!I587="","",INDEX(Codes,MATCH('DATA - Baseline'!I587,Modes,0)))</f>
        <v/>
      </c>
      <c r="J587" s="134"/>
      <c r="K587" s="192" t="str">
        <f>IF('DATA - Baseline'!K587=0,"",IF('DATA - Baseline'!K587="","",'DATA - Baseline'!K587))</f>
        <v/>
      </c>
      <c r="L587" s="192" t="str">
        <f>IF('DATA - Baseline'!L587="Yes",1,IF('DATA - Baseline'!L587="No",2,""))</f>
        <v/>
      </c>
      <c r="M587" s="192" t="str">
        <f>IF('DATA - Baseline'!M587="Yes",1,IF('DATA - Baseline'!M587="No",2,""))</f>
        <v/>
      </c>
      <c r="N587" s="178" t="str">
        <f>IF('DATA - Baseline'!N587="Relaxed",1,IF('DATA - Baseline'!N587="Rushed",2,IF('DATA - Baseline'!N587="Happy",3,IF('DATA - Baseline'!N587="Frustrated",4,IF('DATA - Baseline'!N587="Other",5,"")))))</f>
        <v/>
      </c>
      <c r="O587" s="176"/>
      <c r="P587" s="178" t="str">
        <f>IF('DATA - Baseline'!P587="","",'DATA - Baseline'!P587)</f>
        <v/>
      </c>
      <c r="Q587" s="178" t="str">
        <f>IF('DATA - Baseline'!Q587="Boy",1,IF('DATA - Baseline'!Q587="Girl",2,""))</f>
        <v/>
      </c>
      <c r="R587" s="192" t="str">
        <f>IF('DATA - Baseline'!R587&gt;0,'DATA - Baseline'!R587,"")</f>
        <v/>
      </c>
      <c r="S587" s="178" t="str">
        <f>IF('DATA - Baseline'!S587="Less than 0.5km",1,IF('DATA - Baseline'!S587="0.51 to 1.59km",2,IF('DATA - Baseline'!S587="1.6 to 3km",3,IF('DATA - Baseline'!S587="Over 3km",4, ""))))</f>
        <v/>
      </c>
      <c r="T587" s="126"/>
      <c r="U587" s="135"/>
      <c r="V587" s="135"/>
      <c r="W587" s="135"/>
      <c r="X587" s="135"/>
      <c r="Y587" s="135"/>
      <c r="Z587" s="178" t="str">
        <f>IF('DATA - Baseline'!Z587="STRONGLY AGREE",1,IF('DATA - Baseline'!Z587="AGREE",2,IF('DATA - Baseline'!Z587="DISAGREE",3,IF('DATA - Baseline'!Z587="STRONGLY DISAGREE",4, ""))))</f>
        <v/>
      </c>
      <c r="AA587" s="178" t="str">
        <f>IF(C587="","",(IF(COUNTA('DATA - Baseline'!AB587:AV587)&gt;0,1,2)))</f>
        <v/>
      </c>
      <c r="AB587" s="152"/>
      <c r="AC587" s="153"/>
      <c r="AD587" s="153"/>
      <c r="AE587" s="153"/>
      <c r="AF587" s="153"/>
      <c r="AG587" s="153"/>
      <c r="AH587" s="151"/>
      <c r="AI587" s="156"/>
      <c r="AJ587" s="156"/>
      <c r="AK587" s="156"/>
      <c r="AL587" s="156"/>
      <c r="AM587" s="156"/>
      <c r="AN587" s="156"/>
      <c r="AO587" s="157"/>
      <c r="AP587" s="158"/>
      <c r="AQ587" s="158"/>
      <c r="AR587" s="158"/>
      <c r="AS587" s="158"/>
      <c r="AT587" s="158"/>
      <c r="AU587" s="158"/>
      <c r="AV587" s="158"/>
      <c r="AW587" s="178" t="str">
        <f>IF('DATA - Baseline'!AW587="Relaxed",1,IF('DATA - Baseline'!AW587="Rushed",2,IF('DATA - Baseline'!AW587="Happy",3,IF('DATA - Baseline'!AW587="Tired",4,""))))</f>
        <v/>
      </c>
      <c r="AX587" s="178" t="str">
        <f>IF('DATA - Baseline'!AX587="Relaxed",1,IF('DATA - Baseline'!AX587="Rushed",2,IF('DATA - Baseline'!AX587="Happy",3,IF('DATA - Baseline'!AX587="Tired",4,""))))</f>
        <v/>
      </c>
      <c r="AY587" s="154"/>
      <c r="AZ587" s="314" t="str">
        <f>IF('DATA - Baseline'!AZ587="Yes",1,IF('DATA - Baseline'!AZ587="No",2,""))</f>
        <v/>
      </c>
      <c r="BA587" s="273"/>
      <c r="BB587" s="159"/>
      <c r="BC587" s="159"/>
      <c r="BE587" s="175"/>
    </row>
    <row r="588" spans="1:57" s="132" customFormat="1" ht="15" x14ac:dyDescent="0.3">
      <c r="A588" s="148"/>
      <c r="B588" s="149"/>
      <c r="C588" s="236" t="str">
        <f t="shared" si="9"/>
        <v/>
      </c>
      <c r="D588" s="198" t="str">
        <f>IF('DATA - Baseline'!D588="","",'DATA - Baseline'!D588)</f>
        <v/>
      </c>
      <c r="E588" s="178" t="str">
        <f>IF('DATA - Baseline'!E588="","",'DATA - Baseline'!E588)</f>
        <v/>
      </c>
      <c r="F588" s="178" t="str">
        <f>IF('DATA - Baseline'!F588="","",'DATA - Baseline'!F588)</f>
        <v/>
      </c>
      <c r="G588" s="178" t="str">
        <f>IF('DATA - Baseline'!G587="","",INDEX(Codes,MATCH('DATA - Baseline'!G587,Modes,0)))</f>
        <v/>
      </c>
      <c r="H588" s="178"/>
      <c r="I588" s="178" t="str">
        <f>IF('DATA - Baseline'!I588="","",INDEX(Codes,MATCH('DATA - Baseline'!I588,Modes,0)))</f>
        <v/>
      </c>
      <c r="J588" s="134"/>
      <c r="K588" s="192" t="str">
        <f>IF('DATA - Baseline'!K588=0,"",IF('DATA - Baseline'!K588="","",'DATA - Baseline'!K588))</f>
        <v/>
      </c>
      <c r="L588" s="192" t="str">
        <f>IF('DATA - Baseline'!L588="Yes",1,IF('DATA - Baseline'!L588="No",2,""))</f>
        <v/>
      </c>
      <c r="M588" s="192" t="str">
        <f>IF('DATA - Baseline'!M588="Yes",1,IF('DATA - Baseline'!M588="No",2,""))</f>
        <v/>
      </c>
      <c r="N588" s="178" t="str">
        <f>IF('DATA - Baseline'!N588="Relaxed",1,IF('DATA - Baseline'!N588="Rushed",2,IF('DATA - Baseline'!N588="Happy",3,IF('DATA - Baseline'!N588="Frustrated",4,IF('DATA - Baseline'!N588="Other",5,"")))))</f>
        <v/>
      </c>
      <c r="O588" s="176"/>
      <c r="P588" s="178" t="str">
        <f>IF('DATA - Baseline'!P588="","",'DATA - Baseline'!P588)</f>
        <v/>
      </c>
      <c r="Q588" s="178" t="str">
        <f>IF('DATA - Baseline'!Q588="Boy",1,IF('DATA - Baseline'!Q588="Girl",2,""))</f>
        <v/>
      </c>
      <c r="R588" s="192" t="str">
        <f>IF('DATA - Baseline'!R588&gt;0,'DATA - Baseline'!R588,"")</f>
        <v/>
      </c>
      <c r="S588" s="178" t="str">
        <f>IF('DATA - Baseline'!S588="Less than 0.5km",1,IF('DATA - Baseline'!S588="0.51 to 1.59km",2,IF('DATA - Baseline'!S588="1.6 to 3km",3,IF('DATA - Baseline'!S588="Over 3km",4, ""))))</f>
        <v/>
      </c>
      <c r="T588" s="126"/>
      <c r="U588" s="135"/>
      <c r="V588" s="135"/>
      <c r="W588" s="135"/>
      <c r="X588" s="135"/>
      <c r="Y588" s="135"/>
      <c r="Z588" s="178" t="str">
        <f>IF('DATA - Baseline'!Z588="STRONGLY AGREE",1,IF('DATA - Baseline'!Z588="AGREE",2,IF('DATA - Baseline'!Z588="DISAGREE",3,IF('DATA - Baseline'!Z588="STRONGLY DISAGREE",4, ""))))</f>
        <v/>
      </c>
      <c r="AA588" s="178" t="str">
        <f>IF(C588="","",(IF(COUNTA('DATA - Baseline'!AB588:AV588)&gt;0,1,2)))</f>
        <v/>
      </c>
      <c r="AB588" s="152"/>
      <c r="AC588" s="153"/>
      <c r="AD588" s="153"/>
      <c r="AE588" s="153"/>
      <c r="AF588" s="153"/>
      <c r="AG588" s="153"/>
      <c r="AH588" s="151"/>
      <c r="AI588" s="156"/>
      <c r="AJ588" s="156"/>
      <c r="AK588" s="156"/>
      <c r="AL588" s="156"/>
      <c r="AM588" s="156"/>
      <c r="AN588" s="156"/>
      <c r="AO588" s="157"/>
      <c r="AP588" s="158"/>
      <c r="AQ588" s="158"/>
      <c r="AR588" s="158"/>
      <c r="AS588" s="158"/>
      <c r="AT588" s="158"/>
      <c r="AU588" s="158"/>
      <c r="AV588" s="158"/>
      <c r="AW588" s="178" t="str">
        <f>IF('DATA - Baseline'!AW588="Relaxed",1,IF('DATA - Baseline'!AW588="Rushed",2,IF('DATA - Baseline'!AW588="Happy",3,IF('DATA - Baseline'!AW588="Tired",4,""))))</f>
        <v/>
      </c>
      <c r="AX588" s="178" t="str">
        <f>IF('DATA - Baseline'!AX588="Relaxed",1,IF('DATA - Baseline'!AX588="Rushed",2,IF('DATA - Baseline'!AX588="Happy",3,IF('DATA - Baseline'!AX588="Tired",4,""))))</f>
        <v/>
      </c>
      <c r="AY588" s="154"/>
      <c r="AZ588" s="314" t="str">
        <f>IF('DATA - Baseline'!AZ588="Yes",1,IF('DATA - Baseline'!AZ588="No",2,""))</f>
        <v/>
      </c>
      <c r="BA588" s="273"/>
      <c r="BB588" s="159"/>
      <c r="BC588" s="159"/>
      <c r="BE588" s="175"/>
    </row>
    <row r="589" spans="1:57" s="132" customFormat="1" ht="15" x14ac:dyDescent="0.3">
      <c r="A589" s="148"/>
      <c r="B589" s="149"/>
      <c r="C589" s="236" t="str">
        <f t="shared" si="9"/>
        <v/>
      </c>
      <c r="D589" s="198" t="str">
        <f>IF('DATA - Baseline'!D589="","",'DATA - Baseline'!D589)</f>
        <v/>
      </c>
      <c r="E589" s="178" t="str">
        <f>IF('DATA - Baseline'!E589="","",'DATA - Baseline'!E589)</f>
        <v/>
      </c>
      <c r="F589" s="178" t="str">
        <f>IF('DATA - Baseline'!F589="","",'DATA - Baseline'!F589)</f>
        <v/>
      </c>
      <c r="G589" s="178" t="str">
        <f>IF('DATA - Baseline'!G588="","",INDEX(Codes,MATCH('DATA - Baseline'!G588,Modes,0)))</f>
        <v/>
      </c>
      <c r="H589" s="178"/>
      <c r="I589" s="178" t="str">
        <f>IF('DATA - Baseline'!I589="","",INDEX(Codes,MATCH('DATA - Baseline'!I589,Modes,0)))</f>
        <v/>
      </c>
      <c r="J589" s="134"/>
      <c r="K589" s="192" t="str">
        <f>IF('DATA - Baseline'!K589=0,"",IF('DATA - Baseline'!K589="","",'DATA - Baseline'!K589))</f>
        <v/>
      </c>
      <c r="L589" s="192" t="str">
        <f>IF('DATA - Baseline'!L589="Yes",1,IF('DATA - Baseline'!L589="No",2,""))</f>
        <v/>
      </c>
      <c r="M589" s="192" t="str">
        <f>IF('DATA - Baseline'!M589="Yes",1,IF('DATA - Baseline'!M589="No",2,""))</f>
        <v/>
      </c>
      <c r="N589" s="178" t="str">
        <f>IF('DATA - Baseline'!N589="Relaxed",1,IF('DATA - Baseline'!N589="Rushed",2,IF('DATA - Baseline'!N589="Happy",3,IF('DATA - Baseline'!N589="Frustrated",4,IF('DATA - Baseline'!N589="Other",5,"")))))</f>
        <v/>
      </c>
      <c r="O589" s="176"/>
      <c r="P589" s="178" t="str">
        <f>IF('DATA - Baseline'!P589="","",'DATA - Baseline'!P589)</f>
        <v/>
      </c>
      <c r="Q589" s="178" t="str">
        <f>IF('DATA - Baseline'!Q589="Boy",1,IF('DATA - Baseline'!Q589="Girl",2,""))</f>
        <v/>
      </c>
      <c r="R589" s="192" t="str">
        <f>IF('DATA - Baseline'!R589&gt;0,'DATA - Baseline'!R589,"")</f>
        <v/>
      </c>
      <c r="S589" s="178" t="str">
        <f>IF('DATA - Baseline'!S589="Less than 0.5km",1,IF('DATA - Baseline'!S589="0.51 to 1.59km",2,IF('DATA - Baseline'!S589="1.6 to 3km",3,IF('DATA - Baseline'!S589="Over 3km",4, ""))))</f>
        <v/>
      </c>
      <c r="T589" s="126"/>
      <c r="U589" s="135"/>
      <c r="V589" s="135"/>
      <c r="W589" s="135"/>
      <c r="X589" s="135"/>
      <c r="Y589" s="135"/>
      <c r="Z589" s="178" t="str">
        <f>IF('DATA - Baseline'!Z589="STRONGLY AGREE",1,IF('DATA - Baseline'!Z589="AGREE",2,IF('DATA - Baseline'!Z589="DISAGREE",3,IF('DATA - Baseline'!Z589="STRONGLY DISAGREE",4, ""))))</f>
        <v/>
      </c>
      <c r="AA589" s="178" t="str">
        <f>IF(C589="","",(IF(COUNTA('DATA - Baseline'!AB589:AV589)&gt;0,1,2)))</f>
        <v/>
      </c>
      <c r="AB589" s="152"/>
      <c r="AC589" s="153"/>
      <c r="AD589" s="153"/>
      <c r="AE589" s="153"/>
      <c r="AF589" s="153"/>
      <c r="AG589" s="153"/>
      <c r="AH589" s="151"/>
      <c r="AI589" s="156"/>
      <c r="AJ589" s="156"/>
      <c r="AK589" s="156"/>
      <c r="AL589" s="156"/>
      <c r="AM589" s="156"/>
      <c r="AN589" s="156"/>
      <c r="AO589" s="157"/>
      <c r="AP589" s="158"/>
      <c r="AQ589" s="158"/>
      <c r="AR589" s="158"/>
      <c r="AS589" s="158"/>
      <c r="AT589" s="158"/>
      <c r="AU589" s="158"/>
      <c r="AV589" s="158"/>
      <c r="AW589" s="178" t="str">
        <f>IF('DATA - Baseline'!AW589="Relaxed",1,IF('DATA - Baseline'!AW589="Rushed",2,IF('DATA - Baseline'!AW589="Happy",3,IF('DATA - Baseline'!AW589="Tired",4,""))))</f>
        <v/>
      </c>
      <c r="AX589" s="178" t="str">
        <f>IF('DATA - Baseline'!AX589="Relaxed",1,IF('DATA - Baseline'!AX589="Rushed",2,IF('DATA - Baseline'!AX589="Happy",3,IF('DATA - Baseline'!AX589="Tired",4,""))))</f>
        <v/>
      </c>
      <c r="AY589" s="154"/>
      <c r="AZ589" s="314" t="str">
        <f>IF('DATA - Baseline'!AZ589="Yes",1,IF('DATA - Baseline'!AZ589="No",2,""))</f>
        <v/>
      </c>
      <c r="BA589" s="273"/>
      <c r="BB589" s="159"/>
      <c r="BC589" s="159"/>
      <c r="BE589" s="175"/>
    </row>
    <row r="590" spans="1:57" s="132" customFormat="1" ht="15" x14ac:dyDescent="0.3">
      <c r="A590" s="148"/>
      <c r="B590" s="149"/>
      <c r="C590" s="236" t="str">
        <f t="shared" si="9"/>
        <v/>
      </c>
      <c r="D590" s="198" t="str">
        <f>IF('DATA - Baseline'!D590="","",'DATA - Baseline'!D590)</f>
        <v/>
      </c>
      <c r="E590" s="178" t="str">
        <f>IF('DATA - Baseline'!E590="","",'DATA - Baseline'!E590)</f>
        <v/>
      </c>
      <c r="F590" s="178" t="str">
        <f>IF('DATA - Baseline'!F590="","",'DATA - Baseline'!F590)</f>
        <v/>
      </c>
      <c r="G590" s="178" t="str">
        <f>IF('DATA - Baseline'!G589="","",INDEX(Codes,MATCH('DATA - Baseline'!G589,Modes,0)))</f>
        <v/>
      </c>
      <c r="H590" s="178"/>
      <c r="I590" s="178" t="str">
        <f>IF('DATA - Baseline'!I590="","",INDEX(Codes,MATCH('DATA - Baseline'!I590,Modes,0)))</f>
        <v/>
      </c>
      <c r="J590" s="134"/>
      <c r="K590" s="192" t="str">
        <f>IF('DATA - Baseline'!K590=0,"",IF('DATA - Baseline'!K590="","",'DATA - Baseline'!K590))</f>
        <v/>
      </c>
      <c r="L590" s="192" t="str">
        <f>IF('DATA - Baseline'!L590="Yes",1,IF('DATA - Baseline'!L590="No",2,""))</f>
        <v/>
      </c>
      <c r="M590" s="192" t="str">
        <f>IF('DATA - Baseline'!M590="Yes",1,IF('DATA - Baseline'!M590="No",2,""))</f>
        <v/>
      </c>
      <c r="N590" s="178" t="str">
        <f>IF('DATA - Baseline'!N590="Relaxed",1,IF('DATA - Baseline'!N590="Rushed",2,IF('DATA - Baseline'!N590="Happy",3,IF('DATA - Baseline'!N590="Frustrated",4,IF('DATA - Baseline'!N590="Other",5,"")))))</f>
        <v/>
      </c>
      <c r="O590" s="176"/>
      <c r="P590" s="178" t="str">
        <f>IF('DATA - Baseline'!P590="","",'DATA - Baseline'!P590)</f>
        <v/>
      </c>
      <c r="Q590" s="178" t="str">
        <f>IF('DATA - Baseline'!Q590="Boy",1,IF('DATA - Baseline'!Q590="Girl",2,""))</f>
        <v/>
      </c>
      <c r="R590" s="192" t="str">
        <f>IF('DATA - Baseline'!R590&gt;0,'DATA - Baseline'!R590,"")</f>
        <v/>
      </c>
      <c r="S590" s="178" t="str">
        <f>IF('DATA - Baseline'!S590="Less than 0.5km",1,IF('DATA - Baseline'!S590="0.51 to 1.59km",2,IF('DATA - Baseline'!S590="1.6 to 3km",3,IF('DATA - Baseline'!S590="Over 3km",4, ""))))</f>
        <v/>
      </c>
      <c r="T590" s="126"/>
      <c r="U590" s="135"/>
      <c r="V590" s="135"/>
      <c r="W590" s="135"/>
      <c r="X590" s="135"/>
      <c r="Y590" s="135"/>
      <c r="Z590" s="178" t="str">
        <f>IF('DATA - Baseline'!Z590="STRONGLY AGREE",1,IF('DATA - Baseline'!Z590="AGREE",2,IF('DATA - Baseline'!Z590="DISAGREE",3,IF('DATA - Baseline'!Z590="STRONGLY DISAGREE",4, ""))))</f>
        <v/>
      </c>
      <c r="AA590" s="178" t="str">
        <f>IF(C590="","",(IF(COUNTA('DATA - Baseline'!AB590:AV590)&gt;0,1,2)))</f>
        <v/>
      </c>
      <c r="AB590" s="152"/>
      <c r="AC590" s="153"/>
      <c r="AD590" s="153"/>
      <c r="AE590" s="153"/>
      <c r="AF590" s="153"/>
      <c r="AG590" s="153"/>
      <c r="AH590" s="151"/>
      <c r="AI590" s="156"/>
      <c r="AJ590" s="156"/>
      <c r="AK590" s="156"/>
      <c r="AL590" s="156"/>
      <c r="AM590" s="156"/>
      <c r="AN590" s="156"/>
      <c r="AO590" s="157"/>
      <c r="AP590" s="158"/>
      <c r="AQ590" s="158"/>
      <c r="AR590" s="158"/>
      <c r="AS590" s="158"/>
      <c r="AT590" s="158"/>
      <c r="AU590" s="158"/>
      <c r="AV590" s="158"/>
      <c r="AW590" s="178" t="str">
        <f>IF('DATA - Baseline'!AW590="Relaxed",1,IF('DATA - Baseline'!AW590="Rushed",2,IF('DATA - Baseline'!AW590="Happy",3,IF('DATA - Baseline'!AW590="Tired",4,""))))</f>
        <v/>
      </c>
      <c r="AX590" s="178" t="str">
        <f>IF('DATA - Baseline'!AX590="Relaxed",1,IF('DATA - Baseline'!AX590="Rushed",2,IF('DATA - Baseline'!AX590="Happy",3,IF('DATA - Baseline'!AX590="Tired",4,""))))</f>
        <v/>
      </c>
      <c r="AY590" s="154"/>
      <c r="AZ590" s="314" t="str">
        <f>IF('DATA - Baseline'!AZ590="Yes",1,IF('DATA - Baseline'!AZ590="No",2,""))</f>
        <v/>
      </c>
      <c r="BA590" s="273"/>
      <c r="BB590" s="159"/>
      <c r="BC590" s="159"/>
      <c r="BE590" s="175"/>
    </row>
    <row r="591" spans="1:57" s="132" customFormat="1" ht="15" x14ac:dyDescent="0.3">
      <c r="A591" s="148"/>
      <c r="B591" s="149"/>
      <c r="C591" s="236" t="str">
        <f t="shared" si="9"/>
        <v/>
      </c>
      <c r="D591" s="198" t="str">
        <f>IF('DATA - Baseline'!D591="","",'DATA - Baseline'!D591)</f>
        <v/>
      </c>
      <c r="E591" s="178" t="str">
        <f>IF('DATA - Baseline'!E591="","",'DATA - Baseline'!E591)</f>
        <v/>
      </c>
      <c r="F591" s="178" t="str">
        <f>IF('DATA - Baseline'!F591="","",'DATA - Baseline'!F591)</f>
        <v/>
      </c>
      <c r="G591" s="178" t="str">
        <f>IF('DATA - Baseline'!G590="","",INDEX(Codes,MATCH('DATA - Baseline'!G590,Modes,0)))</f>
        <v/>
      </c>
      <c r="H591" s="178"/>
      <c r="I591" s="178" t="str">
        <f>IF('DATA - Baseline'!I591="","",INDEX(Codes,MATCH('DATA - Baseline'!I591,Modes,0)))</f>
        <v/>
      </c>
      <c r="J591" s="134"/>
      <c r="K591" s="192" t="str">
        <f>IF('DATA - Baseline'!K591=0,"",IF('DATA - Baseline'!K591="","",'DATA - Baseline'!K591))</f>
        <v/>
      </c>
      <c r="L591" s="192" t="str">
        <f>IF('DATA - Baseline'!L591="Yes",1,IF('DATA - Baseline'!L591="No",2,""))</f>
        <v/>
      </c>
      <c r="M591" s="192" t="str">
        <f>IF('DATA - Baseline'!M591="Yes",1,IF('DATA - Baseline'!M591="No",2,""))</f>
        <v/>
      </c>
      <c r="N591" s="178" t="str">
        <f>IF('DATA - Baseline'!N591="Relaxed",1,IF('DATA - Baseline'!N591="Rushed",2,IF('DATA - Baseline'!N591="Happy",3,IF('DATA - Baseline'!N591="Frustrated",4,IF('DATA - Baseline'!N591="Other",5,"")))))</f>
        <v/>
      </c>
      <c r="O591" s="176"/>
      <c r="P591" s="178" t="str">
        <f>IF('DATA - Baseline'!P591="","",'DATA - Baseline'!P591)</f>
        <v/>
      </c>
      <c r="Q591" s="178" t="str">
        <f>IF('DATA - Baseline'!Q591="Boy",1,IF('DATA - Baseline'!Q591="Girl",2,""))</f>
        <v/>
      </c>
      <c r="R591" s="192" t="str">
        <f>IF('DATA - Baseline'!R591&gt;0,'DATA - Baseline'!R591,"")</f>
        <v/>
      </c>
      <c r="S591" s="178" t="str">
        <f>IF('DATA - Baseline'!S591="Less than 0.5km",1,IF('DATA - Baseline'!S591="0.51 to 1.59km",2,IF('DATA - Baseline'!S591="1.6 to 3km",3,IF('DATA - Baseline'!S591="Over 3km",4, ""))))</f>
        <v/>
      </c>
      <c r="T591" s="126"/>
      <c r="U591" s="135"/>
      <c r="V591" s="135"/>
      <c r="W591" s="135"/>
      <c r="X591" s="135"/>
      <c r="Y591" s="135"/>
      <c r="Z591" s="178" t="str">
        <f>IF('DATA - Baseline'!Z591="STRONGLY AGREE",1,IF('DATA - Baseline'!Z591="AGREE",2,IF('DATA - Baseline'!Z591="DISAGREE",3,IF('DATA - Baseline'!Z591="STRONGLY DISAGREE",4, ""))))</f>
        <v/>
      </c>
      <c r="AA591" s="178" t="str">
        <f>IF(C591="","",(IF(COUNTA('DATA - Baseline'!AB591:AV591)&gt;0,1,2)))</f>
        <v/>
      </c>
      <c r="AB591" s="152"/>
      <c r="AC591" s="153"/>
      <c r="AD591" s="153"/>
      <c r="AE591" s="153"/>
      <c r="AF591" s="153"/>
      <c r="AG591" s="153"/>
      <c r="AH591" s="151"/>
      <c r="AI591" s="156"/>
      <c r="AJ591" s="156"/>
      <c r="AK591" s="156"/>
      <c r="AL591" s="156"/>
      <c r="AM591" s="156"/>
      <c r="AN591" s="156"/>
      <c r="AO591" s="157"/>
      <c r="AP591" s="158"/>
      <c r="AQ591" s="158"/>
      <c r="AR591" s="158"/>
      <c r="AS591" s="158"/>
      <c r="AT591" s="158"/>
      <c r="AU591" s="158"/>
      <c r="AV591" s="158"/>
      <c r="AW591" s="178" t="str">
        <f>IF('DATA - Baseline'!AW591="Relaxed",1,IF('DATA - Baseline'!AW591="Rushed",2,IF('DATA - Baseline'!AW591="Happy",3,IF('DATA - Baseline'!AW591="Tired",4,""))))</f>
        <v/>
      </c>
      <c r="AX591" s="178" t="str">
        <f>IF('DATA - Baseline'!AX591="Relaxed",1,IF('DATA - Baseline'!AX591="Rushed",2,IF('DATA - Baseline'!AX591="Happy",3,IF('DATA - Baseline'!AX591="Tired",4,""))))</f>
        <v/>
      </c>
      <c r="AY591" s="154"/>
      <c r="AZ591" s="314" t="str">
        <f>IF('DATA - Baseline'!AZ591="Yes",1,IF('DATA - Baseline'!AZ591="No",2,""))</f>
        <v/>
      </c>
      <c r="BA591" s="273"/>
      <c r="BB591" s="159"/>
      <c r="BC591" s="159"/>
      <c r="BE591" s="175"/>
    </row>
    <row r="592" spans="1:57" s="132" customFormat="1" ht="15" x14ac:dyDescent="0.3">
      <c r="A592" s="148"/>
      <c r="B592" s="149"/>
      <c r="C592" s="236" t="str">
        <f t="shared" si="9"/>
        <v/>
      </c>
      <c r="D592" s="198" t="str">
        <f>IF('DATA - Baseline'!D592="","",'DATA - Baseline'!D592)</f>
        <v/>
      </c>
      <c r="E592" s="178" t="str">
        <f>IF('DATA - Baseline'!E592="","",'DATA - Baseline'!E592)</f>
        <v/>
      </c>
      <c r="F592" s="178" t="str">
        <f>IF('DATA - Baseline'!F592="","",'DATA - Baseline'!F592)</f>
        <v/>
      </c>
      <c r="G592" s="178" t="str">
        <f>IF('DATA - Baseline'!G591="","",INDEX(Codes,MATCH('DATA - Baseline'!G591,Modes,0)))</f>
        <v/>
      </c>
      <c r="H592" s="178"/>
      <c r="I592" s="178" t="str">
        <f>IF('DATA - Baseline'!I592="","",INDEX(Codes,MATCH('DATA - Baseline'!I592,Modes,0)))</f>
        <v/>
      </c>
      <c r="J592" s="134"/>
      <c r="K592" s="192" t="str">
        <f>IF('DATA - Baseline'!K592=0,"",IF('DATA - Baseline'!K592="","",'DATA - Baseline'!K592))</f>
        <v/>
      </c>
      <c r="L592" s="192" t="str">
        <f>IF('DATA - Baseline'!L592="Yes",1,IF('DATA - Baseline'!L592="No",2,""))</f>
        <v/>
      </c>
      <c r="M592" s="192" t="str">
        <f>IF('DATA - Baseline'!M592="Yes",1,IF('DATA - Baseline'!M592="No",2,""))</f>
        <v/>
      </c>
      <c r="N592" s="178" t="str">
        <f>IF('DATA - Baseline'!N592="Relaxed",1,IF('DATA - Baseline'!N592="Rushed",2,IF('DATA - Baseline'!N592="Happy",3,IF('DATA - Baseline'!N592="Frustrated",4,IF('DATA - Baseline'!N592="Other",5,"")))))</f>
        <v/>
      </c>
      <c r="O592" s="176"/>
      <c r="P592" s="178" t="str">
        <f>IF('DATA - Baseline'!P592="","",'DATA - Baseline'!P592)</f>
        <v/>
      </c>
      <c r="Q592" s="178" t="str">
        <f>IF('DATA - Baseline'!Q592="Boy",1,IF('DATA - Baseline'!Q592="Girl",2,""))</f>
        <v/>
      </c>
      <c r="R592" s="192" t="str">
        <f>IF('DATA - Baseline'!R592&gt;0,'DATA - Baseline'!R592,"")</f>
        <v/>
      </c>
      <c r="S592" s="178" t="str">
        <f>IF('DATA - Baseline'!S592="Less than 0.5km",1,IF('DATA - Baseline'!S592="0.51 to 1.59km",2,IF('DATA - Baseline'!S592="1.6 to 3km",3,IF('DATA - Baseline'!S592="Over 3km",4, ""))))</f>
        <v/>
      </c>
      <c r="T592" s="126"/>
      <c r="U592" s="135"/>
      <c r="V592" s="135"/>
      <c r="W592" s="135"/>
      <c r="X592" s="135"/>
      <c r="Y592" s="135"/>
      <c r="Z592" s="178" t="str">
        <f>IF('DATA - Baseline'!Z592="STRONGLY AGREE",1,IF('DATA - Baseline'!Z592="AGREE",2,IF('DATA - Baseline'!Z592="DISAGREE",3,IF('DATA - Baseline'!Z592="STRONGLY DISAGREE",4, ""))))</f>
        <v/>
      </c>
      <c r="AA592" s="178" t="str">
        <f>IF(C592="","",(IF(COUNTA('DATA - Baseline'!AB592:AV592)&gt;0,1,2)))</f>
        <v/>
      </c>
      <c r="AB592" s="152"/>
      <c r="AC592" s="153"/>
      <c r="AD592" s="153"/>
      <c r="AE592" s="153"/>
      <c r="AF592" s="153"/>
      <c r="AG592" s="153"/>
      <c r="AH592" s="151"/>
      <c r="AI592" s="156"/>
      <c r="AJ592" s="156"/>
      <c r="AK592" s="156"/>
      <c r="AL592" s="156"/>
      <c r="AM592" s="156"/>
      <c r="AN592" s="156"/>
      <c r="AO592" s="157"/>
      <c r="AP592" s="158"/>
      <c r="AQ592" s="158"/>
      <c r="AR592" s="158"/>
      <c r="AS592" s="158"/>
      <c r="AT592" s="158"/>
      <c r="AU592" s="158"/>
      <c r="AV592" s="158"/>
      <c r="AW592" s="178" t="str">
        <f>IF('DATA - Baseline'!AW592="Relaxed",1,IF('DATA - Baseline'!AW592="Rushed",2,IF('DATA - Baseline'!AW592="Happy",3,IF('DATA - Baseline'!AW592="Tired",4,""))))</f>
        <v/>
      </c>
      <c r="AX592" s="178" t="str">
        <f>IF('DATA - Baseline'!AX592="Relaxed",1,IF('DATA - Baseline'!AX592="Rushed",2,IF('DATA - Baseline'!AX592="Happy",3,IF('DATA - Baseline'!AX592="Tired",4,""))))</f>
        <v/>
      </c>
      <c r="AY592" s="154"/>
      <c r="AZ592" s="314" t="str">
        <f>IF('DATA - Baseline'!AZ592="Yes",1,IF('DATA - Baseline'!AZ592="No",2,""))</f>
        <v/>
      </c>
      <c r="BA592" s="273"/>
      <c r="BB592" s="159"/>
      <c r="BC592" s="159"/>
      <c r="BE592" s="175"/>
    </row>
    <row r="593" spans="1:57" s="132" customFormat="1" ht="15" x14ac:dyDescent="0.3">
      <c r="A593" s="148"/>
      <c r="B593" s="149"/>
      <c r="C593" s="236" t="str">
        <f t="shared" si="9"/>
        <v/>
      </c>
      <c r="D593" s="198" t="str">
        <f>IF('DATA - Baseline'!D593="","",'DATA - Baseline'!D593)</f>
        <v/>
      </c>
      <c r="E593" s="178" t="str">
        <f>IF('DATA - Baseline'!E593="","",'DATA - Baseline'!E593)</f>
        <v/>
      </c>
      <c r="F593" s="178" t="str">
        <f>IF('DATA - Baseline'!F593="","",'DATA - Baseline'!F593)</f>
        <v/>
      </c>
      <c r="G593" s="178" t="str">
        <f>IF('DATA - Baseline'!G592="","",INDEX(Codes,MATCH('DATA - Baseline'!G592,Modes,0)))</f>
        <v/>
      </c>
      <c r="H593" s="178"/>
      <c r="I593" s="178" t="str">
        <f>IF('DATA - Baseline'!I593="","",INDEX(Codes,MATCH('DATA - Baseline'!I593,Modes,0)))</f>
        <v/>
      </c>
      <c r="J593" s="134"/>
      <c r="K593" s="192" t="str">
        <f>IF('DATA - Baseline'!K593=0,"",IF('DATA - Baseline'!K593="","",'DATA - Baseline'!K593))</f>
        <v/>
      </c>
      <c r="L593" s="192" t="str">
        <f>IF('DATA - Baseline'!L593="Yes",1,IF('DATA - Baseline'!L593="No",2,""))</f>
        <v/>
      </c>
      <c r="M593" s="192" t="str">
        <f>IF('DATA - Baseline'!M593="Yes",1,IF('DATA - Baseline'!M593="No",2,""))</f>
        <v/>
      </c>
      <c r="N593" s="178" t="str">
        <f>IF('DATA - Baseline'!N593="Relaxed",1,IF('DATA - Baseline'!N593="Rushed",2,IF('DATA - Baseline'!N593="Happy",3,IF('DATA - Baseline'!N593="Frustrated",4,IF('DATA - Baseline'!N593="Other",5,"")))))</f>
        <v/>
      </c>
      <c r="O593" s="176"/>
      <c r="P593" s="178" t="str">
        <f>IF('DATA - Baseline'!P593="","",'DATA - Baseline'!P593)</f>
        <v/>
      </c>
      <c r="Q593" s="178" t="str">
        <f>IF('DATA - Baseline'!Q593="Boy",1,IF('DATA - Baseline'!Q593="Girl",2,""))</f>
        <v/>
      </c>
      <c r="R593" s="192" t="str">
        <f>IF('DATA - Baseline'!R593&gt;0,'DATA - Baseline'!R593,"")</f>
        <v/>
      </c>
      <c r="S593" s="178" t="str">
        <f>IF('DATA - Baseline'!S593="Less than 0.5km",1,IF('DATA - Baseline'!S593="0.51 to 1.59km",2,IF('DATA - Baseline'!S593="1.6 to 3km",3,IF('DATA - Baseline'!S593="Over 3km",4, ""))))</f>
        <v/>
      </c>
      <c r="T593" s="126"/>
      <c r="U593" s="135"/>
      <c r="V593" s="135"/>
      <c r="W593" s="135"/>
      <c r="X593" s="135"/>
      <c r="Y593" s="135"/>
      <c r="Z593" s="178" t="str">
        <f>IF('DATA - Baseline'!Z593="STRONGLY AGREE",1,IF('DATA - Baseline'!Z593="AGREE",2,IF('DATA - Baseline'!Z593="DISAGREE",3,IF('DATA - Baseline'!Z593="STRONGLY DISAGREE",4, ""))))</f>
        <v/>
      </c>
      <c r="AA593" s="178" t="str">
        <f>IF(C593="","",(IF(COUNTA('DATA - Baseline'!AB593:AV593)&gt;0,1,2)))</f>
        <v/>
      </c>
      <c r="AB593" s="152"/>
      <c r="AC593" s="153"/>
      <c r="AD593" s="153"/>
      <c r="AE593" s="153"/>
      <c r="AF593" s="153"/>
      <c r="AG593" s="153"/>
      <c r="AH593" s="151"/>
      <c r="AI593" s="156"/>
      <c r="AJ593" s="156"/>
      <c r="AK593" s="156"/>
      <c r="AL593" s="156"/>
      <c r="AM593" s="156"/>
      <c r="AN593" s="156"/>
      <c r="AO593" s="157"/>
      <c r="AP593" s="158"/>
      <c r="AQ593" s="158"/>
      <c r="AR593" s="158"/>
      <c r="AS593" s="158"/>
      <c r="AT593" s="158"/>
      <c r="AU593" s="158"/>
      <c r="AV593" s="158"/>
      <c r="AW593" s="178" t="str">
        <f>IF('DATA - Baseline'!AW593="Relaxed",1,IF('DATA - Baseline'!AW593="Rushed",2,IF('DATA - Baseline'!AW593="Happy",3,IF('DATA - Baseline'!AW593="Tired",4,""))))</f>
        <v/>
      </c>
      <c r="AX593" s="178" t="str">
        <f>IF('DATA - Baseline'!AX593="Relaxed",1,IF('DATA - Baseline'!AX593="Rushed",2,IF('DATA - Baseline'!AX593="Happy",3,IF('DATA - Baseline'!AX593="Tired",4,""))))</f>
        <v/>
      </c>
      <c r="AY593" s="154"/>
      <c r="AZ593" s="314" t="str">
        <f>IF('DATA - Baseline'!AZ593="Yes",1,IF('DATA - Baseline'!AZ593="No",2,""))</f>
        <v/>
      </c>
      <c r="BA593" s="273"/>
      <c r="BB593" s="159"/>
      <c r="BC593" s="159"/>
      <c r="BE593" s="175"/>
    </row>
    <row r="594" spans="1:57" s="132" customFormat="1" ht="15" x14ac:dyDescent="0.3">
      <c r="A594" s="148"/>
      <c r="B594" s="149"/>
      <c r="C594" s="236" t="str">
        <f t="shared" si="9"/>
        <v/>
      </c>
      <c r="D594" s="198" t="str">
        <f>IF('DATA - Baseline'!D594="","",'DATA - Baseline'!D594)</f>
        <v/>
      </c>
      <c r="E594" s="178" t="str">
        <f>IF('DATA - Baseline'!E594="","",'DATA - Baseline'!E594)</f>
        <v/>
      </c>
      <c r="F594" s="178" t="str">
        <f>IF('DATA - Baseline'!F594="","",'DATA - Baseline'!F594)</f>
        <v/>
      </c>
      <c r="G594" s="178" t="str">
        <f>IF('DATA - Baseline'!G593="","",INDEX(Codes,MATCH('DATA - Baseline'!G593,Modes,0)))</f>
        <v/>
      </c>
      <c r="H594" s="178"/>
      <c r="I594" s="178" t="str">
        <f>IF('DATA - Baseline'!I594="","",INDEX(Codes,MATCH('DATA - Baseline'!I594,Modes,0)))</f>
        <v/>
      </c>
      <c r="J594" s="134"/>
      <c r="K594" s="192" t="str">
        <f>IF('DATA - Baseline'!K594=0,"",IF('DATA - Baseline'!K594="","",'DATA - Baseline'!K594))</f>
        <v/>
      </c>
      <c r="L594" s="192" t="str">
        <f>IF('DATA - Baseline'!L594="Yes",1,IF('DATA - Baseline'!L594="No",2,""))</f>
        <v/>
      </c>
      <c r="M594" s="192" t="str">
        <f>IF('DATA - Baseline'!M594="Yes",1,IF('DATA - Baseline'!M594="No",2,""))</f>
        <v/>
      </c>
      <c r="N594" s="178" t="str">
        <f>IF('DATA - Baseline'!N594="Relaxed",1,IF('DATA - Baseline'!N594="Rushed",2,IF('DATA - Baseline'!N594="Happy",3,IF('DATA - Baseline'!N594="Frustrated",4,IF('DATA - Baseline'!N594="Other",5,"")))))</f>
        <v/>
      </c>
      <c r="O594" s="176"/>
      <c r="P594" s="178" t="str">
        <f>IF('DATA - Baseline'!P594="","",'DATA - Baseline'!P594)</f>
        <v/>
      </c>
      <c r="Q594" s="178" t="str">
        <f>IF('DATA - Baseline'!Q594="Boy",1,IF('DATA - Baseline'!Q594="Girl",2,""))</f>
        <v/>
      </c>
      <c r="R594" s="192" t="str">
        <f>IF('DATA - Baseline'!R594&gt;0,'DATA - Baseline'!R594,"")</f>
        <v/>
      </c>
      <c r="S594" s="178" t="str">
        <f>IF('DATA - Baseline'!S594="Less than 0.5km",1,IF('DATA - Baseline'!S594="0.51 to 1.59km",2,IF('DATA - Baseline'!S594="1.6 to 3km",3,IF('DATA - Baseline'!S594="Over 3km",4, ""))))</f>
        <v/>
      </c>
      <c r="T594" s="126"/>
      <c r="U594" s="135"/>
      <c r="V594" s="135"/>
      <c r="W594" s="135"/>
      <c r="X594" s="135"/>
      <c r="Y594" s="135"/>
      <c r="Z594" s="178" t="str">
        <f>IF('DATA - Baseline'!Z594="STRONGLY AGREE",1,IF('DATA - Baseline'!Z594="AGREE",2,IF('DATA - Baseline'!Z594="DISAGREE",3,IF('DATA - Baseline'!Z594="STRONGLY DISAGREE",4, ""))))</f>
        <v/>
      </c>
      <c r="AA594" s="178" t="str">
        <f>IF(C594="","",(IF(COUNTA('DATA - Baseline'!AB594:AV594)&gt;0,1,2)))</f>
        <v/>
      </c>
      <c r="AB594" s="152"/>
      <c r="AC594" s="153"/>
      <c r="AD594" s="153"/>
      <c r="AE594" s="153"/>
      <c r="AF594" s="153"/>
      <c r="AG594" s="153"/>
      <c r="AH594" s="151"/>
      <c r="AI594" s="156"/>
      <c r="AJ594" s="156"/>
      <c r="AK594" s="156"/>
      <c r="AL594" s="156"/>
      <c r="AM594" s="156"/>
      <c r="AN594" s="156"/>
      <c r="AO594" s="157"/>
      <c r="AP594" s="158"/>
      <c r="AQ594" s="158"/>
      <c r="AR594" s="158"/>
      <c r="AS594" s="158"/>
      <c r="AT594" s="158"/>
      <c r="AU594" s="158"/>
      <c r="AV594" s="158"/>
      <c r="AW594" s="178" t="str">
        <f>IF('DATA - Baseline'!AW594="Relaxed",1,IF('DATA - Baseline'!AW594="Rushed",2,IF('DATA - Baseline'!AW594="Happy",3,IF('DATA - Baseline'!AW594="Tired",4,""))))</f>
        <v/>
      </c>
      <c r="AX594" s="178" t="str">
        <f>IF('DATA - Baseline'!AX594="Relaxed",1,IF('DATA - Baseline'!AX594="Rushed",2,IF('DATA - Baseline'!AX594="Happy",3,IF('DATA - Baseline'!AX594="Tired",4,""))))</f>
        <v/>
      </c>
      <c r="AY594" s="154"/>
      <c r="AZ594" s="314" t="str">
        <f>IF('DATA - Baseline'!AZ594="Yes",1,IF('DATA - Baseline'!AZ594="No",2,""))</f>
        <v/>
      </c>
      <c r="BA594" s="273"/>
      <c r="BB594" s="159"/>
      <c r="BC594" s="159"/>
      <c r="BE594" s="175"/>
    </row>
    <row r="595" spans="1:57" s="132" customFormat="1" ht="15" x14ac:dyDescent="0.3">
      <c r="A595" s="148"/>
      <c r="B595" s="149"/>
      <c r="C595" s="236" t="str">
        <f t="shared" si="9"/>
        <v/>
      </c>
      <c r="D595" s="198" t="str">
        <f>IF('DATA - Baseline'!D595="","",'DATA - Baseline'!D595)</f>
        <v/>
      </c>
      <c r="E595" s="178" t="str">
        <f>IF('DATA - Baseline'!E595="","",'DATA - Baseline'!E595)</f>
        <v/>
      </c>
      <c r="F595" s="178" t="str">
        <f>IF('DATA - Baseline'!F595="","",'DATA - Baseline'!F595)</f>
        <v/>
      </c>
      <c r="G595" s="178" t="str">
        <f>IF('DATA - Baseline'!G594="","",INDEX(Codes,MATCH('DATA - Baseline'!G594,Modes,0)))</f>
        <v/>
      </c>
      <c r="H595" s="178"/>
      <c r="I595" s="178" t="str">
        <f>IF('DATA - Baseline'!I595="","",INDEX(Codes,MATCH('DATA - Baseline'!I595,Modes,0)))</f>
        <v/>
      </c>
      <c r="J595" s="134"/>
      <c r="K595" s="192" t="str">
        <f>IF('DATA - Baseline'!K595=0,"",IF('DATA - Baseline'!K595="","",'DATA - Baseline'!K595))</f>
        <v/>
      </c>
      <c r="L595" s="192" t="str">
        <f>IF('DATA - Baseline'!L595="Yes",1,IF('DATA - Baseline'!L595="No",2,""))</f>
        <v/>
      </c>
      <c r="M595" s="192" t="str">
        <f>IF('DATA - Baseline'!M595="Yes",1,IF('DATA - Baseline'!M595="No",2,""))</f>
        <v/>
      </c>
      <c r="N595" s="178" t="str">
        <f>IF('DATA - Baseline'!N595="Relaxed",1,IF('DATA - Baseline'!N595="Rushed",2,IF('DATA - Baseline'!N595="Happy",3,IF('DATA - Baseline'!N595="Frustrated",4,IF('DATA - Baseline'!N595="Other",5,"")))))</f>
        <v/>
      </c>
      <c r="O595" s="176"/>
      <c r="P595" s="178" t="str">
        <f>IF('DATA - Baseline'!P595="","",'DATA - Baseline'!P595)</f>
        <v/>
      </c>
      <c r="Q595" s="178" t="str">
        <f>IF('DATA - Baseline'!Q595="Boy",1,IF('DATA - Baseline'!Q595="Girl",2,""))</f>
        <v/>
      </c>
      <c r="R595" s="192" t="str">
        <f>IF('DATA - Baseline'!R595&gt;0,'DATA - Baseline'!R595,"")</f>
        <v/>
      </c>
      <c r="S595" s="178" t="str">
        <f>IF('DATA - Baseline'!S595="Less than 0.5km",1,IF('DATA - Baseline'!S595="0.51 to 1.59km",2,IF('DATA - Baseline'!S595="1.6 to 3km",3,IF('DATA - Baseline'!S595="Over 3km",4, ""))))</f>
        <v/>
      </c>
      <c r="T595" s="126"/>
      <c r="U595" s="135"/>
      <c r="V595" s="135"/>
      <c r="W595" s="135"/>
      <c r="X595" s="135"/>
      <c r="Y595" s="135"/>
      <c r="Z595" s="178" t="str">
        <f>IF('DATA - Baseline'!Z595="STRONGLY AGREE",1,IF('DATA - Baseline'!Z595="AGREE",2,IF('DATA - Baseline'!Z595="DISAGREE",3,IF('DATA - Baseline'!Z595="STRONGLY DISAGREE",4, ""))))</f>
        <v/>
      </c>
      <c r="AA595" s="178" t="str">
        <f>IF(C595="","",(IF(COUNTA('DATA - Baseline'!AB595:AV595)&gt;0,1,2)))</f>
        <v/>
      </c>
      <c r="AB595" s="152"/>
      <c r="AC595" s="153"/>
      <c r="AD595" s="153"/>
      <c r="AE595" s="153"/>
      <c r="AF595" s="153"/>
      <c r="AG595" s="153"/>
      <c r="AH595" s="151"/>
      <c r="AI595" s="156"/>
      <c r="AJ595" s="156"/>
      <c r="AK595" s="156"/>
      <c r="AL595" s="156"/>
      <c r="AM595" s="156"/>
      <c r="AN595" s="156"/>
      <c r="AO595" s="157"/>
      <c r="AP595" s="158"/>
      <c r="AQ595" s="158"/>
      <c r="AR595" s="158"/>
      <c r="AS595" s="158"/>
      <c r="AT595" s="158"/>
      <c r="AU595" s="158"/>
      <c r="AV595" s="158"/>
      <c r="AW595" s="178" t="str">
        <f>IF('DATA - Baseline'!AW595="Relaxed",1,IF('DATA - Baseline'!AW595="Rushed",2,IF('DATA - Baseline'!AW595="Happy",3,IF('DATA - Baseline'!AW595="Tired",4,""))))</f>
        <v/>
      </c>
      <c r="AX595" s="178" t="str">
        <f>IF('DATA - Baseline'!AX595="Relaxed",1,IF('DATA - Baseline'!AX595="Rushed",2,IF('DATA - Baseline'!AX595="Happy",3,IF('DATA - Baseline'!AX595="Tired",4,""))))</f>
        <v/>
      </c>
      <c r="AY595" s="154"/>
      <c r="AZ595" s="314" t="str">
        <f>IF('DATA - Baseline'!AZ595="Yes",1,IF('DATA - Baseline'!AZ595="No",2,""))</f>
        <v/>
      </c>
      <c r="BA595" s="273"/>
      <c r="BB595" s="159"/>
      <c r="BC595" s="159"/>
      <c r="BE595" s="175"/>
    </row>
    <row r="596" spans="1:57" s="132" customFormat="1" ht="15" x14ac:dyDescent="0.3">
      <c r="A596" s="148"/>
      <c r="B596" s="149"/>
      <c r="C596" s="236" t="str">
        <f t="shared" si="9"/>
        <v/>
      </c>
      <c r="D596" s="198" t="str">
        <f>IF('DATA - Baseline'!D596="","",'DATA - Baseline'!D596)</f>
        <v/>
      </c>
      <c r="E596" s="178" t="str">
        <f>IF('DATA - Baseline'!E596="","",'DATA - Baseline'!E596)</f>
        <v/>
      </c>
      <c r="F596" s="178" t="str">
        <f>IF('DATA - Baseline'!F596="","",'DATA - Baseline'!F596)</f>
        <v/>
      </c>
      <c r="G596" s="178" t="str">
        <f>IF('DATA - Baseline'!G595="","",INDEX(Codes,MATCH('DATA - Baseline'!G595,Modes,0)))</f>
        <v/>
      </c>
      <c r="H596" s="178"/>
      <c r="I596" s="178" t="str">
        <f>IF('DATA - Baseline'!I596="","",INDEX(Codes,MATCH('DATA - Baseline'!I596,Modes,0)))</f>
        <v/>
      </c>
      <c r="J596" s="134"/>
      <c r="K596" s="192" t="str">
        <f>IF('DATA - Baseline'!K596=0,"",IF('DATA - Baseline'!K596="","",'DATA - Baseline'!K596))</f>
        <v/>
      </c>
      <c r="L596" s="192" t="str">
        <f>IF('DATA - Baseline'!L596="Yes",1,IF('DATA - Baseline'!L596="No",2,""))</f>
        <v/>
      </c>
      <c r="M596" s="192" t="str">
        <f>IF('DATA - Baseline'!M596="Yes",1,IF('DATA - Baseline'!M596="No",2,""))</f>
        <v/>
      </c>
      <c r="N596" s="178" t="str">
        <f>IF('DATA - Baseline'!N596="Relaxed",1,IF('DATA - Baseline'!N596="Rushed",2,IF('DATA - Baseline'!N596="Happy",3,IF('DATA - Baseline'!N596="Frustrated",4,IF('DATA - Baseline'!N596="Other",5,"")))))</f>
        <v/>
      </c>
      <c r="O596" s="176"/>
      <c r="P596" s="178" t="str">
        <f>IF('DATA - Baseline'!P596="","",'DATA - Baseline'!P596)</f>
        <v/>
      </c>
      <c r="Q596" s="178" t="str">
        <f>IF('DATA - Baseline'!Q596="Boy",1,IF('DATA - Baseline'!Q596="Girl",2,""))</f>
        <v/>
      </c>
      <c r="R596" s="192" t="str">
        <f>IF('DATA - Baseline'!R596&gt;0,'DATA - Baseline'!R596,"")</f>
        <v/>
      </c>
      <c r="S596" s="178" t="str">
        <f>IF('DATA - Baseline'!S596="Less than 0.5km",1,IF('DATA - Baseline'!S596="0.51 to 1.59km",2,IF('DATA - Baseline'!S596="1.6 to 3km",3,IF('DATA - Baseline'!S596="Over 3km",4, ""))))</f>
        <v/>
      </c>
      <c r="T596" s="126"/>
      <c r="U596" s="135"/>
      <c r="V596" s="135"/>
      <c r="W596" s="135"/>
      <c r="X596" s="135"/>
      <c r="Y596" s="135"/>
      <c r="Z596" s="178" t="str">
        <f>IF('DATA - Baseline'!Z596="STRONGLY AGREE",1,IF('DATA - Baseline'!Z596="AGREE",2,IF('DATA - Baseline'!Z596="DISAGREE",3,IF('DATA - Baseline'!Z596="STRONGLY DISAGREE",4, ""))))</f>
        <v/>
      </c>
      <c r="AA596" s="178" t="str">
        <f>IF(C596="","",(IF(COUNTA('DATA - Baseline'!AB596:AV596)&gt;0,1,2)))</f>
        <v/>
      </c>
      <c r="AB596" s="152"/>
      <c r="AC596" s="153"/>
      <c r="AD596" s="153"/>
      <c r="AE596" s="153"/>
      <c r="AF596" s="153"/>
      <c r="AG596" s="153"/>
      <c r="AH596" s="151"/>
      <c r="AI596" s="156"/>
      <c r="AJ596" s="156"/>
      <c r="AK596" s="156"/>
      <c r="AL596" s="156"/>
      <c r="AM596" s="156"/>
      <c r="AN596" s="156"/>
      <c r="AO596" s="157"/>
      <c r="AP596" s="158"/>
      <c r="AQ596" s="158"/>
      <c r="AR596" s="158"/>
      <c r="AS596" s="158"/>
      <c r="AT596" s="158"/>
      <c r="AU596" s="158"/>
      <c r="AV596" s="158"/>
      <c r="AW596" s="178" t="str">
        <f>IF('DATA - Baseline'!AW596="Relaxed",1,IF('DATA - Baseline'!AW596="Rushed",2,IF('DATA - Baseline'!AW596="Happy",3,IF('DATA - Baseline'!AW596="Tired",4,""))))</f>
        <v/>
      </c>
      <c r="AX596" s="178" t="str">
        <f>IF('DATA - Baseline'!AX596="Relaxed",1,IF('DATA - Baseline'!AX596="Rushed",2,IF('DATA - Baseline'!AX596="Happy",3,IF('DATA - Baseline'!AX596="Tired",4,""))))</f>
        <v/>
      </c>
      <c r="AY596" s="154"/>
      <c r="AZ596" s="314" t="str">
        <f>IF('DATA - Baseline'!AZ596="Yes",1,IF('DATA - Baseline'!AZ596="No",2,""))</f>
        <v/>
      </c>
      <c r="BA596" s="273"/>
      <c r="BB596" s="159"/>
      <c r="BC596" s="159"/>
      <c r="BE596" s="175"/>
    </row>
    <row r="597" spans="1:57" s="132" customFormat="1" ht="15" x14ac:dyDescent="0.3">
      <c r="A597" s="148"/>
      <c r="B597" s="149"/>
      <c r="C597" s="236" t="str">
        <f t="shared" si="9"/>
        <v/>
      </c>
      <c r="D597" s="198" t="str">
        <f>IF('DATA - Baseline'!D597="","",'DATA - Baseline'!D597)</f>
        <v/>
      </c>
      <c r="E597" s="178" t="str">
        <f>IF('DATA - Baseline'!E597="","",'DATA - Baseline'!E597)</f>
        <v/>
      </c>
      <c r="F597" s="178" t="str">
        <f>IF('DATA - Baseline'!F597="","",'DATA - Baseline'!F597)</f>
        <v/>
      </c>
      <c r="G597" s="178" t="str">
        <f>IF('DATA - Baseline'!G596="","",INDEX(Codes,MATCH('DATA - Baseline'!G596,Modes,0)))</f>
        <v/>
      </c>
      <c r="H597" s="178"/>
      <c r="I597" s="178" t="str">
        <f>IF('DATA - Baseline'!I597="","",INDEX(Codes,MATCH('DATA - Baseline'!I597,Modes,0)))</f>
        <v/>
      </c>
      <c r="J597" s="134"/>
      <c r="K597" s="192" t="str">
        <f>IF('DATA - Baseline'!K597=0,"",IF('DATA - Baseline'!K597="","",'DATA - Baseline'!K597))</f>
        <v/>
      </c>
      <c r="L597" s="192" t="str">
        <f>IF('DATA - Baseline'!L597="Yes",1,IF('DATA - Baseline'!L597="No",2,""))</f>
        <v/>
      </c>
      <c r="M597" s="192" t="str">
        <f>IF('DATA - Baseline'!M597="Yes",1,IF('DATA - Baseline'!M597="No",2,""))</f>
        <v/>
      </c>
      <c r="N597" s="178" t="str">
        <f>IF('DATA - Baseline'!N597="Relaxed",1,IF('DATA - Baseline'!N597="Rushed",2,IF('DATA - Baseline'!N597="Happy",3,IF('DATA - Baseline'!N597="Frustrated",4,IF('DATA - Baseline'!N597="Other",5,"")))))</f>
        <v/>
      </c>
      <c r="O597" s="176"/>
      <c r="P597" s="178" t="str">
        <f>IF('DATA - Baseline'!P597="","",'DATA - Baseline'!P597)</f>
        <v/>
      </c>
      <c r="Q597" s="178" t="str">
        <f>IF('DATA - Baseline'!Q597="Boy",1,IF('DATA - Baseline'!Q597="Girl",2,""))</f>
        <v/>
      </c>
      <c r="R597" s="192" t="str">
        <f>IF('DATA - Baseline'!R597&gt;0,'DATA - Baseline'!R597,"")</f>
        <v/>
      </c>
      <c r="S597" s="178" t="str">
        <f>IF('DATA - Baseline'!S597="Less than 0.5km",1,IF('DATA - Baseline'!S597="0.51 to 1.59km",2,IF('DATA - Baseline'!S597="1.6 to 3km",3,IF('DATA - Baseline'!S597="Over 3km",4, ""))))</f>
        <v/>
      </c>
      <c r="T597" s="126"/>
      <c r="U597" s="135"/>
      <c r="V597" s="135"/>
      <c r="W597" s="135"/>
      <c r="X597" s="135"/>
      <c r="Y597" s="135"/>
      <c r="Z597" s="178" t="str">
        <f>IF('DATA - Baseline'!Z597="STRONGLY AGREE",1,IF('DATA - Baseline'!Z597="AGREE",2,IF('DATA - Baseline'!Z597="DISAGREE",3,IF('DATA - Baseline'!Z597="STRONGLY DISAGREE",4, ""))))</f>
        <v/>
      </c>
      <c r="AA597" s="178" t="str">
        <f>IF(C597="","",(IF(COUNTA('DATA - Baseline'!AB597:AV597)&gt;0,1,2)))</f>
        <v/>
      </c>
      <c r="AB597" s="152"/>
      <c r="AC597" s="153"/>
      <c r="AD597" s="153"/>
      <c r="AE597" s="153"/>
      <c r="AF597" s="153"/>
      <c r="AG597" s="153"/>
      <c r="AH597" s="151"/>
      <c r="AI597" s="156"/>
      <c r="AJ597" s="156"/>
      <c r="AK597" s="156"/>
      <c r="AL597" s="156"/>
      <c r="AM597" s="156"/>
      <c r="AN597" s="156"/>
      <c r="AO597" s="157"/>
      <c r="AP597" s="158"/>
      <c r="AQ597" s="158"/>
      <c r="AR597" s="158"/>
      <c r="AS597" s="158"/>
      <c r="AT597" s="158"/>
      <c r="AU597" s="158"/>
      <c r="AV597" s="158"/>
      <c r="AW597" s="178" t="str">
        <f>IF('DATA - Baseline'!AW597="Relaxed",1,IF('DATA - Baseline'!AW597="Rushed",2,IF('DATA - Baseline'!AW597="Happy",3,IF('DATA - Baseline'!AW597="Tired",4,""))))</f>
        <v/>
      </c>
      <c r="AX597" s="178" t="str">
        <f>IF('DATA - Baseline'!AX597="Relaxed",1,IF('DATA - Baseline'!AX597="Rushed",2,IF('DATA - Baseline'!AX597="Happy",3,IF('DATA - Baseline'!AX597="Tired",4,""))))</f>
        <v/>
      </c>
      <c r="AY597" s="154"/>
      <c r="AZ597" s="314" t="str">
        <f>IF('DATA - Baseline'!AZ597="Yes",1,IF('DATA - Baseline'!AZ597="No",2,""))</f>
        <v/>
      </c>
      <c r="BA597" s="273"/>
      <c r="BB597" s="159"/>
      <c r="BC597" s="159"/>
      <c r="BE597" s="175"/>
    </row>
    <row r="598" spans="1:57" s="132" customFormat="1" ht="15" x14ac:dyDescent="0.3">
      <c r="A598" s="148"/>
      <c r="B598" s="149"/>
      <c r="C598" s="236" t="str">
        <f t="shared" si="9"/>
        <v/>
      </c>
      <c r="D598" s="198" t="str">
        <f>IF('DATA - Baseline'!D598="","",'DATA - Baseline'!D598)</f>
        <v/>
      </c>
      <c r="E598" s="178" t="str">
        <f>IF('DATA - Baseline'!E598="","",'DATA - Baseline'!E598)</f>
        <v/>
      </c>
      <c r="F598" s="178" t="str">
        <f>IF('DATA - Baseline'!F598="","",'DATA - Baseline'!F598)</f>
        <v/>
      </c>
      <c r="G598" s="178" t="str">
        <f>IF('DATA - Baseline'!G597="","",INDEX(Codes,MATCH('DATA - Baseline'!G597,Modes,0)))</f>
        <v/>
      </c>
      <c r="H598" s="178"/>
      <c r="I598" s="178" t="str">
        <f>IF('DATA - Baseline'!I598="","",INDEX(Codes,MATCH('DATA - Baseline'!I598,Modes,0)))</f>
        <v/>
      </c>
      <c r="J598" s="134"/>
      <c r="K598" s="192" t="str">
        <f>IF('DATA - Baseline'!K598=0,"",IF('DATA - Baseline'!K598="","",'DATA - Baseline'!K598))</f>
        <v/>
      </c>
      <c r="L598" s="192" t="str">
        <f>IF('DATA - Baseline'!L598="Yes",1,IF('DATA - Baseline'!L598="No",2,""))</f>
        <v/>
      </c>
      <c r="M598" s="192" t="str">
        <f>IF('DATA - Baseline'!M598="Yes",1,IF('DATA - Baseline'!M598="No",2,""))</f>
        <v/>
      </c>
      <c r="N598" s="178" t="str">
        <f>IF('DATA - Baseline'!N598="Relaxed",1,IF('DATA - Baseline'!N598="Rushed",2,IF('DATA - Baseline'!N598="Happy",3,IF('DATA - Baseline'!N598="Frustrated",4,IF('DATA - Baseline'!N598="Other",5,"")))))</f>
        <v/>
      </c>
      <c r="O598" s="176"/>
      <c r="P598" s="178" t="str">
        <f>IF('DATA - Baseline'!P598="","",'DATA - Baseline'!P598)</f>
        <v/>
      </c>
      <c r="Q598" s="178" t="str">
        <f>IF('DATA - Baseline'!Q598="Boy",1,IF('DATA - Baseline'!Q598="Girl",2,""))</f>
        <v/>
      </c>
      <c r="R598" s="192" t="str">
        <f>IF('DATA - Baseline'!R598&gt;0,'DATA - Baseline'!R598,"")</f>
        <v/>
      </c>
      <c r="S598" s="178" t="str">
        <f>IF('DATA - Baseline'!S598="Less than 0.5km",1,IF('DATA - Baseline'!S598="0.51 to 1.59km",2,IF('DATA - Baseline'!S598="1.6 to 3km",3,IF('DATA - Baseline'!S598="Over 3km",4, ""))))</f>
        <v/>
      </c>
      <c r="T598" s="126"/>
      <c r="U598" s="135"/>
      <c r="V598" s="135"/>
      <c r="W598" s="135"/>
      <c r="X598" s="135"/>
      <c r="Y598" s="135"/>
      <c r="Z598" s="178" t="str">
        <f>IF('DATA - Baseline'!Z598="STRONGLY AGREE",1,IF('DATA - Baseline'!Z598="AGREE",2,IF('DATA - Baseline'!Z598="DISAGREE",3,IF('DATA - Baseline'!Z598="STRONGLY DISAGREE",4, ""))))</f>
        <v/>
      </c>
      <c r="AA598" s="178" t="str">
        <f>IF(C598="","",(IF(COUNTA('DATA - Baseline'!AB598:AV598)&gt;0,1,2)))</f>
        <v/>
      </c>
      <c r="AB598" s="152"/>
      <c r="AC598" s="153"/>
      <c r="AD598" s="153"/>
      <c r="AE598" s="153"/>
      <c r="AF598" s="153"/>
      <c r="AG598" s="153"/>
      <c r="AH598" s="151"/>
      <c r="AI598" s="156"/>
      <c r="AJ598" s="156"/>
      <c r="AK598" s="156"/>
      <c r="AL598" s="156"/>
      <c r="AM598" s="156"/>
      <c r="AN598" s="156"/>
      <c r="AO598" s="157"/>
      <c r="AP598" s="158"/>
      <c r="AQ598" s="158"/>
      <c r="AR598" s="158"/>
      <c r="AS598" s="158"/>
      <c r="AT598" s="158"/>
      <c r="AU598" s="158"/>
      <c r="AV598" s="158"/>
      <c r="AW598" s="178" t="str">
        <f>IF('DATA - Baseline'!AW598="Relaxed",1,IF('DATA - Baseline'!AW598="Rushed",2,IF('DATA - Baseline'!AW598="Happy",3,IF('DATA - Baseline'!AW598="Tired",4,""))))</f>
        <v/>
      </c>
      <c r="AX598" s="178" t="str">
        <f>IF('DATA - Baseline'!AX598="Relaxed",1,IF('DATA - Baseline'!AX598="Rushed",2,IF('DATA - Baseline'!AX598="Happy",3,IF('DATA - Baseline'!AX598="Tired",4,""))))</f>
        <v/>
      </c>
      <c r="AY598" s="154"/>
      <c r="AZ598" s="314" t="str">
        <f>IF('DATA - Baseline'!AZ598="Yes",1,IF('DATA - Baseline'!AZ598="No",2,""))</f>
        <v/>
      </c>
      <c r="BA598" s="273"/>
      <c r="BB598" s="159"/>
      <c r="BC598" s="159"/>
      <c r="BE598" s="175"/>
    </row>
    <row r="599" spans="1:57" s="132" customFormat="1" ht="15" x14ac:dyDescent="0.3">
      <c r="A599" s="148"/>
      <c r="B599" s="149"/>
      <c r="C599" s="236" t="str">
        <f t="shared" si="9"/>
        <v/>
      </c>
      <c r="D599" s="198" t="str">
        <f>IF('DATA - Baseline'!D599="","",'DATA - Baseline'!D599)</f>
        <v/>
      </c>
      <c r="E599" s="178" t="str">
        <f>IF('DATA - Baseline'!E599="","",'DATA - Baseline'!E599)</f>
        <v/>
      </c>
      <c r="F599" s="178" t="str">
        <f>IF('DATA - Baseline'!F599="","",'DATA - Baseline'!F599)</f>
        <v/>
      </c>
      <c r="G599" s="178" t="str">
        <f>IF('DATA - Baseline'!G598="","",INDEX(Codes,MATCH('DATA - Baseline'!G598,Modes,0)))</f>
        <v/>
      </c>
      <c r="H599" s="178"/>
      <c r="I599" s="178" t="str">
        <f>IF('DATA - Baseline'!I599="","",INDEX(Codes,MATCH('DATA - Baseline'!I599,Modes,0)))</f>
        <v/>
      </c>
      <c r="J599" s="134"/>
      <c r="K599" s="192" t="str">
        <f>IF('DATA - Baseline'!K599=0,"",IF('DATA - Baseline'!K599="","",'DATA - Baseline'!K599))</f>
        <v/>
      </c>
      <c r="L599" s="192" t="str">
        <f>IF('DATA - Baseline'!L599="Yes",1,IF('DATA - Baseline'!L599="No",2,""))</f>
        <v/>
      </c>
      <c r="M599" s="192" t="str">
        <f>IF('DATA - Baseline'!M599="Yes",1,IF('DATA - Baseline'!M599="No",2,""))</f>
        <v/>
      </c>
      <c r="N599" s="178" t="str">
        <f>IF('DATA - Baseline'!N599="Relaxed",1,IF('DATA - Baseline'!N599="Rushed",2,IF('DATA - Baseline'!N599="Happy",3,IF('DATA - Baseline'!N599="Frustrated",4,IF('DATA - Baseline'!N599="Other",5,"")))))</f>
        <v/>
      </c>
      <c r="O599" s="176"/>
      <c r="P599" s="178" t="str">
        <f>IF('DATA - Baseline'!P599="","",'DATA - Baseline'!P599)</f>
        <v/>
      </c>
      <c r="Q599" s="178" t="str">
        <f>IF('DATA - Baseline'!Q599="Boy",1,IF('DATA - Baseline'!Q599="Girl",2,""))</f>
        <v/>
      </c>
      <c r="R599" s="192" t="str">
        <f>IF('DATA - Baseline'!R599&gt;0,'DATA - Baseline'!R599,"")</f>
        <v/>
      </c>
      <c r="S599" s="178" t="str">
        <f>IF('DATA - Baseline'!S599="Less than 0.5km",1,IF('DATA - Baseline'!S599="0.51 to 1.59km",2,IF('DATA - Baseline'!S599="1.6 to 3km",3,IF('DATA - Baseline'!S599="Over 3km",4, ""))))</f>
        <v/>
      </c>
      <c r="T599" s="126"/>
      <c r="U599" s="135"/>
      <c r="V599" s="135"/>
      <c r="W599" s="135"/>
      <c r="X599" s="135"/>
      <c r="Y599" s="135"/>
      <c r="Z599" s="178" t="str">
        <f>IF('DATA - Baseline'!Z599="STRONGLY AGREE",1,IF('DATA - Baseline'!Z599="AGREE",2,IF('DATA - Baseline'!Z599="DISAGREE",3,IF('DATA - Baseline'!Z599="STRONGLY DISAGREE",4, ""))))</f>
        <v/>
      </c>
      <c r="AA599" s="178" t="str">
        <f>IF(C599="","",(IF(COUNTA('DATA - Baseline'!AB599:AV599)&gt;0,1,2)))</f>
        <v/>
      </c>
      <c r="AB599" s="152"/>
      <c r="AC599" s="153"/>
      <c r="AD599" s="153"/>
      <c r="AE599" s="153"/>
      <c r="AF599" s="153"/>
      <c r="AG599" s="153"/>
      <c r="AH599" s="151"/>
      <c r="AI599" s="156"/>
      <c r="AJ599" s="156"/>
      <c r="AK599" s="156"/>
      <c r="AL599" s="156"/>
      <c r="AM599" s="156"/>
      <c r="AN599" s="156"/>
      <c r="AO599" s="157"/>
      <c r="AP599" s="158"/>
      <c r="AQ599" s="158"/>
      <c r="AR599" s="158"/>
      <c r="AS599" s="158"/>
      <c r="AT599" s="158"/>
      <c r="AU599" s="158"/>
      <c r="AV599" s="158"/>
      <c r="AW599" s="178" t="str">
        <f>IF('DATA - Baseline'!AW599="Relaxed",1,IF('DATA - Baseline'!AW599="Rushed",2,IF('DATA - Baseline'!AW599="Happy",3,IF('DATA - Baseline'!AW599="Tired",4,""))))</f>
        <v/>
      </c>
      <c r="AX599" s="178" t="str">
        <f>IF('DATA - Baseline'!AX599="Relaxed",1,IF('DATA - Baseline'!AX599="Rushed",2,IF('DATA - Baseline'!AX599="Happy",3,IF('DATA - Baseline'!AX599="Tired",4,""))))</f>
        <v/>
      </c>
      <c r="AY599" s="154"/>
      <c r="AZ599" s="314" t="str">
        <f>IF('DATA - Baseline'!AZ599="Yes",1,IF('DATA - Baseline'!AZ599="No",2,""))</f>
        <v/>
      </c>
      <c r="BA599" s="273"/>
      <c r="BB599" s="159"/>
      <c r="BC599" s="159"/>
      <c r="BE599" s="175"/>
    </row>
    <row r="600" spans="1:57" s="132" customFormat="1" ht="15" x14ac:dyDescent="0.3">
      <c r="A600" s="148"/>
      <c r="B600" s="149"/>
      <c r="C600" s="236" t="str">
        <f t="shared" si="9"/>
        <v/>
      </c>
      <c r="D600" s="198" t="str">
        <f>IF('DATA - Baseline'!D600="","",'DATA - Baseline'!D600)</f>
        <v/>
      </c>
      <c r="E600" s="178" t="str">
        <f>IF('DATA - Baseline'!E600="","",'DATA - Baseline'!E600)</f>
        <v/>
      </c>
      <c r="F600" s="178" t="str">
        <f>IF('DATA - Baseline'!F600="","",'DATA - Baseline'!F600)</f>
        <v/>
      </c>
      <c r="G600" s="178" t="str">
        <f>IF('DATA - Baseline'!G599="","",INDEX(Codes,MATCH('DATA - Baseline'!G599,Modes,0)))</f>
        <v/>
      </c>
      <c r="H600" s="178"/>
      <c r="I600" s="178" t="str">
        <f>IF('DATA - Baseline'!I600="","",INDEX(Codes,MATCH('DATA - Baseline'!I600,Modes,0)))</f>
        <v/>
      </c>
      <c r="J600" s="134"/>
      <c r="K600" s="192" t="str">
        <f>IF('DATA - Baseline'!K600=0,"",IF('DATA - Baseline'!K600="","",'DATA - Baseline'!K600))</f>
        <v/>
      </c>
      <c r="L600" s="192" t="str">
        <f>IF('DATA - Baseline'!L600="Yes",1,IF('DATA - Baseline'!L600="No",2,""))</f>
        <v/>
      </c>
      <c r="M600" s="192" t="str">
        <f>IF('DATA - Baseline'!M600="Yes",1,IF('DATA - Baseline'!M600="No",2,""))</f>
        <v/>
      </c>
      <c r="N600" s="178" t="str">
        <f>IF('DATA - Baseline'!N600="Relaxed",1,IF('DATA - Baseline'!N600="Rushed",2,IF('DATA - Baseline'!N600="Happy",3,IF('DATA - Baseline'!N600="Frustrated",4,IF('DATA - Baseline'!N600="Other",5,"")))))</f>
        <v/>
      </c>
      <c r="O600" s="176"/>
      <c r="P600" s="178" t="str">
        <f>IF('DATA - Baseline'!P600="","",'DATA - Baseline'!P600)</f>
        <v/>
      </c>
      <c r="Q600" s="178" t="str">
        <f>IF('DATA - Baseline'!Q600="Boy",1,IF('DATA - Baseline'!Q600="Girl",2,""))</f>
        <v/>
      </c>
      <c r="R600" s="192" t="str">
        <f>IF('DATA - Baseline'!R600&gt;0,'DATA - Baseline'!R600,"")</f>
        <v/>
      </c>
      <c r="S600" s="178" t="str">
        <f>IF('DATA - Baseline'!S600="Less than 0.5km",1,IF('DATA - Baseline'!S600="0.51 to 1.59km",2,IF('DATA - Baseline'!S600="1.6 to 3km",3,IF('DATA - Baseline'!S600="Over 3km",4, ""))))</f>
        <v/>
      </c>
      <c r="T600" s="126"/>
      <c r="U600" s="135"/>
      <c r="V600" s="135"/>
      <c r="W600" s="135"/>
      <c r="X600" s="135"/>
      <c r="Y600" s="135"/>
      <c r="Z600" s="178" t="str">
        <f>IF('DATA - Baseline'!Z600="STRONGLY AGREE",1,IF('DATA - Baseline'!Z600="AGREE",2,IF('DATA - Baseline'!Z600="DISAGREE",3,IF('DATA - Baseline'!Z600="STRONGLY DISAGREE",4, ""))))</f>
        <v/>
      </c>
      <c r="AA600" s="178" t="str">
        <f>IF(C600="","",(IF(COUNTA('DATA - Baseline'!AB600:AV600)&gt;0,1,2)))</f>
        <v/>
      </c>
      <c r="AB600" s="152"/>
      <c r="AC600" s="153"/>
      <c r="AD600" s="153"/>
      <c r="AE600" s="153"/>
      <c r="AF600" s="153"/>
      <c r="AG600" s="153"/>
      <c r="AH600" s="151"/>
      <c r="AI600" s="156"/>
      <c r="AJ600" s="156"/>
      <c r="AK600" s="156"/>
      <c r="AL600" s="156"/>
      <c r="AM600" s="156"/>
      <c r="AN600" s="156"/>
      <c r="AO600" s="157"/>
      <c r="AP600" s="158"/>
      <c r="AQ600" s="158"/>
      <c r="AR600" s="158"/>
      <c r="AS600" s="158"/>
      <c r="AT600" s="158"/>
      <c r="AU600" s="158"/>
      <c r="AV600" s="158"/>
      <c r="AW600" s="178" t="str">
        <f>IF('DATA - Baseline'!AW600="Relaxed",1,IF('DATA - Baseline'!AW600="Rushed",2,IF('DATA - Baseline'!AW600="Happy",3,IF('DATA - Baseline'!AW600="Tired",4,""))))</f>
        <v/>
      </c>
      <c r="AX600" s="178" t="str">
        <f>IF('DATA - Baseline'!AX600="Relaxed",1,IF('DATA - Baseline'!AX600="Rushed",2,IF('DATA - Baseline'!AX600="Happy",3,IF('DATA - Baseline'!AX600="Tired",4,""))))</f>
        <v/>
      </c>
      <c r="AY600" s="154"/>
      <c r="AZ600" s="314" t="str">
        <f>IF('DATA - Baseline'!AZ600="Yes",1,IF('DATA - Baseline'!AZ600="No",2,""))</f>
        <v/>
      </c>
      <c r="BA600" s="273"/>
      <c r="BB600" s="159"/>
      <c r="BC600" s="159"/>
      <c r="BE600" s="175"/>
    </row>
    <row r="601" spans="1:57" s="132" customFormat="1" ht="15" x14ac:dyDescent="0.3">
      <c r="A601" s="148"/>
      <c r="B601" s="149"/>
      <c r="C601" s="236" t="str">
        <f t="shared" si="9"/>
        <v/>
      </c>
      <c r="D601" s="198" t="str">
        <f>IF('DATA - Baseline'!D601="","",'DATA - Baseline'!D601)</f>
        <v/>
      </c>
      <c r="E601" s="178" t="str">
        <f>IF('DATA - Baseline'!E601="","",'DATA - Baseline'!E601)</f>
        <v/>
      </c>
      <c r="F601" s="178" t="str">
        <f>IF('DATA - Baseline'!F601="","",'DATA - Baseline'!F601)</f>
        <v/>
      </c>
      <c r="G601" s="178" t="str">
        <f>IF('DATA - Baseline'!G600="","",INDEX(Codes,MATCH('DATA - Baseline'!G600,Modes,0)))</f>
        <v/>
      </c>
      <c r="H601" s="178"/>
      <c r="I601" s="178" t="str">
        <f>IF('DATA - Baseline'!I601="","",INDEX(Codes,MATCH('DATA - Baseline'!I601,Modes,0)))</f>
        <v/>
      </c>
      <c r="J601" s="134"/>
      <c r="K601" s="192" t="str">
        <f>IF('DATA - Baseline'!K601=0,"",IF('DATA - Baseline'!K601="","",'DATA - Baseline'!K601))</f>
        <v/>
      </c>
      <c r="L601" s="192" t="str">
        <f>IF('DATA - Baseline'!L601="Yes",1,IF('DATA - Baseline'!L601="No",2,""))</f>
        <v/>
      </c>
      <c r="M601" s="192" t="str">
        <f>IF('DATA - Baseline'!M601="Yes",1,IF('DATA - Baseline'!M601="No",2,""))</f>
        <v/>
      </c>
      <c r="N601" s="178" t="str">
        <f>IF('DATA - Baseline'!N601="Relaxed",1,IF('DATA - Baseline'!N601="Rushed",2,IF('DATA - Baseline'!N601="Happy",3,IF('DATA - Baseline'!N601="Frustrated",4,IF('DATA - Baseline'!N601="Other",5,"")))))</f>
        <v/>
      </c>
      <c r="O601" s="176"/>
      <c r="P601" s="178" t="str">
        <f>IF('DATA - Baseline'!P601="","",'DATA - Baseline'!P601)</f>
        <v/>
      </c>
      <c r="Q601" s="178" t="str">
        <f>IF('DATA - Baseline'!Q601="Boy",1,IF('DATA - Baseline'!Q601="Girl",2,""))</f>
        <v/>
      </c>
      <c r="R601" s="192" t="str">
        <f>IF('DATA - Baseline'!R601&gt;0,'DATA - Baseline'!R601,"")</f>
        <v/>
      </c>
      <c r="S601" s="178" t="str">
        <f>IF('DATA - Baseline'!S601="Less than 0.5km",1,IF('DATA - Baseline'!S601="0.51 to 1.59km",2,IF('DATA - Baseline'!S601="1.6 to 3km",3,IF('DATA - Baseline'!S601="Over 3km",4, ""))))</f>
        <v/>
      </c>
      <c r="T601" s="126"/>
      <c r="U601" s="135"/>
      <c r="V601" s="135"/>
      <c r="W601" s="135"/>
      <c r="X601" s="135"/>
      <c r="Y601" s="135"/>
      <c r="Z601" s="178" t="str">
        <f>IF('DATA - Baseline'!Z601="STRONGLY AGREE",1,IF('DATA - Baseline'!Z601="AGREE",2,IF('DATA - Baseline'!Z601="DISAGREE",3,IF('DATA - Baseline'!Z601="STRONGLY DISAGREE",4, ""))))</f>
        <v/>
      </c>
      <c r="AA601" s="178" t="str">
        <f>IF(C601="","",(IF(COUNTA('DATA - Baseline'!AB601:AV601)&gt;0,1,2)))</f>
        <v/>
      </c>
      <c r="AB601" s="152"/>
      <c r="AC601" s="153"/>
      <c r="AD601" s="153"/>
      <c r="AE601" s="153"/>
      <c r="AF601" s="153"/>
      <c r="AG601" s="153"/>
      <c r="AH601" s="151"/>
      <c r="AI601" s="156"/>
      <c r="AJ601" s="156"/>
      <c r="AK601" s="156"/>
      <c r="AL601" s="156"/>
      <c r="AM601" s="156"/>
      <c r="AN601" s="156"/>
      <c r="AO601" s="157"/>
      <c r="AP601" s="158"/>
      <c r="AQ601" s="158"/>
      <c r="AR601" s="158"/>
      <c r="AS601" s="158"/>
      <c r="AT601" s="158"/>
      <c r="AU601" s="158"/>
      <c r="AV601" s="158"/>
      <c r="AW601" s="178" t="str">
        <f>IF('DATA - Baseline'!AW601="Relaxed",1,IF('DATA - Baseline'!AW601="Rushed",2,IF('DATA - Baseline'!AW601="Happy",3,IF('DATA - Baseline'!AW601="Tired",4,""))))</f>
        <v/>
      </c>
      <c r="AX601" s="178" t="str">
        <f>IF('DATA - Baseline'!AX601="Relaxed",1,IF('DATA - Baseline'!AX601="Rushed",2,IF('DATA - Baseline'!AX601="Happy",3,IF('DATA - Baseline'!AX601="Tired",4,""))))</f>
        <v/>
      </c>
      <c r="AY601" s="154"/>
      <c r="AZ601" s="314" t="str">
        <f>IF('DATA - Baseline'!AZ601="Yes",1,IF('DATA - Baseline'!AZ601="No",2,""))</f>
        <v/>
      </c>
      <c r="BA601" s="273"/>
      <c r="BB601" s="159"/>
      <c r="BC601" s="159"/>
      <c r="BE601" s="175"/>
    </row>
    <row r="602" spans="1:57" s="132" customFormat="1" ht="15" x14ac:dyDescent="0.3">
      <c r="A602" s="148"/>
      <c r="B602" s="149"/>
      <c r="C602" s="236" t="str">
        <f t="shared" si="9"/>
        <v/>
      </c>
      <c r="D602" s="198" t="str">
        <f>IF('DATA - Baseline'!D602="","",'DATA - Baseline'!D602)</f>
        <v/>
      </c>
      <c r="E602" s="178" t="str">
        <f>IF('DATA - Baseline'!E602="","",'DATA - Baseline'!E602)</f>
        <v/>
      </c>
      <c r="F602" s="178" t="str">
        <f>IF('DATA - Baseline'!F602="","",'DATA - Baseline'!F602)</f>
        <v/>
      </c>
      <c r="G602" s="178" t="str">
        <f>IF('DATA - Baseline'!G601="","",INDEX(Codes,MATCH('DATA - Baseline'!G601,Modes,0)))</f>
        <v/>
      </c>
      <c r="H602" s="178"/>
      <c r="I602" s="178" t="str">
        <f>IF('DATA - Baseline'!I602="","",INDEX(Codes,MATCH('DATA - Baseline'!I602,Modes,0)))</f>
        <v/>
      </c>
      <c r="J602" s="134"/>
      <c r="K602" s="192" t="str">
        <f>IF('DATA - Baseline'!K602=0,"",IF('DATA - Baseline'!K602="","",'DATA - Baseline'!K602))</f>
        <v/>
      </c>
      <c r="L602" s="192" t="str">
        <f>IF('DATA - Baseline'!L602="Yes",1,IF('DATA - Baseline'!L602="No",2,""))</f>
        <v/>
      </c>
      <c r="M602" s="192" t="str">
        <f>IF('DATA - Baseline'!M602="Yes",1,IF('DATA - Baseline'!M602="No",2,""))</f>
        <v/>
      </c>
      <c r="N602" s="178" t="str">
        <f>IF('DATA - Baseline'!N602="Relaxed",1,IF('DATA - Baseline'!N602="Rushed",2,IF('DATA - Baseline'!N602="Happy",3,IF('DATA - Baseline'!N602="Frustrated",4,IF('DATA - Baseline'!N602="Other",5,"")))))</f>
        <v/>
      </c>
      <c r="O602" s="176"/>
      <c r="P602" s="178" t="str">
        <f>IF('DATA - Baseline'!P602="","",'DATA - Baseline'!P602)</f>
        <v/>
      </c>
      <c r="Q602" s="178" t="str">
        <f>IF('DATA - Baseline'!Q602="Boy",1,IF('DATA - Baseline'!Q602="Girl",2,""))</f>
        <v/>
      </c>
      <c r="R602" s="192" t="str">
        <f>IF('DATA - Baseline'!R602&gt;0,'DATA - Baseline'!R602,"")</f>
        <v/>
      </c>
      <c r="S602" s="178" t="str">
        <f>IF('DATA - Baseline'!S602="Less than 0.5km",1,IF('DATA - Baseline'!S602="0.51 to 1.59km",2,IF('DATA - Baseline'!S602="1.6 to 3km",3,IF('DATA - Baseline'!S602="Over 3km",4, ""))))</f>
        <v/>
      </c>
      <c r="T602" s="126"/>
      <c r="U602" s="135"/>
      <c r="V602" s="135"/>
      <c r="W602" s="135"/>
      <c r="X602" s="135"/>
      <c r="Y602" s="135"/>
      <c r="Z602" s="178" t="str">
        <f>IF('DATA - Baseline'!Z602="STRONGLY AGREE",1,IF('DATA - Baseline'!Z602="AGREE",2,IF('DATA - Baseline'!Z602="DISAGREE",3,IF('DATA - Baseline'!Z602="STRONGLY DISAGREE",4, ""))))</f>
        <v/>
      </c>
      <c r="AA602" s="178" t="str">
        <f>IF(C602="","",(IF(COUNTA('DATA - Baseline'!AB602:AV602)&gt;0,1,2)))</f>
        <v/>
      </c>
      <c r="AB602" s="152"/>
      <c r="AC602" s="153"/>
      <c r="AD602" s="153"/>
      <c r="AE602" s="153"/>
      <c r="AF602" s="153"/>
      <c r="AG602" s="153"/>
      <c r="AH602" s="151"/>
      <c r="AI602" s="156"/>
      <c r="AJ602" s="156"/>
      <c r="AK602" s="156"/>
      <c r="AL602" s="156"/>
      <c r="AM602" s="156"/>
      <c r="AN602" s="156"/>
      <c r="AO602" s="157"/>
      <c r="AP602" s="158"/>
      <c r="AQ602" s="158"/>
      <c r="AR602" s="158"/>
      <c r="AS602" s="158"/>
      <c r="AT602" s="158"/>
      <c r="AU602" s="158"/>
      <c r="AV602" s="158"/>
      <c r="AW602" s="178" t="str">
        <f>IF('DATA - Baseline'!AW602="Relaxed",1,IF('DATA - Baseline'!AW602="Rushed",2,IF('DATA - Baseline'!AW602="Happy",3,IF('DATA - Baseline'!AW602="Tired",4,""))))</f>
        <v/>
      </c>
      <c r="AX602" s="178" t="str">
        <f>IF('DATA - Baseline'!AX602="Relaxed",1,IF('DATA - Baseline'!AX602="Rushed",2,IF('DATA - Baseline'!AX602="Happy",3,IF('DATA - Baseline'!AX602="Tired",4,""))))</f>
        <v/>
      </c>
      <c r="AY602" s="154"/>
      <c r="AZ602" s="314" t="str">
        <f>IF('DATA - Baseline'!AZ602="Yes",1,IF('DATA - Baseline'!AZ602="No",2,""))</f>
        <v/>
      </c>
      <c r="BA602" s="273"/>
      <c r="BB602" s="159"/>
      <c r="BC602" s="159"/>
      <c r="BE602" s="175"/>
    </row>
    <row r="603" spans="1:57" s="132" customFormat="1" ht="15" x14ac:dyDescent="0.3">
      <c r="A603" s="148"/>
      <c r="B603" s="149"/>
      <c r="C603" s="236" t="str">
        <f t="shared" si="9"/>
        <v/>
      </c>
      <c r="D603" s="198" t="str">
        <f>IF('DATA - Baseline'!D603="","",'DATA - Baseline'!D603)</f>
        <v/>
      </c>
      <c r="E603" s="178" t="str">
        <f>IF('DATA - Baseline'!E603="","",'DATA - Baseline'!E603)</f>
        <v/>
      </c>
      <c r="F603" s="178" t="str">
        <f>IF('DATA - Baseline'!F603="","",'DATA - Baseline'!F603)</f>
        <v/>
      </c>
      <c r="G603" s="178" t="str">
        <f>IF('DATA - Baseline'!G602="","",INDEX(Codes,MATCH('DATA - Baseline'!G602,Modes,0)))</f>
        <v/>
      </c>
      <c r="H603" s="178"/>
      <c r="I603" s="178" t="str">
        <f>IF('DATA - Baseline'!I603="","",INDEX(Codes,MATCH('DATA - Baseline'!I603,Modes,0)))</f>
        <v/>
      </c>
      <c r="J603" s="134"/>
      <c r="K603" s="192" t="str">
        <f>IF('DATA - Baseline'!K603=0,"",IF('DATA - Baseline'!K603="","",'DATA - Baseline'!K603))</f>
        <v/>
      </c>
      <c r="L603" s="192" t="str">
        <f>IF('DATA - Baseline'!L603="Yes",1,IF('DATA - Baseline'!L603="No",2,""))</f>
        <v/>
      </c>
      <c r="M603" s="192" t="str">
        <f>IF('DATA - Baseline'!M603="Yes",1,IF('DATA - Baseline'!M603="No",2,""))</f>
        <v/>
      </c>
      <c r="N603" s="178" t="str">
        <f>IF('DATA - Baseline'!N603="Relaxed",1,IF('DATA - Baseline'!N603="Rushed",2,IF('DATA - Baseline'!N603="Happy",3,IF('DATA - Baseline'!N603="Frustrated",4,IF('DATA - Baseline'!N603="Other",5,"")))))</f>
        <v/>
      </c>
      <c r="O603" s="176"/>
      <c r="P603" s="178" t="str">
        <f>IF('DATA - Baseline'!P603="","",'DATA - Baseline'!P603)</f>
        <v/>
      </c>
      <c r="Q603" s="178" t="str">
        <f>IF('DATA - Baseline'!Q603="Boy",1,IF('DATA - Baseline'!Q603="Girl",2,""))</f>
        <v/>
      </c>
      <c r="R603" s="192" t="str">
        <f>IF('DATA - Baseline'!R603&gt;0,'DATA - Baseline'!R603,"")</f>
        <v/>
      </c>
      <c r="S603" s="178" t="str">
        <f>IF('DATA - Baseline'!S603="Less than 0.5km",1,IF('DATA - Baseline'!S603="0.51 to 1.59km",2,IF('DATA - Baseline'!S603="1.6 to 3km",3,IF('DATA - Baseline'!S603="Over 3km",4, ""))))</f>
        <v/>
      </c>
      <c r="T603" s="126"/>
      <c r="U603" s="135"/>
      <c r="V603" s="135"/>
      <c r="W603" s="135"/>
      <c r="X603" s="135"/>
      <c r="Y603" s="135"/>
      <c r="Z603" s="178" t="str">
        <f>IF('DATA - Baseline'!Z603="STRONGLY AGREE",1,IF('DATA - Baseline'!Z603="AGREE",2,IF('DATA - Baseline'!Z603="DISAGREE",3,IF('DATA - Baseline'!Z603="STRONGLY DISAGREE",4, ""))))</f>
        <v/>
      </c>
      <c r="AA603" s="178" t="str">
        <f>IF(C603="","",(IF(COUNTA('DATA - Baseline'!AB603:AV603)&gt;0,1,2)))</f>
        <v/>
      </c>
      <c r="AB603" s="152"/>
      <c r="AC603" s="153"/>
      <c r="AD603" s="153"/>
      <c r="AE603" s="153"/>
      <c r="AF603" s="153"/>
      <c r="AG603" s="153"/>
      <c r="AH603" s="151"/>
      <c r="AI603" s="156"/>
      <c r="AJ603" s="156"/>
      <c r="AK603" s="156"/>
      <c r="AL603" s="156"/>
      <c r="AM603" s="156"/>
      <c r="AN603" s="156"/>
      <c r="AO603" s="157"/>
      <c r="AP603" s="158"/>
      <c r="AQ603" s="158"/>
      <c r="AR603" s="158"/>
      <c r="AS603" s="158"/>
      <c r="AT603" s="158"/>
      <c r="AU603" s="158"/>
      <c r="AV603" s="158"/>
      <c r="AW603" s="178" t="str">
        <f>IF('DATA - Baseline'!AW603="Relaxed",1,IF('DATA - Baseline'!AW603="Rushed",2,IF('DATA - Baseline'!AW603="Happy",3,IF('DATA - Baseline'!AW603="Tired",4,""))))</f>
        <v/>
      </c>
      <c r="AX603" s="178" t="str">
        <f>IF('DATA - Baseline'!AX603="Relaxed",1,IF('DATA - Baseline'!AX603="Rushed",2,IF('DATA - Baseline'!AX603="Happy",3,IF('DATA - Baseline'!AX603="Tired",4,""))))</f>
        <v/>
      </c>
      <c r="AY603" s="154"/>
      <c r="AZ603" s="314" t="str">
        <f>IF('DATA - Baseline'!AZ603="Yes",1,IF('DATA - Baseline'!AZ603="No",2,""))</f>
        <v/>
      </c>
      <c r="BA603" s="273"/>
      <c r="BB603" s="159"/>
      <c r="BC603" s="159"/>
      <c r="BE603" s="175"/>
    </row>
    <row r="604" spans="1:57" s="132" customFormat="1" ht="15" x14ac:dyDescent="0.3">
      <c r="A604" s="148"/>
      <c r="B604" s="149"/>
      <c r="C604" s="236" t="str">
        <f t="shared" si="9"/>
        <v/>
      </c>
      <c r="D604" s="198" t="str">
        <f>IF('DATA - Baseline'!D604="","",'DATA - Baseline'!D604)</f>
        <v/>
      </c>
      <c r="E604" s="178" t="str">
        <f>IF('DATA - Baseline'!E604="","",'DATA - Baseline'!E604)</f>
        <v/>
      </c>
      <c r="F604" s="178" t="str">
        <f>IF('DATA - Baseline'!F604="","",'DATA - Baseline'!F604)</f>
        <v/>
      </c>
      <c r="G604" s="178" t="str">
        <f>IF('DATA - Baseline'!G603="","",INDEX(Codes,MATCH('DATA - Baseline'!G603,Modes,0)))</f>
        <v/>
      </c>
      <c r="H604" s="178"/>
      <c r="I604" s="178" t="str">
        <f>IF('DATA - Baseline'!I604="","",INDEX(Codes,MATCH('DATA - Baseline'!I604,Modes,0)))</f>
        <v/>
      </c>
      <c r="J604" s="134"/>
      <c r="K604" s="192" t="str">
        <f>IF('DATA - Baseline'!K604=0,"",IF('DATA - Baseline'!K604="","",'DATA - Baseline'!K604))</f>
        <v/>
      </c>
      <c r="L604" s="192" t="str">
        <f>IF('DATA - Baseline'!L604="Yes",1,IF('DATA - Baseline'!L604="No",2,""))</f>
        <v/>
      </c>
      <c r="M604" s="192" t="str">
        <f>IF('DATA - Baseline'!M604="Yes",1,IF('DATA - Baseline'!M604="No",2,""))</f>
        <v/>
      </c>
      <c r="N604" s="178" t="str">
        <f>IF('DATA - Baseline'!N604="Relaxed",1,IF('DATA - Baseline'!N604="Rushed",2,IF('DATA - Baseline'!N604="Happy",3,IF('DATA - Baseline'!N604="Frustrated",4,IF('DATA - Baseline'!N604="Other",5,"")))))</f>
        <v/>
      </c>
      <c r="O604" s="176"/>
      <c r="P604" s="178" t="str">
        <f>IF('DATA - Baseline'!P604="","",'DATA - Baseline'!P604)</f>
        <v/>
      </c>
      <c r="Q604" s="178" t="str">
        <f>IF('DATA - Baseline'!Q604="Boy",1,IF('DATA - Baseline'!Q604="Girl",2,""))</f>
        <v/>
      </c>
      <c r="R604" s="192" t="str">
        <f>IF('DATA - Baseline'!R604&gt;0,'DATA - Baseline'!R604,"")</f>
        <v/>
      </c>
      <c r="S604" s="178" t="str">
        <f>IF('DATA - Baseline'!S604="Less than 0.5km",1,IF('DATA - Baseline'!S604="0.51 to 1.59km",2,IF('DATA - Baseline'!S604="1.6 to 3km",3,IF('DATA - Baseline'!S604="Over 3km",4, ""))))</f>
        <v/>
      </c>
      <c r="T604" s="126"/>
      <c r="U604" s="135"/>
      <c r="V604" s="135"/>
      <c r="W604" s="135"/>
      <c r="X604" s="135"/>
      <c r="Y604" s="135"/>
      <c r="Z604" s="178" t="str">
        <f>IF('DATA - Baseline'!Z604="STRONGLY AGREE",1,IF('DATA - Baseline'!Z604="AGREE",2,IF('DATA - Baseline'!Z604="DISAGREE",3,IF('DATA - Baseline'!Z604="STRONGLY DISAGREE",4, ""))))</f>
        <v/>
      </c>
      <c r="AA604" s="178" t="str">
        <f>IF(C604="","",(IF(COUNTA('DATA - Baseline'!AB604:AV604)&gt;0,1,2)))</f>
        <v/>
      </c>
      <c r="AB604" s="152"/>
      <c r="AC604" s="153"/>
      <c r="AD604" s="153"/>
      <c r="AE604" s="153"/>
      <c r="AF604" s="153"/>
      <c r="AG604" s="153"/>
      <c r="AH604" s="151"/>
      <c r="AI604" s="156"/>
      <c r="AJ604" s="156"/>
      <c r="AK604" s="156"/>
      <c r="AL604" s="156"/>
      <c r="AM604" s="156"/>
      <c r="AN604" s="156"/>
      <c r="AO604" s="157"/>
      <c r="AP604" s="158"/>
      <c r="AQ604" s="158"/>
      <c r="AR604" s="158"/>
      <c r="AS604" s="158"/>
      <c r="AT604" s="158"/>
      <c r="AU604" s="158"/>
      <c r="AV604" s="158"/>
      <c r="AW604" s="178" t="str">
        <f>IF('DATA - Baseline'!AW604="Relaxed",1,IF('DATA - Baseline'!AW604="Rushed",2,IF('DATA - Baseline'!AW604="Happy",3,IF('DATA - Baseline'!AW604="Tired",4,""))))</f>
        <v/>
      </c>
      <c r="AX604" s="178" t="str">
        <f>IF('DATA - Baseline'!AX604="Relaxed",1,IF('DATA - Baseline'!AX604="Rushed",2,IF('DATA - Baseline'!AX604="Happy",3,IF('DATA - Baseline'!AX604="Tired",4,""))))</f>
        <v/>
      </c>
      <c r="AY604" s="154"/>
      <c r="AZ604" s="314" t="str">
        <f>IF('DATA - Baseline'!AZ604="Yes",1,IF('DATA - Baseline'!AZ604="No",2,""))</f>
        <v/>
      </c>
      <c r="BA604" s="273"/>
      <c r="BB604" s="159"/>
      <c r="BC604" s="159"/>
      <c r="BE604" s="175"/>
    </row>
    <row r="605" spans="1:57" s="132" customFormat="1" ht="15" x14ac:dyDescent="0.3">
      <c r="A605" s="148"/>
      <c r="B605" s="149"/>
      <c r="C605" s="236" t="str">
        <f t="shared" si="9"/>
        <v/>
      </c>
      <c r="D605" s="198" t="str">
        <f>IF('DATA - Baseline'!D605="","",'DATA - Baseline'!D605)</f>
        <v/>
      </c>
      <c r="E605" s="178" t="str">
        <f>IF('DATA - Baseline'!E605="","",'DATA - Baseline'!E605)</f>
        <v/>
      </c>
      <c r="F605" s="178" t="str">
        <f>IF('DATA - Baseline'!F605="","",'DATA - Baseline'!F605)</f>
        <v/>
      </c>
      <c r="G605" s="178" t="str">
        <f>IF('DATA - Baseline'!G604="","",INDEX(Codes,MATCH('DATA - Baseline'!G604,Modes,0)))</f>
        <v/>
      </c>
      <c r="H605" s="178"/>
      <c r="I605" s="178" t="str">
        <f>IF('DATA - Baseline'!I605="","",INDEX(Codes,MATCH('DATA - Baseline'!I605,Modes,0)))</f>
        <v/>
      </c>
      <c r="J605" s="134"/>
      <c r="K605" s="192" t="str">
        <f>IF('DATA - Baseline'!K605=0,"",IF('DATA - Baseline'!K605="","",'DATA - Baseline'!K605))</f>
        <v/>
      </c>
      <c r="L605" s="192" t="str">
        <f>IF('DATA - Baseline'!L605="Yes",1,IF('DATA - Baseline'!L605="No",2,""))</f>
        <v/>
      </c>
      <c r="M605" s="192" t="str">
        <f>IF('DATA - Baseline'!M605="Yes",1,IF('DATA - Baseline'!M605="No",2,""))</f>
        <v/>
      </c>
      <c r="N605" s="178" t="str">
        <f>IF('DATA - Baseline'!N605="Relaxed",1,IF('DATA - Baseline'!N605="Rushed",2,IF('DATA - Baseline'!N605="Happy",3,IF('DATA - Baseline'!N605="Frustrated",4,IF('DATA - Baseline'!N605="Other",5,"")))))</f>
        <v/>
      </c>
      <c r="O605" s="176"/>
      <c r="P605" s="178" t="str">
        <f>IF('DATA - Baseline'!P605="","",'DATA - Baseline'!P605)</f>
        <v/>
      </c>
      <c r="Q605" s="178" t="str">
        <f>IF('DATA - Baseline'!Q605="Boy",1,IF('DATA - Baseline'!Q605="Girl",2,""))</f>
        <v/>
      </c>
      <c r="R605" s="192" t="str">
        <f>IF('DATA - Baseline'!R605&gt;0,'DATA - Baseline'!R605,"")</f>
        <v/>
      </c>
      <c r="S605" s="178" t="str">
        <f>IF('DATA - Baseline'!S605="Less than 0.5km",1,IF('DATA - Baseline'!S605="0.51 to 1.59km",2,IF('DATA - Baseline'!S605="1.6 to 3km",3,IF('DATA - Baseline'!S605="Over 3km",4, ""))))</f>
        <v/>
      </c>
      <c r="T605" s="126"/>
      <c r="U605" s="135"/>
      <c r="V605" s="135"/>
      <c r="W605" s="135"/>
      <c r="X605" s="135"/>
      <c r="Y605" s="135"/>
      <c r="Z605" s="178" t="str">
        <f>IF('DATA - Baseline'!Z605="STRONGLY AGREE",1,IF('DATA - Baseline'!Z605="AGREE",2,IF('DATA - Baseline'!Z605="DISAGREE",3,IF('DATA - Baseline'!Z605="STRONGLY DISAGREE",4, ""))))</f>
        <v/>
      </c>
      <c r="AA605" s="178" t="str">
        <f>IF(C605="","",(IF(COUNTA('DATA - Baseline'!AB605:AV605)&gt;0,1,2)))</f>
        <v/>
      </c>
      <c r="AB605" s="152"/>
      <c r="AC605" s="153"/>
      <c r="AD605" s="153"/>
      <c r="AE605" s="153"/>
      <c r="AF605" s="153"/>
      <c r="AG605" s="153"/>
      <c r="AH605" s="151"/>
      <c r="AI605" s="156"/>
      <c r="AJ605" s="156"/>
      <c r="AK605" s="156"/>
      <c r="AL605" s="156"/>
      <c r="AM605" s="156"/>
      <c r="AN605" s="156"/>
      <c r="AO605" s="157"/>
      <c r="AP605" s="158"/>
      <c r="AQ605" s="158"/>
      <c r="AR605" s="158"/>
      <c r="AS605" s="158"/>
      <c r="AT605" s="158"/>
      <c r="AU605" s="158"/>
      <c r="AV605" s="158"/>
      <c r="AW605" s="178" t="str">
        <f>IF('DATA - Baseline'!AW605="Relaxed",1,IF('DATA - Baseline'!AW605="Rushed",2,IF('DATA - Baseline'!AW605="Happy",3,IF('DATA - Baseline'!AW605="Tired",4,""))))</f>
        <v/>
      </c>
      <c r="AX605" s="178" t="str">
        <f>IF('DATA - Baseline'!AX605="Relaxed",1,IF('DATA - Baseline'!AX605="Rushed",2,IF('DATA - Baseline'!AX605="Happy",3,IF('DATA - Baseline'!AX605="Tired",4,""))))</f>
        <v/>
      </c>
      <c r="AY605" s="154"/>
      <c r="AZ605" s="314" t="str">
        <f>IF('DATA - Baseline'!AZ605="Yes",1,IF('DATA - Baseline'!AZ605="No",2,""))</f>
        <v/>
      </c>
      <c r="BA605" s="273"/>
      <c r="BB605" s="159"/>
      <c r="BC605" s="159"/>
      <c r="BE605" s="175"/>
    </row>
    <row r="606" spans="1:57" s="132" customFormat="1" ht="15" x14ac:dyDescent="0.3">
      <c r="A606" s="148"/>
      <c r="B606" s="149"/>
      <c r="C606" s="236" t="str">
        <f t="shared" si="9"/>
        <v/>
      </c>
      <c r="D606" s="198" t="str">
        <f>IF('DATA - Baseline'!D606="","",'DATA - Baseline'!D606)</f>
        <v/>
      </c>
      <c r="E606" s="178" t="str">
        <f>IF('DATA - Baseline'!E606="","",'DATA - Baseline'!E606)</f>
        <v/>
      </c>
      <c r="F606" s="178" t="str">
        <f>IF('DATA - Baseline'!F606="","",'DATA - Baseline'!F606)</f>
        <v/>
      </c>
      <c r="G606" s="178" t="str">
        <f>IF('DATA - Baseline'!G605="","",INDEX(Codes,MATCH('DATA - Baseline'!G605,Modes,0)))</f>
        <v/>
      </c>
      <c r="H606" s="178"/>
      <c r="I606" s="178" t="str">
        <f>IF('DATA - Baseline'!I606="","",INDEX(Codes,MATCH('DATA - Baseline'!I606,Modes,0)))</f>
        <v/>
      </c>
      <c r="J606" s="134"/>
      <c r="K606" s="192" t="str">
        <f>IF('DATA - Baseline'!K606=0,"",IF('DATA - Baseline'!K606="","",'DATA - Baseline'!K606))</f>
        <v/>
      </c>
      <c r="L606" s="192" t="str">
        <f>IF('DATA - Baseline'!L606="Yes",1,IF('DATA - Baseline'!L606="No",2,""))</f>
        <v/>
      </c>
      <c r="M606" s="192" t="str">
        <f>IF('DATA - Baseline'!M606="Yes",1,IF('DATA - Baseline'!M606="No",2,""))</f>
        <v/>
      </c>
      <c r="N606" s="178" t="str">
        <f>IF('DATA - Baseline'!N606="Relaxed",1,IF('DATA - Baseline'!N606="Rushed",2,IF('DATA - Baseline'!N606="Happy",3,IF('DATA - Baseline'!N606="Frustrated",4,IF('DATA - Baseline'!N606="Other",5,"")))))</f>
        <v/>
      </c>
      <c r="O606" s="176"/>
      <c r="P606" s="178" t="str">
        <f>IF('DATA - Baseline'!P606="","",'DATA - Baseline'!P606)</f>
        <v/>
      </c>
      <c r="Q606" s="178" t="str">
        <f>IF('DATA - Baseline'!Q606="Boy",1,IF('DATA - Baseline'!Q606="Girl",2,""))</f>
        <v/>
      </c>
      <c r="R606" s="192" t="str">
        <f>IF('DATA - Baseline'!R606&gt;0,'DATA - Baseline'!R606,"")</f>
        <v/>
      </c>
      <c r="S606" s="178" t="str">
        <f>IF('DATA - Baseline'!S606="Less than 0.5km",1,IF('DATA - Baseline'!S606="0.51 to 1.59km",2,IF('DATA - Baseline'!S606="1.6 to 3km",3,IF('DATA - Baseline'!S606="Over 3km",4, ""))))</f>
        <v/>
      </c>
      <c r="T606" s="126"/>
      <c r="U606" s="135"/>
      <c r="V606" s="135"/>
      <c r="W606" s="135"/>
      <c r="X606" s="135"/>
      <c r="Y606" s="135"/>
      <c r="Z606" s="178" t="str">
        <f>IF('DATA - Baseline'!Z606="STRONGLY AGREE",1,IF('DATA - Baseline'!Z606="AGREE",2,IF('DATA - Baseline'!Z606="DISAGREE",3,IF('DATA - Baseline'!Z606="STRONGLY DISAGREE",4, ""))))</f>
        <v/>
      </c>
      <c r="AA606" s="178" t="str">
        <f>IF(C606="","",(IF(COUNTA('DATA - Baseline'!AB606:AV606)&gt;0,1,2)))</f>
        <v/>
      </c>
      <c r="AB606" s="152"/>
      <c r="AC606" s="153"/>
      <c r="AD606" s="153"/>
      <c r="AE606" s="153"/>
      <c r="AF606" s="153"/>
      <c r="AG606" s="153"/>
      <c r="AH606" s="151"/>
      <c r="AI606" s="156"/>
      <c r="AJ606" s="156"/>
      <c r="AK606" s="156"/>
      <c r="AL606" s="156"/>
      <c r="AM606" s="156"/>
      <c r="AN606" s="156"/>
      <c r="AO606" s="157"/>
      <c r="AP606" s="158"/>
      <c r="AQ606" s="158"/>
      <c r="AR606" s="158"/>
      <c r="AS606" s="158"/>
      <c r="AT606" s="158"/>
      <c r="AU606" s="158"/>
      <c r="AV606" s="158"/>
      <c r="AW606" s="178" t="str">
        <f>IF('DATA - Baseline'!AW606="Relaxed",1,IF('DATA - Baseline'!AW606="Rushed",2,IF('DATA - Baseline'!AW606="Happy",3,IF('DATA - Baseline'!AW606="Tired",4,""))))</f>
        <v/>
      </c>
      <c r="AX606" s="178" t="str">
        <f>IF('DATA - Baseline'!AX606="Relaxed",1,IF('DATA - Baseline'!AX606="Rushed",2,IF('DATA - Baseline'!AX606="Happy",3,IF('DATA - Baseline'!AX606="Tired",4,""))))</f>
        <v/>
      </c>
      <c r="AY606" s="154"/>
      <c r="AZ606" s="314" t="str">
        <f>IF('DATA - Baseline'!AZ606="Yes",1,IF('DATA - Baseline'!AZ606="No",2,""))</f>
        <v/>
      </c>
      <c r="BA606" s="273"/>
      <c r="BB606" s="159"/>
      <c r="BC606" s="159"/>
      <c r="BE606" s="175"/>
    </row>
    <row r="607" spans="1:57" s="132" customFormat="1" ht="15" x14ac:dyDescent="0.3">
      <c r="A607" s="148"/>
      <c r="B607" s="149"/>
      <c r="C607" s="236" t="str">
        <f t="shared" si="9"/>
        <v/>
      </c>
      <c r="D607" s="198" t="str">
        <f>IF('DATA - Baseline'!D607="","",'DATA - Baseline'!D607)</f>
        <v/>
      </c>
      <c r="E607" s="178" t="str">
        <f>IF('DATA - Baseline'!E607="","",'DATA - Baseline'!E607)</f>
        <v/>
      </c>
      <c r="F607" s="178" t="str">
        <f>IF('DATA - Baseline'!F607="","",'DATA - Baseline'!F607)</f>
        <v/>
      </c>
      <c r="G607" s="178" t="str">
        <f>IF('DATA - Baseline'!G606="","",INDEX(Codes,MATCH('DATA - Baseline'!G606,Modes,0)))</f>
        <v/>
      </c>
      <c r="H607" s="178"/>
      <c r="I607" s="178" t="str">
        <f>IF('DATA - Baseline'!I607="","",INDEX(Codes,MATCH('DATA - Baseline'!I607,Modes,0)))</f>
        <v/>
      </c>
      <c r="J607" s="134"/>
      <c r="K607" s="192" t="str">
        <f>IF('DATA - Baseline'!K607=0,"",IF('DATA - Baseline'!K607="","",'DATA - Baseline'!K607))</f>
        <v/>
      </c>
      <c r="L607" s="192" t="str">
        <f>IF('DATA - Baseline'!L607="Yes",1,IF('DATA - Baseline'!L607="No",2,""))</f>
        <v/>
      </c>
      <c r="M607" s="192" t="str">
        <f>IF('DATA - Baseline'!M607="Yes",1,IF('DATA - Baseline'!M607="No",2,""))</f>
        <v/>
      </c>
      <c r="N607" s="178" t="str">
        <f>IF('DATA - Baseline'!N607="Relaxed",1,IF('DATA - Baseline'!N607="Rushed",2,IF('DATA - Baseline'!N607="Happy",3,IF('DATA - Baseline'!N607="Frustrated",4,IF('DATA - Baseline'!N607="Other",5,"")))))</f>
        <v/>
      </c>
      <c r="O607" s="176"/>
      <c r="P607" s="178" t="str">
        <f>IF('DATA - Baseline'!P607="","",'DATA - Baseline'!P607)</f>
        <v/>
      </c>
      <c r="Q607" s="178" t="str">
        <f>IF('DATA - Baseline'!Q607="Boy",1,IF('DATA - Baseline'!Q607="Girl",2,""))</f>
        <v/>
      </c>
      <c r="R607" s="192" t="str">
        <f>IF('DATA - Baseline'!R607&gt;0,'DATA - Baseline'!R607,"")</f>
        <v/>
      </c>
      <c r="S607" s="178" t="str">
        <f>IF('DATA - Baseline'!S607="Less than 0.5km",1,IF('DATA - Baseline'!S607="0.51 to 1.59km",2,IF('DATA - Baseline'!S607="1.6 to 3km",3,IF('DATA - Baseline'!S607="Over 3km",4, ""))))</f>
        <v/>
      </c>
      <c r="T607" s="126"/>
      <c r="U607" s="135"/>
      <c r="V607" s="135"/>
      <c r="W607" s="135"/>
      <c r="X607" s="135"/>
      <c r="Y607" s="135"/>
      <c r="Z607" s="178" t="str">
        <f>IF('DATA - Baseline'!Z607="STRONGLY AGREE",1,IF('DATA - Baseline'!Z607="AGREE",2,IF('DATA - Baseline'!Z607="DISAGREE",3,IF('DATA - Baseline'!Z607="STRONGLY DISAGREE",4, ""))))</f>
        <v/>
      </c>
      <c r="AA607" s="178" t="str">
        <f>IF(C607="","",(IF(COUNTA('DATA - Baseline'!AB607:AV607)&gt;0,1,2)))</f>
        <v/>
      </c>
      <c r="AB607" s="152"/>
      <c r="AC607" s="153"/>
      <c r="AD607" s="153"/>
      <c r="AE607" s="153"/>
      <c r="AF607" s="153"/>
      <c r="AG607" s="153"/>
      <c r="AH607" s="151"/>
      <c r="AI607" s="156"/>
      <c r="AJ607" s="156"/>
      <c r="AK607" s="156"/>
      <c r="AL607" s="156"/>
      <c r="AM607" s="156"/>
      <c r="AN607" s="156"/>
      <c r="AO607" s="157"/>
      <c r="AP607" s="158"/>
      <c r="AQ607" s="158"/>
      <c r="AR607" s="158"/>
      <c r="AS607" s="158"/>
      <c r="AT607" s="158"/>
      <c r="AU607" s="158"/>
      <c r="AV607" s="158"/>
      <c r="AW607" s="178" t="str">
        <f>IF('DATA - Baseline'!AW607="Relaxed",1,IF('DATA - Baseline'!AW607="Rushed",2,IF('DATA - Baseline'!AW607="Happy",3,IF('DATA - Baseline'!AW607="Tired",4,""))))</f>
        <v/>
      </c>
      <c r="AX607" s="178" t="str">
        <f>IF('DATA - Baseline'!AX607="Relaxed",1,IF('DATA - Baseline'!AX607="Rushed",2,IF('DATA - Baseline'!AX607="Happy",3,IF('DATA - Baseline'!AX607="Tired",4,""))))</f>
        <v/>
      </c>
      <c r="AY607" s="154"/>
      <c r="AZ607" s="314" t="str">
        <f>IF('DATA - Baseline'!AZ607="Yes",1,IF('DATA - Baseline'!AZ607="No",2,""))</f>
        <v/>
      </c>
      <c r="BA607" s="273"/>
      <c r="BB607" s="159"/>
      <c r="BC607" s="159"/>
      <c r="BE607" s="175"/>
    </row>
    <row r="608" spans="1:57" s="132" customFormat="1" ht="15" x14ac:dyDescent="0.3">
      <c r="A608" s="148"/>
      <c r="B608" s="149"/>
      <c r="C608" s="236" t="str">
        <f t="shared" si="9"/>
        <v/>
      </c>
      <c r="D608" s="198" t="str">
        <f>IF('DATA - Baseline'!D608="","",'DATA - Baseline'!D608)</f>
        <v/>
      </c>
      <c r="E608" s="178" t="str">
        <f>IF('DATA - Baseline'!E608="","",'DATA - Baseline'!E608)</f>
        <v/>
      </c>
      <c r="F608" s="178" t="str">
        <f>IF('DATA - Baseline'!F608="","",'DATA - Baseline'!F608)</f>
        <v/>
      </c>
      <c r="G608" s="178" t="str">
        <f>IF('DATA - Baseline'!G607="","",INDEX(Codes,MATCH('DATA - Baseline'!G607,Modes,0)))</f>
        <v/>
      </c>
      <c r="H608" s="178"/>
      <c r="I608" s="178" t="str">
        <f>IF('DATA - Baseline'!I608="","",INDEX(Codes,MATCH('DATA - Baseline'!I608,Modes,0)))</f>
        <v/>
      </c>
      <c r="J608" s="134"/>
      <c r="K608" s="192" t="str">
        <f>IF('DATA - Baseline'!K608=0,"",IF('DATA - Baseline'!K608="","",'DATA - Baseline'!K608))</f>
        <v/>
      </c>
      <c r="L608" s="192" t="str">
        <f>IF('DATA - Baseline'!L608="Yes",1,IF('DATA - Baseline'!L608="No",2,""))</f>
        <v/>
      </c>
      <c r="M608" s="192" t="str">
        <f>IF('DATA - Baseline'!M608="Yes",1,IF('DATA - Baseline'!M608="No",2,""))</f>
        <v/>
      </c>
      <c r="N608" s="178" t="str">
        <f>IF('DATA - Baseline'!N608="Relaxed",1,IF('DATA - Baseline'!N608="Rushed",2,IF('DATA - Baseline'!N608="Happy",3,IF('DATA - Baseline'!N608="Frustrated",4,IF('DATA - Baseline'!N608="Other",5,"")))))</f>
        <v/>
      </c>
      <c r="O608" s="176"/>
      <c r="P608" s="178" t="str">
        <f>IF('DATA - Baseline'!P608="","",'DATA - Baseline'!P608)</f>
        <v/>
      </c>
      <c r="Q608" s="178" t="str">
        <f>IF('DATA - Baseline'!Q608="Boy",1,IF('DATA - Baseline'!Q608="Girl",2,""))</f>
        <v/>
      </c>
      <c r="R608" s="192" t="str">
        <f>IF('DATA - Baseline'!R608&gt;0,'DATA - Baseline'!R608,"")</f>
        <v/>
      </c>
      <c r="S608" s="178" t="str">
        <f>IF('DATA - Baseline'!S608="Less than 0.5km",1,IF('DATA - Baseline'!S608="0.51 to 1.59km",2,IF('DATA - Baseline'!S608="1.6 to 3km",3,IF('DATA - Baseline'!S608="Over 3km",4, ""))))</f>
        <v/>
      </c>
      <c r="T608" s="126"/>
      <c r="U608" s="135"/>
      <c r="V608" s="135"/>
      <c r="W608" s="135"/>
      <c r="X608" s="135"/>
      <c r="Y608" s="135"/>
      <c r="Z608" s="178" t="str">
        <f>IF('DATA - Baseline'!Z608="STRONGLY AGREE",1,IF('DATA - Baseline'!Z608="AGREE",2,IF('DATA - Baseline'!Z608="DISAGREE",3,IF('DATA - Baseline'!Z608="STRONGLY DISAGREE",4, ""))))</f>
        <v/>
      </c>
      <c r="AA608" s="178" t="str">
        <f>IF(C608="","",(IF(COUNTA('DATA - Baseline'!AB608:AV608)&gt;0,1,2)))</f>
        <v/>
      </c>
      <c r="AB608" s="152"/>
      <c r="AC608" s="153"/>
      <c r="AD608" s="153"/>
      <c r="AE608" s="153"/>
      <c r="AF608" s="153"/>
      <c r="AG608" s="153"/>
      <c r="AH608" s="151"/>
      <c r="AI608" s="156"/>
      <c r="AJ608" s="156"/>
      <c r="AK608" s="156"/>
      <c r="AL608" s="156"/>
      <c r="AM608" s="156"/>
      <c r="AN608" s="156"/>
      <c r="AO608" s="157"/>
      <c r="AP608" s="158"/>
      <c r="AQ608" s="158"/>
      <c r="AR608" s="158"/>
      <c r="AS608" s="158"/>
      <c r="AT608" s="158"/>
      <c r="AU608" s="158"/>
      <c r="AV608" s="158"/>
      <c r="AW608" s="178" t="str">
        <f>IF('DATA - Baseline'!AW608="Relaxed",1,IF('DATA - Baseline'!AW608="Rushed",2,IF('DATA - Baseline'!AW608="Happy",3,IF('DATA - Baseline'!AW608="Tired",4,""))))</f>
        <v/>
      </c>
      <c r="AX608" s="178" t="str">
        <f>IF('DATA - Baseline'!AX608="Relaxed",1,IF('DATA - Baseline'!AX608="Rushed",2,IF('DATA - Baseline'!AX608="Happy",3,IF('DATA - Baseline'!AX608="Tired",4,""))))</f>
        <v/>
      </c>
      <c r="AY608" s="154"/>
      <c r="AZ608" s="314" t="str">
        <f>IF('DATA - Baseline'!AZ608="Yes",1,IF('DATA - Baseline'!AZ608="No",2,""))</f>
        <v/>
      </c>
      <c r="BA608" s="273"/>
      <c r="BB608" s="159"/>
      <c r="BC608" s="159"/>
      <c r="BE608" s="175"/>
    </row>
    <row r="609" spans="1:57" s="132" customFormat="1" ht="15" x14ac:dyDescent="0.3">
      <c r="A609" s="148"/>
      <c r="B609" s="149"/>
      <c r="C609" s="236" t="str">
        <f t="shared" si="9"/>
        <v/>
      </c>
      <c r="D609" s="198" t="str">
        <f>IF('DATA - Baseline'!D609="","",'DATA - Baseline'!D609)</f>
        <v/>
      </c>
      <c r="E609" s="178" t="str">
        <f>IF('DATA - Baseline'!E609="","",'DATA - Baseline'!E609)</f>
        <v/>
      </c>
      <c r="F609" s="178" t="str">
        <f>IF('DATA - Baseline'!F609="","",'DATA - Baseline'!F609)</f>
        <v/>
      </c>
      <c r="G609" s="178" t="str">
        <f>IF('DATA - Baseline'!G608="","",INDEX(Codes,MATCH('DATA - Baseline'!G608,Modes,0)))</f>
        <v/>
      </c>
      <c r="H609" s="178"/>
      <c r="I609" s="178" t="str">
        <f>IF('DATA - Baseline'!I609="","",INDEX(Codes,MATCH('DATA - Baseline'!I609,Modes,0)))</f>
        <v/>
      </c>
      <c r="J609" s="134"/>
      <c r="K609" s="192" t="str">
        <f>IF('DATA - Baseline'!K609=0,"",IF('DATA - Baseline'!K609="","",'DATA - Baseline'!K609))</f>
        <v/>
      </c>
      <c r="L609" s="192" t="str">
        <f>IF('DATA - Baseline'!L609="Yes",1,IF('DATA - Baseline'!L609="No",2,""))</f>
        <v/>
      </c>
      <c r="M609" s="192" t="str">
        <f>IF('DATA - Baseline'!M609="Yes",1,IF('DATA - Baseline'!M609="No",2,""))</f>
        <v/>
      </c>
      <c r="N609" s="178" t="str">
        <f>IF('DATA - Baseline'!N609="Relaxed",1,IF('DATA - Baseline'!N609="Rushed",2,IF('DATA - Baseline'!N609="Happy",3,IF('DATA - Baseline'!N609="Frustrated",4,IF('DATA - Baseline'!N609="Other",5,"")))))</f>
        <v/>
      </c>
      <c r="O609" s="176"/>
      <c r="P609" s="178" t="str">
        <f>IF('DATA - Baseline'!P609="","",'DATA - Baseline'!P609)</f>
        <v/>
      </c>
      <c r="Q609" s="178" t="str">
        <f>IF('DATA - Baseline'!Q609="Boy",1,IF('DATA - Baseline'!Q609="Girl",2,""))</f>
        <v/>
      </c>
      <c r="R609" s="192" t="str">
        <f>IF('DATA - Baseline'!R609&gt;0,'DATA - Baseline'!R609,"")</f>
        <v/>
      </c>
      <c r="S609" s="178" t="str">
        <f>IF('DATA - Baseline'!S609="Less than 0.5km",1,IF('DATA - Baseline'!S609="0.51 to 1.59km",2,IF('DATA - Baseline'!S609="1.6 to 3km",3,IF('DATA - Baseline'!S609="Over 3km",4, ""))))</f>
        <v/>
      </c>
      <c r="T609" s="126"/>
      <c r="U609" s="135"/>
      <c r="V609" s="135"/>
      <c r="W609" s="135"/>
      <c r="X609" s="135"/>
      <c r="Y609" s="135"/>
      <c r="Z609" s="178" t="str">
        <f>IF('DATA - Baseline'!Z609="STRONGLY AGREE",1,IF('DATA - Baseline'!Z609="AGREE",2,IF('DATA - Baseline'!Z609="DISAGREE",3,IF('DATA - Baseline'!Z609="STRONGLY DISAGREE",4, ""))))</f>
        <v/>
      </c>
      <c r="AA609" s="178" t="str">
        <f>IF(C609="","",(IF(COUNTA('DATA - Baseline'!AB609:AV609)&gt;0,1,2)))</f>
        <v/>
      </c>
      <c r="AB609" s="152"/>
      <c r="AC609" s="153"/>
      <c r="AD609" s="153"/>
      <c r="AE609" s="153"/>
      <c r="AF609" s="153"/>
      <c r="AG609" s="153"/>
      <c r="AH609" s="151"/>
      <c r="AI609" s="156"/>
      <c r="AJ609" s="156"/>
      <c r="AK609" s="156"/>
      <c r="AL609" s="156"/>
      <c r="AM609" s="156"/>
      <c r="AN609" s="156"/>
      <c r="AO609" s="157"/>
      <c r="AP609" s="158"/>
      <c r="AQ609" s="158"/>
      <c r="AR609" s="158"/>
      <c r="AS609" s="158"/>
      <c r="AT609" s="158"/>
      <c r="AU609" s="158"/>
      <c r="AV609" s="158"/>
      <c r="AW609" s="178" t="str">
        <f>IF('DATA - Baseline'!AW609="Relaxed",1,IF('DATA - Baseline'!AW609="Rushed",2,IF('DATA - Baseline'!AW609="Happy",3,IF('DATA - Baseline'!AW609="Tired",4,""))))</f>
        <v/>
      </c>
      <c r="AX609" s="178" t="str">
        <f>IF('DATA - Baseline'!AX609="Relaxed",1,IF('DATA - Baseline'!AX609="Rushed",2,IF('DATA - Baseline'!AX609="Happy",3,IF('DATA - Baseline'!AX609="Tired",4,""))))</f>
        <v/>
      </c>
      <c r="AY609" s="154"/>
      <c r="AZ609" s="314" t="str">
        <f>IF('DATA - Baseline'!AZ609="Yes",1,IF('DATA - Baseline'!AZ609="No",2,""))</f>
        <v/>
      </c>
      <c r="BA609" s="273"/>
      <c r="BB609" s="159"/>
      <c r="BC609" s="159"/>
      <c r="BE609" s="175"/>
    </row>
    <row r="610" spans="1:57" s="132" customFormat="1" ht="15" x14ac:dyDescent="0.3">
      <c r="A610" s="148"/>
      <c r="B610" s="149"/>
      <c r="C610" s="236" t="str">
        <f t="shared" si="9"/>
        <v/>
      </c>
      <c r="D610" s="198" t="str">
        <f>IF('DATA - Baseline'!D610="","",'DATA - Baseline'!D610)</f>
        <v/>
      </c>
      <c r="E610" s="178" t="str">
        <f>IF('DATA - Baseline'!E610="","",'DATA - Baseline'!E610)</f>
        <v/>
      </c>
      <c r="F610" s="178" t="str">
        <f>IF('DATA - Baseline'!F610="","",'DATA - Baseline'!F610)</f>
        <v/>
      </c>
      <c r="G610" s="178" t="str">
        <f>IF('DATA - Baseline'!G609="","",INDEX(Codes,MATCH('DATA - Baseline'!G609,Modes,0)))</f>
        <v/>
      </c>
      <c r="H610" s="178"/>
      <c r="I610" s="178" t="str">
        <f>IF('DATA - Baseline'!I610="","",INDEX(Codes,MATCH('DATA - Baseline'!I610,Modes,0)))</f>
        <v/>
      </c>
      <c r="J610" s="134"/>
      <c r="K610" s="192" t="str">
        <f>IF('DATA - Baseline'!K610=0,"",IF('DATA - Baseline'!K610="","",'DATA - Baseline'!K610))</f>
        <v/>
      </c>
      <c r="L610" s="192" t="str">
        <f>IF('DATA - Baseline'!L610="Yes",1,IF('DATA - Baseline'!L610="No",2,""))</f>
        <v/>
      </c>
      <c r="M610" s="192" t="str">
        <f>IF('DATA - Baseline'!M610="Yes",1,IF('DATA - Baseline'!M610="No",2,""))</f>
        <v/>
      </c>
      <c r="N610" s="178" t="str">
        <f>IF('DATA - Baseline'!N610="Relaxed",1,IF('DATA - Baseline'!N610="Rushed",2,IF('DATA - Baseline'!N610="Happy",3,IF('DATA - Baseline'!N610="Frustrated",4,IF('DATA - Baseline'!N610="Other",5,"")))))</f>
        <v/>
      </c>
      <c r="O610" s="176"/>
      <c r="P610" s="178" t="str">
        <f>IF('DATA - Baseline'!P610="","",'DATA - Baseline'!P610)</f>
        <v/>
      </c>
      <c r="Q610" s="178" t="str">
        <f>IF('DATA - Baseline'!Q610="Boy",1,IF('DATA - Baseline'!Q610="Girl",2,""))</f>
        <v/>
      </c>
      <c r="R610" s="192" t="str">
        <f>IF('DATA - Baseline'!R610&gt;0,'DATA - Baseline'!R610,"")</f>
        <v/>
      </c>
      <c r="S610" s="178" t="str">
        <f>IF('DATA - Baseline'!S610="Less than 0.5km",1,IF('DATA - Baseline'!S610="0.51 to 1.59km",2,IF('DATA - Baseline'!S610="1.6 to 3km",3,IF('DATA - Baseline'!S610="Over 3km",4, ""))))</f>
        <v/>
      </c>
      <c r="T610" s="126"/>
      <c r="U610" s="135"/>
      <c r="V610" s="135"/>
      <c r="W610" s="135"/>
      <c r="X610" s="135"/>
      <c r="Y610" s="135"/>
      <c r="Z610" s="178" t="str">
        <f>IF('DATA - Baseline'!Z610="STRONGLY AGREE",1,IF('DATA - Baseline'!Z610="AGREE",2,IF('DATA - Baseline'!Z610="DISAGREE",3,IF('DATA - Baseline'!Z610="STRONGLY DISAGREE",4, ""))))</f>
        <v/>
      </c>
      <c r="AA610" s="178" t="str">
        <f>IF(C610="","",(IF(COUNTA('DATA - Baseline'!AB610:AV610)&gt;0,1,2)))</f>
        <v/>
      </c>
      <c r="AB610" s="152"/>
      <c r="AC610" s="153"/>
      <c r="AD610" s="153"/>
      <c r="AE610" s="153"/>
      <c r="AF610" s="153"/>
      <c r="AG610" s="153"/>
      <c r="AH610" s="151"/>
      <c r="AI610" s="156"/>
      <c r="AJ610" s="156"/>
      <c r="AK610" s="156"/>
      <c r="AL610" s="156"/>
      <c r="AM610" s="156"/>
      <c r="AN610" s="156"/>
      <c r="AO610" s="157"/>
      <c r="AP610" s="158"/>
      <c r="AQ610" s="158"/>
      <c r="AR610" s="158"/>
      <c r="AS610" s="158"/>
      <c r="AT610" s="158"/>
      <c r="AU610" s="158"/>
      <c r="AV610" s="158"/>
      <c r="AW610" s="178" t="str">
        <f>IF('DATA - Baseline'!AW610="Relaxed",1,IF('DATA - Baseline'!AW610="Rushed",2,IF('DATA - Baseline'!AW610="Happy",3,IF('DATA - Baseline'!AW610="Tired",4,""))))</f>
        <v/>
      </c>
      <c r="AX610" s="178" t="str">
        <f>IF('DATA - Baseline'!AX610="Relaxed",1,IF('DATA - Baseline'!AX610="Rushed",2,IF('DATA - Baseline'!AX610="Happy",3,IF('DATA - Baseline'!AX610="Tired",4,""))))</f>
        <v/>
      </c>
      <c r="AY610" s="154"/>
      <c r="AZ610" s="314" t="str">
        <f>IF('DATA - Baseline'!AZ610="Yes",1,IF('DATA - Baseline'!AZ610="No",2,""))</f>
        <v/>
      </c>
      <c r="BA610" s="273"/>
      <c r="BB610" s="159"/>
      <c r="BC610" s="159"/>
      <c r="BE610" s="175"/>
    </row>
    <row r="611" spans="1:57" s="132" customFormat="1" ht="15" x14ac:dyDescent="0.3">
      <c r="A611" s="148"/>
      <c r="B611" s="149"/>
      <c r="C611" s="236" t="str">
        <f t="shared" si="9"/>
        <v/>
      </c>
      <c r="D611" s="198" t="str">
        <f>IF('DATA - Baseline'!D611="","",'DATA - Baseline'!D611)</f>
        <v/>
      </c>
      <c r="E611" s="178" t="str">
        <f>IF('DATA - Baseline'!E611="","",'DATA - Baseline'!E611)</f>
        <v/>
      </c>
      <c r="F611" s="178" t="str">
        <f>IF('DATA - Baseline'!F611="","",'DATA - Baseline'!F611)</f>
        <v/>
      </c>
      <c r="G611" s="178" t="str">
        <f>IF('DATA - Baseline'!G610="","",INDEX(Codes,MATCH('DATA - Baseline'!G610,Modes,0)))</f>
        <v/>
      </c>
      <c r="H611" s="178"/>
      <c r="I611" s="178" t="str">
        <f>IF('DATA - Baseline'!I611="","",INDEX(Codes,MATCH('DATA - Baseline'!I611,Modes,0)))</f>
        <v/>
      </c>
      <c r="J611" s="134"/>
      <c r="K611" s="192" t="str">
        <f>IF('DATA - Baseline'!K611=0,"",IF('DATA - Baseline'!K611="","",'DATA - Baseline'!K611))</f>
        <v/>
      </c>
      <c r="L611" s="192" t="str">
        <f>IF('DATA - Baseline'!L611="Yes",1,IF('DATA - Baseline'!L611="No",2,""))</f>
        <v/>
      </c>
      <c r="M611" s="192" t="str">
        <f>IF('DATA - Baseline'!M611="Yes",1,IF('DATA - Baseline'!M611="No",2,""))</f>
        <v/>
      </c>
      <c r="N611" s="178" t="str">
        <f>IF('DATA - Baseline'!N611="Relaxed",1,IF('DATA - Baseline'!N611="Rushed",2,IF('DATA - Baseline'!N611="Happy",3,IF('DATA - Baseline'!N611="Frustrated",4,IF('DATA - Baseline'!N611="Other",5,"")))))</f>
        <v/>
      </c>
      <c r="O611" s="176"/>
      <c r="P611" s="178" t="str">
        <f>IF('DATA - Baseline'!P611="","",'DATA - Baseline'!P611)</f>
        <v/>
      </c>
      <c r="Q611" s="178" t="str">
        <f>IF('DATA - Baseline'!Q611="Boy",1,IF('DATA - Baseline'!Q611="Girl",2,""))</f>
        <v/>
      </c>
      <c r="R611" s="192" t="str">
        <f>IF('DATA - Baseline'!R611&gt;0,'DATA - Baseline'!R611,"")</f>
        <v/>
      </c>
      <c r="S611" s="178" t="str">
        <f>IF('DATA - Baseline'!S611="Less than 0.5km",1,IF('DATA - Baseline'!S611="0.51 to 1.59km",2,IF('DATA - Baseline'!S611="1.6 to 3km",3,IF('DATA - Baseline'!S611="Over 3km",4, ""))))</f>
        <v/>
      </c>
      <c r="T611" s="126"/>
      <c r="U611" s="135"/>
      <c r="V611" s="135"/>
      <c r="W611" s="135"/>
      <c r="X611" s="135"/>
      <c r="Y611" s="135"/>
      <c r="Z611" s="178" t="str">
        <f>IF('DATA - Baseline'!Z611="STRONGLY AGREE",1,IF('DATA - Baseline'!Z611="AGREE",2,IF('DATA - Baseline'!Z611="DISAGREE",3,IF('DATA - Baseline'!Z611="STRONGLY DISAGREE",4, ""))))</f>
        <v/>
      </c>
      <c r="AA611" s="178" t="str">
        <f>IF(C611="","",(IF(COUNTA('DATA - Baseline'!AB611:AV611)&gt;0,1,2)))</f>
        <v/>
      </c>
      <c r="AB611" s="152"/>
      <c r="AC611" s="153"/>
      <c r="AD611" s="153"/>
      <c r="AE611" s="153"/>
      <c r="AF611" s="153"/>
      <c r="AG611" s="153"/>
      <c r="AH611" s="151"/>
      <c r="AI611" s="156"/>
      <c r="AJ611" s="156"/>
      <c r="AK611" s="156"/>
      <c r="AL611" s="156"/>
      <c r="AM611" s="156"/>
      <c r="AN611" s="156"/>
      <c r="AO611" s="157"/>
      <c r="AP611" s="158"/>
      <c r="AQ611" s="158"/>
      <c r="AR611" s="158"/>
      <c r="AS611" s="158"/>
      <c r="AT611" s="158"/>
      <c r="AU611" s="158"/>
      <c r="AV611" s="158"/>
      <c r="AW611" s="178" t="str">
        <f>IF('DATA - Baseline'!AW611="Relaxed",1,IF('DATA - Baseline'!AW611="Rushed",2,IF('DATA - Baseline'!AW611="Happy",3,IF('DATA - Baseline'!AW611="Tired",4,""))))</f>
        <v/>
      </c>
      <c r="AX611" s="178" t="str">
        <f>IF('DATA - Baseline'!AX611="Relaxed",1,IF('DATA - Baseline'!AX611="Rushed",2,IF('DATA - Baseline'!AX611="Happy",3,IF('DATA - Baseline'!AX611="Tired",4,""))))</f>
        <v/>
      </c>
      <c r="AY611" s="154"/>
      <c r="AZ611" s="314" t="str">
        <f>IF('DATA - Baseline'!AZ611="Yes",1,IF('DATA - Baseline'!AZ611="No",2,""))</f>
        <v/>
      </c>
      <c r="BA611" s="273"/>
      <c r="BB611" s="159"/>
      <c r="BC611" s="159"/>
      <c r="BE611" s="175"/>
    </row>
    <row r="612" spans="1:57" s="132" customFormat="1" ht="15" x14ac:dyDescent="0.3">
      <c r="A612" s="148"/>
      <c r="B612" s="149"/>
      <c r="C612" s="236" t="str">
        <f t="shared" si="9"/>
        <v/>
      </c>
      <c r="D612" s="198" t="str">
        <f>IF('DATA - Baseline'!D612="","",'DATA - Baseline'!D612)</f>
        <v/>
      </c>
      <c r="E612" s="178" t="str">
        <f>IF('DATA - Baseline'!E612="","",'DATA - Baseline'!E612)</f>
        <v/>
      </c>
      <c r="F612" s="178" t="str">
        <f>IF('DATA - Baseline'!F612="","",'DATA - Baseline'!F612)</f>
        <v/>
      </c>
      <c r="G612" s="178" t="str">
        <f>IF('DATA - Baseline'!G611="","",INDEX(Codes,MATCH('DATA - Baseline'!G611,Modes,0)))</f>
        <v/>
      </c>
      <c r="H612" s="178"/>
      <c r="I612" s="178" t="str">
        <f>IF('DATA - Baseline'!I612="","",INDEX(Codes,MATCH('DATA - Baseline'!I612,Modes,0)))</f>
        <v/>
      </c>
      <c r="J612" s="134"/>
      <c r="K612" s="192" t="str">
        <f>IF('DATA - Baseline'!K612=0,"",IF('DATA - Baseline'!K612="","",'DATA - Baseline'!K612))</f>
        <v/>
      </c>
      <c r="L612" s="192" t="str">
        <f>IF('DATA - Baseline'!L612="Yes",1,IF('DATA - Baseline'!L612="No",2,""))</f>
        <v/>
      </c>
      <c r="M612" s="192" t="str">
        <f>IF('DATA - Baseline'!M612="Yes",1,IF('DATA - Baseline'!M612="No",2,""))</f>
        <v/>
      </c>
      <c r="N612" s="178" t="str">
        <f>IF('DATA - Baseline'!N612="Relaxed",1,IF('DATA - Baseline'!N612="Rushed",2,IF('DATA - Baseline'!N612="Happy",3,IF('DATA - Baseline'!N612="Frustrated",4,IF('DATA - Baseline'!N612="Other",5,"")))))</f>
        <v/>
      </c>
      <c r="O612" s="176"/>
      <c r="P612" s="178" t="str">
        <f>IF('DATA - Baseline'!P612="","",'DATA - Baseline'!P612)</f>
        <v/>
      </c>
      <c r="Q612" s="178" t="str">
        <f>IF('DATA - Baseline'!Q612="Boy",1,IF('DATA - Baseline'!Q612="Girl",2,""))</f>
        <v/>
      </c>
      <c r="R612" s="192" t="str">
        <f>IF('DATA - Baseline'!R612&gt;0,'DATA - Baseline'!R612,"")</f>
        <v/>
      </c>
      <c r="S612" s="178" t="str">
        <f>IF('DATA - Baseline'!S612="Less than 0.5km",1,IF('DATA - Baseline'!S612="0.51 to 1.59km",2,IF('DATA - Baseline'!S612="1.6 to 3km",3,IF('DATA - Baseline'!S612="Over 3km",4, ""))))</f>
        <v/>
      </c>
      <c r="T612" s="126"/>
      <c r="U612" s="135"/>
      <c r="V612" s="135"/>
      <c r="W612" s="135"/>
      <c r="X612" s="135"/>
      <c r="Y612" s="135"/>
      <c r="Z612" s="178" t="str">
        <f>IF('DATA - Baseline'!Z612="STRONGLY AGREE",1,IF('DATA - Baseline'!Z612="AGREE",2,IF('DATA - Baseline'!Z612="DISAGREE",3,IF('DATA - Baseline'!Z612="STRONGLY DISAGREE",4, ""))))</f>
        <v/>
      </c>
      <c r="AA612" s="178" t="str">
        <f>IF(C612="","",(IF(COUNTA('DATA - Baseline'!AB612:AV612)&gt;0,1,2)))</f>
        <v/>
      </c>
      <c r="AB612" s="152"/>
      <c r="AC612" s="153"/>
      <c r="AD612" s="153"/>
      <c r="AE612" s="153"/>
      <c r="AF612" s="153"/>
      <c r="AG612" s="153"/>
      <c r="AH612" s="151"/>
      <c r="AI612" s="156"/>
      <c r="AJ612" s="156"/>
      <c r="AK612" s="156"/>
      <c r="AL612" s="156"/>
      <c r="AM612" s="156"/>
      <c r="AN612" s="156"/>
      <c r="AO612" s="157"/>
      <c r="AP612" s="158"/>
      <c r="AQ612" s="158"/>
      <c r="AR612" s="158"/>
      <c r="AS612" s="158"/>
      <c r="AT612" s="158"/>
      <c r="AU612" s="158"/>
      <c r="AV612" s="158"/>
      <c r="AW612" s="178" t="str">
        <f>IF('DATA - Baseline'!AW612="Relaxed",1,IF('DATA - Baseline'!AW612="Rushed",2,IF('DATA - Baseline'!AW612="Happy",3,IF('DATA - Baseline'!AW612="Tired",4,""))))</f>
        <v/>
      </c>
      <c r="AX612" s="178" t="str">
        <f>IF('DATA - Baseline'!AX612="Relaxed",1,IF('DATA - Baseline'!AX612="Rushed",2,IF('DATA - Baseline'!AX612="Happy",3,IF('DATA - Baseline'!AX612="Tired",4,""))))</f>
        <v/>
      </c>
      <c r="AY612" s="154"/>
      <c r="AZ612" s="314" t="str">
        <f>IF('DATA - Baseline'!AZ612="Yes",1,IF('DATA - Baseline'!AZ612="No",2,""))</f>
        <v/>
      </c>
      <c r="BA612" s="273"/>
      <c r="BB612" s="159"/>
      <c r="BC612" s="159"/>
      <c r="BE612" s="175"/>
    </row>
    <row r="613" spans="1:57" s="132" customFormat="1" ht="15" x14ac:dyDescent="0.3">
      <c r="A613" s="148"/>
      <c r="B613" s="149"/>
      <c r="C613" s="236" t="str">
        <f t="shared" si="9"/>
        <v/>
      </c>
      <c r="D613" s="198" t="str">
        <f>IF('DATA - Baseline'!D613="","",'DATA - Baseline'!D613)</f>
        <v/>
      </c>
      <c r="E613" s="178" t="str">
        <f>IF('DATA - Baseline'!E613="","",'DATA - Baseline'!E613)</f>
        <v/>
      </c>
      <c r="F613" s="178" t="str">
        <f>IF('DATA - Baseline'!F613="","",'DATA - Baseline'!F613)</f>
        <v/>
      </c>
      <c r="G613" s="178" t="str">
        <f>IF('DATA - Baseline'!G612="","",INDEX(Codes,MATCH('DATA - Baseline'!G612,Modes,0)))</f>
        <v/>
      </c>
      <c r="H613" s="178"/>
      <c r="I613" s="178" t="str">
        <f>IF('DATA - Baseline'!I613="","",INDEX(Codes,MATCH('DATA - Baseline'!I613,Modes,0)))</f>
        <v/>
      </c>
      <c r="J613" s="134"/>
      <c r="K613" s="192" t="str">
        <f>IF('DATA - Baseline'!K613=0,"",IF('DATA - Baseline'!K613="","",'DATA - Baseline'!K613))</f>
        <v/>
      </c>
      <c r="L613" s="192" t="str">
        <f>IF('DATA - Baseline'!L613="Yes",1,IF('DATA - Baseline'!L613="No",2,""))</f>
        <v/>
      </c>
      <c r="M613" s="192" t="str">
        <f>IF('DATA - Baseline'!M613="Yes",1,IF('DATA - Baseline'!M613="No",2,""))</f>
        <v/>
      </c>
      <c r="N613" s="178" t="str">
        <f>IF('DATA - Baseline'!N613="Relaxed",1,IF('DATA - Baseline'!N613="Rushed",2,IF('DATA - Baseline'!N613="Happy",3,IF('DATA - Baseline'!N613="Frustrated",4,IF('DATA - Baseline'!N613="Other",5,"")))))</f>
        <v/>
      </c>
      <c r="O613" s="176"/>
      <c r="P613" s="178" t="str">
        <f>IF('DATA - Baseline'!P613="","",'DATA - Baseline'!P613)</f>
        <v/>
      </c>
      <c r="Q613" s="178" t="str">
        <f>IF('DATA - Baseline'!Q613="Boy",1,IF('DATA - Baseline'!Q613="Girl",2,""))</f>
        <v/>
      </c>
      <c r="R613" s="192" t="str">
        <f>IF('DATA - Baseline'!R613&gt;0,'DATA - Baseline'!R613,"")</f>
        <v/>
      </c>
      <c r="S613" s="178" t="str">
        <f>IF('DATA - Baseline'!S613="Less than 0.5km",1,IF('DATA - Baseline'!S613="0.51 to 1.59km",2,IF('DATA - Baseline'!S613="1.6 to 3km",3,IF('DATA - Baseline'!S613="Over 3km",4, ""))))</f>
        <v/>
      </c>
      <c r="T613" s="126"/>
      <c r="U613" s="135"/>
      <c r="V613" s="135"/>
      <c r="W613" s="135"/>
      <c r="X613" s="135"/>
      <c r="Y613" s="135"/>
      <c r="Z613" s="178" t="str">
        <f>IF('DATA - Baseline'!Z613="STRONGLY AGREE",1,IF('DATA - Baseline'!Z613="AGREE",2,IF('DATA - Baseline'!Z613="DISAGREE",3,IF('DATA - Baseline'!Z613="STRONGLY DISAGREE",4, ""))))</f>
        <v/>
      </c>
      <c r="AA613" s="178" t="str">
        <f>IF(C613="","",(IF(COUNTA('DATA - Baseline'!AB613:AV613)&gt;0,1,2)))</f>
        <v/>
      </c>
      <c r="AB613" s="152"/>
      <c r="AC613" s="153"/>
      <c r="AD613" s="153"/>
      <c r="AE613" s="153"/>
      <c r="AF613" s="153"/>
      <c r="AG613" s="153"/>
      <c r="AH613" s="150"/>
      <c r="AI613" s="156"/>
      <c r="AJ613" s="156"/>
      <c r="AK613" s="156"/>
      <c r="AL613" s="156"/>
      <c r="AM613" s="156"/>
      <c r="AN613" s="156"/>
      <c r="AO613" s="157"/>
      <c r="AP613" s="158"/>
      <c r="AQ613" s="158"/>
      <c r="AR613" s="158"/>
      <c r="AS613" s="158"/>
      <c r="AT613" s="158"/>
      <c r="AU613" s="158"/>
      <c r="AV613" s="158"/>
      <c r="AW613" s="178" t="str">
        <f>IF('DATA - Baseline'!AW613="Relaxed",1,IF('DATA - Baseline'!AW613="Rushed",2,IF('DATA - Baseline'!AW613="Happy",3,IF('DATA - Baseline'!AW613="Tired",4,""))))</f>
        <v/>
      </c>
      <c r="AX613" s="178" t="str">
        <f>IF('DATA - Baseline'!AX613="Relaxed",1,IF('DATA - Baseline'!AX613="Rushed",2,IF('DATA - Baseline'!AX613="Happy",3,IF('DATA - Baseline'!AX613="Tired",4,""))))</f>
        <v/>
      </c>
      <c r="AY613" s="154"/>
      <c r="AZ613" s="314" t="str">
        <f>IF('DATA - Baseline'!AZ613="Yes",1,IF('DATA - Baseline'!AZ613="No",2,""))</f>
        <v/>
      </c>
      <c r="BA613" s="273"/>
      <c r="BB613" s="159"/>
      <c r="BC613" s="159"/>
      <c r="BE613" s="175"/>
    </row>
    <row r="614" spans="1:57" s="132" customFormat="1" ht="15" x14ac:dyDescent="0.3">
      <c r="A614" s="148"/>
      <c r="B614" s="149"/>
      <c r="C614" s="236" t="str">
        <f t="shared" si="9"/>
        <v/>
      </c>
      <c r="D614" s="198" t="str">
        <f>IF('DATA - Baseline'!D614="","",'DATA - Baseline'!D614)</f>
        <v/>
      </c>
      <c r="E614" s="178" t="str">
        <f>IF('DATA - Baseline'!E614="","",'DATA - Baseline'!E614)</f>
        <v/>
      </c>
      <c r="F614" s="178" t="str">
        <f>IF('DATA - Baseline'!F614="","",'DATA - Baseline'!F614)</f>
        <v/>
      </c>
      <c r="G614" s="178" t="str">
        <f>IF('DATA - Baseline'!G613="","",INDEX(Codes,MATCH('DATA - Baseline'!G613,Modes,0)))</f>
        <v/>
      </c>
      <c r="H614" s="178"/>
      <c r="I614" s="178" t="str">
        <f>IF('DATA - Baseline'!I614="","",INDEX(Codes,MATCH('DATA - Baseline'!I614,Modes,0)))</f>
        <v/>
      </c>
      <c r="J614" s="134"/>
      <c r="K614" s="192" t="str">
        <f>IF('DATA - Baseline'!K614=0,"",IF('DATA - Baseline'!K614="","",'DATA - Baseline'!K614))</f>
        <v/>
      </c>
      <c r="L614" s="192" t="str">
        <f>IF('DATA - Baseline'!L614="Yes",1,IF('DATA - Baseline'!L614="No",2,""))</f>
        <v/>
      </c>
      <c r="M614" s="192" t="str">
        <f>IF('DATA - Baseline'!M614="Yes",1,IF('DATA - Baseline'!M614="No",2,""))</f>
        <v/>
      </c>
      <c r="N614" s="178" t="str">
        <f>IF('DATA - Baseline'!N614="Relaxed",1,IF('DATA - Baseline'!N614="Rushed",2,IF('DATA - Baseline'!N614="Happy",3,IF('DATA - Baseline'!N614="Frustrated",4,IF('DATA - Baseline'!N614="Other",5,"")))))</f>
        <v/>
      </c>
      <c r="O614" s="176"/>
      <c r="P614" s="178" t="str">
        <f>IF('DATA - Baseline'!P614="","",'DATA - Baseline'!P614)</f>
        <v/>
      </c>
      <c r="Q614" s="178" t="str">
        <f>IF('DATA - Baseline'!Q614="Boy",1,IF('DATA - Baseline'!Q614="Girl",2,""))</f>
        <v/>
      </c>
      <c r="R614" s="192" t="str">
        <f>IF('DATA - Baseline'!R614&gt;0,'DATA - Baseline'!R614,"")</f>
        <v/>
      </c>
      <c r="S614" s="178" t="str">
        <f>IF('DATA - Baseline'!S614="Less than 0.5km",1,IF('DATA - Baseline'!S614="0.51 to 1.59km",2,IF('DATA - Baseline'!S614="1.6 to 3km",3,IF('DATA - Baseline'!S614="Over 3km",4, ""))))</f>
        <v/>
      </c>
      <c r="T614" s="126"/>
      <c r="U614" s="135"/>
      <c r="V614" s="135"/>
      <c r="W614" s="135"/>
      <c r="X614" s="135"/>
      <c r="Y614" s="135"/>
      <c r="Z614" s="178" t="str">
        <f>IF('DATA - Baseline'!Z614="STRONGLY AGREE",1,IF('DATA - Baseline'!Z614="AGREE",2,IF('DATA - Baseline'!Z614="DISAGREE",3,IF('DATA - Baseline'!Z614="STRONGLY DISAGREE",4, ""))))</f>
        <v/>
      </c>
      <c r="AA614" s="178" t="str">
        <f>IF(C614="","",(IF(COUNTA('DATA - Baseline'!AB614:AV614)&gt;0,1,2)))</f>
        <v/>
      </c>
      <c r="AB614" s="152"/>
      <c r="AC614" s="153"/>
      <c r="AD614" s="153"/>
      <c r="AE614" s="153"/>
      <c r="AF614" s="153"/>
      <c r="AG614" s="153"/>
      <c r="AH614" s="151"/>
      <c r="AI614" s="156"/>
      <c r="AJ614" s="156"/>
      <c r="AK614" s="156"/>
      <c r="AL614" s="156"/>
      <c r="AM614" s="156"/>
      <c r="AN614" s="156"/>
      <c r="AO614" s="157"/>
      <c r="AP614" s="158"/>
      <c r="AQ614" s="158"/>
      <c r="AR614" s="158"/>
      <c r="AS614" s="158"/>
      <c r="AT614" s="158"/>
      <c r="AU614" s="158"/>
      <c r="AV614" s="158"/>
      <c r="AW614" s="178" t="str">
        <f>IF('DATA - Baseline'!AW614="Relaxed",1,IF('DATA - Baseline'!AW614="Rushed",2,IF('DATA - Baseline'!AW614="Happy",3,IF('DATA - Baseline'!AW614="Tired",4,""))))</f>
        <v/>
      </c>
      <c r="AX614" s="178" t="str">
        <f>IF('DATA - Baseline'!AX614="Relaxed",1,IF('DATA - Baseline'!AX614="Rushed",2,IF('DATA - Baseline'!AX614="Happy",3,IF('DATA - Baseline'!AX614="Tired",4,""))))</f>
        <v/>
      </c>
      <c r="AY614" s="154"/>
      <c r="AZ614" s="314" t="str">
        <f>IF('DATA - Baseline'!AZ614="Yes",1,IF('DATA - Baseline'!AZ614="No",2,""))</f>
        <v/>
      </c>
      <c r="BA614" s="273"/>
      <c r="BB614" s="159"/>
      <c r="BC614" s="159"/>
      <c r="BE614" s="175"/>
    </row>
    <row r="615" spans="1:57" s="132" customFormat="1" ht="15" x14ac:dyDescent="0.3">
      <c r="A615" s="148"/>
      <c r="B615" s="149"/>
      <c r="C615" s="236" t="str">
        <f t="shared" si="9"/>
        <v/>
      </c>
      <c r="D615" s="198" t="str">
        <f>IF('DATA - Baseline'!D615="","",'DATA - Baseline'!D615)</f>
        <v/>
      </c>
      <c r="E615" s="178" t="str">
        <f>IF('DATA - Baseline'!E615="","",'DATA - Baseline'!E615)</f>
        <v/>
      </c>
      <c r="F615" s="178" t="str">
        <f>IF('DATA - Baseline'!F615="","",'DATA - Baseline'!F615)</f>
        <v/>
      </c>
      <c r="G615" s="178" t="str">
        <f>IF('DATA - Baseline'!G614="","",INDEX(Codes,MATCH('DATA - Baseline'!G614,Modes,0)))</f>
        <v/>
      </c>
      <c r="H615" s="178"/>
      <c r="I615" s="178" t="str">
        <f>IF('DATA - Baseline'!I615="","",INDEX(Codes,MATCH('DATA - Baseline'!I615,Modes,0)))</f>
        <v/>
      </c>
      <c r="J615" s="134"/>
      <c r="K615" s="192" t="str">
        <f>IF('DATA - Baseline'!K615=0,"",IF('DATA - Baseline'!K615="","",'DATA - Baseline'!K615))</f>
        <v/>
      </c>
      <c r="L615" s="192" t="str">
        <f>IF('DATA - Baseline'!L615="Yes",1,IF('DATA - Baseline'!L615="No",2,""))</f>
        <v/>
      </c>
      <c r="M615" s="192" t="str">
        <f>IF('DATA - Baseline'!M615="Yes",1,IF('DATA - Baseline'!M615="No",2,""))</f>
        <v/>
      </c>
      <c r="N615" s="178" t="str">
        <f>IF('DATA - Baseline'!N615="Relaxed",1,IF('DATA - Baseline'!N615="Rushed",2,IF('DATA - Baseline'!N615="Happy",3,IF('DATA - Baseline'!N615="Frustrated",4,IF('DATA - Baseline'!N615="Other",5,"")))))</f>
        <v/>
      </c>
      <c r="O615" s="176"/>
      <c r="P615" s="178" t="str">
        <f>IF('DATA - Baseline'!P615="","",'DATA - Baseline'!P615)</f>
        <v/>
      </c>
      <c r="Q615" s="178" t="str">
        <f>IF('DATA - Baseline'!Q615="Boy",1,IF('DATA - Baseline'!Q615="Girl",2,""))</f>
        <v/>
      </c>
      <c r="R615" s="192" t="str">
        <f>IF('DATA - Baseline'!R615&gt;0,'DATA - Baseline'!R615,"")</f>
        <v/>
      </c>
      <c r="S615" s="178" t="str">
        <f>IF('DATA - Baseline'!S615="Less than 0.5km",1,IF('DATA - Baseline'!S615="0.51 to 1.59km",2,IF('DATA - Baseline'!S615="1.6 to 3km",3,IF('DATA - Baseline'!S615="Over 3km",4, ""))))</f>
        <v/>
      </c>
      <c r="T615" s="126"/>
      <c r="U615" s="135"/>
      <c r="V615" s="135"/>
      <c r="W615" s="135"/>
      <c r="X615" s="135"/>
      <c r="Y615" s="135"/>
      <c r="Z615" s="178" t="str">
        <f>IF('DATA - Baseline'!Z615="STRONGLY AGREE",1,IF('DATA - Baseline'!Z615="AGREE",2,IF('DATA - Baseline'!Z615="DISAGREE",3,IF('DATA - Baseline'!Z615="STRONGLY DISAGREE",4, ""))))</f>
        <v/>
      </c>
      <c r="AA615" s="178" t="str">
        <f>IF(C615="","",(IF(COUNTA('DATA - Baseline'!AB615:AV615)&gt;0,1,2)))</f>
        <v/>
      </c>
      <c r="AB615" s="152"/>
      <c r="AC615" s="153"/>
      <c r="AD615" s="153"/>
      <c r="AE615" s="153"/>
      <c r="AF615" s="153"/>
      <c r="AG615" s="153"/>
      <c r="AH615" s="151"/>
      <c r="AI615" s="156"/>
      <c r="AJ615" s="156"/>
      <c r="AK615" s="156"/>
      <c r="AL615" s="156"/>
      <c r="AM615" s="156"/>
      <c r="AN615" s="156"/>
      <c r="AO615" s="157"/>
      <c r="AP615" s="158"/>
      <c r="AQ615" s="158"/>
      <c r="AR615" s="158"/>
      <c r="AS615" s="158"/>
      <c r="AT615" s="158"/>
      <c r="AU615" s="158"/>
      <c r="AV615" s="158"/>
      <c r="AW615" s="178" t="str">
        <f>IF('DATA - Baseline'!AW615="Relaxed",1,IF('DATA - Baseline'!AW615="Rushed",2,IF('DATA - Baseline'!AW615="Happy",3,IF('DATA - Baseline'!AW615="Tired",4,""))))</f>
        <v/>
      </c>
      <c r="AX615" s="178" t="str">
        <f>IF('DATA - Baseline'!AX615="Relaxed",1,IF('DATA - Baseline'!AX615="Rushed",2,IF('DATA - Baseline'!AX615="Happy",3,IF('DATA - Baseline'!AX615="Tired",4,""))))</f>
        <v/>
      </c>
      <c r="AY615" s="154"/>
      <c r="AZ615" s="314" t="str">
        <f>IF('DATA - Baseline'!AZ615="Yes",1,IF('DATA - Baseline'!AZ615="No",2,""))</f>
        <v/>
      </c>
      <c r="BA615" s="273"/>
      <c r="BB615" s="159"/>
      <c r="BC615" s="159"/>
      <c r="BE615" s="175"/>
    </row>
    <row r="616" spans="1:57" s="132" customFormat="1" ht="15" x14ac:dyDescent="0.3">
      <c r="A616" s="148"/>
      <c r="B616" s="149"/>
      <c r="C616" s="236" t="str">
        <f t="shared" si="9"/>
        <v/>
      </c>
      <c r="D616" s="198" t="str">
        <f>IF('DATA - Baseline'!D616="","",'DATA - Baseline'!D616)</f>
        <v/>
      </c>
      <c r="E616" s="178" t="str">
        <f>IF('DATA - Baseline'!E616="","",'DATA - Baseline'!E616)</f>
        <v/>
      </c>
      <c r="F616" s="178" t="str">
        <f>IF('DATA - Baseline'!F616="","",'DATA - Baseline'!F616)</f>
        <v/>
      </c>
      <c r="G616" s="178" t="str">
        <f>IF('DATA - Baseline'!G615="","",INDEX(Codes,MATCH('DATA - Baseline'!G615,Modes,0)))</f>
        <v/>
      </c>
      <c r="H616" s="178"/>
      <c r="I616" s="178" t="str">
        <f>IF('DATA - Baseline'!I616="","",INDEX(Codes,MATCH('DATA - Baseline'!I616,Modes,0)))</f>
        <v/>
      </c>
      <c r="J616" s="134"/>
      <c r="K616" s="192" t="str">
        <f>IF('DATA - Baseline'!K616=0,"",IF('DATA - Baseline'!K616="","",'DATA - Baseline'!K616))</f>
        <v/>
      </c>
      <c r="L616" s="192" t="str">
        <f>IF('DATA - Baseline'!L616="Yes",1,IF('DATA - Baseline'!L616="No",2,""))</f>
        <v/>
      </c>
      <c r="M616" s="192" t="str">
        <f>IF('DATA - Baseline'!M616="Yes",1,IF('DATA - Baseline'!M616="No",2,""))</f>
        <v/>
      </c>
      <c r="N616" s="178" t="str">
        <f>IF('DATA - Baseline'!N616="Relaxed",1,IF('DATA - Baseline'!N616="Rushed",2,IF('DATA - Baseline'!N616="Happy",3,IF('DATA - Baseline'!N616="Frustrated",4,IF('DATA - Baseline'!N616="Other",5,"")))))</f>
        <v/>
      </c>
      <c r="O616" s="176"/>
      <c r="P616" s="178" t="str">
        <f>IF('DATA - Baseline'!P616="","",'DATA - Baseline'!P616)</f>
        <v/>
      </c>
      <c r="Q616" s="178" t="str">
        <f>IF('DATA - Baseline'!Q616="Boy",1,IF('DATA - Baseline'!Q616="Girl",2,""))</f>
        <v/>
      </c>
      <c r="R616" s="192" t="str">
        <f>IF('DATA - Baseline'!R616&gt;0,'DATA - Baseline'!R616,"")</f>
        <v/>
      </c>
      <c r="S616" s="178" t="str">
        <f>IF('DATA - Baseline'!S616="Less than 0.5km",1,IF('DATA - Baseline'!S616="0.51 to 1.59km",2,IF('DATA - Baseline'!S616="1.6 to 3km",3,IF('DATA - Baseline'!S616="Over 3km",4, ""))))</f>
        <v/>
      </c>
      <c r="T616" s="126"/>
      <c r="U616" s="135"/>
      <c r="V616" s="135"/>
      <c r="W616" s="135"/>
      <c r="X616" s="135"/>
      <c r="Y616" s="135"/>
      <c r="Z616" s="178" t="str">
        <f>IF('DATA - Baseline'!Z616="STRONGLY AGREE",1,IF('DATA - Baseline'!Z616="AGREE",2,IF('DATA - Baseline'!Z616="DISAGREE",3,IF('DATA - Baseline'!Z616="STRONGLY DISAGREE",4, ""))))</f>
        <v/>
      </c>
      <c r="AA616" s="178" t="str">
        <f>IF(C616="","",(IF(COUNTA('DATA - Baseline'!AB616:AV616)&gt;0,1,2)))</f>
        <v/>
      </c>
      <c r="AB616" s="152"/>
      <c r="AC616" s="153"/>
      <c r="AD616" s="153"/>
      <c r="AE616" s="153"/>
      <c r="AF616" s="153"/>
      <c r="AG616" s="153"/>
      <c r="AH616" s="151"/>
      <c r="AI616" s="156"/>
      <c r="AJ616" s="156"/>
      <c r="AK616" s="156"/>
      <c r="AL616" s="156"/>
      <c r="AM616" s="156"/>
      <c r="AN616" s="156"/>
      <c r="AO616" s="157"/>
      <c r="AP616" s="158"/>
      <c r="AQ616" s="158"/>
      <c r="AR616" s="158"/>
      <c r="AS616" s="158"/>
      <c r="AT616" s="158"/>
      <c r="AU616" s="158"/>
      <c r="AV616" s="158"/>
      <c r="AW616" s="178" t="str">
        <f>IF('DATA - Baseline'!AW616="Relaxed",1,IF('DATA - Baseline'!AW616="Rushed",2,IF('DATA - Baseline'!AW616="Happy",3,IF('DATA - Baseline'!AW616="Tired",4,""))))</f>
        <v/>
      </c>
      <c r="AX616" s="178" t="str">
        <f>IF('DATA - Baseline'!AX616="Relaxed",1,IF('DATA - Baseline'!AX616="Rushed",2,IF('DATA - Baseline'!AX616="Happy",3,IF('DATA - Baseline'!AX616="Tired",4,""))))</f>
        <v/>
      </c>
      <c r="AY616" s="154"/>
      <c r="AZ616" s="314" t="str">
        <f>IF('DATA - Baseline'!AZ616="Yes",1,IF('DATA - Baseline'!AZ616="No",2,""))</f>
        <v/>
      </c>
      <c r="BA616" s="273"/>
      <c r="BB616" s="159"/>
      <c r="BC616" s="159"/>
      <c r="BE616" s="175"/>
    </row>
    <row r="617" spans="1:57" s="132" customFormat="1" ht="15" x14ac:dyDescent="0.3">
      <c r="A617" s="148"/>
      <c r="B617" s="149"/>
      <c r="C617" s="236" t="str">
        <f t="shared" si="9"/>
        <v/>
      </c>
      <c r="D617" s="198" t="str">
        <f>IF('DATA - Baseline'!D617="","",'DATA - Baseline'!D617)</f>
        <v/>
      </c>
      <c r="E617" s="178" t="str">
        <f>IF('DATA - Baseline'!E617="","",'DATA - Baseline'!E617)</f>
        <v/>
      </c>
      <c r="F617" s="178" t="str">
        <f>IF('DATA - Baseline'!F617="","",'DATA - Baseline'!F617)</f>
        <v/>
      </c>
      <c r="G617" s="178" t="str">
        <f>IF('DATA - Baseline'!G616="","",INDEX(Codes,MATCH('DATA - Baseline'!G616,Modes,0)))</f>
        <v/>
      </c>
      <c r="H617" s="178"/>
      <c r="I617" s="178" t="str">
        <f>IF('DATA - Baseline'!I617="","",INDEX(Codes,MATCH('DATA - Baseline'!I617,Modes,0)))</f>
        <v/>
      </c>
      <c r="J617" s="134"/>
      <c r="K617" s="192" t="str">
        <f>IF('DATA - Baseline'!K617=0,"",IF('DATA - Baseline'!K617="","",'DATA - Baseline'!K617))</f>
        <v/>
      </c>
      <c r="L617" s="192" t="str">
        <f>IF('DATA - Baseline'!L617="Yes",1,IF('DATA - Baseline'!L617="No",2,""))</f>
        <v/>
      </c>
      <c r="M617" s="192" t="str">
        <f>IF('DATA - Baseline'!M617="Yes",1,IF('DATA - Baseline'!M617="No",2,""))</f>
        <v/>
      </c>
      <c r="N617" s="178" t="str">
        <f>IF('DATA - Baseline'!N617="Relaxed",1,IF('DATA - Baseline'!N617="Rushed",2,IF('DATA - Baseline'!N617="Happy",3,IF('DATA - Baseline'!N617="Frustrated",4,IF('DATA - Baseline'!N617="Other",5,"")))))</f>
        <v/>
      </c>
      <c r="O617" s="176"/>
      <c r="P617" s="178" t="str">
        <f>IF('DATA - Baseline'!P617="","",'DATA - Baseline'!P617)</f>
        <v/>
      </c>
      <c r="Q617" s="178" t="str">
        <f>IF('DATA - Baseline'!Q617="Boy",1,IF('DATA - Baseline'!Q617="Girl",2,""))</f>
        <v/>
      </c>
      <c r="R617" s="192" t="str">
        <f>IF('DATA - Baseline'!R617&gt;0,'DATA - Baseline'!R617,"")</f>
        <v/>
      </c>
      <c r="S617" s="178" t="str">
        <f>IF('DATA - Baseline'!S617="Less than 0.5km",1,IF('DATA - Baseline'!S617="0.51 to 1.59km",2,IF('DATA - Baseline'!S617="1.6 to 3km",3,IF('DATA - Baseline'!S617="Over 3km",4, ""))))</f>
        <v/>
      </c>
      <c r="T617" s="126"/>
      <c r="U617" s="135"/>
      <c r="V617" s="135"/>
      <c r="W617" s="135"/>
      <c r="X617" s="135"/>
      <c r="Y617" s="135"/>
      <c r="Z617" s="178" t="str">
        <f>IF('DATA - Baseline'!Z617="STRONGLY AGREE",1,IF('DATA - Baseline'!Z617="AGREE",2,IF('DATA - Baseline'!Z617="DISAGREE",3,IF('DATA - Baseline'!Z617="STRONGLY DISAGREE",4, ""))))</f>
        <v/>
      </c>
      <c r="AA617" s="178" t="str">
        <f>IF(C617="","",(IF(COUNTA('DATA - Baseline'!AB617:AV617)&gt;0,1,2)))</f>
        <v/>
      </c>
      <c r="AB617" s="152"/>
      <c r="AC617" s="153"/>
      <c r="AD617" s="153"/>
      <c r="AE617" s="153"/>
      <c r="AF617" s="153"/>
      <c r="AG617" s="153"/>
      <c r="AH617" s="151"/>
      <c r="AI617" s="156"/>
      <c r="AJ617" s="156"/>
      <c r="AK617" s="156"/>
      <c r="AL617" s="156"/>
      <c r="AM617" s="156"/>
      <c r="AN617" s="156"/>
      <c r="AO617" s="157"/>
      <c r="AP617" s="158"/>
      <c r="AQ617" s="158"/>
      <c r="AR617" s="158"/>
      <c r="AS617" s="158"/>
      <c r="AT617" s="158"/>
      <c r="AU617" s="158"/>
      <c r="AV617" s="158"/>
      <c r="AW617" s="178" t="str">
        <f>IF('DATA - Baseline'!AW617="Relaxed",1,IF('DATA - Baseline'!AW617="Rushed",2,IF('DATA - Baseline'!AW617="Happy",3,IF('DATA - Baseline'!AW617="Tired",4,""))))</f>
        <v/>
      </c>
      <c r="AX617" s="178" t="str">
        <f>IF('DATA - Baseline'!AX617="Relaxed",1,IF('DATA - Baseline'!AX617="Rushed",2,IF('DATA - Baseline'!AX617="Happy",3,IF('DATA - Baseline'!AX617="Tired",4,""))))</f>
        <v/>
      </c>
      <c r="AY617" s="154"/>
      <c r="AZ617" s="314" t="str">
        <f>IF('DATA - Baseline'!AZ617="Yes",1,IF('DATA - Baseline'!AZ617="No",2,""))</f>
        <v/>
      </c>
      <c r="BA617" s="273"/>
      <c r="BB617" s="159"/>
      <c r="BC617" s="159"/>
      <c r="BE617" s="175"/>
    </row>
    <row r="618" spans="1:57" s="132" customFormat="1" ht="15" x14ac:dyDescent="0.3">
      <c r="A618" s="148"/>
      <c r="B618" s="149"/>
      <c r="C618" s="236" t="str">
        <f t="shared" si="9"/>
        <v/>
      </c>
      <c r="D618" s="198" t="str">
        <f>IF('DATA - Baseline'!D618="","",'DATA - Baseline'!D618)</f>
        <v/>
      </c>
      <c r="E618" s="178" t="str">
        <f>IF('DATA - Baseline'!E618="","",'DATA - Baseline'!E618)</f>
        <v/>
      </c>
      <c r="F618" s="178" t="str">
        <f>IF('DATA - Baseline'!F618="","",'DATA - Baseline'!F618)</f>
        <v/>
      </c>
      <c r="G618" s="178" t="str">
        <f>IF('DATA - Baseline'!G617="","",INDEX(Codes,MATCH('DATA - Baseline'!G617,Modes,0)))</f>
        <v/>
      </c>
      <c r="H618" s="178"/>
      <c r="I618" s="178" t="str">
        <f>IF('DATA - Baseline'!I618="","",INDEX(Codes,MATCH('DATA - Baseline'!I618,Modes,0)))</f>
        <v/>
      </c>
      <c r="J618" s="134"/>
      <c r="K618" s="192" t="str">
        <f>IF('DATA - Baseline'!K618=0,"",IF('DATA - Baseline'!K618="","",'DATA - Baseline'!K618))</f>
        <v/>
      </c>
      <c r="L618" s="192" t="str">
        <f>IF('DATA - Baseline'!L618="Yes",1,IF('DATA - Baseline'!L618="No",2,""))</f>
        <v/>
      </c>
      <c r="M618" s="192" t="str">
        <f>IF('DATA - Baseline'!M618="Yes",1,IF('DATA - Baseline'!M618="No",2,""))</f>
        <v/>
      </c>
      <c r="N618" s="178" t="str">
        <f>IF('DATA - Baseline'!N618="Relaxed",1,IF('DATA - Baseline'!N618="Rushed",2,IF('DATA - Baseline'!N618="Happy",3,IF('DATA - Baseline'!N618="Frustrated",4,IF('DATA - Baseline'!N618="Other",5,"")))))</f>
        <v/>
      </c>
      <c r="O618" s="176"/>
      <c r="P618" s="178" t="str">
        <f>IF('DATA - Baseline'!P618="","",'DATA - Baseline'!P618)</f>
        <v/>
      </c>
      <c r="Q618" s="178" t="str">
        <f>IF('DATA - Baseline'!Q618="Boy",1,IF('DATA - Baseline'!Q618="Girl",2,""))</f>
        <v/>
      </c>
      <c r="R618" s="192" t="str">
        <f>IF('DATA - Baseline'!R618&gt;0,'DATA - Baseline'!R618,"")</f>
        <v/>
      </c>
      <c r="S618" s="178" t="str">
        <f>IF('DATA - Baseline'!S618="Less than 0.5km",1,IF('DATA - Baseline'!S618="0.51 to 1.59km",2,IF('DATA - Baseline'!S618="1.6 to 3km",3,IF('DATA - Baseline'!S618="Over 3km",4, ""))))</f>
        <v/>
      </c>
      <c r="T618" s="126"/>
      <c r="U618" s="135"/>
      <c r="V618" s="135"/>
      <c r="W618" s="135"/>
      <c r="X618" s="135"/>
      <c r="Y618" s="135"/>
      <c r="Z618" s="178" t="str">
        <f>IF('DATA - Baseline'!Z618="STRONGLY AGREE",1,IF('DATA - Baseline'!Z618="AGREE",2,IF('DATA - Baseline'!Z618="DISAGREE",3,IF('DATA - Baseline'!Z618="STRONGLY DISAGREE",4, ""))))</f>
        <v/>
      </c>
      <c r="AA618" s="178" t="str">
        <f>IF(C618="","",(IF(COUNTA('DATA - Baseline'!AB618:AV618)&gt;0,1,2)))</f>
        <v/>
      </c>
      <c r="AB618" s="152"/>
      <c r="AC618" s="153"/>
      <c r="AD618" s="153"/>
      <c r="AE618" s="153"/>
      <c r="AF618" s="153"/>
      <c r="AG618" s="153"/>
      <c r="AH618" s="151"/>
      <c r="AI618" s="156"/>
      <c r="AJ618" s="156"/>
      <c r="AK618" s="156"/>
      <c r="AL618" s="156"/>
      <c r="AM618" s="156"/>
      <c r="AN618" s="156"/>
      <c r="AO618" s="157"/>
      <c r="AP618" s="158"/>
      <c r="AQ618" s="158"/>
      <c r="AR618" s="158"/>
      <c r="AS618" s="158"/>
      <c r="AT618" s="158"/>
      <c r="AU618" s="158"/>
      <c r="AV618" s="158"/>
      <c r="AW618" s="178" t="str">
        <f>IF('DATA - Baseline'!AW618="Relaxed",1,IF('DATA - Baseline'!AW618="Rushed",2,IF('DATA - Baseline'!AW618="Happy",3,IF('DATA - Baseline'!AW618="Tired",4,""))))</f>
        <v/>
      </c>
      <c r="AX618" s="178" t="str">
        <f>IF('DATA - Baseline'!AX618="Relaxed",1,IF('DATA - Baseline'!AX618="Rushed",2,IF('DATA - Baseline'!AX618="Happy",3,IF('DATA - Baseline'!AX618="Tired",4,""))))</f>
        <v/>
      </c>
      <c r="AY618" s="154"/>
      <c r="AZ618" s="314" t="str">
        <f>IF('DATA - Baseline'!AZ618="Yes",1,IF('DATA - Baseline'!AZ618="No",2,""))</f>
        <v/>
      </c>
      <c r="BA618" s="273"/>
      <c r="BB618" s="159"/>
      <c r="BC618" s="159"/>
      <c r="BE618" s="175"/>
    </row>
    <row r="619" spans="1:57" s="132" customFormat="1" ht="15" x14ac:dyDescent="0.3">
      <c r="A619" s="148"/>
      <c r="B619" s="149"/>
      <c r="C619" s="236" t="str">
        <f t="shared" si="9"/>
        <v/>
      </c>
      <c r="D619" s="198" t="str">
        <f>IF('DATA - Baseline'!D619="","",'DATA - Baseline'!D619)</f>
        <v/>
      </c>
      <c r="E619" s="178" t="str">
        <f>IF('DATA - Baseline'!E619="","",'DATA - Baseline'!E619)</f>
        <v/>
      </c>
      <c r="F619" s="178" t="str">
        <f>IF('DATA - Baseline'!F619="","",'DATA - Baseline'!F619)</f>
        <v/>
      </c>
      <c r="G619" s="178" t="str">
        <f>IF('DATA - Baseline'!G618="","",INDEX(Codes,MATCH('DATA - Baseline'!G618,Modes,0)))</f>
        <v/>
      </c>
      <c r="H619" s="178"/>
      <c r="I619" s="178" t="str">
        <f>IF('DATA - Baseline'!I619="","",INDEX(Codes,MATCH('DATA - Baseline'!I619,Modes,0)))</f>
        <v/>
      </c>
      <c r="J619" s="134"/>
      <c r="K619" s="192" t="str">
        <f>IF('DATA - Baseline'!K619=0,"",IF('DATA - Baseline'!K619="","",'DATA - Baseline'!K619))</f>
        <v/>
      </c>
      <c r="L619" s="192" t="str">
        <f>IF('DATA - Baseline'!L619="Yes",1,IF('DATA - Baseline'!L619="No",2,""))</f>
        <v/>
      </c>
      <c r="M619" s="192" t="str">
        <f>IF('DATA - Baseline'!M619="Yes",1,IF('DATA - Baseline'!M619="No",2,""))</f>
        <v/>
      </c>
      <c r="N619" s="178" t="str">
        <f>IF('DATA - Baseline'!N619="Relaxed",1,IF('DATA - Baseline'!N619="Rushed",2,IF('DATA - Baseline'!N619="Happy",3,IF('DATA - Baseline'!N619="Frustrated",4,IF('DATA - Baseline'!N619="Other",5,"")))))</f>
        <v/>
      </c>
      <c r="O619" s="176"/>
      <c r="P619" s="178" t="str">
        <f>IF('DATA - Baseline'!P619="","",'DATA - Baseline'!P619)</f>
        <v/>
      </c>
      <c r="Q619" s="178" t="str">
        <f>IF('DATA - Baseline'!Q619="Boy",1,IF('DATA - Baseline'!Q619="Girl",2,""))</f>
        <v/>
      </c>
      <c r="R619" s="192" t="str">
        <f>IF('DATA - Baseline'!R619&gt;0,'DATA - Baseline'!R619,"")</f>
        <v/>
      </c>
      <c r="S619" s="178" t="str">
        <f>IF('DATA - Baseline'!S619="Less than 0.5km",1,IF('DATA - Baseline'!S619="0.51 to 1.59km",2,IF('DATA - Baseline'!S619="1.6 to 3km",3,IF('DATA - Baseline'!S619="Over 3km",4, ""))))</f>
        <v/>
      </c>
      <c r="T619" s="126"/>
      <c r="U619" s="135"/>
      <c r="V619" s="135"/>
      <c r="W619" s="135"/>
      <c r="X619" s="135"/>
      <c r="Y619" s="135"/>
      <c r="Z619" s="178" t="str">
        <f>IF('DATA - Baseline'!Z619="STRONGLY AGREE",1,IF('DATA - Baseline'!Z619="AGREE",2,IF('DATA - Baseline'!Z619="DISAGREE",3,IF('DATA - Baseline'!Z619="STRONGLY DISAGREE",4, ""))))</f>
        <v/>
      </c>
      <c r="AA619" s="178" t="str">
        <f>IF(C619="","",(IF(COUNTA('DATA - Baseline'!AB619:AV619)&gt;0,1,2)))</f>
        <v/>
      </c>
      <c r="AB619" s="152"/>
      <c r="AC619" s="153"/>
      <c r="AD619" s="153"/>
      <c r="AE619" s="153"/>
      <c r="AF619" s="153"/>
      <c r="AG619" s="153"/>
      <c r="AH619" s="151"/>
      <c r="AI619" s="156"/>
      <c r="AJ619" s="156"/>
      <c r="AK619" s="156"/>
      <c r="AL619" s="156"/>
      <c r="AM619" s="156"/>
      <c r="AN619" s="156"/>
      <c r="AO619" s="157"/>
      <c r="AP619" s="158"/>
      <c r="AQ619" s="158"/>
      <c r="AR619" s="158"/>
      <c r="AS619" s="158"/>
      <c r="AT619" s="158"/>
      <c r="AU619" s="158"/>
      <c r="AV619" s="158"/>
      <c r="AW619" s="178" t="str">
        <f>IF('DATA - Baseline'!AW619="Relaxed",1,IF('DATA - Baseline'!AW619="Rushed",2,IF('DATA - Baseline'!AW619="Happy",3,IF('DATA - Baseline'!AW619="Tired",4,""))))</f>
        <v/>
      </c>
      <c r="AX619" s="178" t="str">
        <f>IF('DATA - Baseline'!AX619="Relaxed",1,IF('DATA - Baseline'!AX619="Rushed",2,IF('DATA - Baseline'!AX619="Happy",3,IF('DATA - Baseline'!AX619="Tired",4,""))))</f>
        <v/>
      </c>
      <c r="AY619" s="154"/>
      <c r="AZ619" s="314" t="str">
        <f>IF('DATA - Baseline'!AZ619="Yes",1,IF('DATA - Baseline'!AZ619="No",2,""))</f>
        <v/>
      </c>
      <c r="BA619" s="273"/>
      <c r="BB619" s="159"/>
      <c r="BC619" s="159"/>
      <c r="BE619" s="175"/>
    </row>
    <row r="620" spans="1:57" s="132" customFormat="1" ht="15" x14ac:dyDescent="0.3">
      <c r="A620" s="148"/>
      <c r="B620" s="149"/>
      <c r="C620" s="236" t="str">
        <f t="shared" si="9"/>
        <v/>
      </c>
      <c r="D620" s="198" t="str">
        <f>IF('DATA - Baseline'!D620="","",'DATA - Baseline'!D620)</f>
        <v/>
      </c>
      <c r="E620" s="178" t="str">
        <f>IF('DATA - Baseline'!E620="","",'DATA - Baseline'!E620)</f>
        <v/>
      </c>
      <c r="F620" s="178" t="str">
        <f>IF('DATA - Baseline'!F620="","",'DATA - Baseline'!F620)</f>
        <v/>
      </c>
      <c r="G620" s="178" t="str">
        <f>IF('DATA - Baseline'!G619="","",INDEX(Codes,MATCH('DATA - Baseline'!G619,Modes,0)))</f>
        <v/>
      </c>
      <c r="H620" s="178"/>
      <c r="I620" s="178" t="str">
        <f>IF('DATA - Baseline'!I620="","",INDEX(Codes,MATCH('DATA - Baseline'!I620,Modes,0)))</f>
        <v/>
      </c>
      <c r="J620" s="134"/>
      <c r="K620" s="192" t="str">
        <f>IF('DATA - Baseline'!K620=0,"",IF('DATA - Baseline'!K620="","",'DATA - Baseline'!K620))</f>
        <v/>
      </c>
      <c r="L620" s="192" t="str">
        <f>IF('DATA - Baseline'!L620="Yes",1,IF('DATA - Baseline'!L620="No",2,""))</f>
        <v/>
      </c>
      <c r="M620" s="192" t="str">
        <f>IF('DATA - Baseline'!M620="Yes",1,IF('DATA - Baseline'!M620="No",2,""))</f>
        <v/>
      </c>
      <c r="N620" s="178" t="str">
        <f>IF('DATA - Baseline'!N620="Relaxed",1,IF('DATA - Baseline'!N620="Rushed",2,IF('DATA - Baseline'!N620="Happy",3,IF('DATA - Baseline'!N620="Frustrated",4,IF('DATA - Baseline'!N620="Other",5,"")))))</f>
        <v/>
      </c>
      <c r="O620" s="176"/>
      <c r="P620" s="178" t="str">
        <f>IF('DATA - Baseline'!P620="","",'DATA - Baseline'!P620)</f>
        <v/>
      </c>
      <c r="Q620" s="178" t="str">
        <f>IF('DATA - Baseline'!Q620="Boy",1,IF('DATA - Baseline'!Q620="Girl",2,""))</f>
        <v/>
      </c>
      <c r="R620" s="192" t="str">
        <f>IF('DATA - Baseline'!R620&gt;0,'DATA - Baseline'!R620,"")</f>
        <v/>
      </c>
      <c r="S620" s="178" t="str">
        <f>IF('DATA - Baseline'!S620="Less than 0.5km",1,IF('DATA - Baseline'!S620="0.51 to 1.59km",2,IF('DATA - Baseline'!S620="1.6 to 3km",3,IF('DATA - Baseline'!S620="Over 3km",4, ""))))</f>
        <v/>
      </c>
      <c r="T620" s="126"/>
      <c r="U620" s="135"/>
      <c r="V620" s="135"/>
      <c r="W620" s="135"/>
      <c r="X620" s="135"/>
      <c r="Y620" s="135"/>
      <c r="Z620" s="178" t="str">
        <f>IF('DATA - Baseline'!Z620="STRONGLY AGREE",1,IF('DATA - Baseline'!Z620="AGREE",2,IF('DATA - Baseline'!Z620="DISAGREE",3,IF('DATA - Baseline'!Z620="STRONGLY DISAGREE",4, ""))))</f>
        <v/>
      </c>
      <c r="AA620" s="178" t="str">
        <f>IF(C620="","",(IF(COUNTA('DATA - Baseline'!AB620:AV620)&gt;0,1,2)))</f>
        <v/>
      </c>
      <c r="AB620" s="152"/>
      <c r="AC620" s="153"/>
      <c r="AD620" s="153"/>
      <c r="AE620" s="153"/>
      <c r="AF620" s="153"/>
      <c r="AG620" s="153"/>
      <c r="AH620" s="151"/>
      <c r="AI620" s="156"/>
      <c r="AJ620" s="156"/>
      <c r="AK620" s="156"/>
      <c r="AL620" s="156"/>
      <c r="AM620" s="156"/>
      <c r="AN620" s="156"/>
      <c r="AO620" s="157"/>
      <c r="AP620" s="158"/>
      <c r="AQ620" s="158"/>
      <c r="AR620" s="158"/>
      <c r="AS620" s="158"/>
      <c r="AT620" s="158"/>
      <c r="AU620" s="158"/>
      <c r="AV620" s="158"/>
      <c r="AW620" s="178" t="str">
        <f>IF('DATA - Baseline'!AW620="Relaxed",1,IF('DATA - Baseline'!AW620="Rushed",2,IF('DATA - Baseline'!AW620="Happy",3,IF('DATA - Baseline'!AW620="Tired",4,""))))</f>
        <v/>
      </c>
      <c r="AX620" s="178" t="str">
        <f>IF('DATA - Baseline'!AX620="Relaxed",1,IF('DATA - Baseline'!AX620="Rushed",2,IF('DATA - Baseline'!AX620="Happy",3,IF('DATA - Baseline'!AX620="Tired",4,""))))</f>
        <v/>
      </c>
      <c r="AY620" s="154"/>
      <c r="AZ620" s="314" t="str">
        <f>IF('DATA - Baseline'!AZ620="Yes",1,IF('DATA - Baseline'!AZ620="No",2,""))</f>
        <v/>
      </c>
      <c r="BA620" s="273"/>
      <c r="BB620" s="159"/>
      <c r="BC620" s="159"/>
      <c r="BE620" s="175"/>
    </row>
    <row r="621" spans="1:57" s="132" customFormat="1" ht="15" x14ac:dyDescent="0.3">
      <c r="A621" s="148"/>
      <c r="B621" s="149"/>
      <c r="C621" s="236" t="str">
        <f t="shared" si="9"/>
        <v/>
      </c>
      <c r="D621" s="198" t="str">
        <f>IF('DATA - Baseline'!D621="","",'DATA - Baseline'!D621)</f>
        <v/>
      </c>
      <c r="E621" s="178" t="str">
        <f>IF('DATA - Baseline'!E621="","",'DATA - Baseline'!E621)</f>
        <v/>
      </c>
      <c r="F621" s="178" t="str">
        <f>IF('DATA - Baseline'!F621="","",'DATA - Baseline'!F621)</f>
        <v/>
      </c>
      <c r="G621" s="178" t="str">
        <f>IF('DATA - Baseline'!G620="","",INDEX(Codes,MATCH('DATA - Baseline'!G620,Modes,0)))</f>
        <v/>
      </c>
      <c r="H621" s="178"/>
      <c r="I621" s="178" t="str">
        <f>IF('DATA - Baseline'!I621="","",INDEX(Codes,MATCH('DATA - Baseline'!I621,Modes,0)))</f>
        <v/>
      </c>
      <c r="J621" s="134"/>
      <c r="K621" s="192" t="str">
        <f>IF('DATA - Baseline'!K621=0,"",IF('DATA - Baseline'!K621="","",'DATA - Baseline'!K621))</f>
        <v/>
      </c>
      <c r="L621" s="192" t="str">
        <f>IF('DATA - Baseline'!L621="Yes",1,IF('DATA - Baseline'!L621="No",2,""))</f>
        <v/>
      </c>
      <c r="M621" s="192" t="str">
        <f>IF('DATA - Baseline'!M621="Yes",1,IF('DATA - Baseline'!M621="No",2,""))</f>
        <v/>
      </c>
      <c r="N621" s="178" t="str">
        <f>IF('DATA - Baseline'!N621="Relaxed",1,IF('DATA - Baseline'!N621="Rushed",2,IF('DATA - Baseline'!N621="Happy",3,IF('DATA - Baseline'!N621="Frustrated",4,IF('DATA - Baseline'!N621="Other",5,"")))))</f>
        <v/>
      </c>
      <c r="O621" s="176"/>
      <c r="P621" s="178" t="str">
        <f>IF('DATA - Baseline'!P621="","",'DATA - Baseline'!P621)</f>
        <v/>
      </c>
      <c r="Q621" s="178" t="str">
        <f>IF('DATA - Baseline'!Q621="Boy",1,IF('DATA - Baseline'!Q621="Girl",2,""))</f>
        <v/>
      </c>
      <c r="R621" s="192" t="str">
        <f>IF('DATA - Baseline'!R621&gt;0,'DATA - Baseline'!R621,"")</f>
        <v/>
      </c>
      <c r="S621" s="178" t="str">
        <f>IF('DATA - Baseline'!S621="Less than 0.5km",1,IF('DATA - Baseline'!S621="0.51 to 1.59km",2,IF('DATA - Baseline'!S621="1.6 to 3km",3,IF('DATA - Baseline'!S621="Over 3km",4, ""))))</f>
        <v/>
      </c>
      <c r="T621" s="126"/>
      <c r="U621" s="135"/>
      <c r="V621" s="135"/>
      <c r="W621" s="135"/>
      <c r="X621" s="135"/>
      <c r="Y621" s="135"/>
      <c r="Z621" s="178" t="str">
        <f>IF('DATA - Baseline'!Z621="STRONGLY AGREE",1,IF('DATA - Baseline'!Z621="AGREE",2,IF('DATA - Baseline'!Z621="DISAGREE",3,IF('DATA - Baseline'!Z621="STRONGLY DISAGREE",4, ""))))</f>
        <v/>
      </c>
      <c r="AA621" s="178" t="str">
        <f>IF(C621="","",(IF(COUNTA('DATA - Baseline'!AB621:AV621)&gt;0,1,2)))</f>
        <v/>
      </c>
      <c r="AB621" s="152"/>
      <c r="AC621" s="153"/>
      <c r="AD621" s="153"/>
      <c r="AE621" s="153"/>
      <c r="AF621" s="153"/>
      <c r="AG621" s="153"/>
      <c r="AH621" s="151"/>
      <c r="AI621" s="156"/>
      <c r="AJ621" s="156"/>
      <c r="AK621" s="156"/>
      <c r="AL621" s="156"/>
      <c r="AM621" s="156"/>
      <c r="AN621" s="156"/>
      <c r="AO621" s="157"/>
      <c r="AP621" s="158"/>
      <c r="AQ621" s="158"/>
      <c r="AR621" s="158"/>
      <c r="AS621" s="158"/>
      <c r="AT621" s="158"/>
      <c r="AU621" s="158"/>
      <c r="AV621" s="158"/>
      <c r="AW621" s="178" t="str">
        <f>IF('DATA - Baseline'!AW621="Relaxed",1,IF('DATA - Baseline'!AW621="Rushed",2,IF('DATA - Baseline'!AW621="Happy",3,IF('DATA - Baseline'!AW621="Tired",4,""))))</f>
        <v/>
      </c>
      <c r="AX621" s="178" t="str">
        <f>IF('DATA - Baseline'!AX621="Relaxed",1,IF('DATA - Baseline'!AX621="Rushed",2,IF('DATA - Baseline'!AX621="Happy",3,IF('DATA - Baseline'!AX621="Tired",4,""))))</f>
        <v/>
      </c>
      <c r="AY621" s="154"/>
      <c r="AZ621" s="314" t="str">
        <f>IF('DATA - Baseline'!AZ621="Yes",1,IF('DATA - Baseline'!AZ621="No",2,""))</f>
        <v/>
      </c>
      <c r="BA621" s="273"/>
      <c r="BB621" s="159"/>
      <c r="BC621" s="159"/>
      <c r="BE621" s="175"/>
    </row>
    <row r="622" spans="1:57" s="132" customFormat="1" ht="15" x14ac:dyDescent="0.3">
      <c r="A622" s="148"/>
      <c r="B622" s="149"/>
      <c r="C622" s="236" t="str">
        <f t="shared" si="9"/>
        <v/>
      </c>
      <c r="D622" s="198" t="str">
        <f>IF('DATA - Baseline'!D622="","",'DATA - Baseline'!D622)</f>
        <v/>
      </c>
      <c r="E622" s="178" t="str">
        <f>IF('DATA - Baseline'!E622="","",'DATA - Baseline'!E622)</f>
        <v/>
      </c>
      <c r="F622" s="178" t="str">
        <f>IF('DATA - Baseline'!F622="","",'DATA - Baseline'!F622)</f>
        <v/>
      </c>
      <c r="G622" s="178" t="str">
        <f>IF('DATA - Baseline'!G621="","",INDEX(Codes,MATCH('DATA - Baseline'!G621,Modes,0)))</f>
        <v/>
      </c>
      <c r="H622" s="178"/>
      <c r="I622" s="178" t="str">
        <f>IF('DATA - Baseline'!I622="","",INDEX(Codes,MATCH('DATA - Baseline'!I622,Modes,0)))</f>
        <v/>
      </c>
      <c r="J622" s="134"/>
      <c r="K622" s="192" t="str">
        <f>IF('DATA - Baseline'!K622=0,"",IF('DATA - Baseline'!K622="","",'DATA - Baseline'!K622))</f>
        <v/>
      </c>
      <c r="L622" s="192" t="str">
        <f>IF('DATA - Baseline'!L622="Yes",1,IF('DATA - Baseline'!L622="No",2,""))</f>
        <v/>
      </c>
      <c r="M622" s="192" t="str">
        <f>IF('DATA - Baseline'!M622="Yes",1,IF('DATA - Baseline'!M622="No",2,""))</f>
        <v/>
      </c>
      <c r="N622" s="178" t="str">
        <f>IF('DATA - Baseline'!N622="Relaxed",1,IF('DATA - Baseline'!N622="Rushed",2,IF('DATA - Baseline'!N622="Happy",3,IF('DATA - Baseline'!N622="Frustrated",4,IF('DATA - Baseline'!N622="Other",5,"")))))</f>
        <v/>
      </c>
      <c r="O622" s="176"/>
      <c r="P622" s="178" t="str">
        <f>IF('DATA - Baseline'!P622="","",'DATA - Baseline'!P622)</f>
        <v/>
      </c>
      <c r="Q622" s="178" t="str">
        <f>IF('DATA - Baseline'!Q622="Boy",1,IF('DATA - Baseline'!Q622="Girl",2,""))</f>
        <v/>
      </c>
      <c r="R622" s="192" t="str">
        <f>IF('DATA - Baseline'!R622&gt;0,'DATA - Baseline'!R622,"")</f>
        <v/>
      </c>
      <c r="S622" s="178" t="str">
        <f>IF('DATA - Baseline'!S622="Less than 0.5km",1,IF('DATA - Baseline'!S622="0.51 to 1.59km",2,IF('DATA - Baseline'!S622="1.6 to 3km",3,IF('DATA - Baseline'!S622="Over 3km",4, ""))))</f>
        <v/>
      </c>
      <c r="T622" s="126"/>
      <c r="U622" s="135"/>
      <c r="V622" s="135"/>
      <c r="W622" s="135"/>
      <c r="X622" s="135"/>
      <c r="Y622" s="135"/>
      <c r="Z622" s="178" t="str">
        <f>IF('DATA - Baseline'!Z622="STRONGLY AGREE",1,IF('DATA - Baseline'!Z622="AGREE",2,IF('DATA - Baseline'!Z622="DISAGREE",3,IF('DATA - Baseline'!Z622="STRONGLY DISAGREE",4, ""))))</f>
        <v/>
      </c>
      <c r="AA622" s="178" t="str">
        <f>IF(C622="","",(IF(COUNTA('DATA - Baseline'!AB622:AV622)&gt;0,1,2)))</f>
        <v/>
      </c>
      <c r="AB622" s="152"/>
      <c r="AC622" s="153"/>
      <c r="AD622" s="153"/>
      <c r="AE622" s="153"/>
      <c r="AF622" s="153"/>
      <c r="AG622" s="153"/>
      <c r="AH622" s="151"/>
      <c r="AI622" s="156"/>
      <c r="AJ622" s="156"/>
      <c r="AK622" s="156"/>
      <c r="AL622" s="156"/>
      <c r="AM622" s="156"/>
      <c r="AN622" s="156"/>
      <c r="AO622" s="157"/>
      <c r="AP622" s="158"/>
      <c r="AQ622" s="158"/>
      <c r="AR622" s="158"/>
      <c r="AS622" s="158"/>
      <c r="AT622" s="158"/>
      <c r="AU622" s="158"/>
      <c r="AV622" s="158"/>
      <c r="AW622" s="178" t="str">
        <f>IF('DATA - Baseline'!AW622="Relaxed",1,IF('DATA - Baseline'!AW622="Rushed",2,IF('DATA - Baseline'!AW622="Happy",3,IF('DATA - Baseline'!AW622="Tired",4,""))))</f>
        <v/>
      </c>
      <c r="AX622" s="178" t="str">
        <f>IF('DATA - Baseline'!AX622="Relaxed",1,IF('DATA - Baseline'!AX622="Rushed",2,IF('DATA - Baseline'!AX622="Happy",3,IF('DATA - Baseline'!AX622="Tired",4,""))))</f>
        <v/>
      </c>
      <c r="AY622" s="154"/>
      <c r="AZ622" s="314" t="str">
        <f>IF('DATA - Baseline'!AZ622="Yes",1,IF('DATA - Baseline'!AZ622="No",2,""))</f>
        <v/>
      </c>
      <c r="BA622" s="273"/>
      <c r="BB622" s="159"/>
      <c r="BC622" s="159"/>
      <c r="BE622" s="175"/>
    </row>
    <row r="623" spans="1:57" s="132" customFormat="1" ht="15" x14ac:dyDescent="0.3">
      <c r="A623" s="148"/>
      <c r="B623" s="149"/>
      <c r="C623" s="236" t="str">
        <f t="shared" si="9"/>
        <v/>
      </c>
      <c r="D623" s="198" t="str">
        <f>IF('DATA - Baseline'!D623="","",'DATA - Baseline'!D623)</f>
        <v/>
      </c>
      <c r="E623" s="178" t="str">
        <f>IF('DATA - Baseline'!E623="","",'DATA - Baseline'!E623)</f>
        <v/>
      </c>
      <c r="F623" s="178" t="str">
        <f>IF('DATA - Baseline'!F623="","",'DATA - Baseline'!F623)</f>
        <v/>
      </c>
      <c r="G623" s="178" t="str">
        <f>IF('DATA - Baseline'!G622="","",INDEX(Codes,MATCH('DATA - Baseline'!G622,Modes,0)))</f>
        <v/>
      </c>
      <c r="H623" s="178"/>
      <c r="I623" s="178" t="str">
        <f>IF('DATA - Baseline'!I623="","",INDEX(Codes,MATCH('DATA - Baseline'!I623,Modes,0)))</f>
        <v/>
      </c>
      <c r="J623" s="134"/>
      <c r="K623" s="192" t="str">
        <f>IF('DATA - Baseline'!K623=0,"",IF('DATA - Baseline'!K623="","",'DATA - Baseline'!K623))</f>
        <v/>
      </c>
      <c r="L623" s="192" t="str">
        <f>IF('DATA - Baseline'!L623="Yes",1,IF('DATA - Baseline'!L623="No",2,""))</f>
        <v/>
      </c>
      <c r="M623" s="192" t="str">
        <f>IF('DATA - Baseline'!M623="Yes",1,IF('DATA - Baseline'!M623="No",2,""))</f>
        <v/>
      </c>
      <c r="N623" s="178" t="str">
        <f>IF('DATA - Baseline'!N623="Relaxed",1,IF('DATA - Baseline'!N623="Rushed",2,IF('DATA - Baseline'!N623="Happy",3,IF('DATA - Baseline'!N623="Frustrated",4,IF('DATA - Baseline'!N623="Other",5,"")))))</f>
        <v/>
      </c>
      <c r="O623" s="176"/>
      <c r="P623" s="178" t="str">
        <f>IF('DATA - Baseline'!P623="","",'DATA - Baseline'!P623)</f>
        <v/>
      </c>
      <c r="Q623" s="178" t="str">
        <f>IF('DATA - Baseline'!Q623="Boy",1,IF('DATA - Baseline'!Q623="Girl",2,""))</f>
        <v/>
      </c>
      <c r="R623" s="192" t="str">
        <f>IF('DATA - Baseline'!R623&gt;0,'DATA - Baseline'!R623,"")</f>
        <v/>
      </c>
      <c r="S623" s="178" t="str">
        <f>IF('DATA - Baseline'!S623="Less than 0.5km",1,IF('DATA - Baseline'!S623="0.51 to 1.59km",2,IF('DATA - Baseline'!S623="1.6 to 3km",3,IF('DATA - Baseline'!S623="Over 3km",4, ""))))</f>
        <v/>
      </c>
      <c r="T623" s="126"/>
      <c r="U623" s="135"/>
      <c r="V623" s="135"/>
      <c r="W623" s="135"/>
      <c r="X623" s="135"/>
      <c r="Y623" s="135"/>
      <c r="Z623" s="178" t="str">
        <f>IF('DATA - Baseline'!Z623="STRONGLY AGREE",1,IF('DATA - Baseline'!Z623="AGREE",2,IF('DATA - Baseline'!Z623="DISAGREE",3,IF('DATA - Baseline'!Z623="STRONGLY DISAGREE",4, ""))))</f>
        <v/>
      </c>
      <c r="AA623" s="178" t="str">
        <f>IF(C623="","",(IF(COUNTA('DATA - Baseline'!AB623:AV623)&gt;0,1,2)))</f>
        <v/>
      </c>
      <c r="AB623" s="152"/>
      <c r="AC623" s="153"/>
      <c r="AD623" s="153"/>
      <c r="AE623" s="153"/>
      <c r="AF623" s="153"/>
      <c r="AG623" s="153"/>
      <c r="AH623" s="151"/>
      <c r="AI623" s="156"/>
      <c r="AJ623" s="156"/>
      <c r="AK623" s="156"/>
      <c r="AL623" s="156"/>
      <c r="AM623" s="156"/>
      <c r="AN623" s="156"/>
      <c r="AO623" s="157"/>
      <c r="AP623" s="158"/>
      <c r="AQ623" s="158"/>
      <c r="AR623" s="158"/>
      <c r="AS623" s="158"/>
      <c r="AT623" s="158"/>
      <c r="AU623" s="158"/>
      <c r="AV623" s="158"/>
      <c r="AW623" s="178" t="str">
        <f>IF('DATA - Baseline'!AW623="Relaxed",1,IF('DATA - Baseline'!AW623="Rushed",2,IF('DATA - Baseline'!AW623="Happy",3,IF('DATA - Baseline'!AW623="Tired",4,""))))</f>
        <v/>
      </c>
      <c r="AX623" s="178" t="str">
        <f>IF('DATA - Baseline'!AX623="Relaxed",1,IF('DATA - Baseline'!AX623="Rushed",2,IF('DATA - Baseline'!AX623="Happy",3,IF('DATA - Baseline'!AX623="Tired",4,""))))</f>
        <v/>
      </c>
      <c r="AY623" s="154"/>
      <c r="AZ623" s="314" t="str">
        <f>IF('DATA - Baseline'!AZ623="Yes",1,IF('DATA - Baseline'!AZ623="No",2,""))</f>
        <v/>
      </c>
      <c r="BA623" s="273"/>
      <c r="BB623" s="159"/>
      <c r="BC623" s="159"/>
      <c r="BE623" s="175"/>
    </row>
    <row r="624" spans="1:57" s="132" customFormat="1" ht="15" x14ac:dyDescent="0.3">
      <c r="A624" s="148"/>
      <c r="B624" s="149"/>
      <c r="C624" s="236" t="str">
        <f t="shared" si="9"/>
        <v/>
      </c>
      <c r="D624" s="198" t="str">
        <f>IF('DATA - Baseline'!D624="","",'DATA - Baseline'!D624)</f>
        <v/>
      </c>
      <c r="E624" s="178" t="str">
        <f>IF('DATA - Baseline'!E624="","",'DATA - Baseline'!E624)</f>
        <v/>
      </c>
      <c r="F624" s="178" t="str">
        <f>IF('DATA - Baseline'!F624="","",'DATA - Baseline'!F624)</f>
        <v/>
      </c>
      <c r="G624" s="178" t="str">
        <f>IF('DATA - Baseline'!G623="","",INDEX(Codes,MATCH('DATA - Baseline'!G623,Modes,0)))</f>
        <v/>
      </c>
      <c r="H624" s="178"/>
      <c r="I624" s="178" t="str">
        <f>IF('DATA - Baseline'!I624="","",INDEX(Codes,MATCH('DATA - Baseline'!I624,Modes,0)))</f>
        <v/>
      </c>
      <c r="J624" s="134"/>
      <c r="K624" s="192" t="str">
        <f>IF('DATA - Baseline'!K624=0,"",IF('DATA - Baseline'!K624="","",'DATA - Baseline'!K624))</f>
        <v/>
      </c>
      <c r="L624" s="192" t="str">
        <f>IF('DATA - Baseline'!L624="Yes",1,IF('DATA - Baseline'!L624="No",2,""))</f>
        <v/>
      </c>
      <c r="M624" s="192" t="str">
        <f>IF('DATA - Baseline'!M624="Yes",1,IF('DATA - Baseline'!M624="No",2,""))</f>
        <v/>
      </c>
      <c r="N624" s="178" t="str">
        <f>IF('DATA - Baseline'!N624="Relaxed",1,IF('DATA - Baseline'!N624="Rushed",2,IF('DATA - Baseline'!N624="Happy",3,IF('DATA - Baseline'!N624="Frustrated",4,IF('DATA - Baseline'!N624="Other",5,"")))))</f>
        <v/>
      </c>
      <c r="O624" s="176"/>
      <c r="P624" s="178" t="str">
        <f>IF('DATA - Baseline'!P624="","",'DATA - Baseline'!P624)</f>
        <v/>
      </c>
      <c r="Q624" s="178" t="str">
        <f>IF('DATA - Baseline'!Q624="Boy",1,IF('DATA - Baseline'!Q624="Girl",2,""))</f>
        <v/>
      </c>
      <c r="R624" s="192" t="str">
        <f>IF('DATA - Baseline'!R624&gt;0,'DATA - Baseline'!R624,"")</f>
        <v/>
      </c>
      <c r="S624" s="178" t="str">
        <f>IF('DATA - Baseline'!S624="Less than 0.5km",1,IF('DATA - Baseline'!S624="0.51 to 1.59km",2,IF('DATA - Baseline'!S624="1.6 to 3km",3,IF('DATA - Baseline'!S624="Over 3km",4, ""))))</f>
        <v/>
      </c>
      <c r="T624" s="126"/>
      <c r="U624" s="135"/>
      <c r="V624" s="135"/>
      <c r="W624" s="135"/>
      <c r="X624" s="135"/>
      <c r="Y624" s="135"/>
      <c r="Z624" s="178" t="str">
        <f>IF('DATA - Baseline'!Z624="STRONGLY AGREE",1,IF('DATA - Baseline'!Z624="AGREE",2,IF('DATA - Baseline'!Z624="DISAGREE",3,IF('DATA - Baseline'!Z624="STRONGLY DISAGREE",4, ""))))</f>
        <v/>
      </c>
      <c r="AA624" s="178" t="str">
        <f>IF(C624="","",(IF(COUNTA('DATA - Baseline'!AB624:AV624)&gt;0,1,2)))</f>
        <v/>
      </c>
      <c r="AB624" s="152"/>
      <c r="AC624" s="153"/>
      <c r="AD624" s="153"/>
      <c r="AE624" s="153"/>
      <c r="AF624" s="153"/>
      <c r="AG624" s="153"/>
      <c r="AH624" s="151"/>
      <c r="AI624" s="156"/>
      <c r="AJ624" s="156"/>
      <c r="AK624" s="156"/>
      <c r="AL624" s="156"/>
      <c r="AM624" s="156"/>
      <c r="AN624" s="156"/>
      <c r="AO624" s="157"/>
      <c r="AP624" s="158"/>
      <c r="AQ624" s="158"/>
      <c r="AR624" s="158"/>
      <c r="AS624" s="158"/>
      <c r="AT624" s="158"/>
      <c r="AU624" s="158"/>
      <c r="AV624" s="158"/>
      <c r="AW624" s="178" t="str">
        <f>IF('DATA - Baseline'!AW624="Relaxed",1,IF('DATA - Baseline'!AW624="Rushed",2,IF('DATA - Baseline'!AW624="Happy",3,IF('DATA - Baseline'!AW624="Tired",4,""))))</f>
        <v/>
      </c>
      <c r="AX624" s="178" t="str">
        <f>IF('DATA - Baseline'!AX624="Relaxed",1,IF('DATA - Baseline'!AX624="Rushed",2,IF('DATA - Baseline'!AX624="Happy",3,IF('DATA - Baseline'!AX624="Tired",4,""))))</f>
        <v/>
      </c>
      <c r="AY624" s="154"/>
      <c r="AZ624" s="314" t="str">
        <f>IF('DATA - Baseline'!AZ624="Yes",1,IF('DATA - Baseline'!AZ624="No",2,""))</f>
        <v/>
      </c>
      <c r="BA624" s="273"/>
      <c r="BB624" s="159"/>
      <c r="BC624" s="159"/>
      <c r="BE624" s="175"/>
    </row>
    <row r="625" spans="1:57" s="132" customFormat="1" ht="15" x14ac:dyDescent="0.3">
      <c r="A625" s="148"/>
      <c r="B625" s="149"/>
      <c r="C625" s="236" t="str">
        <f t="shared" si="9"/>
        <v/>
      </c>
      <c r="D625" s="198" t="str">
        <f>IF('DATA - Baseline'!D625="","",'DATA - Baseline'!D625)</f>
        <v/>
      </c>
      <c r="E625" s="178" t="str">
        <f>IF('DATA - Baseline'!E625="","",'DATA - Baseline'!E625)</f>
        <v/>
      </c>
      <c r="F625" s="178" t="str">
        <f>IF('DATA - Baseline'!F625="","",'DATA - Baseline'!F625)</f>
        <v/>
      </c>
      <c r="G625" s="178" t="str">
        <f>IF('DATA - Baseline'!G624="","",INDEX(Codes,MATCH('DATA - Baseline'!G624,Modes,0)))</f>
        <v/>
      </c>
      <c r="H625" s="178"/>
      <c r="I625" s="178" t="str">
        <f>IF('DATA - Baseline'!I625="","",INDEX(Codes,MATCH('DATA - Baseline'!I625,Modes,0)))</f>
        <v/>
      </c>
      <c r="J625" s="134"/>
      <c r="K625" s="192" t="str">
        <f>IF('DATA - Baseline'!K625=0,"",IF('DATA - Baseline'!K625="","",'DATA - Baseline'!K625))</f>
        <v/>
      </c>
      <c r="L625" s="192" t="str">
        <f>IF('DATA - Baseline'!L625="Yes",1,IF('DATA - Baseline'!L625="No",2,""))</f>
        <v/>
      </c>
      <c r="M625" s="192" t="str">
        <f>IF('DATA - Baseline'!M625="Yes",1,IF('DATA - Baseline'!M625="No",2,""))</f>
        <v/>
      </c>
      <c r="N625" s="178" t="str">
        <f>IF('DATA - Baseline'!N625="Relaxed",1,IF('DATA - Baseline'!N625="Rushed",2,IF('DATA - Baseline'!N625="Happy",3,IF('DATA - Baseline'!N625="Frustrated",4,IF('DATA - Baseline'!N625="Other",5,"")))))</f>
        <v/>
      </c>
      <c r="O625" s="176"/>
      <c r="P625" s="178" t="str">
        <f>IF('DATA - Baseline'!P625="","",'DATA - Baseline'!P625)</f>
        <v/>
      </c>
      <c r="Q625" s="178" t="str">
        <f>IF('DATA - Baseline'!Q625="Boy",1,IF('DATA - Baseline'!Q625="Girl",2,""))</f>
        <v/>
      </c>
      <c r="R625" s="192" t="str">
        <f>IF('DATA - Baseline'!R625&gt;0,'DATA - Baseline'!R625,"")</f>
        <v/>
      </c>
      <c r="S625" s="178" t="str">
        <f>IF('DATA - Baseline'!S625="Less than 0.5km",1,IF('DATA - Baseline'!S625="0.51 to 1.59km",2,IF('DATA - Baseline'!S625="1.6 to 3km",3,IF('DATA - Baseline'!S625="Over 3km",4, ""))))</f>
        <v/>
      </c>
      <c r="T625" s="126"/>
      <c r="U625" s="135"/>
      <c r="V625" s="135"/>
      <c r="W625" s="135"/>
      <c r="X625" s="135"/>
      <c r="Y625" s="135"/>
      <c r="Z625" s="178" t="str">
        <f>IF('DATA - Baseline'!Z625="STRONGLY AGREE",1,IF('DATA - Baseline'!Z625="AGREE",2,IF('DATA - Baseline'!Z625="DISAGREE",3,IF('DATA - Baseline'!Z625="STRONGLY DISAGREE",4, ""))))</f>
        <v/>
      </c>
      <c r="AA625" s="178" t="str">
        <f>IF(C625="","",(IF(COUNTA('DATA - Baseline'!AB625:AV625)&gt;0,1,2)))</f>
        <v/>
      </c>
      <c r="AB625" s="152"/>
      <c r="AC625" s="153"/>
      <c r="AD625" s="153"/>
      <c r="AE625" s="153"/>
      <c r="AF625" s="153"/>
      <c r="AG625" s="153"/>
      <c r="AH625" s="151"/>
      <c r="AI625" s="156"/>
      <c r="AJ625" s="156"/>
      <c r="AK625" s="156"/>
      <c r="AL625" s="156"/>
      <c r="AM625" s="156"/>
      <c r="AN625" s="156"/>
      <c r="AO625" s="157"/>
      <c r="AP625" s="158"/>
      <c r="AQ625" s="158"/>
      <c r="AR625" s="158"/>
      <c r="AS625" s="158"/>
      <c r="AT625" s="158"/>
      <c r="AU625" s="158"/>
      <c r="AV625" s="158"/>
      <c r="AW625" s="178" t="str">
        <f>IF('DATA - Baseline'!AW625="Relaxed",1,IF('DATA - Baseline'!AW625="Rushed",2,IF('DATA - Baseline'!AW625="Happy",3,IF('DATA - Baseline'!AW625="Tired",4,""))))</f>
        <v/>
      </c>
      <c r="AX625" s="178" t="str">
        <f>IF('DATA - Baseline'!AX625="Relaxed",1,IF('DATA - Baseline'!AX625="Rushed",2,IF('DATA - Baseline'!AX625="Happy",3,IF('DATA - Baseline'!AX625="Tired",4,""))))</f>
        <v/>
      </c>
      <c r="AY625" s="154"/>
      <c r="AZ625" s="314" t="str">
        <f>IF('DATA - Baseline'!AZ625="Yes",1,IF('DATA - Baseline'!AZ625="No",2,""))</f>
        <v/>
      </c>
      <c r="BA625" s="273"/>
      <c r="BB625" s="159"/>
      <c r="BC625" s="159"/>
      <c r="BE625" s="175"/>
    </row>
    <row r="626" spans="1:57" s="132" customFormat="1" ht="15" x14ac:dyDescent="0.3">
      <c r="A626" s="148"/>
      <c r="B626" s="149"/>
      <c r="C626" s="236" t="str">
        <f t="shared" si="9"/>
        <v/>
      </c>
      <c r="D626" s="198" t="str">
        <f>IF('DATA - Baseline'!D626="","",'DATA - Baseline'!D626)</f>
        <v/>
      </c>
      <c r="E626" s="178" t="str">
        <f>IF('DATA - Baseline'!E626="","",'DATA - Baseline'!E626)</f>
        <v/>
      </c>
      <c r="F626" s="178" t="str">
        <f>IF('DATA - Baseline'!F626="","",'DATA - Baseline'!F626)</f>
        <v/>
      </c>
      <c r="G626" s="178" t="str">
        <f>IF('DATA - Baseline'!G625="","",INDEX(Codes,MATCH('DATA - Baseline'!G625,Modes,0)))</f>
        <v/>
      </c>
      <c r="H626" s="178"/>
      <c r="I626" s="178" t="str">
        <f>IF('DATA - Baseline'!I626="","",INDEX(Codes,MATCH('DATA - Baseline'!I626,Modes,0)))</f>
        <v/>
      </c>
      <c r="J626" s="134"/>
      <c r="K626" s="192" t="str">
        <f>IF('DATA - Baseline'!K626=0,"",IF('DATA - Baseline'!K626="","",'DATA - Baseline'!K626))</f>
        <v/>
      </c>
      <c r="L626" s="192" t="str">
        <f>IF('DATA - Baseline'!L626="Yes",1,IF('DATA - Baseline'!L626="No",2,""))</f>
        <v/>
      </c>
      <c r="M626" s="192" t="str">
        <f>IF('DATA - Baseline'!M626="Yes",1,IF('DATA - Baseline'!M626="No",2,""))</f>
        <v/>
      </c>
      <c r="N626" s="178" t="str">
        <f>IF('DATA - Baseline'!N626="Relaxed",1,IF('DATA - Baseline'!N626="Rushed",2,IF('DATA - Baseline'!N626="Happy",3,IF('DATA - Baseline'!N626="Frustrated",4,IF('DATA - Baseline'!N626="Other",5,"")))))</f>
        <v/>
      </c>
      <c r="O626" s="176"/>
      <c r="P626" s="178" t="str">
        <f>IF('DATA - Baseline'!P626="","",'DATA - Baseline'!P626)</f>
        <v/>
      </c>
      <c r="Q626" s="178" t="str">
        <f>IF('DATA - Baseline'!Q626="Boy",1,IF('DATA - Baseline'!Q626="Girl",2,""))</f>
        <v/>
      </c>
      <c r="R626" s="192" t="str">
        <f>IF('DATA - Baseline'!R626&gt;0,'DATA - Baseline'!R626,"")</f>
        <v/>
      </c>
      <c r="S626" s="178" t="str">
        <f>IF('DATA - Baseline'!S626="Less than 0.5km",1,IF('DATA - Baseline'!S626="0.51 to 1.59km",2,IF('DATA - Baseline'!S626="1.6 to 3km",3,IF('DATA - Baseline'!S626="Over 3km",4, ""))))</f>
        <v/>
      </c>
      <c r="T626" s="126"/>
      <c r="U626" s="135"/>
      <c r="V626" s="135"/>
      <c r="W626" s="135"/>
      <c r="X626" s="135"/>
      <c r="Y626" s="135"/>
      <c r="Z626" s="178" t="str">
        <f>IF('DATA - Baseline'!Z626="STRONGLY AGREE",1,IF('DATA - Baseline'!Z626="AGREE",2,IF('DATA - Baseline'!Z626="DISAGREE",3,IF('DATA - Baseline'!Z626="STRONGLY DISAGREE",4, ""))))</f>
        <v/>
      </c>
      <c r="AA626" s="178" t="str">
        <f>IF(C626="","",(IF(COUNTA('DATA - Baseline'!AB626:AV626)&gt;0,1,2)))</f>
        <v/>
      </c>
      <c r="AB626" s="152"/>
      <c r="AC626" s="153"/>
      <c r="AD626" s="153"/>
      <c r="AE626" s="153"/>
      <c r="AF626" s="153"/>
      <c r="AG626" s="153"/>
      <c r="AH626" s="151"/>
      <c r="AI626" s="156"/>
      <c r="AJ626" s="156"/>
      <c r="AK626" s="156"/>
      <c r="AL626" s="156"/>
      <c r="AM626" s="156"/>
      <c r="AN626" s="156"/>
      <c r="AO626" s="157"/>
      <c r="AP626" s="158"/>
      <c r="AQ626" s="158"/>
      <c r="AR626" s="158"/>
      <c r="AS626" s="158"/>
      <c r="AT626" s="158"/>
      <c r="AU626" s="158"/>
      <c r="AV626" s="158"/>
      <c r="AW626" s="178" t="str">
        <f>IF('DATA - Baseline'!AW626="Relaxed",1,IF('DATA - Baseline'!AW626="Rushed",2,IF('DATA - Baseline'!AW626="Happy",3,IF('DATA - Baseline'!AW626="Tired",4,""))))</f>
        <v/>
      </c>
      <c r="AX626" s="178" t="str">
        <f>IF('DATA - Baseline'!AX626="Relaxed",1,IF('DATA - Baseline'!AX626="Rushed",2,IF('DATA - Baseline'!AX626="Happy",3,IF('DATA - Baseline'!AX626="Tired",4,""))))</f>
        <v/>
      </c>
      <c r="AY626" s="154"/>
      <c r="AZ626" s="314" t="str">
        <f>IF('DATA - Baseline'!AZ626="Yes",1,IF('DATA - Baseline'!AZ626="No",2,""))</f>
        <v/>
      </c>
      <c r="BA626" s="273"/>
      <c r="BB626" s="159"/>
      <c r="BC626" s="159"/>
      <c r="BE626" s="175"/>
    </row>
    <row r="627" spans="1:57" s="132" customFormat="1" ht="15" x14ac:dyDescent="0.3">
      <c r="A627" s="148"/>
      <c r="B627" s="149"/>
      <c r="C627" s="236" t="str">
        <f t="shared" si="9"/>
        <v/>
      </c>
      <c r="D627" s="198" t="str">
        <f>IF('DATA - Baseline'!D627="","",'DATA - Baseline'!D627)</f>
        <v/>
      </c>
      <c r="E627" s="178" t="str">
        <f>IF('DATA - Baseline'!E627="","",'DATA - Baseline'!E627)</f>
        <v/>
      </c>
      <c r="F627" s="178" t="str">
        <f>IF('DATA - Baseline'!F627="","",'DATA - Baseline'!F627)</f>
        <v/>
      </c>
      <c r="G627" s="178" t="str">
        <f>IF('DATA - Baseline'!G626="","",INDEX(Codes,MATCH('DATA - Baseline'!G626,Modes,0)))</f>
        <v/>
      </c>
      <c r="H627" s="178"/>
      <c r="I627" s="178" t="str">
        <f>IF('DATA - Baseline'!I627="","",INDEX(Codes,MATCH('DATA - Baseline'!I627,Modes,0)))</f>
        <v/>
      </c>
      <c r="J627" s="134"/>
      <c r="K627" s="192" t="str">
        <f>IF('DATA - Baseline'!K627=0,"",IF('DATA - Baseline'!K627="","",'DATA - Baseline'!K627))</f>
        <v/>
      </c>
      <c r="L627" s="192" t="str">
        <f>IF('DATA - Baseline'!L627="Yes",1,IF('DATA - Baseline'!L627="No",2,""))</f>
        <v/>
      </c>
      <c r="M627" s="192" t="str">
        <f>IF('DATA - Baseline'!M627="Yes",1,IF('DATA - Baseline'!M627="No",2,""))</f>
        <v/>
      </c>
      <c r="N627" s="178" t="str">
        <f>IF('DATA - Baseline'!N627="Relaxed",1,IF('DATA - Baseline'!N627="Rushed",2,IF('DATA - Baseline'!N627="Happy",3,IF('DATA - Baseline'!N627="Frustrated",4,IF('DATA - Baseline'!N627="Other",5,"")))))</f>
        <v/>
      </c>
      <c r="O627" s="176"/>
      <c r="P627" s="178" t="str">
        <f>IF('DATA - Baseline'!P627="","",'DATA - Baseline'!P627)</f>
        <v/>
      </c>
      <c r="Q627" s="178" t="str">
        <f>IF('DATA - Baseline'!Q627="Boy",1,IF('DATA - Baseline'!Q627="Girl",2,""))</f>
        <v/>
      </c>
      <c r="R627" s="192" t="str">
        <f>IF('DATA - Baseline'!R627&gt;0,'DATA - Baseline'!R627,"")</f>
        <v/>
      </c>
      <c r="S627" s="178" t="str">
        <f>IF('DATA - Baseline'!S627="Less than 0.5km",1,IF('DATA - Baseline'!S627="0.51 to 1.59km",2,IF('DATA - Baseline'!S627="1.6 to 3km",3,IF('DATA - Baseline'!S627="Over 3km",4, ""))))</f>
        <v/>
      </c>
      <c r="T627" s="126"/>
      <c r="U627" s="135"/>
      <c r="V627" s="135"/>
      <c r="W627" s="135"/>
      <c r="X627" s="135"/>
      <c r="Y627" s="135"/>
      <c r="Z627" s="178" t="str">
        <f>IF('DATA - Baseline'!Z627="STRONGLY AGREE",1,IF('DATA - Baseline'!Z627="AGREE",2,IF('DATA - Baseline'!Z627="DISAGREE",3,IF('DATA - Baseline'!Z627="STRONGLY DISAGREE",4, ""))))</f>
        <v/>
      </c>
      <c r="AA627" s="178" t="str">
        <f>IF(C627="","",(IF(COUNTA('DATA - Baseline'!AB627:AV627)&gt;0,1,2)))</f>
        <v/>
      </c>
      <c r="AB627" s="152"/>
      <c r="AC627" s="153"/>
      <c r="AD627" s="153"/>
      <c r="AE627" s="153"/>
      <c r="AF627" s="153"/>
      <c r="AG627" s="153"/>
      <c r="AH627" s="151"/>
      <c r="AI627" s="156"/>
      <c r="AJ627" s="156"/>
      <c r="AK627" s="156"/>
      <c r="AL627" s="156"/>
      <c r="AM627" s="156"/>
      <c r="AN627" s="156"/>
      <c r="AO627" s="157"/>
      <c r="AP627" s="158"/>
      <c r="AQ627" s="158"/>
      <c r="AR627" s="158"/>
      <c r="AS627" s="158"/>
      <c r="AT627" s="158"/>
      <c r="AU627" s="158"/>
      <c r="AV627" s="158"/>
      <c r="AW627" s="178" t="str">
        <f>IF('DATA - Baseline'!AW627="Relaxed",1,IF('DATA - Baseline'!AW627="Rushed",2,IF('DATA - Baseline'!AW627="Happy",3,IF('DATA - Baseline'!AW627="Tired",4,""))))</f>
        <v/>
      </c>
      <c r="AX627" s="178" t="str">
        <f>IF('DATA - Baseline'!AX627="Relaxed",1,IF('DATA - Baseline'!AX627="Rushed",2,IF('DATA - Baseline'!AX627="Happy",3,IF('DATA - Baseline'!AX627="Tired",4,""))))</f>
        <v/>
      </c>
      <c r="AY627" s="154"/>
      <c r="AZ627" s="314" t="str">
        <f>IF('DATA - Baseline'!AZ627="Yes",1,IF('DATA - Baseline'!AZ627="No",2,""))</f>
        <v/>
      </c>
      <c r="BA627" s="273"/>
      <c r="BB627" s="159"/>
      <c r="BC627" s="159"/>
      <c r="BE627" s="175"/>
    </row>
    <row r="628" spans="1:57" s="132" customFormat="1" ht="15" x14ac:dyDescent="0.3">
      <c r="A628" s="148"/>
      <c r="B628" s="149"/>
      <c r="C628" s="236" t="str">
        <f t="shared" si="9"/>
        <v/>
      </c>
      <c r="D628" s="198" t="str">
        <f>IF('DATA - Baseline'!D628="","",'DATA - Baseline'!D628)</f>
        <v/>
      </c>
      <c r="E628" s="178" t="str">
        <f>IF('DATA - Baseline'!E628="","",'DATA - Baseline'!E628)</f>
        <v/>
      </c>
      <c r="F628" s="178" t="str">
        <f>IF('DATA - Baseline'!F628="","",'DATA - Baseline'!F628)</f>
        <v/>
      </c>
      <c r="G628" s="178" t="str">
        <f>IF('DATA - Baseline'!G627="","",INDEX(Codes,MATCH('DATA - Baseline'!G627,Modes,0)))</f>
        <v/>
      </c>
      <c r="H628" s="178"/>
      <c r="I628" s="178" t="str">
        <f>IF('DATA - Baseline'!I628="","",INDEX(Codes,MATCH('DATA - Baseline'!I628,Modes,0)))</f>
        <v/>
      </c>
      <c r="J628" s="134"/>
      <c r="K628" s="192" t="str">
        <f>IF('DATA - Baseline'!K628=0,"",IF('DATA - Baseline'!K628="","",'DATA - Baseline'!K628))</f>
        <v/>
      </c>
      <c r="L628" s="192" t="str">
        <f>IF('DATA - Baseline'!L628="Yes",1,IF('DATA - Baseline'!L628="No",2,""))</f>
        <v/>
      </c>
      <c r="M628" s="192" t="str">
        <f>IF('DATA - Baseline'!M628="Yes",1,IF('DATA - Baseline'!M628="No",2,""))</f>
        <v/>
      </c>
      <c r="N628" s="178" t="str">
        <f>IF('DATA - Baseline'!N628="Relaxed",1,IF('DATA - Baseline'!N628="Rushed",2,IF('DATA - Baseline'!N628="Happy",3,IF('DATA - Baseline'!N628="Frustrated",4,IF('DATA - Baseline'!N628="Other",5,"")))))</f>
        <v/>
      </c>
      <c r="O628" s="176"/>
      <c r="P628" s="178" t="str">
        <f>IF('DATA - Baseline'!P628="","",'DATA - Baseline'!P628)</f>
        <v/>
      </c>
      <c r="Q628" s="178" t="str">
        <f>IF('DATA - Baseline'!Q628="Boy",1,IF('DATA - Baseline'!Q628="Girl",2,""))</f>
        <v/>
      </c>
      <c r="R628" s="192" t="str">
        <f>IF('DATA - Baseline'!R628&gt;0,'DATA - Baseline'!R628,"")</f>
        <v/>
      </c>
      <c r="S628" s="178" t="str">
        <f>IF('DATA - Baseline'!S628="Less than 0.5km",1,IF('DATA - Baseline'!S628="0.51 to 1.59km",2,IF('DATA - Baseline'!S628="1.6 to 3km",3,IF('DATA - Baseline'!S628="Over 3km",4, ""))))</f>
        <v/>
      </c>
      <c r="T628" s="126"/>
      <c r="U628" s="135"/>
      <c r="V628" s="135"/>
      <c r="W628" s="135"/>
      <c r="X628" s="135"/>
      <c r="Y628" s="135"/>
      <c r="Z628" s="178" t="str">
        <f>IF('DATA - Baseline'!Z628="STRONGLY AGREE",1,IF('DATA - Baseline'!Z628="AGREE",2,IF('DATA - Baseline'!Z628="DISAGREE",3,IF('DATA - Baseline'!Z628="STRONGLY DISAGREE",4, ""))))</f>
        <v/>
      </c>
      <c r="AA628" s="178" t="str">
        <f>IF(C628="","",(IF(COUNTA('DATA - Baseline'!AB628:AV628)&gt;0,1,2)))</f>
        <v/>
      </c>
      <c r="AB628" s="152"/>
      <c r="AC628" s="153"/>
      <c r="AD628" s="153"/>
      <c r="AE628" s="153"/>
      <c r="AF628" s="153"/>
      <c r="AG628" s="153"/>
      <c r="AH628" s="150"/>
      <c r="AI628" s="156"/>
      <c r="AJ628" s="156"/>
      <c r="AK628" s="156"/>
      <c r="AL628" s="156"/>
      <c r="AM628" s="156"/>
      <c r="AN628" s="156"/>
      <c r="AO628" s="157"/>
      <c r="AP628" s="158"/>
      <c r="AQ628" s="158"/>
      <c r="AR628" s="158"/>
      <c r="AS628" s="158"/>
      <c r="AT628" s="158"/>
      <c r="AU628" s="158"/>
      <c r="AV628" s="158"/>
      <c r="AW628" s="178" t="str">
        <f>IF('DATA - Baseline'!AW628="Relaxed",1,IF('DATA - Baseline'!AW628="Rushed",2,IF('DATA - Baseline'!AW628="Happy",3,IF('DATA - Baseline'!AW628="Tired",4,""))))</f>
        <v/>
      </c>
      <c r="AX628" s="178" t="str">
        <f>IF('DATA - Baseline'!AX628="Relaxed",1,IF('DATA - Baseline'!AX628="Rushed",2,IF('DATA - Baseline'!AX628="Happy",3,IF('DATA - Baseline'!AX628="Tired",4,""))))</f>
        <v/>
      </c>
      <c r="AY628" s="154"/>
      <c r="AZ628" s="314" t="str">
        <f>IF('DATA - Baseline'!AZ628="Yes",1,IF('DATA - Baseline'!AZ628="No",2,""))</f>
        <v/>
      </c>
      <c r="BA628" s="273"/>
      <c r="BB628" s="159"/>
      <c r="BC628" s="159"/>
      <c r="BE628" s="175"/>
    </row>
    <row r="629" spans="1:57" s="132" customFormat="1" ht="15" x14ac:dyDescent="0.3">
      <c r="A629" s="148"/>
      <c r="B629" s="149"/>
      <c r="C629" s="236" t="str">
        <f t="shared" si="9"/>
        <v/>
      </c>
      <c r="D629" s="198" t="str">
        <f>IF('DATA - Baseline'!D629="","",'DATA - Baseline'!D629)</f>
        <v/>
      </c>
      <c r="E629" s="178" t="str">
        <f>IF('DATA - Baseline'!E629="","",'DATA - Baseline'!E629)</f>
        <v/>
      </c>
      <c r="F629" s="178" t="str">
        <f>IF('DATA - Baseline'!F629="","",'DATA - Baseline'!F629)</f>
        <v/>
      </c>
      <c r="G629" s="178" t="str">
        <f>IF('DATA - Baseline'!G628="","",INDEX(Codes,MATCH('DATA - Baseline'!G628,Modes,0)))</f>
        <v/>
      </c>
      <c r="H629" s="178"/>
      <c r="I629" s="178" t="str">
        <f>IF('DATA - Baseline'!I629="","",INDEX(Codes,MATCH('DATA - Baseline'!I629,Modes,0)))</f>
        <v/>
      </c>
      <c r="J629" s="134"/>
      <c r="K629" s="192" t="str">
        <f>IF('DATA - Baseline'!K629=0,"",IF('DATA - Baseline'!K629="","",'DATA - Baseline'!K629))</f>
        <v/>
      </c>
      <c r="L629" s="192" t="str">
        <f>IF('DATA - Baseline'!L629="Yes",1,IF('DATA - Baseline'!L629="No",2,""))</f>
        <v/>
      </c>
      <c r="M629" s="192" t="str">
        <f>IF('DATA - Baseline'!M629="Yes",1,IF('DATA - Baseline'!M629="No",2,""))</f>
        <v/>
      </c>
      <c r="N629" s="178" t="str">
        <f>IF('DATA - Baseline'!N629="Relaxed",1,IF('DATA - Baseline'!N629="Rushed",2,IF('DATA - Baseline'!N629="Happy",3,IF('DATA - Baseline'!N629="Frustrated",4,IF('DATA - Baseline'!N629="Other",5,"")))))</f>
        <v/>
      </c>
      <c r="O629" s="176"/>
      <c r="P629" s="178" t="str">
        <f>IF('DATA - Baseline'!P629="","",'DATA - Baseline'!P629)</f>
        <v/>
      </c>
      <c r="Q629" s="178" t="str">
        <f>IF('DATA - Baseline'!Q629="Boy",1,IF('DATA - Baseline'!Q629="Girl",2,""))</f>
        <v/>
      </c>
      <c r="R629" s="192" t="str">
        <f>IF('DATA - Baseline'!R629&gt;0,'DATA - Baseline'!R629,"")</f>
        <v/>
      </c>
      <c r="S629" s="178" t="str">
        <f>IF('DATA - Baseline'!S629="Less than 0.5km",1,IF('DATA - Baseline'!S629="0.51 to 1.59km",2,IF('DATA - Baseline'!S629="1.6 to 3km",3,IF('DATA - Baseline'!S629="Over 3km",4, ""))))</f>
        <v/>
      </c>
      <c r="T629" s="126"/>
      <c r="U629" s="135"/>
      <c r="V629" s="135"/>
      <c r="W629" s="135"/>
      <c r="X629" s="135"/>
      <c r="Y629" s="135"/>
      <c r="Z629" s="178" t="str">
        <f>IF('DATA - Baseline'!Z629="STRONGLY AGREE",1,IF('DATA - Baseline'!Z629="AGREE",2,IF('DATA - Baseline'!Z629="DISAGREE",3,IF('DATA - Baseline'!Z629="STRONGLY DISAGREE",4, ""))))</f>
        <v/>
      </c>
      <c r="AA629" s="178" t="str">
        <f>IF(C629="","",(IF(COUNTA('DATA - Baseline'!AB629:AV629)&gt;0,1,2)))</f>
        <v/>
      </c>
      <c r="AB629" s="152"/>
      <c r="AC629" s="153"/>
      <c r="AD629" s="153"/>
      <c r="AE629" s="153"/>
      <c r="AF629" s="153"/>
      <c r="AG629" s="153"/>
      <c r="AH629" s="151"/>
      <c r="AI629" s="156"/>
      <c r="AJ629" s="156"/>
      <c r="AK629" s="156"/>
      <c r="AL629" s="156"/>
      <c r="AM629" s="156"/>
      <c r="AN629" s="156"/>
      <c r="AO629" s="157"/>
      <c r="AP629" s="158"/>
      <c r="AQ629" s="158"/>
      <c r="AR629" s="158"/>
      <c r="AS629" s="158"/>
      <c r="AT629" s="158"/>
      <c r="AU629" s="158"/>
      <c r="AV629" s="158"/>
      <c r="AW629" s="178" t="str">
        <f>IF('DATA - Baseline'!AW629="Relaxed",1,IF('DATA - Baseline'!AW629="Rushed",2,IF('DATA - Baseline'!AW629="Happy",3,IF('DATA - Baseline'!AW629="Tired",4,""))))</f>
        <v/>
      </c>
      <c r="AX629" s="178" t="str">
        <f>IF('DATA - Baseline'!AX629="Relaxed",1,IF('DATA - Baseline'!AX629="Rushed",2,IF('DATA - Baseline'!AX629="Happy",3,IF('DATA - Baseline'!AX629="Tired",4,""))))</f>
        <v/>
      </c>
      <c r="AY629" s="154"/>
      <c r="AZ629" s="314" t="str">
        <f>IF('DATA - Baseline'!AZ629="Yes",1,IF('DATA - Baseline'!AZ629="No",2,""))</f>
        <v/>
      </c>
      <c r="BA629" s="273"/>
      <c r="BB629" s="159"/>
      <c r="BC629" s="159"/>
      <c r="BE629" s="175"/>
    </row>
    <row r="630" spans="1:57" s="132" customFormat="1" ht="15" x14ac:dyDescent="0.3">
      <c r="A630" s="148"/>
      <c r="B630" s="149"/>
      <c r="C630" s="236" t="str">
        <f t="shared" si="9"/>
        <v/>
      </c>
      <c r="D630" s="198" t="str">
        <f>IF('DATA - Baseline'!D630="","",'DATA - Baseline'!D630)</f>
        <v/>
      </c>
      <c r="E630" s="178" t="str">
        <f>IF('DATA - Baseline'!E630="","",'DATA - Baseline'!E630)</f>
        <v/>
      </c>
      <c r="F630" s="178" t="str">
        <f>IF('DATA - Baseline'!F630="","",'DATA - Baseline'!F630)</f>
        <v/>
      </c>
      <c r="G630" s="178" t="str">
        <f>IF('DATA - Baseline'!G629="","",INDEX(Codes,MATCH('DATA - Baseline'!G629,Modes,0)))</f>
        <v/>
      </c>
      <c r="H630" s="178"/>
      <c r="I630" s="178" t="str">
        <f>IF('DATA - Baseline'!I630="","",INDEX(Codes,MATCH('DATA - Baseline'!I630,Modes,0)))</f>
        <v/>
      </c>
      <c r="J630" s="134"/>
      <c r="K630" s="192" t="str">
        <f>IF('DATA - Baseline'!K630=0,"",IF('DATA - Baseline'!K630="","",'DATA - Baseline'!K630))</f>
        <v/>
      </c>
      <c r="L630" s="192" t="str">
        <f>IF('DATA - Baseline'!L630="Yes",1,IF('DATA - Baseline'!L630="No",2,""))</f>
        <v/>
      </c>
      <c r="M630" s="192" t="str">
        <f>IF('DATA - Baseline'!M630="Yes",1,IF('DATA - Baseline'!M630="No",2,""))</f>
        <v/>
      </c>
      <c r="N630" s="178" t="str">
        <f>IF('DATA - Baseline'!N630="Relaxed",1,IF('DATA - Baseline'!N630="Rushed",2,IF('DATA - Baseline'!N630="Happy",3,IF('DATA - Baseline'!N630="Frustrated",4,IF('DATA - Baseline'!N630="Other",5,"")))))</f>
        <v/>
      </c>
      <c r="O630" s="176"/>
      <c r="P630" s="178" t="str">
        <f>IF('DATA - Baseline'!P630="","",'DATA - Baseline'!P630)</f>
        <v/>
      </c>
      <c r="Q630" s="178" t="str">
        <f>IF('DATA - Baseline'!Q630="Boy",1,IF('DATA - Baseline'!Q630="Girl",2,""))</f>
        <v/>
      </c>
      <c r="R630" s="192" t="str">
        <f>IF('DATA - Baseline'!R630&gt;0,'DATA - Baseline'!R630,"")</f>
        <v/>
      </c>
      <c r="S630" s="178" t="str">
        <f>IF('DATA - Baseline'!S630="Less than 0.5km",1,IF('DATA - Baseline'!S630="0.51 to 1.59km",2,IF('DATA - Baseline'!S630="1.6 to 3km",3,IF('DATA - Baseline'!S630="Over 3km",4, ""))))</f>
        <v/>
      </c>
      <c r="T630" s="126"/>
      <c r="U630" s="135"/>
      <c r="V630" s="135"/>
      <c r="W630" s="135"/>
      <c r="X630" s="135"/>
      <c r="Y630" s="135"/>
      <c r="Z630" s="178" t="str">
        <f>IF('DATA - Baseline'!Z630="STRONGLY AGREE",1,IF('DATA - Baseline'!Z630="AGREE",2,IF('DATA - Baseline'!Z630="DISAGREE",3,IF('DATA - Baseline'!Z630="STRONGLY DISAGREE",4, ""))))</f>
        <v/>
      </c>
      <c r="AA630" s="178" t="str">
        <f>IF(C630="","",(IF(COUNTA('DATA - Baseline'!AB630:AV630)&gt;0,1,2)))</f>
        <v/>
      </c>
      <c r="AB630" s="152"/>
      <c r="AC630" s="153"/>
      <c r="AD630" s="153"/>
      <c r="AE630" s="153"/>
      <c r="AF630" s="153"/>
      <c r="AG630" s="153"/>
      <c r="AH630" s="151"/>
      <c r="AI630" s="156"/>
      <c r="AJ630" s="156"/>
      <c r="AK630" s="156"/>
      <c r="AL630" s="156"/>
      <c r="AM630" s="156"/>
      <c r="AN630" s="156"/>
      <c r="AO630" s="157"/>
      <c r="AP630" s="158"/>
      <c r="AQ630" s="158"/>
      <c r="AR630" s="158"/>
      <c r="AS630" s="158"/>
      <c r="AT630" s="158"/>
      <c r="AU630" s="158"/>
      <c r="AV630" s="158"/>
      <c r="AW630" s="178" t="str">
        <f>IF('DATA - Baseline'!AW630="Relaxed",1,IF('DATA - Baseline'!AW630="Rushed",2,IF('DATA - Baseline'!AW630="Happy",3,IF('DATA - Baseline'!AW630="Tired",4,""))))</f>
        <v/>
      </c>
      <c r="AX630" s="178" t="str">
        <f>IF('DATA - Baseline'!AX630="Relaxed",1,IF('DATA - Baseline'!AX630="Rushed",2,IF('DATA - Baseline'!AX630="Happy",3,IF('DATA - Baseline'!AX630="Tired",4,""))))</f>
        <v/>
      </c>
      <c r="AY630" s="154"/>
      <c r="AZ630" s="314" t="str">
        <f>IF('DATA - Baseline'!AZ630="Yes",1,IF('DATA - Baseline'!AZ630="No",2,""))</f>
        <v/>
      </c>
      <c r="BA630" s="273"/>
      <c r="BB630" s="159"/>
      <c r="BC630" s="159"/>
      <c r="BE630" s="175"/>
    </row>
    <row r="631" spans="1:57" s="132" customFormat="1" ht="15" x14ac:dyDescent="0.3">
      <c r="A631" s="148"/>
      <c r="B631" s="149"/>
      <c r="C631" s="236" t="str">
        <f t="shared" si="9"/>
        <v/>
      </c>
      <c r="D631" s="198" t="str">
        <f>IF('DATA - Baseline'!D631="","",'DATA - Baseline'!D631)</f>
        <v/>
      </c>
      <c r="E631" s="178" t="str">
        <f>IF('DATA - Baseline'!E631="","",'DATA - Baseline'!E631)</f>
        <v/>
      </c>
      <c r="F631" s="178" t="str">
        <f>IF('DATA - Baseline'!F631="","",'DATA - Baseline'!F631)</f>
        <v/>
      </c>
      <c r="G631" s="178" t="str">
        <f>IF('DATA - Baseline'!G630="","",INDEX(Codes,MATCH('DATA - Baseline'!G630,Modes,0)))</f>
        <v/>
      </c>
      <c r="H631" s="178"/>
      <c r="I631" s="178" t="str">
        <f>IF('DATA - Baseline'!I631="","",INDEX(Codes,MATCH('DATA - Baseline'!I631,Modes,0)))</f>
        <v/>
      </c>
      <c r="J631" s="134"/>
      <c r="K631" s="192" t="str">
        <f>IF('DATA - Baseline'!K631=0,"",IF('DATA - Baseline'!K631="","",'DATA - Baseline'!K631))</f>
        <v/>
      </c>
      <c r="L631" s="192" t="str">
        <f>IF('DATA - Baseline'!L631="Yes",1,IF('DATA - Baseline'!L631="No",2,""))</f>
        <v/>
      </c>
      <c r="M631" s="192" t="str">
        <f>IF('DATA - Baseline'!M631="Yes",1,IF('DATA - Baseline'!M631="No",2,""))</f>
        <v/>
      </c>
      <c r="N631" s="178" t="str">
        <f>IF('DATA - Baseline'!N631="Relaxed",1,IF('DATA - Baseline'!N631="Rushed",2,IF('DATA - Baseline'!N631="Happy",3,IF('DATA - Baseline'!N631="Frustrated",4,IF('DATA - Baseline'!N631="Other",5,"")))))</f>
        <v/>
      </c>
      <c r="O631" s="176"/>
      <c r="P631" s="178" t="str">
        <f>IF('DATA - Baseline'!P631="","",'DATA - Baseline'!P631)</f>
        <v/>
      </c>
      <c r="Q631" s="178" t="str">
        <f>IF('DATA - Baseline'!Q631="Boy",1,IF('DATA - Baseline'!Q631="Girl",2,""))</f>
        <v/>
      </c>
      <c r="R631" s="192" t="str">
        <f>IF('DATA - Baseline'!R631&gt;0,'DATA - Baseline'!R631,"")</f>
        <v/>
      </c>
      <c r="S631" s="178" t="str">
        <f>IF('DATA - Baseline'!S631="Less than 0.5km",1,IF('DATA - Baseline'!S631="0.51 to 1.59km",2,IF('DATA - Baseline'!S631="1.6 to 3km",3,IF('DATA - Baseline'!S631="Over 3km",4, ""))))</f>
        <v/>
      </c>
      <c r="T631" s="126"/>
      <c r="U631" s="135"/>
      <c r="V631" s="135"/>
      <c r="W631" s="135"/>
      <c r="X631" s="135"/>
      <c r="Y631" s="135"/>
      <c r="Z631" s="178" t="str">
        <f>IF('DATA - Baseline'!Z631="STRONGLY AGREE",1,IF('DATA - Baseline'!Z631="AGREE",2,IF('DATA - Baseline'!Z631="DISAGREE",3,IF('DATA - Baseline'!Z631="STRONGLY DISAGREE",4, ""))))</f>
        <v/>
      </c>
      <c r="AA631" s="178" t="str">
        <f>IF(C631="","",(IF(COUNTA('DATA - Baseline'!AB631:AV631)&gt;0,1,2)))</f>
        <v/>
      </c>
      <c r="AB631" s="152"/>
      <c r="AC631" s="153"/>
      <c r="AD631" s="153"/>
      <c r="AE631" s="153"/>
      <c r="AF631" s="153"/>
      <c r="AG631" s="153"/>
      <c r="AH631" s="150"/>
      <c r="AI631" s="156"/>
      <c r="AJ631" s="156"/>
      <c r="AK631" s="156"/>
      <c r="AL631" s="156"/>
      <c r="AM631" s="156"/>
      <c r="AN631" s="156"/>
      <c r="AO631" s="157"/>
      <c r="AP631" s="158"/>
      <c r="AQ631" s="158"/>
      <c r="AR631" s="158"/>
      <c r="AS631" s="158"/>
      <c r="AT631" s="158"/>
      <c r="AU631" s="158"/>
      <c r="AV631" s="158"/>
      <c r="AW631" s="178" t="str">
        <f>IF('DATA - Baseline'!AW631="Relaxed",1,IF('DATA - Baseline'!AW631="Rushed",2,IF('DATA - Baseline'!AW631="Happy",3,IF('DATA - Baseline'!AW631="Tired",4,""))))</f>
        <v/>
      </c>
      <c r="AX631" s="178" t="str">
        <f>IF('DATA - Baseline'!AX631="Relaxed",1,IF('DATA - Baseline'!AX631="Rushed",2,IF('DATA - Baseline'!AX631="Happy",3,IF('DATA - Baseline'!AX631="Tired",4,""))))</f>
        <v/>
      </c>
      <c r="AY631" s="154"/>
      <c r="AZ631" s="314" t="str">
        <f>IF('DATA - Baseline'!AZ631="Yes",1,IF('DATA - Baseline'!AZ631="No",2,""))</f>
        <v/>
      </c>
      <c r="BA631" s="273"/>
      <c r="BB631" s="159"/>
      <c r="BC631" s="159"/>
      <c r="BE631" s="175"/>
    </row>
    <row r="632" spans="1:57" s="132" customFormat="1" ht="15" x14ac:dyDescent="0.3">
      <c r="A632" s="148"/>
      <c r="B632" s="149"/>
      <c r="C632" s="236" t="str">
        <f t="shared" si="9"/>
        <v/>
      </c>
      <c r="D632" s="198" t="str">
        <f>IF('DATA - Baseline'!D632="","",'DATA - Baseline'!D632)</f>
        <v/>
      </c>
      <c r="E632" s="178" t="str">
        <f>IF('DATA - Baseline'!E632="","",'DATA - Baseline'!E632)</f>
        <v/>
      </c>
      <c r="F632" s="178" t="str">
        <f>IF('DATA - Baseline'!F632="","",'DATA - Baseline'!F632)</f>
        <v/>
      </c>
      <c r="G632" s="178" t="str">
        <f>IF('DATA - Baseline'!G631="","",INDEX(Codes,MATCH('DATA - Baseline'!G631,Modes,0)))</f>
        <v/>
      </c>
      <c r="H632" s="178"/>
      <c r="I632" s="178" t="str">
        <f>IF('DATA - Baseline'!I632="","",INDEX(Codes,MATCH('DATA - Baseline'!I632,Modes,0)))</f>
        <v/>
      </c>
      <c r="J632" s="134"/>
      <c r="K632" s="192" t="str">
        <f>IF('DATA - Baseline'!K632=0,"",IF('DATA - Baseline'!K632="","",'DATA - Baseline'!K632))</f>
        <v/>
      </c>
      <c r="L632" s="192" t="str">
        <f>IF('DATA - Baseline'!L632="Yes",1,IF('DATA - Baseline'!L632="No",2,""))</f>
        <v/>
      </c>
      <c r="M632" s="192" t="str">
        <f>IF('DATA - Baseline'!M632="Yes",1,IF('DATA - Baseline'!M632="No",2,""))</f>
        <v/>
      </c>
      <c r="N632" s="178" t="str">
        <f>IF('DATA - Baseline'!N632="Relaxed",1,IF('DATA - Baseline'!N632="Rushed",2,IF('DATA - Baseline'!N632="Happy",3,IF('DATA - Baseline'!N632="Frustrated",4,IF('DATA - Baseline'!N632="Other",5,"")))))</f>
        <v/>
      </c>
      <c r="O632" s="176"/>
      <c r="P632" s="178" t="str">
        <f>IF('DATA - Baseline'!P632="","",'DATA - Baseline'!P632)</f>
        <v/>
      </c>
      <c r="Q632" s="178" t="str">
        <f>IF('DATA - Baseline'!Q632="Boy",1,IF('DATA - Baseline'!Q632="Girl",2,""))</f>
        <v/>
      </c>
      <c r="R632" s="192" t="str">
        <f>IF('DATA - Baseline'!R632&gt;0,'DATA - Baseline'!R632,"")</f>
        <v/>
      </c>
      <c r="S632" s="178" t="str">
        <f>IF('DATA - Baseline'!S632="Less than 0.5km",1,IF('DATA - Baseline'!S632="0.51 to 1.59km",2,IF('DATA - Baseline'!S632="1.6 to 3km",3,IF('DATA - Baseline'!S632="Over 3km",4, ""))))</f>
        <v/>
      </c>
      <c r="T632" s="126"/>
      <c r="U632" s="135"/>
      <c r="V632" s="135"/>
      <c r="W632" s="135"/>
      <c r="X632" s="135"/>
      <c r="Y632" s="135"/>
      <c r="Z632" s="178" t="str">
        <f>IF('DATA - Baseline'!Z632="STRONGLY AGREE",1,IF('DATA - Baseline'!Z632="AGREE",2,IF('DATA - Baseline'!Z632="DISAGREE",3,IF('DATA - Baseline'!Z632="STRONGLY DISAGREE",4, ""))))</f>
        <v/>
      </c>
      <c r="AA632" s="178" t="str">
        <f>IF(C632="","",(IF(COUNTA('DATA - Baseline'!AB632:AV632)&gt;0,1,2)))</f>
        <v/>
      </c>
      <c r="AB632" s="152"/>
      <c r="AC632" s="153"/>
      <c r="AD632" s="153"/>
      <c r="AE632" s="153"/>
      <c r="AF632" s="153"/>
      <c r="AG632" s="153"/>
      <c r="AH632" s="151"/>
      <c r="AI632" s="156"/>
      <c r="AJ632" s="156"/>
      <c r="AK632" s="156"/>
      <c r="AL632" s="156"/>
      <c r="AM632" s="156"/>
      <c r="AN632" s="156"/>
      <c r="AO632" s="157"/>
      <c r="AP632" s="158"/>
      <c r="AQ632" s="158"/>
      <c r="AR632" s="158"/>
      <c r="AS632" s="158"/>
      <c r="AT632" s="158"/>
      <c r="AU632" s="158"/>
      <c r="AV632" s="158"/>
      <c r="AW632" s="178" t="str">
        <f>IF('DATA - Baseline'!AW632="Relaxed",1,IF('DATA - Baseline'!AW632="Rushed",2,IF('DATA - Baseline'!AW632="Happy",3,IF('DATA - Baseline'!AW632="Tired",4,""))))</f>
        <v/>
      </c>
      <c r="AX632" s="178" t="str">
        <f>IF('DATA - Baseline'!AX632="Relaxed",1,IF('DATA - Baseline'!AX632="Rushed",2,IF('DATA - Baseline'!AX632="Happy",3,IF('DATA - Baseline'!AX632="Tired",4,""))))</f>
        <v/>
      </c>
      <c r="AY632" s="154"/>
      <c r="AZ632" s="314" t="str">
        <f>IF('DATA - Baseline'!AZ632="Yes",1,IF('DATA - Baseline'!AZ632="No",2,""))</f>
        <v/>
      </c>
      <c r="BA632" s="273"/>
      <c r="BB632" s="159"/>
      <c r="BC632" s="159"/>
      <c r="BE632" s="175"/>
    </row>
    <row r="633" spans="1:57" s="132" customFormat="1" ht="15" x14ac:dyDescent="0.3">
      <c r="A633" s="148"/>
      <c r="B633" s="149"/>
      <c r="C633" s="236" t="str">
        <f t="shared" si="9"/>
        <v/>
      </c>
      <c r="D633" s="198" t="str">
        <f>IF('DATA - Baseline'!D633="","",'DATA - Baseline'!D633)</f>
        <v/>
      </c>
      <c r="E633" s="178" t="str">
        <f>IF('DATA - Baseline'!E633="","",'DATA - Baseline'!E633)</f>
        <v/>
      </c>
      <c r="F633" s="178" t="str">
        <f>IF('DATA - Baseline'!F633="","",'DATA - Baseline'!F633)</f>
        <v/>
      </c>
      <c r="G633" s="178" t="str">
        <f>IF('DATA - Baseline'!G632="","",INDEX(Codes,MATCH('DATA - Baseline'!G632,Modes,0)))</f>
        <v/>
      </c>
      <c r="H633" s="178"/>
      <c r="I633" s="178" t="str">
        <f>IF('DATA - Baseline'!I633="","",INDEX(Codes,MATCH('DATA - Baseline'!I633,Modes,0)))</f>
        <v/>
      </c>
      <c r="J633" s="134"/>
      <c r="K633" s="192" t="str">
        <f>IF('DATA - Baseline'!K633=0,"",IF('DATA - Baseline'!K633="","",'DATA - Baseline'!K633))</f>
        <v/>
      </c>
      <c r="L633" s="192" t="str">
        <f>IF('DATA - Baseline'!L633="Yes",1,IF('DATA - Baseline'!L633="No",2,""))</f>
        <v/>
      </c>
      <c r="M633" s="192" t="str">
        <f>IF('DATA - Baseline'!M633="Yes",1,IF('DATA - Baseline'!M633="No",2,""))</f>
        <v/>
      </c>
      <c r="N633" s="178" t="str">
        <f>IF('DATA - Baseline'!N633="Relaxed",1,IF('DATA - Baseline'!N633="Rushed",2,IF('DATA - Baseline'!N633="Happy",3,IF('DATA - Baseline'!N633="Frustrated",4,IF('DATA - Baseline'!N633="Other",5,"")))))</f>
        <v/>
      </c>
      <c r="O633" s="176"/>
      <c r="P633" s="178" t="str">
        <f>IF('DATA - Baseline'!P633="","",'DATA - Baseline'!P633)</f>
        <v/>
      </c>
      <c r="Q633" s="178" t="str">
        <f>IF('DATA - Baseline'!Q633="Boy",1,IF('DATA - Baseline'!Q633="Girl",2,""))</f>
        <v/>
      </c>
      <c r="R633" s="192" t="str">
        <f>IF('DATA - Baseline'!R633&gt;0,'DATA - Baseline'!R633,"")</f>
        <v/>
      </c>
      <c r="S633" s="178" t="str">
        <f>IF('DATA - Baseline'!S633="Less than 0.5km",1,IF('DATA - Baseline'!S633="0.51 to 1.59km",2,IF('DATA - Baseline'!S633="1.6 to 3km",3,IF('DATA - Baseline'!S633="Over 3km",4, ""))))</f>
        <v/>
      </c>
      <c r="T633" s="126"/>
      <c r="U633" s="135"/>
      <c r="V633" s="135"/>
      <c r="W633" s="135"/>
      <c r="X633" s="135"/>
      <c r="Y633" s="135"/>
      <c r="Z633" s="178" t="str">
        <f>IF('DATA - Baseline'!Z633="STRONGLY AGREE",1,IF('DATA - Baseline'!Z633="AGREE",2,IF('DATA - Baseline'!Z633="DISAGREE",3,IF('DATA - Baseline'!Z633="STRONGLY DISAGREE",4, ""))))</f>
        <v/>
      </c>
      <c r="AA633" s="178" t="str">
        <f>IF(C633="","",(IF(COUNTA('DATA - Baseline'!AB633:AV633)&gt;0,1,2)))</f>
        <v/>
      </c>
      <c r="AB633" s="152"/>
      <c r="AC633" s="153"/>
      <c r="AD633" s="153"/>
      <c r="AE633" s="153"/>
      <c r="AF633" s="153"/>
      <c r="AG633" s="153"/>
      <c r="AH633" s="150"/>
      <c r="AI633" s="156"/>
      <c r="AJ633" s="156"/>
      <c r="AK633" s="156"/>
      <c r="AL633" s="156"/>
      <c r="AM633" s="156"/>
      <c r="AN633" s="156"/>
      <c r="AO633" s="157"/>
      <c r="AP633" s="158"/>
      <c r="AQ633" s="158"/>
      <c r="AR633" s="158"/>
      <c r="AS633" s="158"/>
      <c r="AT633" s="158"/>
      <c r="AU633" s="158"/>
      <c r="AV633" s="158"/>
      <c r="AW633" s="178" t="str">
        <f>IF('DATA - Baseline'!AW633="Relaxed",1,IF('DATA - Baseline'!AW633="Rushed",2,IF('DATA - Baseline'!AW633="Happy",3,IF('DATA - Baseline'!AW633="Tired",4,""))))</f>
        <v/>
      </c>
      <c r="AX633" s="178" t="str">
        <f>IF('DATA - Baseline'!AX633="Relaxed",1,IF('DATA - Baseline'!AX633="Rushed",2,IF('DATA - Baseline'!AX633="Happy",3,IF('DATA - Baseline'!AX633="Tired",4,""))))</f>
        <v/>
      </c>
      <c r="AY633" s="154"/>
      <c r="AZ633" s="314" t="str">
        <f>IF('DATA - Baseline'!AZ633="Yes",1,IF('DATA - Baseline'!AZ633="No",2,""))</f>
        <v/>
      </c>
      <c r="BA633" s="273"/>
      <c r="BB633" s="159"/>
      <c r="BC633" s="159"/>
      <c r="BE633" s="175"/>
    </row>
    <row r="634" spans="1:57" s="132" customFormat="1" ht="15" x14ac:dyDescent="0.3">
      <c r="A634" s="148"/>
      <c r="B634" s="149"/>
      <c r="C634" s="236" t="str">
        <f t="shared" si="9"/>
        <v/>
      </c>
      <c r="D634" s="198" t="str">
        <f>IF('DATA - Baseline'!D634="","",'DATA - Baseline'!D634)</f>
        <v/>
      </c>
      <c r="E634" s="178" t="str">
        <f>IF('DATA - Baseline'!E634="","",'DATA - Baseline'!E634)</f>
        <v/>
      </c>
      <c r="F634" s="178" t="str">
        <f>IF('DATA - Baseline'!F634="","",'DATA - Baseline'!F634)</f>
        <v/>
      </c>
      <c r="G634" s="178" t="str">
        <f>IF('DATA - Baseline'!G633="","",INDEX(Codes,MATCH('DATA - Baseline'!G633,Modes,0)))</f>
        <v/>
      </c>
      <c r="H634" s="178"/>
      <c r="I634" s="178" t="str">
        <f>IF('DATA - Baseline'!I634="","",INDEX(Codes,MATCH('DATA - Baseline'!I634,Modes,0)))</f>
        <v/>
      </c>
      <c r="J634" s="134"/>
      <c r="K634" s="192" t="str">
        <f>IF('DATA - Baseline'!K634=0,"",IF('DATA - Baseline'!K634="","",'DATA - Baseline'!K634))</f>
        <v/>
      </c>
      <c r="L634" s="192" t="str">
        <f>IF('DATA - Baseline'!L634="Yes",1,IF('DATA - Baseline'!L634="No",2,""))</f>
        <v/>
      </c>
      <c r="M634" s="192" t="str">
        <f>IF('DATA - Baseline'!M634="Yes",1,IF('DATA - Baseline'!M634="No",2,""))</f>
        <v/>
      </c>
      <c r="N634" s="178" t="str">
        <f>IF('DATA - Baseline'!N634="Relaxed",1,IF('DATA - Baseline'!N634="Rushed",2,IF('DATA - Baseline'!N634="Happy",3,IF('DATA - Baseline'!N634="Frustrated",4,IF('DATA - Baseline'!N634="Other",5,"")))))</f>
        <v/>
      </c>
      <c r="O634" s="176"/>
      <c r="P634" s="178" t="str">
        <f>IF('DATA - Baseline'!P634="","",'DATA - Baseline'!P634)</f>
        <v/>
      </c>
      <c r="Q634" s="178" t="str">
        <f>IF('DATA - Baseline'!Q634="Boy",1,IF('DATA - Baseline'!Q634="Girl",2,""))</f>
        <v/>
      </c>
      <c r="R634" s="192" t="str">
        <f>IF('DATA - Baseline'!R634&gt;0,'DATA - Baseline'!R634,"")</f>
        <v/>
      </c>
      <c r="S634" s="178" t="str">
        <f>IF('DATA - Baseline'!S634="Less than 0.5km",1,IF('DATA - Baseline'!S634="0.51 to 1.59km",2,IF('DATA - Baseline'!S634="1.6 to 3km",3,IF('DATA - Baseline'!S634="Over 3km",4, ""))))</f>
        <v/>
      </c>
      <c r="T634" s="126"/>
      <c r="U634" s="135"/>
      <c r="V634" s="135"/>
      <c r="W634" s="135"/>
      <c r="X634" s="135"/>
      <c r="Y634" s="135"/>
      <c r="Z634" s="178" t="str">
        <f>IF('DATA - Baseline'!Z634="STRONGLY AGREE",1,IF('DATA - Baseline'!Z634="AGREE",2,IF('DATA - Baseline'!Z634="DISAGREE",3,IF('DATA - Baseline'!Z634="STRONGLY DISAGREE",4, ""))))</f>
        <v/>
      </c>
      <c r="AA634" s="178" t="str">
        <f>IF(C634="","",(IF(COUNTA('DATA - Baseline'!AB634:AV634)&gt;0,1,2)))</f>
        <v/>
      </c>
      <c r="AB634" s="152"/>
      <c r="AC634" s="153"/>
      <c r="AD634" s="153"/>
      <c r="AE634" s="153"/>
      <c r="AF634" s="153"/>
      <c r="AG634" s="153"/>
      <c r="AH634" s="151"/>
      <c r="AI634" s="156"/>
      <c r="AJ634" s="156"/>
      <c r="AK634" s="156"/>
      <c r="AL634" s="156"/>
      <c r="AM634" s="156"/>
      <c r="AN634" s="156"/>
      <c r="AO634" s="157"/>
      <c r="AP634" s="158"/>
      <c r="AQ634" s="158"/>
      <c r="AR634" s="158"/>
      <c r="AS634" s="158"/>
      <c r="AT634" s="158"/>
      <c r="AU634" s="158"/>
      <c r="AV634" s="158"/>
      <c r="AW634" s="178" t="str">
        <f>IF('DATA - Baseline'!AW634="Relaxed",1,IF('DATA - Baseline'!AW634="Rushed",2,IF('DATA - Baseline'!AW634="Happy",3,IF('DATA - Baseline'!AW634="Tired",4,""))))</f>
        <v/>
      </c>
      <c r="AX634" s="178" t="str">
        <f>IF('DATA - Baseline'!AX634="Relaxed",1,IF('DATA - Baseline'!AX634="Rushed",2,IF('DATA - Baseline'!AX634="Happy",3,IF('DATA - Baseline'!AX634="Tired",4,""))))</f>
        <v/>
      </c>
      <c r="AY634" s="154"/>
      <c r="AZ634" s="314" t="str">
        <f>IF('DATA - Baseline'!AZ634="Yes",1,IF('DATA - Baseline'!AZ634="No",2,""))</f>
        <v/>
      </c>
      <c r="BA634" s="273"/>
      <c r="BB634" s="159"/>
      <c r="BC634" s="159"/>
      <c r="BE634" s="175"/>
    </row>
    <row r="635" spans="1:57" s="132" customFormat="1" ht="15" x14ac:dyDescent="0.3">
      <c r="A635" s="148"/>
      <c r="B635" s="149"/>
      <c r="C635" s="236" t="str">
        <f t="shared" si="9"/>
        <v/>
      </c>
      <c r="D635" s="198" t="str">
        <f>IF('DATA - Baseline'!D635="","",'DATA - Baseline'!D635)</f>
        <v/>
      </c>
      <c r="E635" s="178" t="str">
        <f>IF('DATA - Baseline'!E635="","",'DATA - Baseline'!E635)</f>
        <v/>
      </c>
      <c r="F635" s="178" t="str">
        <f>IF('DATA - Baseline'!F635="","",'DATA - Baseline'!F635)</f>
        <v/>
      </c>
      <c r="G635" s="178" t="str">
        <f>IF('DATA - Baseline'!G634="","",INDEX(Codes,MATCH('DATA - Baseline'!G634,Modes,0)))</f>
        <v/>
      </c>
      <c r="H635" s="178"/>
      <c r="I635" s="178" t="str">
        <f>IF('DATA - Baseline'!I635="","",INDEX(Codes,MATCH('DATA - Baseline'!I635,Modes,0)))</f>
        <v/>
      </c>
      <c r="J635" s="134"/>
      <c r="K635" s="192" t="str">
        <f>IF('DATA - Baseline'!K635=0,"",IF('DATA - Baseline'!K635="","",'DATA - Baseline'!K635))</f>
        <v/>
      </c>
      <c r="L635" s="192" t="str">
        <f>IF('DATA - Baseline'!L635="Yes",1,IF('DATA - Baseline'!L635="No",2,""))</f>
        <v/>
      </c>
      <c r="M635" s="192" t="str">
        <f>IF('DATA - Baseline'!M635="Yes",1,IF('DATA - Baseline'!M635="No",2,""))</f>
        <v/>
      </c>
      <c r="N635" s="178" t="str">
        <f>IF('DATA - Baseline'!N635="Relaxed",1,IF('DATA - Baseline'!N635="Rushed",2,IF('DATA - Baseline'!N635="Happy",3,IF('DATA - Baseline'!N635="Frustrated",4,IF('DATA - Baseline'!N635="Other",5,"")))))</f>
        <v/>
      </c>
      <c r="O635" s="176"/>
      <c r="P635" s="178" t="str">
        <f>IF('DATA - Baseline'!P635="","",'DATA - Baseline'!P635)</f>
        <v/>
      </c>
      <c r="Q635" s="178" t="str">
        <f>IF('DATA - Baseline'!Q635="Boy",1,IF('DATA - Baseline'!Q635="Girl",2,""))</f>
        <v/>
      </c>
      <c r="R635" s="192" t="str">
        <f>IF('DATA - Baseline'!R635&gt;0,'DATA - Baseline'!R635,"")</f>
        <v/>
      </c>
      <c r="S635" s="178" t="str">
        <f>IF('DATA - Baseline'!S635="Less than 0.5km",1,IF('DATA - Baseline'!S635="0.51 to 1.59km",2,IF('DATA - Baseline'!S635="1.6 to 3km",3,IF('DATA - Baseline'!S635="Over 3km",4, ""))))</f>
        <v/>
      </c>
      <c r="T635" s="126"/>
      <c r="U635" s="135"/>
      <c r="V635" s="135"/>
      <c r="W635" s="135"/>
      <c r="X635" s="135"/>
      <c r="Y635" s="135"/>
      <c r="Z635" s="178" t="str">
        <f>IF('DATA - Baseline'!Z635="STRONGLY AGREE",1,IF('DATA - Baseline'!Z635="AGREE",2,IF('DATA - Baseline'!Z635="DISAGREE",3,IF('DATA - Baseline'!Z635="STRONGLY DISAGREE",4, ""))))</f>
        <v/>
      </c>
      <c r="AA635" s="178" t="str">
        <f>IF(C635="","",(IF(COUNTA('DATA - Baseline'!AB635:AV635)&gt;0,1,2)))</f>
        <v/>
      </c>
      <c r="AB635" s="152"/>
      <c r="AC635" s="153"/>
      <c r="AD635" s="153"/>
      <c r="AE635" s="153"/>
      <c r="AF635" s="153"/>
      <c r="AG635" s="153"/>
      <c r="AH635" s="151"/>
      <c r="AI635" s="156"/>
      <c r="AJ635" s="156"/>
      <c r="AK635" s="156"/>
      <c r="AL635" s="156"/>
      <c r="AM635" s="156"/>
      <c r="AN635" s="156"/>
      <c r="AO635" s="157"/>
      <c r="AP635" s="158"/>
      <c r="AQ635" s="158"/>
      <c r="AR635" s="158"/>
      <c r="AS635" s="158"/>
      <c r="AT635" s="158"/>
      <c r="AU635" s="158"/>
      <c r="AV635" s="158"/>
      <c r="AW635" s="178" t="str">
        <f>IF('DATA - Baseline'!AW635="Relaxed",1,IF('DATA - Baseline'!AW635="Rushed",2,IF('DATA - Baseline'!AW635="Happy",3,IF('DATA - Baseline'!AW635="Tired",4,""))))</f>
        <v/>
      </c>
      <c r="AX635" s="178" t="str">
        <f>IF('DATA - Baseline'!AX635="Relaxed",1,IF('DATA - Baseline'!AX635="Rushed",2,IF('DATA - Baseline'!AX635="Happy",3,IF('DATA - Baseline'!AX635="Tired",4,""))))</f>
        <v/>
      </c>
      <c r="AY635" s="154"/>
      <c r="AZ635" s="314" t="str">
        <f>IF('DATA - Baseline'!AZ635="Yes",1,IF('DATA - Baseline'!AZ635="No",2,""))</f>
        <v/>
      </c>
      <c r="BA635" s="273"/>
      <c r="BB635" s="159"/>
      <c r="BC635" s="159"/>
      <c r="BE635" s="175"/>
    </row>
    <row r="636" spans="1:57" s="132" customFormat="1" ht="15" x14ac:dyDescent="0.3">
      <c r="A636" s="148"/>
      <c r="B636" s="149"/>
      <c r="C636" s="236" t="str">
        <f t="shared" si="9"/>
        <v/>
      </c>
      <c r="D636" s="198" t="str">
        <f>IF('DATA - Baseline'!D636="","",'DATA - Baseline'!D636)</f>
        <v/>
      </c>
      <c r="E636" s="178" t="str">
        <f>IF('DATA - Baseline'!E636="","",'DATA - Baseline'!E636)</f>
        <v/>
      </c>
      <c r="F636" s="178" t="str">
        <f>IF('DATA - Baseline'!F636="","",'DATA - Baseline'!F636)</f>
        <v/>
      </c>
      <c r="G636" s="178" t="str">
        <f>IF('DATA - Baseline'!G635="","",INDEX(Codes,MATCH('DATA - Baseline'!G635,Modes,0)))</f>
        <v/>
      </c>
      <c r="H636" s="178"/>
      <c r="I636" s="178" t="str">
        <f>IF('DATA - Baseline'!I636="","",INDEX(Codes,MATCH('DATA - Baseline'!I636,Modes,0)))</f>
        <v/>
      </c>
      <c r="J636" s="134"/>
      <c r="K636" s="192" t="str">
        <f>IF('DATA - Baseline'!K636=0,"",IF('DATA - Baseline'!K636="","",'DATA - Baseline'!K636))</f>
        <v/>
      </c>
      <c r="L636" s="192" t="str">
        <f>IF('DATA - Baseline'!L636="Yes",1,IF('DATA - Baseline'!L636="No",2,""))</f>
        <v/>
      </c>
      <c r="M636" s="192" t="str">
        <f>IF('DATA - Baseline'!M636="Yes",1,IF('DATA - Baseline'!M636="No",2,""))</f>
        <v/>
      </c>
      <c r="N636" s="178" t="str">
        <f>IF('DATA - Baseline'!N636="Relaxed",1,IF('DATA - Baseline'!N636="Rushed",2,IF('DATA - Baseline'!N636="Happy",3,IF('DATA - Baseline'!N636="Frustrated",4,IF('DATA - Baseline'!N636="Other",5,"")))))</f>
        <v/>
      </c>
      <c r="O636" s="176"/>
      <c r="P636" s="178" t="str">
        <f>IF('DATA - Baseline'!P636="","",'DATA - Baseline'!P636)</f>
        <v/>
      </c>
      <c r="Q636" s="178" t="str">
        <f>IF('DATA - Baseline'!Q636="Boy",1,IF('DATA - Baseline'!Q636="Girl",2,""))</f>
        <v/>
      </c>
      <c r="R636" s="192" t="str">
        <f>IF('DATA - Baseline'!R636&gt;0,'DATA - Baseline'!R636,"")</f>
        <v/>
      </c>
      <c r="S636" s="178" t="str">
        <f>IF('DATA - Baseline'!S636="Less than 0.5km",1,IF('DATA - Baseline'!S636="0.51 to 1.59km",2,IF('DATA - Baseline'!S636="1.6 to 3km",3,IF('DATA - Baseline'!S636="Over 3km",4, ""))))</f>
        <v/>
      </c>
      <c r="T636" s="126"/>
      <c r="U636" s="135"/>
      <c r="V636" s="135"/>
      <c r="W636" s="135"/>
      <c r="X636" s="135"/>
      <c r="Y636" s="135"/>
      <c r="Z636" s="178" t="str">
        <f>IF('DATA - Baseline'!Z636="STRONGLY AGREE",1,IF('DATA - Baseline'!Z636="AGREE",2,IF('DATA - Baseline'!Z636="DISAGREE",3,IF('DATA - Baseline'!Z636="STRONGLY DISAGREE",4, ""))))</f>
        <v/>
      </c>
      <c r="AA636" s="178" t="str">
        <f>IF(C636="","",(IF(COUNTA('DATA - Baseline'!AB636:AV636)&gt;0,1,2)))</f>
        <v/>
      </c>
      <c r="AB636" s="152"/>
      <c r="AC636" s="153"/>
      <c r="AD636" s="153"/>
      <c r="AE636" s="153"/>
      <c r="AF636" s="153"/>
      <c r="AG636" s="153"/>
      <c r="AH636" s="151"/>
      <c r="AI636" s="156"/>
      <c r="AJ636" s="156"/>
      <c r="AK636" s="156"/>
      <c r="AL636" s="156"/>
      <c r="AM636" s="156"/>
      <c r="AN636" s="156"/>
      <c r="AO636" s="157"/>
      <c r="AP636" s="158"/>
      <c r="AQ636" s="158"/>
      <c r="AR636" s="158"/>
      <c r="AS636" s="158"/>
      <c r="AT636" s="158"/>
      <c r="AU636" s="158"/>
      <c r="AV636" s="158"/>
      <c r="AW636" s="178" t="str">
        <f>IF('DATA - Baseline'!AW636="Relaxed",1,IF('DATA - Baseline'!AW636="Rushed",2,IF('DATA - Baseline'!AW636="Happy",3,IF('DATA - Baseline'!AW636="Tired",4,""))))</f>
        <v/>
      </c>
      <c r="AX636" s="178" t="str">
        <f>IF('DATA - Baseline'!AX636="Relaxed",1,IF('DATA - Baseline'!AX636="Rushed",2,IF('DATA - Baseline'!AX636="Happy",3,IF('DATA - Baseline'!AX636="Tired",4,""))))</f>
        <v/>
      </c>
      <c r="AY636" s="154"/>
      <c r="AZ636" s="314" t="str">
        <f>IF('DATA - Baseline'!AZ636="Yes",1,IF('DATA - Baseline'!AZ636="No",2,""))</f>
        <v/>
      </c>
      <c r="BA636" s="273"/>
      <c r="BB636" s="159"/>
      <c r="BC636" s="159"/>
      <c r="BE636" s="175"/>
    </row>
    <row r="637" spans="1:57" s="132" customFormat="1" ht="15" x14ac:dyDescent="0.3">
      <c r="A637" s="148"/>
      <c r="B637" s="149"/>
      <c r="C637" s="236" t="str">
        <f t="shared" si="9"/>
        <v/>
      </c>
      <c r="D637" s="198" t="str">
        <f>IF('DATA - Baseline'!D637="","",'DATA - Baseline'!D637)</f>
        <v/>
      </c>
      <c r="E637" s="178" t="str">
        <f>IF('DATA - Baseline'!E637="","",'DATA - Baseline'!E637)</f>
        <v/>
      </c>
      <c r="F637" s="178" t="str">
        <f>IF('DATA - Baseline'!F637="","",'DATA - Baseline'!F637)</f>
        <v/>
      </c>
      <c r="G637" s="178" t="str">
        <f>IF('DATA - Baseline'!G636="","",INDEX(Codes,MATCH('DATA - Baseline'!G636,Modes,0)))</f>
        <v/>
      </c>
      <c r="H637" s="178"/>
      <c r="I637" s="178" t="str">
        <f>IF('DATA - Baseline'!I637="","",INDEX(Codes,MATCH('DATA - Baseline'!I637,Modes,0)))</f>
        <v/>
      </c>
      <c r="J637" s="134"/>
      <c r="K637" s="192" t="str">
        <f>IF('DATA - Baseline'!K637=0,"",IF('DATA - Baseline'!K637="","",'DATA - Baseline'!K637))</f>
        <v/>
      </c>
      <c r="L637" s="192" t="str">
        <f>IF('DATA - Baseline'!L637="Yes",1,IF('DATA - Baseline'!L637="No",2,""))</f>
        <v/>
      </c>
      <c r="M637" s="192" t="str">
        <f>IF('DATA - Baseline'!M637="Yes",1,IF('DATA - Baseline'!M637="No",2,""))</f>
        <v/>
      </c>
      <c r="N637" s="178" t="str">
        <f>IF('DATA - Baseline'!N637="Relaxed",1,IF('DATA - Baseline'!N637="Rushed",2,IF('DATA - Baseline'!N637="Happy",3,IF('DATA - Baseline'!N637="Frustrated",4,IF('DATA - Baseline'!N637="Other",5,"")))))</f>
        <v/>
      </c>
      <c r="O637" s="176"/>
      <c r="P637" s="178" t="str">
        <f>IF('DATA - Baseline'!P637="","",'DATA - Baseline'!P637)</f>
        <v/>
      </c>
      <c r="Q637" s="178" t="str">
        <f>IF('DATA - Baseline'!Q637="Boy",1,IF('DATA - Baseline'!Q637="Girl",2,""))</f>
        <v/>
      </c>
      <c r="R637" s="192" t="str">
        <f>IF('DATA - Baseline'!R637&gt;0,'DATA - Baseline'!R637,"")</f>
        <v/>
      </c>
      <c r="S637" s="178" t="str">
        <f>IF('DATA - Baseline'!S637="Less than 0.5km",1,IF('DATA - Baseline'!S637="0.51 to 1.59km",2,IF('DATA - Baseline'!S637="1.6 to 3km",3,IF('DATA - Baseline'!S637="Over 3km",4, ""))))</f>
        <v/>
      </c>
      <c r="T637" s="126"/>
      <c r="U637" s="135"/>
      <c r="V637" s="135"/>
      <c r="W637" s="135"/>
      <c r="X637" s="135"/>
      <c r="Y637" s="135"/>
      <c r="Z637" s="178" t="str">
        <f>IF('DATA - Baseline'!Z637="STRONGLY AGREE",1,IF('DATA - Baseline'!Z637="AGREE",2,IF('DATA - Baseline'!Z637="DISAGREE",3,IF('DATA - Baseline'!Z637="STRONGLY DISAGREE",4, ""))))</f>
        <v/>
      </c>
      <c r="AA637" s="178" t="str">
        <f>IF(C637="","",(IF(COUNTA('DATA - Baseline'!AB637:AV637)&gt;0,1,2)))</f>
        <v/>
      </c>
      <c r="AB637" s="152"/>
      <c r="AC637" s="153"/>
      <c r="AD637" s="153"/>
      <c r="AE637" s="153"/>
      <c r="AF637" s="153"/>
      <c r="AG637" s="153"/>
      <c r="AH637" s="151"/>
      <c r="AI637" s="156"/>
      <c r="AJ637" s="156"/>
      <c r="AK637" s="156"/>
      <c r="AL637" s="156"/>
      <c r="AM637" s="156"/>
      <c r="AN637" s="156"/>
      <c r="AO637" s="157"/>
      <c r="AP637" s="158"/>
      <c r="AQ637" s="158"/>
      <c r="AR637" s="158"/>
      <c r="AS637" s="158"/>
      <c r="AT637" s="158"/>
      <c r="AU637" s="158"/>
      <c r="AV637" s="158"/>
      <c r="AW637" s="178" t="str">
        <f>IF('DATA - Baseline'!AW637="Relaxed",1,IF('DATA - Baseline'!AW637="Rushed",2,IF('DATA - Baseline'!AW637="Happy",3,IF('DATA - Baseline'!AW637="Tired",4,""))))</f>
        <v/>
      </c>
      <c r="AX637" s="178" t="str">
        <f>IF('DATA - Baseline'!AX637="Relaxed",1,IF('DATA - Baseline'!AX637="Rushed",2,IF('DATA - Baseline'!AX637="Happy",3,IF('DATA - Baseline'!AX637="Tired",4,""))))</f>
        <v/>
      </c>
      <c r="AY637" s="154"/>
      <c r="AZ637" s="314" t="str">
        <f>IF('DATA - Baseline'!AZ637="Yes",1,IF('DATA - Baseline'!AZ637="No",2,""))</f>
        <v/>
      </c>
      <c r="BA637" s="273"/>
      <c r="BB637" s="159"/>
      <c r="BC637" s="159"/>
      <c r="BE637" s="175"/>
    </row>
    <row r="638" spans="1:57" s="132" customFormat="1" ht="15" x14ac:dyDescent="0.3">
      <c r="A638" s="148"/>
      <c r="B638" s="149"/>
      <c r="C638" s="236" t="str">
        <f t="shared" si="9"/>
        <v/>
      </c>
      <c r="D638" s="198" t="str">
        <f>IF('DATA - Baseline'!D638="","",'DATA - Baseline'!D638)</f>
        <v/>
      </c>
      <c r="E638" s="178" t="str">
        <f>IF('DATA - Baseline'!E638="","",'DATA - Baseline'!E638)</f>
        <v/>
      </c>
      <c r="F638" s="178" t="str">
        <f>IF('DATA - Baseline'!F638="","",'DATA - Baseline'!F638)</f>
        <v/>
      </c>
      <c r="G638" s="178" t="str">
        <f>IF('DATA - Baseline'!G637="","",INDEX(Codes,MATCH('DATA - Baseline'!G637,Modes,0)))</f>
        <v/>
      </c>
      <c r="H638" s="178"/>
      <c r="I638" s="178" t="str">
        <f>IF('DATA - Baseline'!I638="","",INDEX(Codes,MATCH('DATA - Baseline'!I638,Modes,0)))</f>
        <v/>
      </c>
      <c r="J638" s="134"/>
      <c r="K638" s="192" t="str">
        <f>IF('DATA - Baseline'!K638=0,"",IF('DATA - Baseline'!K638="","",'DATA - Baseline'!K638))</f>
        <v/>
      </c>
      <c r="L638" s="192" t="str">
        <f>IF('DATA - Baseline'!L638="Yes",1,IF('DATA - Baseline'!L638="No",2,""))</f>
        <v/>
      </c>
      <c r="M638" s="192" t="str">
        <f>IF('DATA - Baseline'!M638="Yes",1,IF('DATA - Baseline'!M638="No",2,""))</f>
        <v/>
      </c>
      <c r="N638" s="178" t="str">
        <f>IF('DATA - Baseline'!N638="Relaxed",1,IF('DATA - Baseline'!N638="Rushed",2,IF('DATA - Baseline'!N638="Happy",3,IF('DATA - Baseline'!N638="Frustrated",4,IF('DATA - Baseline'!N638="Other",5,"")))))</f>
        <v/>
      </c>
      <c r="O638" s="176"/>
      <c r="P638" s="178" t="str">
        <f>IF('DATA - Baseline'!P638="","",'DATA - Baseline'!P638)</f>
        <v/>
      </c>
      <c r="Q638" s="178" t="str">
        <f>IF('DATA - Baseline'!Q638="Boy",1,IF('DATA - Baseline'!Q638="Girl",2,""))</f>
        <v/>
      </c>
      <c r="R638" s="192" t="str">
        <f>IF('DATA - Baseline'!R638&gt;0,'DATA - Baseline'!R638,"")</f>
        <v/>
      </c>
      <c r="S638" s="178" t="str">
        <f>IF('DATA - Baseline'!S638="Less than 0.5km",1,IF('DATA - Baseline'!S638="0.51 to 1.59km",2,IF('DATA - Baseline'!S638="1.6 to 3km",3,IF('DATA - Baseline'!S638="Over 3km",4, ""))))</f>
        <v/>
      </c>
      <c r="T638" s="126"/>
      <c r="U638" s="135"/>
      <c r="V638" s="135"/>
      <c r="W638" s="135"/>
      <c r="X638" s="135"/>
      <c r="Y638" s="135"/>
      <c r="Z638" s="178" t="str">
        <f>IF('DATA - Baseline'!Z638="STRONGLY AGREE",1,IF('DATA - Baseline'!Z638="AGREE",2,IF('DATA - Baseline'!Z638="DISAGREE",3,IF('DATA - Baseline'!Z638="STRONGLY DISAGREE",4, ""))))</f>
        <v/>
      </c>
      <c r="AA638" s="178" t="str">
        <f>IF(C638="","",(IF(COUNTA('DATA - Baseline'!AB638:AV638)&gt;0,1,2)))</f>
        <v/>
      </c>
      <c r="AB638" s="152"/>
      <c r="AC638" s="153"/>
      <c r="AD638" s="153"/>
      <c r="AE638" s="153"/>
      <c r="AF638" s="153"/>
      <c r="AG638" s="153"/>
      <c r="AH638" s="151"/>
      <c r="AI638" s="156"/>
      <c r="AJ638" s="156"/>
      <c r="AK638" s="156"/>
      <c r="AL638" s="156"/>
      <c r="AM638" s="156"/>
      <c r="AN638" s="156"/>
      <c r="AO638" s="157"/>
      <c r="AP638" s="158"/>
      <c r="AQ638" s="158"/>
      <c r="AR638" s="158"/>
      <c r="AS638" s="158"/>
      <c r="AT638" s="158"/>
      <c r="AU638" s="158"/>
      <c r="AV638" s="158"/>
      <c r="AW638" s="178" t="str">
        <f>IF('DATA - Baseline'!AW638="Relaxed",1,IF('DATA - Baseline'!AW638="Rushed",2,IF('DATA - Baseline'!AW638="Happy",3,IF('DATA - Baseline'!AW638="Tired",4,""))))</f>
        <v/>
      </c>
      <c r="AX638" s="178" t="str">
        <f>IF('DATA - Baseline'!AX638="Relaxed",1,IF('DATA - Baseline'!AX638="Rushed",2,IF('DATA - Baseline'!AX638="Happy",3,IF('DATA - Baseline'!AX638="Tired",4,""))))</f>
        <v/>
      </c>
      <c r="AY638" s="154"/>
      <c r="AZ638" s="314" t="str">
        <f>IF('DATA - Baseline'!AZ638="Yes",1,IF('DATA - Baseline'!AZ638="No",2,""))</f>
        <v/>
      </c>
      <c r="BA638" s="273"/>
      <c r="BB638" s="159"/>
      <c r="BC638" s="159"/>
      <c r="BE638" s="175"/>
    </row>
    <row r="639" spans="1:57" s="132" customFormat="1" ht="15" x14ac:dyDescent="0.3">
      <c r="A639" s="148"/>
      <c r="B639" s="149"/>
      <c r="C639" s="236" t="str">
        <f t="shared" si="9"/>
        <v/>
      </c>
      <c r="D639" s="198" t="str">
        <f>IF('DATA - Baseline'!D639="","",'DATA - Baseline'!D639)</f>
        <v/>
      </c>
      <c r="E639" s="178" t="str">
        <f>IF('DATA - Baseline'!E639="","",'DATA - Baseline'!E639)</f>
        <v/>
      </c>
      <c r="F639" s="178" t="str">
        <f>IF('DATA - Baseline'!F639="","",'DATA - Baseline'!F639)</f>
        <v/>
      </c>
      <c r="G639" s="178" t="str">
        <f>IF('DATA - Baseline'!G638="","",INDEX(Codes,MATCH('DATA - Baseline'!G638,Modes,0)))</f>
        <v/>
      </c>
      <c r="H639" s="178"/>
      <c r="I639" s="178" t="str">
        <f>IF('DATA - Baseline'!I639="","",INDEX(Codes,MATCH('DATA - Baseline'!I639,Modes,0)))</f>
        <v/>
      </c>
      <c r="J639" s="134"/>
      <c r="K639" s="192" t="str">
        <f>IF('DATA - Baseline'!K639=0,"",IF('DATA - Baseline'!K639="","",'DATA - Baseline'!K639))</f>
        <v/>
      </c>
      <c r="L639" s="192" t="str">
        <f>IF('DATA - Baseline'!L639="Yes",1,IF('DATA - Baseline'!L639="No",2,""))</f>
        <v/>
      </c>
      <c r="M639" s="192" t="str">
        <f>IF('DATA - Baseline'!M639="Yes",1,IF('DATA - Baseline'!M639="No",2,""))</f>
        <v/>
      </c>
      <c r="N639" s="178" t="str">
        <f>IF('DATA - Baseline'!N639="Relaxed",1,IF('DATA - Baseline'!N639="Rushed",2,IF('DATA - Baseline'!N639="Happy",3,IF('DATA - Baseline'!N639="Frustrated",4,IF('DATA - Baseline'!N639="Other",5,"")))))</f>
        <v/>
      </c>
      <c r="O639" s="176"/>
      <c r="P639" s="178" t="str">
        <f>IF('DATA - Baseline'!P639="","",'DATA - Baseline'!P639)</f>
        <v/>
      </c>
      <c r="Q639" s="178" t="str">
        <f>IF('DATA - Baseline'!Q639="Boy",1,IF('DATA - Baseline'!Q639="Girl",2,""))</f>
        <v/>
      </c>
      <c r="R639" s="192" t="str">
        <f>IF('DATA - Baseline'!R639&gt;0,'DATA - Baseline'!R639,"")</f>
        <v/>
      </c>
      <c r="S639" s="178" t="str">
        <f>IF('DATA - Baseline'!S639="Less than 0.5km",1,IF('DATA - Baseline'!S639="0.51 to 1.59km",2,IF('DATA - Baseline'!S639="1.6 to 3km",3,IF('DATA - Baseline'!S639="Over 3km",4, ""))))</f>
        <v/>
      </c>
      <c r="T639" s="126"/>
      <c r="U639" s="135"/>
      <c r="V639" s="135"/>
      <c r="W639" s="135"/>
      <c r="X639" s="135"/>
      <c r="Y639" s="135"/>
      <c r="Z639" s="178" t="str">
        <f>IF('DATA - Baseline'!Z639="STRONGLY AGREE",1,IF('DATA - Baseline'!Z639="AGREE",2,IF('DATA - Baseline'!Z639="DISAGREE",3,IF('DATA - Baseline'!Z639="STRONGLY DISAGREE",4, ""))))</f>
        <v/>
      </c>
      <c r="AA639" s="178" t="str">
        <f>IF(C639="","",(IF(COUNTA('DATA - Baseline'!AB639:AV639)&gt;0,1,2)))</f>
        <v/>
      </c>
      <c r="AB639" s="152"/>
      <c r="AC639" s="153"/>
      <c r="AD639" s="153"/>
      <c r="AE639" s="153"/>
      <c r="AF639" s="153"/>
      <c r="AG639" s="153"/>
      <c r="AH639" s="151"/>
      <c r="AI639" s="156"/>
      <c r="AJ639" s="156"/>
      <c r="AK639" s="156"/>
      <c r="AL639" s="156"/>
      <c r="AM639" s="156"/>
      <c r="AN639" s="156"/>
      <c r="AO639" s="157"/>
      <c r="AP639" s="158"/>
      <c r="AQ639" s="158"/>
      <c r="AR639" s="158"/>
      <c r="AS639" s="158"/>
      <c r="AT639" s="158"/>
      <c r="AU639" s="158"/>
      <c r="AV639" s="158"/>
      <c r="AW639" s="178" t="str">
        <f>IF('DATA - Baseline'!AW639="Relaxed",1,IF('DATA - Baseline'!AW639="Rushed",2,IF('DATA - Baseline'!AW639="Happy",3,IF('DATA - Baseline'!AW639="Tired",4,""))))</f>
        <v/>
      </c>
      <c r="AX639" s="178" t="str">
        <f>IF('DATA - Baseline'!AX639="Relaxed",1,IF('DATA - Baseline'!AX639="Rushed",2,IF('DATA - Baseline'!AX639="Happy",3,IF('DATA - Baseline'!AX639="Tired",4,""))))</f>
        <v/>
      </c>
      <c r="AY639" s="154"/>
      <c r="AZ639" s="314" t="str">
        <f>IF('DATA - Baseline'!AZ639="Yes",1,IF('DATA - Baseline'!AZ639="No",2,""))</f>
        <v/>
      </c>
      <c r="BA639" s="273"/>
      <c r="BB639" s="159"/>
      <c r="BC639" s="159"/>
      <c r="BE639" s="175"/>
    </row>
    <row r="640" spans="1:57" s="132" customFormat="1" ht="15" x14ac:dyDescent="0.3">
      <c r="A640" s="148"/>
      <c r="B640" s="149"/>
      <c r="C640" s="236" t="str">
        <f t="shared" si="9"/>
        <v/>
      </c>
      <c r="D640" s="198" t="str">
        <f>IF('DATA - Baseline'!D640="","",'DATA - Baseline'!D640)</f>
        <v/>
      </c>
      <c r="E640" s="178" t="str">
        <f>IF('DATA - Baseline'!E640="","",'DATA - Baseline'!E640)</f>
        <v/>
      </c>
      <c r="F640" s="178" t="str">
        <f>IF('DATA - Baseline'!F640="","",'DATA - Baseline'!F640)</f>
        <v/>
      </c>
      <c r="G640" s="178" t="str">
        <f>IF('DATA - Baseline'!G639="","",INDEX(Codes,MATCH('DATA - Baseline'!G639,Modes,0)))</f>
        <v/>
      </c>
      <c r="H640" s="178"/>
      <c r="I640" s="178" t="str">
        <f>IF('DATA - Baseline'!I640="","",INDEX(Codes,MATCH('DATA - Baseline'!I640,Modes,0)))</f>
        <v/>
      </c>
      <c r="J640" s="134"/>
      <c r="K640" s="192" t="str">
        <f>IF('DATA - Baseline'!K640=0,"",IF('DATA - Baseline'!K640="","",'DATA - Baseline'!K640))</f>
        <v/>
      </c>
      <c r="L640" s="192" t="str">
        <f>IF('DATA - Baseline'!L640="Yes",1,IF('DATA - Baseline'!L640="No",2,""))</f>
        <v/>
      </c>
      <c r="M640" s="192" t="str">
        <f>IF('DATA - Baseline'!M640="Yes",1,IF('DATA - Baseline'!M640="No",2,""))</f>
        <v/>
      </c>
      <c r="N640" s="178" t="str">
        <f>IF('DATA - Baseline'!N640="Relaxed",1,IF('DATA - Baseline'!N640="Rushed",2,IF('DATA - Baseline'!N640="Happy",3,IF('DATA - Baseline'!N640="Frustrated",4,IF('DATA - Baseline'!N640="Other",5,"")))))</f>
        <v/>
      </c>
      <c r="O640" s="176"/>
      <c r="P640" s="178" t="str">
        <f>IF('DATA - Baseline'!P640="","",'DATA - Baseline'!P640)</f>
        <v/>
      </c>
      <c r="Q640" s="178" t="str">
        <f>IF('DATA - Baseline'!Q640="Boy",1,IF('DATA - Baseline'!Q640="Girl",2,""))</f>
        <v/>
      </c>
      <c r="R640" s="192" t="str">
        <f>IF('DATA - Baseline'!R640&gt;0,'DATA - Baseline'!R640,"")</f>
        <v/>
      </c>
      <c r="S640" s="178" t="str">
        <f>IF('DATA - Baseline'!S640="Less than 0.5km",1,IF('DATA - Baseline'!S640="0.51 to 1.59km",2,IF('DATA - Baseline'!S640="1.6 to 3km",3,IF('DATA - Baseline'!S640="Over 3km",4, ""))))</f>
        <v/>
      </c>
      <c r="T640" s="126"/>
      <c r="U640" s="135"/>
      <c r="V640" s="135"/>
      <c r="W640" s="135"/>
      <c r="X640" s="135"/>
      <c r="Y640" s="135"/>
      <c r="Z640" s="178" t="str">
        <f>IF('DATA - Baseline'!Z640="STRONGLY AGREE",1,IF('DATA - Baseline'!Z640="AGREE",2,IF('DATA - Baseline'!Z640="DISAGREE",3,IF('DATA - Baseline'!Z640="STRONGLY DISAGREE",4, ""))))</f>
        <v/>
      </c>
      <c r="AA640" s="178" t="str">
        <f>IF(C640="","",(IF(COUNTA('DATA - Baseline'!AB640:AV640)&gt;0,1,2)))</f>
        <v/>
      </c>
      <c r="AB640" s="152"/>
      <c r="AC640" s="153"/>
      <c r="AD640" s="153"/>
      <c r="AE640" s="153"/>
      <c r="AF640" s="153"/>
      <c r="AG640" s="153"/>
      <c r="AH640" s="151"/>
      <c r="AI640" s="156"/>
      <c r="AJ640" s="156"/>
      <c r="AK640" s="156"/>
      <c r="AL640" s="156"/>
      <c r="AM640" s="156"/>
      <c r="AN640" s="156"/>
      <c r="AO640" s="157"/>
      <c r="AP640" s="158"/>
      <c r="AQ640" s="158"/>
      <c r="AR640" s="158"/>
      <c r="AS640" s="158"/>
      <c r="AT640" s="158"/>
      <c r="AU640" s="158"/>
      <c r="AV640" s="158"/>
      <c r="AW640" s="178" t="str">
        <f>IF('DATA - Baseline'!AW640="Relaxed",1,IF('DATA - Baseline'!AW640="Rushed",2,IF('DATA - Baseline'!AW640="Happy",3,IF('DATA - Baseline'!AW640="Tired",4,""))))</f>
        <v/>
      </c>
      <c r="AX640" s="178" t="str">
        <f>IF('DATA - Baseline'!AX640="Relaxed",1,IF('DATA - Baseline'!AX640="Rushed",2,IF('DATA - Baseline'!AX640="Happy",3,IF('DATA - Baseline'!AX640="Tired",4,""))))</f>
        <v/>
      </c>
      <c r="AY640" s="154"/>
      <c r="AZ640" s="314" t="str">
        <f>IF('DATA - Baseline'!AZ640="Yes",1,IF('DATA - Baseline'!AZ640="No",2,""))</f>
        <v/>
      </c>
      <c r="BA640" s="273"/>
      <c r="BB640" s="159"/>
      <c r="BC640" s="159"/>
      <c r="BE640" s="175"/>
    </row>
    <row r="641" spans="1:57" s="132" customFormat="1" ht="15" x14ac:dyDescent="0.3">
      <c r="A641" s="148"/>
      <c r="B641" s="149"/>
      <c r="C641" s="236" t="str">
        <f t="shared" si="9"/>
        <v/>
      </c>
      <c r="D641" s="198" t="str">
        <f>IF('DATA - Baseline'!D641="","",'DATA - Baseline'!D641)</f>
        <v/>
      </c>
      <c r="E641" s="178" t="str">
        <f>IF('DATA - Baseline'!E641="","",'DATA - Baseline'!E641)</f>
        <v/>
      </c>
      <c r="F641" s="178" t="str">
        <f>IF('DATA - Baseline'!F641="","",'DATA - Baseline'!F641)</f>
        <v/>
      </c>
      <c r="G641" s="178" t="str">
        <f>IF('DATA - Baseline'!G640="","",INDEX(Codes,MATCH('DATA - Baseline'!G640,Modes,0)))</f>
        <v/>
      </c>
      <c r="H641" s="178"/>
      <c r="I641" s="178" t="str">
        <f>IF('DATA - Baseline'!I641="","",INDEX(Codes,MATCH('DATA - Baseline'!I641,Modes,0)))</f>
        <v/>
      </c>
      <c r="J641" s="134"/>
      <c r="K641" s="192" t="str">
        <f>IF('DATA - Baseline'!K641=0,"",IF('DATA - Baseline'!K641="","",'DATA - Baseline'!K641))</f>
        <v/>
      </c>
      <c r="L641" s="192" t="str">
        <f>IF('DATA - Baseline'!L641="Yes",1,IF('DATA - Baseline'!L641="No",2,""))</f>
        <v/>
      </c>
      <c r="M641" s="192" t="str">
        <f>IF('DATA - Baseline'!M641="Yes",1,IF('DATA - Baseline'!M641="No",2,""))</f>
        <v/>
      </c>
      <c r="N641" s="178" t="str">
        <f>IF('DATA - Baseline'!N641="Relaxed",1,IF('DATA - Baseline'!N641="Rushed",2,IF('DATA - Baseline'!N641="Happy",3,IF('DATA - Baseline'!N641="Frustrated",4,IF('DATA - Baseline'!N641="Other",5,"")))))</f>
        <v/>
      </c>
      <c r="O641" s="176"/>
      <c r="P641" s="178" t="str">
        <f>IF('DATA - Baseline'!P641="","",'DATA - Baseline'!P641)</f>
        <v/>
      </c>
      <c r="Q641" s="178" t="str">
        <f>IF('DATA - Baseline'!Q641="Boy",1,IF('DATA - Baseline'!Q641="Girl",2,""))</f>
        <v/>
      </c>
      <c r="R641" s="192" t="str">
        <f>IF('DATA - Baseline'!R641&gt;0,'DATA - Baseline'!R641,"")</f>
        <v/>
      </c>
      <c r="S641" s="178" t="str">
        <f>IF('DATA - Baseline'!S641="Less than 0.5km",1,IF('DATA - Baseline'!S641="0.51 to 1.59km",2,IF('DATA - Baseline'!S641="1.6 to 3km",3,IF('DATA - Baseline'!S641="Over 3km",4, ""))))</f>
        <v/>
      </c>
      <c r="T641" s="126"/>
      <c r="U641" s="135"/>
      <c r="V641" s="135"/>
      <c r="W641" s="135"/>
      <c r="X641" s="135"/>
      <c r="Y641" s="135"/>
      <c r="Z641" s="178" t="str">
        <f>IF('DATA - Baseline'!Z641="STRONGLY AGREE",1,IF('DATA - Baseline'!Z641="AGREE",2,IF('DATA - Baseline'!Z641="DISAGREE",3,IF('DATA - Baseline'!Z641="STRONGLY DISAGREE",4, ""))))</f>
        <v/>
      </c>
      <c r="AA641" s="178" t="str">
        <f>IF(C641="","",(IF(COUNTA('DATA - Baseline'!AB641:AV641)&gt;0,1,2)))</f>
        <v/>
      </c>
      <c r="AB641" s="152"/>
      <c r="AC641" s="153"/>
      <c r="AD641" s="153"/>
      <c r="AE641" s="153"/>
      <c r="AF641" s="153"/>
      <c r="AG641" s="153"/>
      <c r="AH641" s="151"/>
      <c r="AI641" s="156"/>
      <c r="AJ641" s="156"/>
      <c r="AK641" s="156"/>
      <c r="AL641" s="156"/>
      <c r="AM641" s="156"/>
      <c r="AN641" s="156"/>
      <c r="AO641" s="157"/>
      <c r="AP641" s="158"/>
      <c r="AQ641" s="158"/>
      <c r="AR641" s="158"/>
      <c r="AS641" s="158"/>
      <c r="AT641" s="158"/>
      <c r="AU641" s="158"/>
      <c r="AV641" s="158"/>
      <c r="AW641" s="178" t="str">
        <f>IF('DATA - Baseline'!AW641="Relaxed",1,IF('DATA - Baseline'!AW641="Rushed",2,IF('DATA - Baseline'!AW641="Happy",3,IF('DATA - Baseline'!AW641="Tired",4,""))))</f>
        <v/>
      </c>
      <c r="AX641" s="178" t="str">
        <f>IF('DATA - Baseline'!AX641="Relaxed",1,IF('DATA - Baseline'!AX641="Rushed",2,IF('DATA - Baseline'!AX641="Happy",3,IF('DATA - Baseline'!AX641="Tired",4,""))))</f>
        <v/>
      </c>
      <c r="AY641" s="154"/>
      <c r="AZ641" s="314" t="str">
        <f>IF('DATA - Baseline'!AZ641="Yes",1,IF('DATA - Baseline'!AZ641="No",2,""))</f>
        <v/>
      </c>
      <c r="BA641" s="273"/>
      <c r="BB641" s="159"/>
      <c r="BC641" s="159"/>
      <c r="BE641" s="175"/>
    </row>
    <row r="642" spans="1:57" s="132" customFormat="1" ht="15" x14ac:dyDescent="0.3">
      <c r="A642" s="148"/>
      <c r="B642" s="149"/>
      <c r="C642" s="236" t="str">
        <f t="shared" si="9"/>
        <v/>
      </c>
      <c r="D642" s="198" t="str">
        <f>IF('DATA - Baseline'!D642="","",'DATA - Baseline'!D642)</f>
        <v/>
      </c>
      <c r="E642" s="178" t="str">
        <f>IF('DATA - Baseline'!E642="","",'DATA - Baseline'!E642)</f>
        <v/>
      </c>
      <c r="F642" s="178" t="str">
        <f>IF('DATA - Baseline'!F642="","",'DATA - Baseline'!F642)</f>
        <v/>
      </c>
      <c r="G642" s="178" t="str">
        <f>IF('DATA - Baseline'!G641="","",INDEX(Codes,MATCH('DATA - Baseline'!G641,Modes,0)))</f>
        <v/>
      </c>
      <c r="H642" s="178"/>
      <c r="I642" s="178" t="str">
        <f>IF('DATA - Baseline'!I642="","",INDEX(Codes,MATCH('DATA - Baseline'!I642,Modes,0)))</f>
        <v/>
      </c>
      <c r="J642" s="134"/>
      <c r="K642" s="192" t="str">
        <f>IF('DATA - Baseline'!K642=0,"",IF('DATA - Baseline'!K642="","",'DATA - Baseline'!K642))</f>
        <v/>
      </c>
      <c r="L642" s="192" t="str">
        <f>IF('DATA - Baseline'!L642="Yes",1,IF('DATA - Baseline'!L642="No",2,""))</f>
        <v/>
      </c>
      <c r="M642" s="192" t="str">
        <f>IF('DATA - Baseline'!M642="Yes",1,IF('DATA - Baseline'!M642="No",2,""))</f>
        <v/>
      </c>
      <c r="N642" s="178" t="str">
        <f>IF('DATA - Baseline'!N642="Relaxed",1,IF('DATA - Baseline'!N642="Rushed",2,IF('DATA - Baseline'!N642="Happy",3,IF('DATA - Baseline'!N642="Frustrated",4,IF('DATA - Baseline'!N642="Other",5,"")))))</f>
        <v/>
      </c>
      <c r="O642" s="176"/>
      <c r="P642" s="178" t="str">
        <f>IF('DATA - Baseline'!P642="","",'DATA - Baseline'!P642)</f>
        <v/>
      </c>
      <c r="Q642" s="178" t="str">
        <f>IF('DATA - Baseline'!Q642="Boy",1,IF('DATA - Baseline'!Q642="Girl",2,""))</f>
        <v/>
      </c>
      <c r="R642" s="192" t="str">
        <f>IF('DATA - Baseline'!R642&gt;0,'DATA - Baseline'!R642,"")</f>
        <v/>
      </c>
      <c r="S642" s="178" t="str">
        <f>IF('DATA - Baseline'!S642="Less than 0.5km",1,IF('DATA - Baseline'!S642="0.51 to 1.59km",2,IF('DATA - Baseline'!S642="1.6 to 3km",3,IF('DATA - Baseline'!S642="Over 3km",4, ""))))</f>
        <v/>
      </c>
      <c r="T642" s="126"/>
      <c r="U642" s="135"/>
      <c r="V642" s="135"/>
      <c r="W642" s="135"/>
      <c r="X642" s="135"/>
      <c r="Y642" s="135"/>
      <c r="Z642" s="178" t="str">
        <f>IF('DATA - Baseline'!Z642="STRONGLY AGREE",1,IF('DATA - Baseline'!Z642="AGREE",2,IF('DATA - Baseline'!Z642="DISAGREE",3,IF('DATA - Baseline'!Z642="STRONGLY DISAGREE",4, ""))))</f>
        <v/>
      </c>
      <c r="AA642" s="178" t="str">
        <f>IF(C642="","",(IF(COUNTA('DATA - Baseline'!AB642:AV642)&gt;0,1,2)))</f>
        <v/>
      </c>
      <c r="AB642" s="152"/>
      <c r="AC642" s="153"/>
      <c r="AD642" s="153"/>
      <c r="AE642" s="153"/>
      <c r="AF642" s="153"/>
      <c r="AG642" s="153"/>
      <c r="AH642" s="151"/>
      <c r="AI642" s="156"/>
      <c r="AJ642" s="156"/>
      <c r="AK642" s="156"/>
      <c r="AL642" s="156"/>
      <c r="AM642" s="156"/>
      <c r="AN642" s="156"/>
      <c r="AO642" s="157"/>
      <c r="AP642" s="158"/>
      <c r="AQ642" s="158"/>
      <c r="AR642" s="158"/>
      <c r="AS642" s="158"/>
      <c r="AT642" s="158"/>
      <c r="AU642" s="158"/>
      <c r="AV642" s="158"/>
      <c r="AW642" s="178" t="str">
        <f>IF('DATA - Baseline'!AW642="Relaxed",1,IF('DATA - Baseline'!AW642="Rushed",2,IF('DATA - Baseline'!AW642="Happy",3,IF('DATA - Baseline'!AW642="Tired",4,""))))</f>
        <v/>
      </c>
      <c r="AX642" s="178" t="str">
        <f>IF('DATA - Baseline'!AX642="Relaxed",1,IF('DATA - Baseline'!AX642="Rushed",2,IF('DATA - Baseline'!AX642="Happy",3,IF('DATA - Baseline'!AX642="Tired",4,""))))</f>
        <v/>
      </c>
      <c r="AY642" s="154"/>
      <c r="AZ642" s="314" t="str">
        <f>IF('DATA - Baseline'!AZ642="Yes",1,IF('DATA - Baseline'!AZ642="No",2,""))</f>
        <v/>
      </c>
      <c r="BA642" s="273"/>
      <c r="BB642" s="159"/>
      <c r="BC642" s="159"/>
      <c r="BE642" s="175"/>
    </row>
    <row r="643" spans="1:57" s="132" customFormat="1" ht="15" x14ac:dyDescent="0.3">
      <c r="A643" s="148"/>
      <c r="B643" s="149"/>
      <c r="C643" s="236" t="str">
        <f t="shared" si="9"/>
        <v/>
      </c>
      <c r="D643" s="198" t="str">
        <f>IF('DATA - Baseline'!D643="","",'DATA - Baseline'!D643)</f>
        <v/>
      </c>
      <c r="E643" s="178" t="str">
        <f>IF('DATA - Baseline'!E643="","",'DATA - Baseline'!E643)</f>
        <v/>
      </c>
      <c r="F643" s="178" t="str">
        <f>IF('DATA - Baseline'!F643="","",'DATA - Baseline'!F643)</f>
        <v/>
      </c>
      <c r="G643" s="178" t="str">
        <f>IF('DATA - Baseline'!G642="","",INDEX(Codes,MATCH('DATA - Baseline'!G642,Modes,0)))</f>
        <v/>
      </c>
      <c r="H643" s="178"/>
      <c r="I643" s="178" t="str">
        <f>IF('DATA - Baseline'!I643="","",INDEX(Codes,MATCH('DATA - Baseline'!I643,Modes,0)))</f>
        <v/>
      </c>
      <c r="J643" s="134"/>
      <c r="K643" s="192" t="str">
        <f>IF('DATA - Baseline'!K643=0,"",IF('DATA - Baseline'!K643="","",'DATA - Baseline'!K643))</f>
        <v/>
      </c>
      <c r="L643" s="192" t="str">
        <f>IF('DATA - Baseline'!L643="Yes",1,IF('DATA - Baseline'!L643="No",2,""))</f>
        <v/>
      </c>
      <c r="M643" s="192" t="str">
        <f>IF('DATA - Baseline'!M643="Yes",1,IF('DATA - Baseline'!M643="No",2,""))</f>
        <v/>
      </c>
      <c r="N643" s="178" t="str">
        <f>IF('DATA - Baseline'!N643="Relaxed",1,IF('DATA - Baseline'!N643="Rushed",2,IF('DATA - Baseline'!N643="Happy",3,IF('DATA - Baseline'!N643="Frustrated",4,IF('DATA - Baseline'!N643="Other",5,"")))))</f>
        <v/>
      </c>
      <c r="O643" s="176"/>
      <c r="P643" s="178" t="str">
        <f>IF('DATA - Baseline'!P643="","",'DATA - Baseline'!P643)</f>
        <v/>
      </c>
      <c r="Q643" s="178" t="str">
        <f>IF('DATA - Baseline'!Q643="Boy",1,IF('DATA - Baseline'!Q643="Girl",2,""))</f>
        <v/>
      </c>
      <c r="R643" s="192" t="str">
        <f>IF('DATA - Baseline'!R643&gt;0,'DATA - Baseline'!R643,"")</f>
        <v/>
      </c>
      <c r="S643" s="178" t="str">
        <f>IF('DATA - Baseline'!S643="Less than 0.5km",1,IF('DATA - Baseline'!S643="0.51 to 1.59km",2,IF('DATA - Baseline'!S643="1.6 to 3km",3,IF('DATA - Baseline'!S643="Over 3km",4, ""))))</f>
        <v/>
      </c>
      <c r="T643" s="126"/>
      <c r="U643" s="135"/>
      <c r="V643" s="135"/>
      <c r="W643" s="135"/>
      <c r="X643" s="135"/>
      <c r="Y643" s="135"/>
      <c r="Z643" s="178" t="str">
        <f>IF('DATA - Baseline'!Z643="STRONGLY AGREE",1,IF('DATA - Baseline'!Z643="AGREE",2,IF('DATA - Baseline'!Z643="DISAGREE",3,IF('DATA - Baseline'!Z643="STRONGLY DISAGREE",4, ""))))</f>
        <v/>
      </c>
      <c r="AA643" s="178" t="str">
        <f>IF(C643="","",(IF(COUNTA('DATA - Baseline'!AB643:AV643)&gt;0,1,2)))</f>
        <v/>
      </c>
      <c r="AB643" s="152"/>
      <c r="AC643" s="153"/>
      <c r="AD643" s="153"/>
      <c r="AE643" s="153"/>
      <c r="AF643" s="153"/>
      <c r="AG643" s="153"/>
      <c r="AH643" s="151"/>
      <c r="AI643" s="156"/>
      <c r="AJ643" s="156"/>
      <c r="AK643" s="156"/>
      <c r="AL643" s="156"/>
      <c r="AM643" s="156"/>
      <c r="AN643" s="156"/>
      <c r="AO643" s="157"/>
      <c r="AP643" s="158"/>
      <c r="AQ643" s="158"/>
      <c r="AR643" s="158"/>
      <c r="AS643" s="158"/>
      <c r="AT643" s="158"/>
      <c r="AU643" s="158"/>
      <c r="AV643" s="158"/>
      <c r="AW643" s="178" t="str">
        <f>IF('DATA - Baseline'!AW643="Relaxed",1,IF('DATA - Baseline'!AW643="Rushed",2,IF('DATA - Baseline'!AW643="Happy",3,IF('DATA - Baseline'!AW643="Tired",4,""))))</f>
        <v/>
      </c>
      <c r="AX643" s="178" t="str">
        <f>IF('DATA - Baseline'!AX643="Relaxed",1,IF('DATA - Baseline'!AX643="Rushed",2,IF('DATA - Baseline'!AX643="Happy",3,IF('DATA - Baseline'!AX643="Tired",4,""))))</f>
        <v/>
      </c>
      <c r="AY643" s="154"/>
      <c r="AZ643" s="314" t="str">
        <f>IF('DATA - Baseline'!AZ643="Yes",1,IF('DATA - Baseline'!AZ643="No",2,""))</f>
        <v/>
      </c>
      <c r="BA643" s="273"/>
      <c r="BB643" s="159"/>
      <c r="BC643" s="159"/>
      <c r="BE643" s="175"/>
    </row>
    <row r="644" spans="1:57" s="132" customFormat="1" ht="15" x14ac:dyDescent="0.3">
      <c r="A644" s="148"/>
      <c r="B644" s="149"/>
      <c r="C644" s="236" t="str">
        <f t="shared" si="9"/>
        <v/>
      </c>
      <c r="D644" s="198" t="str">
        <f>IF('DATA - Baseline'!D644="","",'DATA - Baseline'!D644)</f>
        <v/>
      </c>
      <c r="E644" s="178" t="str">
        <f>IF('DATA - Baseline'!E644="","",'DATA - Baseline'!E644)</f>
        <v/>
      </c>
      <c r="F644" s="178" t="str">
        <f>IF('DATA - Baseline'!F644="","",'DATA - Baseline'!F644)</f>
        <v/>
      </c>
      <c r="G644" s="178" t="str">
        <f>IF('DATA - Baseline'!G643="","",INDEX(Codes,MATCH('DATA - Baseline'!G643,Modes,0)))</f>
        <v/>
      </c>
      <c r="H644" s="178"/>
      <c r="I644" s="178" t="str">
        <f>IF('DATA - Baseline'!I644="","",INDEX(Codes,MATCH('DATA - Baseline'!I644,Modes,0)))</f>
        <v/>
      </c>
      <c r="J644" s="134"/>
      <c r="K644" s="192" t="str">
        <f>IF('DATA - Baseline'!K644=0,"",IF('DATA - Baseline'!K644="","",'DATA - Baseline'!K644))</f>
        <v/>
      </c>
      <c r="L644" s="192" t="str">
        <f>IF('DATA - Baseline'!L644="Yes",1,IF('DATA - Baseline'!L644="No",2,""))</f>
        <v/>
      </c>
      <c r="M644" s="192" t="str">
        <f>IF('DATA - Baseline'!M644="Yes",1,IF('DATA - Baseline'!M644="No",2,""))</f>
        <v/>
      </c>
      <c r="N644" s="178" t="str">
        <f>IF('DATA - Baseline'!N644="Relaxed",1,IF('DATA - Baseline'!N644="Rushed",2,IF('DATA - Baseline'!N644="Happy",3,IF('DATA - Baseline'!N644="Frustrated",4,IF('DATA - Baseline'!N644="Other",5,"")))))</f>
        <v/>
      </c>
      <c r="O644" s="176"/>
      <c r="P644" s="178" t="str">
        <f>IF('DATA - Baseline'!P644="","",'DATA - Baseline'!P644)</f>
        <v/>
      </c>
      <c r="Q644" s="178" t="str">
        <f>IF('DATA - Baseline'!Q644="Boy",1,IF('DATA - Baseline'!Q644="Girl",2,""))</f>
        <v/>
      </c>
      <c r="R644" s="192" t="str">
        <f>IF('DATA - Baseline'!R644&gt;0,'DATA - Baseline'!R644,"")</f>
        <v/>
      </c>
      <c r="S644" s="178" t="str">
        <f>IF('DATA - Baseline'!S644="Less than 0.5km",1,IF('DATA - Baseline'!S644="0.51 to 1.59km",2,IF('DATA - Baseline'!S644="1.6 to 3km",3,IF('DATA - Baseline'!S644="Over 3km",4, ""))))</f>
        <v/>
      </c>
      <c r="T644" s="126"/>
      <c r="U644" s="135"/>
      <c r="V644" s="135"/>
      <c r="W644" s="135"/>
      <c r="X644" s="135"/>
      <c r="Y644" s="135"/>
      <c r="Z644" s="178" t="str">
        <f>IF('DATA - Baseline'!Z644="STRONGLY AGREE",1,IF('DATA - Baseline'!Z644="AGREE",2,IF('DATA - Baseline'!Z644="DISAGREE",3,IF('DATA - Baseline'!Z644="STRONGLY DISAGREE",4, ""))))</f>
        <v/>
      </c>
      <c r="AA644" s="178" t="str">
        <f>IF(C644="","",(IF(COUNTA('DATA - Baseline'!AB644:AV644)&gt;0,1,2)))</f>
        <v/>
      </c>
      <c r="AB644" s="152"/>
      <c r="AC644" s="153"/>
      <c r="AD644" s="153"/>
      <c r="AE644" s="153"/>
      <c r="AF644" s="153"/>
      <c r="AG644" s="153"/>
      <c r="AH644" s="151"/>
      <c r="AI644" s="156"/>
      <c r="AJ644" s="156"/>
      <c r="AK644" s="156"/>
      <c r="AL644" s="156"/>
      <c r="AM644" s="156"/>
      <c r="AN644" s="156"/>
      <c r="AO644" s="157"/>
      <c r="AP644" s="158"/>
      <c r="AQ644" s="158"/>
      <c r="AR644" s="158"/>
      <c r="AS644" s="158"/>
      <c r="AT644" s="158"/>
      <c r="AU644" s="158"/>
      <c r="AV644" s="158"/>
      <c r="AW644" s="178" t="str">
        <f>IF('DATA - Baseline'!AW644="Relaxed",1,IF('DATA - Baseline'!AW644="Rushed",2,IF('DATA - Baseline'!AW644="Happy",3,IF('DATA - Baseline'!AW644="Tired",4,""))))</f>
        <v/>
      </c>
      <c r="AX644" s="178" t="str">
        <f>IF('DATA - Baseline'!AX644="Relaxed",1,IF('DATA - Baseline'!AX644="Rushed",2,IF('DATA - Baseline'!AX644="Happy",3,IF('DATA - Baseline'!AX644="Tired",4,""))))</f>
        <v/>
      </c>
      <c r="AY644" s="154"/>
      <c r="AZ644" s="314" t="str">
        <f>IF('DATA - Baseline'!AZ644="Yes",1,IF('DATA - Baseline'!AZ644="No",2,""))</f>
        <v/>
      </c>
      <c r="BA644" s="273"/>
      <c r="BB644" s="159"/>
      <c r="BC644" s="159"/>
      <c r="BE644" s="175"/>
    </row>
    <row r="645" spans="1:57" s="132" customFormat="1" ht="15" x14ac:dyDescent="0.3">
      <c r="A645" s="148"/>
      <c r="B645" s="149"/>
      <c r="C645" s="236" t="str">
        <f t="shared" si="9"/>
        <v/>
      </c>
      <c r="D645" s="198" t="str">
        <f>IF('DATA - Baseline'!D645="","",'DATA - Baseline'!D645)</f>
        <v/>
      </c>
      <c r="E645" s="178" t="str">
        <f>IF('DATA - Baseline'!E645="","",'DATA - Baseline'!E645)</f>
        <v/>
      </c>
      <c r="F645" s="178" t="str">
        <f>IF('DATA - Baseline'!F645="","",'DATA - Baseline'!F645)</f>
        <v/>
      </c>
      <c r="G645" s="178" t="str">
        <f>IF('DATA - Baseline'!G644="","",INDEX(Codes,MATCH('DATA - Baseline'!G644,Modes,0)))</f>
        <v/>
      </c>
      <c r="H645" s="178"/>
      <c r="I645" s="178" t="str">
        <f>IF('DATA - Baseline'!I645="","",INDEX(Codes,MATCH('DATA - Baseline'!I645,Modes,0)))</f>
        <v/>
      </c>
      <c r="J645" s="134"/>
      <c r="K645" s="192" t="str">
        <f>IF('DATA - Baseline'!K645=0,"",IF('DATA - Baseline'!K645="","",'DATA - Baseline'!K645))</f>
        <v/>
      </c>
      <c r="L645" s="192" t="str">
        <f>IF('DATA - Baseline'!L645="Yes",1,IF('DATA - Baseline'!L645="No",2,""))</f>
        <v/>
      </c>
      <c r="M645" s="192" t="str">
        <f>IF('DATA - Baseline'!M645="Yes",1,IF('DATA - Baseline'!M645="No",2,""))</f>
        <v/>
      </c>
      <c r="N645" s="178" t="str">
        <f>IF('DATA - Baseline'!N645="Relaxed",1,IF('DATA - Baseline'!N645="Rushed",2,IF('DATA - Baseline'!N645="Happy",3,IF('DATA - Baseline'!N645="Frustrated",4,IF('DATA - Baseline'!N645="Other",5,"")))))</f>
        <v/>
      </c>
      <c r="O645" s="176"/>
      <c r="P645" s="178" t="str">
        <f>IF('DATA - Baseline'!P645="","",'DATA - Baseline'!P645)</f>
        <v/>
      </c>
      <c r="Q645" s="178" t="str">
        <f>IF('DATA - Baseline'!Q645="Boy",1,IF('DATA - Baseline'!Q645="Girl",2,""))</f>
        <v/>
      </c>
      <c r="R645" s="192" t="str">
        <f>IF('DATA - Baseline'!R645&gt;0,'DATA - Baseline'!R645,"")</f>
        <v/>
      </c>
      <c r="S645" s="178" t="str">
        <f>IF('DATA - Baseline'!S645="Less than 0.5km",1,IF('DATA - Baseline'!S645="0.51 to 1.59km",2,IF('DATA - Baseline'!S645="1.6 to 3km",3,IF('DATA - Baseline'!S645="Over 3km",4, ""))))</f>
        <v/>
      </c>
      <c r="T645" s="126"/>
      <c r="U645" s="135"/>
      <c r="V645" s="135"/>
      <c r="W645" s="135"/>
      <c r="X645" s="135"/>
      <c r="Y645" s="135"/>
      <c r="Z645" s="178" t="str">
        <f>IF('DATA - Baseline'!Z645="STRONGLY AGREE",1,IF('DATA - Baseline'!Z645="AGREE",2,IF('DATA - Baseline'!Z645="DISAGREE",3,IF('DATA - Baseline'!Z645="STRONGLY DISAGREE",4, ""))))</f>
        <v/>
      </c>
      <c r="AA645" s="178" t="str">
        <f>IF(C645="","",(IF(COUNTA('DATA - Baseline'!AB645:AV645)&gt;0,1,2)))</f>
        <v/>
      </c>
      <c r="AB645" s="152"/>
      <c r="AC645" s="153"/>
      <c r="AD645" s="153"/>
      <c r="AE645" s="153"/>
      <c r="AF645" s="153"/>
      <c r="AG645" s="153"/>
      <c r="AH645" s="151"/>
      <c r="AI645" s="156"/>
      <c r="AJ645" s="156"/>
      <c r="AK645" s="156"/>
      <c r="AL645" s="156"/>
      <c r="AM645" s="156"/>
      <c r="AN645" s="156"/>
      <c r="AO645" s="157"/>
      <c r="AP645" s="158"/>
      <c r="AQ645" s="158"/>
      <c r="AR645" s="158"/>
      <c r="AS645" s="158"/>
      <c r="AT645" s="158"/>
      <c r="AU645" s="158"/>
      <c r="AV645" s="158"/>
      <c r="AW645" s="178" t="str">
        <f>IF('DATA - Baseline'!AW645="Relaxed",1,IF('DATA - Baseline'!AW645="Rushed",2,IF('DATA - Baseline'!AW645="Happy",3,IF('DATA - Baseline'!AW645="Tired",4,""))))</f>
        <v/>
      </c>
      <c r="AX645" s="178" t="str">
        <f>IF('DATA - Baseline'!AX645="Relaxed",1,IF('DATA - Baseline'!AX645="Rushed",2,IF('DATA - Baseline'!AX645="Happy",3,IF('DATA - Baseline'!AX645="Tired",4,""))))</f>
        <v/>
      </c>
      <c r="AY645" s="154"/>
      <c r="AZ645" s="314" t="str">
        <f>IF('DATA - Baseline'!AZ645="Yes",1,IF('DATA - Baseline'!AZ645="No",2,""))</f>
        <v/>
      </c>
      <c r="BA645" s="273"/>
      <c r="BB645" s="159"/>
      <c r="BC645" s="159"/>
      <c r="BE645" s="175"/>
    </row>
    <row r="646" spans="1:57" s="132" customFormat="1" ht="15" x14ac:dyDescent="0.3">
      <c r="A646" s="148"/>
      <c r="B646" s="149"/>
      <c r="C646" s="236" t="str">
        <f t="shared" ref="C646:C709" si="10">IF(D646="","",C645+1)</f>
        <v/>
      </c>
      <c r="D646" s="198" t="str">
        <f>IF('DATA - Baseline'!D646="","",'DATA - Baseline'!D646)</f>
        <v/>
      </c>
      <c r="E646" s="178" t="str">
        <f>IF('DATA - Baseline'!E646="","",'DATA - Baseline'!E646)</f>
        <v/>
      </c>
      <c r="F646" s="178" t="str">
        <f>IF('DATA - Baseline'!F646="","",'DATA - Baseline'!F646)</f>
        <v/>
      </c>
      <c r="G646" s="178" t="str">
        <f>IF('DATA - Baseline'!G645="","",INDEX(Codes,MATCH('DATA - Baseline'!G645,Modes,0)))</f>
        <v/>
      </c>
      <c r="H646" s="178"/>
      <c r="I646" s="178" t="str">
        <f>IF('DATA - Baseline'!I646="","",INDEX(Codes,MATCH('DATA - Baseline'!I646,Modes,0)))</f>
        <v/>
      </c>
      <c r="J646" s="134"/>
      <c r="K646" s="192" t="str">
        <f>IF('DATA - Baseline'!K646=0,"",IF('DATA - Baseline'!K646="","",'DATA - Baseline'!K646))</f>
        <v/>
      </c>
      <c r="L646" s="192" t="str">
        <f>IF('DATA - Baseline'!L646="Yes",1,IF('DATA - Baseline'!L646="No",2,""))</f>
        <v/>
      </c>
      <c r="M646" s="192" t="str">
        <f>IF('DATA - Baseline'!M646="Yes",1,IF('DATA - Baseline'!M646="No",2,""))</f>
        <v/>
      </c>
      <c r="N646" s="178" t="str">
        <f>IF('DATA - Baseline'!N646="Relaxed",1,IF('DATA - Baseline'!N646="Rushed",2,IF('DATA - Baseline'!N646="Happy",3,IF('DATA - Baseline'!N646="Frustrated",4,IF('DATA - Baseline'!N646="Other",5,"")))))</f>
        <v/>
      </c>
      <c r="O646" s="176"/>
      <c r="P646" s="178" t="str">
        <f>IF('DATA - Baseline'!P646="","",'DATA - Baseline'!P646)</f>
        <v/>
      </c>
      <c r="Q646" s="178" t="str">
        <f>IF('DATA - Baseline'!Q646="Boy",1,IF('DATA - Baseline'!Q646="Girl",2,""))</f>
        <v/>
      </c>
      <c r="R646" s="192" t="str">
        <f>IF('DATA - Baseline'!R646&gt;0,'DATA - Baseline'!R646,"")</f>
        <v/>
      </c>
      <c r="S646" s="178" t="str">
        <f>IF('DATA - Baseline'!S646="Less than 0.5km",1,IF('DATA - Baseline'!S646="0.51 to 1.59km",2,IF('DATA - Baseline'!S646="1.6 to 3km",3,IF('DATA - Baseline'!S646="Over 3km",4, ""))))</f>
        <v/>
      </c>
      <c r="T646" s="126"/>
      <c r="U646" s="135"/>
      <c r="V646" s="135"/>
      <c r="W646" s="135"/>
      <c r="X646" s="135"/>
      <c r="Y646" s="135"/>
      <c r="Z646" s="178" t="str">
        <f>IF('DATA - Baseline'!Z646="STRONGLY AGREE",1,IF('DATA - Baseline'!Z646="AGREE",2,IF('DATA - Baseline'!Z646="DISAGREE",3,IF('DATA - Baseline'!Z646="STRONGLY DISAGREE",4, ""))))</f>
        <v/>
      </c>
      <c r="AA646" s="178" t="str">
        <f>IF(C646="","",(IF(COUNTA('DATA - Baseline'!AB646:AV646)&gt;0,1,2)))</f>
        <v/>
      </c>
      <c r="AB646" s="152"/>
      <c r="AC646" s="153"/>
      <c r="AD646" s="153"/>
      <c r="AE646" s="153"/>
      <c r="AF646" s="153"/>
      <c r="AG646" s="153"/>
      <c r="AH646" s="151"/>
      <c r="AI646" s="156"/>
      <c r="AJ646" s="156"/>
      <c r="AK646" s="156"/>
      <c r="AL646" s="156"/>
      <c r="AM646" s="156"/>
      <c r="AN646" s="156"/>
      <c r="AO646" s="157"/>
      <c r="AP646" s="158"/>
      <c r="AQ646" s="158"/>
      <c r="AR646" s="158"/>
      <c r="AS646" s="158"/>
      <c r="AT646" s="158"/>
      <c r="AU646" s="158"/>
      <c r="AV646" s="158"/>
      <c r="AW646" s="178" t="str">
        <f>IF('DATA - Baseline'!AW646="Relaxed",1,IF('DATA - Baseline'!AW646="Rushed",2,IF('DATA - Baseline'!AW646="Happy",3,IF('DATA - Baseline'!AW646="Tired",4,""))))</f>
        <v/>
      </c>
      <c r="AX646" s="178" t="str">
        <f>IF('DATA - Baseline'!AX646="Relaxed",1,IF('DATA - Baseline'!AX646="Rushed",2,IF('DATA - Baseline'!AX646="Happy",3,IF('DATA - Baseline'!AX646="Tired",4,""))))</f>
        <v/>
      </c>
      <c r="AY646" s="154"/>
      <c r="AZ646" s="314" t="str">
        <f>IF('DATA - Baseline'!AZ646="Yes",1,IF('DATA - Baseline'!AZ646="No",2,""))</f>
        <v/>
      </c>
      <c r="BA646" s="273"/>
      <c r="BB646" s="159"/>
      <c r="BC646" s="159"/>
      <c r="BE646" s="175"/>
    </row>
    <row r="647" spans="1:57" s="132" customFormat="1" ht="15" x14ac:dyDescent="0.3">
      <c r="A647" s="148"/>
      <c r="B647" s="149"/>
      <c r="C647" s="236" t="str">
        <f t="shared" si="10"/>
        <v/>
      </c>
      <c r="D647" s="198" t="str">
        <f>IF('DATA - Baseline'!D647="","",'DATA - Baseline'!D647)</f>
        <v/>
      </c>
      <c r="E647" s="178" t="str">
        <f>IF('DATA - Baseline'!E647="","",'DATA - Baseline'!E647)</f>
        <v/>
      </c>
      <c r="F647" s="178" t="str">
        <f>IF('DATA - Baseline'!F647="","",'DATA - Baseline'!F647)</f>
        <v/>
      </c>
      <c r="G647" s="178" t="str">
        <f>IF('DATA - Baseline'!G646="","",INDEX(Codes,MATCH('DATA - Baseline'!G646,Modes,0)))</f>
        <v/>
      </c>
      <c r="H647" s="178"/>
      <c r="I647" s="178" t="str">
        <f>IF('DATA - Baseline'!I647="","",INDEX(Codes,MATCH('DATA - Baseline'!I647,Modes,0)))</f>
        <v/>
      </c>
      <c r="J647" s="134"/>
      <c r="K647" s="192" t="str">
        <f>IF('DATA - Baseline'!K647=0,"",IF('DATA - Baseline'!K647="","",'DATA - Baseline'!K647))</f>
        <v/>
      </c>
      <c r="L647" s="192" t="str">
        <f>IF('DATA - Baseline'!L647="Yes",1,IF('DATA - Baseline'!L647="No",2,""))</f>
        <v/>
      </c>
      <c r="M647" s="192" t="str">
        <f>IF('DATA - Baseline'!M647="Yes",1,IF('DATA - Baseline'!M647="No",2,""))</f>
        <v/>
      </c>
      <c r="N647" s="178" t="str">
        <f>IF('DATA - Baseline'!N647="Relaxed",1,IF('DATA - Baseline'!N647="Rushed",2,IF('DATA - Baseline'!N647="Happy",3,IF('DATA - Baseline'!N647="Frustrated",4,IF('DATA - Baseline'!N647="Other",5,"")))))</f>
        <v/>
      </c>
      <c r="O647" s="176"/>
      <c r="P647" s="178" t="str">
        <f>IF('DATA - Baseline'!P647="","",'DATA - Baseline'!P647)</f>
        <v/>
      </c>
      <c r="Q647" s="178" t="str">
        <f>IF('DATA - Baseline'!Q647="Boy",1,IF('DATA - Baseline'!Q647="Girl",2,""))</f>
        <v/>
      </c>
      <c r="R647" s="192" t="str">
        <f>IF('DATA - Baseline'!R647&gt;0,'DATA - Baseline'!R647,"")</f>
        <v/>
      </c>
      <c r="S647" s="178" t="str">
        <f>IF('DATA - Baseline'!S647="Less than 0.5km",1,IF('DATA - Baseline'!S647="0.51 to 1.59km",2,IF('DATA - Baseline'!S647="1.6 to 3km",3,IF('DATA - Baseline'!S647="Over 3km",4, ""))))</f>
        <v/>
      </c>
      <c r="T647" s="126"/>
      <c r="U647" s="135"/>
      <c r="V647" s="135"/>
      <c r="W647" s="135"/>
      <c r="X647" s="135"/>
      <c r="Y647" s="135"/>
      <c r="Z647" s="178" t="str">
        <f>IF('DATA - Baseline'!Z647="STRONGLY AGREE",1,IF('DATA - Baseline'!Z647="AGREE",2,IF('DATA - Baseline'!Z647="DISAGREE",3,IF('DATA - Baseline'!Z647="STRONGLY DISAGREE",4, ""))))</f>
        <v/>
      </c>
      <c r="AA647" s="178" t="str">
        <f>IF(C647="","",(IF(COUNTA('DATA - Baseline'!AB647:AV647)&gt;0,1,2)))</f>
        <v/>
      </c>
      <c r="AB647" s="152"/>
      <c r="AC647" s="153"/>
      <c r="AD647" s="153"/>
      <c r="AE647" s="153"/>
      <c r="AF647" s="153"/>
      <c r="AG647" s="153"/>
      <c r="AH647" s="151"/>
      <c r="AI647" s="156"/>
      <c r="AJ647" s="156"/>
      <c r="AK647" s="156"/>
      <c r="AL647" s="156"/>
      <c r="AM647" s="156"/>
      <c r="AN647" s="156"/>
      <c r="AO647" s="157"/>
      <c r="AP647" s="158"/>
      <c r="AQ647" s="158"/>
      <c r="AR647" s="158"/>
      <c r="AS647" s="158"/>
      <c r="AT647" s="158"/>
      <c r="AU647" s="158"/>
      <c r="AV647" s="158"/>
      <c r="AW647" s="178" t="str">
        <f>IF('DATA - Baseline'!AW647="Relaxed",1,IF('DATA - Baseline'!AW647="Rushed",2,IF('DATA - Baseline'!AW647="Happy",3,IF('DATA - Baseline'!AW647="Tired",4,""))))</f>
        <v/>
      </c>
      <c r="AX647" s="178" t="str">
        <f>IF('DATA - Baseline'!AX647="Relaxed",1,IF('DATA - Baseline'!AX647="Rushed",2,IF('DATA - Baseline'!AX647="Happy",3,IF('DATA - Baseline'!AX647="Tired",4,""))))</f>
        <v/>
      </c>
      <c r="AY647" s="154"/>
      <c r="AZ647" s="314" t="str">
        <f>IF('DATA - Baseline'!AZ647="Yes",1,IF('DATA - Baseline'!AZ647="No",2,""))</f>
        <v/>
      </c>
      <c r="BA647" s="273"/>
      <c r="BB647" s="159"/>
      <c r="BC647" s="159"/>
      <c r="BE647" s="175"/>
    </row>
    <row r="648" spans="1:57" s="132" customFormat="1" ht="15" x14ac:dyDescent="0.3">
      <c r="A648" s="148"/>
      <c r="B648" s="149"/>
      <c r="C648" s="236" t="str">
        <f t="shared" si="10"/>
        <v/>
      </c>
      <c r="D648" s="198" t="str">
        <f>IF('DATA - Baseline'!D648="","",'DATA - Baseline'!D648)</f>
        <v/>
      </c>
      <c r="E648" s="178" t="str">
        <f>IF('DATA - Baseline'!E648="","",'DATA - Baseline'!E648)</f>
        <v/>
      </c>
      <c r="F648" s="178" t="str">
        <f>IF('DATA - Baseline'!F648="","",'DATA - Baseline'!F648)</f>
        <v/>
      </c>
      <c r="G648" s="178" t="str">
        <f>IF('DATA - Baseline'!G647="","",INDEX(Codes,MATCH('DATA - Baseline'!G647,Modes,0)))</f>
        <v/>
      </c>
      <c r="H648" s="178"/>
      <c r="I648" s="178" t="str">
        <f>IF('DATA - Baseline'!I648="","",INDEX(Codes,MATCH('DATA - Baseline'!I648,Modes,0)))</f>
        <v/>
      </c>
      <c r="J648" s="134"/>
      <c r="K648" s="192" t="str">
        <f>IF('DATA - Baseline'!K648=0,"",IF('DATA - Baseline'!K648="","",'DATA - Baseline'!K648))</f>
        <v/>
      </c>
      <c r="L648" s="192" t="str">
        <f>IF('DATA - Baseline'!L648="Yes",1,IF('DATA - Baseline'!L648="No",2,""))</f>
        <v/>
      </c>
      <c r="M648" s="192" t="str">
        <f>IF('DATA - Baseline'!M648="Yes",1,IF('DATA - Baseline'!M648="No",2,""))</f>
        <v/>
      </c>
      <c r="N648" s="178" t="str">
        <f>IF('DATA - Baseline'!N648="Relaxed",1,IF('DATA - Baseline'!N648="Rushed",2,IF('DATA - Baseline'!N648="Happy",3,IF('DATA - Baseline'!N648="Frustrated",4,IF('DATA - Baseline'!N648="Other",5,"")))))</f>
        <v/>
      </c>
      <c r="O648" s="176"/>
      <c r="P648" s="178" t="str">
        <f>IF('DATA - Baseline'!P648="","",'DATA - Baseline'!P648)</f>
        <v/>
      </c>
      <c r="Q648" s="178" t="str">
        <f>IF('DATA - Baseline'!Q648="Boy",1,IF('DATA - Baseline'!Q648="Girl",2,""))</f>
        <v/>
      </c>
      <c r="R648" s="192" t="str">
        <f>IF('DATA - Baseline'!R648&gt;0,'DATA - Baseline'!R648,"")</f>
        <v/>
      </c>
      <c r="S648" s="178" t="str">
        <f>IF('DATA - Baseline'!S648="Less than 0.5km",1,IF('DATA - Baseline'!S648="0.51 to 1.59km",2,IF('DATA - Baseline'!S648="1.6 to 3km",3,IF('DATA - Baseline'!S648="Over 3km",4, ""))))</f>
        <v/>
      </c>
      <c r="T648" s="126"/>
      <c r="U648" s="135"/>
      <c r="V648" s="135"/>
      <c r="W648" s="135"/>
      <c r="X648" s="135"/>
      <c r="Y648" s="135"/>
      <c r="Z648" s="178" t="str">
        <f>IF('DATA - Baseline'!Z648="STRONGLY AGREE",1,IF('DATA - Baseline'!Z648="AGREE",2,IF('DATA - Baseline'!Z648="DISAGREE",3,IF('DATA - Baseline'!Z648="STRONGLY DISAGREE",4, ""))))</f>
        <v/>
      </c>
      <c r="AA648" s="178" t="str">
        <f>IF(C648="","",(IF(COUNTA('DATA - Baseline'!AB648:AV648)&gt;0,1,2)))</f>
        <v/>
      </c>
      <c r="AB648" s="152"/>
      <c r="AC648" s="153"/>
      <c r="AD648" s="153"/>
      <c r="AE648" s="153"/>
      <c r="AF648" s="153"/>
      <c r="AG648" s="153"/>
      <c r="AH648" s="151"/>
      <c r="AI648" s="156"/>
      <c r="AJ648" s="156"/>
      <c r="AK648" s="156"/>
      <c r="AL648" s="156"/>
      <c r="AM648" s="156"/>
      <c r="AN648" s="156"/>
      <c r="AO648" s="157"/>
      <c r="AP648" s="158"/>
      <c r="AQ648" s="158"/>
      <c r="AR648" s="158"/>
      <c r="AS648" s="158"/>
      <c r="AT648" s="158"/>
      <c r="AU648" s="158"/>
      <c r="AV648" s="158"/>
      <c r="AW648" s="178" t="str">
        <f>IF('DATA - Baseline'!AW648="Relaxed",1,IF('DATA - Baseline'!AW648="Rushed",2,IF('DATA - Baseline'!AW648="Happy",3,IF('DATA - Baseline'!AW648="Tired",4,""))))</f>
        <v/>
      </c>
      <c r="AX648" s="178" t="str">
        <f>IF('DATA - Baseline'!AX648="Relaxed",1,IF('DATA - Baseline'!AX648="Rushed",2,IF('DATA - Baseline'!AX648="Happy",3,IF('DATA - Baseline'!AX648="Tired",4,""))))</f>
        <v/>
      </c>
      <c r="AY648" s="154"/>
      <c r="AZ648" s="314" t="str">
        <f>IF('DATA - Baseline'!AZ648="Yes",1,IF('DATA - Baseline'!AZ648="No",2,""))</f>
        <v/>
      </c>
      <c r="BA648" s="273"/>
      <c r="BB648" s="159"/>
      <c r="BC648" s="159"/>
      <c r="BE648" s="175"/>
    </row>
    <row r="649" spans="1:57" s="132" customFormat="1" ht="15" x14ac:dyDescent="0.3">
      <c r="A649" s="148"/>
      <c r="B649" s="149"/>
      <c r="C649" s="236" t="str">
        <f t="shared" si="10"/>
        <v/>
      </c>
      <c r="D649" s="198" t="str">
        <f>IF('DATA - Baseline'!D649="","",'DATA - Baseline'!D649)</f>
        <v/>
      </c>
      <c r="E649" s="178" t="str">
        <f>IF('DATA - Baseline'!E649="","",'DATA - Baseline'!E649)</f>
        <v/>
      </c>
      <c r="F649" s="178" t="str">
        <f>IF('DATA - Baseline'!F649="","",'DATA - Baseline'!F649)</f>
        <v/>
      </c>
      <c r="G649" s="178" t="str">
        <f>IF('DATA - Baseline'!G648="","",INDEX(Codes,MATCH('DATA - Baseline'!G648,Modes,0)))</f>
        <v/>
      </c>
      <c r="H649" s="178"/>
      <c r="I649" s="178" t="str">
        <f>IF('DATA - Baseline'!I649="","",INDEX(Codes,MATCH('DATA - Baseline'!I649,Modes,0)))</f>
        <v/>
      </c>
      <c r="J649" s="134"/>
      <c r="K649" s="192" t="str">
        <f>IF('DATA - Baseline'!K649=0,"",IF('DATA - Baseline'!K649="","",'DATA - Baseline'!K649))</f>
        <v/>
      </c>
      <c r="L649" s="192" t="str">
        <f>IF('DATA - Baseline'!L649="Yes",1,IF('DATA - Baseline'!L649="No",2,""))</f>
        <v/>
      </c>
      <c r="M649" s="192" t="str">
        <f>IF('DATA - Baseline'!M649="Yes",1,IF('DATA - Baseline'!M649="No",2,""))</f>
        <v/>
      </c>
      <c r="N649" s="178" t="str">
        <f>IF('DATA - Baseline'!N649="Relaxed",1,IF('DATA - Baseline'!N649="Rushed",2,IF('DATA - Baseline'!N649="Happy",3,IF('DATA - Baseline'!N649="Frustrated",4,IF('DATA - Baseline'!N649="Other",5,"")))))</f>
        <v/>
      </c>
      <c r="O649" s="176"/>
      <c r="P649" s="178" t="str">
        <f>IF('DATA - Baseline'!P649="","",'DATA - Baseline'!P649)</f>
        <v/>
      </c>
      <c r="Q649" s="178" t="str">
        <f>IF('DATA - Baseline'!Q649="Boy",1,IF('DATA - Baseline'!Q649="Girl",2,""))</f>
        <v/>
      </c>
      <c r="R649" s="192" t="str">
        <f>IF('DATA - Baseline'!R649&gt;0,'DATA - Baseline'!R649,"")</f>
        <v/>
      </c>
      <c r="S649" s="178" t="str">
        <f>IF('DATA - Baseline'!S649="Less than 0.5km",1,IF('DATA - Baseline'!S649="0.51 to 1.59km",2,IF('DATA - Baseline'!S649="1.6 to 3km",3,IF('DATA - Baseline'!S649="Over 3km",4, ""))))</f>
        <v/>
      </c>
      <c r="T649" s="126"/>
      <c r="U649" s="135"/>
      <c r="V649" s="135"/>
      <c r="W649" s="135"/>
      <c r="X649" s="135"/>
      <c r="Y649" s="135"/>
      <c r="Z649" s="178" t="str">
        <f>IF('DATA - Baseline'!Z649="STRONGLY AGREE",1,IF('DATA - Baseline'!Z649="AGREE",2,IF('DATA - Baseline'!Z649="DISAGREE",3,IF('DATA - Baseline'!Z649="STRONGLY DISAGREE",4, ""))))</f>
        <v/>
      </c>
      <c r="AA649" s="178" t="str">
        <f>IF(C649="","",(IF(COUNTA('DATA - Baseline'!AB649:AV649)&gt;0,1,2)))</f>
        <v/>
      </c>
      <c r="AB649" s="152"/>
      <c r="AC649" s="153"/>
      <c r="AD649" s="153"/>
      <c r="AE649" s="153"/>
      <c r="AF649" s="153"/>
      <c r="AG649" s="153"/>
      <c r="AH649" s="151"/>
      <c r="AI649" s="156"/>
      <c r="AJ649" s="156"/>
      <c r="AK649" s="156"/>
      <c r="AL649" s="156"/>
      <c r="AM649" s="156"/>
      <c r="AN649" s="156"/>
      <c r="AO649" s="157"/>
      <c r="AP649" s="158"/>
      <c r="AQ649" s="158"/>
      <c r="AR649" s="158"/>
      <c r="AS649" s="158"/>
      <c r="AT649" s="158"/>
      <c r="AU649" s="158"/>
      <c r="AV649" s="158"/>
      <c r="AW649" s="178" t="str">
        <f>IF('DATA - Baseline'!AW649="Relaxed",1,IF('DATA - Baseline'!AW649="Rushed",2,IF('DATA - Baseline'!AW649="Happy",3,IF('DATA - Baseline'!AW649="Tired",4,""))))</f>
        <v/>
      </c>
      <c r="AX649" s="178" t="str">
        <f>IF('DATA - Baseline'!AX649="Relaxed",1,IF('DATA - Baseline'!AX649="Rushed",2,IF('DATA - Baseline'!AX649="Happy",3,IF('DATA - Baseline'!AX649="Tired",4,""))))</f>
        <v/>
      </c>
      <c r="AY649" s="154"/>
      <c r="AZ649" s="314" t="str">
        <f>IF('DATA - Baseline'!AZ649="Yes",1,IF('DATA - Baseline'!AZ649="No",2,""))</f>
        <v/>
      </c>
      <c r="BA649" s="273"/>
      <c r="BB649" s="159"/>
      <c r="BC649" s="159"/>
      <c r="BE649" s="175"/>
    </row>
    <row r="650" spans="1:57" s="132" customFormat="1" ht="15" x14ac:dyDescent="0.3">
      <c r="A650" s="148"/>
      <c r="B650" s="149"/>
      <c r="C650" s="236" t="str">
        <f t="shared" si="10"/>
        <v/>
      </c>
      <c r="D650" s="198" t="str">
        <f>IF('DATA - Baseline'!D650="","",'DATA - Baseline'!D650)</f>
        <v/>
      </c>
      <c r="E650" s="178" t="str">
        <f>IF('DATA - Baseline'!E650="","",'DATA - Baseline'!E650)</f>
        <v/>
      </c>
      <c r="F650" s="178" t="str">
        <f>IF('DATA - Baseline'!F650="","",'DATA - Baseline'!F650)</f>
        <v/>
      </c>
      <c r="G650" s="178" t="str">
        <f>IF('DATA - Baseline'!G649="","",INDEX(Codes,MATCH('DATA - Baseline'!G649,Modes,0)))</f>
        <v/>
      </c>
      <c r="H650" s="178"/>
      <c r="I650" s="178" t="str">
        <f>IF('DATA - Baseline'!I650="","",INDEX(Codes,MATCH('DATA - Baseline'!I650,Modes,0)))</f>
        <v/>
      </c>
      <c r="J650" s="134"/>
      <c r="K650" s="192" t="str">
        <f>IF('DATA - Baseline'!K650=0,"",IF('DATA - Baseline'!K650="","",'DATA - Baseline'!K650))</f>
        <v/>
      </c>
      <c r="L650" s="192" t="str">
        <f>IF('DATA - Baseline'!L650="Yes",1,IF('DATA - Baseline'!L650="No",2,""))</f>
        <v/>
      </c>
      <c r="M650" s="192" t="str">
        <f>IF('DATA - Baseline'!M650="Yes",1,IF('DATA - Baseline'!M650="No",2,""))</f>
        <v/>
      </c>
      <c r="N650" s="178" t="str">
        <f>IF('DATA - Baseline'!N650="Relaxed",1,IF('DATA - Baseline'!N650="Rushed",2,IF('DATA - Baseline'!N650="Happy",3,IF('DATA - Baseline'!N650="Frustrated",4,IF('DATA - Baseline'!N650="Other",5,"")))))</f>
        <v/>
      </c>
      <c r="O650" s="176"/>
      <c r="P650" s="178" t="str">
        <f>IF('DATA - Baseline'!P650="","",'DATA - Baseline'!P650)</f>
        <v/>
      </c>
      <c r="Q650" s="178" t="str">
        <f>IF('DATA - Baseline'!Q650="Boy",1,IF('DATA - Baseline'!Q650="Girl",2,""))</f>
        <v/>
      </c>
      <c r="R650" s="192" t="str">
        <f>IF('DATA - Baseline'!R650&gt;0,'DATA - Baseline'!R650,"")</f>
        <v/>
      </c>
      <c r="S650" s="178" t="str">
        <f>IF('DATA - Baseline'!S650="Less than 0.5km",1,IF('DATA - Baseline'!S650="0.51 to 1.59km",2,IF('DATA - Baseline'!S650="1.6 to 3km",3,IF('DATA - Baseline'!S650="Over 3km",4, ""))))</f>
        <v/>
      </c>
      <c r="T650" s="126"/>
      <c r="U650" s="135"/>
      <c r="V650" s="135"/>
      <c r="W650" s="135"/>
      <c r="X650" s="135"/>
      <c r="Y650" s="135"/>
      <c r="Z650" s="178" t="str">
        <f>IF('DATA - Baseline'!Z650="STRONGLY AGREE",1,IF('DATA - Baseline'!Z650="AGREE",2,IF('DATA - Baseline'!Z650="DISAGREE",3,IF('DATA - Baseline'!Z650="STRONGLY DISAGREE",4, ""))))</f>
        <v/>
      </c>
      <c r="AA650" s="178" t="str">
        <f>IF(C650="","",(IF(COUNTA('DATA - Baseline'!AB650:AV650)&gt;0,1,2)))</f>
        <v/>
      </c>
      <c r="AB650" s="152"/>
      <c r="AC650" s="153"/>
      <c r="AD650" s="153"/>
      <c r="AE650" s="153"/>
      <c r="AF650" s="153"/>
      <c r="AG650" s="153"/>
      <c r="AH650" s="151"/>
      <c r="AI650" s="156"/>
      <c r="AJ650" s="156"/>
      <c r="AK650" s="156"/>
      <c r="AL650" s="156"/>
      <c r="AM650" s="156"/>
      <c r="AN650" s="156"/>
      <c r="AO650" s="157"/>
      <c r="AP650" s="158"/>
      <c r="AQ650" s="158"/>
      <c r="AR650" s="158"/>
      <c r="AS650" s="158"/>
      <c r="AT650" s="158"/>
      <c r="AU650" s="158"/>
      <c r="AV650" s="158"/>
      <c r="AW650" s="178" t="str">
        <f>IF('DATA - Baseline'!AW650="Relaxed",1,IF('DATA - Baseline'!AW650="Rushed",2,IF('DATA - Baseline'!AW650="Happy",3,IF('DATA - Baseline'!AW650="Tired",4,""))))</f>
        <v/>
      </c>
      <c r="AX650" s="178" t="str">
        <f>IF('DATA - Baseline'!AX650="Relaxed",1,IF('DATA - Baseline'!AX650="Rushed",2,IF('DATA - Baseline'!AX650="Happy",3,IF('DATA - Baseline'!AX650="Tired",4,""))))</f>
        <v/>
      </c>
      <c r="AY650" s="154"/>
      <c r="AZ650" s="314" t="str">
        <f>IF('DATA - Baseline'!AZ650="Yes",1,IF('DATA - Baseline'!AZ650="No",2,""))</f>
        <v/>
      </c>
      <c r="BA650" s="273"/>
      <c r="BB650" s="159"/>
      <c r="BC650" s="159"/>
      <c r="BE650" s="175"/>
    </row>
    <row r="651" spans="1:57" s="132" customFormat="1" ht="15" x14ac:dyDescent="0.3">
      <c r="A651" s="148"/>
      <c r="B651" s="149"/>
      <c r="C651" s="236" t="str">
        <f t="shared" si="10"/>
        <v/>
      </c>
      <c r="D651" s="198" t="str">
        <f>IF('DATA - Baseline'!D651="","",'DATA - Baseline'!D651)</f>
        <v/>
      </c>
      <c r="E651" s="178" t="str">
        <f>IF('DATA - Baseline'!E651="","",'DATA - Baseline'!E651)</f>
        <v/>
      </c>
      <c r="F651" s="178" t="str">
        <f>IF('DATA - Baseline'!F651="","",'DATA - Baseline'!F651)</f>
        <v/>
      </c>
      <c r="G651" s="178" t="str">
        <f>IF('DATA - Baseline'!G650="","",INDEX(Codes,MATCH('DATA - Baseline'!G650,Modes,0)))</f>
        <v/>
      </c>
      <c r="H651" s="178"/>
      <c r="I651" s="178" t="str">
        <f>IF('DATA - Baseline'!I651="","",INDEX(Codes,MATCH('DATA - Baseline'!I651,Modes,0)))</f>
        <v/>
      </c>
      <c r="J651" s="134"/>
      <c r="K651" s="192" t="str">
        <f>IF('DATA - Baseline'!K651=0,"",IF('DATA - Baseline'!K651="","",'DATA - Baseline'!K651))</f>
        <v/>
      </c>
      <c r="L651" s="192" t="str">
        <f>IF('DATA - Baseline'!L651="Yes",1,IF('DATA - Baseline'!L651="No",2,""))</f>
        <v/>
      </c>
      <c r="M651" s="192" t="str">
        <f>IF('DATA - Baseline'!M651="Yes",1,IF('DATA - Baseline'!M651="No",2,""))</f>
        <v/>
      </c>
      <c r="N651" s="178" t="str">
        <f>IF('DATA - Baseline'!N651="Relaxed",1,IF('DATA - Baseline'!N651="Rushed",2,IF('DATA - Baseline'!N651="Happy",3,IF('DATA - Baseline'!N651="Frustrated",4,IF('DATA - Baseline'!N651="Other",5,"")))))</f>
        <v/>
      </c>
      <c r="O651" s="176"/>
      <c r="P651" s="178" t="str">
        <f>IF('DATA - Baseline'!P651="","",'DATA - Baseline'!P651)</f>
        <v/>
      </c>
      <c r="Q651" s="178" t="str">
        <f>IF('DATA - Baseline'!Q651="Boy",1,IF('DATA - Baseline'!Q651="Girl",2,""))</f>
        <v/>
      </c>
      <c r="R651" s="192" t="str">
        <f>IF('DATA - Baseline'!R651&gt;0,'DATA - Baseline'!R651,"")</f>
        <v/>
      </c>
      <c r="S651" s="178" t="str">
        <f>IF('DATA - Baseline'!S651="Less than 0.5km",1,IF('DATA - Baseline'!S651="0.51 to 1.59km",2,IF('DATA - Baseline'!S651="1.6 to 3km",3,IF('DATA - Baseline'!S651="Over 3km",4, ""))))</f>
        <v/>
      </c>
      <c r="T651" s="126"/>
      <c r="U651" s="135"/>
      <c r="V651" s="135"/>
      <c r="W651" s="135"/>
      <c r="X651" s="135"/>
      <c r="Y651" s="135"/>
      <c r="Z651" s="178" t="str">
        <f>IF('DATA - Baseline'!Z651="STRONGLY AGREE",1,IF('DATA - Baseline'!Z651="AGREE",2,IF('DATA - Baseline'!Z651="DISAGREE",3,IF('DATA - Baseline'!Z651="STRONGLY DISAGREE",4, ""))))</f>
        <v/>
      </c>
      <c r="AA651" s="178" t="str">
        <f>IF(C651="","",(IF(COUNTA('DATA - Baseline'!AB651:AV651)&gt;0,1,2)))</f>
        <v/>
      </c>
      <c r="AB651" s="152"/>
      <c r="AC651" s="153"/>
      <c r="AD651" s="153"/>
      <c r="AE651" s="153"/>
      <c r="AF651" s="153"/>
      <c r="AG651" s="153"/>
      <c r="AH651" s="151"/>
      <c r="AI651" s="156"/>
      <c r="AJ651" s="156"/>
      <c r="AK651" s="156"/>
      <c r="AL651" s="156"/>
      <c r="AM651" s="156"/>
      <c r="AN651" s="156"/>
      <c r="AO651" s="157"/>
      <c r="AP651" s="158"/>
      <c r="AQ651" s="158"/>
      <c r="AR651" s="158"/>
      <c r="AS651" s="158"/>
      <c r="AT651" s="158"/>
      <c r="AU651" s="158"/>
      <c r="AV651" s="158"/>
      <c r="AW651" s="178" t="str">
        <f>IF('DATA - Baseline'!AW651="Relaxed",1,IF('DATA - Baseline'!AW651="Rushed",2,IF('DATA - Baseline'!AW651="Happy",3,IF('DATA - Baseline'!AW651="Tired",4,""))))</f>
        <v/>
      </c>
      <c r="AX651" s="178" t="str">
        <f>IF('DATA - Baseline'!AX651="Relaxed",1,IF('DATA - Baseline'!AX651="Rushed",2,IF('DATA - Baseline'!AX651="Happy",3,IF('DATA - Baseline'!AX651="Tired",4,""))))</f>
        <v/>
      </c>
      <c r="AY651" s="154"/>
      <c r="AZ651" s="314" t="str">
        <f>IF('DATA - Baseline'!AZ651="Yes",1,IF('DATA - Baseline'!AZ651="No",2,""))</f>
        <v/>
      </c>
      <c r="BA651" s="273"/>
      <c r="BB651" s="159"/>
      <c r="BC651" s="159"/>
      <c r="BE651" s="175"/>
    </row>
    <row r="652" spans="1:57" s="132" customFormat="1" ht="15" x14ac:dyDescent="0.3">
      <c r="A652" s="148"/>
      <c r="B652" s="149"/>
      <c r="C652" s="236" t="str">
        <f t="shared" si="10"/>
        <v/>
      </c>
      <c r="D652" s="198" t="str">
        <f>IF('DATA - Baseline'!D652="","",'DATA - Baseline'!D652)</f>
        <v/>
      </c>
      <c r="E652" s="178" t="str">
        <f>IF('DATA - Baseline'!E652="","",'DATA - Baseline'!E652)</f>
        <v/>
      </c>
      <c r="F652" s="178" t="str">
        <f>IF('DATA - Baseline'!F652="","",'DATA - Baseline'!F652)</f>
        <v/>
      </c>
      <c r="G652" s="178" t="str">
        <f>IF('DATA - Baseline'!G651="","",INDEX(Codes,MATCH('DATA - Baseline'!G651,Modes,0)))</f>
        <v/>
      </c>
      <c r="H652" s="178"/>
      <c r="I652" s="178" t="str">
        <f>IF('DATA - Baseline'!I652="","",INDEX(Codes,MATCH('DATA - Baseline'!I652,Modes,0)))</f>
        <v/>
      </c>
      <c r="J652" s="134"/>
      <c r="K652" s="192" t="str">
        <f>IF('DATA - Baseline'!K652=0,"",IF('DATA - Baseline'!K652="","",'DATA - Baseline'!K652))</f>
        <v/>
      </c>
      <c r="L652" s="192" t="str">
        <f>IF('DATA - Baseline'!L652="Yes",1,IF('DATA - Baseline'!L652="No",2,""))</f>
        <v/>
      </c>
      <c r="M652" s="192" t="str">
        <f>IF('DATA - Baseline'!M652="Yes",1,IF('DATA - Baseline'!M652="No",2,""))</f>
        <v/>
      </c>
      <c r="N652" s="178" t="str">
        <f>IF('DATA - Baseline'!N652="Relaxed",1,IF('DATA - Baseline'!N652="Rushed",2,IF('DATA - Baseline'!N652="Happy",3,IF('DATA - Baseline'!N652="Frustrated",4,IF('DATA - Baseline'!N652="Other",5,"")))))</f>
        <v/>
      </c>
      <c r="O652" s="176"/>
      <c r="P652" s="178" t="str">
        <f>IF('DATA - Baseline'!P652="","",'DATA - Baseline'!P652)</f>
        <v/>
      </c>
      <c r="Q652" s="178" t="str">
        <f>IF('DATA - Baseline'!Q652="Boy",1,IF('DATA - Baseline'!Q652="Girl",2,""))</f>
        <v/>
      </c>
      <c r="R652" s="192" t="str">
        <f>IF('DATA - Baseline'!R652&gt;0,'DATA - Baseline'!R652,"")</f>
        <v/>
      </c>
      <c r="S652" s="178" t="str">
        <f>IF('DATA - Baseline'!S652="Less than 0.5km",1,IF('DATA - Baseline'!S652="0.51 to 1.59km",2,IF('DATA - Baseline'!S652="1.6 to 3km",3,IF('DATA - Baseline'!S652="Over 3km",4, ""))))</f>
        <v/>
      </c>
      <c r="T652" s="126"/>
      <c r="U652" s="135"/>
      <c r="V652" s="135"/>
      <c r="W652" s="135"/>
      <c r="X652" s="135"/>
      <c r="Y652" s="135"/>
      <c r="Z652" s="178" t="str">
        <f>IF('DATA - Baseline'!Z652="STRONGLY AGREE",1,IF('DATA - Baseline'!Z652="AGREE",2,IF('DATA - Baseline'!Z652="DISAGREE",3,IF('DATA - Baseline'!Z652="STRONGLY DISAGREE",4, ""))))</f>
        <v/>
      </c>
      <c r="AA652" s="178" t="str">
        <f>IF(C652="","",(IF(COUNTA('DATA - Baseline'!AB652:AV652)&gt;0,1,2)))</f>
        <v/>
      </c>
      <c r="AB652" s="152"/>
      <c r="AC652" s="153"/>
      <c r="AD652" s="153"/>
      <c r="AE652" s="153"/>
      <c r="AF652" s="153"/>
      <c r="AG652" s="153"/>
      <c r="AH652" s="151"/>
      <c r="AI652" s="156"/>
      <c r="AJ652" s="156"/>
      <c r="AK652" s="156"/>
      <c r="AL652" s="156"/>
      <c r="AM652" s="156"/>
      <c r="AN652" s="156"/>
      <c r="AO652" s="157"/>
      <c r="AP652" s="158"/>
      <c r="AQ652" s="158"/>
      <c r="AR652" s="158"/>
      <c r="AS652" s="158"/>
      <c r="AT652" s="158"/>
      <c r="AU652" s="158"/>
      <c r="AV652" s="158"/>
      <c r="AW652" s="178" t="str">
        <f>IF('DATA - Baseline'!AW652="Relaxed",1,IF('DATA - Baseline'!AW652="Rushed",2,IF('DATA - Baseline'!AW652="Happy",3,IF('DATA - Baseline'!AW652="Tired",4,""))))</f>
        <v/>
      </c>
      <c r="AX652" s="178" t="str">
        <f>IF('DATA - Baseline'!AX652="Relaxed",1,IF('DATA - Baseline'!AX652="Rushed",2,IF('DATA - Baseline'!AX652="Happy",3,IF('DATA - Baseline'!AX652="Tired",4,""))))</f>
        <v/>
      </c>
      <c r="AY652" s="154"/>
      <c r="AZ652" s="314" t="str">
        <f>IF('DATA - Baseline'!AZ652="Yes",1,IF('DATA - Baseline'!AZ652="No",2,""))</f>
        <v/>
      </c>
      <c r="BA652" s="273"/>
      <c r="BB652" s="159"/>
      <c r="BC652" s="159"/>
      <c r="BE652" s="175"/>
    </row>
    <row r="653" spans="1:57" s="132" customFormat="1" ht="15" x14ac:dyDescent="0.3">
      <c r="A653" s="148"/>
      <c r="B653" s="149"/>
      <c r="C653" s="236" t="str">
        <f t="shared" si="10"/>
        <v/>
      </c>
      <c r="D653" s="198" t="str">
        <f>IF('DATA - Baseline'!D653="","",'DATA - Baseline'!D653)</f>
        <v/>
      </c>
      <c r="E653" s="178" t="str">
        <f>IF('DATA - Baseline'!E653="","",'DATA - Baseline'!E653)</f>
        <v/>
      </c>
      <c r="F653" s="178" t="str">
        <f>IF('DATA - Baseline'!F653="","",'DATA - Baseline'!F653)</f>
        <v/>
      </c>
      <c r="G653" s="178" t="str">
        <f>IF('DATA - Baseline'!G652="","",INDEX(Codes,MATCH('DATA - Baseline'!G652,Modes,0)))</f>
        <v/>
      </c>
      <c r="H653" s="178"/>
      <c r="I653" s="178" t="str">
        <f>IF('DATA - Baseline'!I653="","",INDEX(Codes,MATCH('DATA - Baseline'!I653,Modes,0)))</f>
        <v/>
      </c>
      <c r="J653" s="134"/>
      <c r="K653" s="192" t="str">
        <f>IF('DATA - Baseline'!K653=0,"",IF('DATA - Baseline'!K653="","",'DATA - Baseline'!K653))</f>
        <v/>
      </c>
      <c r="L653" s="192" t="str">
        <f>IF('DATA - Baseline'!L653="Yes",1,IF('DATA - Baseline'!L653="No",2,""))</f>
        <v/>
      </c>
      <c r="M653" s="192" t="str">
        <f>IF('DATA - Baseline'!M653="Yes",1,IF('DATA - Baseline'!M653="No",2,""))</f>
        <v/>
      </c>
      <c r="N653" s="178" t="str">
        <f>IF('DATA - Baseline'!N653="Relaxed",1,IF('DATA - Baseline'!N653="Rushed",2,IF('DATA - Baseline'!N653="Happy",3,IF('DATA - Baseline'!N653="Frustrated",4,IF('DATA - Baseline'!N653="Other",5,"")))))</f>
        <v/>
      </c>
      <c r="O653" s="176"/>
      <c r="P653" s="178" t="str">
        <f>IF('DATA - Baseline'!P653="","",'DATA - Baseline'!P653)</f>
        <v/>
      </c>
      <c r="Q653" s="178" t="str">
        <f>IF('DATA - Baseline'!Q653="Boy",1,IF('DATA - Baseline'!Q653="Girl",2,""))</f>
        <v/>
      </c>
      <c r="R653" s="192" t="str">
        <f>IF('DATA - Baseline'!R653&gt;0,'DATA - Baseline'!R653,"")</f>
        <v/>
      </c>
      <c r="S653" s="178" t="str">
        <f>IF('DATA - Baseline'!S653="Less than 0.5km",1,IF('DATA - Baseline'!S653="0.51 to 1.59km",2,IF('DATA - Baseline'!S653="1.6 to 3km",3,IF('DATA - Baseline'!S653="Over 3km",4, ""))))</f>
        <v/>
      </c>
      <c r="T653" s="126"/>
      <c r="U653" s="135"/>
      <c r="V653" s="135"/>
      <c r="W653" s="135"/>
      <c r="X653" s="135"/>
      <c r="Y653" s="135"/>
      <c r="Z653" s="178" t="str">
        <f>IF('DATA - Baseline'!Z653="STRONGLY AGREE",1,IF('DATA - Baseline'!Z653="AGREE",2,IF('DATA - Baseline'!Z653="DISAGREE",3,IF('DATA - Baseline'!Z653="STRONGLY DISAGREE",4, ""))))</f>
        <v/>
      </c>
      <c r="AA653" s="178" t="str">
        <f>IF(C653="","",(IF(COUNTA('DATA - Baseline'!AB653:AV653)&gt;0,1,2)))</f>
        <v/>
      </c>
      <c r="AB653" s="152"/>
      <c r="AC653" s="153"/>
      <c r="AD653" s="153"/>
      <c r="AE653" s="153"/>
      <c r="AF653" s="153"/>
      <c r="AG653" s="153"/>
      <c r="AH653" s="151"/>
      <c r="AI653" s="156"/>
      <c r="AJ653" s="156"/>
      <c r="AK653" s="156"/>
      <c r="AL653" s="156"/>
      <c r="AM653" s="156"/>
      <c r="AN653" s="156"/>
      <c r="AO653" s="157"/>
      <c r="AP653" s="158"/>
      <c r="AQ653" s="158"/>
      <c r="AR653" s="158"/>
      <c r="AS653" s="158"/>
      <c r="AT653" s="158"/>
      <c r="AU653" s="158"/>
      <c r="AV653" s="158"/>
      <c r="AW653" s="178" t="str">
        <f>IF('DATA - Baseline'!AW653="Relaxed",1,IF('DATA - Baseline'!AW653="Rushed",2,IF('DATA - Baseline'!AW653="Happy",3,IF('DATA - Baseline'!AW653="Tired",4,""))))</f>
        <v/>
      </c>
      <c r="AX653" s="178" t="str">
        <f>IF('DATA - Baseline'!AX653="Relaxed",1,IF('DATA - Baseline'!AX653="Rushed",2,IF('DATA - Baseline'!AX653="Happy",3,IF('DATA - Baseline'!AX653="Tired",4,""))))</f>
        <v/>
      </c>
      <c r="AY653" s="154"/>
      <c r="AZ653" s="314" t="str">
        <f>IF('DATA - Baseline'!AZ653="Yes",1,IF('DATA - Baseline'!AZ653="No",2,""))</f>
        <v/>
      </c>
      <c r="BA653" s="273"/>
      <c r="BB653" s="159"/>
      <c r="BC653" s="159"/>
      <c r="BE653" s="175"/>
    </row>
    <row r="654" spans="1:57" s="132" customFormat="1" ht="15" x14ac:dyDescent="0.3">
      <c r="A654" s="148"/>
      <c r="B654" s="149"/>
      <c r="C654" s="236" t="str">
        <f t="shared" si="10"/>
        <v/>
      </c>
      <c r="D654" s="198" t="str">
        <f>IF('DATA - Baseline'!D654="","",'DATA - Baseline'!D654)</f>
        <v/>
      </c>
      <c r="E654" s="178" t="str">
        <f>IF('DATA - Baseline'!E654="","",'DATA - Baseline'!E654)</f>
        <v/>
      </c>
      <c r="F654" s="178" t="str">
        <f>IF('DATA - Baseline'!F654="","",'DATA - Baseline'!F654)</f>
        <v/>
      </c>
      <c r="G654" s="178" t="str">
        <f>IF('DATA - Baseline'!G653="","",INDEX(Codes,MATCH('DATA - Baseline'!G653,Modes,0)))</f>
        <v/>
      </c>
      <c r="H654" s="178"/>
      <c r="I654" s="178" t="str">
        <f>IF('DATA - Baseline'!I654="","",INDEX(Codes,MATCH('DATA - Baseline'!I654,Modes,0)))</f>
        <v/>
      </c>
      <c r="J654" s="134"/>
      <c r="K654" s="192" t="str">
        <f>IF('DATA - Baseline'!K654=0,"",IF('DATA - Baseline'!K654="","",'DATA - Baseline'!K654))</f>
        <v/>
      </c>
      <c r="L654" s="192" t="str">
        <f>IF('DATA - Baseline'!L654="Yes",1,IF('DATA - Baseline'!L654="No",2,""))</f>
        <v/>
      </c>
      <c r="M654" s="192" t="str">
        <f>IF('DATA - Baseline'!M654="Yes",1,IF('DATA - Baseline'!M654="No",2,""))</f>
        <v/>
      </c>
      <c r="N654" s="178" t="str">
        <f>IF('DATA - Baseline'!N654="Relaxed",1,IF('DATA - Baseline'!N654="Rushed",2,IF('DATA - Baseline'!N654="Happy",3,IF('DATA - Baseline'!N654="Frustrated",4,IF('DATA - Baseline'!N654="Other",5,"")))))</f>
        <v/>
      </c>
      <c r="O654" s="176"/>
      <c r="P654" s="178" t="str">
        <f>IF('DATA - Baseline'!P654="","",'DATA - Baseline'!P654)</f>
        <v/>
      </c>
      <c r="Q654" s="178" t="str">
        <f>IF('DATA - Baseline'!Q654="Boy",1,IF('DATA - Baseline'!Q654="Girl",2,""))</f>
        <v/>
      </c>
      <c r="R654" s="192" t="str">
        <f>IF('DATA - Baseline'!R654&gt;0,'DATA - Baseline'!R654,"")</f>
        <v/>
      </c>
      <c r="S654" s="178" t="str">
        <f>IF('DATA - Baseline'!S654="Less than 0.5km",1,IF('DATA - Baseline'!S654="0.51 to 1.59km",2,IF('DATA - Baseline'!S654="1.6 to 3km",3,IF('DATA - Baseline'!S654="Over 3km",4, ""))))</f>
        <v/>
      </c>
      <c r="T654" s="126"/>
      <c r="U654" s="135"/>
      <c r="V654" s="135"/>
      <c r="W654" s="135"/>
      <c r="X654" s="135"/>
      <c r="Y654" s="135"/>
      <c r="Z654" s="178" t="str">
        <f>IF('DATA - Baseline'!Z654="STRONGLY AGREE",1,IF('DATA - Baseline'!Z654="AGREE",2,IF('DATA - Baseline'!Z654="DISAGREE",3,IF('DATA - Baseline'!Z654="STRONGLY DISAGREE",4, ""))))</f>
        <v/>
      </c>
      <c r="AA654" s="178" t="str">
        <f>IF(C654="","",(IF(COUNTA('DATA - Baseline'!AB654:AV654)&gt;0,1,2)))</f>
        <v/>
      </c>
      <c r="AB654" s="152"/>
      <c r="AC654" s="153"/>
      <c r="AD654" s="153"/>
      <c r="AE654" s="153"/>
      <c r="AF654" s="153"/>
      <c r="AG654" s="153"/>
      <c r="AH654" s="151"/>
      <c r="AI654" s="156"/>
      <c r="AJ654" s="156"/>
      <c r="AK654" s="156"/>
      <c r="AL654" s="156"/>
      <c r="AM654" s="156"/>
      <c r="AN654" s="156"/>
      <c r="AO654" s="157"/>
      <c r="AP654" s="158"/>
      <c r="AQ654" s="158"/>
      <c r="AR654" s="158"/>
      <c r="AS654" s="158"/>
      <c r="AT654" s="158"/>
      <c r="AU654" s="158"/>
      <c r="AV654" s="158"/>
      <c r="AW654" s="178" t="str">
        <f>IF('DATA - Baseline'!AW654="Relaxed",1,IF('DATA - Baseline'!AW654="Rushed",2,IF('DATA - Baseline'!AW654="Happy",3,IF('DATA - Baseline'!AW654="Tired",4,""))))</f>
        <v/>
      </c>
      <c r="AX654" s="178" t="str">
        <f>IF('DATA - Baseline'!AX654="Relaxed",1,IF('DATA - Baseline'!AX654="Rushed",2,IF('DATA - Baseline'!AX654="Happy",3,IF('DATA - Baseline'!AX654="Tired",4,""))))</f>
        <v/>
      </c>
      <c r="AY654" s="154"/>
      <c r="AZ654" s="314" t="str">
        <f>IF('DATA - Baseline'!AZ654="Yes",1,IF('DATA - Baseline'!AZ654="No",2,""))</f>
        <v/>
      </c>
      <c r="BA654" s="273"/>
      <c r="BB654" s="159"/>
      <c r="BC654" s="159"/>
      <c r="BE654" s="175"/>
    </row>
    <row r="655" spans="1:57" s="132" customFormat="1" ht="15" x14ac:dyDescent="0.3">
      <c r="A655" s="148"/>
      <c r="B655" s="149"/>
      <c r="C655" s="236" t="str">
        <f t="shared" si="10"/>
        <v/>
      </c>
      <c r="D655" s="198" t="str">
        <f>IF('DATA - Baseline'!D655="","",'DATA - Baseline'!D655)</f>
        <v/>
      </c>
      <c r="E655" s="178" t="str">
        <f>IF('DATA - Baseline'!E655="","",'DATA - Baseline'!E655)</f>
        <v/>
      </c>
      <c r="F655" s="178" t="str">
        <f>IF('DATA - Baseline'!F655="","",'DATA - Baseline'!F655)</f>
        <v/>
      </c>
      <c r="G655" s="178" t="str">
        <f>IF('DATA - Baseline'!G654="","",INDEX(Codes,MATCH('DATA - Baseline'!G654,Modes,0)))</f>
        <v/>
      </c>
      <c r="H655" s="178"/>
      <c r="I655" s="178" t="str">
        <f>IF('DATA - Baseline'!I655="","",INDEX(Codes,MATCH('DATA - Baseline'!I655,Modes,0)))</f>
        <v/>
      </c>
      <c r="J655" s="134"/>
      <c r="K655" s="192" t="str">
        <f>IF('DATA - Baseline'!K655=0,"",IF('DATA - Baseline'!K655="","",'DATA - Baseline'!K655))</f>
        <v/>
      </c>
      <c r="L655" s="192" t="str">
        <f>IF('DATA - Baseline'!L655="Yes",1,IF('DATA - Baseline'!L655="No",2,""))</f>
        <v/>
      </c>
      <c r="M655" s="192" t="str">
        <f>IF('DATA - Baseline'!M655="Yes",1,IF('DATA - Baseline'!M655="No",2,""))</f>
        <v/>
      </c>
      <c r="N655" s="178" t="str">
        <f>IF('DATA - Baseline'!N655="Relaxed",1,IF('DATA - Baseline'!N655="Rushed",2,IF('DATA - Baseline'!N655="Happy",3,IF('DATA - Baseline'!N655="Frustrated",4,IF('DATA - Baseline'!N655="Other",5,"")))))</f>
        <v/>
      </c>
      <c r="O655" s="176"/>
      <c r="P655" s="178" t="str">
        <f>IF('DATA - Baseline'!P655="","",'DATA - Baseline'!P655)</f>
        <v/>
      </c>
      <c r="Q655" s="178" t="str">
        <f>IF('DATA - Baseline'!Q655="Boy",1,IF('DATA - Baseline'!Q655="Girl",2,""))</f>
        <v/>
      </c>
      <c r="R655" s="192" t="str">
        <f>IF('DATA - Baseline'!R655&gt;0,'DATA - Baseline'!R655,"")</f>
        <v/>
      </c>
      <c r="S655" s="178" t="str">
        <f>IF('DATA - Baseline'!S655="Less than 0.5km",1,IF('DATA - Baseline'!S655="0.51 to 1.59km",2,IF('DATA - Baseline'!S655="1.6 to 3km",3,IF('DATA - Baseline'!S655="Over 3km",4, ""))))</f>
        <v/>
      </c>
      <c r="T655" s="126"/>
      <c r="U655" s="135"/>
      <c r="V655" s="135"/>
      <c r="W655" s="135"/>
      <c r="X655" s="135"/>
      <c r="Y655" s="135"/>
      <c r="Z655" s="178" t="str">
        <f>IF('DATA - Baseline'!Z655="STRONGLY AGREE",1,IF('DATA - Baseline'!Z655="AGREE",2,IF('DATA - Baseline'!Z655="DISAGREE",3,IF('DATA - Baseline'!Z655="STRONGLY DISAGREE",4, ""))))</f>
        <v/>
      </c>
      <c r="AA655" s="178" t="str">
        <f>IF(C655="","",(IF(COUNTA('DATA - Baseline'!AB655:AV655)&gt;0,1,2)))</f>
        <v/>
      </c>
      <c r="AB655" s="152"/>
      <c r="AC655" s="153"/>
      <c r="AD655" s="153"/>
      <c r="AE655" s="153"/>
      <c r="AF655" s="153"/>
      <c r="AG655" s="153"/>
      <c r="AH655" s="151"/>
      <c r="AI655" s="156"/>
      <c r="AJ655" s="156"/>
      <c r="AK655" s="156"/>
      <c r="AL655" s="156"/>
      <c r="AM655" s="156"/>
      <c r="AN655" s="156"/>
      <c r="AO655" s="157"/>
      <c r="AP655" s="158"/>
      <c r="AQ655" s="158"/>
      <c r="AR655" s="158"/>
      <c r="AS655" s="158"/>
      <c r="AT655" s="158"/>
      <c r="AU655" s="158"/>
      <c r="AV655" s="158"/>
      <c r="AW655" s="178" t="str">
        <f>IF('DATA - Baseline'!AW655="Relaxed",1,IF('DATA - Baseline'!AW655="Rushed",2,IF('DATA - Baseline'!AW655="Happy",3,IF('DATA - Baseline'!AW655="Tired",4,""))))</f>
        <v/>
      </c>
      <c r="AX655" s="178" t="str">
        <f>IF('DATA - Baseline'!AX655="Relaxed",1,IF('DATA - Baseline'!AX655="Rushed",2,IF('DATA - Baseline'!AX655="Happy",3,IF('DATA - Baseline'!AX655="Tired",4,""))))</f>
        <v/>
      </c>
      <c r="AY655" s="154"/>
      <c r="AZ655" s="314" t="str">
        <f>IF('DATA - Baseline'!AZ655="Yes",1,IF('DATA - Baseline'!AZ655="No",2,""))</f>
        <v/>
      </c>
      <c r="BA655" s="273"/>
      <c r="BB655" s="159"/>
      <c r="BC655" s="159"/>
      <c r="BE655" s="175"/>
    </row>
    <row r="656" spans="1:57" s="132" customFormat="1" ht="15" x14ac:dyDescent="0.3">
      <c r="A656" s="148"/>
      <c r="B656" s="149"/>
      <c r="C656" s="236" t="str">
        <f t="shared" si="10"/>
        <v/>
      </c>
      <c r="D656" s="198" t="str">
        <f>IF('DATA - Baseline'!D656="","",'DATA - Baseline'!D656)</f>
        <v/>
      </c>
      <c r="E656" s="178" t="str">
        <f>IF('DATA - Baseline'!E656="","",'DATA - Baseline'!E656)</f>
        <v/>
      </c>
      <c r="F656" s="178" t="str">
        <f>IF('DATA - Baseline'!F656="","",'DATA - Baseline'!F656)</f>
        <v/>
      </c>
      <c r="G656" s="178" t="str">
        <f>IF('DATA - Baseline'!G655="","",INDEX(Codes,MATCH('DATA - Baseline'!G655,Modes,0)))</f>
        <v/>
      </c>
      <c r="H656" s="178"/>
      <c r="I656" s="178" t="str">
        <f>IF('DATA - Baseline'!I656="","",INDEX(Codes,MATCH('DATA - Baseline'!I656,Modes,0)))</f>
        <v/>
      </c>
      <c r="J656" s="134"/>
      <c r="K656" s="192" t="str">
        <f>IF('DATA - Baseline'!K656=0,"",IF('DATA - Baseline'!K656="","",'DATA - Baseline'!K656))</f>
        <v/>
      </c>
      <c r="L656" s="192" t="str">
        <f>IF('DATA - Baseline'!L656="Yes",1,IF('DATA - Baseline'!L656="No",2,""))</f>
        <v/>
      </c>
      <c r="M656" s="192" t="str">
        <f>IF('DATA - Baseline'!M656="Yes",1,IF('DATA - Baseline'!M656="No",2,""))</f>
        <v/>
      </c>
      <c r="N656" s="178" t="str">
        <f>IF('DATA - Baseline'!N656="Relaxed",1,IF('DATA - Baseline'!N656="Rushed",2,IF('DATA - Baseline'!N656="Happy",3,IF('DATA - Baseline'!N656="Frustrated",4,IF('DATA - Baseline'!N656="Other",5,"")))))</f>
        <v/>
      </c>
      <c r="O656" s="176"/>
      <c r="P656" s="178" t="str">
        <f>IF('DATA - Baseline'!P656="","",'DATA - Baseline'!P656)</f>
        <v/>
      </c>
      <c r="Q656" s="178" t="str">
        <f>IF('DATA - Baseline'!Q656="Boy",1,IF('DATA - Baseline'!Q656="Girl",2,""))</f>
        <v/>
      </c>
      <c r="R656" s="192" t="str">
        <f>IF('DATA - Baseline'!R656&gt;0,'DATA - Baseline'!R656,"")</f>
        <v/>
      </c>
      <c r="S656" s="178" t="str">
        <f>IF('DATA - Baseline'!S656="Less than 0.5km",1,IF('DATA - Baseline'!S656="0.51 to 1.59km",2,IF('DATA - Baseline'!S656="1.6 to 3km",3,IF('DATA - Baseline'!S656="Over 3km",4, ""))))</f>
        <v/>
      </c>
      <c r="T656" s="126"/>
      <c r="U656" s="135"/>
      <c r="V656" s="135"/>
      <c r="W656" s="135"/>
      <c r="X656" s="135"/>
      <c r="Y656" s="135"/>
      <c r="Z656" s="178" t="str">
        <f>IF('DATA - Baseline'!Z656="STRONGLY AGREE",1,IF('DATA - Baseline'!Z656="AGREE",2,IF('DATA - Baseline'!Z656="DISAGREE",3,IF('DATA - Baseline'!Z656="STRONGLY DISAGREE",4, ""))))</f>
        <v/>
      </c>
      <c r="AA656" s="178" t="str">
        <f>IF(C656="","",(IF(COUNTA('DATA - Baseline'!AB656:AV656)&gt;0,1,2)))</f>
        <v/>
      </c>
      <c r="AB656" s="152"/>
      <c r="AC656" s="153"/>
      <c r="AD656" s="153"/>
      <c r="AE656" s="153"/>
      <c r="AF656" s="153"/>
      <c r="AG656" s="153"/>
      <c r="AH656" s="151"/>
      <c r="AI656" s="156"/>
      <c r="AJ656" s="156"/>
      <c r="AK656" s="156"/>
      <c r="AL656" s="156"/>
      <c r="AM656" s="156"/>
      <c r="AN656" s="156"/>
      <c r="AO656" s="157"/>
      <c r="AP656" s="158"/>
      <c r="AQ656" s="158"/>
      <c r="AR656" s="158"/>
      <c r="AS656" s="158"/>
      <c r="AT656" s="158"/>
      <c r="AU656" s="158"/>
      <c r="AV656" s="158"/>
      <c r="AW656" s="178" t="str">
        <f>IF('DATA - Baseline'!AW656="Relaxed",1,IF('DATA - Baseline'!AW656="Rushed",2,IF('DATA - Baseline'!AW656="Happy",3,IF('DATA - Baseline'!AW656="Tired",4,""))))</f>
        <v/>
      </c>
      <c r="AX656" s="178" t="str">
        <f>IF('DATA - Baseline'!AX656="Relaxed",1,IF('DATA - Baseline'!AX656="Rushed",2,IF('DATA - Baseline'!AX656="Happy",3,IF('DATA - Baseline'!AX656="Tired",4,""))))</f>
        <v/>
      </c>
      <c r="AY656" s="154"/>
      <c r="AZ656" s="314" t="str">
        <f>IF('DATA - Baseline'!AZ656="Yes",1,IF('DATA - Baseline'!AZ656="No",2,""))</f>
        <v/>
      </c>
      <c r="BA656" s="273"/>
      <c r="BB656" s="159"/>
      <c r="BC656" s="159"/>
      <c r="BE656" s="175"/>
    </row>
    <row r="657" spans="1:57" s="132" customFormat="1" ht="15" x14ac:dyDescent="0.3">
      <c r="A657" s="148"/>
      <c r="B657" s="149"/>
      <c r="C657" s="236" t="str">
        <f t="shared" si="10"/>
        <v/>
      </c>
      <c r="D657" s="198" t="str">
        <f>IF('DATA - Baseline'!D657="","",'DATA - Baseline'!D657)</f>
        <v/>
      </c>
      <c r="E657" s="178" t="str">
        <f>IF('DATA - Baseline'!E657="","",'DATA - Baseline'!E657)</f>
        <v/>
      </c>
      <c r="F657" s="178" t="str">
        <f>IF('DATA - Baseline'!F657="","",'DATA - Baseline'!F657)</f>
        <v/>
      </c>
      <c r="G657" s="178" t="str">
        <f>IF('DATA - Baseline'!G656="","",INDEX(Codes,MATCH('DATA - Baseline'!G656,Modes,0)))</f>
        <v/>
      </c>
      <c r="H657" s="178"/>
      <c r="I657" s="178" t="str">
        <f>IF('DATA - Baseline'!I657="","",INDEX(Codes,MATCH('DATA - Baseline'!I657,Modes,0)))</f>
        <v/>
      </c>
      <c r="J657" s="134"/>
      <c r="K657" s="192" t="str">
        <f>IF('DATA - Baseline'!K657=0,"",IF('DATA - Baseline'!K657="","",'DATA - Baseline'!K657))</f>
        <v/>
      </c>
      <c r="L657" s="192" t="str">
        <f>IF('DATA - Baseline'!L657="Yes",1,IF('DATA - Baseline'!L657="No",2,""))</f>
        <v/>
      </c>
      <c r="M657" s="192" t="str">
        <f>IF('DATA - Baseline'!M657="Yes",1,IF('DATA - Baseline'!M657="No",2,""))</f>
        <v/>
      </c>
      <c r="N657" s="178" t="str">
        <f>IF('DATA - Baseline'!N657="Relaxed",1,IF('DATA - Baseline'!N657="Rushed",2,IF('DATA - Baseline'!N657="Happy",3,IF('DATA - Baseline'!N657="Frustrated",4,IF('DATA - Baseline'!N657="Other",5,"")))))</f>
        <v/>
      </c>
      <c r="O657" s="176"/>
      <c r="P657" s="178" t="str">
        <f>IF('DATA - Baseline'!P657="","",'DATA - Baseline'!P657)</f>
        <v/>
      </c>
      <c r="Q657" s="178" t="str">
        <f>IF('DATA - Baseline'!Q657="Boy",1,IF('DATA - Baseline'!Q657="Girl",2,""))</f>
        <v/>
      </c>
      <c r="R657" s="192" t="str">
        <f>IF('DATA - Baseline'!R657&gt;0,'DATA - Baseline'!R657,"")</f>
        <v/>
      </c>
      <c r="S657" s="178" t="str">
        <f>IF('DATA - Baseline'!S657="Less than 0.5km",1,IF('DATA - Baseline'!S657="0.51 to 1.59km",2,IF('DATA - Baseline'!S657="1.6 to 3km",3,IF('DATA - Baseline'!S657="Over 3km",4, ""))))</f>
        <v/>
      </c>
      <c r="T657" s="126"/>
      <c r="U657" s="135"/>
      <c r="V657" s="135"/>
      <c r="W657" s="135"/>
      <c r="X657" s="135"/>
      <c r="Y657" s="135"/>
      <c r="Z657" s="178" t="str">
        <f>IF('DATA - Baseline'!Z657="STRONGLY AGREE",1,IF('DATA - Baseline'!Z657="AGREE",2,IF('DATA - Baseline'!Z657="DISAGREE",3,IF('DATA - Baseline'!Z657="STRONGLY DISAGREE",4, ""))))</f>
        <v/>
      </c>
      <c r="AA657" s="178" t="str">
        <f>IF(C657="","",(IF(COUNTA('DATA - Baseline'!AB657:AV657)&gt;0,1,2)))</f>
        <v/>
      </c>
      <c r="AB657" s="152"/>
      <c r="AC657" s="153"/>
      <c r="AD657" s="153"/>
      <c r="AE657" s="153"/>
      <c r="AF657" s="153"/>
      <c r="AG657" s="153"/>
      <c r="AH657" s="151"/>
      <c r="AI657" s="156"/>
      <c r="AJ657" s="156"/>
      <c r="AK657" s="156"/>
      <c r="AL657" s="156"/>
      <c r="AM657" s="156"/>
      <c r="AN657" s="156"/>
      <c r="AO657" s="157"/>
      <c r="AP657" s="158"/>
      <c r="AQ657" s="158"/>
      <c r="AR657" s="158"/>
      <c r="AS657" s="158"/>
      <c r="AT657" s="158"/>
      <c r="AU657" s="158"/>
      <c r="AV657" s="158"/>
      <c r="AW657" s="178" t="str">
        <f>IF('DATA - Baseline'!AW657="Relaxed",1,IF('DATA - Baseline'!AW657="Rushed",2,IF('DATA - Baseline'!AW657="Happy",3,IF('DATA - Baseline'!AW657="Tired",4,""))))</f>
        <v/>
      </c>
      <c r="AX657" s="178" t="str">
        <f>IF('DATA - Baseline'!AX657="Relaxed",1,IF('DATA - Baseline'!AX657="Rushed",2,IF('DATA - Baseline'!AX657="Happy",3,IF('DATA - Baseline'!AX657="Tired",4,""))))</f>
        <v/>
      </c>
      <c r="AY657" s="154"/>
      <c r="AZ657" s="314" t="str">
        <f>IF('DATA - Baseline'!AZ657="Yes",1,IF('DATA - Baseline'!AZ657="No",2,""))</f>
        <v/>
      </c>
      <c r="BA657" s="273"/>
      <c r="BB657" s="159"/>
      <c r="BC657" s="159"/>
      <c r="BE657" s="175"/>
    </row>
    <row r="658" spans="1:57" s="132" customFormat="1" ht="15" x14ac:dyDescent="0.3">
      <c r="A658" s="148"/>
      <c r="B658" s="149"/>
      <c r="C658" s="236" t="str">
        <f t="shared" si="10"/>
        <v/>
      </c>
      <c r="D658" s="198" t="str">
        <f>IF('DATA - Baseline'!D658="","",'DATA - Baseline'!D658)</f>
        <v/>
      </c>
      <c r="E658" s="178" t="str">
        <f>IF('DATA - Baseline'!E658="","",'DATA - Baseline'!E658)</f>
        <v/>
      </c>
      <c r="F658" s="178" t="str">
        <f>IF('DATA - Baseline'!F658="","",'DATA - Baseline'!F658)</f>
        <v/>
      </c>
      <c r="G658" s="178" t="str">
        <f>IF('DATA - Baseline'!G657="","",INDEX(Codes,MATCH('DATA - Baseline'!G657,Modes,0)))</f>
        <v/>
      </c>
      <c r="H658" s="178"/>
      <c r="I658" s="178" t="str">
        <f>IF('DATA - Baseline'!I658="","",INDEX(Codes,MATCH('DATA - Baseline'!I658,Modes,0)))</f>
        <v/>
      </c>
      <c r="J658" s="134"/>
      <c r="K658" s="192" t="str">
        <f>IF('DATA - Baseline'!K658=0,"",IF('DATA - Baseline'!K658="","",'DATA - Baseline'!K658))</f>
        <v/>
      </c>
      <c r="L658" s="192" t="str">
        <f>IF('DATA - Baseline'!L658="Yes",1,IF('DATA - Baseline'!L658="No",2,""))</f>
        <v/>
      </c>
      <c r="M658" s="192" t="str">
        <f>IF('DATA - Baseline'!M658="Yes",1,IF('DATA - Baseline'!M658="No",2,""))</f>
        <v/>
      </c>
      <c r="N658" s="178" t="str">
        <f>IF('DATA - Baseline'!N658="Relaxed",1,IF('DATA - Baseline'!N658="Rushed",2,IF('DATA - Baseline'!N658="Happy",3,IF('DATA - Baseline'!N658="Frustrated",4,IF('DATA - Baseline'!N658="Other",5,"")))))</f>
        <v/>
      </c>
      <c r="O658" s="176"/>
      <c r="P658" s="178" t="str">
        <f>IF('DATA - Baseline'!P658="","",'DATA - Baseline'!P658)</f>
        <v/>
      </c>
      <c r="Q658" s="178" t="str">
        <f>IF('DATA - Baseline'!Q658="Boy",1,IF('DATA - Baseline'!Q658="Girl",2,""))</f>
        <v/>
      </c>
      <c r="R658" s="192" t="str">
        <f>IF('DATA - Baseline'!R658&gt;0,'DATA - Baseline'!R658,"")</f>
        <v/>
      </c>
      <c r="S658" s="178" t="str">
        <f>IF('DATA - Baseline'!S658="Less than 0.5km",1,IF('DATA - Baseline'!S658="0.51 to 1.59km",2,IF('DATA - Baseline'!S658="1.6 to 3km",3,IF('DATA - Baseline'!S658="Over 3km",4, ""))))</f>
        <v/>
      </c>
      <c r="T658" s="126"/>
      <c r="U658" s="135"/>
      <c r="V658" s="135"/>
      <c r="W658" s="135"/>
      <c r="X658" s="135"/>
      <c r="Y658" s="135"/>
      <c r="Z658" s="178" t="str">
        <f>IF('DATA - Baseline'!Z658="STRONGLY AGREE",1,IF('DATA - Baseline'!Z658="AGREE",2,IF('DATA - Baseline'!Z658="DISAGREE",3,IF('DATA - Baseline'!Z658="STRONGLY DISAGREE",4, ""))))</f>
        <v/>
      </c>
      <c r="AA658" s="178" t="str">
        <f>IF(C658="","",(IF(COUNTA('DATA - Baseline'!AB658:AV658)&gt;0,1,2)))</f>
        <v/>
      </c>
      <c r="AB658" s="152"/>
      <c r="AC658" s="153"/>
      <c r="AD658" s="153"/>
      <c r="AE658" s="153"/>
      <c r="AF658" s="153"/>
      <c r="AG658" s="153"/>
      <c r="AH658" s="151"/>
      <c r="AI658" s="156"/>
      <c r="AJ658" s="156"/>
      <c r="AK658" s="156"/>
      <c r="AL658" s="156"/>
      <c r="AM658" s="156"/>
      <c r="AN658" s="156"/>
      <c r="AO658" s="157"/>
      <c r="AP658" s="158"/>
      <c r="AQ658" s="158"/>
      <c r="AR658" s="158"/>
      <c r="AS658" s="158"/>
      <c r="AT658" s="158"/>
      <c r="AU658" s="158"/>
      <c r="AV658" s="158"/>
      <c r="AW658" s="178" t="str">
        <f>IF('DATA - Baseline'!AW658="Relaxed",1,IF('DATA - Baseline'!AW658="Rushed",2,IF('DATA - Baseline'!AW658="Happy",3,IF('DATA - Baseline'!AW658="Tired",4,""))))</f>
        <v/>
      </c>
      <c r="AX658" s="178" t="str">
        <f>IF('DATA - Baseline'!AX658="Relaxed",1,IF('DATA - Baseline'!AX658="Rushed",2,IF('DATA - Baseline'!AX658="Happy",3,IF('DATA - Baseline'!AX658="Tired",4,""))))</f>
        <v/>
      </c>
      <c r="AY658" s="154"/>
      <c r="AZ658" s="314" t="str">
        <f>IF('DATA - Baseline'!AZ658="Yes",1,IF('DATA - Baseline'!AZ658="No",2,""))</f>
        <v/>
      </c>
      <c r="BA658" s="273"/>
      <c r="BB658" s="159"/>
      <c r="BC658" s="159"/>
      <c r="BE658" s="175"/>
    </row>
    <row r="659" spans="1:57" s="132" customFormat="1" ht="15" x14ac:dyDescent="0.3">
      <c r="A659" s="148"/>
      <c r="B659" s="149"/>
      <c r="C659" s="236" t="str">
        <f t="shared" si="10"/>
        <v/>
      </c>
      <c r="D659" s="198" t="str">
        <f>IF('DATA - Baseline'!D659="","",'DATA - Baseline'!D659)</f>
        <v/>
      </c>
      <c r="E659" s="178" t="str">
        <f>IF('DATA - Baseline'!E659="","",'DATA - Baseline'!E659)</f>
        <v/>
      </c>
      <c r="F659" s="178" t="str">
        <f>IF('DATA - Baseline'!F659="","",'DATA - Baseline'!F659)</f>
        <v/>
      </c>
      <c r="G659" s="178" t="str">
        <f>IF('DATA - Baseline'!G658="","",INDEX(Codes,MATCH('DATA - Baseline'!G658,Modes,0)))</f>
        <v/>
      </c>
      <c r="H659" s="178"/>
      <c r="I659" s="178" t="str">
        <f>IF('DATA - Baseline'!I659="","",INDEX(Codes,MATCH('DATA - Baseline'!I659,Modes,0)))</f>
        <v/>
      </c>
      <c r="J659" s="134"/>
      <c r="K659" s="192" t="str">
        <f>IF('DATA - Baseline'!K659=0,"",IF('DATA - Baseline'!K659="","",'DATA - Baseline'!K659))</f>
        <v/>
      </c>
      <c r="L659" s="192" t="str">
        <f>IF('DATA - Baseline'!L659="Yes",1,IF('DATA - Baseline'!L659="No",2,""))</f>
        <v/>
      </c>
      <c r="M659" s="192" t="str">
        <f>IF('DATA - Baseline'!M659="Yes",1,IF('DATA - Baseline'!M659="No",2,""))</f>
        <v/>
      </c>
      <c r="N659" s="178" t="str">
        <f>IF('DATA - Baseline'!N659="Relaxed",1,IF('DATA - Baseline'!N659="Rushed",2,IF('DATA - Baseline'!N659="Happy",3,IF('DATA - Baseline'!N659="Frustrated",4,IF('DATA - Baseline'!N659="Other",5,"")))))</f>
        <v/>
      </c>
      <c r="O659" s="176"/>
      <c r="P659" s="178" t="str">
        <f>IF('DATA - Baseline'!P659="","",'DATA - Baseline'!P659)</f>
        <v/>
      </c>
      <c r="Q659" s="178" t="str">
        <f>IF('DATA - Baseline'!Q659="Boy",1,IF('DATA - Baseline'!Q659="Girl",2,""))</f>
        <v/>
      </c>
      <c r="R659" s="192" t="str">
        <f>IF('DATA - Baseline'!R659&gt;0,'DATA - Baseline'!R659,"")</f>
        <v/>
      </c>
      <c r="S659" s="178" t="str">
        <f>IF('DATA - Baseline'!S659="Less than 0.5km",1,IF('DATA - Baseline'!S659="0.51 to 1.59km",2,IF('DATA - Baseline'!S659="1.6 to 3km",3,IF('DATA - Baseline'!S659="Over 3km",4, ""))))</f>
        <v/>
      </c>
      <c r="T659" s="126"/>
      <c r="U659" s="135"/>
      <c r="V659" s="135"/>
      <c r="W659" s="135"/>
      <c r="X659" s="135"/>
      <c r="Y659" s="135"/>
      <c r="Z659" s="178" t="str">
        <f>IF('DATA - Baseline'!Z659="STRONGLY AGREE",1,IF('DATA - Baseline'!Z659="AGREE",2,IF('DATA - Baseline'!Z659="DISAGREE",3,IF('DATA - Baseline'!Z659="STRONGLY DISAGREE",4, ""))))</f>
        <v/>
      </c>
      <c r="AA659" s="178" t="str">
        <f>IF(C659="","",(IF(COUNTA('DATA - Baseline'!AB659:AV659)&gt;0,1,2)))</f>
        <v/>
      </c>
      <c r="AB659" s="152"/>
      <c r="AC659" s="153"/>
      <c r="AD659" s="153"/>
      <c r="AE659" s="153"/>
      <c r="AF659" s="153"/>
      <c r="AG659" s="153"/>
      <c r="AH659" s="151"/>
      <c r="AI659" s="156"/>
      <c r="AJ659" s="156"/>
      <c r="AK659" s="156"/>
      <c r="AL659" s="156"/>
      <c r="AM659" s="156"/>
      <c r="AN659" s="156"/>
      <c r="AO659" s="157"/>
      <c r="AP659" s="158"/>
      <c r="AQ659" s="158"/>
      <c r="AR659" s="158"/>
      <c r="AS659" s="158"/>
      <c r="AT659" s="158"/>
      <c r="AU659" s="158"/>
      <c r="AV659" s="158"/>
      <c r="AW659" s="178" t="str">
        <f>IF('DATA - Baseline'!AW659="Relaxed",1,IF('DATA - Baseline'!AW659="Rushed",2,IF('DATA - Baseline'!AW659="Happy",3,IF('DATA - Baseline'!AW659="Tired",4,""))))</f>
        <v/>
      </c>
      <c r="AX659" s="178" t="str">
        <f>IF('DATA - Baseline'!AX659="Relaxed",1,IF('DATA - Baseline'!AX659="Rushed",2,IF('DATA - Baseline'!AX659="Happy",3,IF('DATA - Baseline'!AX659="Tired",4,""))))</f>
        <v/>
      </c>
      <c r="AY659" s="154"/>
      <c r="AZ659" s="314" t="str">
        <f>IF('DATA - Baseline'!AZ659="Yes",1,IF('DATA - Baseline'!AZ659="No",2,""))</f>
        <v/>
      </c>
      <c r="BA659" s="273"/>
      <c r="BB659" s="159"/>
      <c r="BC659" s="159"/>
      <c r="BE659" s="175"/>
    </row>
    <row r="660" spans="1:57" s="132" customFormat="1" ht="15" x14ac:dyDescent="0.3">
      <c r="A660" s="148"/>
      <c r="B660" s="149"/>
      <c r="C660" s="236" t="str">
        <f t="shared" si="10"/>
        <v/>
      </c>
      <c r="D660" s="198" t="str">
        <f>IF('DATA - Baseline'!D660="","",'DATA - Baseline'!D660)</f>
        <v/>
      </c>
      <c r="E660" s="178" t="str">
        <f>IF('DATA - Baseline'!E660="","",'DATA - Baseline'!E660)</f>
        <v/>
      </c>
      <c r="F660" s="178" t="str">
        <f>IF('DATA - Baseline'!F660="","",'DATA - Baseline'!F660)</f>
        <v/>
      </c>
      <c r="G660" s="178" t="str">
        <f>IF('DATA - Baseline'!G659="","",INDEX(Codes,MATCH('DATA - Baseline'!G659,Modes,0)))</f>
        <v/>
      </c>
      <c r="H660" s="178"/>
      <c r="I660" s="178" t="str">
        <f>IF('DATA - Baseline'!I660="","",INDEX(Codes,MATCH('DATA - Baseline'!I660,Modes,0)))</f>
        <v/>
      </c>
      <c r="J660" s="134"/>
      <c r="K660" s="192" t="str">
        <f>IF('DATA - Baseline'!K660=0,"",IF('DATA - Baseline'!K660="","",'DATA - Baseline'!K660))</f>
        <v/>
      </c>
      <c r="L660" s="192" t="str">
        <f>IF('DATA - Baseline'!L660="Yes",1,IF('DATA - Baseline'!L660="No",2,""))</f>
        <v/>
      </c>
      <c r="M660" s="192" t="str">
        <f>IF('DATA - Baseline'!M660="Yes",1,IF('DATA - Baseline'!M660="No",2,""))</f>
        <v/>
      </c>
      <c r="N660" s="178" t="str">
        <f>IF('DATA - Baseline'!N660="Relaxed",1,IF('DATA - Baseline'!N660="Rushed",2,IF('DATA - Baseline'!N660="Happy",3,IF('DATA - Baseline'!N660="Frustrated",4,IF('DATA - Baseline'!N660="Other",5,"")))))</f>
        <v/>
      </c>
      <c r="O660" s="176"/>
      <c r="P660" s="178" t="str">
        <f>IF('DATA - Baseline'!P660="","",'DATA - Baseline'!P660)</f>
        <v/>
      </c>
      <c r="Q660" s="178" t="str">
        <f>IF('DATA - Baseline'!Q660="Boy",1,IF('DATA - Baseline'!Q660="Girl",2,""))</f>
        <v/>
      </c>
      <c r="R660" s="192" t="str">
        <f>IF('DATA - Baseline'!R660&gt;0,'DATA - Baseline'!R660,"")</f>
        <v/>
      </c>
      <c r="S660" s="178" t="str">
        <f>IF('DATA - Baseline'!S660="Less than 0.5km",1,IF('DATA - Baseline'!S660="0.51 to 1.59km",2,IF('DATA - Baseline'!S660="1.6 to 3km",3,IF('DATA - Baseline'!S660="Over 3km",4, ""))))</f>
        <v/>
      </c>
      <c r="T660" s="126"/>
      <c r="U660" s="135"/>
      <c r="V660" s="135"/>
      <c r="W660" s="135"/>
      <c r="X660" s="135"/>
      <c r="Y660" s="135"/>
      <c r="Z660" s="178" t="str">
        <f>IF('DATA - Baseline'!Z660="STRONGLY AGREE",1,IF('DATA - Baseline'!Z660="AGREE",2,IF('DATA - Baseline'!Z660="DISAGREE",3,IF('DATA - Baseline'!Z660="STRONGLY DISAGREE",4, ""))))</f>
        <v/>
      </c>
      <c r="AA660" s="178" t="str">
        <f>IF(C660="","",(IF(COUNTA('DATA - Baseline'!AB660:AV660)&gt;0,1,2)))</f>
        <v/>
      </c>
      <c r="AB660" s="152"/>
      <c r="AC660" s="153"/>
      <c r="AD660" s="153"/>
      <c r="AE660" s="153"/>
      <c r="AF660" s="153"/>
      <c r="AG660" s="153"/>
      <c r="AH660" s="150"/>
      <c r="AI660" s="156"/>
      <c r="AJ660" s="156"/>
      <c r="AK660" s="156"/>
      <c r="AL660" s="156"/>
      <c r="AM660" s="156"/>
      <c r="AN660" s="156"/>
      <c r="AO660" s="157"/>
      <c r="AP660" s="158"/>
      <c r="AQ660" s="158"/>
      <c r="AR660" s="158"/>
      <c r="AS660" s="158"/>
      <c r="AT660" s="158"/>
      <c r="AU660" s="158"/>
      <c r="AV660" s="158"/>
      <c r="AW660" s="178" t="str">
        <f>IF('DATA - Baseline'!AW660="Relaxed",1,IF('DATA - Baseline'!AW660="Rushed",2,IF('DATA - Baseline'!AW660="Happy",3,IF('DATA - Baseline'!AW660="Tired",4,""))))</f>
        <v/>
      </c>
      <c r="AX660" s="178" t="str">
        <f>IF('DATA - Baseline'!AX660="Relaxed",1,IF('DATA - Baseline'!AX660="Rushed",2,IF('DATA - Baseline'!AX660="Happy",3,IF('DATA - Baseline'!AX660="Tired",4,""))))</f>
        <v/>
      </c>
      <c r="AY660" s="154"/>
      <c r="AZ660" s="314" t="str">
        <f>IF('DATA - Baseline'!AZ660="Yes",1,IF('DATA - Baseline'!AZ660="No",2,""))</f>
        <v/>
      </c>
      <c r="BA660" s="273"/>
      <c r="BB660" s="159"/>
      <c r="BC660" s="159"/>
      <c r="BE660" s="175"/>
    </row>
    <row r="661" spans="1:57" s="132" customFormat="1" ht="15" x14ac:dyDescent="0.3">
      <c r="A661" s="148"/>
      <c r="B661" s="149"/>
      <c r="C661" s="236" t="str">
        <f t="shared" si="10"/>
        <v/>
      </c>
      <c r="D661" s="198" t="str">
        <f>IF('DATA - Baseline'!D661="","",'DATA - Baseline'!D661)</f>
        <v/>
      </c>
      <c r="E661" s="178" t="str">
        <f>IF('DATA - Baseline'!E661="","",'DATA - Baseline'!E661)</f>
        <v/>
      </c>
      <c r="F661" s="178" t="str">
        <f>IF('DATA - Baseline'!F661="","",'DATA - Baseline'!F661)</f>
        <v/>
      </c>
      <c r="G661" s="178" t="str">
        <f>IF('DATA - Baseline'!G660="","",INDEX(Codes,MATCH('DATA - Baseline'!G660,Modes,0)))</f>
        <v/>
      </c>
      <c r="H661" s="178"/>
      <c r="I661" s="178" t="str">
        <f>IF('DATA - Baseline'!I661="","",INDEX(Codes,MATCH('DATA - Baseline'!I661,Modes,0)))</f>
        <v/>
      </c>
      <c r="J661" s="134"/>
      <c r="K661" s="192" t="str">
        <f>IF('DATA - Baseline'!K661=0,"",IF('DATA - Baseline'!K661="","",'DATA - Baseline'!K661))</f>
        <v/>
      </c>
      <c r="L661" s="192" t="str">
        <f>IF('DATA - Baseline'!L661="Yes",1,IF('DATA - Baseline'!L661="No",2,""))</f>
        <v/>
      </c>
      <c r="M661" s="192" t="str">
        <f>IF('DATA - Baseline'!M661="Yes",1,IF('DATA - Baseline'!M661="No",2,""))</f>
        <v/>
      </c>
      <c r="N661" s="178" t="str">
        <f>IF('DATA - Baseline'!N661="Relaxed",1,IF('DATA - Baseline'!N661="Rushed",2,IF('DATA - Baseline'!N661="Happy",3,IF('DATA - Baseline'!N661="Frustrated",4,IF('DATA - Baseline'!N661="Other",5,"")))))</f>
        <v/>
      </c>
      <c r="O661" s="176"/>
      <c r="P661" s="178" t="str">
        <f>IF('DATA - Baseline'!P661="","",'DATA - Baseline'!P661)</f>
        <v/>
      </c>
      <c r="Q661" s="178" t="str">
        <f>IF('DATA - Baseline'!Q661="Boy",1,IF('DATA - Baseline'!Q661="Girl",2,""))</f>
        <v/>
      </c>
      <c r="R661" s="192" t="str">
        <f>IF('DATA - Baseline'!R661&gt;0,'DATA - Baseline'!R661,"")</f>
        <v/>
      </c>
      <c r="S661" s="178" t="str">
        <f>IF('DATA - Baseline'!S661="Less than 0.5km",1,IF('DATA - Baseline'!S661="0.51 to 1.59km",2,IF('DATA - Baseline'!S661="1.6 to 3km",3,IF('DATA - Baseline'!S661="Over 3km",4, ""))))</f>
        <v/>
      </c>
      <c r="T661" s="126"/>
      <c r="U661" s="135"/>
      <c r="V661" s="135"/>
      <c r="W661" s="135"/>
      <c r="X661" s="135"/>
      <c r="Y661" s="135"/>
      <c r="Z661" s="178" t="str">
        <f>IF('DATA - Baseline'!Z661="STRONGLY AGREE",1,IF('DATA - Baseline'!Z661="AGREE",2,IF('DATA - Baseline'!Z661="DISAGREE",3,IF('DATA - Baseline'!Z661="STRONGLY DISAGREE",4, ""))))</f>
        <v/>
      </c>
      <c r="AA661" s="178" t="str">
        <f>IF(C661="","",(IF(COUNTA('DATA - Baseline'!AB661:AV661)&gt;0,1,2)))</f>
        <v/>
      </c>
      <c r="AB661" s="152"/>
      <c r="AC661" s="153"/>
      <c r="AD661" s="153"/>
      <c r="AE661" s="153"/>
      <c r="AF661" s="153"/>
      <c r="AG661" s="153"/>
      <c r="AH661" s="151"/>
      <c r="AI661" s="156"/>
      <c r="AJ661" s="156"/>
      <c r="AK661" s="156"/>
      <c r="AL661" s="156"/>
      <c r="AM661" s="156"/>
      <c r="AN661" s="156"/>
      <c r="AO661" s="157"/>
      <c r="AP661" s="158"/>
      <c r="AQ661" s="158"/>
      <c r="AR661" s="158"/>
      <c r="AS661" s="158"/>
      <c r="AT661" s="158"/>
      <c r="AU661" s="158"/>
      <c r="AV661" s="158"/>
      <c r="AW661" s="178" t="str">
        <f>IF('DATA - Baseline'!AW661="Relaxed",1,IF('DATA - Baseline'!AW661="Rushed",2,IF('DATA - Baseline'!AW661="Happy",3,IF('DATA - Baseline'!AW661="Tired",4,""))))</f>
        <v/>
      </c>
      <c r="AX661" s="178" t="str">
        <f>IF('DATA - Baseline'!AX661="Relaxed",1,IF('DATA - Baseline'!AX661="Rushed",2,IF('DATA - Baseline'!AX661="Happy",3,IF('DATA - Baseline'!AX661="Tired",4,""))))</f>
        <v/>
      </c>
      <c r="AY661" s="154"/>
      <c r="AZ661" s="314" t="str">
        <f>IF('DATA - Baseline'!AZ661="Yes",1,IF('DATA - Baseline'!AZ661="No",2,""))</f>
        <v/>
      </c>
      <c r="BA661" s="273"/>
      <c r="BB661" s="159"/>
      <c r="BC661" s="159"/>
      <c r="BE661" s="175"/>
    </row>
    <row r="662" spans="1:57" s="132" customFormat="1" ht="15" x14ac:dyDescent="0.3">
      <c r="A662" s="148"/>
      <c r="B662" s="149"/>
      <c r="C662" s="236" t="str">
        <f t="shared" si="10"/>
        <v/>
      </c>
      <c r="D662" s="198" t="str">
        <f>IF('DATA - Baseline'!D662="","",'DATA - Baseline'!D662)</f>
        <v/>
      </c>
      <c r="E662" s="178" t="str">
        <f>IF('DATA - Baseline'!E662="","",'DATA - Baseline'!E662)</f>
        <v/>
      </c>
      <c r="F662" s="178" t="str">
        <f>IF('DATA - Baseline'!F662="","",'DATA - Baseline'!F662)</f>
        <v/>
      </c>
      <c r="G662" s="178" t="str">
        <f>IF('DATA - Baseline'!G661="","",INDEX(Codes,MATCH('DATA - Baseline'!G661,Modes,0)))</f>
        <v/>
      </c>
      <c r="H662" s="178"/>
      <c r="I662" s="178" t="str">
        <f>IF('DATA - Baseline'!I662="","",INDEX(Codes,MATCH('DATA - Baseline'!I662,Modes,0)))</f>
        <v/>
      </c>
      <c r="J662" s="134"/>
      <c r="K662" s="192" t="str">
        <f>IF('DATA - Baseline'!K662=0,"",IF('DATA - Baseline'!K662="","",'DATA - Baseline'!K662))</f>
        <v/>
      </c>
      <c r="L662" s="192" t="str">
        <f>IF('DATA - Baseline'!L662="Yes",1,IF('DATA - Baseline'!L662="No",2,""))</f>
        <v/>
      </c>
      <c r="M662" s="192" t="str">
        <f>IF('DATA - Baseline'!M662="Yes",1,IF('DATA - Baseline'!M662="No",2,""))</f>
        <v/>
      </c>
      <c r="N662" s="178" t="str">
        <f>IF('DATA - Baseline'!N662="Relaxed",1,IF('DATA - Baseline'!N662="Rushed",2,IF('DATA - Baseline'!N662="Happy",3,IF('DATA - Baseline'!N662="Frustrated",4,IF('DATA - Baseline'!N662="Other",5,"")))))</f>
        <v/>
      </c>
      <c r="O662" s="176"/>
      <c r="P662" s="178" t="str">
        <f>IF('DATA - Baseline'!P662="","",'DATA - Baseline'!P662)</f>
        <v/>
      </c>
      <c r="Q662" s="178" t="str">
        <f>IF('DATA - Baseline'!Q662="Boy",1,IF('DATA - Baseline'!Q662="Girl",2,""))</f>
        <v/>
      </c>
      <c r="R662" s="192" t="str">
        <f>IF('DATA - Baseline'!R662&gt;0,'DATA - Baseline'!R662,"")</f>
        <v/>
      </c>
      <c r="S662" s="178" t="str">
        <f>IF('DATA - Baseline'!S662="Less than 0.5km",1,IF('DATA - Baseline'!S662="0.51 to 1.59km",2,IF('DATA - Baseline'!S662="1.6 to 3km",3,IF('DATA - Baseline'!S662="Over 3km",4, ""))))</f>
        <v/>
      </c>
      <c r="T662" s="126"/>
      <c r="U662" s="135"/>
      <c r="V662" s="135"/>
      <c r="W662" s="135"/>
      <c r="X662" s="135"/>
      <c r="Y662" s="135"/>
      <c r="Z662" s="178" t="str">
        <f>IF('DATA - Baseline'!Z662="STRONGLY AGREE",1,IF('DATA - Baseline'!Z662="AGREE",2,IF('DATA - Baseline'!Z662="DISAGREE",3,IF('DATA - Baseline'!Z662="STRONGLY DISAGREE",4, ""))))</f>
        <v/>
      </c>
      <c r="AA662" s="178" t="str">
        <f>IF(C662="","",(IF(COUNTA('DATA - Baseline'!AB662:AV662)&gt;0,1,2)))</f>
        <v/>
      </c>
      <c r="AB662" s="152"/>
      <c r="AC662" s="153"/>
      <c r="AD662" s="153"/>
      <c r="AE662" s="153"/>
      <c r="AF662" s="153"/>
      <c r="AG662" s="153"/>
      <c r="AH662" s="151"/>
      <c r="AI662" s="156"/>
      <c r="AJ662" s="156"/>
      <c r="AK662" s="156"/>
      <c r="AL662" s="156"/>
      <c r="AM662" s="156"/>
      <c r="AN662" s="156"/>
      <c r="AO662" s="157"/>
      <c r="AP662" s="158"/>
      <c r="AQ662" s="158"/>
      <c r="AR662" s="158"/>
      <c r="AS662" s="158"/>
      <c r="AT662" s="158"/>
      <c r="AU662" s="158"/>
      <c r="AV662" s="158"/>
      <c r="AW662" s="178" t="str">
        <f>IF('DATA - Baseline'!AW662="Relaxed",1,IF('DATA - Baseline'!AW662="Rushed",2,IF('DATA - Baseline'!AW662="Happy",3,IF('DATA - Baseline'!AW662="Tired",4,""))))</f>
        <v/>
      </c>
      <c r="AX662" s="178" t="str">
        <f>IF('DATA - Baseline'!AX662="Relaxed",1,IF('DATA - Baseline'!AX662="Rushed",2,IF('DATA - Baseline'!AX662="Happy",3,IF('DATA - Baseline'!AX662="Tired",4,""))))</f>
        <v/>
      </c>
      <c r="AY662" s="154"/>
      <c r="AZ662" s="314" t="str">
        <f>IF('DATA - Baseline'!AZ662="Yes",1,IF('DATA - Baseline'!AZ662="No",2,""))</f>
        <v/>
      </c>
      <c r="BA662" s="273"/>
      <c r="BB662" s="159"/>
      <c r="BC662" s="159"/>
      <c r="BE662" s="175"/>
    </row>
    <row r="663" spans="1:57" s="132" customFormat="1" ht="15" x14ac:dyDescent="0.3">
      <c r="A663" s="148"/>
      <c r="B663" s="149"/>
      <c r="C663" s="236" t="str">
        <f t="shared" si="10"/>
        <v/>
      </c>
      <c r="D663" s="198" t="str">
        <f>IF('DATA - Baseline'!D663="","",'DATA - Baseline'!D663)</f>
        <v/>
      </c>
      <c r="E663" s="178" t="str">
        <f>IF('DATA - Baseline'!E663="","",'DATA - Baseline'!E663)</f>
        <v/>
      </c>
      <c r="F663" s="178" t="str">
        <f>IF('DATA - Baseline'!F663="","",'DATA - Baseline'!F663)</f>
        <v/>
      </c>
      <c r="G663" s="178" t="str">
        <f>IF('DATA - Baseline'!G662="","",INDEX(Codes,MATCH('DATA - Baseline'!G662,Modes,0)))</f>
        <v/>
      </c>
      <c r="H663" s="178"/>
      <c r="I663" s="178" t="str">
        <f>IF('DATA - Baseline'!I663="","",INDEX(Codes,MATCH('DATA - Baseline'!I663,Modes,0)))</f>
        <v/>
      </c>
      <c r="J663" s="134"/>
      <c r="K663" s="192" t="str">
        <f>IF('DATA - Baseline'!K663=0,"",IF('DATA - Baseline'!K663="","",'DATA - Baseline'!K663))</f>
        <v/>
      </c>
      <c r="L663" s="192" t="str">
        <f>IF('DATA - Baseline'!L663="Yes",1,IF('DATA - Baseline'!L663="No",2,""))</f>
        <v/>
      </c>
      <c r="M663" s="192" t="str">
        <f>IF('DATA - Baseline'!M663="Yes",1,IF('DATA - Baseline'!M663="No",2,""))</f>
        <v/>
      </c>
      <c r="N663" s="178" t="str">
        <f>IF('DATA - Baseline'!N663="Relaxed",1,IF('DATA - Baseline'!N663="Rushed",2,IF('DATA - Baseline'!N663="Happy",3,IF('DATA - Baseline'!N663="Frustrated",4,IF('DATA - Baseline'!N663="Other",5,"")))))</f>
        <v/>
      </c>
      <c r="O663" s="176"/>
      <c r="P663" s="178" t="str">
        <f>IF('DATA - Baseline'!P663="","",'DATA - Baseline'!P663)</f>
        <v/>
      </c>
      <c r="Q663" s="178" t="str">
        <f>IF('DATA - Baseline'!Q663="Boy",1,IF('DATA - Baseline'!Q663="Girl",2,""))</f>
        <v/>
      </c>
      <c r="R663" s="192" t="str">
        <f>IF('DATA - Baseline'!R663&gt;0,'DATA - Baseline'!R663,"")</f>
        <v/>
      </c>
      <c r="S663" s="178" t="str">
        <f>IF('DATA - Baseline'!S663="Less than 0.5km",1,IF('DATA - Baseline'!S663="0.51 to 1.59km",2,IF('DATA - Baseline'!S663="1.6 to 3km",3,IF('DATA - Baseline'!S663="Over 3km",4, ""))))</f>
        <v/>
      </c>
      <c r="T663" s="126"/>
      <c r="U663" s="135"/>
      <c r="V663" s="135"/>
      <c r="W663" s="135"/>
      <c r="X663" s="135"/>
      <c r="Y663" s="135"/>
      <c r="Z663" s="178" t="str">
        <f>IF('DATA - Baseline'!Z663="STRONGLY AGREE",1,IF('DATA - Baseline'!Z663="AGREE",2,IF('DATA - Baseline'!Z663="DISAGREE",3,IF('DATA - Baseline'!Z663="STRONGLY DISAGREE",4, ""))))</f>
        <v/>
      </c>
      <c r="AA663" s="178" t="str">
        <f>IF(C663="","",(IF(COUNTA('DATA - Baseline'!AB663:AV663)&gt;0,1,2)))</f>
        <v/>
      </c>
      <c r="AB663" s="152"/>
      <c r="AC663" s="153"/>
      <c r="AD663" s="153"/>
      <c r="AE663" s="153"/>
      <c r="AF663" s="153"/>
      <c r="AG663" s="153"/>
      <c r="AH663" s="151"/>
      <c r="AI663" s="156"/>
      <c r="AJ663" s="156"/>
      <c r="AK663" s="156"/>
      <c r="AL663" s="156"/>
      <c r="AM663" s="156"/>
      <c r="AN663" s="156"/>
      <c r="AO663" s="157"/>
      <c r="AP663" s="158"/>
      <c r="AQ663" s="158"/>
      <c r="AR663" s="158"/>
      <c r="AS663" s="158"/>
      <c r="AT663" s="158"/>
      <c r="AU663" s="158"/>
      <c r="AV663" s="158"/>
      <c r="AW663" s="178" t="str">
        <f>IF('DATA - Baseline'!AW663="Relaxed",1,IF('DATA - Baseline'!AW663="Rushed",2,IF('DATA - Baseline'!AW663="Happy",3,IF('DATA - Baseline'!AW663="Tired",4,""))))</f>
        <v/>
      </c>
      <c r="AX663" s="178" t="str">
        <f>IF('DATA - Baseline'!AX663="Relaxed",1,IF('DATA - Baseline'!AX663="Rushed",2,IF('DATA - Baseline'!AX663="Happy",3,IF('DATA - Baseline'!AX663="Tired",4,""))))</f>
        <v/>
      </c>
      <c r="AY663" s="154"/>
      <c r="AZ663" s="314" t="str">
        <f>IF('DATA - Baseline'!AZ663="Yes",1,IF('DATA - Baseline'!AZ663="No",2,""))</f>
        <v/>
      </c>
      <c r="BA663" s="273"/>
      <c r="BB663" s="159"/>
      <c r="BC663" s="159"/>
      <c r="BE663" s="175"/>
    </row>
    <row r="664" spans="1:57" s="132" customFormat="1" ht="15" x14ac:dyDescent="0.3">
      <c r="A664" s="148"/>
      <c r="B664" s="149"/>
      <c r="C664" s="236" t="str">
        <f t="shared" si="10"/>
        <v/>
      </c>
      <c r="D664" s="198" t="str">
        <f>IF('DATA - Baseline'!D664="","",'DATA - Baseline'!D664)</f>
        <v/>
      </c>
      <c r="E664" s="178" t="str">
        <f>IF('DATA - Baseline'!E664="","",'DATA - Baseline'!E664)</f>
        <v/>
      </c>
      <c r="F664" s="178" t="str">
        <f>IF('DATA - Baseline'!F664="","",'DATA - Baseline'!F664)</f>
        <v/>
      </c>
      <c r="G664" s="178" t="str">
        <f>IF('DATA - Baseline'!G663="","",INDEX(Codes,MATCH('DATA - Baseline'!G663,Modes,0)))</f>
        <v/>
      </c>
      <c r="H664" s="178"/>
      <c r="I664" s="178" t="str">
        <f>IF('DATA - Baseline'!I664="","",INDEX(Codes,MATCH('DATA - Baseline'!I664,Modes,0)))</f>
        <v/>
      </c>
      <c r="J664" s="134"/>
      <c r="K664" s="192" t="str">
        <f>IF('DATA - Baseline'!K664=0,"",IF('DATA - Baseline'!K664="","",'DATA - Baseline'!K664))</f>
        <v/>
      </c>
      <c r="L664" s="192" t="str">
        <f>IF('DATA - Baseline'!L664="Yes",1,IF('DATA - Baseline'!L664="No",2,""))</f>
        <v/>
      </c>
      <c r="M664" s="192" t="str">
        <f>IF('DATA - Baseline'!M664="Yes",1,IF('DATA - Baseline'!M664="No",2,""))</f>
        <v/>
      </c>
      <c r="N664" s="178" t="str">
        <f>IF('DATA - Baseline'!N664="Relaxed",1,IF('DATA - Baseline'!N664="Rushed",2,IF('DATA - Baseline'!N664="Happy",3,IF('DATA - Baseline'!N664="Frustrated",4,IF('DATA - Baseline'!N664="Other",5,"")))))</f>
        <v/>
      </c>
      <c r="O664" s="176"/>
      <c r="P664" s="178" t="str">
        <f>IF('DATA - Baseline'!P664="","",'DATA - Baseline'!P664)</f>
        <v/>
      </c>
      <c r="Q664" s="178" t="str">
        <f>IF('DATA - Baseline'!Q664="Boy",1,IF('DATA - Baseline'!Q664="Girl",2,""))</f>
        <v/>
      </c>
      <c r="R664" s="192" t="str">
        <f>IF('DATA - Baseline'!R664&gt;0,'DATA - Baseline'!R664,"")</f>
        <v/>
      </c>
      <c r="S664" s="178" t="str">
        <f>IF('DATA - Baseline'!S664="Less than 0.5km",1,IF('DATA - Baseline'!S664="0.51 to 1.59km",2,IF('DATA - Baseline'!S664="1.6 to 3km",3,IF('DATA - Baseline'!S664="Over 3km",4, ""))))</f>
        <v/>
      </c>
      <c r="T664" s="126"/>
      <c r="U664" s="135"/>
      <c r="V664" s="135"/>
      <c r="W664" s="135"/>
      <c r="X664" s="135"/>
      <c r="Y664" s="135"/>
      <c r="Z664" s="178" t="str">
        <f>IF('DATA - Baseline'!Z664="STRONGLY AGREE",1,IF('DATA - Baseline'!Z664="AGREE",2,IF('DATA - Baseline'!Z664="DISAGREE",3,IF('DATA - Baseline'!Z664="STRONGLY DISAGREE",4, ""))))</f>
        <v/>
      </c>
      <c r="AA664" s="178" t="str">
        <f>IF(C664="","",(IF(COUNTA('DATA - Baseline'!AB664:AV664)&gt;0,1,2)))</f>
        <v/>
      </c>
      <c r="AB664" s="152"/>
      <c r="AC664" s="153"/>
      <c r="AD664" s="153"/>
      <c r="AE664" s="153"/>
      <c r="AF664" s="153"/>
      <c r="AG664" s="153"/>
      <c r="AH664" s="151"/>
      <c r="AI664" s="156"/>
      <c r="AJ664" s="156"/>
      <c r="AK664" s="156"/>
      <c r="AL664" s="156"/>
      <c r="AM664" s="156"/>
      <c r="AN664" s="156"/>
      <c r="AO664" s="157"/>
      <c r="AP664" s="158"/>
      <c r="AQ664" s="158"/>
      <c r="AR664" s="158"/>
      <c r="AS664" s="158"/>
      <c r="AT664" s="158"/>
      <c r="AU664" s="158"/>
      <c r="AV664" s="158"/>
      <c r="AW664" s="178" t="str">
        <f>IF('DATA - Baseline'!AW664="Relaxed",1,IF('DATA - Baseline'!AW664="Rushed",2,IF('DATA - Baseline'!AW664="Happy",3,IF('DATA - Baseline'!AW664="Tired",4,""))))</f>
        <v/>
      </c>
      <c r="AX664" s="178" t="str">
        <f>IF('DATA - Baseline'!AX664="Relaxed",1,IF('DATA - Baseline'!AX664="Rushed",2,IF('DATA - Baseline'!AX664="Happy",3,IF('DATA - Baseline'!AX664="Tired",4,""))))</f>
        <v/>
      </c>
      <c r="AY664" s="154"/>
      <c r="AZ664" s="314" t="str">
        <f>IF('DATA - Baseline'!AZ664="Yes",1,IF('DATA - Baseline'!AZ664="No",2,""))</f>
        <v/>
      </c>
      <c r="BA664" s="273"/>
      <c r="BB664" s="159"/>
      <c r="BC664" s="159"/>
      <c r="BE664" s="175"/>
    </row>
    <row r="665" spans="1:57" s="132" customFormat="1" ht="15" x14ac:dyDescent="0.3">
      <c r="A665" s="148"/>
      <c r="B665" s="149"/>
      <c r="C665" s="236" t="str">
        <f t="shared" si="10"/>
        <v/>
      </c>
      <c r="D665" s="198" t="str">
        <f>IF('DATA - Baseline'!D665="","",'DATA - Baseline'!D665)</f>
        <v/>
      </c>
      <c r="E665" s="178" t="str">
        <f>IF('DATA - Baseline'!E665="","",'DATA - Baseline'!E665)</f>
        <v/>
      </c>
      <c r="F665" s="178" t="str">
        <f>IF('DATA - Baseline'!F665="","",'DATA - Baseline'!F665)</f>
        <v/>
      </c>
      <c r="G665" s="178" t="str">
        <f>IF('DATA - Baseline'!G664="","",INDEX(Codes,MATCH('DATA - Baseline'!G664,Modes,0)))</f>
        <v/>
      </c>
      <c r="H665" s="178"/>
      <c r="I665" s="178" t="str">
        <f>IF('DATA - Baseline'!I665="","",INDEX(Codes,MATCH('DATA - Baseline'!I665,Modes,0)))</f>
        <v/>
      </c>
      <c r="J665" s="134"/>
      <c r="K665" s="192" t="str">
        <f>IF('DATA - Baseline'!K665=0,"",IF('DATA - Baseline'!K665="","",'DATA - Baseline'!K665))</f>
        <v/>
      </c>
      <c r="L665" s="192" t="str">
        <f>IF('DATA - Baseline'!L665="Yes",1,IF('DATA - Baseline'!L665="No",2,""))</f>
        <v/>
      </c>
      <c r="M665" s="192" t="str">
        <f>IF('DATA - Baseline'!M665="Yes",1,IF('DATA - Baseline'!M665="No",2,""))</f>
        <v/>
      </c>
      <c r="N665" s="178" t="str">
        <f>IF('DATA - Baseline'!N665="Relaxed",1,IF('DATA - Baseline'!N665="Rushed",2,IF('DATA - Baseline'!N665="Happy",3,IF('DATA - Baseline'!N665="Frustrated",4,IF('DATA - Baseline'!N665="Other",5,"")))))</f>
        <v/>
      </c>
      <c r="O665" s="176"/>
      <c r="P665" s="178" t="str">
        <f>IF('DATA - Baseline'!P665="","",'DATA - Baseline'!P665)</f>
        <v/>
      </c>
      <c r="Q665" s="178" t="str">
        <f>IF('DATA - Baseline'!Q665="Boy",1,IF('DATA - Baseline'!Q665="Girl",2,""))</f>
        <v/>
      </c>
      <c r="R665" s="192" t="str">
        <f>IF('DATA - Baseline'!R665&gt;0,'DATA - Baseline'!R665,"")</f>
        <v/>
      </c>
      <c r="S665" s="178" t="str">
        <f>IF('DATA - Baseline'!S665="Less than 0.5km",1,IF('DATA - Baseline'!S665="0.51 to 1.59km",2,IF('DATA - Baseline'!S665="1.6 to 3km",3,IF('DATA - Baseline'!S665="Over 3km",4, ""))))</f>
        <v/>
      </c>
      <c r="T665" s="126"/>
      <c r="U665" s="135"/>
      <c r="V665" s="135"/>
      <c r="W665" s="135"/>
      <c r="X665" s="135"/>
      <c r="Y665" s="135"/>
      <c r="Z665" s="178" t="str">
        <f>IF('DATA - Baseline'!Z665="STRONGLY AGREE",1,IF('DATA - Baseline'!Z665="AGREE",2,IF('DATA - Baseline'!Z665="DISAGREE",3,IF('DATA - Baseline'!Z665="STRONGLY DISAGREE",4, ""))))</f>
        <v/>
      </c>
      <c r="AA665" s="178" t="str">
        <f>IF(C665="","",(IF(COUNTA('DATA - Baseline'!AB665:AV665)&gt;0,1,2)))</f>
        <v/>
      </c>
      <c r="AB665" s="152"/>
      <c r="AC665" s="153"/>
      <c r="AD665" s="153"/>
      <c r="AE665" s="153"/>
      <c r="AF665" s="153"/>
      <c r="AG665" s="153"/>
      <c r="AH665" s="151"/>
      <c r="AI665" s="156"/>
      <c r="AJ665" s="156"/>
      <c r="AK665" s="156"/>
      <c r="AL665" s="156"/>
      <c r="AM665" s="156"/>
      <c r="AN665" s="156"/>
      <c r="AO665" s="157"/>
      <c r="AP665" s="158"/>
      <c r="AQ665" s="158"/>
      <c r="AR665" s="158"/>
      <c r="AS665" s="158"/>
      <c r="AT665" s="158"/>
      <c r="AU665" s="158"/>
      <c r="AV665" s="158"/>
      <c r="AW665" s="178" t="str">
        <f>IF('DATA - Baseline'!AW665="Relaxed",1,IF('DATA - Baseline'!AW665="Rushed",2,IF('DATA - Baseline'!AW665="Happy",3,IF('DATA - Baseline'!AW665="Tired",4,""))))</f>
        <v/>
      </c>
      <c r="AX665" s="178" t="str">
        <f>IF('DATA - Baseline'!AX665="Relaxed",1,IF('DATA - Baseline'!AX665="Rushed",2,IF('DATA - Baseline'!AX665="Happy",3,IF('DATA - Baseline'!AX665="Tired",4,""))))</f>
        <v/>
      </c>
      <c r="AY665" s="154"/>
      <c r="AZ665" s="314" t="str">
        <f>IF('DATA - Baseline'!AZ665="Yes",1,IF('DATA - Baseline'!AZ665="No",2,""))</f>
        <v/>
      </c>
      <c r="BA665" s="273"/>
      <c r="BB665" s="159"/>
      <c r="BC665" s="159"/>
      <c r="BE665" s="175"/>
    </row>
    <row r="666" spans="1:57" s="132" customFormat="1" ht="15" x14ac:dyDescent="0.3">
      <c r="A666" s="148"/>
      <c r="B666" s="149"/>
      <c r="C666" s="236" t="str">
        <f t="shared" si="10"/>
        <v/>
      </c>
      <c r="D666" s="198" t="str">
        <f>IF('DATA - Baseline'!D666="","",'DATA - Baseline'!D666)</f>
        <v/>
      </c>
      <c r="E666" s="178" t="str">
        <f>IF('DATA - Baseline'!E666="","",'DATA - Baseline'!E666)</f>
        <v/>
      </c>
      <c r="F666" s="178" t="str">
        <f>IF('DATA - Baseline'!F666="","",'DATA - Baseline'!F666)</f>
        <v/>
      </c>
      <c r="G666" s="178" t="str">
        <f>IF('DATA - Baseline'!G665="","",INDEX(Codes,MATCH('DATA - Baseline'!G665,Modes,0)))</f>
        <v/>
      </c>
      <c r="H666" s="178"/>
      <c r="I666" s="178" t="str">
        <f>IF('DATA - Baseline'!I666="","",INDEX(Codes,MATCH('DATA - Baseline'!I666,Modes,0)))</f>
        <v/>
      </c>
      <c r="J666" s="134"/>
      <c r="K666" s="192" t="str">
        <f>IF('DATA - Baseline'!K666=0,"",IF('DATA - Baseline'!K666="","",'DATA - Baseline'!K666))</f>
        <v/>
      </c>
      <c r="L666" s="192" t="str">
        <f>IF('DATA - Baseline'!L666="Yes",1,IF('DATA - Baseline'!L666="No",2,""))</f>
        <v/>
      </c>
      <c r="M666" s="192" t="str">
        <f>IF('DATA - Baseline'!M666="Yes",1,IF('DATA - Baseline'!M666="No",2,""))</f>
        <v/>
      </c>
      <c r="N666" s="178" t="str">
        <f>IF('DATA - Baseline'!N666="Relaxed",1,IF('DATA - Baseline'!N666="Rushed",2,IF('DATA - Baseline'!N666="Happy",3,IF('DATA - Baseline'!N666="Frustrated",4,IF('DATA - Baseline'!N666="Other",5,"")))))</f>
        <v/>
      </c>
      <c r="O666" s="176"/>
      <c r="P666" s="178" t="str">
        <f>IF('DATA - Baseline'!P666="","",'DATA - Baseline'!P666)</f>
        <v/>
      </c>
      <c r="Q666" s="178" t="str">
        <f>IF('DATA - Baseline'!Q666="Boy",1,IF('DATA - Baseline'!Q666="Girl",2,""))</f>
        <v/>
      </c>
      <c r="R666" s="192" t="str">
        <f>IF('DATA - Baseline'!R666&gt;0,'DATA - Baseline'!R666,"")</f>
        <v/>
      </c>
      <c r="S666" s="178" t="str">
        <f>IF('DATA - Baseline'!S666="Less than 0.5km",1,IF('DATA - Baseline'!S666="0.51 to 1.59km",2,IF('DATA - Baseline'!S666="1.6 to 3km",3,IF('DATA - Baseline'!S666="Over 3km",4, ""))))</f>
        <v/>
      </c>
      <c r="T666" s="126"/>
      <c r="U666" s="135"/>
      <c r="V666" s="135"/>
      <c r="W666" s="135"/>
      <c r="X666" s="135"/>
      <c r="Y666" s="135"/>
      <c r="Z666" s="178" t="str">
        <f>IF('DATA - Baseline'!Z666="STRONGLY AGREE",1,IF('DATA - Baseline'!Z666="AGREE",2,IF('DATA - Baseline'!Z666="DISAGREE",3,IF('DATA - Baseline'!Z666="STRONGLY DISAGREE",4, ""))))</f>
        <v/>
      </c>
      <c r="AA666" s="178" t="str">
        <f>IF(C666="","",(IF(COUNTA('DATA - Baseline'!AB666:AV666)&gt;0,1,2)))</f>
        <v/>
      </c>
      <c r="AB666" s="152"/>
      <c r="AC666" s="153"/>
      <c r="AD666" s="153"/>
      <c r="AE666" s="153"/>
      <c r="AF666" s="153"/>
      <c r="AG666" s="153"/>
      <c r="AH666" s="151"/>
      <c r="AI666" s="156"/>
      <c r="AJ666" s="156"/>
      <c r="AK666" s="156"/>
      <c r="AL666" s="156"/>
      <c r="AM666" s="156"/>
      <c r="AN666" s="156"/>
      <c r="AO666" s="157"/>
      <c r="AP666" s="158"/>
      <c r="AQ666" s="158"/>
      <c r="AR666" s="158"/>
      <c r="AS666" s="158"/>
      <c r="AT666" s="158"/>
      <c r="AU666" s="158"/>
      <c r="AV666" s="158"/>
      <c r="AW666" s="178" t="str">
        <f>IF('DATA - Baseline'!AW666="Relaxed",1,IF('DATA - Baseline'!AW666="Rushed",2,IF('DATA - Baseline'!AW666="Happy",3,IF('DATA - Baseline'!AW666="Tired",4,""))))</f>
        <v/>
      </c>
      <c r="AX666" s="178" t="str">
        <f>IF('DATA - Baseline'!AX666="Relaxed",1,IF('DATA - Baseline'!AX666="Rushed",2,IF('DATA - Baseline'!AX666="Happy",3,IF('DATA - Baseline'!AX666="Tired",4,""))))</f>
        <v/>
      </c>
      <c r="AY666" s="154"/>
      <c r="AZ666" s="314" t="str">
        <f>IF('DATA - Baseline'!AZ666="Yes",1,IF('DATA - Baseline'!AZ666="No",2,""))</f>
        <v/>
      </c>
      <c r="BA666" s="273"/>
      <c r="BB666" s="159"/>
      <c r="BC666" s="159"/>
      <c r="BE666" s="175"/>
    </row>
    <row r="667" spans="1:57" s="132" customFormat="1" ht="15" x14ac:dyDescent="0.3">
      <c r="A667" s="148"/>
      <c r="B667" s="149"/>
      <c r="C667" s="236" t="str">
        <f t="shared" si="10"/>
        <v/>
      </c>
      <c r="D667" s="198" t="str">
        <f>IF('DATA - Baseline'!D667="","",'DATA - Baseline'!D667)</f>
        <v/>
      </c>
      <c r="E667" s="178" t="str">
        <f>IF('DATA - Baseline'!E667="","",'DATA - Baseline'!E667)</f>
        <v/>
      </c>
      <c r="F667" s="178" t="str">
        <f>IF('DATA - Baseline'!F667="","",'DATA - Baseline'!F667)</f>
        <v/>
      </c>
      <c r="G667" s="178" t="str">
        <f>IF('DATA - Baseline'!G666="","",INDEX(Codes,MATCH('DATA - Baseline'!G666,Modes,0)))</f>
        <v/>
      </c>
      <c r="H667" s="178"/>
      <c r="I667" s="178" t="str">
        <f>IF('DATA - Baseline'!I667="","",INDEX(Codes,MATCH('DATA - Baseline'!I667,Modes,0)))</f>
        <v/>
      </c>
      <c r="J667" s="134"/>
      <c r="K667" s="192" t="str">
        <f>IF('DATA - Baseline'!K667=0,"",IF('DATA - Baseline'!K667="","",'DATA - Baseline'!K667))</f>
        <v/>
      </c>
      <c r="L667" s="192" t="str">
        <f>IF('DATA - Baseline'!L667="Yes",1,IF('DATA - Baseline'!L667="No",2,""))</f>
        <v/>
      </c>
      <c r="M667" s="192" t="str">
        <f>IF('DATA - Baseline'!M667="Yes",1,IF('DATA - Baseline'!M667="No",2,""))</f>
        <v/>
      </c>
      <c r="N667" s="178" t="str">
        <f>IF('DATA - Baseline'!N667="Relaxed",1,IF('DATA - Baseline'!N667="Rushed",2,IF('DATA - Baseline'!N667="Happy",3,IF('DATA - Baseline'!N667="Frustrated",4,IF('DATA - Baseline'!N667="Other",5,"")))))</f>
        <v/>
      </c>
      <c r="O667" s="176"/>
      <c r="P667" s="178" t="str">
        <f>IF('DATA - Baseline'!P667="","",'DATA - Baseline'!P667)</f>
        <v/>
      </c>
      <c r="Q667" s="178" t="str">
        <f>IF('DATA - Baseline'!Q667="Boy",1,IF('DATA - Baseline'!Q667="Girl",2,""))</f>
        <v/>
      </c>
      <c r="R667" s="192" t="str">
        <f>IF('DATA - Baseline'!R667&gt;0,'DATA - Baseline'!R667,"")</f>
        <v/>
      </c>
      <c r="S667" s="178" t="str">
        <f>IF('DATA - Baseline'!S667="Less than 0.5km",1,IF('DATA - Baseline'!S667="0.51 to 1.59km",2,IF('DATA - Baseline'!S667="1.6 to 3km",3,IF('DATA - Baseline'!S667="Over 3km",4, ""))))</f>
        <v/>
      </c>
      <c r="T667" s="126"/>
      <c r="U667" s="135"/>
      <c r="V667" s="135"/>
      <c r="W667" s="135"/>
      <c r="X667" s="135"/>
      <c r="Y667" s="135"/>
      <c r="Z667" s="178" t="str">
        <f>IF('DATA - Baseline'!Z667="STRONGLY AGREE",1,IF('DATA - Baseline'!Z667="AGREE",2,IF('DATA - Baseline'!Z667="DISAGREE",3,IF('DATA - Baseline'!Z667="STRONGLY DISAGREE",4, ""))))</f>
        <v/>
      </c>
      <c r="AA667" s="178" t="str">
        <f>IF(C667="","",(IF(COUNTA('DATA - Baseline'!AB667:AV667)&gt;0,1,2)))</f>
        <v/>
      </c>
      <c r="AB667" s="152"/>
      <c r="AC667" s="153"/>
      <c r="AD667" s="153"/>
      <c r="AE667" s="153"/>
      <c r="AF667" s="153"/>
      <c r="AG667" s="153"/>
      <c r="AH667" s="151"/>
      <c r="AI667" s="156"/>
      <c r="AJ667" s="156"/>
      <c r="AK667" s="156"/>
      <c r="AL667" s="156"/>
      <c r="AM667" s="156"/>
      <c r="AN667" s="156"/>
      <c r="AO667" s="157"/>
      <c r="AP667" s="158"/>
      <c r="AQ667" s="158"/>
      <c r="AR667" s="158"/>
      <c r="AS667" s="158"/>
      <c r="AT667" s="158"/>
      <c r="AU667" s="158"/>
      <c r="AV667" s="158"/>
      <c r="AW667" s="178" t="str">
        <f>IF('DATA - Baseline'!AW667="Relaxed",1,IF('DATA - Baseline'!AW667="Rushed",2,IF('DATA - Baseline'!AW667="Happy",3,IF('DATA - Baseline'!AW667="Tired",4,""))))</f>
        <v/>
      </c>
      <c r="AX667" s="178" t="str">
        <f>IF('DATA - Baseline'!AX667="Relaxed",1,IF('DATA - Baseline'!AX667="Rushed",2,IF('DATA - Baseline'!AX667="Happy",3,IF('DATA - Baseline'!AX667="Tired",4,""))))</f>
        <v/>
      </c>
      <c r="AY667" s="154"/>
      <c r="AZ667" s="314" t="str">
        <f>IF('DATA - Baseline'!AZ667="Yes",1,IF('DATA - Baseline'!AZ667="No",2,""))</f>
        <v/>
      </c>
      <c r="BA667" s="273"/>
      <c r="BB667" s="159"/>
      <c r="BC667" s="159"/>
      <c r="BE667" s="175"/>
    </row>
    <row r="668" spans="1:57" s="132" customFormat="1" ht="15" x14ac:dyDescent="0.3">
      <c r="A668" s="148"/>
      <c r="B668" s="149"/>
      <c r="C668" s="236" t="str">
        <f t="shared" si="10"/>
        <v/>
      </c>
      <c r="D668" s="198" t="str">
        <f>IF('DATA - Baseline'!D668="","",'DATA - Baseline'!D668)</f>
        <v/>
      </c>
      <c r="E668" s="178" t="str">
        <f>IF('DATA - Baseline'!E668="","",'DATA - Baseline'!E668)</f>
        <v/>
      </c>
      <c r="F668" s="178" t="str">
        <f>IF('DATA - Baseline'!F668="","",'DATA - Baseline'!F668)</f>
        <v/>
      </c>
      <c r="G668" s="178" t="str">
        <f>IF('DATA - Baseline'!G667="","",INDEX(Codes,MATCH('DATA - Baseline'!G667,Modes,0)))</f>
        <v/>
      </c>
      <c r="H668" s="178"/>
      <c r="I668" s="178" t="str">
        <f>IF('DATA - Baseline'!I668="","",INDEX(Codes,MATCH('DATA - Baseline'!I668,Modes,0)))</f>
        <v/>
      </c>
      <c r="J668" s="134"/>
      <c r="K668" s="192" t="str">
        <f>IF('DATA - Baseline'!K668=0,"",IF('DATA - Baseline'!K668="","",'DATA - Baseline'!K668))</f>
        <v/>
      </c>
      <c r="L668" s="192" t="str">
        <f>IF('DATA - Baseline'!L668="Yes",1,IF('DATA - Baseline'!L668="No",2,""))</f>
        <v/>
      </c>
      <c r="M668" s="192" t="str">
        <f>IF('DATA - Baseline'!M668="Yes",1,IF('DATA - Baseline'!M668="No",2,""))</f>
        <v/>
      </c>
      <c r="N668" s="178" t="str">
        <f>IF('DATA - Baseline'!N668="Relaxed",1,IF('DATA - Baseline'!N668="Rushed",2,IF('DATA - Baseline'!N668="Happy",3,IF('DATA - Baseline'!N668="Frustrated",4,IF('DATA - Baseline'!N668="Other",5,"")))))</f>
        <v/>
      </c>
      <c r="O668" s="176"/>
      <c r="P668" s="178" t="str">
        <f>IF('DATA - Baseline'!P668="","",'DATA - Baseline'!P668)</f>
        <v/>
      </c>
      <c r="Q668" s="178" t="str">
        <f>IF('DATA - Baseline'!Q668="Boy",1,IF('DATA - Baseline'!Q668="Girl",2,""))</f>
        <v/>
      </c>
      <c r="R668" s="192" t="str">
        <f>IF('DATA - Baseline'!R668&gt;0,'DATA - Baseline'!R668,"")</f>
        <v/>
      </c>
      <c r="S668" s="178" t="str">
        <f>IF('DATA - Baseline'!S668="Less than 0.5km",1,IF('DATA - Baseline'!S668="0.51 to 1.59km",2,IF('DATA - Baseline'!S668="1.6 to 3km",3,IF('DATA - Baseline'!S668="Over 3km",4, ""))))</f>
        <v/>
      </c>
      <c r="T668" s="126"/>
      <c r="U668" s="135"/>
      <c r="V668" s="135"/>
      <c r="W668" s="135"/>
      <c r="X668" s="135"/>
      <c r="Y668" s="135"/>
      <c r="Z668" s="178" t="str">
        <f>IF('DATA - Baseline'!Z668="STRONGLY AGREE",1,IF('DATA - Baseline'!Z668="AGREE",2,IF('DATA - Baseline'!Z668="DISAGREE",3,IF('DATA - Baseline'!Z668="STRONGLY DISAGREE",4, ""))))</f>
        <v/>
      </c>
      <c r="AA668" s="178" t="str">
        <f>IF(C668="","",(IF(COUNTA('DATA - Baseline'!AB668:AV668)&gt;0,1,2)))</f>
        <v/>
      </c>
      <c r="AB668" s="152"/>
      <c r="AC668" s="153"/>
      <c r="AD668" s="153"/>
      <c r="AE668" s="153"/>
      <c r="AF668" s="153"/>
      <c r="AG668" s="153"/>
      <c r="AH668" s="150"/>
      <c r="AI668" s="156"/>
      <c r="AJ668" s="156"/>
      <c r="AK668" s="156"/>
      <c r="AL668" s="156"/>
      <c r="AM668" s="156"/>
      <c r="AN668" s="156"/>
      <c r="AO668" s="157"/>
      <c r="AP668" s="158"/>
      <c r="AQ668" s="158"/>
      <c r="AR668" s="158"/>
      <c r="AS668" s="158"/>
      <c r="AT668" s="158"/>
      <c r="AU668" s="158"/>
      <c r="AV668" s="158"/>
      <c r="AW668" s="178" t="str">
        <f>IF('DATA - Baseline'!AW668="Relaxed",1,IF('DATA - Baseline'!AW668="Rushed",2,IF('DATA - Baseline'!AW668="Happy",3,IF('DATA - Baseline'!AW668="Tired",4,""))))</f>
        <v/>
      </c>
      <c r="AX668" s="178" t="str">
        <f>IF('DATA - Baseline'!AX668="Relaxed",1,IF('DATA - Baseline'!AX668="Rushed",2,IF('DATA - Baseline'!AX668="Happy",3,IF('DATA - Baseline'!AX668="Tired",4,""))))</f>
        <v/>
      </c>
      <c r="AY668" s="154"/>
      <c r="AZ668" s="314" t="str">
        <f>IF('DATA - Baseline'!AZ668="Yes",1,IF('DATA - Baseline'!AZ668="No",2,""))</f>
        <v/>
      </c>
      <c r="BA668" s="273"/>
      <c r="BB668" s="159"/>
      <c r="BC668" s="159"/>
      <c r="BE668" s="175"/>
    </row>
    <row r="669" spans="1:57" s="132" customFormat="1" ht="15" x14ac:dyDescent="0.3">
      <c r="A669" s="148"/>
      <c r="B669" s="149"/>
      <c r="C669" s="236" t="str">
        <f t="shared" si="10"/>
        <v/>
      </c>
      <c r="D669" s="198" t="str">
        <f>IF('DATA - Baseline'!D669="","",'DATA - Baseline'!D669)</f>
        <v/>
      </c>
      <c r="E669" s="178" t="str">
        <f>IF('DATA - Baseline'!E669="","",'DATA - Baseline'!E669)</f>
        <v/>
      </c>
      <c r="F669" s="178" t="str">
        <f>IF('DATA - Baseline'!F669="","",'DATA - Baseline'!F669)</f>
        <v/>
      </c>
      <c r="G669" s="178" t="str">
        <f>IF('DATA - Baseline'!G668="","",INDEX(Codes,MATCH('DATA - Baseline'!G668,Modes,0)))</f>
        <v/>
      </c>
      <c r="H669" s="178"/>
      <c r="I669" s="178" t="str">
        <f>IF('DATA - Baseline'!I669="","",INDEX(Codes,MATCH('DATA - Baseline'!I669,Modes,0)))</f>
        <v/>
      </c>
      <c r="J669" s="134"/>
      <c r="K669" s="192" t="str">
        <f>IF('DATA - Baseline'!K669=0,"",IF('DATA - Baseline'!K669="","",'DATA - Baseline'!K669))</f>
        <v/>
      </c>
      <c r="L669" s="192" t="str">
        <f>IF('DATA - Baseline'!L669="Yes",1,IF('DATA - Baseline'!L669="No",2,""))</f>
        <v/>
      </c>
      <c r="M669" s="192" t="str">
        <f>IF('DATA - Baseline'!M669="Yes",1,IF('DATA - Baseline'!M669="No",2,""))</f>
        <v/>
      </c>
      <c r="N669" s="178" t="str">
        <f>IF('DATA - Baseline'!N669="Relaxed",1,IF('DATA - Baseline'!N669="Rushed",2,IF('DATA - Baseline'!N669="Happy",3,IF('DATA - Baseline'!N669="Frustrated",4,IF('DATA - Baseline'!N669="Other",5,"")))))</f>
        <v/>
      </c>
      <c r="O669" s="176"/>
      <c r="P669" s="178" t="str">
        <f>IF('DATA - Baseline'!P669="","",'DATA - Baseline'!P669)</f>
        <v/>
      </c>
      <c r="Q669" s="178" t="str">
        <f>IF('DATA - Baseline'!Q669="Boy",1,IF('DATA - Baseline'!Q669="Girl",2,""))</f>
        <v/>
      </c>
      <c r="R669" s="192" t="str">
        <f>IF('DATA - Baseline'!R669&gt;0,'DATA - Baseline'!R669,"")</f>
        <v/>
      </c>
      <c r="S669" s="178" t="str">
        <f>IF('DATA - Baseline'!S669="Less than 0.5km",1,IF('DATA - Baseline'!S669="0.51 to 1.59km",2,IF('DATA - Baseline'!S669="1.6 to 3km",3,IF('DATA - Baseline'!S669="Over 3km",4, ""))))</f>
        <v/>
      </c>
      <c r="T669" s="126"/>
      <c r="U669" s="135"/>
      <c r="V669" s="135"/>
      <c r="W669" s="135"/>
      <c r="X669" s="135"/>
      <c r="Y669" s="135"/>
      <c r="Z669" s="178" t="str">
        <f>IF('DATA - Baseline'!Z669="STRONGLY AGREE",1,IF('DATA - Baseline'!Z669="AGREE",2,IF('DATA - Baseline'!Z669="DISAGREE",3,IF('DATA - Baseline'!Z669="STRONGLY DISAGREE",4, ""))))</f>
        <v/>
      </c>
      <c r="AA669" s="178" t="str">
        <f>IF(C669="","",(IF(COUNTA('DATA - Baseline'!AB669:AV669)&gt;0,1,2)))</f>
        <v/>
      </c>
      <c r="AB669" s="152"/>
      <c r="AC669" s="153"/>
      <c r="AD669" s="153"/>
      <c r="AE669" s="153"/>
      <c r="AF669" s="153"/>
      <c r="AG669" s="153"/>
      <c r="AH669" s="151"/>
      <c r="AI669" s="156"/>
      <c r="AJ669" s="156"/>
      <c r="AK669" s="156"/>
      <c r="AL669" s="156"/>
      <c r="AM669" s="156"/>
      <c r="AN669" s="156"/>
      <c r="AO669" s="157"/>
      <c r="AP669" s="158"/>
      <c r="AQ669" s="158"/>
      <c r="AR669" s="158"/>
      <c r="AS669" s="158"/>
      <c r="AT669" s="158"/>
      <c r="AU669" s="158"/>
      <c r="AV669" s="158"/>
      <c r="AW669" s="178" t="str">
        <f>IF('DATA - Baseline'!AW669="Relaxed",1,IF('DATA - Baseline'!AW669="Rushed",2,IF('DATA - Baseline'!AW669="Happy",3,IF('DATA - Baseline'!AW669="Tired",4,""))))</f>
        <v/>
      </c>
      <c r="AX669" s="178" t="str">
        <f>IF('DATA - Baseline'!AX669="Relaxed",1,IF('DATA - Baseline'!AX669="Rushed",2,IF('DATA - Baseline'!AX669="Happy",3,IF('DATA - Baseline'!AX669="Tired",4,""))))</f>
        <v/>
      </c>
      <c r="AY669" s="154"/>
      <c r="AZ669" s="314" t="str">
        <f>IF('DATA - Baseline'!AZ669="Yes",1,IF('DATA - Baseline'!AZ669="No",2,""))</f>
        <v/>
      </c>
      <c r="BA669" s="273"/>
      <c r="BB669" s="159"/>
      <c r="BC669" s="159"/>
      <c r="BE669" s="175"/>
    </row>
    <row r="670" spans="1:57" s="132" customFormat="1" ht="15" x14ac:dyDescent="0.3">
      <c r="A670" s="148"/>
      <c r="B670" s="149"/>
      <c r="C670" s="236" t="str">
        <f t="shared" si="10"/>
        <v/>
      </c>
      <c r="D670" s="198" t="str">
        <f>IF('DATA - Baseline'!D670="","",'DATA - Baseline'!D670)</f>
        <v/>
      </c>
      <c r="E670" s="178" t="str">
        <f>IF('DATA - Baseline'!E670="","",'DATA - Baseline'!E670)</f>
        <v/>
      </c>
      <c r="F670" s="178" t="str">
        <f>IF('DATA - Baseline'!F670="","",'DATA - Baseline'!F670)</f>
        <v/>
      </c>
      <c r="G670" s="178" t="str">
        <f>IF('DATA - Baseline'!G669="","",INDEX(Codes,MATCH('DATA - Baseline'!G669,Modes,0)))</f>
        <v/>
      </c>
      <c r="H670" s="178"/>
      <c r="I670" s="178" t="str">
        <f>IF('DATA - Baseline'!I670="","",INDEX(Codes,MATCH('DATA - Baseline'!I670,Modes,0)))</f>
        <v/>
      </c>
      <c r="J670" s="134"/>
      <c r="K670" s="192" t="str">
        <f>IF('DATA - Baseline'!K670=0,"",IF('DATA - Baseline'!K670="","",'DATA - Baseline'!K670))</f>
        <v/>
      </c>
      <c r="L670" s="192" t="str">
        <f>IF('DATA - Baseline'!L670="Yes",1,IF('DATA - Baseline'!L670="No",2,""))</f>
        <v/>
      </c>
      <c r="M670" s="192" t="str">
        <f>IF('DATA - Baseline'!M670="Yes",1,IF('DATA - Baseline'!M670="No",2,""))</f>
        <v/>
      </c>
      <c r="N670" s="178" t="str">
        <f>IF('DATA - Baseline'!N670="Relaxed",1,IF('DATA - Baseline'!N670="Rushed",2,IF('DATA - Baseline'!N670="Happy",3,IF('DATA - Baseline'!N670="Frustrated",4,IF('DATA - Baseline'!N670="Other",5,"")))))</f>
        <v/>
      </c>
      <c r="O670" s="176"/>
      <c r="P670" s="178" t="str">
        <f>IF('DATA - Baseline'!P670="","",'DATA - Baseline'!P670)</f>
        <v/>
      </c>
      <c r="Q670" s="178" t="str">
        <f>IF('DATA - Baseline'!Q670="Boy",1,IF('DATA - Baseline'!Q670="Girl",2,""))</f>
        <v/>
      </c>
      <c r="R670" s="192" t="str">
        <f>IF('DATA - Baseline'!R670&gt;0,'DATA - Baseline'!R670,"")</f>
        <v/>
      </c>
      <c r="S670" s="178" t="str">
        <f>IF('DATA - Baseline'!S670="Less than 0.5km",1,IF('DATA - Baseline'!S670="0.51 to 1.59km",2,IF('DATA - Baseline'!S670="1.6 to 3km",3,IF('DATA - Baseline'!S670="Over 3km",4, ""))))</f>
        <v/>
      </c>
      <c r="T670" s="126"/>
      <c r="U670" s="135"/>
      <c r="V670" s="135"/>
      <c r="W670" s="135"/>
      <c r="X670" s="135"/>
      <c r="Y670" s="135"/>
      <c r="Z670" s="178" t="str">
        <f>IF('DATA - Baseline'!Z670="STRONGLY AGREE",1,IF('DATA - Baseline'!Z670="AGREE",2,IF('DATA - Baseline'!Z670="DISAGREE",3,IF('DATA - Baseline'!Z670="STRONGLY DISAGREE",4, ""))))</f>
        <v/>
      </c>
      <c r="AA670" s="178" t="str">
        <f>IF(C670="","",(IF(COUNTA('DATA - Baseline'!AB670:AV670)&gt;0,1,2)))</f>
        <v/>
      </c>
      <c r="AB670" s="152"/>
      <c r="AC670" s="153"/>
      <c r="AD670" s="153"/>
      <c r="AE670" s="153"/>
      <c r="AF670" s="153"/>
      <c r="AG670" s="153"/>
      <c r="AH670" s="151"/>
      <c r="AI670" s="156"/>
      <c r="AJ670" s="156"/>
      <c r="AK670" s="156"/>
      <c r="AL670" s="156"/>
      <c r="AM670" s="156"/>
      <c r="AN670" s="156"/>
      <c r="AO670" s="157"/>
      <c r="AP670" s="158"/>
      <c r="AQ670" s="158"/>
      <c r="AR670" s="158"/>
      <c r="AS670" s="158"/>
      <c r="AT670" s="158"/>
      <c r="AU670" s="158"/>
      <c r="AV670" s="158"/>
      <c r="AW670" s="178" t="str">
        <f>IF('DATA - Baseline'!AW670="Relaxed",1,IF('DATA - Baseline'!AW670="Rushed",2,IF('DATA - Baseline'!AW670="Happy",3,IF('DATA - Baseline'!AW670="Tired",4,""))))</f>
        <v/>
      </c>
      <c r="AX670" s="178" t="str">
        <f>IF('DATA - Baseline'!AX670="Relaxed",1,IF('DATA - Baseline'!AX670="Rushed",2,IF('DATA - Baseline'!AX670="Happy",3,IF('DATA - Baseline'!AX670="Tired",4,""))))</f>
        <v/>
      </c>
      <c r="AY670" s="154"/>
      <c r="AZ670" s="314" t="str">
        <f>IF('DATA - Baseline'!AZ670="Yes",1,IF('DATA - Baseline'!AZ670="No",2,""))</f>
        <v/>
      </c>
      <c r="BA670" s="273"/>
      <c r="BB670" s="159"/>
      <c r="BC670" s="159"/>
      <c r="BE670" s="175"/>
    </row>
    <row r="671" spans="1:57" s="132" customFormat="1" ht="15" x14ac:dyDescent="0.3">
      <c r="A671" s="148"/>
      <c r="B671" s="149"/>
      <c r="C671" s="236" t="str">
        <f t="shared" si="10"/>
        <v/>
      </c>
      <c r="D671" s="198" t="str">
        <f>IF('DATA - Baseline'!D671="","",'DATA - Baseline'!D671)</f>
        <v/>
      </c>
      <c r="E671" s="178" t="str">
        <f>IF('DATA - Baseline'!E671="","",'DATA - Baseline'!E671)</f>
        <v/>
      </c>
      <c r="F671" s="178" t="str">
        <f>IF('DATA - Baseline'!F671="","",'DATA - Baseline'!F671)</f>
        <v/>
      </c>
      <c r="G671" s="178" t="str">
        <f>IF('DATA - Baseline'!G670="","",INDEX(Codes,MATCH('DATA - Baseline'!G670,Modes,0)))</f>
        <v/>
      </c>
      <c r="H671" s="178"/>
      <c r="I671" s="178" t="str">
        <f>IF('DATA - Baseline'!I671="","",INDEX(Codes,MATCH('DATA - Baseline'!I671,Modes,0)))</f>
        <v/>
      </c>
      <c r="J671" s="134"/>
      <c r="K671" s="192" t="str">
        <f>IF('DATA - Baseline'!K671=0,"",IF('DATA - Baseline'!K671="","",'DATA - Baseline'!K671))</f>
        <v/>
      </c>
      <c r="L671" s="192" t="str">
        <f>IF('DATA - Baseline'!L671="Yes",1,IF('DATA - Baseline'!L671="No",2,""))</f>
        <v/>
      </c>
      <c r="M671" s="192" t="str">
        <f>IF('DATA - Baseline'!M671="Yes",1,IF('DATA - Baseline'!M671="No",2,""))</f>
        <v/>
      </c>
      <c r="N671" s="178" t="str">
        <f>IF('DATA - Baseline'!N671="Relaxed",1,IF('DATA - Baseline'!N671="Rushed",2,IF('DATA - Baseline'!N671="Happy",3,IF('DATA - Baseline'!N671="Frustrated",4,IF('DATA - Baseline'!N671="Other",5,"")))))</f>
        <v/>
      </c>
      <c r="O671" s="176"/>
      <c r="P671" s="178" t="str">
        <f>IF('DATA - Baseline'!P671="","",'DATA - Baseline'!P671)</f>
        <v/>
      </c>
      <c r="Q671" s="178" t="str">
        <f>IF('DATA - Baseline'!Q671="Boy",1,IF('DATA - Baseline'!Q671="Girl",2,""))</f>
        <v/>
      </c>
      <c r="R671" s="192" t="str">
        <f>IF('DATA - Baseline'!R671&gt;0,'DATA - Baseline'!R671,"")</f>
        <v/>
      </c>
      <c r="S671" s="178" t="str">
        <f>IF('DATA - Baseline'!S671="Less than 0.5km",1,IF('DATA - Baseline'!S671="0.51 to 1.59km",2,IF('DATA - Baseline'!S671="1.6 to 3km",3,IF('DATA - Baseline'!S671="Over 3km",4, ""))))</f>
        <v/>
      </c>
      <c r="T671" s="126"/>
      <c r="U671" s="135"/>
      <c r="V671" s="135"/>
      <c r="W671" s="135"/>
      <c r="X671" s="135"/>
      <c r="Y671" s="135"/>
      <c r="Z671" s="178" t="str">
        <f>IF('DATA - Baseline'!Z671="STRONGLY AGREE",1,IF('DATA - Baseline'!Z671="AGREE",2,IF('DATA - Baseline'!Z671="DISAGREE",3,IF('DATA - Baseline'!Z671="STRONGLY DISAGREE",4, ""))))</f>
        <v/>
      </c>
      <c r="AA671" s="178" t="str">
        <f>IF(C671="","",(IF(COUNTA('DATA - Baseline'!AB671:AV671)&gt;0,1,2)))</f>
        <v/>
      </c>
      <c r="AB671" s="152"/>
      <c r="AC671" s="153"/>
      <c r="AD671" s="153"/>
      <c r="AE671" s="153"/>
      <c r="AF671" s="153"/>
      <c r="AG671" s="153"/>
      <c r="AH671" s="151"/>
      <c r="AI671" s="156"/>
      <c r="AJ671" s="156"/>
      <c r="AK671" s="156"/>
      <c r="AL671" s="156"/>
      <c r="AM671" s="156"/>
      <c r="AN671" s="156"/>
      <c r="AO671" s="157"/>
      <c r="AP671" s="158"/>
      <c r="AQ671" s="158"/>
      <c r="AR671" s="158"/>
      <c r="AS671" s="158"/>
      <c r="AT671" s="158"/>
      <c r="AU671" s="158"/>
      <c r="AV671" s="158"/>
      <c r="AW671" s="178" t="str">
        <f>IF('DATA - Baseline'!AW671="Relaxed",1,IF('DATA - Baseline'!AW671="Rushed",2,IF('DATA - Baseline'!AW671="Happy",3,IF('DATA - Baseline'!AW671="Tired",4,""))))</f>
        <v/>
      </c>
      <c r="AX671" s="178" t="str">
        <f>IF('DATA - Baseline'!AX671="Relaxed",1,IF('DATA - Baseline'!AX671="Rushed",2,IF('DATA - Baseline'!AX671="Happy",3,IF('DATA - Baseline'!AX671="Tired",4,""))))</f>
        <v/>
      </c>
      <c r="AY671" s="154"/>
      <c r="AZ671" s="314" t="str">
        <f>IF('DATA - Baseline'!AZ671="Yes",1,IF('DATA - Baseline'!AZ671="No",2,""))</f>
        <v/>
      </c>
      <c r="BA671" s="273"/>
      <c r="BB671" s="159"/>
      <c r="BC671" s="159"/>
      <c r="BE671" s="175"/>
    </row>
    <row r="672" spans="1:57" s="132" customFormat="1" ht="15" x14ac:dyDescent="0.3">
      <c r="A672" s="148"/>
      <c r="B672" s="149"/>
      <c r="C672" s="236" t="str">
        <f t="shared" si="10"/>
        <v/>
      </c>
      <c r="D672" s="198" t="str">
        <f>IF('DATA - Baseline'!D672="","",'DATA - Baseline'!D672)</f>
        <v/>
      </c>
      <c r="E672" s="178" t="str">
        <f>IF('DATA - Baseline'!E672="","",'DATA - Baseline'!E672)</f>
        <v/>
      </c>
      <c r="F672" s="178" t="str">
        <f>IF('DATA - Baseline'!F672="","",'DATA - Baseline'!F672)</f>
        <v/>
      </c>
      <c r="G672" s="178" t="str">
        <f>IF('DATA - Baseline'!G671="","",INDEX(Codes,MATCH('DATA - Baseline'!G671,Modes,0)))</f>
        <v/>
      </c>
      <c r="H672" s="178"/>
      <c r="I672" s="178" t="str">
        <f>IF('DATA - Baseline'!I672="","",INDEX(Codes,MATCH('DATA - Baseline'!I672,Modes,0)))</f>
        <v/>
      </c>
      <c r="J672" s="134"/>
      <c r="K672" s="192" t="str">
        <f>IF('DATA - Baseline'!K672=0,"",IF('DATA - Baseline'!K672="","",'DATA - Baseline'!K672))</f>
        <v/>
      </c>
      <c r="L672" s="192" t="str">
        <f>IF('DATA - Baseline'!L672="Yes",1,IF('DATA - Baseline'!L672="No",2,""))</f>
        <v/>
      </c>
      <c r="M672" s="192" t="str">
        <f>IF('DATA - Baseline'!M672="Yes",1,IF('DATA - Baseline'!M672="No",2,""))</f>
        <v/>
      </c>
      <c r="N672" s="178" t="str">
        <f>IF('DATA - Baseline'!N672="Relaxed",1,IF('DATA - Baseline'!N672="Rushed",2,IF('DATA - Baseline'!N672="Happy",3,IF('DATA - Baseline'!N672="Frustrated",4,IF('DATA - Baseline'!N672="Other",5,"")))))</f>
        <v/>
      </c>
      <c r="O672" s="176"/>
      <c r="P672" s="178" t="str">
        <f>IF('DATA - Baseline'!P672="","",'DATA - Baseline'!P672)</f>
        <v/>
      </c>
      <c r="Q672" s="178" t="str">
        <f>IF('DATA - Baseline'!Q672="Boy",1,IF('DATA - Baseline'!Q672="Girl",2,""))</f>
        <v/>
      </c>
      <c r="R672" s="192" t="str">
        <f>IF('DATA - Baseline'!R672&gt;0,'DATA - Baseline'!R672,"")</f>
        <v/>
      </c>
      <c r="S672" s="178" t="str">
        <f>IF('DATA - Baseline'!S672="Less than 0.5km",1,IF('DATA - Baseline'!S672="0.51 to 1.59km",2,IF('DATA - Baseline'!S672="1.6 to 3km",3,IF('DATA - Baseline'!S672="Over 3km",4, ""))))</f>
        <v/>
      </c>
      <c r="T672" s="126"/>
      <c r="U672" s="135"/>
      <c r="V672" s="135"/>
      <c r="W672" s="135"/>
      <c r="X672" s="135"/>
      <c r="Y672" s="135"/>
      <c r="Z672" s="178" t="str">
        <f>IF('DATA - Baseline'!Z672="STRONGLY AGREE",1,IF('DATA - Baseline'!Z672="AGREE",2,IF('DATA - Baseline'!Z672="DISAGREE",3,IF('DATA - Baseline'!Z672="STRONGLY DISAGREE",4, ""))))</f>
        <v/>
      </c>
      <c r="AA672" s="178" t="str">
        <f>IF(C672="","",(IF(COUNTA('DATA - Baseline'!AB672:AV672)&gt;0,1,2)))</f>
        <v/>
      </c>
      <c r="AB672" s="152"/>
      <c r="AC672" s="153"/>
      <c r="AD672" s="153"/>
      <c r="AE672" s="153"/>
      <c r="AF672" s="153"/>
      <c r="AG672" s="153"/>
      <c r="AH672" s="151"/>
      <c r="AI672" s="156"/>
      <c r="AJ672" s="156"/>
      <c r="AK672" s="156"/>
      <c r="AL672" s="156"/>
      <c r="AM672" s="156"/>
      <c r="AN672" s="156"/>
      <c r="AO672" s="157"/>
      <c r="AP672" s="158"/>
      <c r="AQ672" s="158"/>
      <c r="AR672" s="158"/>
      <c r="AS672" s="158"/>
      <c r="AT672" s="158"/>
      <c r="AU672" s="158"/>
      <c r="AV672" s="158"/>
      <c r="AW672" s="178" t="str">
        <f>IF('DATA - Baseline'!AW672="Relaxed",1,IF('DATA - Baseline'!AW672="Rushed",2,IF('DATA - Baseline'!AW672="Happy",3,IF('DATA - Baseline'!AW672="Tired",4,""))))</f>
        <v/>
      </c>
      <c r="AX672" s="178" t="str">
        <f>IF('DATA - Baseline'!AX672="Relaxed",1,IF('DATA - Baseline'!AX672="Rushed",2,IF('DATA - Baseline'!AX672="Happy",3,IF('DATA - Baseline'!AX672="Tired",4,""))))</f>
        <v/>
      </c>
      <c r="AY672" s="154"/>
      <c r="AZ672" s="314" t="str">
        <f>IF('DATA - Baseline'!AZ672="Yes",1,IF('DATA - Baseline'!AZ672="No",2,""))</f>
        <v/>
      </c>
      <c r="BA672" s="273"/>
      <c r="BB672" s="159"/>
      <c r="BC672" s="159"/>
      <c r="BE672" s="175"/>
    </row>
    <row r="673" spans="1:57" s="132" customFormat="1" ht="15" x14ac:dyDescent="0.3">
      <c r="A673" s="148"/>
      <c r="B673" s="149"/>
      <c r="C673" s="236" t="str">
        <f t="shared" si="10"/>
        <v/>
      </c>
      <c r="D673" s="198" t="str">
        <f>IF('DATA - Baseline'!D673="","",'DATA - Baseline'!D673)</f>
        <v/>
      </c>
      <c r="E673" s="178" t="str">
        <f>IF('DATA - Baseline'!E673="","",'DATA - Baseline'!E673)</f>
        <v/>
      </c>
      <c r="F673" s="178" t="str">
        <f>IF('DATA - Baseline'!F673="","",'DATA - Baseline'!F673)</f>
        <v/>
      </c>
      <c r="G673" s="178" t="str">
        <f>IF('DATA - Baseline'!G672="","",INDEX(Codes,MATCH('DATA - Baseline'!G672,Modes,0)))</f>
        <v/>
      </c>
      <c r="H673" s="178"/>
      <c r="I673" s="178" t="str">
        <f>IF('DATA - Baseline'!I673="","",INDEX(Codes,MATCH('DATA - Baseline'!I673,Modes,0)))</f>
        <v/>
      </c>
      <c r="J673" s="134"/>
      <c r="K673" s="192" t="str">
        <f>IF('DATA - Baseline'!K673=0,"",IF('DATA - Baseline'!K673="","",'DATA - Baseline'!K673))</f>
        <v/>
      </c>
      <c r="L673" s="192" t="str">
        <f>IF('DATA - Baseline'!L673="Yes",1,IF('DATA - Baseline'!L673="No",2,""))</f>
        <v/>
      </c>
      <c r="M673" s="192" t="str">
        <f>IF('DATA - Baseline'!M673="Yes",1,IF('DATA - Baseline'!M673="No",2,""))</f>
        <v/>
      </c>
      <c r="N673" s="178" t="str">
        <f>IF('DATA - Baseline'!N673="Relaxed",1,IF('DATA - Baseline'!N673="Rushed",2,IF('DATA - Baseline'!N673="Happy",3,IF('DATA - Baseline'!N673="Frustrated",4,IF('DATA - Baseline'!N673="Other",5,"")))))</f>
        <v/>
      </c>
      <c r="O673" s="176"/>
      <c r="P673" s="178" t="str">
        <f>IF('DATA - Baseline'!P673="","",'DATA - Baseline'!P673)</f>
        <v/>
      </c>
      <c r="Q673" s="178" t="str">
        <f>IF('DATA - Baseline'!Q673="Boy",1,IF('DATA - Baseline'!Q673="Girl",2,""))</f>
        <v/>
      </c>
      <c r="R673" s="192" t="str">
        <f>IF('DATA - Baseline'!R673&gt;0,'DATA - Baseline'!R673,"")</f>
        <v/>
      </c>
      <c r="S673" s="178" t="str">
        <f>IF('DATA - Baseline'!S673="Less than 0.5km",1,IF('DATA - Baseline'!S673="0.51 to 1.59km",2,IF('DATA - Baseline'!S673="1.6 to 3km",3,IF('DATA - Baseline'!S673="Over 3km",4, ""))))</f>
        <v/>
      </c>
      <c r="T673" s="126"/>
      <c r="U673" s="135"/>
      <c r="V673" s="135"/>
      <c r="W673" s="135"/>
      <c r="X673" s="135"/>
      <c r="Y673" s="135"/>
      <c r="Z673" s="178" t="str">
        <f>IF('DATA - Baseline'!Z673="STRONGLY AGREE",1,IF('DATA - Baseline'!Z673="AGREE",2,IF('DATA - Baseline'!Z673="DISAGREE",3,IF('DATA - Baseline'!Z673="STRONGLY DISAGREE",4, ""))))</f>
        <v/>
      </c>
      <c r="AA673" s="178" t="str">
        <f>IF(C673="","",(IF(COUNTA('DATA - Baseline'!AB673:AV673)&gt;0,1,2)))</f>
        <v/>
      </c>
      <c r="AB673" s="152"/>
      <c r="AC673" s="153"/>
      <c r="AD673" s="153"/>
      <c r="AE673" s="153"/>
      <c r="AF673" s="153"/>
      <c r="AG673" s="153"/>
      <c r="AH673" s="151"/>
      <c r="AI673" s="156"/>
      <c r="AJ673" s="156"/>
      <c r="AK673" s="156"/>
      <c r="AL673" s="156"/>
      <c r="AM673" s="156"/>
      <c r="AN673" s="156"/>
      <c r="AO673" s="157"/>
      <c r="AP673" s="158"/>
      <c r="AQ673" s="158"/>
      <c r="AR673" s="158"/>
      <c r="AS673" s="158"/>
      <c r="AT673" s="158"/>
      <c r="AU673" s="158"/>
      <c r="AV673" s="158"/>
      <c r="AW673" s="178" t="str">
        <f>IF('DATA - Baseline'!AW673="Relaxed",1,IF('DATA - Baseline'!AW673="Rushed",2,IF('DATA - Baseline'!AW673="Happy",3,IF('DATA - Baseline'!AW673="Tired",4,""))))</f>
        <v/>
      </c>
      <c r="AX673" s="178" t="str">
        <f>IF('DATA - Baseline'!AX673="Relaxed",1,IF('DATA - Baseline'!AX673="Rushed",2,IF('DATA - Baseline'!AX673="Happy",3,IF('DATA - Baseline'!AX673="Tired",4,""))))</f>
        <v/>
      </c>
      <c r="AY673" s="154"/>
      <c r="AZ673" s="314" t="str">
        <f>IF('DATA - Baseline'!AZ673="Yes",1,IF('DATA - Baseline'!AZ673="No",2,""))</f>
        <v/>
      </c>
      <c r="BA673" s="273"/>
      <c r="BB673" s="159"/>
      <c r="BC673" s="159"/>
      <c r="BE673" s="175"/>
    </row>
    <row r="674" spans="1:57" s="132" customFormat="1" ht="15" x14ac:dyDescent="0.3">
      <c r="A674" s="148"/>
      <c r="B674" s="149"/>
      <c r="C674" s="236" t="str">
        <f t="shared" si="10"/>
        <v/>
      </c>
      <c r="D674" s="198" t="str">
        <f>IF('DATA - Baseline'!D674="","",'DATA - Baseline'!D674)</f>
        <v/>
      </c>
      <c r="E674" s="178" t="str">
        <f>IF('DATA - Baseline'!E674="","",'DATA - Baseline'!E674)</f>
        <v/>
      </c>
      <c r="F674" s="178" t="str">
        <f>IF('DATA - Baseline'!F674="","",'DATA - Baseline'!F674)</f>
        <v/>
      </c>
      <c r="G674" s="178" t="str">
        <f>IF('DATA - Baseline'!G673="","",INDEX(Codes,MATCH('DATA - Baseline'!G673,Modes,0)))</f>
        <v/>
      </c>
      <c r="H674" s="178"/>
      <c r="I674" s="178" t="str">
        <f>IF('DATA - Baseline'!I674="","",INDEX(Codes,MATCH('DATA - Baseline'!I674,Modes,0)))</f>
        <v/>
      </c>
      <c r="J674" s="134"/>
      <c r="K674" s="192" t="str">
        <f>IF('DATA - Baseline'!K674=0,"",IF('DATA - Baseline'!K674="","",'DATA - Baseline'!K674))</f>
        <v/>
      </c>
      <c r="L674" s="192" t="str">
        <f>IF('DATA - Baseline'!L674="Yes",1,IF('DATA - Baseline'!L674="No",2,""))</f>
        <v/>
      </c>
      <c r="M674" s="192" t="str">
        <f>IF('DATA - Baseline'!M674="Yes",1,IF('DATA - Baseline'!M674="No",2,""))</f>
        <v/>
      </c>
      <c r="N674" s="178" t="str">
        <f>IF('DATA - Baseline'!N674="Relaxed",1,IF('DATA - Baseline'!N674="Rushed",2,IF('DATA - Baseline'!N674="Happy",3,IF('DATA - Baseline'!N674="Frustrated",4,IF('DATA - Baseline'!N674="Other",5,"")))))</f>
        <v/>
      </c>
      <c r="O674" s="176"/>
      <c r="P674" s="178" t="str">
        <f>IF('DATA - Baseline'!P674="","",'DATA - Baseline'!P674)</f>
        <v/>
      </c>
      <c r="Q674" s="178" t="str">
        <f>IF('DATA - Baseline'!Q674="Boy",1,IF('DATA - Baseline'!Q674="Girl",2,""))</f>
        <v/>
      </c>
      <c r="R674" s="192" t="str">
        <f>IF('DATA - Baseline'!R674&gt;0,'DATA - Baseline'!R674,"")</f>
        <v/>
      </c>
      <c r="S674" s="178" t="str">
        <f>IF('DATA - Baseline'!S674="Less than 0.5km",1,IF('DATA - Baseline'!S674="0.51 to 1.59km",2,IF('DATA - Baseline'!S674="1.6 to 3km",3,IF('DATA - Baseline'!S674="Over 3km",4, ""))))</f>
        <v/>
      </c>
      <c r="T674" s="126"/>
      <c r="U674" s="135"/>
      <c r="V674" s="135"/>
      <c r="W674" s="135"/>
      <c r="X674" s="135"/>
      <c r="Y674" s="135"/>
      <c r="Z674" s="178" t="str">
        <f>IF('DATA - Baseline'!Z674="STRONGLY AGREE",1,IF('DATA - Baseline'!Z674="AGREE",2,IF('DATA - Baseline'!Z674="DISAGREE",3,IF('DATA - Baseline'!Z674="STRONGLY DISAGREE",4, ""))))</f>
        <v/>
      </c>
      <c r="AA674" s="178" t="str">
        <f>IF(C674="","",(IF(COUNTA('DATA - Baseline'!AB674:AV674)&gt;0,1,2)))</f>
        <v/>
      </c>
      <c r="AB674" s="152"/>
      <c r="AC674" s="153"/>
      <c r="AD674" s="153"/>
      <c r="AE674" s="153"/>
      <c r="AF674" s="153"/>
      <c r="AG674" s="153"/>
      <c r="AH674" s="151"/>
      <c r="AI674" s="156"/>
      <c r="AJ674" s="156"/>
      <c r="AK674" s="156"/>
      <c r="AL674" s="156"/>
      <c r="AM674" s="156"/>
      <c r="AN674" s="156"/>
      <c r="AO674" s="157"/>
      <c r="AP674" s="158"/>
      <c r="AQ674" s="158"/>
      <c r="AR674" s="158"/>
      <c r="AS674" s="158"/>
      <c r="AT674" s="158"/>
      <c r="AU674" s="158"/>
      <c r="AV674" s="158"/>
      <c r="AW674" s="178" t="str">
        <f>IF('DATA - Baseline'!AW674="Relaxed",1,IF('DATA - Baseline'!AW674="Rushed",2,IF('DATA - Baseline'!AW674="Happy",3,IF('DATA - Baseline'!AW674="Tired",4,""))))</f>
        <v/>
      </c>
      <c r="AX674" s="178" t="str">
        <f>IF('DATA - Baseline'!AX674="Relaxed",1,IF('DATA - Baseline'!AX674="Rushed",2,IF('DATA - Baseline'!AX674="Happy",3,IF('DATA - Baseline'!AX674="Tired",4,""))))</f>
        <v/>
      </c>
      <c r="AY674" s="154"/>
      <c r="AZ674" s="314" t="str">
        <f>IF('DATA - Baseline'!AZ674="Yes",1,IF('DATA - Baseline'!AZ674="No",2,""))</f>
        <v/>
      </c>
      <c r="BA674" s="273"/>
      <c r="BB674" s="159"/>
      <c r="BC674" s="159"/>
      <c r="BE674" s="175"/>
    </row>
    <row r="675" spans="1:57" s="132" customFormat="1" ht="15" x14ac:dyDescent="0.3">
      <c r="A675" s="148"/>
      <c r="B675" s="149"/>
      <c r="C675" s="236" t="str">
        <f t="shared" si="10"/>
        <v/>
      </c>
      <c r="D675" s="198" t="str">
        <f>IF('DATA - Baseline'!D675="","",'DATA - Baseline'!D675)</f>
        <v/>
      </c>
      <c r="E675" s="178" t="str">
        <f>IF('DATA - Baseline'!E675="","",'DATA - Baseline'!E675)</f>
        <v/>
      </c>
      <c r="F675" s="178" t="str">
        <f>IF('DATA - Baseline'!F675="","",'DATA - Baseline'!F675)</f>
        <v/>
      </c>
      <c r="G675" s="178" t="str">
        <f>IF('DATA - Baseline'!G674="","",INDEX(Codes,MATCH('DATA - Baseline'!G674,Modes,0)))</f>
        <v/>
      </c>
      <c r="H675" s="178"/>
      <c r="I675" s="178" t="str">
        <f>IF('DATA - Baseline'!I675="","",INDEX(Codes,MATCH('DATA - Baseline'!I675,Modes,0)))</f>
        <v/>
      </c>
      <c r="J675" s="134"/>
      <c r="K675" s="192" t="str">
        <f>IF('DATA - Baseline'!K675=0,"",IF('DATA - Baseline'!K675="","",'DATA - Baseline'!K675))</f>
        <v/>
      </c>
      <c r="L675" s="192" t="str">
        <f>IF('DATA - Baseline'!L675="Yes",1,IF('DATA - Baseline'!L675="No",2,""))</f>
        <v/>
      </c>
      <c r="M675" s="192" t="str">
        <f>IF('DATA - Baseline'!M675="Yes",1,IF('DATA - Baseline'!M675="No",2,""))</f>
        <v/>
      </c>
      <c r="N675" s="178" t="str">
        <f>IF('DATA - Baseline'!N675="Relaxed",1,IF('DATA - Baseline'!N675="Rushed",2,IF('DATA - Baseline'!N675="Happy",3,IF('DATA - Baseline'!N675="Frustrated",4,IF('DATA - Baseline'!N675="Other",5,"")))))</f>
        <v/>
      </c>
      <c r="O675" s="176"/>
      <c r="P675" s="178" t="str">
        <f>IF('DATA - Baseline'!P675="","",'DATA - Baseline'!P675)</f>
        <v/>
      </c>
      <c r="Q675" s="178" t="str">
        <f>IF('DATA - Baseline'!Q675="Boy",1,IF('DATA - Baseline'!Q675="Girl",2,""))</f>
        <v/>
      </c>
      <c r="R675" s="192" t="str">
        <f>IF('DATA - Baseline'!R675&gt;0,'DATA - Baseline'!R675,"")</f>
        <v/>
      </c>
      <c r="S675" s="178" t="str">
        <f>IF('DATA - Baseline'!S675="Less than 0.5km",1,IF('DATA - Baseline'!S675="0.51 to 1.59km",2,IF('DATA - Baseline'!S675="1.6 to 3km",3,IF('DATA - Baseline'!S675="Over 3km",4, ""))))</f>
        <v/>
      </c>
      <c r="T675" s="126"/>
      <c r="U675" s="135"/>
      <c r="V675" s="135"/>
      <c r="W675" s="135"/>
      <c r="X675" s="135"/>
      <c r="Y675" s="135"/>
      <c r="Z675" s="178" t="str">
        <f>IF('DATA - Baseline'!Z675="STRONGLY AGREE",1,IF('DATA - Baseline'!Z675="AGREE",2,IF('DATA - Baseline'!Z675="DISAGREE",3,IF('DATA - Baseline'!Z675="STRONGLY DISAGREE",4, ""))))</f>
        <v/>
      </c>
      <c r="AA675" s="178" t="str">
        <f>IF(C675="","",(IF(COUNTA('DATA - Baseline'!AB675:AV675)&gt;0,1,2)))</f>
        <v/>
      </c>
      <c r="AB675" s="152"/>
      <c r="AC675" s="153"/>
      <c r="AD675" s="153"/>
      <c r="AE675" s="153"/>
      <c r="AF675" s="153"/>
      <c r="AG675" s="153"/>
      <c r="AH675" s="151"/>
      <c r="AI675" s="156"/>
      <c r="AJ675" s="156"/>
      <c r="AK675" s="156"/>
      <c r="AL675" s="156"/>
      <c r="AM675" s="156"/>
      <c r="AN675" s="156"/>
      <c r="AO675" s="157"/>
      <c r="AP675" s="158"/>
      <c r="AQ675" s="158"/>
      <c r="AR675" s="158"/>
      <c r="AS675" s="158"/>
      <c r="AT675" s="158"/>
      <c r="AU675" s="158"/>
      <c r="AV675" s="158"/>
      <c r="AW675" s="178" t="str">
        <f>IF('DATA - Baseline'!AW675="Relaxed",1,IF('DATA - Baseline'!AW675="Rushed",2,IF('DATA - Baseline'!AW675="Happy",3,IF('DATA - Baseline'!AW675="Tired",4,""))))</f>
        <v/>
      </c>
      <c r="AX675" s="178" t="str">
        <f>IF('DATA - Baseline'!AX675="Relaxed",1,IF('DATA - Baseline'!AX675="Rushed",2,IF('DATA - Baseline'!AX675="Happy",3,IF('DATA - Baseline'!AX675="Tired",4,""))))</f>
        <v/>
      </c>
      <c r="AY675" s="154"/>
      <c r="AZ675" s="314" t="str">
        <f>IF('DATA - Baseline'!AZ675="Yes",1,IF('DATA - Baseline'!AZ675="No",2,""))</f>
        <v/>
      </c>
      <c r="BA675" s="273"/>
      <c r="BB675" s="159"/>
      <c r="BC675" s="159"/>
      <c r="BE675" s="175"/>
    </row>
    <row r="676" spans="1:57" s="132" customFormat="1" ht="15" x14ac:dyDescent="0.3">
      <c r="A676" s="148"/>
      <c r="B676" s="149"/>
      <c r="C676" s="236" t="str">
        <f t="shared" si="10"/>
        <v/>
      </c>
      <c r="D676" s="198" t="str">
        <f>IF('DATA - Baseline'!D676="","",'DATA - Baseline'!D676)</f>
        <v/>
      </c>
      <c r="E676" s="178" t="str">
        <f>IF('DATA - Baseline'!E676="","",'DATA - Baseline'!E676)</f>
        <v/>
      </c>
      <c r="F676" s="178" t="str">
        <f>IF('DATA - Baseline'!F676="","",'DATA - Baseline'!F676)</f>
        <v/>
      </c>
      <c r="G676" s="178" t="str">
        <f>IF('DATA - Baseline'!G675="","",INDEX(Codes,MATCH('DATA - Baseline'!G675,Modes,0)))</f>
        <v/>
      </c>
      <c r="H676" s="178"/>
      <c r="I676" s="178" t="str">
        <f>IF('DATA - Baseline'!I676="","",INDEX(Codes,MATCH('DATA - Baseline'!I676,Modes,0)))</f>
        <v/>
      </c>
      <c r="J676" s="134"/>
      <c r="K676" s="192" t="str">
        <f>IF('DATA - Baseline'!K676=0,"",IF('DATA - Baseline'!K676="","",'DATA - Baseline'!K676))</f>
        <v/>
      </c>
      <c r="L676" s="192" t="str">
        <f>IF('DATA - Baseline'!L676="Yes",1,IF('DATA - Baseline'!L676="No",2,""))</f>
        <v/>
      </c>
      <c r="M676" s="192" t="str">
        <f>IF('DATA - Baseline'!M676="Yes",1,IF('DATA - Baseline'!M676="No",2,""))</f>
        <v/>
      </c>
      <c r="N676" s="178" t="str">
        <f>IF('DATA - Baseline'!N676="Relaxed",1,IF('DATA - Baseline'!N676="Rushed",2,IF('DATA - Baseline'!N676="Happy",3,IF('DATA - Baseline'!N676="Frustrated",4,IF('DATA - Baseline'!N676="Other",5,"")))))</f>
        <v/>
      </c>
      <c r="O676" s="176"/>
      <c r="P676" s="178" t="str">
        <f>IF('DATA - Baseline'!P676="","",'DATA - Baseline'!P676)</f>
        <v/>
      </c>
      <c r="Q676" s="178" t="str">
        <f>IF('DATA - Baseline'!Q676="Boy",1,IF('DATA - Baseline'!Q676="Girl",2,""))</f>
        <v/>
      </c>
      <c r="R676" s="192" t="str">
        <f>IF('DATA - Baseline'!R676&gt;0,'DATA - Baseline'!R676,"")</f>
        <v/>
      </c>
      <c r="S676" s="178" t="str">
        <f>IF('DATA - Baseline'!S676="Less than 0.5km",1,IF('DATA - Baseline'!S676="0.51 to 1.59km",2,IF('DATA - Baseline'!S676="1.6 to 3km",3,IF('DATA - Baseline'!S676="Over 3km",4, ""))))</f>
        <v/>
      </c>
      <c r="T676" s="126"/>
      <c r="U676" s="135"/>
      <c r="V676" s="135"/>
      <c r="W676" s="135"/>
      <c r="X676" s="135"/>
      <c r="Y676" s="135"/>
      <c r="Z676" s="178" t="str">
        <f>IF('DATA - Baseline'!Z676="STRONGLY AGREE",1,IF('DATA - Baseline'!Z676="AGREE",2,IF('DATA - Baseline'!Z676="DISAGREE",3,IF('DATA - Baseline'!Z676="STRONGLY DISAGREE",4, ""))))</f>
        <v/>
      </c>
      <c r="AA676" s="178" t="str">
        <f>IF(C676="","",(IF(COUNTA('DATA - Baseline'!AB676:AV676)&gt;0,1,2)))</f>
        <v/>
      </c>
      <c r="AB676" s="152"/>
      <c r="AC676" s="153"/>
      <c r="AD676" s="153"/>
      <c r="AE676" s="153"/>
      <c r="AF676" s="153"/>
      <c r="AG676" s="153"/>
      <c r="AH676" s="151"/>
      <c r="AI676" s="156"/>
      <c r="AJ676" s="156"/>
      <c r="AK676" s="156"/>
      <c r="AL676" s="156"/>
      <c r="AM676" s="156"/>
      <c r="AN676" s="156"/>
      <c r="AO676" s="157"/>
      <c r="AP676" s="158"/>
      <c r="AQ676" s="158"/>
      <c r="AR676" s="158"/>
      <c r="AS676" s="158"/>
      <c r="AT676" s="158"/>
      <c r="AU676" s="158"/>
      <c r="AV676" s="158"/>
      <c r="AW676" s="178" t="str">
        <f>IF('DATA - Baseline'!AW676="Relaxed",1,IF('DATA - Baseline'!AW676="Rushed",2,IF('DATA - Baseline'!AW676="Happy",3,IF('DATA - Baseline'!AW676="Tired",4,""))))</f>
        <v/>
      </c>
      <c r="AX676" s="178" t="str">
        <f>IF('DATA - Baseline'!AX676="Relaxed",1,IF('DATA - Baseline'!AX676="Rushed",2,IF('DATA - Baseline'!AX676="Happy",3,IF('DATA - Baseline'!AX676="Tired",4,""))))</f>
        <v/>
      </c>
      <c r="AY676" s="154"/>
      <c r="AZ676" s="314" t="str">
        <f>IF('DATA - Baseline'!AZ676="Yes",1,IF('DATA - Baseline'!AZ676="No",2,""))</f>
        <v/>
      </c>
      <c r="BA676" s="273"/>
      <c r="BB676" s="159"/>
      <c r="BC676" s="159"/>
      <c r="BE676" s="175"/>
    </row>
    <row r="677" spans="1:57" s="132" customFormat="1" ht="15" x14ac:dyDescent="0.3">
      <c r="A677" s="148"/>
      <c r="B677" s="149"/>
      <c r="C677" s="236" t="str">
        <f t="shared" si="10"/>
        <v/>
      </c>
      <c r="D677" s="198" t="str">
        <f>IF('DATA - Baseline'!D677="","",'DATA - Baseline'!D677)</f>
        <v/>
      </c>
      <c r="E677" s="178" t="str">
        <f>IF('DATA - Baseline'!E677="","",'DATA - Baseline'!E677)</f>
        <v/>
      </c>
      <c r="F677" s="178" t="str">
        <f>IF('DATA - Baseline'!F677="","",'DATA - Baseline'!F677)</f>
        <v/>
      </c>
      <c r="G677" s="178" t="str">
        <f>IF('DATA - Baseline'!G676="","",INDEX(Codes,MATCH('DATA - Baseline'!G676,Modes,0)))</f>
        <v/>
      </c>
      <c r="H677" s="178"/>
      <c r="I677" s="178" t="str">
        <f>IF('DATA - Baseline'!I677="","",INDEX(Codes,MATCH('DATA - Baseline'!I677,Modes,0)))</f>
        <v/>
      </c>
      <c r="J677" s="134"/>
      <c r="K677" s="192" t="str">
        <f>IF('DATA - Baseline'!K677=0,"",IF('DATA - Baseline'!K677="","",'DATA - Baseline'!K677))</f>
        <v/>
      </c>
      <c r="L677" s="192" t="str">
        <f>IF('DATA - Baseline'!L677="Yes",1,IF('DATA - Baseline'!L677="No",2,""))</f>
        <v/>
      </c>
      <c r="M677" s="192" t="str">
        <f>IF('DATA - Baseline'!M677="Yes",1,IF('DATA - Baseline'!M677="No",2,""))</f>
        <v/>
      </c>
      <c r="N677" s="178" t="str">
        <f>IF('DATA - Baseline'!N677="Relaxed",1,IF('DATA - Baseline'!N677="Rushed",2,IF('DATA - Baseline'!N677="Happy",3,IF('DATA - Baseline'!N677="Frustrated",4,IF('DATA - Baseline'!N677="Other",5,"")))))</f>
        <v/>
      </c>
      <c r="O677" s="176"/>
      <c r="P677" s="178" t="str">
        <f>IF('DATA - Baseline'!P677="","",'DATA - Baseline'!P677)</f>
        <v/>
      </c>
      <c r="Q677" s="178" t="str">
        <f>IF('DATA - Baseline'!Q677="Boy",1,IF('DATA - Baseline'!Q677="Girl",2,""))</f>
        <v/>
      </c>
      <c r="R677" s="192" t="str">
        <f>IF('DATA - Baseline'!R677&gt;0,'DATA - Baseline'!R677,"")</f>
        <v/>
      </c>
      <c r="S677" s="178" t="str">
        <f>IF('DATA - Baseline'!S677="Less than 0.5km",1,IF('DATA - Baseline'!S677="0.51 to 1.59km",2,IF('DATA - Baseline'!S677="1.6 to 3km",3,IF('DATA - Baseline'!S677="Over 3km",4, ""))))</f>
        <v/>
      </c>
      <c r="T677" s="126"/>
      <c r="U677" s="135"/>
      <c r="V677" s="135"/>
      <c r="W677" s="135"/>
      <c r="X677" s="135"/>
      <c r="Y677" s="135"/>
      <c r="Z677" s="178" t="str">
        <f>IF('DATA - Baseline'!Z677="STRONGLY AGREE",1,IF('DATA - Baseline'!Z677="AGREE",2,IF('DATA - Baseline'!Z677="DISAGREE",3,IF('DATA - Baseline'!Z677="STRONGLY DISAGREE",4, ""))))</f>
        <v/>
      </c>
      <c r="AA677" s="178" t="str">
        <f>IF(C677="","",(IF(COUNTA('DATA - Baseline'!AB677:AV677)&gt;0,1,2)))</f>
        <v/>
      </c>
      <c r="AB677" s="152"/>
      <c r="AC677" s="153"/>
      <c r="AD677" s="153"/>
      <c r="AE677" s="153"/>
      <c r="AF677" s="153"/>
      <c r="AG677" s="153"/>
      <c r="AH677" s="151"/>
      <c r="AI677" s="156"/>
      <c r="AJ677" s="156"/>
      <c r="AK677" s="156"/>
      <c r="AL677" s="156"/>
      <c r="AM677" s="156"/>
      <c r="AN677" s="156"/>
      <c r="AO677" s="157"/>
      <c r="AP677" s="158"/>
      <c r="AQ677" s="158"/>
      <c r="AR677" s="158"/>
      <c r="AS677" s="158"/>
      <c r="AT677" s="158"/>
      <c r="AU677" s="158"/>
      <c r="AV677" s="158"/>
      <c r="AW677" s="178" t="str">
        <f>IF('DATA - Baseline'!AW677="Relaxed",1,IF('DATA - Baseline'!AW677="Rushed",2,IF('DATA - Baseline'!AW677="Happy",3,IF('DATA - Baseline'!AW677="Tired",4,""))))</f>
        <v/>
      </c>
      <c r="AX677" s="178" t="str">
        <f>IF('DATA - Baseline'!AX677="Relaxed",1,IF('DATA - Baseline'!AX677="Rushed",2,IF('DATA - Baseline'!AX677="Happy",3,IF('DATA - Baseline'!AX677="Tired",4,""))))</f>
        <v/>
      </c>
      <c r="AY677" s="154"/>
      <c r="AZ677" s="314" t="str">
        <f>IF('DATA - Baseline'!AZ677="Yes",1,IF('DATA - Baseline'!AZ677="No",2,""))</f>
        <v/>
      </c>
      <c r="BA677" s="273"/>
      <c r="BB677" s="159"/>
      <c r="BC677" s="159"/>
      <c r="BE677" s="175"/>
    </row>
    <row r="678" spans="1:57" s="132" customFormat="1" ht="15" x14ac:dyDescent="0.3">
      <c r="A678" s="148"/>
      <c r="B678" s="149"/>
      <c r="C678" s="236" t="str">
        <f t="shared" si="10"/>
        <v/>
      </c>
      <c r="D678" s="198" t="str">
        <f>IF('DATA - Baseline'!D678="","",'DATA - Baseline'!D678)</f>
        <v/>
      </c>
      <c r="E678" s="178" t="str">
        <f>IF('DATA - Baseline'!E678="","",'DATA - Baseline'!E678)</f>
        <v/>
      </c>
      <c r="F678" s="178" t="str">
        <f>IF('DATA - Baseline'!F678="","",'DATA - Baseline'!F678)</f>
        <v/>
      </c>
      <c r="G678" s="178" t="str">
        <f>IF('DATA - Baseline'!G677="","",INDEX(Codes,MATCH('DATA - Baseline'!G677,Modes,0)))</f>
        <v/>
      </c>
      <c r="H678" s="178"/>
      <c r="I678" s="178" t="str">
        <f>IF('DATA - Baseline'!I678="","",INDEX(Codes,MATCH('DATA - Baseline'!I678,Modes,0)))</f>
        <v/>
      </c>
      <c r="J678" s="134"/>
      <c r="K678" s="192" t="str">
        <f>IF('DATA - Baseline'!K678=0,"",IF('DATA - Baseline'!K678="","",'DATA - Baseline'!K678))</f>
        <v/>
      </c>
      <c r="L678" s="192" t="str">
        <f>IF('DATA - Baseline'!L678="Yes",1,IF('DATA - Baseline'!L678="No",2,""))</f>
        <v/>
      </c>
      <c r="M678" s="192" t="str">
        <f>IF('DATA - Baseline'!M678="Yes",1,IF('DATA - Baseline'!M678="No",2,""))</f>
        <v/>
      </c>
      <c r="N678" s="178" t="str">
        <f>IF('DATA - Baseline'!N678="Relaxed",1,IF('DATA - Baseline'!N678="Rushed",2,IF('DATA - Baseline'!N678="Happy",3,IF('DATA - Baseline'!N678="Frustrated",4,IF('DATA - Baseline'!N678="Other",5,"")))))</f>
        <v/>
      </c>
      <c r="O678" s="176"/>
      <c r="P678" s="178" t="str">
        <f>IF('DATA - Baseline'!P678="","",'DATA - Baseline'!P678)</f>
        <v/>
      </c>
      <c r="Q678" s="178" t="str">
        <f>IF('DATA - Baseline'!Q678="Boy",1,IF('DATA - Baseline'!Q678="Girl",2,""))</f>
        <v/>
      </c>
      <c r="R678" s="192" t="str">
        <f>IF('DATA - Baseline'!R678&gt;0,'DATA - Baseline'!R678,"")</f>
        <v/>
      </c>
      <c r="S678" s="178" t="str">
        <f>IF('DATA - Baseline'!S678="Less than 0.5km",1,IF('DATA - Baseline'!S678="0.51 to 1.59km",2,IF('DATA - Baseline'!S678="1.6 to 3km",3,IF('DATA - Baseline'!S678="Over 3km",4, ""))))</f>
        <v/>
      </c>
      <c r="T678" s="126"/>
      <c r="U678" s="135"/>
      <c r="V678" s="135"/>
      <c r="W678" s="135"/>
      <c r="X678" s="135"/>
      <c r="Y678" s="135"/>
      <c r="Z678" s="178" t="str">
        <f>IF('DATA - Baseline'!Z678="STRONGLY AGREE",1,IF('DATA - Baseline'!Z678="AGREE",2,IF('DATA - Baseline'!Z678="DISAGREE",3,IF('DATA - Baseline'!Z678="STRONGLY DISAGREE",4, ""))))</f>
        <v/>
      </c>
      <c r="AA678" s="178" t="str">
        <f>IF(C678="","",(IF(COUNTA('DATA - Baseline'!AB678:AV678)&gt;0,1,2)))</f>
        <v/>
      </c>
      <c r="AB678" s="152"/>
      <c r="AC678" s="153"/>
      <c r="AD678" s="153"/>
      <c r="AE678" s="153"/>
      <c r="AF678" s="153"/>
      <c r="AG678" s="153"/>
      <c r="AH678" s="151"/>
      <c r="AI678" s="156"/>
      <c r="AJ678" s="156"/>
      <c r="AK678" s="156"/>
      <c r="AL678" s="156"/>
      <c r="AM678" s="156"/>
      <c r="AN678" s="156"/>
      <c r="AO678" s="157"/>
      <c r="AP678" s="158"/>
      <c r="AQ678" s="158"/>
      <c r="AR678" s="158"/>
      <c r="AS678" s="158"/>
      <c r="AT678" s="158"/>
      <c r="AU678" s="158"/>
      <c r="AV678" s="158"/>
      <c r="AW678" s="178" t="str">
        <f>IF('DATA - Baseline'!AW678="Relaxed",1,IF('DATA - Baseline'!AW678="Rushed",2,IF('DATA - Baseline'!AW678="Happy",3,IF('DATA - Baseline'!AW678="Tired",4,""))))</f>
        <v/>
      </c>
      <c r="AX678" s="178" t="str">
        <f>IF('DATA - Baseline'!AX678="Relaxed",1,IF('DATA - Baseline'!AX678="Rushed",2,IF('DATA - Baseline'!AX678="Happy",3,IF('DATA - Baseline'!AX678="Tired",4,""))))</f>
        <v/>
      </c>
      <c r="AY678" s="154"/>
      <c r="AZ678" s="314" t="str">
        <f>IF('DATA - Baseline'!AZ678="Yes",1,IF('DATA - Baseline'!AZ678="No",2,""))</f>
        <v/>
      </c>
      <c r="BA678" s="273"/>
      <c r="BB678" s="159"/>
      <c r="BC678" s="159"/>
      <c r="BE678" s="175"/>
    </row>
    <row r="679" spans="1:57" s="132" customFormat="1" ht="15" x14ac:dyDescent="0.3">
      <c r="A679" s="148"/>
      <c r="B679" s="149"/>
      <c r="C679" s="236" t="str">
        <f t="shared" si="10"/>
        <v/>
      </c>
      <c r="D679" s="198" t="str">
        <f>IF('DATA - Baseline'!D679="","",'DATA - Baseline'!D679)</f>
        <v/>
      </c>
      <c r="E679" s="178" t="str">
        <f>IF('DATA - Baseline'!E679="","",'DATA - Baseline'!E679)</f>
        <v/>
      </c>
      <c r="F679" s="178" t="str">
        <f>IF('DATA - Baseline'!F679="","",'DATA - Baseline'!F679)</f>
        <v/>
      </c>
      <c r="G679" s="178" t="str">
        <f>IF('DATA - Baseline'!G678="","",INDEX(Codes,MATCH('DATA - Baseline'!G678,Modes,0)))</f>
        <v/>
      </c>
      <c r="H679" s="178"/>
      <c r="I679" s="178" t="str">
        <f>IF('DATA - Baseline'!I679="","",INDEX(Codes,MATCH('DATA - Baseline'!I679,Modes,0)))</f>
        <v/>
      </c>
      <c r="J679" s="134"/>
      <c r="K679" s="192" t="str">
        <f>IF('DATA - Baseline'!K679=0,"",IF('DATA - Baseline'!K679="","",'DATA - Baseline'!K679))</f>
        <v/>
      </c>
      <c r="L679" s="192" t="str">
        <f>IF('DATA - Baseline'!L679="Yes",1,IF('DATA - Baseline'!L679="No",2,""))</f>
        <v/>
      </c>
      <c r="M679" s="192" t="str">
        <f>IF('DATA - Baseline'!M679="Yes",1,IF('DATA - Baseline'!M679="No",2,""))</f>
        <v/>
      </c>
      <c r="N679" s="178" t="str">
        <f>IF('DATA - Baseline'!N679="Relaxed",1,IF('DATA - Baseline'!N679="Rushed",2,IF('DATA - Baseline'!N679="Happy",3,IF('DATA - Baseline'!N679="Frustrated",4,IF('DATA - Baseline'!N679="Other",5,"")))))</f>
        <v/>
      </c>
      <c r="O679" s="176"/>
      <c r="P679" s="178" t="str">
        <f>IF('DATA - Baseline'!P679="","",'DATA - Baseline'!P679)</f>
        <v/>
      </c>
      <c r="Q679" s="178" t="str">
        <f>IF('DATA - Baseline'!Q679="Boy",1,IF('DATA - Baseline'!Q679="Girl",2,""))</f>
        <v/>
      </c>
      <c r="R679" s="192" t="str">
        <f>IF('DATA - Baseline'!R679&gt;0,'DATA - Baseline'!R679,"")</f>
        <v/>
      </c>
      <c r="S679" s="178" t="str">
        <f>IF('DATA - Baseline'!S679="Less than 0.5km",1,IF('DATA - Baseline'!S679="0.51 to 1.59km",2,IF('DATA - Baseline'!S679="1.6 to 3km",3,IF('DATA - Baseline'!S679="Over 3km",4, ""))))</f>
        <v/>
      </c>
      <c r="T679" s="126"/>
      <c r="U679" s="135"/>
      <c r="V679" s="135"/>
      <c r="W679" s="135"/>
      <c r="X679" s="135"/>
      <c r="Y679" s="135"/>
      <c r="Z679" s="178" t="str">
        <f>IF('DATA - Baseline'!Z679="STRONGLY AGREE",1,IF('DATA - Baseline'!Z679="AGREE",2,IF('DATA - Baseline'!Z679="DISAGREE",3,IF('DATA - Baseline'!Z679="STRONGLY DISAGREE",4, ""))))</f>
        <v/>
      </c>
      <c r="AA679" s="178" t="str">
        <f>IF(C679="","",(IF(COUNTA('DATA - Baseline'!AB679:AV679)&gt;0,1,2)))</f>
        <v/>
      </c>
      <c r="AB679" s="152"/>
      <c r="AC679" s="153"/>
      <c r="AD679" s="153"/>
      <c r="AE679" s="153"/>
      <c r="AF679" s="153"/>
      <c r="AG679" s="153"/>
      <c r="AH679" s="151"/>
      <c r="AI679" s="156"/>
      <c r="AJ679" s="156"/>
      <c r="AK679" s="156"/>
      <c r="AL679" s="156"/>
      <c r="AM679" s="156"/>
      <c r="AN679" s="156"/>
      <c r="AO679" s="157"/>
      <c r="AP679" s="158"/>
      <c r="AQ679" s="158"/>
      <c r="AR679" s="158"/>
      <c r="AS679" s="158"/>
      <c r="AT679" s="158"/>
      <c r="AU679" s="158"/>
      <c r="AV679" s="158"/>
      <c r="AW679" s="178" t="str">
        <f>IF('DATA - Baseline'!AW679="Relaxed",1,IF('DATA - Baseline'!AW679="Rushed",2,IF('DATA - Baseline'!AW679="Happy",3,IF('DATA - Baseline'!AW679="Tired",4,""))))</f>
        <v/>
      </c>
      <c r="AX679" s="178" t="str">
        <f>IF('DATA - Baseline'!AX679="Relaxed",1,IF('DATA - Baseline'!AX679="Rushed",2,IF('DATA - Baseline'!AX679="Happy",3,IF('DATA - Baseline'!AX679="Tired",4,""))))</f>
        <v/>
      </c>
      <c r="AY679" s="154"/>
      <c r="AZ679" s="314" t="str">
        <f>IF('DATA - Baseline'!AZ679="Yes",1,IF('DATA - Baseline'!AZ679="No",2,""))</f>
        <v/>
      </c>
      <c r="BA679" s="273"/>
      <c r="BB679" s="159"/>
      <c r="BC679" s="159"/>
      <c r="BE679" s="175"/>
    </row>
    <row r="680" spans="1:57" s="132" customFormat="1" ht="15" x14ac:dyDescent="0.3">
      <c r="A680" s="148"/>
      <c r="B680" s="149"/>
      <c r="C680" s="236" t="str">
        <f t="shared" si="10"/>
        <v/>
      </c>
      <c r="D680" s="198" t="str">
        <f>IF('DATA - Baseline'!D680="","",'DATA - Baseline'!D680)</f>
        <v/>
      </c>
      <c r="E680" s="178" t="str">
        <f>IF('DATA - Baseline'!E680="","",'DATA - Baseline'!E680)</f>
        <v/>
      </c>
      <c r="F680" s="178" t="str">
        <f>IF('DATA - Baseline'!F680="","",'DATA - Baseline'!F680)</f>
        <v/>
      </c>
      <c r="G680" s="178" t="str">
        <f>IF('DATA - Baseline'!G679="","",INDEX(Codes,MATCH('DATA - Baseline'!G679,Modes,0)))</f>
        <v/>
      </c>
      <c r="H680" s="178"/>
      <c r="I680" s="178" t="str">
        <f>IF('DATA - Baseline'!I680="","",INDEX(Codes,MATCH('DATA - Baseline'!I680,Modes,0)))</f>
        <v/>
      </c>
      <c r="J680" s="134"/>
      <c r="K680" s="192" t="str">
        <f>IF('DATA - Baseline'!K680=0,"",IF('DATA - Baseline'!K680="","",'DATA - Baseline'!K680))</f>
        <v/>
      </c>
      <c r="L680" s="192" t="str">
        <f>IF('DATA - Baseline'!L680="Yes",1,IF('DATA - Baseline'!L680="No",2,""))</f>
        <v/>
      </c>
      <c r="M680" s="192" t="str">
        <f>IF('DATA - Baseline'!M680="Yes",1,IF('DATA - Baseline'!M680="No",2,""))</f>
        <v/>
      </c>
      <c r="N680" s="178" t="str">
        <f>IF('DATA - Baseline'!N680="Relaxed",1,IF('DATA - Baseline'!N680="Rushed",2,IF('DATA - Baseline'!N680="Happy",3,IF('DATA - Baseline'!N680="Frustrated",4,IF('DATA - Baseline'!N680="Other",5,"")))))</f>
        <v/>
      </c>
      <c r="O680" s="176"/>
      <c r="P680" s="178" t="str">
        <f>IF('DATA - Baseline'!P680="","",'DATA - Baseline'!P680)</f>
        <v/>
      </c>
      <c r="Q680" s="178" t="str">
        <f>IF('DATA - Baseline'!Q680="Boy",1,IF('DATA - Baseline'!Q680="Girl",2,""))</f>
        <v/>
      </c>
      <c r="R680" s="192" t="str">
        <f>IF('DATA - Baseline'!R680&gt;0,'DATA - Baseline'!R680,"")</f>
        <v/>
      </c>
      <c r="S680" s="178" t="str">
        <f>IF('DATA - Baseline'!S680="Less than 0.5km",1,IF('DATA - Baseline'!S680="0.51 to 1.59km",2,IF('DATA - Baseline'!S680="1.6 to 3km",3,IF('DATA - Baseline'!S680="Over 3km",4, ""))))</f>
        <v/>
      </c>
      <c r="T680" s="126"/>
      <c r="U680" s="135"/>
      <c r="V680" s="135"/>
      <c r="W680" s="135"/>
      <c r="X680" s="135"/>
      <c r="Y680" s="135"/>
      <c r="Z680" s="178" t="str">
        <f>IF('DATA - Baseline'!Z680="STRONGLY AGREE",1,IF('DATA - Baseline'!Z680="AGREE",2,IF('DATA - Baseline'!Z680="DISAGREE",3,IF('DATA - Baseline'!Z680="STRONGLY DISAGREE",4, ""))))</f>
        <v/>
      </c>
      <c r="AA680" s="178" t="str">
        <f>IF(C680="","",(IF(COUNTA('DATA - Baseline'!AB680:AV680)&gt;0,1,2)))</f>
        <v/>
      </c>
      <c r="AB680" s="152"/>
      <c r="AC680" s="153"/>
      <c r="AD680" s="153"/>
      <c r="AE680" s="153"/>
      <c r="AF680" s="153"/>
      <c r="AG680" s="153"/>
      <c r="AH680" s="151"/>
      <c r="AI680" s="156"/>
      <c r="AJ680" s="156"/>
      <c r="AK680" s="156"/>
      <c r="AL680" s="156"/>
      <c r="AM680" s="156"/>
      <c r="AN680" s="156"/>
      <c r="AO680" s="157"/>
      <c r="AP680" s="158"/>
      <c r="AQ680" s="158"/>
      <c r="AR680" s="158"/>
      <c r="AS680" s="158"/>
      <c r="AT680" s="158"/>
      <c r="AU680" s="158"/>
      <c r="AV680" s="158"/>
      <c r="AW680" s="178" t="str">
        <f>IF('DATA - Baseline'!AW680="Relaxed",1,IF('DATA - Baseline'!AW680="Rushed",2,IF('DATA - Baseline'!AW680="Happy",3,IF('DATA - Baseline'!AW680="Tired",4,""))))</f>
        <v/>
      </c>
      <c r="AX680" s="178" t="str">
        <f>IF('DATA - Baseline'!AX680="Relaxed",1,IF('DATA - Baseline'!AX680="Rushed",2,IF('DATA - Baseline'!AX680="Happy",3,IF('DATA - Baseline'!AX680="Tired",4,""))))</f>
        <v/>
      </c>
      <c r="AY680" s="154"/>
      <c r="AZ680" s="314" t="str">
        <f>IF('DATA - Baseline'!AZ680="Yes",1,IF('DATA - Baseline'!AZ680="No",2,""))</f>
        <v/>
      </c>
      <c r="BA680" s="273"/>
      <c r="BB680" s="159"/>
      <c r="BC680" s="159"/>
      <c r="BE680" s="175"/>
    </row>
    <row r="681" spans="1:57" s="132" customFormat="1" ht="15" x14ac:dyDescent="0.3">
      <c r="A681" s="148"/>
      <c r="B681" s="149"/>
      <c r="C681" s="236" t="str">
        <f t="shared" si="10"/>
        <v/>
      </c>
      <c r="D681" s="198" t="str">
        <f>IF('DATA - Baseline'!D681="","",'DATA - Baseline'!D681)</f>
        <v/>
      </c>
      <c r="E681" s="178" t="str">
        <f>IF('DATA - Baseline'!E681="","",'DATA - Baseline'!E681)</f>
        <v/>
      </c>
      <c r="F681" s="178" t="str">
        <f>IF('DATA - Baseline'!F681="","",'DATA - Baseline'!F681)</f>
        <v/>
      </c>
      <c r="G681" s="178" t="str">
        <f>IF('DATA - Baseline'!G680="","",INDEX(Codes,MATCH('DATA - Baseline'!G680,Modes,0)))</f>
        <v/>
      </c>
      <c r="H681" s="178"/>
      <c r="I681" s="178" t="str">
        <f>IF('DATA - Baseline'!I681="","",INDEX(Codes,MATCH('DATA - Baseline'!I681,Modes,0)))</f>
        <v/>
      </c>
      <c r="J681" s="134"/>
      <c r="K681" s="192" t="str">
        <f>IF('DATA - Baseline'!K681=0,"",IF('DATA - Baseline'!K681="","",'DATA - Baseline'!K681))</f>
        <v/>
      </c>
      <c r="L681" s="192" t="str">
        <f>IF('DATA - Baseline'!L681="Yes",1,IF('DATA - Baseline'!L681="No",2,""))</f>
        <v/>
      </c>
      <c r="M681" s="192" t="str">
        <f>IF('DATA - Baseline'!M681="Yes",1,IF('DATA - Baseline'!M681="No",2,""))</f>
        <v/>
      </c>
      <c r="N681" s="178" t="str">
        <f>IF('DATA - Baseline'!N681="Relaxed",1,IF('DATA - Baseline'!N681="Rushed",2,IF('DATA - Baseline'!N681="Happy",3,IF('DATA - Baseline'!N681="Frustrated",4,IF('DATA - Baseline'!N681="Other",5,"")))))</f>
        <v/>
      </c>
      <c r="O681" s="176"/>
      <c r="P681" s="178" t="str">
        <f>IF('DATA - Baseline'!P681="","",'DATA - Baseline'!P681)</f>
        <v/>
      </c>
      <c r="Q681" s="178" t="str">
        <f>IF('DATA - Baseline'!Q681="Boy",1,IF('DATA - Baseline'!Q681="Girl",2,""))</f>
        <v/>
      </c>
      <c r="R681" s="192" t="str">
        <f>IF('DATA - Baseline'!R681&gt;0,'DATA - Baseline'!R681,"")</f>
        <v/>
      </c>
      <c r="S681" s="178" t="str">
        <f>IF('DATA - Baseline'!S681="Less than 0.5km",1,IF('DATA - Baseline'!S681="0.51 to 1.59km",2,IF('DATA - Baseline'!S681="1.6 to 3km",3,IF('DATA - Baseline'!S681="Over 3km",4, ""))))</f>
        <v/>
      </c>
      <c r="T681" s="126"/>
      <c r="U681" s="135"/>
      <c r="V681" s="135"/>
      <c r="W681" s="135"/>
      <c r="X681" s="135"/>
      <c r="Y681" s="135"/>
      <c r="Z681" s="178" t="str">
        <f>IF('DATA - Baseline'!Z681="STRONGLY AGREE",1,IF('DATA - Baseline'!Z681="AGREE",2,IF('DATA - Baseline'!Z681="DISAGREE",3,IF('DATA - Baseline'!Z681="STRONGLY DISAGREE",4, ""))))</f>
        <v/>
      </c>
      <c r="AA681" s="178" t="str">
        <f>IF(C681="","",(IF(COUNTA('DATA - Baseline'!AB681:AV681)&gt;0,1,2)))</f>
        <v/>
      </c>
      <c r="AB681" s="152"/>
      <c r="AC681" s="153"/>
      <c r="AD681" s="153"/>
      <c r="AE681" s="153"/>
      <c r="AF681" s="153"/>
      <c r="AG681" s="153"/>
      <c r="AH681" s="151"/>
      <c r="AI681" s="156"/>
      <c r="AJ681" s="156"/>
      <c r="AK681" s="156"/>
      <c r="AL681" s="156"/>
      <c r="AM681" s="156"/>
      <c r="AN681" s="156"/>
      <c r="AO681" s="157"/>
      <c r="AP681" s="158"/>
      <c r="AQ681" s="158"/>
      <c r="AR681" s="158"/>
      <c r="AS681" s="158"/>
      <c r="AT681" s="158"/>
      <c r="AU681" s="158"/>
      <c r="AV681" s="158"/>
      <c r="AW681" s="178" t="str">
        <f>IF('DATA - Baseline'!AW681="Relaxed",1,IF('DATA - Baseline'!AW681="Rushed",2,IF('DATA - Baseline'!AW681="Happy",3,IF('DATA - Baseline'!AW681="Tired",4,""))))</f>
        <v/>
      </c>
      <c r="AX681" s="178" t="str">
        <f>IF('DATA - Baseline'!AX681="Relaxed",1,IF('DATA - Baseline'!AX681="Rushed",2,IF('DATA - Baseline'!AX681="Happy",3,IF('DATA - Baseline'!AX681="Tired",4,""))))</f>
        <v/>
      </c>
      <c r="AY681" s="154"/>
      <c r="AZ681" s="314" t="str">
        <f>IF('DATA - Baseline'!AZ681="Yes",1,IF('DATA - Baseline'!AZ681="No",2,""))</f>
        <v/>
      </c>
      <c r="BA681" s="273"/>
      <c r="BB681" s="159"/>
      <c r="BC681" s="159"/>
      <c r="BE681" s="175"/>
    </row>
    <row r="682" spans="1:57" s="132" customFormat="1" ht="15" x14ac:dyDescent="0.3">
      <c r="A682" s="148"/>
      <c r="B682" s="149"/>
      <c r="C682" s="236" t="str">
        <f t="shared" si="10"/>
        <v/>
      </c>
      <c r="D682" s="198" t="str">
        <f>IF('DATA - Baseline'!D682="","",'DATA - Baseline'!D682)</f>
        <v/>
      </c>
      <c r="E682" s="178" t="str">
        <f>IF('DATA - Baseline'!E682="","",'DATA - Baseline'!E682)</f>
        <v/>
      </c>
      <c r="F682" s="178" t="str">
        <f>IF('DATA - Baseline'!F682="","",'DATA - Baseline'!F682)</f>
        <v/>
      </c>
      <c r="G682" s="178" t="str">
        <f>IF('DATA - Baseline'!G681="","",INDEX(Codes,MATCH('DATA - Baseline'!G681,Modes,0)))</f>
        <v/>
      </c>
      <c r="H682" s="178"/>
      <c r="I682" s="178" t="str">
        <f>IF('DATA - Baseline'!I682="","",INDEX(Codes,MATCH('DATA - Baseline'!I682,Modes,0)))</f>
        <v/>
      </c>
      <c r="J682" s="134"/>
      <c r="K682" s="192" t="str">
        <f>IF('DATA - Baseline'!K682=0,"",IF('DATA - Baseline'!K682="","",'DATA - Baseline'!K682))</f>
        <v/>
      </c>
      <c r="L682" s="192" t="str">
        <f>IF('DATA - Baseline'!L682="Yes",1,IF('DATA - Baseline'!L682="No",2,""))</f>
        <v/>
      </c>
      <c r="M682" s="192" t="str">
        <f>IF('DATA - Baseline'!M682="Yes",1,IF('DATA - Baseline'!M682="No",2,""))</f>
        <v/>
      </c>
      <c r="N682" s="178" t="str">
        <f>IF('DATA - Baseline'!N682="Relaxed",1,IF('DATA - Baseline'!N682="Rushed",2,IF('DATA - Baseline'!N682="Happy",3,IF('DATA - Baseline'!N682="Frustrated",4,IF('DATA - Baseline'!N682="Other",5,"")))))</f>
        <v/>
      </c>
      <c r="O682" s="176"/>
      <c r="P682" s="178" t="str">
        <f>IF('DATA - Baseline'!P682="","",'DATA - Baseline'!P682)</f>
        <v/>
      </c>
      <c r="Q682" s="178" t="str">
        <f>IF('DATA - Baseline'!Q682="Boy",1,IF('DATA - Baseline'!Q682="Girl",2,""))</f>
        <v/>
      </c>
      <c r="R682" s="192" t="str">
        <f>IF('DATA - Baseline'!R682&gt;0,'DATA - Baseline'!R682,"")</f>
        <v/>
      </c>
      <c r="S682" s="178" t="str">
        <f>IF('DATA - Baseline'!S682="Less than 0.5km",1,IF('DATA - Baseline'!S682="0.51 to 1.59km",2,IF('DATA - Baseline'!S682="1.6 to 3km",3,IF('DATA - Baseline'!S682="Over 3km",4, ""))))</f>
        <v/>
      </c>
      <c r="T682" s="126"/>
      <c r="U682" s="135"/>
      <c r="V682" s="135"/>
      <c r="W682" s="135"/>
      <c r="X682" s="135"/>
      <c r="Y682" s="135"/>
      <c r="Z682" s="178" t="str">
        <f>IF('DATA - Baseline'!Z682="STRONGLY AGREE",1,IF('DATA - Baseline'!Z682="AGREE",2,IF('DATA - Baseline'!Z682="DISAGREE",3,IF('DATA - Baseline'!Z682="STRONGLY DISAGREE",4, ""))))</f>
        <v/>
      </c>
      <c r="AA682" s="178" t="str">
        <f>IF(C682="","",(IF(COUNTA('DATA - Baseline'!AB682:AV682)&gt;0,1,2)))</f>
        <v/>
      </c>
      <c r="AB682" s="152"/>
      <c r="AC682" s="153"/>
      <c r="AD682" s="153"/>
      <c r="AE682" s="153"/>
      <c r="AF682" s="153"/>
      <c r="AG682" s="153"/>
      <c r="AH682" s="151"/>
      <c r="AI682" s="156"/>
      <c r="AJ682" s="156"/>
      <c r="AK682" s="156"/>
      <c r="AL682" s="156"/>
      <c r="AM682" s="156"/>
      <c r="AN682" s="156"/>
      <c r="AO682" s="157"/>
      <c r="AP682" s="158"/>
      <c r="AQ682" s="158"/>
      <c r="AR682" s="158"/>
      <c r="AS682" s="158"/>
      <c r="AT682" s="158"/>
      <c r="AU682" s="158"/>
      <c r="AV682" s="158"/>
      <c r="AW682" s="178" t="str">
        <f>IF('DATA - Baseline'!AW682="Relaxed",1,IF('DATA - Baseline'!AW682="Rushed",2,IF('DATA - Baseline'!AW682="Happy",3,IF('DATA - Baseline'!AW682="Tired",4,""))))</f>
        <v/>
      </c>
      <c r="AX682" s="178" t="str">
        <f>IF('DATA - Baseline'!AX682="Relaxed",1,IF('DATA - Baseline'!AX682="Rushed",2,IF('DATA - Baseline'!AX682="Happy",3,IF('DATA - Baseline'!AX682="Tired",4,""))))</f>
        <v/>
      </c>
      <c r="AY682" s="154"/>
      <c r="AZ682" s="314" t="str">
        <f>IF('DATA - Baseline'!AZ682="Yes",1,IF('DATA - Baseline'!AZ682="No",2,""))</f>
        <v/>
      </c>
      <c r="BA682" s="273"/>
      <c r="BB682" s="159"/>
      <c r="BC682" s="159"/>
      <c r="BE682" s="175"/>
    </row>
    <row r="683" spans="1:57" s="132" customFormat="1" ht="15" x14ac:dyDescent="0.3">
      <c r="A683" s="148"/>
      <c r="B683" s="149"/>
      <c r="C683" s="236" t="str">
        <f t="shared" si="10"/>
        <v/>
      </c>
      <c r="D683" s="198" t="str">
        <f>IF('DATA - Baseline'!D683="","",'DATA - Baseline'!D683)</f>
        <v/>
      </c>
      <c r="E683" s="178" t="str">
        <f>IF('DATA - Baseline'!E683="","",'DATA - Baseline'!E683)</f>
        <v/>
      </c>
      <c r="F683" s="178" t="str">
        <f>IF('DATA - Baseline'!F683="","",'DATA - Baseline'!F683)</f>
        <v/>
      </c>
      <c r="G683" s="178" t="str">
        <f>IF('DATA - Baseline'!G682="","",INDEX(Codes,MATCH('DATA - Baseline'!G682,Modes,0)))</f>
        <v/>
      </c>
      <c r="H683" s="178"/>
      <c r="I683" s="178" t="str">
        <f>IF('DATA - Baseline'!I683="","",INDEX(Codes,MATCH('DATA - Baseline'!I683,Modes,0)))</f>
        <v/>
      </c>
      <c r="J683" s="134"/>
      <c r="K683" s="192" t="str">
        <f>IF('DATA - Baseline'!K683=0,"",IF('DATA - Baseline'!K683="","",'DATA - Baseline'!K683))</f>
        <v/>
      </c>
      <c r="L683" s="192" t="str">
        <f>IF('DATA - Baseline'!L683="Yes",1,IF('DATA - Baseline'!L683="No",2,""))</f>
        <v/>
      </c>
      <c r="M683" s="192" t="str">
        <f>IF('DATA - Baseline'!M683="Yes",1,IF('DATA - Baseline'!M683="No",2,""))</f>
        <v/>
      </c>
      <c r="N683" s="178" t="str">
        <f>IF('DATA - Baseline'!N683="Relaxed",1,IF('DATA - Baseline'!N683="Rushed",2,IF('DATA - Baseline'!N683="Happy",3,IF('DATA - Baseline'!N683="Frustrated",4,IF('DATA - Baseline'!N683="Other",5,"")))))</f>
        <v/>
      </c>
      <c r="O683" s="176"/>
      <c r="P683" s="178" t="str">
        <f>IF('DATA - Baseline'!P683="","",'DATA - Baseline'!P683)</f>
        <v/>
      </c>
      <c r="Q683" s="178" t="str">
        <f>IF('DATA - Baseline'!Q683="Boy",1,IF('DATA - Baseline'!Q683="Girl",2,""))</f>
        <v/>
      </c>
      <c r="R683" s="192" t="str">
        <f>IF('DATA - Baseline'!R683&gt;0,'DATA - Baseline'!R683,"")</f>
        <v/>
      </c>
      <c r="S683" s="178" t="str">
        <f>IF('DATA - Baseline'!S683="Less than 0.5km",1,IF('DATA - Baseline'!S683="0.51 to 1.59km",2,IF('DATA - Baseline'!S683="1.6 to 3km",3,IF('DATA - Baseline'!S683="Over 3km",4, ""))))</f>
        <v/>
      </c>
      <c r="T683" s="126"/>
      <c r="U683" s="135"/>
      <c r="V683" s="135"/>
      <c r="W683" s="135"/>
      <c r="X683" s="135"/>
      <c r="Y683" s="135"/>
      <c r="Z683" s="178" t="str">
        <f>IF('DATA - Baseline'!Z683="STRONGLY AGREE",1,IF('DATA - Baseline'!Z683="AGREE",2,IF('DATA - Baseline'!Z683="DISAGREE",3,IF('DATA - Baseline'!Z683="STRONGLY DISAGREE",4, ""))))</f>
        <v/>
      </c>
      <c r="AA683" s="178" t="str">
        <f>IF(C683="","",(IF(COUNTA('DATA - Baseline'!AB683:AV683)&gt;0,1,2)))</f>
        <v/>
      </c>
      <c r="AB683" s="152"/>
      <c r="AC683" s="153"/>
      <c r="AD683" s="153"/>
      <c r="AE683" s="153"/>
      <c r="AF683" s="153"/>
      <c r="AG683" s="153"/>
      <c r="AH683" s="151"/>
      <c r="AI683" s="156"/>
      <c r="AJ683" s="156"/>
      <c r="AK683" s="156"/>
      <c r="AL683" s="156"/>
      <c r="AM683" s="156"/>
      <c r="AN683" s="156"/>
      <c r="AO683" s="157"/>
      <c r="AP683" s="158"/>
      <c r="AQ683" s="158"/>
      <c r="AR683" s="158"/>
      <c r="AS683" s="158"/>
      <c r="AT683" s="158"/>
      <c r="AU683" s="158"/>
      <c r="AV683" s="158"/>
      <c r="AW683" s="178" t="str">
        <f>IF('DATA - Baseline'!AW683="Relaxed",1,IF('DATA - Baseline'!AW683="Rushed",2,IF('DATA - Baseline'!AW683="Happy",3,IF('DATA - Baseline'!AW683="Tired",4,""))))</f>
        <v/>
      </c>
      <c r="AX683" s="178" t="str">
        <f>IF('DATA - Baseline'!AX683="Relaxed",1,IF('DATA - Baseline'!AX683="Rushed",2,IF('DATA - Baseline'!AX683="Happy",3,IF('DATA - Baseline'!AX683="Tired",4,""))))</f>
        <v/>
      </c>
      <c r="AY683" s="154"/>
      <c r="AZ683" s="314" t="str">
        <f>IF('DATA - Baseline'!AZ683="Yes",1,IF('DATA - Baseline'!AZ683="No",2,""))</f>
        <v/>
      </c>
      <c r="BA683" s="273"/>
      <c r="BB683" s="159"/>
      <c r="BC683" s="159"/>
      <c r="BE683" s="175"/>
    </row>
    <row r="684" spans="1:57" s="132" customFormat="1" ht="15" x14ac:dyDescent="0.3">
      <c r="A684" s="148"/>
      <c r="B684" s="149"/>
      <c r="C684" s="236" t="str">
        <f t="shared" si="10"/>
        <v/>
      </c>
      <c r="D684" s="198" t="str">
        <f>IF('DATA - Baseline'!D684="","",'DATA - Baseline'!D684)</f>
        <v/>
      </c>
      <c r="E684" s="178" t="str">
        <f>IF('DATA - Baseline'!E684="","",'DATA - Baseline'!E684)</f>
        <v/>
      </c>
      <c r="F684" s="178" t="str">
        <f>IF('DATA - Baseline'!F684="","",'DATA - Baseline'!F684)</f>
        <v/>
      </c>
      <c r="G684" s="178" t="str">
        <f>IF('DATA - Baseline'!G683="","",INDEX(Codes,MATCH('DATA - Baseline'!G683,Modes,0)))</f>
        <v/>
      </c>
      <c r="H684" s="178"/>
      <c r="I684" s="178" t="str">
        <f>IF('DATA - Baseline'!I684="","",INDEX(Codes,MATCH('DATA - Baseline'!I684,Modes,0)))</f>
        <v/>
      </c>
      <c r="J684" s="134"/>
      <c r="K684" s="192" t="str">
        <f>IF('DATA - Baseline'!K684=0,"",IF('DATA - Baseline'!K684="","",'DATA - Baseline'!K684))</f>
        <v/>
      </c>
      <c r="L684" s="192" t="str">
        <f>IF('DATA - Baseline'!L684="Yes",1,IF('DATA - Baseline'!L684="No",2,""))</f>
        <v/>
      </c>
      <c r="M684" s="192" t="str">
        <f>IF('DATA - Baseline'!M684="Yes",1,IF('DATA - Baseline'!M684="No",2,""))</f>
        <v/>
      </c>
      <c r="N684" s="178" t="str">
        <f>IF('DATA - Baseline'!N684="Relaxed",1,IF('DATA - Baseline'!N684="Rushed",2,IF('DATA - Baseline'!N684="Happy",3,IF('DATA - Baseline'!N684="Frustrated",4,IF('DATA - Baseline'!N684="Other",5,"")))))</f>
        <v/>
      </c>
      <c r="O684" s="176"/>
      <c r="P684" s="178" t="str">
        <f>IF('DATA - Baseline'!P684="","",'DATA - Baseline'!P684)</f>
        <v/>
      </c>
      <c r="Q684" s="178" t="str">
        <f>IF('DATA - Baseline'!Q684="Boy",1,IF('DATA - Baseline'!Q684="Girl",2,""))</f>
        <v/>
      </c>
      <c r="R684" s="192" t="str">
        <f>IF('DATA - Baseline'!R684&gt;0,'DATA - Baseline'!R684,"")</f>
        <v/>
      </c>
      <c r="S684" s="178" t="str">
        <f>IF('DATA - Baseline'!S684="Less than 0.5km",1,IF('DATA - Baseline'!S684="0.51 to 1.59km",2,IF('DATA - Baseline'!S684="1.6 to 3km",3,IF('DATA - Baseline'!S684="Over 3km",4, ""))))</f>
        <v/>
      </c>
      <c r="T684" s="126"/>
      <c r="U684" s="135"/>
      <c r="V684" s="135"/>
      <c r="W684" s="135"/>
      <c r="X684" s="135"/>
      <c r="Y684" s="135"/>
      <c r="Z684" s="178" t="str">
        <f>IF('DATA - Baseline'!Z684="STRONGLY AGREE",1,IF('DATA - Baseline'!Z684="AGREE",2,IF('DATA - Baseline'!Z684="DISAGREE",3,IF('DATA - Baseline'!Z684="STRONGLY DISAGREE",4, ""))))</f>
        <v/>
      </c>
      <c r="AA684" s="178" t="str">
        <f>IF(C684="","",(IF(COUNTA('DATA - Baseline'!AB684:AV684)&gt;0,1,2)))</f>
        <v/>
      </c>
      <c r="AB684" s="152"/>
      <c r="AC684" s="153"/>
      <c r="AD684" s="153"/>
      <c r="AE684" s="153"/>
      <c r="AF684" s="153"/>
      <c r="AG684" s="153"/>
      <c r="AH684" s="151"/>
      <c r="AI684" s="156"/>
      <c r="AJ684" s="156"/>
      <c r="AK684" s="156"/>
      <c r="AL684" s="156"/>
      <c r="AM684" s="156"/>
      <c r="AN684" s="156"/>
      <c r="AO684" s="157"/>
      <c r="AP684" s="158"/>
      <c r="AQ684" s="158"/>
      <c r="AR684" s="158"/>
      <c r="AS684" s="158"/>
      <c r="AT684" s="158"/>
      <c r="AU684" s="158"/>
      <c r="AV684" s="158"/>
      <c r="AW684" s="178" t="str">
        <f>IF('DATA - Baseline'!AW684="Relaxed",1,IF('DATA - Baseline'!AW684="Rushed",2,IF('DATA - Baseline'!AW684="Happy",3,IF('DATA - Baseline'!AW684="Tired",4,""))))</f>
        <v/>
      </c>
      <c r="AX684" s="178" t="str">
        <f>IF('DATA - Baseline'!AX684="Relaxed",1,IF('DATA - Baseline'!AX684="Rushed",2,IF('DATA - Baseline'!AX684="Happy",3,IF('DATA - Baseline'!AX684="Tired",4,""))))</f>
        <v/>
      </c>
      <c r="AY684" s="154"/>
      <c r="AZ684" s="314" t="str">
        <f>IF('DATA - Baseline'!AZ684="Yes",1,IF('DATA - Baseline'!AZ684="No",2,""))</f>
        <v/>
      </c>
      <c r="BA684" s="273"/>
      <c r="BB684" s="159"/>
      <c r="BC684" s="159"/>
      <c r="BE684" s="175"/>
    </row>
    <row r="685" spans="1:57" s="132" customFormat="1" ht="15" x14ac:dyDescent="0.3">
      <c r="A685" s="148"/>
      <c r="B685" s="149"/>
      <c r="C685" s="236" t="str">
        <f t="shared" si="10"/>
        <v/>
      </c>
      <c r="D685" s="198" t="str">
        <f>IF('DATA - Baseline'!D685="","",'DATA - Baseline'!D685)</f>
        <v/>
      </c>
      <c r="E685" s="178" t="str">
        <f>IF('DATA - Baseline'!E685="","",'DATA - Baseline'!E685)</f>
        <v/>
      </c>
      <c r="F685" s="178" t="str">
        <f>IF('DATA - Baseline'!F685="","",'DATA - Baseline'!F685)</f>
        <v/>
      </c>
      <c r="G685" s="178" t="str">
        <f>IF('DATA - Baseline'!G684="","",INDEX(Codes,MATCH('DATA - Baseline'!G684,Modes,0)))</f>
        <v/>
      </c>
      <c r="H685" s="178"/>
      <c r="I685" s="178" t="str">
        <f>IF('DATA - Baseline'!I685="","",INDEX(Codes,MATCH('DATA - Baseline'!I685,Modes,0)))</f>
        <v/>
      </c>
      <c r="J685" s="134"/>
      <c r="K685" s="192" t="str">
        <f>IF('DATA - Baseline'!K685=0,"",IF('DATA - Baseline'!K685="","",'DATA - Baseline'!K685))</f>
        <v/>
      </c>
      <c r="L685" s="192" t="str">
        <f>IF('DATA - Baseline'!L685="Yes",1,IF('DATA - Baseline'!L685="No",2,""))</f>
        <v/>
      </c>
      <c r="M685" s="192" t="str">
        <f>IF('DATA - Baseline'!M685="Yes",1,IF('DATA - Baseline'!M685="No",2,""))</f>
        <v/>
      </c>
      <c r="N685" s="178" t="str">
        <f>IF('DATA - Baseline'!N685="Relaxed",1,IF('DATA - Baseline'!N685="Rushed",2,IF('DATA - Baseline'!N685="Happy",3,IF('DATA - Baseline'!N685="Frustrated",4,IF('DATA - Baseline'!N685="Other",5,"")))))</f>
        <v/>
      </c>
      <c r="O685" s="176"/>
      <c r="P685" s="178" t="str">
        <f>IF('DATA - Baseline'!P685="","",'DATA - Baseline'!P685)</f>
        <v/>
      </c>
      <c r="Q685" s="178" t="str">
        <f>IF('DATA - Baseline'!Q685="Boy",1,IF('DATA - Baseline'!Q685="Girl",2,""))</f>
        <v/>
      </c>
      <c r="R685" s="192" t="str">
        <f>IF('DATA - Baseline'!R685&gt;0,'DATA - Baseline'!R685,"")</f>
        <v/>
      </c>
      <c r="S685" s="178" t="str">
        <f>IF('DATA - Baseline'!S685="Less than 0.5km",1,IF('DATA - Baseline'!S685="0.51 to 1.59km",2,IF('DATA - Baseline'!S685="1.6 to 3km",3,IF('DATA - Baseline'!S685="Over 3km",4, ""))))</f>
        <v/>
      </c>
      <c r="T685" s="126"/>
      <c r="U685" s="135"/>
      <c r="V685" s="135"/>
      <c r="W685" s="135"/>
      <c r="X685" s="135"/>
      <c r="Y685" s="135"/>
      <c r="Z685" s="178" t="str">
        <f>IF('DATA - Baseline'!Z685="STRONGLY AGREE",1,IF('DATA - Baseline'!Z685="AGREE",2,IF('DATA - Baseline'!Z685="DISAGREE",3,IF('DATA - Baseline'!Z685="STRONGLY DISAGREE",4, ""))))</f>
        <v/>
      </c>
      <c r="AA685" s="178" t="str">
        <f>IF(C685="","",(IF(COUNTA('DATA - Baseline'!AB685:AV685)&gt;0,1,2)))</f>
        <v/>
      </c>
      <c r="AB685" s="152"/>
      <c r="AC685" s="153"/>
      <c r="AD685" s="153"/>
      <c r="AE685" s="153"/>
      <c r="AF685" s="153"/>
      <c r="AG685" s="153"/>
      <c r="AH685" s="151"/>
      <c r="AI685" s="156"/>
      <c r="AJ685" s="156"/>
      <c r="AK685" s="156"/>
      <c r="AL685" s="156"/>
      <c r="AM685" s="156"/>
      <c r="AN685" s="156"/>
      <c r="AO685" s="157"/>
      <c r="AP685" s="158"/>
      <c r="AQ685" s="158"/>
      <c r="AR685" s="158"/>
      <c r="AS685" s="158"/>
      <c r="AT685" s="158"/>
      <c r="AU685" s="158"/>
      <c r="AV685" s="158"/>
      <c r="AW685" s="178" t="str">
        <f>IF('DATA - Baseline'!AW685="Relaxed",1,IF('DATA - Baseline'!AW685="Rushed",2,IF('DATA - Baseline'!AW685="Happy",3,IF('DATA - Baseline'!AW685="Tired",4,""))))</f>
        <v/>
      </c>
      <c r="AX685" s="178" t="str">
        <f>IF('DATA - Baseline'!AX685="Relaxed",1,IF('DATA - Baseline'!AX685="Rushed",2,IF('DATA - Baseline'!AX685="Happy",3,IF('DATA - Baseline'!AX685="Tired",4,""))))</f>
        <v/>
      </c>
      <c r="AY685" s="154"/>
      <c r="AZ685" s="314" t="str">
        <f>IF('DATA - Baseline'!AZ685="Yes",1,IF('DATA - Baseline'!AZ685="No",2,""))</f>
        <v/>
      </c>
      <c r="BA685" s="273"/>
      <c r="BB685" s="159"/>
      <c r="BC685" s="159"/>
      <c r="BE685" s="175"/>
    </row>
    <row r="686" spans="1:57" s="132" customFormat="1" ht="15" x14ac:dyDescent="0.3">
      <c r="A686" s="148"/>
      <c r="B686" s="149"/>
      <c r="C686" s="236" t="str">
        <f t="shared" si="10"/>
        <v/>
      </c>
      <c r="D686" s="198" t="str">
        <f>IF('DATA - Baseline'!D686="","",'DATA - Baseline'!D686)</f>
        <v/>
      </c>
      <c r="E686" s="178" t="str">
        <f>IF('DATA - Baseline'!E686="","",'DATA - Baseline'!E686)</f>
        <v/>
      </c>
      <c r="F686" s="178" t="str">
        <f>IF('DATA - Baseline'!F686="","",'DATA - Baseline'!F686)</f>
        <v/>
      </c>
      <c r="G686" s="178" t="str">
        <f>IF('DATA - Baseline'!G685="","",INDEX(Codes,MATCH('DATA - Baseline'!G685,Modes,0)))</f>
        <v/>
      </c>
      <c r="H686" s="178"/>
      <c r="I686" s="178" t="str">
        <f>IF('DATA - Baseline'!I686="","",INDEX(Codes,MATCH('DATA - Baseline'!I686,Modes,0)))</f>
        <v/>
      </c>
      <c r="J686" s="134"/>
      <c r="K686" s="192" t="str">
        <f>IF('DATA - Baseline'!K686=0,"",IF('DATA - Baseline'!K686="","",'DATA - Baseline'!K686))</f>
        <v/>
      </c>
      <c r="L686" s="192" t="str">
        <f>IF('DATA - Baseline'!L686="Yes",1,IF('DATA - Baseline'!L686="No",2,""))</f>
        <v/>
      </c>
      <c r="M686" s="192" t="str">
        <f>IF('DATA - Baseline'!M686="Yes",1,IF('DATA - Baseline'!M686="No",2,""))</f>
        <v/>
      </c>
      <c r="N686" s="178" t="str">
        <f>IF('DATA - Baseline'!N686="Relaxed",1,IF('DATA - Baseline'!N686="Rushed",2,IF('DATA - Baseline'!N686="Happy",3,IF('DATA - Baseline'!N686="Frustrated",4,IF('DATA - Baseline'!N686="Other",5,"")))))</f>
        <v/>
      </c>
      <c r="O686" s="176"/>
      <c r="P686" s="178" t="str">
        <f>IF('DATA - Baseline'!P686="","",'DATA - Baseline'!P686)</f>
        <v/>
      </c>
      <c r="Q686" s="178" t="str">
        <f>IF('DATA - Baseline'!Q686="Boy",1,IF('DATA - Baseline'!Q686="Girl",2,""))</f>
        <v/>
      </c>
      <c r="R686" s="192" t="str">
        <f>IF('DATA - Baseline'!R686&gt;0,'DATA - Baseline'!R686,"")</f>
        <v/>
      </c>
      <c r="S686" s="178" t="str">
        <f>IF('DATA - Baseline'!S686="Less than 0.5km",1,IF('DATA - Baseline'!S686="0.51 to 1.59km",2,IF('DATA - Baseline'!S686="1.6 to 3km",3,IF('DATA - Baseline'!S686="Over 3km",4, ""))))</f>
        <v/>
      </c>
      <c r="T686" s="126"/>
      <c r="U686" s="135"/>
      <c r="V686" s="135"/>
      <c r="W686" s="135"/>
      <c r="X686" s="135"/>
      <c r="Y686" s="135"/>
      <c r="Z686" s="178" t="str">
        <f>IF('DATA - Baseline'!Z686="STRONGLY AGREE",1,IF('DATA - Baseline'!Z686="AGREE",2,IF('DATA - Baseline'!Z686="DISAGREE",3,IF('DATA - Baseline'!Z686="STRONGLY DISAGREE",4, ""))))</f>
        <v/>
      </c>
      <c r="AA686" s="178" t="str">
        <f>IF(C686="","",(IF(COUNTA('DATA - Baseline'!AB686:AV686)&gt;0,1,2)))</f>
        <v/>
      </c>
      <c r="AB686" s="152"/>
      <c r="AC686" s="153"/>
      <c r="AD686" s="153"/>
      <c r="AE686" s="153"/>
      <c r="AF686" s="153"/>
      <c r="AG686" s="153"/>
      <c r="AH686" s="151"/>
      <c r="AI686" s="156"/>
      <c r="AJ686" s="156"/>
      <c r="AK686" s="156"/>
      <c r="AL686" s="156"/>
      <c r="AM686" s="156"/>
      <c r="AN686" s="156"/>
      <c r="AO686" s="157"/>
      <c r="AP686" s="158"/>
      <c r="AQ686" s="158"/>
      <c r="AR686" s="158"/>
      <c r="AS686" s="158"/>
      <c r="AT686" s="158"/>
      <c r="AU686" s="158"/>
      <c r="AV686" s="158"/>
      <c r="AW686" s="178" t="str">
        <f>IF('DATA - Baseline'!AW686="Relaxed",1,IF('DATA - Baseline'!AW686="Rushed",2,IF('DATA - Baseline'!AW686="Happy",3,IF('DATA - Baseline'!AW686="Tired",4,""))))</f>
        <v/>
      </c>
      <c r="AX686" s="178" t="str">
        <f>IF('DATA - Baseline'!AX686="Relaxed",1,IF('DATA - Baseline'!AX686="Rushed",2,IF('DATA - Baseline'!AX686="Happy",3,IF('DATA - Baseline'!AX686="Tired",4,""))))</f>
        <v/>
      </c>
      <c r="AY686" s="154"/>
      <c r="AZ686" s="314" t="str">
        <f>IF('DATA - Baseline'!AZ686="Yes",1,IF('DATA - Baseline'!AZ686="No",2,""))</f>
        <v/>
      </c>
      <c r="BA686" s="273"/>
      <c r="BB686" s="159"/>
      <c r="BC686" s="159"/>
      <c r="BE686" s="175"/>
    </row>
    <row r="687" spans="1:57" s="132" customFormat="1" ht="15" x14ac:dyDescent="0.3">
      <c r="A687" s="148"/>
      <c r="B687" s="149"/>
      <c r="C687" s="236" t="str">
        <f t="shared" si="10"/>
        <v/>
      </c>
      <c r="D687" s="198" t="str">
        <f>IF('DATA - Baseline'!D687="","",'DATA - Baseline'!D687)</f>
        <v/>
      </c>
      <c r="E687" s="178" t="str">
        <f>IF('DATA - Baseline'!E687="","",'DATA - Baseline'!E687)</f>
        <v/>
      </c>
      <c r="F687" s="178" t="str">
        <f>IF('DATA - Baseline'!F687="","",'DATA - Baseline'!F687)</f>
        <v/>
      </c>
      <c r="G687" s="178" t="str">
        <f>IF('DATA - Baseline'!G686="","",INDEX(Codes,MATCH('DATA - Baseline'!G686,Modes,0)))</f>
        <v/>
      </c>
      <c r="H687" s="178"/>
      <c r="I687" s="178" t="str">
        <f>IF('DATA - Baseline'!I687="","",INDEX(Codes,MATCH('DATA - Baseline'!I687,Modes,0)))</f>
        <v/>
      </c>
      <c r="J687" s="134"/>
      <c r="K687" s="192" t="str">
        <f>IF('DATA - Baseline'!K687=0,"",IF('DATA - Baseline'!K687="","",'DATA - Baseline'!K687))</f>
        <v/>
      </c>
      <c r="L687" s="192" t="str">
        <f>IF('DATA - Baseline'!L687="Yes",1,IF('DATA - Baseline'!L687="No",2,""))</f>
        <v/>
      </c>
      <c r="M687" s="192" t="str">
        <f>IF('DATA - Baseline'!M687="Yes",1,IF('DATA - Baseline'!M687="No",2,""))</f>
        <v/>
      </c>
      <c r="N687" s="178" t="str">
        <f>IF('DATA - Baseline'!N687="Relaxed",1,IF('DATA - Baseline'!N687="Rushed",2,IF('DATA - Baseline'!N687="Happy",3,IF('DATA - Baseline'!N687="Frustrated",4,IF('DATA - Baseline'!N687="Other",5,"")))))</f>
        <v/>
      </c>
      <c r="O687" s="176"/>
      <c r="P687" s="178" t="str">
        <f>IF('DATA - Baseline'!P687="","",'DATA - Baseline'!P687)</f>
        <v/>
      </c>
      <c r="Q687" s="178" t="str">
        <f>IF('DATA - Baseline'!Q687="Boy",1,IF('DATA - Baseline'!Q687="Girl",2,""))</f>
        <v/>
      </c>
      <c r="R687" s="192" t="str">
        <f>IF('DATA - Baseline'!R687&gt;0,'DATA - Baseline'!R687,"")</f>
        <v/>
      </c>
      <c r="S687" s="178" t="str">
        <f>IF('DATA - Baseline'!S687="Less than 0.5km",1,IF('DATA - Baseline'!S687="0.51 to 1.59km",2,IF('DATA - Baseline'!S687="1.6 to 3km",3,IF('DATA - Baseline'!S687="Over 3km",4, ""))))</f>
        <v/>
      </c>
      <c r="T687" s="126"/>
      <c r="U687" s="135"/>
      <c r="V687" s="135"/>
      <c r="W687" s="135"/>
      <c r="X687" s="135"/>
      <c r="Y687" s="135"/>
      <c r="Z687" s="178" t="str">
        <f>IF('DATA - Baseline'!Z687="STRONGLY AGREE",1,IF('DATA - Baseline'!Z687="AGREE",2,IF('DATA - Baseline'!Z687="DISAGREE",3,IF('DATA - Baseline'!Z687="STRONGLY DISAGREE",4, ""))))</f>
        <v/>
      </c>
      <c r="AA687" s="178" t="str">
        <f>IF(C687="","",(IF(COUNTA('DATA - Baseline'!AB687:AV687)&gt;0,1,2)))</f>
        <v/>
      </c>
      <c r="AB687" s="152"/>
      <c r="AC687" s="153"/>
      <c r="AD687" s="153"/>
      <c r="AE687" s="153"/>
      <c r="AF687" s="153"/>
      <c r="AG687" s="153"/>
      <c r="AH687" s="151"/>
      <c r="AI687" s="156"/>
      <c r="AJ687" s="156"/>
      <c r="AK687" s="156"/>
      <c r="AL687" s="156"/>
      <c r="AM687" s="156"/>
      <c r="AN687" s="156"/>
      <c r="AO687" s="157"/>
      <c r="AP687" s="158"/>
      <c r="AQ687" s="158"/>
      <c r="AR687" s="158"/>
      <c r="AS687" s="158"/>
      <c r="AT687" s="158"/>
      <c r="AU687" s="158"/>
      <c r="AV687" s="158"/>
      <c r="AW687" s="178" t="str">
        <f>IF('DATA - Baseline'!AW687="Relaxed",1,IF('DATA - Baseline'!AW687="Rushed",2,IF('DATA - Baseline'!AW687="Happy",3,IF('DATA - Baseline'!AW687="Tired",4,""))))</f>
        <v/>
      </c>
      <c r="AX687" s="178" t="str">
        <f>IF('DATA - Baseline'!AX687="Relaxed",1,IF('DATA - Baseline'!AX687="Rushed",2,IF('DATA - Baseline'!AX687="Happy",3,IF('DATA - Baseline'!AX687="Tired",4,""))))</f>
        <v/>
      </c>
      <c r="AY687" s="154"/>
      <c r="AZ687" s="314" t="str">
        <f>IF('DATA - Baseline'!AZ687="Yes",1,IF('DATA - Baseline'!AZ687="No",2,""))</f>
        <v/>
      </c>
      <c r="BA687" s="273"/>
      <c r="BB687" s="159"/>
      <c r="BC687" s="159"/>
      <c r="BE687" s="175"/>
    </row>
    <row r="688" spans="1:57" s="132" customFormat="1" ht="15" x14ac:dyDescent="0.3">
      <c r="A688" s="148"/>
      <c r="B688" s="149"/>
      <c r="C688" s="236" t="str">
        <f t="shared" si="10"/>
        <v/>
      </c>
      <c r="D688" s="198" t="str">
        <f>IF('DATA - Baseline'!D688="","",'DATA - Baseline'!D688)</f>
        <v/>
      </c>
      <c r="E688" s="178" t="str">
        <f>IF('DATA - Baseline'!E688="","",'DATA - Baseline'!E688)</f>
        <v/>
      </c>
      <c r="F688" s="178" t="str">
        <f>IF('DATA - Baseline'!F688="","",'DATA - Baseline'!F688)</f>
        <v/>
      </c>
      <c r="G688" s="178" t="str">
        <f>IF('DATA - Baseline'!G687="","",INDEX(Codes,MATCH('DATA - Baseline'!G687,Modes,0)))</f>
        <v/>
      </c>
      <c r="H688" s="178"/>
      <c r="I688" s="178" t="str">
        <f>IF('DATA - Baseline'!I688="","",INDEX(Codes,MATCH('DATA - Baseline'!I688,Modes,0)))</f>
        <v/>
      </c>
      <c r="J688" s="134"/>
      <c r="K688" s="192" t="str">
        <f>IF('DATA - Baseline'!K688=0,"",IF('DATA - Baseline'!K688="","",'DATA - Baseline'!K688))</f>
        <v/>
      </c>
      <c r="L688" s="192" t="str">
        <f>IF('DATA - Baseline'!L688="Yes",1,IF('DATA - Baseline'!L688="No",2,""))</f>
        <v/>
      </c>
      <c r="M688" s="192" t="str">
        <f>IF('DATA - Baseline'!M688="Yes",1,IF('DATA - Baseline'!M688="No",2,""))</f>
        <v/>
      </c>
      <c r="N688" s="178" t="str">
        <f>IF('DATA - Baseline'!N688="Relaxed",1,IF('DATA - Baseline'!N688="Rushed",2,IF('DATA - Baseline'!N688="Happy",3,IF('DATA - Baseline'!N688="Frustrated",4,IF('DATA - Baseline'!N688="Other",5,"")))))</f>
        <v/>
      </c>
      <c r="O688" s="176"/>
      <c r="P688" s="178" t="str">
        <f>IF('DATA - Baseline'!P688="","",'DATA - Baseline'!P688)</f>
        <v/>
      </c>
      <c r="Q688" s="178" t="str">
        <f>IF('DATA - Baseline'!Q688="Boy",1,IF('DATA - Baseline'!Q688="Girl",2,""))</f>
        <v/>
      </c>
      <c r="R688" s="192" t="str">
        <f>IF('DATA - Baseline'!R688&gt;0,'DATA - Baseline'!R688,"")</f>
        <v/>
      </c>
      <c r="S688" s="178" t="str">
        <f>IF('DATA - Baseline'!S688="Less than 0.5km",1,IF('DATA - Baseline'!S688="0.51 to 1.59km",2,IF('DATA - Baseline'!S688="1.6 to 3km",3,IF('DATA - Baseline'!S688="Over 3km",4, ""))))</f>
        <v/>
      </c>
      <c r="T688" s="126"/>
      <c r="U688" s="135"/>
      <c r="V688" s="135"/>
      <c r="W688" s="135"/>
      <c r="X688" s="135"/>
      <c r="Y688" s="135"/>
      <c r="Z688" s="178" t="str">
        <f>IF('DATA - Baseline'!Z688="STRONGLY AGREE",1,IF('DATA - Baseline'!Z688="AGREE",2,IF('DATA - Baseline'!Z688="DISAGREE",3,IF('DATA - Baseline'!Z688="STRONGLY DISAGREE",4, ""))))</f>
        <v/>
      </c>
      <c r="AA688" s="178" t="str">
        <f>IF(C688="","",(IF(COUNTA('DATA - Baseline'!AB688:AV688)&gt;0,1,2)))</f>
        <v/>
      </c>
      <c r="AB688" s="152"/>
      <c r="AC688" s="153"/>
      <c r="AD688" s="153"/>
      <c r="AE688" s="153"/>
      <c r="AF688" s="153"/>
      <c r="AG688" s="153"/>
      <c r="AH688" s="151"/>
      <c r="AI688" s="156"/>
      <c r="AJ688" s="156"/>
      <c r="AK688" s="156"/>
      <c r="AL688" s="156"/>
      <c r="AM688" s="156"/>
      <c r="AN688" s="156"/>
      <c r="AO688" s="157"/>
      <c r="AP688" s="158"/>
      <c r="AQ688" s="158"/>
      <c r="AR688" s="158"/>
      <c r="AS688" s="158"/>
      <c r="AT688" s="158"/>
      <c r="AU688" s="158"/>
      <c r="AV688" s="158"/>
      <c r="AW688" s="178" t="str">
        <f>IF('DATA - Baseline'!AW688="Relaxed",1,IF('DATA - Baseline'!AW688="Rushed",2,IF('DATA - Baseline'!AW688="Happy",3,IF('DATA - Baseline'!AW688="Tired",4,""))))</f>
        <v/>
      </c>
      <c r="AX688" s="178" t="str">
        <f>IF('DATA - Baseline'!AX688="Relaxed",1,IF('DATA - Baseline'!AX688="Rushed",2,IF('DATA - Baseline'!AX688="Happy",3,IF('DATA - Baseline'!AX688="Tired",4,""))))</f>
        <v/>
      </c>
      <c r="AY688" s="154"/>
      <c r="AZ688" s="314" t="str">
        <f>IF('DATA - Baseline'!AZ688="Yes",1,IF('DATA - Baseline'!AZ688="No",2,""))</f>
        <v/>
      </c>
      <c r="BA688" s="273"/>
      <c r="BB688" s="159"/>
      <c r="BC688" s="159"/>
      <c r="BE688" s="175"/>
    </row>
    <row r="689" spans="1:57" s="132" customFormat="1" ht="15" x14ac:dyDescent="0.3">
      <c r="A689" s="148"/>
      <c r="B689" s="149"/>
      <c r="C689" s="236" t="str">
        <f t="shared" si="10"/>
        <v/>
      </c>
      <c r="D689" s="198" t="str">
        <f>IF('DATA - Baseline'!D689="","",'DATA - Baseline'!D689)</f>
        <v/>
      </c>
      <c r="E689" s="178" t="str">
        <f>IF('DATA - Baseline'!E689="","",'DATA - Baseline'!E689)</f>
        <v/>
      </c>
      <c r="F689" s="178" t="str">
        <f>IF('DATA - Baseline'!F689="","",'DATA - Baseline'!F689)</f>
        <v/>
      </c>
      <c r="G689" s="178" t="str">
        <f>IF('DATA - Baseline'!G688="","",INDEX(Codes,MATCH('DATA - Baseline'!G688,Modes,0)))</f>
        <v/>
      </c>
      <c r="H689" s="178"/>
      <c r="I689" s="178" t="str">
        <f>IF('DATA - Baseline'!I689="","",INDEX(Codes,MATCH('DATA - Baseline'!I689,Modes,0)))</f>
        <v/>
      </c>
      <c r="J689" s="134"/>
      <c r="K689" s="192" t="str">
        <f>IF('DATA - Baseline'!K689=0,"",IF('DATA - Baseline'!K689="","",'DATA - Baseline'!K689))</f>
        <v/>
      </c>
      <c r="L689" s="192" t="str">
        <f>IF('DATA - Baseline'!L689="Yes",1,IF('DATA - Baseline'!L689="No",2,""))</f>
        <v/>
      </c>
      <c r="M689" s="192" t="str">
        <f>IF('DATA - Baseline'!M689="Yes",1,IF('DATA - Baseline'!M689="No",2,""))</f>
        <v/>
      </c>
      <c r="N689" s="178" t="str">
        <f>IF('DATA - Baseline'!N689="Relaxed",1,IF('DATA - Baseline'!N689="Rushed",2,IF('DATA - Baseline'!N689="Happy",3,IF('DATA - Baseline'!N689="Frustrated",4,IF('DATA - Baseline'!N689="Other",5,"")))))</f>
        <v/>
      </c>
      <c r="O689" s="176"/>
      <c r="P689" s="178" t="str">
        <f>IF('DATA - Baseline'!P689="","",'DATA - Baseline'!P689)</f>
        <v/>
      </c>
      <c r="Q689" s="178" t="str">
        <f>IF('DATA - Baseline'!Q689="Boy",1,IF('DATA - Baseline'!Q689="Girl",2,""))</f>
        <v/>
      </c>
      <c r="R689" s="192" t="str">
        <f>IF('DATA - Baseline'!R689&gt;0,'DATA - Baseline'!R689,"")</f>
        <v/>
      </c>
      <c r="S689" s="178" t="str">
        <f>IF('DATA - Baseline'!S689="Less than 0.5km",1,IF('DATA - Baseline'!S689="0.51 to 1.59km",2,IF('DATA - Baseline'!S689="1.6 to 3km",3,IF('DATA - Baseline'!S689="Over 3km",4, ""))))</f>
        <v/>
      </c>
      <c r="T689" s="126"/>
      <c r="U689" s="135"/>
      <c r="V689" s="135"/>
      <c r="W689" s="135"/>
      <c r="X689" s="135"/>
      <c r="Y689" s="135"/>
      <c r="Z689" s="178" t="str">
        <f>IF('DATA - Baseline'!Z689="STRONGLY AGREE",1,IF('DATA - Baseline'!Z689="AGREE",2,IF('DATA - Baseline'!Z689="DISAGREE",3,IF('DATA - Baseline'!Z689="STRONGLY DISAGREE",4, ""))))</f>
        <v/>
      </c>
      <c r="AA689" s="178" t="str">
        <f>IF(C689="","",(IF(COUNTA('DATA - Baseline'!AB689:AV689)&gt;0,1,2)))</f>
        <v/>
      </c>
      <c r="AB689" s="152"/>
      <c r="AC689" s="153"/>
      <c r="AD689" s="153"/>
      <c r="AE689" s="153"/>
      <c r="AF689" s="153"/>
      <c r="AG689" s="153"/>
      <c r="AH689" s="151"/>
      <c r="AI689" s="156"/>
      <c r="AJ689" s="156"/>
      <c r="AK689" s="156"/>
      <c r="AL689" s="156"/>
      <c r="AM689" s="156"/>
      <c r="AN689" s="156"/>
      <c r="AO689" s="157"/>
      <c r="AP689" s="158"/>
      <c r="AQ689" s="158"/>
      <c r="AR689" s="158"/>
      <c r="AS689" s="158"/>
      <c r="AT689" s="158"/>
      <c r="AU689" s="158"/>
      <c r="AV689" s="158"/>
      <c r="AW689" s="178" t="str">
        <f>IF('DATA - Baseline'!AW689="Relaxed",1,IF('DATA - Baseline'!AW689="Rushed",2,IF('DATA - Baseline'!AW689="Happy",3,IF('DATA - Baseline'!AW689="Tired",4,""))))</f>
        <v/>
      </c>
      <c r="AX689" s="178" t="str">
        <f>IF('DATA - Baseline'!AX689="Relaxed",1,IF('DATA - Baseline'!AX689="Rushed",2,IF('DATA - Baseline'!AX689="Happy",3,IF('DATA - Baseline'!AX689="Tired",4,""))))</f>
        <v/>
      </c>
      <c r="AY689" s="154"/>
      <c r="AZ689" s="314" t="str">
        <f>IF('DATA - Baseline'!AZ689="Yes",1,IF('DATA - Baseline'!AZ689="No",2,""))</f>
        <v/>
      </c>
      <c r="BA689" s="273"/>
      <c r="BB689" s="159"/>
      <c r="BC689" s="159"/>
      <c r="BE689" s="175"/>
    </row>
    <row r="690" spans="1:57" s="132" customFormat="1" ht="15" x14ac:dyDescent="0.3">
      <c r="A690" s="148"/>
      <c r="B690" s="149"/>
      <c r="C690" s="236" t="str">
        <f t="shared" si="10"/>
        <v/>
      </c>
      <c r="D690" s="198" t="str">
        <f>IF('DATA - Baseline'!D690="","",'DATA - Baseline'!D690)</f>
        <v/>
      </c>
      <c r="E690" s="178" t="str">
        <f>IF('DATA - Baseline'!E690="","",'DATA - Baseline'!E690)</f>
        <v/>
      </c>
      <c r="F690" s="178" t="str">
        <f>IF('DATA - Baseline'!F690="","",'DATA - Baseline'!F690)</f>
        <v/>
      </c>
      <c r="G690" s="178" t="str">
        <f>IF('DATA - Baseline'!G689="","",INDEX(Codes,MATCH('DATA - Baseline'!G689,Modes,0)))</f>
        <v/>
      </c>
      <c r="H690" s="178"/>
      <c r="I690" s="178" t="str">
        <f>IF('DATA - Baseline'!I690="","",INDEX(Codes,MATCH('DATA - Baseline'!I690,Modes,0)))</f>
        <v/>
      </c>
      <c r="J690" s="134"/>
      <c r="K690" s="192" t="str">
        <f>IF('DATA - Baseline'!K690=0,"",IF('DATA - Baseline'!K690="","",'DATA - Baseline'!K690))</f>
        <v/>
      </c>
      <c r="L690" s="192" t="str">
        <f>IF('DATA - Baseline'!L690="Yes",1,IF('DATA - Baseline'!L690="No",2,""))</f>
        <v/>
      </c>
      <c r="M690" s="192" t="str">
        <f>IF('DATA - Baseline'!M690="Yes",1,IF('DATA - Baseline'!M690="No",2,""))</f>
        <v/>
      </c>
      <c r="N690" s="178" t="str">
        <f>IF('DATA - Baseline'!N690="Relaxed",1,IF('DATA - Baseline'!N690="Rushed",2,IF('DATA - Baseline'!N690="Happy",3,IF('DATA - Baseline'!N690="Frustrated",4,IF('DATA - Baseline'!N690="Other",5,"")))))</f>
        <v/>
      </c>
      <c r="O690" s="176"/>
      <c r="P690" s="178" t="str">
        <f>IF('DATA - Baseline'!P690="","",'DATA - Baseline'!P690)</f>
        <v/>
      </c>
      <c r="Q690" s="178" t="str">
        <f>IF('DATA - Baseline'!Q690="Boy",1,IF('DATA - Baseline'!Q690="Girl",2,""))</f>
        <v/>
      </c>
      <c r="R690" s="192" t="str">
        <f>IF('DATA - Baseline'!R690&gt;0,'DATA - Baseline'!R690,"")</f>
        <v/>
      </c>
      <c r="S690" s="178" t="str">
        <f>IF('DATA - Baseline'!S690="Less than 0.5km",1,IF('DATA - Baseline'!S690="0.51 to 1.59km",2,IF('DATA - Baseline'!S690="1.6 to 3km",3,IF('DATA - Baseline'!S690="Over 3km",4, ""))))</f>
        <v/>
      </c>
      <c r="T690" s="126"/>
      <c r="U690" s="135"/>
      <c r="V690" s="135"/>
      <c r="W690" s="135"/>
      <c r="X690" s="135"/>
      <c r="Y690" s="135"/>
      <c r="Z690" s="178" t="str">
        <f>IF('DATA - Baseline'!Z690="STRONGLY AGREE",1,IF('DATA - Baseline'!Z690="AGREE",2,IF('DATA - Baseline'!Z690="DISAGREE",3,IF('DATA - Baseline'!Z690="STRONGLY DISAGREE",4, ""))))</f>
        <v/>
      </c>
      <c r="AA690" s="178" t="str">
        <f>IF(C690="","",(IF(COUNTA('DATA - Baseline'!AB690:AV690)&gt;0,1,2)))</f>
        <v/>
      </c>
      <c r="AB690" s="152"/>
      <c r="AC690" s="153"/>
      <c r="AD690" s="153"/>
      <c r="AE690" s="153"/>
      <c r="AF690" s="153"/>
      <c r="AG690" s="153"/>
      <c r="AH690" s="150"/>
      <c r="AI690" s="156"/>
      <c r="AJ690" s="156"/>
      <c r="AK690" s="156"/>
      <c r="AL690" s="156"/>
      <c r="AM690" s="156"/>
      <c r="AN690" s="156"/>
      <c r="AO690" s="157"/>
      <c r="AP690" s="158"/>
      <c r="AQ690" s="158"/>
      <c r="AR690" s="158"/>
      <c r="AS690" s="158"/>
      <c r="AT690" s="158"/>
      <c r="AU690" s="158"/>
      <c r="AV690" s="158"/>
      <c r="AW690" s="178" t="str">
        <f>IF('DATA - Baseline'!AW690="Relaxed",1,IF('DATA - Baseline'!AW690="Rushed",2,IF('DATA - Baseline'!AW690="Happy",3,IF('DATA - Baseline'!AW690="Tired",4,""))))</f>
        <v/>
      </c>
      <c r="AX690" s="178" t="str">
        <f>IF('DATA - Baseline'!AX690="Relaxed",1,IF('DATA - Baseline'!AX690="Rushed",2,IF('DATA - Baseline'!AX690="Happy",3,IF('DATA - Baseline'!AX690="Tired",4,""))))</f>
        <v/>
      </c>
      <c r="AY690" s="154"/>
      <c r="AZ690" s="314" t="str">
        <f>IF('DATA - Baseline'!AZ690="Yes",1,IF('DATA - Baseline'!AZ690="No",2,""))</f>
        <v/>
      </c>
      <c r="BA690" s="273"/>
      <c r="BB690" s="159"/>
      <c r="BC690" s="159"/>
      <c r="BE690" s="175"/>
    </row>
    <row r="691" spans="1:57" s="132" customFormat="1" ht="15" x14ac:dyDescent="0.3">
      <c r="A691" s="148"/>
      <c r="B691" s="149"/>
      <c r="C691" s="236" t="str">
        <f t="shared" si="10"/>
        <v/>
      </c>
      <c r="D691" s="198" t="str">
        <f>IF('DATA - Baseline'!D691="","",'DATA - Baseline'!D691)</f>
        <v/>
      </c>
      <c r="E691" s="178" t="str">
        <f>IF('DATA - Baseline'!E691="","",'DATA - Baseline'!E691)</f>
        <v/>
      </c>
      <c r="F691" s="178" t="str">
        <f>IF('DATA - Baseline'!F691="","",'DATA - Baseline'!F691)</f>
        <v/>
      </c>
      <c r="G691" s="178" t="str">
        <f>IF('DATA - Baseline'!G690="","",INDEX(Codes,MATCH('DATA - Baseline'!G690,Modes,0)))</f>
        <v/>
      </c>
      <c r="H691" s="178"/>
      <c r="I691" s="178" t="str">
        <f>IF('DATA - Baseline'!I691="","",INDEX(Codes,MATCH('DATA - Baseline'!I691,Modes,0)))</f>
        <v/>
      </c>
      <c r="J691" s="134"/>
      <c r="K691" s="192" t="str">
        <f>IF('DATA - Baseline'!K691=0,"",IF('DATA - Baseline'!K691="","",'DATA - Baseline'!K691))</f>
        <v/>
      </c>
      <c r="L691" s="192" t="str">
        <f>IF('DATA - Baseline'!L691="Yes",1,IF('DATA - Baseline'!L691="No",2,""))</f>
        <v/>
      </c>
      <c r="M691" s="192" t="str">
        <f>IF('DATA - Baseline'!M691="Yes",1,IF('DATA - Baseline'!M691="No",2,""))</f>
        <v/>
      </c>
      <c r="N691" s="178" t="str">
        <f>IF('DATA - Baseline'!N691="Relaxed",1,IF('DATA - Baseline'!N691="Rushed",2,IF('DATA - Baseline'!N691="Happy",3,IF('DATA - Baseline'!N691="Frustrated",4,IF('DATA - Baseline'!N691="Other",5,"")))))</f>
        <v/>
      </c>
      <c r="O691" s="176"/>
      <c r="P691" s="178" t="str">
        <f>IF('DATA - Baseline'!P691="","",'DATA - Baseline'!P691)</f>
        <v/>
      </c>
      <c r="Q691" s="178" t="str">
        <f>IF('DATA - Baseline'!Q691="Boy",1,IF('DATA - Baseline'!Q691="Girl",2,""))</f>
        <v/>
      </c>
      <c r="R691" s="192" t="str">
        <f>IF('DATA - Baseline'!R691&gt;0,'DATA - Baseline'!R691,"")</f>
        <v/>
      </c>
      <c r="S691" s="178" t="str">
        <f>IF('DATA - Baseline'!S691="Less than 0.5km",1,IF('DATA - Baseline'!S691="0.51 to 1.59km",2,IF('DATA - Baseline'!S691="1.6 to 3km",3,IF('DATA - Baseline'!S691="Over 3km",4, ""))))</f>
        <v/>
      </c>
      <c r="T691" s="126"/>
      <c r="U691" s="135"/>
      <c r="V691" s="135"/>
      <c r="W691" s="135"/>
      <c r="X691" s="135"/>
      <c r="Y691" s="135"/>
      <c r="Z691" s="178" t="str">
        <f>IF('DATA - Baseline'!Z691="STRONGLY AGREE",1,IF('DATA - Baseline'!Z691="AGREE",2,IF('DATA - Baseline'!Z691="DISAGREE",3,IF('DATA - Baseline'!Z691="STRONGLY DISAGREE",4, ""))))</f>
        <v/>
      </c>
      <c r="AA691" s="178" t="str">
        <f>IF(C691="","",(IF(COUNTA('DATA - Baseline'!AB691:AV691)&gt;0,1,2)))</f>
        <v/>
      </c>
      <c r="AB691" s="152"/>
      <c r="AC691" s="153"/>
      <c r="AD691" s="153"/>
      <c r="AE691" s="153"/>
      <c r="AF691" s="153"/>
      <c r="AG691" s="153"/>
      <c r="AH691" s="151"/>
      <c r="AI691" s="156"/>
      <c r="AJ691" s="156"/>
      <c r="AK691" s="156"/>
      <c r="AL691" s="156"/>
      <c r="AM691" s="156"/>
      <c r="AN691" s="156"/>
      <c r="AO691" s="157"/>
      <c r="AP691" s="158"/>
      <c r="AQ691" s="158"/>
      <c r="AR691" s="158"/>
      <c r="AS691" s="158"/>
      <c r="AT691" s="158"/>
      <c r="AU691" s="158"/>
      <c r="AV691" s="158"/>
      <c r="AW691" s="178" t="str">
        <f>IF('DATA - Baseline'!AW691="Relaxed",1,IF('DATA - Baseline'!AW691="Rushed",2,IF('DATA - Baseline'!AW691="Happy",3,IF('DATA - Baseline'!AW691="Tired",4,""))))</f>
        <v/>
      </c>
      <c r="AX691" s="178" t="str">
        <f>IF('DATA - Baseline'!AX691="Relaxed",1,IF('DATA - Baseline'!AX691="Rushed",2,IF('DATA - Baseline'!AX691="Happy",3,IF('DATA - Baseline'!AX691="Tired",4,""))))</f>
        <v/>
      </c>
      <c r="AY691" s="154"/>
      <c r="AZ691" s="314" t="str">
        <f>IF('DATA - Baseline'!AZ691="Yes",1,IF('DATA - Baseline'!AZ691="No",2,""))</f>
        <v/>
      </c>
      <c r="BA691" s="273"/>
      <c r="BB691" s="159"/>
      <c r="BC691" s="159"/>
      <c r="BE691" s="175"/>
    </row>
    <row r="692" spans="1:57" s="132" customFormat="1" ht="15" x14ac:dyDescent="0.3">
      <c r="A692" s="148"/>
      <c r="B692" s="149"/>
      <c r="C692" s="236" t="str">
        <f t="shared" si="10"/>
        <v/>
      </c>
      <c r="D692" s="198" t="str">
        <f>IF('DATA - Baseline'!D692="","",'DATA - Baseline'!D692)</f>
        <v/>
      </c>
      <c r="E692" s="178" t="str">
        <f>IF('DATA - Baseline'!E692="","",'DATA - Baseline'!E692)</f>
        <v/>
      </c>
      <c r="F692" s="178" t="str">
        <f>IF('DATA - Baseline'!F692="","",'DATA - Baseline'!F692)</f>
        <v/>
      </c>
      <c r="G692" s="178" t="str">
        <f>IF('DATA - Baseline'!G691="","",INDEX(Codes,MATCH('DATA - Baseline'!G691,Modes,0)))</f>
        <v/>
      </c>
      <c r="H692" s="178"/>
      <c r="I692" s="178" t="str">
        <f>IF('DATA - Baseline'!I692="","",INDEX(Codes,MATCH('DATA - Baseline'!I692,Modes,0)))</f>
        <v/>
      </c>
      <c r="J692" s="134"/>
      <c r="K692" s="192" t="str">
        <f>IF('DATA - Baseline'!K692=0,"",IF('DATA - Baseline'!K692="","",'DATA - Baseline'!K692))</f>
        <v/>
      </c>
      <c r="L692" s="192" t="str">
        <f>IF('DATA - Baseline'!L692="Yes",1,IF('DATA - Baseline'!L692="No",2,""))</f>
        <v/>
      </c>
      <c r="M692" s="192" t="str">
        <f>IF('DATA - Baseline'!M692="Yes",1,IF('DATA - Baseline'!M692="No",2,""))</f>
        <v/>
      </c>
      <c r="N692" s="178" t="str">
        <f>IF('DATA - Baseline'!N692="Relaxed",1,IF('DATA - Baseline'!N692="Rushed",2,IF('DATA - Baseline'!N692="Happy",3,IF('DATA - Baseline'!N692="Frustrated",4,IF('DATA - Baseline'!N692="Other",5,"")))))</f>
        <v/>
      </c>
      <c r="O692" s="176"/>
      <c r="P692" s="178" t="str">
        <f>IF('DATA - Baseline'!P692="","",'DATA - Baseline'!P692)</f>
        <v/>
      </c>
      <c r="Q692" s="178" t="str">
        <f>IF('DATA - Baseline'!Q692="Boy",1,IF('DATA - Baseline'!Q692="Girl",2,""))</f>
        <v/>
      </c>
      <c r="R692" s="192" t="str">
        <f>IF('DATA - Baseline'!R692&gt;0,'DATA - Baseline'!R692,"")</f>
        <v/>
      </c>
      <c r="S692" s="178" t="str">
        <f>IF('DATA - Baseline'!S692="Less than 0.5km",1,IF('DATA - Baseline'!S692="0.51 to 1.59km",2,IF('DATA - Baseline'!S692="1.6 to 3km",3,IF('DATA - Baseline'!S692="Over 3km",4, ""))))</f>
        <v/>
      </c>
      <c r="T692" s="126"/>
      <c r="U692" s="135"/>
      <c r="V692" s="135"/>
      <c r="W692" s="135"/>
      <c r="X692" s="135"/>
      <c r="Y692" s="135"/>
      <c r="Z692" s="178" t="str">
        <f>IF('DATA - Baseline'!Z692="STRONGLY AGREE",1,IF('DATA - Baseline'!Z692="AGREE",2,IF('DATA - Baseline'!Z692="DISAGREE",3,IF('DATA - Baseline'!Z692="STRONGLY DISAGREE",4, ""))))</f>
        <v/>
      </c>
      <c r="AA692" s="178" t="str">
        <f>IF(C692="","",(IF(COUNTA('DATA - Baseline'!AB692:AV692)&gt;0,1,2)))</f>
        <v/>
      </c>
      <c r="AB692" s="152"/>
      <c r="AC692" s="153"/>
      <c r="AD692" s="153"/>
      <c r="AE692" s="153"/>
      <c r="AF692" s="153"/>
      <c r="AG692" s="153"/>
      <c r="AH692" s="151"/>
      <c r="AI692" s="156"/>
      <c r="AJ692" s="156"/>
      <c r="AK692" s="156"/>
      <c r="AL692" s="156"/>
      <c r="AM692" s="156"/>
      <c r="AN692" s="156"/>
      <c r="AO692" s="157"/>
      <c r="AP692" s="158"/>
      <c r="AQ692" s="158"/>
      <c r="AR692" s="158"/>
      <c r="AS692" s="158"/>
      <c r="AT692" s="158"/>
      <c r="AU692" s="158"/>
      <c r="AV692" s="158"/>
      <c r="AW692" s="178" t="str">
        <f>IF('DATA - Baseline'!AW692="Relaxed",1,IF('DATA - Baseline'!AW692="Rushed",2,IF('DATA - Baseline'!AW692="Happy",3,IF('DATA - Baseline'!AW692="Tired",4,""))))</f>
        <v/>
      </c>
      <c r="AX692" s="178" t="str">
        <f>IF('DATA - Baseline'!AX692="Relaxed",1,IF('DATA - Baseline'!AX692="Rushed",2,IF('DATA - Baseline'!AX692="Happy",3,IF('DATA - Baseline'!AX692="Tired",4,""))))</f>
        <v/>
      </c>
      <c r="AY692" s="154"/>
      <c r="AZ692" s="314" t="str">
        <f>IF('DATA - Baseline'!AZ692="Yes",1,IF('DATA - Baseline'!AZ692="No",2,""))</f>
        <v/>
      </c>
      <c r="BA692" s="273"/>
      <c r="BB692" s="159"/>
      <c r="BC692" s="159"/>
      <c r="BE692" s="175"/>
    </row>
    <row r="693" spans="1:57" s="132" customFormat="1" ht="15" x14ac:dyDescent="0.3">
      <c r="A693" s="148"/>
      <c r="B693" s="149"/>
      <c r="C693" s="236" t="str">
        <f t="shared" si="10"/>
        <v/>
      </c>
      <c r="D693" s="198" t="str">
        <f>IF('DATA - Baseline'!D693="","",'DATA - Baseline'!D693)</f>
        <v/>
      </c>
      <c r="E693" s="178" t="str">
        <f>IF('DATA - Baseline'!E693="","",'DATA - Baseline'!E693)</f>
        <v/>
      </c>
      <c r="F693" s="178" t="str">
        <f>IF('DATA - Baseline'!F693="","",'DATA - Baseline'!F693)</f>
        <v/>
      </c>
      <c r="G693" s="178" t="str">
        <f>IF('DATA - Baseline'!G692="","",INDEX(Codes,MATCH('DATA - Baseline'!G692,Modes,0)))</f>
        <v/>
      </c>
      <c r="H693" s="178"/>
      <c r="I693" s="178" t="str">
        <f>IF('DATA - Baseline'!I693="","",INDEX(Codes,MATCH('DATA - Baseline'!I693,Modes,0)))</f>
        <v/>
      </c>
      <c r="J693" s="134"/>
      <c r="K693" s="192" t="str">
        <f>IF('DATA - Baseline'!K693=0,"",IF('DATA - Baseline'!K693="","",'DATA - Baseline'!K693))</f>
        <v/>
      </c>
      <c r="L693" s="192" t="str">
        <f>IF('DATA - Baseline'!L693="Yes",1,IF('DATA - Baseline'!L693="No",2,""))</f>
        <v/>
      </c>
      <c r="M693" s="192" t="str">
        <f>IF('DATA - Baseline'!M693="Yes",1,IF('DATA - Baseline'!M693="No",2,""))</f>
        <v/>
      </c>
      <c r="N693" s="178" t="str">
        <f>IF('DATA - Baseline'!N693="Relaxed",1,IF('DATA - Baseline'!N693="Rushed",2,IF('DATA - Baseline'!N693="Happy",3,IF('DATA - Baseline'!N693="Frustrated",4,IF('DATA - Baseline'!N693="Other",5,"")))))</f>
        <v/>
      </c>
      <c r="O693" s="176"/>
      <c r="P693" s="178" t="str">
        <f>IF('DATA - Baseline'!P693="","",'DATA - Baseline'!P693)</f>
        <v/>
      </c>
      <c r="Q693" s="178" t="str">
        <f>IF('DATA - Baseline'!Q693="Boy",1,IF('DATA - Baseline'!Q693="Girl",2,""))</f>
        <v/>
      </c>
      <c r="R693" s="192" t="str">
        <f>IF('DATA - Baseline'!R693&gt;0,'DATA - Baseline'!R693,"")</f>
        <v/>
      </c>
      <c r="S693" s="178" t="str">
        <f>IF('DATA - Baseline'!S693="Less than 0.5km",1,IF('DATA - Baseline'!S693="0.51 to 1.59km",2,IF('DATA - Baseline'!S693="1.6 to 3km",3,IF('DATA - Baseline'!S693="Over 3km",4, ""))))</f>
        <v/>
      </c>
      <c r="T693" s="126"/>
      <c r="U693" s="135"/>
      <c r="V693" s="135"/>
      <c r="W693" s="135"/>
      <c r="X693" s="135"/>
      <c r="Y693" s="135"/>
      <c r="Z693" s="178" t="str">
        <f>IF('DATA - Baseline'!Z693="STRONGLY AGREE",1,IF('DATA - Baseline'!Z693="AGREE",2,IF('DATA - Baseline'!Z693="DISAGREE",3,IF('DATA - Baseline'!Z693="STRONGLY DISAGREE",4, ""))))</f>
        <v/>
      </c>
      <c r="AA693" s="178" t="str">
        <f>IF(C693="","",(IF(COUNTA('DATA - Baseline'!AB693:AV693)&gt;0,1,2)))</f>
        <v/>
      </c>
      <c r="AB693" s="152"/>
      <c r="AC693" s="153"/>
      <c r="AD693" s="153"/>
      <c r="AE693" s="153"/>
      <c r="AF693" s="153"/>
      <c r="AG693" s="153"/>
      <c r="AH693" s="151"/>
      <c r="AI693" s="156"/>
      <c r="AJ693" s="156"/>
      <c r="AK693" s="156"/>
      <c r="AL693" s="156"/>
      <c r="AM693" s="156"/>
      <c r="AN693" s="156"/>
      <c r="AO693" s="157"/>
      <c r="AP693" s="158"/>
      <c r="AQ693" s="158"/>
      <c r="AR693" s="158"/>
      <c r="AS693" s="158"/>
      <c r="AT693" s="158"/>
      <c r="AU693" s="158"/>
      <c r="AV693" s="158"/>
      <c r="AW693" s="178" t="str">
        <f>IF('DATA - Baseline'!AW693="Relaxed",1,IF('DATA - Baseline'!AW693="Rushed",2,IF('DATA - Baseline'!AW693="Happy",3,IF('DATA - Baseline'!AW693="Tired",4,""))))</f>
        <v/>
      </c>
      <c r="AX693" s="178" t="str">
        <f>IF('DATA - Baseline'!AX693="Relaxed",1,IF('DATA - Baseline'!AX693="Rushed",2,IF('DATA - Baseline'!AX693="Happy",3,IF('DATA - Baseline'!AX693="Tired",4,""))))</f>
        <v/>
      </c>
      <c r="AY693" s="154"/>
      <c r="AZ693" s="314" t="str">
        <f>IF('DATA - Baseline'!AZ693="Yes",1,IF('DATA - Baseline'!AZ693="No",2,""))</f>
        <v/>
      </c>
      <c r="BA693" s="273"/>
      <c r="BB693" s="159"/>
      <c r="BC693" s="159"/>
      <c r="BE693" s="175"/>
    </row>
    <row r="694" spans="1:57" s="132" customFormat="1" ht="15" x14ac:dyDescent="0.3">
      <c r="A694" s="148"/>
      <c r="B694" s="149"/>
      <c r="C694" s="236" t="str">
        <f t="shared" si="10"/>
        <v/>
      </c>
      <c r="D694" s="198" t="str">
        <f>IF('DATA - Baseline'!D694="","",'DATA - Baseline'!D694)</f>
        <v/>
      </c>
      <c r="E694" s="178" t="str">
        <f>IF('DATA - Baseline'!E694="","",'DATA - Baseline'!E694)</f>
        <v/>
      </c>
      <c r="F694" s="178" t="str">
        <f>IF('DATA - Baseline'!F694="","",'DATA - Baseline'!F694)</f>
        <v/>
      </c>
      <c r="G694" s="178" t="str">
        <f>IF('DATA - Baseline'!G693="","",INDEX(Codes,MATCH('DATA - Baseline'!G693,Modes,0)))</f>
        <v/>
      </c>
      <c r="H694" s="178"/>
      <c r="I694" s="178" t="str">
        <f>IF('DATA - Baseline'!I694="","",INDEX(Codes,MATCH('DATA - Baseline'!I694,Modes,0)))</f>
        <v/>
      </c>
      <c r="J694" s="134"/>
      <c r="K694" s="192" t="str">
        <f>IF('DATA - Baseline'!K694=0,"",IF('DATA - Baseline'!K694="","",'DATA - Baseline'!K694))</f>
        <v/>
      </c>
      <c r="L694" s="192" t="str">
        <f>IF('DATA - Baseline'!L694="Yes",1,IF('DATA - Baseline'!L694="No",2,""))</f>
        <v/>
      </c>
      <c r="M694" s="192" t="str">
        <f>IF('DATA - Baseline'!M694="Yes",1,IF('DATA - Baseline'!M694="No",2,""))</f>
        <v/>
      </c>
      <c r="N694" s="178" t="str">
        <f>IF('DATA - Baseline'!N694="Relaxed",1,IF('DATA - Baseline'!N694="Rushed",2,IF('DATA - Baseline'!N694="Happy",3,IF('DATA - Baseline'!N694="Frustrated",4,IF('DATA - Baseline'!N694="Other",5,"")))))</f>
        <v/>
      </c>
      <c r="O694" s="176"/>
      <c r="P694" s="178" t="str">
        <f>IF('DATA - Baseline'!P694="","",'DATA - Baseline'!P694)</f>
        <v/>
      </c>
      <c r="Q694" s="178" t="str">
        <f>IF('DATA - Baseline'!Q694="Boy",1,IF('DATA - Baseline'!Q694="Girl",2,""))</f>
        <v/>
      </c>
      <c r="R694" s="192" t="str">
        <f>IF('DATA - Baseline'!R694&gt;0,'DATA - Baseline'!R694,"")</f>
        <v/>
      </c>
      <c r="S694" s="178" t="str">
        <f>IF('DATA - Baseline'!S694="Less than 0.5km",1,IF('DATA - Baseline'!S694="0.51 to 1.59km",2,IF('DATA - Baseline'!S694="1.6 to 3km",3,IF('DATA - Baseline'!S694="Over 3km",4, ""))))</f>
        <v/>
      </c>
      <c r="T694" s="126"/>
      <c r="U694" s="135"/>
      <c r="V694" s="135"/>
      <c r="W694" s="135"/>
      <c r="X694" s="135"/>
      <c r="Y694" s="135"/>
      <c r="Z694" s="178" t="str">
        <f>IF('DATA - Baseline'!Z694="STRONGLY AGREE",1,IF('DATA - Baseline'!Z694="AGREE",2,IF('DATA - Baseline'!Z694="DISAGREE",3,IF('DATA - Baseline'!Z694="STRONGLY DISAGREE",4, ""))))</f>
        <v/>
      </c>
      <c r="AA694" s="178" t="str">
        <f>IF(C694="","",(IF(COUNTA('DATA - Baseline'!AB694:AV694)&gt;0,1,2)))</f>
        <v/>
      </c>
      <c r="AB694" s="152"/>
      <c r="AC694" s="153"/>
      <c r="AD694" s="153"/>
      <c r="AE694" s="153"/>
      <c r="AF694" s="153"/>
      <c r="AG694" s="153"/>
      <c r="AH694" s="151"/>
      <c r="AI694" s="156"/>
      <c r="AJ694" s="156"/>
      <c r="AK694" s="156"/>
      <c r="AL694" s="156"/>
      <c r="AM694" s="156"/>
      <c r="AN694" s="156"/>
      <c r="AO694" s="157"/>
      <c r="AP694" s="158"/>
      <c r="AQ694" s="158"/>
      <c r="AR694" s="158"/>
      <c r="AS694" s="158"/>
      <c r="AT694" s="158"/>
      <c r="AU694" s="158"/>
      <c r="AV694" s="158"/>
      <c r="AW694" s="178" t="str">
        <f>IF('DATA - Baseline'!AW694="Relaxed",1,IF('DATA - Baseline'!AW694="Rushed",2,IF('DATA - Baseline'!AW694="Happy",3,IF('DATA - Baseline'!AW694="Tired",4,""))))</f>
        <v/>
      </c>
      <c r="AX694" s="178" t="str">
        <f>IF('DATA - Baseline'!AX694="Relaxed",1,IF('DATA - Baseline'!AX694="Rushed",2,IF('DATA - Baseline'!AX694="Happy",3,IF('DATA - Baseline'!AX694="Tired",4,""))))</f>
        <v/>
      </c>
      <c r="AY694" s="154"/>
      <c r="AZ694" s="314" t="str">
        <f>IF('DATA - Baseline'!AZ694="Yes",1,IF('DATA - Baseline'!AZ694="No",2,""))</f>
        <v/>
      </c>
      <c r="BA694" s="273"/>
      <c r="BB694" s="159"/>
      <c r="BC694" s="159"/>
      <c r="BE694" s="175"/>
    </row>
    <row r="695" spans="1:57" s="132" customFormat="1" ht="15" x14ac:dyDescent="0.3">
      <c r="A695" s="148"/>
      <c r="B695" s="149"/>
      <c r="C695" s="236" t="str">
        <f t="shared" si="10"/>
        <v/>
      </c>
      <c r="D695" s="198" t="str">
        <f>IF('DATA - Baseline'!D695="","",'DATA - Baseline'!D695)</f>
        <v/>
      </c>
      <c r="E695" s="178" t="str">
        <f>IF('DATA - Baseline'!E695="","",'DATA - Baseline'!E695)</f>
        <v/>
      </c>
      <c r="F695" s="178" t="str">
        <f>IF('DATA - Baseline'!F695="","",'DATA - Baseline'!F695)</f>
        <v/>
      </c>
      <c r="G695" s="178" t="str">
        <f>IF('DATA - Baseline'!G694="","",INDEX(Codes,MATCH('DATA - Baseline'!G694,Modes,0)))</f>
        <v/>
      </c>
      <c r="H695" s="178"/>
      <c r="I695" s="178" t="str">
        <f>IF('DATA - Baseline'!I695="","",INDEX(Codes,MATCH('DATA - Baseline'!I695,Modes,0)))</f>
        <v/>
      </c>
      <c r="J695" s="134"/>
      <c r="K695" s="192" t="str">
        <f>IF('DATA - Baseline'!K695=0,"",IF('DATA - Baseline'!K695="","",'DATA - Baseline'!K695))</f>
        <v/>
      </c>
      <c r="L695" s="192" t="str">
        <f>IF('DATA - Baseline'!L695="Yes",1,IF('DATA - Baseline'!L695="No",2,""))</f>
        <v/>
      </c>
      <c r="M695" s="192" t="str">
        <f>IF('DATA - Baseline'!M695="Yes",1,IF('DATA - Baseline'!M695="No",2,""))</f>
        <v/>
      </c>
      <c r="N695" s="178" t="str">
        <f>IF('DATA - Baseline'!N695="Relaxed",1,IF('DATA - Baseline'!N695="Rushed",2,IF('DATA - Baseline'!N695="Happy",3,IF('DATA - Baseline'!N695="Frustrated",4,IF('DATA - Baseline'!N695="Other",5,"")))))</f>
        <v/>
      </c>
      <c r="O695" s="176"/>
      <c r="P695" s="178" t="str">
        <f>IF('DATA - Baseline'!P695="","",'DATA - Baseline'!P695)</f>
        <v/>
      </c>
      <c r="Q695" s="178" t="str">
        <f>IF('DATA - Baseline'!Q695="Boy",1,IF('DATA - Baseline'!Q695="Girl",2,""))</f>
        <v/>
      </c>
      <c r="R695" s="192" t="str">
        <f>IF('DATA - Baseline'!R695&gt;0,'DATA - Baseline'!R695,"")</f>
        <v/>
      </c>
      <c r="S695" s="178" t="str">
        <f>IF('DATA - Baseline'!S695="Less than 0.5km",1,IF('DATA - Baseline'!S695="0.51 to 1.59km",2,IF('DATA - Baseline'!S695="1.6 to 3km",3,IF('DATA - Baseline'!S695="Over 3km",4, ""))))</f>
        <v/>
      </c>
      <c r="T695" s="126"/>
      <c r="U695" s="135"/>
      <c r="V695" s="135"/>
      <c r="W695" s="135"/>
      <c r="X695" s="135"/>
      <c r="Y695" s="135"/>
      <c r="Z695" s="178" t="str">
        <f>IF('DATA - Baseline'!Z695="STRONGLY AGREE",1,IF('DATA - Baseline'!Z695="AGREE",2,IF('DATA - Baseline'!Z695="DISAGREE",3,IF('DATA - Baseline'!Z695="STRONGLY DISAGREE",4, ""))))</f>
        <v/>
      </c>
      <c r="AA695" s="178" t="str">
        <f>IF(C695="","",(IF(COUNTA('DATA - Baseline'!AB695:AV695)&gt;0,1,2)))</f>
        <v/>
      </c>
      <c r="AB695" s="152"/>
      <c r="AC695" s="153"/>
      <c r="AD695" s="153"/>
      <c r="AE695" s="153"/>
      <c r="AF695" s="153"/>
      <c r="AG695" s="153"/>
      <c r="AH695" s="151"/>
      <c r="AI695" s="156"/>
      <c r="AJ695" s="156"/>
      <c r="AK695" s="156"/>
      <c r="AL695" s="156"/>
      <c r="AM695" s="156"/>
      <c r="AN695" s="156"/>
      <c r="AO695" s="157"/>
      <c r="AP695" s="158"/>
      <c r="AQ695" s="158"/>
      <c r="AR695" s="158"/>
      <c r="AS695" s="158"/>
      <c r="AT695" s="158"/>
      <c r="AU695" s="158"/>
      <c r="AV695" s="158"/>
      <c r="AW695" s="178" t="str">
        <f>IF('DATA - Baseline'!AW695="Relaxed",1,IF('DATA - Baseline'!AW695="Rushed",2,IF('DATA - Baseline'!AW695="Happy",3,IF('DATA - Baseline'!AW695="Tired",4,""))))</f>
        <v/>
      </c>
      <c r="AX695" s="178" t="str">
        <f>IF('DATA - Baseline'!AX695="Relaxed",1,IF('DATA - Baseline'!AX695="Rushed",2,IF('DATA - Baseline'!AX695="Happy",3,IF('DATA - Baseline'!AX695="Tired",4,""))))</f>
        <v/>
      </c>
      <c r="AY695" s="154"/>
      <c r="AZ695" s="314" t="str">
        <f>IF('DATA - Baseline'!AZ695="Yes",1,IF('DATA - Baseline'!AZ695="No",2,""))</f>
        <v/>
      </c>
      <c r="BA695" s="273"/>
      <c r="BB695" s="159"/>
      <c r="BC695" s="159"/>
      <c r="BE695" s="175"/>
    </row>
    <row r="696" spans="1:57" s="132" customFormat="1" ht="15" x14ac:dyDescent="0.3">
      <c r="A696" s="148"/>
      <c r="B696" s="149"/>
      <c r="C696" s="236" t="str">
        <f t="shared" si="10"/>
        <v/>
      </c>
      <c r="D696" s="198" t="str">
        <f>IF('DATA - Baseline'!D696="","",'DATA - Baseline'!D696)</f>
        <v/>
      </c>
      <c r="E696" s="178" t="str">
        <f>IF('DATA - Baseline'!E696="","",'DATA - Baseline'!E696)</f>
        <v/>
      </c>
      <c r="F696" s="178" t="str">
        <f>IF('DATA - Baseline'!F696="","",'DATA - Baseline'!F696)</f>
        <v/>
      </c>
      <c r="G696" s="178" t="str">
        <f>IF('DATA - Baseline'!G695="","",INDEX(Codes,MATCH('DATA - Baseline'!G695,Modes,0)))</f>
        <v/>
      </c>
      <c r="H696" s="178"/>
      <c r="I696" s="178" t="str">
        <f>IF('DATA - Baseline'!I696="","",INDEX(Codes,MATCH('DATA - Baseline'!I696,Modes,0)))</f>
        <v/>
      </c>
      <c r="J696" s="134"/>
      <c r="K696" s="192" t="str">
        <f>IF('DATA - Baseline'!K696=0,"",IF('DATA - Baseline'!K696="","",'DATA - Baseline'!K696))</f>
        <v/>
      </c>
      <c r="L696" s="192" t="str">
        <f>IF('DATA - Baseline'!L696="Yes",1,IF('DATA - Baseline'!L696="No",2,""))</f>
        <v/>
      </c>
      <c r="M696" s="192" t="str">
        <f>IF('DATA - Baseline'!M696="Yes",1,IF('DATA - Baseline'!M696="No",2,""))</f>
        <v/>
      </c>
      <c r="N696" s="178" t="str">
        <f>IF('DATA - Baseline'!N696="Relaxed",1,IF('DATA - Baseline'!N696="Rushed",2,IF('DATA - Baseline'!N696="Happy",3,IF('DATA - Baseline'!N696="Frustrated",4,IF('DATA - Baseline'!N696="Other",5,"")))))</f>
        <v/>
      </c>
      <c r="O696" s="176"/>
      <c r="P696" s="178" t="str">
        <f>IF('DATA - Baseline'!P696="","",'DATA - Baseline'!P696)</f>
        <v/>
      </c>
      <c r="Q696" s="178" t="str">
        <f>IF('DATA - Baseline'!Q696="Boy",1,IF('DATA - Baseline'!Q696="Girl",2,""))</f>
        <v/>
      </c>
      <c r="R696" s="192" t="str">
        <f>IF('DATA - Baseline'!R696&gt;0,'DATA - Baseline'!R696,"")</f>
        <v/>
      </c>
      <c r="S696" s="178" t="str">
        <f>IF('DATA - Baseline'!S696="Less than 0.5km",1,IF('DATA - Baseline'!S696="0.51 to 1.59km",2,IF('DATA - Baseline'!S696="1.6 to 3km",3,IF('DATA - Baseline'!S696="Over 3km",4, ""))))</f>
        <v/>
      </c>
      <c r="T696" s="126"/>
      <c r="U696" s="135"/>
      <c r="V696" s="135"/>
      <c r="W696" s="135"/>
      <c r="X696" s="135"/>
      <c r="Y696" s="135"/>
      <c r="Z696" s="178" t="str">
        <f>IF('DATA - Baseline'!Z696="STRONGLY AGREE",1,IF('DATA - Baseline'!Z696="AGREE",2,IF('DATA - Baseline'!Z696="DISAGREE",3,IF('DATA - Baseline'!Z696="STRONGLY DISAGREE",4, ""))))</f>
        <v/>
      </c>
      <c r="AA696" s="178" t="str">
        <f>IF(C696="","",(IF(COUNTA('DATA - Baseline'!AB696:AV696)&gt;0,1,2)))</f>
        <v/>
      </c>
      <c r="AB696" s="152"/>
      <c r="AC696" s="153"/>
      <c r="AD696" s="153"/>
      <c r="AE696" s="153"/>
      <c r="AF696" s="153"/>
      <c r="AG696" s="153"/>
      <c r="AH696" s="151"/>
      <c r="AI696" s="156"/>
      <c r="AJ696" s="156"/>
      <c r="AK696" s="156"/>
      <c r="AL696" s="156"/>
      <c r="AM696" s="156"/>
      <c r="AN696" s="156"/>
      <c r="AO696" s="157"/>
      <c r="AP696" s="158"/>
      <c r="AQ696" s="158"/>
      <c r="AR696" s="158"/>
      <c r="AS696" s="158"/>
      <c r="AT696" s="158"/>
      <c r="AU696" s="158"/>
      <c r="AV696" s="158"/>
      <c r="AW696" s="178" t="str">
        <f>IF('DATA - Baseline'!AW696="Relaxed",1,IF('DATA - Baseline'!AW696="Rushed",2,IF('DATA - Baseline'!AW696="Happy",3,IF('DATA - Baseline'!AW696="Tired",4,""))))</f>
        <v/>
      </c>
      <c r="AX696" s="178" t="str">
        <f>IF('DATA - Baseline'!AX696="Relaxed",1,IF('DATA - Baseline'!AX696="Rushed",2,IF('DATA - Baseline'!AX696="Happy",3,IF('DATA - Baseline'!AX696="Tired",4,""))))</f>
        <v/>
      </c>
      <c r="AY696" s="154"/>
      <c r="AZ696" s="314" t="str">
        <f>IF('DATA - Baseline'!AZ696="Yes",1,IF('DATA - Baseline'!AZ696="No",2,""))</f>
        <v/>
      </c>
      <c r="BA696" s="273"/>
      <c r="BB696" s="159"/>
      <c r="BC696" s="159"/>
      <c r="BE696" s="175"/>
    </row>
    <row r="697" spans="1:57" s="132" customFormat="1" ht="15" x14ac:dyDescent="0.3">
      <c r="A697" s="148"/>
      <c r="B697" s="149"/>
      <c r="C697" s="236" t="str">
        <f t="shared" si="10"/>
        <v/>
      </c>
      <c r="D697" s="198" t="str">
        <f>IF('DATA - Baseline'!D697="","",'DATA - Baseline'!D697)</f>
        <v/>
      </c>
      <c r="E697" s="178" t="str">
        <f>IF('DATA - Baseline'!E697="","",'DATA - Baseline'!E697)</f>
        <v/>
      </c>
      <c r="F697" s="178" t="str">
        <f>IF('DATA - Baseline'!F697="","",'DATA - Baseline'!F697)</f>
        <v/>
      </c>
      <c r="G697" s="178" t="str">
        <f>IF('DATA - Baseline'!G696="","",INDEX(Codes,MATCH('DATA - Baseline'!G696,Modes,0)))</f>
        <v/>
      </c>
      <c r="H697" s="178"/>
      <c r="I697" s="178" t="str">
        <f>IF('DATA - Baseline'!I697="","",INDEX(Codes,MATCH('DATA - Baseline'!I697,Modes,0)))</f>
        <v/>
      </c>
      <c r="J697" s="134"/>
      <c r="K697" s="192" t="str">
        <f>IF('DATA - Baseline'!K697=0,"",IF('DATA - Baseline'!K697="","",'DATA - Baseline'!K697))</f>
        <v/>
      </c>
      <c r="L697" s="192" t="str">
        <f>IF('DATA - Baseline'!L697="Yes",1,IF('DATA - Baseline'!L697="No",2,""))</f>
        <v/>
      </c>
      <c r="M697" s="192" t="str">
        <f>IF('DATA - Baseline'!M697="Yes",1,IF('DATA - Baseline'!M697="No",2,""))</f>
        <v/>
      </c>
      <c r="N697" s="178" t="str">
        <f>IF('DATA - Baseline'!N697="Relaxed",1,IF('DATA - Baseline'!N697="Rushed",2,IF('DATA - Baseline'!N697="Happy",3,IF('DATA - Baseline'!N697="Frustrated",4,IF('DATA - Baseline'!N697="Other",5,"")))))</f>
        <v/>
      </c>
      <c r="O697" s="176"/>
      <c r="P697" s="178" t="str">
        <f>IF('DATA - Baseline'!P697="","",'DATA - Baseline'!P697)</f>
        <v/>
      </c>
      <c r="Q697" s="178" t="str">
        <f>IF('DATA - Baseline'!Q697="Boy",1,IF('DATA - Baseline'!Q697="Girl",2,""))</f>
        <v/>
      </c>
      <c r="R697" s="192" t="str">
        <f>IF('DATA - Baseline'!R697&gt;0,'DATA - Baseline'!R697,"")</f>
        <v/>
      </c>
      <c r="S697" s="178" t="str">
        <f>IF('DATA - Baseline'!S697="Less than 0.5km",1,IF('DATA - Baseline'!S697="0.51 to 1.59km",2,IF('DATA - Baseline'!S697="1.6 to 3km",3,IF('DATA - Baseline'!S697="Over 3km",4, ""))))</f>
        <v/>
      </c>
      <c r="T697" s="126"/>
      <c r="U697" s="135"/>
      <c r="V697" s="135"/>
      <c r="W697" s="135"/>
      <c r="X697" s="135"/>
      <c r="Y697" s="135"/>
      <c r="Z697" s="178" t="str">
        <f>IF('DATA - Baseline'!Z697="STRONGLY AGREE",1,IF('DATA - Baseline'!Z697="AGREE",2,IF('DATA - Baseline'!Z697="DISAGREE",3,IF('DATA - Baseline'!Z697="STRONGLY DISAGREE",4, ""))))</f>
        <v/>
      </c>
      <c r="AA697" s="178" t="str">
        <f>IF(C697="","",(IF(COUNTA('DATA - Baseline'!AB697:AV697)&gt;0,1,2)))</f>
        <v/>
      </c>
      <c r="AB697" s="152"/>
      <c r="AC697" s="153"/>
      <c r="AD697" s="153"/>
      <c r="AE697" s="153"/>
      <c r="AF697" s="153"/>
      <c r="AG697" s="153"/>
      <c r="AH697" s="151"/>
      <c r="AI697" s="156"/>
      <c r="AJ697" s="156"/>
      <c r="AK697" s="156"/>
      <c r="AL697" s="156"/>
      <c r="AM697" s="156"/>
      <c r="AN697" s="156"/>
      <c r="AO697" s="157"/>
      <c r="AP697" s="158"/>
      <c r="AQ697" s="158"/>
      <c r="AR697" s="158"/>
      <c r="AS697" s="158"/>
      <c r="AT697" s="158"/>
      <c r="AU697" s="158"/>
      <c r="AV697" s="158"/>
      <c r="AW697" s="178" t="str">
        <f>IF('DATA - Baseline'!AW697="Relaxed",1,IF('DATA - Baseline'!AW697="Rushed",2,IF('DATA - Baseline'!AW697="Happy",3,IF('DATA - Baseline'!AW697="Tired",4,""))))</f>
        <v/>
      </c>
      <c r="AX697" s="178" t="str">
        <f>IF('DATA - Baseline'!AX697="Relaxed",1,IF('DATA - Baseline'!AX697="Rushed",2,IF('DATA - Baseline'!AX697="Happy",3,IF('DATA - Baseline'!AX697="Tired",4,""))))</f>
        <v/>
      </c>
      <c r="AY697" s="154"/>
      <c r="AZ697" s="314" t="str">
        <f>IF('DATA - Baseline'!AZ697="Yes",1,IF('DATA - Baseline'!AZ697="No",2,""))</f>
        <v/>
      </c>
      <c r="BA697" s="273"/>
      <c r="BB697" s="159"/>
      <c r="BC697" s="159"/>
      <c r="BE697" s="175"/>
    </row>
    <row r="698" spans="1:57" s="132" customFormat="1" ht="15" x14ac:dyDescent="0.3">
      <c r="A698" s="148"/>
      <c r="B698" s="149"/>
      <c r="C698" s="236" t="str">
        <f t="shared" si="10"/>
        <v/>
      </c>
      <c r="D698" s="198" t="str">
        <f>IF('DATA - Baseline'!D698="","",'DATA - Baseline'!D698)</f>
        <v/>
      </c>
      <c r="E698" s="178" t="str">
        <f>IF('DATA - Baseline'!E698="","",'DATA - Baseline'!E698)</f>
        <v/>
      </c>
      <c r="F698" s="178" t="str">
        <f>IF('DATA - Baseline'!F698="","",'DATA - Baseline'!F698)</f>
        <v/>
      </c>
      <c r="G698" s="178" t="str">
        <f>IF('DATA - Baseline'!G697="","",INDEX(Codes,MATCH('DATA - Baseline'!G697,Modes,0)))</f>
        <v/>
      </c>
      <c r="H698" s="178"/>
      <c r="I698" s="178" t="str">
        <f>IF('DATA - Baseline'!I698="","",INDEX(Codes,MATCH('DATA - Baseline'!I698,Modes,0)))</f>
        <v/>
      </c>
      <c r="J698" s="134"/>
      <c r="K698" s="192" t="str">
        <f>IF('DATA - Baseline'!K698=0,"",IF('DATA - Baseline'!K698="","",'DATA - Baseline'!K698))</f>
        <v/>
      </c>
      <c r="L698" s="192" t="str">
        <f>IF('DATA - Baseline'!L698="Yes",1,IF('DATA - Baseline'!L698="No",2,""))</f>
        <v/>
      </c>
      <c r="M698" s="192" t="str">
        <f>IF('DATA - Baseline'!M698="Yes",1,IF('DATA - Baseline'!M698="No",2,""))</f>
        <v/>
      </c>
      <c r="N698" s="178" t="str">
        <f>IF('DATA - Baseline'!N698="Relaxed",1,IF('DATA - Baseline'!N698="Rushed",2,IF('DATA - Baseline'!N698="Happy",3,IF('DATA - Baseline'!N698="Frustrated",4,IF('DATA - Baseline'!N698="Other",5,"")))))</f>
        <v/>
      </c>
      <c r="O698" s="176"/>
      <c r="P698" s="178" t="str">
        <f>IF('DATA - Baseline'!P698="","",'DATA - Baseline'!P698)</f>
        <v/>
      </c>
      <c r="Q698" s="178" t="str">
        <f>IF('DATA - Baseline'!Q698="Boy",1,IF('DATA - Baseline'!Q698="Girl",2,""))</f>
        <v/>
      </c>
      <c r="R698" s="192" t="str">
        <f>IF('DATA - Baseline'!R698&gt;0,'DATA - Baseline'!R698,"")</f>
        <v/>
      </c>
      <c r="S698" s="178" t="str">
        <f>IF('DATA - Baseline'!S698="Less than 0.5km",1,IF('DATA - Baseline'!S698="0.51 to 1.59km",2,IF('DATA - Baseline'!S698="1.6 to 3km",3,IF('DATA - Baseline'!S698="Over 3km",4, ""))))</f>
        <v/>
      </c>
      <c r="T698" s="126"/>
      <c r="U698" s="135"/>
      <c r="V698" s="135"/>
      <c r="W698" s="135"/>
      <c r="X698" s="135"/>
      <c r="Y698" s="135"/>
      <c r="Z698" s="178" t="str">
        <f>IF('DATA - Baseline'!Z698="STRONGLY AGREE",1,IF('DATA - Baseline'!Z698="AGREE",2,IF('DATA - Baseline'!Z698="DISAGREE",3,IF('DATA - Baseline'!Z698="STRONGLY DISAGREE",4, ""))))</f>
        <v/>
      </c>
      <c r="AA698" s="178" t="str">
        <f>IF(C698="","",(IF(COUNTA('DATA - Baseline'!AB698:AV698)&gt;0,1,2)))</f>
        <v/>
      </c>
      <c r="AB698" s="152"/>
      <c r="AC698" s="153"/>
      <c r="AD698" s="153"/>
      <c r="AE698" s="153"/>
      <c r="AF698" s="153"/>
      <c r="AG698" s="153"/>
      <c r="AH698" s="151"/>
      <c r="AI698" s="156"/>
      <c r="AJ698" s="156"/>
      <c r="AK698" s="156"/>
      <c r="AL698" s="156"/>
      <c r="AM698" s="156"/>
      <c r="AN698" s="156"/>
      <c r="AO698" s="157"/>
      <c r="AP698" s="158"/>
      <c r="AQ698" s="158"/>
      <c r="AR698" s="158"/>
      <c r="AS698" s="158"/>
      <c r="AT698" s="158"/>
      <c r="AU698" s="158"/>
      <c r="AV698" s="158"/>
      <c r="AW698" s="178" t="str">
        <f>IF('DATA - Baseline'!AW698="Relaxed",1,IF('DATA - Baseline'!AW698="Rushed",2,IF('DATA - Baseline'!AW698="Happy",3,IF('DATA - Baseline'!AW698="Tired",4,""))))</f>
        <v/>
      </c>
      <c r="AX698" s="178" t="str">
        <f>IF('DATA - Baseline'!AX698="Relaxed",1,IF('DATA - Baseline'!AX698="Rushed",2,IF('DATA - Baseline'!AX698="Happy",3,IF('DATA - Baseline'!AX698="Tired",4,""))))</f>
        <v/>
      </c>
      <c r="AY698" s="154"/>
      <c r="AZ698" s="314" t="str">
        <f>IF('DATA - Baseline'!AZ698="Yes",1,IF('DATA - Baseline'!AZ698="No",2,""))</f>
        <v/>
      </c>
      <c r="BA698" s="273"/>
      <c r="BB698" s="159"/>
      <c r="BC698" s="159"/>
      <c r="BE698" s="175"/>
    </row>
    <row r="699" spans="1:57" s="132" customFormat="1" ht="15" x14ac:dyDescent="0.3">
      <c r="A699" s="148"/>
      <c r="B699" s="149"/>
      <c r="C699" s="236" t="str">
        <f t="shared" si="10"/>
        <v/>
      </c>
      <c r="D699" s="198" t="str">
        <f>IF('DATA - Baseline'!D699="","",'DATA - Baseline'!D699)</f>
        <v/>
      </c>
      <c r="E699" s="178" t="str">
        <f>IF('DATA - Baseline'!E699="","",'DATA - Baseline'!E699)</f>
        <v/>
      </c>
      <c r="F699" s="178" t="str">
        <f>IF('DATA - Baseline'!F699="","",'DATA - Baseline'!F699)</f>
        <v/>
      </c>
      <c r="G699" s="178" t="str">
        <f>IF('DATA - Baseline'!G698="","",INDEX(Codes,MATCH('DATA - Baseline'!G698,Modes,0)))</f>
        <v/>
      </c>
      <c r="H699" s="178"/>
      <c r="I699" s="178" t="str">
        <f>IF('DATA - Baseline'!I699="","",INDEX(Codes,MATCH('DATA - Baseline'!I699,Modes,0)))</f>
        <v/>
      </c>
      <c r="J699" s="134"/>
      <c r="K699" s="192" t="str">
        <f>IF('DATA - Baseline'!K699=0,"",IF('DATA - Baseline'!K699="","",'DATA - Baseline'!K699))</f>
        <v/>
      </c>
      <c r="L699" s="192" t="str">
        <f>IF('DATA - Baseline'!L699="Yes",1,IF('DATA - Baseline'!L699="No",2,""))</f>
        <v/>
      </c>
      <c r="M699" s="192" t="str">
        <f>IF('DATA - Baseline'!M699="Yes",1,IF('DATA - Baseline'!M699="No",2,""))</f>
        <v/>
      </c>
      <c r="N699" s="178" t="str">
        <f>IF('DATA - Baseline'!N699="Relaxed",1,IF('DATA - Baseline'!N699="Rushed",2,IF('DATA - Baseline'!N699="Happy",3,IF('DATA - Baseline'!N699="Frustrated",4,IF('DATA - Baseline'!N699="Other",5,"")))))</f>
        <v/>
      </c>
      <c r="O699" s="176"/>
      <c r="P699" s="178" t="str">
        <f>IF('DATA - Baseline'!P699="","",'DATA - Baseline'!P699)</f>
        <v/>
      </c>
      <c r="Q699" s="178" t="str">
        <f>IF('DATA - Baseline'!Q699="Boy",1,IF('DATA - Baseline'!Q699="Girl",2,""))</f>
        <v/>
      </c>
      <c r="R699" s="192" t="str">
        <f>IF('DATA - Baseline'!R699&gt;0,'DATA - Baseline'!R699,"")</f>
        <v/>
      </c>
      <c r="S699" s="178" t="str">
        <f>IF('DATA - Baseline'!S699="Less than 0.5km",1,IF('DATA - Baseline'!S699="0.51 to 1.59km",2,IF('DATA - Baseline'!S699="1.6 to 3km",3,IF('DATA - Baseline'!S699="Over 3km",4, ""))))</f>
        <v/>
      </c>
      <c r="T699" s="126"/>
      <c r="U699" s="135"/>
      <c r="V699" s="135"/>
      <c r="W699" s="135"/>
      <c r="X699" s="135"/>
      <c r="Y699" s="135"/>
      <c r="Z699" s="178" t="str">
        <f>IF('DATA - Baseline'!Z699="STRONGLY AGREE",1,IF('DATA - Baseline'!Z699="AGREE",2,IF('DATA - Baseline'!Z699="DISAGREE",3,IF('DATA - Baseline'!Z699="STRONGLY DISAGREE",4, ""))))</f>
        <v/>
      </c>
      <c r="AA699" s="178" t="str">
        <f>IF(C699="","",(IF(COUNTA('DATA - Baseline'!AB699:AV699)&gt;0,1,2)))</f>
        <v/>
      </c>
      <c r="AB699" s="152"/>
      <c r="AC699" s="153"/>
      <c r="AD699" s="153"/>
      <c r="AE699" s="153"/>
      <c r="AF699" s="153"/>
      <c r="AG699" s="153"/>
      <c r="AH699" s="151"/>
      <c r="AI699" s="156"/>
      <c r="AJ699" s="156"/>
      <c r="AK699" s="156"/>
      <c r="AL699" s="156"/>
      <c r="AM699" s="156"/>
      <c r="AN699" s="156"/>
      <c r="AO699" s="157"/>
      <c r="AP699" s="158"/>
      <c r="AQ699" s="158"/>
      <c r="AR699" s="158"/>
      <c r="AS699" s="158"/>
      <c r="AT699" s="158"/>
      <c r="AU699" s="158"/>
      <c r="AV699" s="158"/>
      <c r="AW699" s="178" t="str">
        <f>IF('DATA - Baseline'!AW699="Relaxed",1,IF('DATA - Baseline'!AW699="Rushed",2,IF('DATA - Baseline'!AW699="Happy",3,IF('DATA - Baseline'!AW699="Tired",4,""))))</f>
        <v/>
      </c>
      <c r="AX699" s="178" t="str">
        <f>IF('DATA - Baseline'!AX699="Relaxed",1,IF('DATA - Baseline'!AX699="Rushed",2,IF('DATA - Baseline'!AX699="Happy",3,IF('DATA - Baseline'!AX699="Tired",4,""))))</f>
        <v/>
      </c>
      <c r="AY699" s="154"/>
      <c r="AZ699" s="314" t="str">
        <f>IF('DATA - Baseline'!AZ699="Yes",1,IF('DATA - Baseline'!AZ699="No",2,""))</f>
        <v/>
      </c>
      <c r="BA699" s="273"/>
      <c r="BB699" s="159"/>
      <c r="BC699" s="159"/>
      <c r="BE699" s="175"/>
    </row>
    <row r="700" spans="1:57" s="132" customFormat="1" ht="15" x14ac:dyDescent="0.3">
      <c r="A700" s="148"/>
      <c r="B700" s="149"/>
      <c r="C700" s="236" t="str">
        <f t="shared" si="10"/>
        <v/>
      </c>
      <c r="D700" s="198" t="str">
        <f>IF('DATA - Baseline'!D700="","",'DATA - Baseline'!D700)</f>
        <v/>
      </c>
      <c r="E700" s="178" t="str">
        <f>IF('DATA - Baseline'!E700="","",'DATA - Baseline'!E700)</f>
        <v/>
      </c>
      <c r="F700" s="178" t="str">
        <f>IF('DATA - Baseline'!F700="","",'DATA - Baseline'!F700)</f>
        <v/>
      </c>
      <c r="G700" s="178" t="str">
        <f>IF('DATA - Baseline'!G699="","",INDEX(Codes,MATCH('DATA - Baseline'!G699,Modes,0)))</f>
        <v/>
      </c>
      <c r="H700" s="178"/>
      <c r="I700" s="178" t="str">
        <f>IF('DATA - Baseline'!I700="","",INDEX(Codes,MATCH('DATA - Baseline'!I700,Modes,0)))</f>
        <v/>
      </c>
      <c r="J700" s="134"/>
      <c r="K700" s="192" t="str">
        <f>IF('DATA - Baseline'!K700=0,"",IF('DATA - Baseline'!K700="","",'DATA - Baseline'!K700))</f>
        <v/>
      </c>
      <c r="L700" s="192" t="str">
        <f>IF('DATA - Baseline'!L700="Yes",1,IF('DATA - Baseline'!L700="No",2,""))</f>
        <v/>
      </c>
      <c r="M700" s="192" t="str">
        <f>IF('DATA - Baseline'!M700="Yes",1,IF('DATA - Baseline'!M700="No",2,""))</f>
        <v/>
      </c>
      <c r="N700" s="178" t="str">
        <f>IF('DATA - Baseline'!N700="Relaxed",1,IF('DATA - Baseline'!N700="Rushed",2,IF('DATA - Baseline'!N700="Happy",3,IF('DATA - Baseline'!N700="Frustrated",4,IF('DATA - Baseline'!N700="Other",5,"")))))</f>
        <v/>
      </c>
      <c r="O700" s="176"/>
      <c r="P700" s="178" t="str">
        <f>IF('DATA - Baseline'!P700="","",'DATA - Baseline'!P700)</f>
        <v/>
      </c>
      <c r="Q700" s="178" t="str">
        <f>IF('DATA - Baseline'!Q700="Boy",1,IF('DATA - Baseline'!Q700="Girl",2,""))</f>
        <v/>
      </c>
      <c r="R700" s="192" t="str">
        <f>IF('DATA - Baseline'!R700&gt;0,'DATA - Baseline'!R700,"")</f>
        <v/>
      </c>
      <c r="S700" s="178" t="str">
        <f>IF('DATA - Baseline'!S700="Less than 0.5km",1,IF('DATA - Baseline'!S700="0.51 to 1.59km",2,IF('DATA - Baseline'!S700="1.6 to 3km",3,IF('DATA - Baseline'!S700="Over 3km",4, ""))))</f>
        <v/>
      </c>
      <c r="T700" s="126"/>
      <c r="U700" s="135"/>
      <c r="V700" s="135"/>
      <c r="W700" s="135"/>
      <c r="X700" s="135"/>
      <c r="Y700" s="135"/>
      <c r="Z700" s="178" t="str">
        <f>IF('DATA - Baseline'!Z700="STRONGLY AGREE",1,IF('DATA - Baseline'!Z700="AGREE",2,IF('DATA - Baseline'!Z700="DISAGREE",3,IF('DATA - Baseline'!Z700="STRONGLY DISAGREE",4, ""))))</f>
        <v/>
      </c>
      <c r="AA700" s="178" t="str">
        <f>IF(C700="","",(IF(COUNTA('DATA - Baseline'!AB700:AV700)&gt;0,1,2)))</f>
        <v/>
      </c>
      <c r="AB700" s="152"/>
      <c r="AC700" s="153"/>
      <c r="AD700" s="153"/>
      <c r="AE700" s="153"/>
      <c r="AF700" s="153"/>
      <c r="AG700" s="153"/>
      <c r="AH700" s="151"/>
      <c r="AI700" s="156"/>
      <c r="AJ700" s="156"/>
      <c r="AK700" s="156"/>
      <c r="AL700" s="156"/>
      <c r="AM700" s="156"/>
      <c r="AN700" s="156"/>
      <c r="AO700" s="157"/>
      <c r="AP700" s="158"/>
      <c r="AQ700" s="158"/>
      <c r="AR700" s="158"/>
      <c r="AS700" s="158"/>
      <c r="AT700" s="158"/>
      <c r="AU700" s="158"/>
      <c r="AV700" s="158"/>
      <c r="AW700" s="178" t="str">
        <f>IF('DATA - Baseline'!AW700="Relaxed",1,IF('DATA - Baseline'!AW700="Rushed",2,IF('DATA - Baseline'!AW700="Happy",3,IF('DATA - Baseline'!AW700="Tired",4,""))))</f>
        <v/>
      </c>
      <c r="AX700" s="178" t="str">
        <f>IF('DATA - Baseline'!AX700="Relaxed",1,IF('DATA - Baseline'!AX700="Rushed",2,IF('DATA - Baseline'!AX700="Happy",3,IF('DATA - Baseline'!AX700="Tired",4,""))))</f>
        <v/>
      </c>
      <c r="AY700" s="154"/>
      <c r="AZ700" s="314" t="str">
        <f>IF('DATA - Baseline'!AZ700="Yes",1,IF('DATA - Baseline'!AZ700="No",2,""))</f>
        <v/>
      </c>
      <c r="BA700" s="273"/>
      <c r="BB700" s="159"/>
      <c r="BC700" s="159"/>
      <c r="BE700" s="175"/>
    </row>
    <row r="701" spans="1:57" s="132" customFormat="1" ht="15" x14ac:dyDescent="0.3">
      <c r="A701" s="148"/>
      <c r="B701" s="149"/>
      <c r="C701" s="236" t="str">
        <f t="shared" si="10"/>
        <v/>
      </c>
      <c r="D701" s="198" t="str">
        <f>IF('DATA - Baseline'!D701="","",'DATA - Baseline'!D701)</f>
        <v/>
      </c>
      <c r="E701" s="178" t="str">
        <f>IF('DATA - Baseline'!E701="","",'DATA - Baseline'!E701)</f>
        <v/>
      </c>
      <c r="F701" s="178" t="str">
        <f>IF('DATA - Baseline'!F701="","",'DATA - Baseline'!F701)</f>
        <v/>
      </c>
      <c r="G701" s="178" t="str">
        <f>IF('DATA - Baseline'!G700="","",INDEX(Codes,MATCH('DATA - Baseline'!G700,Modes,0)))</f>
        <v/>
      </c>
      <c r="H701" s="178"/>
      <c r="I701" s="178" t="str">
        <f>IF('DATA - Baseline'!I701="","",INDEX(Codes,MATCH('DATA - Baseline'!I701,Modes,0)))</f>
        <v/>
      </c>
      <c r="J701" s="134"/>
      <c r="K701" s="192" t="str">
        <f>IF('DATA - Baseline'!K701=0,"",IF('DATA - Baseline'!K701="","",'DATA - Baseline'!K701))</f>
        <v/>
      </c>
      <c r="L701" s="192" t="str">
        <f>IF('DATA - Baseline'!L701="Yes",1,IF('DATA - Baseline'!L701="No",2,""))</f>
        <v/>
      </c>
      <c r="M701" s="192" t="str">
        <f>IF('DATA - Baseline'!M701="Yes",1,IF('DATA - Baseline'!M701="No",2,""))</f>
        <v/>
      </c>
      <c r="N701" s="178" t="str">
        <f>IF('DATA - Baseline'!N701="Relaxed",1,IF('DATA - Baseline'!N701="Rushed",2,IF('DATA - Baseline'!N701="Happy",3,IF('DATA - Baseline'!N701="Frustrated",4,IF('DATA - Baseline'!N701="Other",5,"")))))</f>
        <v/>
      </c>
      <c r="O701" s="176"/>
      <c r="P701" s="178" t="str">
        <f>IF('DATA - Baseline'!P701="","",'DATA - Baseline'!P701)</f>
        <v/>
      </c>
      <c r="Q701" s="178" t="str">
        <f>IF('DATA - Baseline'!Q701="Boy",1,IF('DATA - Baseline'!Q701="Girl",2,""))</f>
        <v/>
      </c>
      <c r="R701" s="192" t="str">
        <f>IF('DATA - Baseline'!R701&gt;0,'DATA - Baseline'!R701,"")</f>
        <v/>
      </c>
      <c r="S701" s="178" t="str">
        <f>IF('DATA - Baseline'!S701="Less than 0.5km",1,IF('DATA - Baseline'!S701="0.51 to 1.59km",2,IF('DATA - Baseline'!S701="1.6 to 3km",3,IF('DATA - Baseline'!S701="Over 3km",4, ""))))</f>
        <v/>
      </c>
      <c r="T701" s="126"/>
      <c r="U701" s="135"/>
      <c r="V701" s="135"/>
      <c r="W701" s="135"/>
      <c r="X701" s="135"/>
      <c r="Y701" s="135"/>
      <c r="Z701" s="178" t="str">
        <f>IF('DATA - Baseline'!Z701="STRONGLY AGREE",1,IF('DATA - Baseline'!Z701="AGREE",2,IF('DATA - Baseline'!Z701="DISAGREE",3,IF('DATA - Baseline'!Z701="STRONGLY DISAGREE",4, ""))))</f>
        <v/>
      </c>
      <c r="AA701" s="178" t="str">
        <f>IF(C701="","",(IF(COUNTA('DATA - Baseline'!AB701:AV701)&gt;0,1,2)))</f>
        <v/>
      </c>
      <c r="AB701" s="152"/>
      <c r="AC701" s="153"/>
      <c r="AD701" s="153"/>
      <c r="AE701" s="153"/>
      <c r="AF701" s="153"/>
      <c r="AG701" s="153"/>
      <c r="AH701" s="151"/>
      <c r="AI701" s="156"/>
      <c r="AJ701" s="156"/>
      <c r="AK701" s="156"/>
      <c r="AL701" s="156"/>
      <c r="AM701" s="156"/>
      <c r="AN701" s="156"/>
      <c r="AO701" s="157"/>
      <c r="AP701" s="158"/>
      <c r="AQ701" s="158"/>
      <c r="AR701" s="158"/>
      <c r="AS701" s="158"/>
      <c r="AT701" s="158"/>
      <c r="AU701" s="158"/>
      <c r="AV701" s="158"/>
      <c r="AW701" s="178" t="str">
        <f>IF('DATA - Baseline'!AW701="Relaxed",1,IF('DATA - Baseline'!AW701="Rushed",2,IF('DATA - Baseline'!AW701="Happy",3,IF('DATA - Baseline'!AW701="Tired",4,""))))</f>
        <v/>
      </c>
      <c r="AX701" s="178" t="str">
        <f>IF('DATA - Baseline'!AX701="Relaxed",1,IF('DATA - Baseline'!AX701="Rushed",2,IF('DATA - Baseline'!AX701="Happy",3,IF('DATA - Baseline'!AX701="Tired",4,""))))</f>
        <v/>
      </c>
      <c r="AY701" s="154"/>
      <c r="AZ701" s="314" t="str">
        <f>IF('DATA - Baseline'!AZ701="Yes",1,IF('DATA - Baseline'!AZ701="No",2,""))</f>
        <v/>
      </c>
      <c r="BA701" s="273"/>
      <c r="BB701" s="159"/>
      <c r="BC701" s="159"/>
      <c r="BE701" s="175"/>
    </row>
    <row r="702" spans="1:57" s="132" customFormat="1" ht="15" x14ac:dyDescent="0.3">
      <c r="A702" s="148"/>
      <c r="B702" s="149"/>
      <c r="C702" s="236" t="str">
        <f t="shared" si="10"/>
        <v/>
      </c>
      <c r="D702" s="198" t="str">
        <f>IF('DATA - Baseline'!D702="","",'DATA - Baseline'!D702)</f>
        <v/>
      </c>
      <c r="E702" s="178" t="str">
        <f>IF('DATA - Baseline'!E702="","",'DATA - Baseline'!E702)</f>
        <v/>
      </c>
      <c r="F702" s="178" t="str">
        <f>IF('DATA - Baseline'!F702="","",'DATA - Baseline'!F702)</f>
        <v/>
      </c>
      <c r="G702" s="178" t="str">
        <f>IF('DATA - Baseline'!G701="","",INDEX(Codes,MATCH('DATA - Baseline'!G701,Modes,0)))</f>
        <v/>
      </c>
      <c r="H702" s="178"/>
      <c r="I702" s="178" t="str">
        <f>IF('DATA - Baseline'!I702="","",INDEX(Codes,MATCH('DATA - Baseline'!I702,Modes,0)))</f>
        <v/>
      </c>
      <c r="J702" s="134"/>
      <c r="K702" s="192" t="str">
        <f>IF('DATA - Baseline'!K702=0,"",IF('DATA - Baseline'!K702="","",'DATA - Baseline'!K702))</f>
        <v/>
      </c>
      <c r="L702" s="192" t="str">
        <f>IF('DATA - Baseline'!L702="Yes",1,IF('DATA - Baseline'!L702="No",2,""))</f>
        <v/>
      </c>
      <c r="M702" s="192" t="str">
        <f>IF('DATA - Baseline'!M702="Yes",1,IF('DATA - Baseline'!M702="No",2,""))</f>
        <v/>
      </c>
      <c r="N702" s="178" t="str">
        <f>IF('DATA - Baseline'!N702="Relaxed",1,IF('DATA - Baseline'!N702="Rushed",2,IF('DATA - Baseline'!N702="Happy",3,IF('DATA - Baseline'!N702="Frustrated",4,IF('DATA - Baseline'!N702="Other",5,"")))))</f>
        <v/>
      </c>
      <c r="O702" s="176"/>
      <c r="P702" s="178" t="str">
        <f>IF('DATA - Baseline'!P702="","",'DATA - Baseline'!P702)</f>
        <v/>
      </c>
      <c r="Q702" s="178" t="str">
        <f>IF('DATA - Baseline'!Q702="Boy",1,IF('DATA - Baseline'!Q702="Girl",2,""))</f>
        <v/>
      </c>
      <c r="R702" s="192" t="str">
        <f>IF('DATA - Baseline'!R702&gt;0,'DATA - Baseline'!R702,"")</f>
        <v/>
      </c>
      <c r="S702" s="178" t="str">
        <f>IF('DATA - Baseline'!S702="Less than 0.5km",1,IF('DATA - Baseline'!S702="0.51 to 1.59km",2,IF('DATA - Baseline'!S702="1.6 to 3km",3,IF('DATA - Baseline'!S702="Over 3km",4, ""))))</f>
        <v/>
      </c>
      <c r="T702" s="126"/>
      <c r="U702" s="135"/>
      <c r="V702" s="135"/>
      <c r="W702" s="135"/>
      <c r="X702" s="135"/>
      <c r="Y702" s="135"/>
      <c r="Z702" s="178" t="str">
        <f>IF('DATA - Baseline'!Z702="STRONGLY AGREE",1,IF('DATA - Baseline'!Z702="AGREE",2,IF('DATA - Baseline'!Z702="DISAGREE",3,IF('DATA - Baseline'!Z702="STRONGLY DISAGREE",4, ""))))</f>
        <v/>
      </c>
      <c r="AA702" s="178" t="str">
        <f>IF(C702="","",(IF(COUNTA('DATA - Baseline'!AB702:AV702)&gt;0,1,2)))</f>
        <v/>
      </c>
      <c r="AB702" s="152"/>
      <c r="AC702" s="153"/>
      <c r="AD702" s="153"/>
      <c r="AE702" s="153"/>
      <c r="AF702" s="153"/>
      <c r="AG702" s="153"/>
      <c r="AH702" s="151"/>
      <c r="AI702" s="156"/>
      <c r="AJ702" s="156"/>
      <c r="AK702" s="156"/>
      <c r="AL702" s="156"/>
      <c r="AM702" s="156"/>
      <c r="AN702" s="156"/>
      <c r="AO702" s="157"/>
      <c r="AP702" s="158"/>
      <c r="AQ702" s="158"/>
      <c r="AR702" s="158"/>
      <c r="AS702" s="158"/>
      <c r="AT702" s="158"/>
      <c r="AU702" s="158"/>
      <c r="AV702" s="158"/>
      <c r="AW702" s="178" t="str">
        <f>IF('DATA - Baseline'!AW702="Relaxed",1,IF('DATA - Baseline'!AW702="Rushed",2,IF('DATA - Baseline'!AW702="Happy",3,IF('DATA - Baseline'!AW702="Tired",4,""))))</f>
        <v/>
      </c>
      <c r="AX702" s="178" t="str">
        <f>IF('DATA - Baseline'!AX702="Relaxed",1,IF('DATA - Baseline'!AX702="Rushed",2,IF('DATA - Baseline'!AX702="Happy",3,IF('DATA - Baseline'!AX702="Tired",4,""))))</f>
        <v/>
      </c>
      <c r="AY702" s="154"/>
      <c r="AZ702" s="314" t="str">
        <f>IF('DATA - Baseline'!AZ702="Yes",1,IF('DATA - Baseline'!AZ702="No",2,""))</f>
        <v/>
      </c>
      <c r="BA702" s="273"/>
      <c r="BB702" s="159"/>
      <c r="BC702" s="159"/>
      <c r="BE702" s="175"/>
    </row>
    <row r="703" spans="1:57" s="132" customFormat="1" ht="15" x14ac:dyDescent="0.3">
      <c r="A703" s="148"/>
      <c r="B703" s="149"/>
      <c r="C703" s="236" t="str">
        <f t="shared" si="10"/>
        <v/>
      </c>
      <c r="D703" s="198" t="str">
        <f>IF('DATA - Baseline'!D703="","",'DATA - Baseline'!D703)</f>
        <v/>
      </c>
      <c r="E703" s="178" t="str">
        <f>IF('DATA - Baseline'!E703="","",'DATA - Baseline'!E703)</f>
        <v/>
      </c>
      <c r="F703" s="178" t="str">
        <f>IF('DATA - Baseline'!F703="","",'DATA - Baseline'!F703)</f>
        <v/>
      </c>
      <c r="G703" s="178" t="str">
        <f>IF('DATA - Baseline'!G702="","",INDEX(Codes,MATCH('DATA - Baseline'!G702,Modes,0)))</f>
        <v/>
      </c>
      <c r="H703" s="178"/>
      <c r="I703" s="178" t="str">
        <f>IF('DATA - Baseline'!I703="","",INDEX(Codes,MATCH('DATA - Baseline'!I703,Modes,0)))</f>
        <v/>
      </c>
      <c r="J703" s="134"/>
      <c r="K703" s="192" t="str">
        <f>IF('DATA - Baseline'!K703=0,"",IF('DATA - Baseline'!K703="","",'DATA - Baseline'!K703))</f>
        <v/>
      </c>
      <c r="L703" s="192" t="str">
        <f>IF('DATA - Baseline'!L703="Yes",1,IF('DATA - Baseline'!L703="No",2,""))</f>
        <v/>
      </c>
      <c r="M703" s="192" t="str">
        <f>IF('DATA - Baseline'!M703="Yes",1,IF('DATA - Baseline'!M703="No",2,""))</f>
        <v/>
      </c>
      <c r="N703" s="178" t="str">
        <f>IF('DATA - Baseline'!N703="Relaxed",1,IF('DATA - Baseline'!N703="Rushed",2,IF('DATA - Baseline'!N703="Happy",3,IF('DATA - Baseline'!N703="Frustrated",4,IF('DATA - Baseline'!N703="Other",5,"")))))</f>
        <v/>
      </c>
      <c r="O703" s="176"/>
      <c r="P703" s="178" t="str">
        <f>IF('DATA - Baseline'!P703="","",'DATA - Baseline'!P703)</f>
        <v/>
      </c>
      <c r="Q703" s="178" t="str">
        <f>IF('DATA - Baseline'!Q703="Boy",1,IF('DATA - Baseline'!Q703="Girl",2,""))</f>
        <v/>
      </c>
      <c r="R703" s="192" t="str">
        <f>IF('DATA - Baseline'!R703&gt;0,'DATA - Baseline'!R703,"")</f>
        <v/>
      </c>
      <c r="S703" s="178" t="str">
        <f>IF('DATA - Baseline'!S703="Less than 0.5km",1,IF('DATA - Baseline'!S703="0.51 to 1.59km",2,IF('DATA - Baseline'!S703="1.6 to 3km",3,IF('DATA - Baseline'!S703="Over 3km",4, ""))))</f>
        <v/>
      </c>
      <c r="T703" s="126"/>
      <c r="U703" s="135"/>
      <c r="V703" s="135"/>
      <c r="W703" s="135"/>
      <c r="X703" s="135"/>
      <c r="Y703" s="135"/>
      <c r="Z703" s="178" t="str">
        <f>IF('DATA - Baseline'!Z703="STRONGLY AGREE",1,IF('DATA - Baseline'!Z703="AGREE",2,IF('DATA - Baseline'!Z703="DISAGREE",3,IF('DATA - Baseline'!Z703="STRONGLY DISAGREE",4, ""))))</f>
        <v/>
      </c>
      <c r="AA703" s="178" t="str">
        <f>IF(C703="","",(IF(COUNTA('DATA - Baseline'!AB703:AV703)&gt;0,1,2)))</f>
        <v/>
      </c>
      <c r="AB703" s="152"/>
      <c r="AC703" s="153"/>
      <c r="AD703" s="153"/>
      <c r="AE703" s="153"/>
      <c r="AF703" s="153"/>
      <c r="AG703" s="153"/>
      <c r="AH703" s="151"/>
      <c r="AI703" s="156"/>
      <c r="AJ703" s="156"/>
      <c r="AK703" s="156"/>
      <c r="AL703" s="156"/>
      <c r="AM703" s="156"/>
      <c r="AN703" s="156"/>
      <c r="AO703" s="157"/>
      <c r="AP703" s="158"/>
      <c r="AQ703" s="158"/>
      <c r="AR703" s="158"/>
      <c r="AS703" s="158"/>
      <c r="AT703" s="158"/>
      <c r="AU703" s="158"/>
      <c r="AV703" s="158"/>
      <c r="AW703" s="178" t="str">
        <f>IF('DATA - Baseline'!AW703="Relaxed",1,IF('DATA - Baseline'!AW703="Rushed",2,IF('DATA - Baseline'!AW703="Happy",3,IF('DATA - Baseline'!AW703="Tired",4,""))))</f>
        <v/>
      </c>
      <c r="AX703" s="178" t="str">
        <f>IF('DATA - Baseline'!AX703="Relaxed",1,IF('DATA - Baseline'!AX703="Rushed",2,IF('DATA - Baseline'!AX703="Happy",3,IF('DATA - Baseline'!AX703="Tired",4,""))))</f>
        <v/>
      </c>
      <c r="AY703" s="154"/>
      <c r="AZ703" s="314" t="str">
        <f>IF('DATA - Baseline'!AZ703="Yes",1,IF('DATA - Baseline'!AZ703="No",2,""))</f>
        <v/>
      </c>
      <c r="BA703" s="273"/>
      <c r="BB703" s="159"/>
      <c r="BC703" s="159"/>
      <c r="BE703" s="175"/>
    </row>
    <row r="704" spans="1:57" s="132" customFormat="1" ht="15" x14ac:dyDescent="0.3">
      <c r="A704" s="148"/>
      <c r="B704" s="149"/>
      <c r="C704" s="236" t="str">
        <f t="shared" si="10"/>
        <v/>
      </c>
      <c r="D704" s="198" t="str">
        <f>IF('DATA - Baseline'!D704="","",'DATA - Baseline'!D704)</f>
        <v/>
      </c>
      <c r="E704" s="178" t="str">
        <f>IF('DATA - Baseline'!E704="","",'DATA - Baseline'!E704)</f>
        <v/>
      </c>
      <c r="F704" s="178" t="str">
        <f>IF('DATA - Baseline'!F704="","",'DATA - Baseline'!F704)</f>
        <v/>
      </c>
      <c r="G704" s="178" t="str">
        <f>IF('DATA - Baseline'!G703="","",INDEX(Codes,MATCH('DATA - Baseline'!G703,Modes,0)))</f>
        <v/>
      </c>
      <c r="H704" s="178"/>
      <c r="I704" s="178" t="str">
        <f>IF('DATA - Baseline'!I704="","",INDEX(Codes,MATCH('DATA - Baseline'!I704,Modes,0)))</f>
        <v/>
      </c>
      <c r="J704" s="134"/>
      <c r="K704" s="192" t="str">
        <f>IF('DATA - Baseline'!K704=0,"",IF('DATA - Baseline'!K704="","",'DATA - Baseline'!K704))</f>
        <v/>
      </c>
      <c r="L704" s="192" t="str">
        <f>IF('DATA - Baseline'!L704="Yes",1,IF('DATA - Baseline'!L704="No",2,""))</f>
        <v/>
      </c>
      <c r="M704" s="192" t="str">
        <f>IF('DATA - Baseline'!M704="Yes",1,IF('DATA - Baseline'!M704="No",2,""))</f>
        <v/>
      </c>
      <c r="N704" s="178" t="str">
        <f>IF('DATA - Baseline'!N704="Relaxed",1,IF('DATA - Baseline'!N704="Rushed",2,IF('DATA - Baseline'!N704="Happy",3,IF('DATA - Baseline'!N704="Frustrated",4,IF('DATA - Baseline'!N704="Other",5,"")))))</f>
        <v/>
      </c>
      <c r="O704" s="176"/>
      <c r="P704" s="178" t="str">
        <f>IF('DATA - Baseline'!P704="","",'DATA - Baseline'!P704)</f>
        <v/>
      </c>
      <c r="Q704" s="178" t="str">
        <f>IF('DATA - Baseline'!Q704="Boy",1,IF('DATA - Baseline'!Q704="Girl",2,""))</f>
        <v/>
      </c>
      <c r="R704" s="192" t="str">
        <f>IF('DATA - Baseline'!R704&gt;0,'DATA - Baseline'!R704,"")</f>
        <v/>
      </c>
      <c r="S704" s="178" t="str">
        <f>IF('DATA - Baseline'!S704="Less than 0.5km",1,IF('DATA - Baseline'!S704="0.51 to 1.59km",2,IF('DATA - Baseline'!S704="1.6 to 3km",3,IF('DATA - Baseline'!S704="Over 3km",4, ""))))</f>
        <v/>
      </c>
      <c r="T704" s="126"/>
      <c r="U704" s="135"/>
      <c r="V704" s="135"/>
      <c r="W704" s="135"/>
      <c r="X704" s="135"/>
      <c r="Y704" s="135"/>
      <c r="Z704" s="178" t="str">
        <f>IF('DATA - Baseline'!Z704="STRONGLY AGREE",1,IF('DATA - Baseline'!Z704="AGREE",2,IF('DATA - Baseline'!Z704="DISAGREE",3,IF('DATA - Baseline'!Z704="STRONGLY DISAGREE",4, ""))))</f>
        <v/>
      </c>
      <c r="AA704" s="178" t="str">
        <f>IF(C704="","",(IF(COUNTA('DATA - Baseline'!AB704:AV704)&gt;0,1,2)))</f>
        <v/>
      </c>
      <c r="AB704" s="152"/>
      <c r="AC704" s="153"/>
      <c r="AD704" s="153"/>
      <c r="AE704" s="153"/>
      <c r="AF704" s="153"/>
      <c r="AG704" s="153"/>
      <c r="AH704" s="151"/>
      <c r="AI704" s="156"/>
      <c r="AJ704" s="156"/>
      <c r="AK704" s="156"/>
      <c r="AL704" s="156"/>
      <c r="AM704" s="156"/>
      <c r="AN704" s="156"/>
      <c r="AO704" s="157"/>
      <c r="AP704" s="158"/>
      <c r="AQ704" s="158"/>
      <c r="AR704" s="158"/>
      <c r="AS704" s="158"/>
      <c r="AT704" s="158"/>
      <c r="AU704" s="158"/>
      <c r="AV704" s="158"/>
      <c r="AW704" s="178" t="str">
        <f>IF('DATA - Baseline'!AW704="Relaxed",1,IF('DATA - Baseline'!AW704="Rushed",2,IF('DATA - Baseline'!AW704="Happy",3,IF('DATA - Baseline'!AW704="Tired",4,""))))</f>
        <v/>
      </c>
      <c r="AX704" s="178" t="str">
        <f>IF('DATA - Baseline'!AX704="Relaxed",1,IF('DATA - Baseline'!AX704="Rushed",2,IF('DATA - Baseline'!AX704="Happy",3,IF('DATA - Baseline'!AX704="Tired",4,""))))</f>
        <v/>
      </c>
      <c r="AY704" s="154"/>
      <c r="AZ704" s="314" t="str">
        <f>IF('DATA - Baseline'!AZ704="Yes",1,IF('DATA - Baseline'!AZ704="No",2,""))</f>
        <v/>
      </c>
      <c r="BA704" s="273"/>
      <c r="BB704" s="159"/>
      <c r="BC704" s="159"/>
      <c r="BE704" s="175"/>
    </row>
    <row r="705" spans="1:57" s="132" customFormat="1" ht="15" x14ac:dyDescent="0.3">
      <c r="A705" s="148"/>
      <c r="B705" s="149"/>
      <c r="C705" s="236" t="str">
        <f t="shared" si="10"/>
        <v/>
      </c>
      <c r="D705" s="198" t="str">
        <f>IF('DATA - Baseline'!D705="","",'DATA - Baseline'!D705)</f>
        <v/>
      </c>
      <c r="E705" s="178" t="str">
        <f>IF('DATA - Baseline'!E705="","",'DATA - Baseline'!E705)</f>
        <v/>
      </c>
      <c r="F705" s="178" t="str">
        <f>IF('DATA - Baseline'!F705="","",'DATA - Baseline'!F705)</f>
        <v/>
      </c>
      <c r="G705" s="178" t="str">
        <f>IF('DATA - Baseline'!G704="","",INDEX(Codes,MATCH('DATA - Baseline'!G704,Modes,0)))</f>
        <v/>
      </c>
      <c r="H705" s="178"/>
      <c r="I705" s="178" t="str">
        <f>IF('DATA - Baseline'!I705="","",INDEX(Codes,MATCH('DATA - Baseline'!I705,Modes,0)))</f>
        <v/>
      </c>
      <c r="J705" s="134"/>
      <c r="K705" s="192" t="str">
        <f>IF('DATA - Baseline'!K705=0,"",IF('DATA - Baseline'!K705="","",'DATA - Baseline'!K705))</f>
        <v/>
      </c>
      <c r="L705" s="192" t="str">
        <f>IF('DATA - Baseline'!L705="Yes",1,IF('DATA - Baseline'!L705="No",2,""))</f>
        <v/>
      </c>
      <c r="M705" s="192" t="str">
        <f>IF('DATA - Baseline'!M705="Yes",1,IF('DATA - Baseline'!M705="No",2,""))</f>
        <v/>
      </c>
      <c r="N705" s="178" t="str">
        <f>IF('DATA - Baseline'!N705="Relaxed",1,IF('DATA - Baseline'!N705="Rushed",2,IF('DATA - Baseline'!N705="Happy",3,IF('DATA - Baseline'!N705="Frustrated",4,IF('DATA - Baseline'!N705="Other",5,"")))))</f>
        <v/>
      </c>
      <c r="O705" s="176"/>
      <c r="P705" s="178" t="str">
        <f>IF('DATA - Baseline'!P705="","",'DATA - Baseline'!P705)</f>
        <v/>
      </c>
      <c r="Q705" s="178" t="str">
        <f>IF('DATA - Baseline'!Q705="Boy",1,IF('DATA - Baseline'!Q705="Girl",2,""))</f>
        <v/>
      </c>
      <c r="R705" s="192" t="str">
        <f>IF('DATA - Baseline'!R705&gt;0,'DATA - Baseline'!R705,"")</f>
        <v/>
      </c>
      <c r="S705" s="178" t="str">
        <f>IF('DATA - Baseline'!S705="Less than 0.5km",1,IF('DATA - Baseline'!S705="0.51 to 1.59km",2,IF('DATA - Baseline'!S705="1.6 to 3km",3,IF('DATA - Baseline'!S705="Over 3km",4, ""))))</f>
        <v/>
      </c>
      <c r="T705" s="126"/>
      <c r="U705" s="135"/>
      <c r="V705" s="135"/>
      <c r="W705" s="135"/>
      <c r="X705" s="135"/>
      <c r="Y705" s="135"/>
      <c r="Z705" s="178" t="str">
        <f>IF('DATA - Baseline'!Z705="STRONGLY AGREE",1,IF('DATA - Baseline'!Z705="AGREE",2,IF('DATA - Baseline'!Z705="DISAGREE",3,IF('DATA - Baseline'!Z705="STRONGLY DISAGREE",4, ""))))</f>
        <v/>
      </c>
      <c r="AA705" s="178" t="str">
        <f>IF(C705="","",(IF(COUNTA('DATA - Baseline'!AB705:AV705)&gt;0,1,2)))</f>
        <v/>
      </c>
      <c r="AB705" s="152"/>
      <c r="AC705" s="153"/>
      <c r="AD705" s="153"/>
      <c r="AE705" s="153"/>
      <c r="AF705" s="153"/>
      <c r="AG705" s="153"/>
      <c r="AH705" s="151"/>
      <c r="AI705" s="156"/>
      <c r="AJ705" s="156"/>
      <c r="AK705" s="156"/>
      <c r="AL705" s="156"/>
      <c r="AM705" s="156"/>
      <c r="AN705" s="156"/>
      <c r="AO705" s="157"/>
      <c r="AP705" s="158"/>
      <c r="AQ705" s="158"/>
      <c r="AR705" s="158"/>
      <c r="AS705" s="158"/>
      <c r="AT705" s="158"/>
      <c r="AU705" s="158"/>
      <c r="AV705" s="158"/>
      <c r="AW705" s="178" t="str">
        <f>IF('DATA - Baseline'!AW705="Relaxed",1,IF('DATA - Baseline'!AW705="Rushed",2,IF('DATA - Baseline'!AW705="Happy",3,IF('DATA - Baseline'!AW705="Tired",4,""))))</f>
        <v/>
      </c>
      <c r="AX705" s="178" t="str">
        <f>IF('DATA - Baseline'!AX705="Relaxed",1,IF('DATA - Baseline'!AX705="Rushed",2,IF('DATA - Baseline'!AX705="Happy",3,IF('DATA - Baseline'!AX705="Tired",4,""))))</f>
        <v/>
      </c>
      <c r="AY705" s="154"/>
      <c r="AZ705" s="314" t="str">
        <f>IF('DATA - Baseline'!AZ705="Yes",1,IF('DATA - Baseline'!AZ705="No",2,""))</f>
        <v/>
      </c>
      <c r="BA705" s="273"/>
      <c r="BB705" s="159"/>
      <c r="BC705" s="159"/>
      <c r="BE705" s="175"/>
    </row>
    <row r="706" spans="1:57" s="132" customFormat="1" ht="15" x14ac:dyDescent="0.3">
      <c r="A706" s="148"/>
      <c r="B706" s="149"/>
      <c r="C706" s="236" t="str">
        <f t="shared" si="10"/>
        <v/>
      </c>
      <c r="D706" s="198" t="str">
        <f>IF('DATA - Baseline'!D706="","",'DATA - Baseline'!D706)</f>
        <v/>
      </c>
      <c r="E706" s="178" t="str">
        <f>IF('DATA - Baseline'!E706="","",'DATA - Baseline'!E706)</f>
        <v/>
      </c>
      <c r="F706" s="178" t="str">
        <f>IF('DATA - Baseline'!F706="","",'DATA - Baseline'!F706)</f>
        <v/>
      </c>
      <c r="G706" s="178" t="str">
        <f>IF('DATA - Baseline'!G705="","",INDEX(Codes,MATCH('DATA - Baseline'!G705,Modes,0)))</f>
        <v/>
      </c>
      <c r="H706" s="178"/>
      <c r="I706" s="178" t="str">
        <f>IF('DATA - Baseline'!I706="","",INDEX(Codes,MATCH('DATA - Baseline'!I706,Modes,0)))</f>
        <v/>
      </c>
      <c r="J706" s="134"/>
      <c r="K706" s="192" t="str">
        <f>IF('DATA - Baseline'!K706=0,"",IF('DATA - Baseline'!K706="","",'DATA - Baseline'!K706))</f>
        <v/>
      </c>
      <c r="L706" s="192" t="str">
        <f>IF('DATA - Baseline'!L706="Yes",1,IF('DATA - Baseline'!L706="No",2,""))</f>
        <v/>
      </c>
      <c r="M706" s="192" t="str">
        <f>IF('DATA - Baseline'!M706="Yes",1,IF('DATA - Baseline'!M706="No",2,""))</f>
        <v/>
      </c>
      <c r="N706" s="178" t="str">
        <f>IF('DATA - Baseline'!N706="Relaxed",1,IF('DATA - Baseline'!N706="Rushed",2,IF('DATA - Baseline'!N706="Happy",3,IF('DATA - Baseline'!N706="Frustrated",4,IF('DATA - Baseline'!N706="Other",5,"")))))</f>
        <v/>
      </c>
      <c r="O706" s="176"/>
      <c r="P706" s="178" t="str">
        <f>IF('DATA - Baseline'!P706="","",'DATA - Baseline'!P706)</f>
        <v/>
      </c>
      <c r="Q706" s="178" t="str">
        <f>IF('DATA - Baseline'!Q706="Boy",1,IF('DATA - Baseline'!Q706="Girl",2,""))</f>
        <v/>
      </c>
      <c r="R706" s="192" t="str">
        <f>IF('DATA - Baseline'!R706&gt;0,'DATA - Baseline'!R706,"")</f>
        <v/>
      </c>
      <c r="S706" s="178" t="str">
        <f>IF('DATA - Baseline'!S706="Less than 0.5km",1,IF('DATA - Baseline'!S706="0.51 to 1.59km",2,IF('DATA - Baseline'!S706="1.6 to 3km",3,IF('DATA - Baseline'!S706="Over 3km",4, ""))))</f>
        <v/>
      </c>
      <c r="T706" s="126"/>
      <c r="U706" s="135"/>
      <c r="V706" s="135"/>
      <c r="W706" s="135"/>
      <c r="X706" s="135"/>
      <c r="Y706" s="135"/>
      <c r="Z706" s="178" t="str">
        <f>IF('DATA - Baseline'!Z706="STRONGLY AGREE",1,IF('DATA - Baseline'!Z706="AGREE",2,IF('DATA - Baseline'!Z706="DISAGREE",3,IF('DATA - Baseline'!Z706="STRONGLY DISAGREE",4, ""))))</f>
        <v/>
      </c>
      <c r="AA706" s="178" t="str">
        <f>IF(C706="","",(IF(COUNTA('DATA - Baseline'!AB706:AV706)&gt;0,1,2)))</f>
        <v/>
      </c>
      <c r="AB706" s="152"/>
      <c r="AC706" s="153"/>
      <c r="AD706" s="153"/>
      <c r="AE706" s="153"/>
      <c r="AF706" s="153"/>
      <c r="AG706" s="153"/>
      <c r="AH706" s="151"/>
      <c r="AI706" s="156"/>
      <c r="AJ706" s="156"/>
      <c r="AK706" s="156"/>
      <c r="AL706" s="156"/>
      <c r="AM706" s="156"/>
      <c r="AN706" s="156"/>
      <c r="AO706" s="157"/>
      <c r="AP706" s="158"/>
      <c r="AQ706" s="158"/>
      <c r="AR706" s="158"/>
      <c r="AS706" s="158"/>
      <c r="AT706" s="158"/>
      <c r="AU706" s="158"/>
      <c r="AV706" s="158"/>
      <c r="AW706" s="178" t="str">
        <f>IF('DATA - Baseline'!AW706="Relaxed",1,IF('DATA - Baseline'!AW706="Rushed",2,IF('DATA - Baseline'!AW706="Happy",3,IF('DATA - Baseline'!AW706="Tired",4,""))))</f>
        <v/>
      </c>
      <c r="AX706" s="178" t="str">
        <f>IF('DATA - Baseline'!AX706="Relaxed",1,IF('DATA - Baseline'!AX706="Rushed",2,IF('DATA - Baseline'!AX706="Happy",3,IF('DATA - Baseline'!AX706="Tired",4,""))))</f>
        <v/>
      </c>
      <c r="AY706" s="154"/>
      <c r="AZ706" s="314" t="str">
        <f>IF('DATA - Baseline'!AZ706="Yes",1,IF('DATA - Baseline'!AZ706="No",2,""))</f>
        <v/>
      </c>
      <c r="BA706" s="273"/>
      <c r="BB706" s="159"/>
      <c r="BC706" s="159"/>
      <c r="BE706" s="175"/>
    </row>
    <row r="707" spans="1:57" s="132" customFormat="1" ht="15" x14ac:dyDescent="0.3">
      <c r="A707" s="148"/>
      <c r="B707" s="149"/>
      <c r="C707" s="236" t="str">
        <f t="shared" si="10"/>
        <v/>
      </c>
      <c r="D707" s="198" t="str">
        <f>IF('DATA - Baseline'!D707="","",'DATA - Baseline'!D707)</f>
        <v/>
      </c>
      <c r="E707" s="178" t="str">
        <f>IF('DATA - Baseline'!E707="","",'DATA - Baseline'!E707)</f>
        <v/>
      </c>
      <c r="F707" s="178" t="str">
        <f>IF('DATA - Baseline'!F707="","",'DATA - Baseline'!F707)</f>
        <v/>
      </c>
      <c r="G707" s="178" t="str">
        <f>IF('DATA - Baseline'!G706="","",INDEX(Codes,MATCH('DATA - Baseline'!G706,Modes,0)))</f>
        <v/>
      </c>
      <c r="H707" s="178"/>
      <c r="I707" s="178" t="str">
        <f>IF('DATA - Baseline'!I707="","",INDEX(Codes,MATCH('DATA - Baseline'!I707,Modes,0)))</f>
        <v/>
      </c>
      <c r="J707" s="134"/>
      <c r="K707" s="192" t="str">
        <f>IF('DATA - Baseline'!K707=0,"",IF('DATA - Baseline'!K707="","",'DATA - Baseline'!K707))</f>
        <v/>
      </c>
      <c r="L707" s="192" t="str">
        <f>IF('DATA - Baseline'!L707="Yes",1,IF('DATA - Baseline'!L707="No",2,""))</f>
        <v/>
      </c>
      <c r="M707" s="192" t="str">
        <f>IF('DATA - Baseline'!M707="Yes",1,IF('DATA - Baseline'!M707="No",2,""))</f>
        <v/>
      </c>
      <c r="N707" s="178" t="str">
        <f>IF('DATA - Baseline'!N707="Relaxed",1,IF('DATA - Baseline'!N707="Rushed",2,IF('DATA - Baseline'!N707="Happy",3,IF('DATA - Baseline'!N707="Frustrated",4,IF('DATA - Baseline'!N707="Other",5,"")))))</f>
        <v/>
      </c>
      <c r="O707" s="176"/>
      <c r="P707" s="178" t="str">
        <f>IF('DATA - Baseline'!P707="","",'DATA - Baseline'!P707)</f>
        <v/>
      </c>
      <c r="Q707" s="178" t="str">
        <f>IF('DATA - Baseline'!Q707="Boy",1,IF('DATA - Baseline'!Q707="Girl",2,""))</f>
        <v/>
      </c>
      <c r="R707" s="192" t="str">
        <f>IF('DATA - Baseline'!R707&gt;0,'DATA - Baseline'!R707,"")</f>
        <v/>
      </c>
      <c r="S707" s="178" t="str">
        <f>IF('DATA - Baseline'!S707="Less than 0.5km",1,IF('DATA - Baseline'!S707="0.51 to 1.59km",2,IF('DATA - Baseline'!S707="1.6 to 3km",3,IF('DATA - Baseline'!S707="Over 3km",4, ""))))</f>
        <v/>
      </c>
      <c r="T707" s="126"/>
      <c r="U707" s="135"/>
      <c r="V707" s="135"/>
      <c r="W707" s="135"/>
      <c r="X707" s="135"/>
      <c r="Y707" s="135"/>
      <c r="Z707" s="178" t="str">
        <f>IF('DATA - Baseline'!Z707="STRONGLY AGREE",1,IF('DATA - Baseline'!Z707="AGREE",2,IF('DATA - Baseline'!Z707="DISAGREE",3,IF('DATA - Baseline'!Z707="STRONGLY DISAGREE",4, ""))))</f>
        <v/>
      </c>
      <c r="AA707" s="178" t="str">
        <f>IF(C707="","",(IF(COUNTA('DATA - Baseline'!AB707:AV707)&gt;0,1,2)))</f>
        <v/>
      </c>
      <c r="AB707" s="152"/>
      <c r="AC707" s="153"/>
      <c r="AD707" s="153"/>
      <c r="AE707" s="153"/>
      <c r="AF707" s="153"/>
      <c r="AG707" s="153"/>
      <c r="AH707" s="151"/>
      <c r="AI707" s="156"/>
      <c r="AJ707" s="156"/>
      <c r="AK707" s="156"/>
      <c r="AL707" s="156"/>
      <c r="AM707" s="156"/>
      <c r="AN707" s="156"/>
      <c r="AO707" s="157"/>
      <c r="AP707" s="158"/>
      <c r="AQ707" s="158"/>
      <c r="AR707" s="158"/>
      <c r="AS707" s="158"/>
      <c r="AT707" s="158"/>
      <c r="AU707" s="158"/>
      <c r="AV707" s="158"/>
      <c r="AW707" s="178" t="str">
        <f>IF('DATA - Baseline'!AW707="Relaxed",1,IF('DATA - Baseline'!AW707="Rushed",2,IF('DATA - Baseline'!AW707="Happy",3,IF('DATA - Baseline'!AW707="Tired",4,""))))</f>
        <v/>
      </c>
      <c r="AX707" s="178" t="str">
        <f>IF('DATA - Baseline'!AX707="Relaxed",1,IF('DATA - Baseline'!AX707="Rushed",2,IF('DATA - Baseline'!AX707="Happy",3,IF('DATA - Baseline'!AX707="Tired",4,""))))</f>
        <v/>
      </c>
      <c r="AY707" s="154"/>
      <c r="AZ707" s="314" t="str">
        <f>IF('DATA - Baseline'!AZ707="Yes",1,IF('DATA - Baseline'!AZ707="No",2,""))</f>
        <v/>
      </c>
      <c r="BA707" s="273"/>
      <c r="BB707" s="159"/>
      <c r="BC707" s="159"/>
      <c r="BE707" s="175"/>
    </row>
    <row r="708" spans="1:57" s="132" customFormat="1" ht="15" x14ac:dyDescent="0.3">
      <c r="A708" s="148"/>
      <c r="B708" s="149"/>
      <c r="C708" s="236" t="str">
        <f t="shared" si="10"/>
        <v/>
      </c>
      <c r="D708" s="198" t="str">
        <f>IF('DATA - Baseline'!D708="","",'DATA - Baseline'!D708)</f>
        <v/>
      </c>
      <c r="E708" s="178" t="str">
        <f>IF('DATA - Baseline'!E708="","",'DATA - Baseline'!E708)</f>
        <v/>
      </c>
      <c r="F708" s="178" t="str">
        <f>IF('DATA - Baseline'!F708="","",'DATA - Baseline'!F708)</f>
        <v/>
      </c>
      <c r="G708" s="178" t="str">
        <f>IF('DATA - Baseline'!G707="","",INDEX(Codes,MATCH('DATA - Baseline'!G707,Modes,0)))</f>
        <v/>
      </c>
      <c r="H708" s="178"/>
      <c r="I708" s="178" t="str">
        <f>IF('DATA - Baseline'!I708="","",INDEX(Codes,MATCH('DATA - Baseline'!I708,Modes,0)))</f>
        <v/>
      </c>
      <c r="J708" s="134"/>
      <c r="K708" s="192" t="str">
        <f>IF('DATA - Baseline'!K708=0,"",IF('DATA - Baseline'!K708="","",'DATA - Baseline'!K708))</f>
        <v/>
      </c>
      <c r="L708" s="192" t="str">
        <f>IF('DATA - Baseline'!L708="Yes",1,IF('DATA - Baseline'!L708="No",2,""))</f>
        <v/>
      </c>
      <c r="M708" s="192" t="str">
        <f>IF('DATA - Baseline'!M708="Yes",1,IF('DATA - Baseline'!M708="No",2,""))</f>
        <v/>
      </c>
      <c r="N708" s="178" t="str">
        <f>IF('DATA - Baseline'!N708="Relaxed",1,IF('DATA - Baseline'!N708="Rushed",2,IF('DATA - Baseline'!N708="Happy",3,IF('DATA - Baseline'!N708="Frustrated",4,IF('DATA - Baseline'!N708="Other",5,"")))))</f>
        <v/>
      </c>
      <c r="O708" s="176"/>
      <c r="P708" s="178" t="str">
        <f>IF('DATA - Baseline'!P708="","",'DATA - Baseline'!P708)</f>
        <v/>
      </c>
      <c r="Q708" s="178" t="str">
        <f>IF('DATA - Baseline'!Q708="Boy",1,IF('DATA - Baseline'!Q708="Girl",2,""))</f>
        <v/>
      </c>
      <c r="R708" s="192" t="str">
        <f>IF('DATA - Baseline'!R708&gt;0,'DATA - Baseline'!R708,"")</f>
        <v/>
      </c>
      <c r="S708" s="178" t="str">
        <f>IF('DATA - Baseline'!S708="Less than 0.5km",1,IF('DATA - Baseline'!S708="0.51 to 1.59km",2,IF('DATA - Baseline'!S708="1.6 to 3km",3,IF('DATA - Baseline'!S708="Over 3km",4, ""))))</f>
        <v/>
      </c>
      <c r="T708" s="126"/>
      <c r="U708" s="135"/>
      <c r="V708" s="135"/>
      <c r="W708" s="135"/>
      <c r="X708" s="135"/>
      <c r="Y708" s="135"/>
      <c r="Z708" s="178" t="str">
        <f>IF('DATA - Baseline'!Z708="STRONGLY AGREE",1,IF('DATA - Baseline'!Z708="AGREE",2,IF('DATA - Baseline'!Z708="DISAGREE",3,IF('DATA - Baseline'!Z708="STRONGLY DISAGREE",4, ""))))</f>
        <v/>
      </c>
      <c r="AA708" s="178" t="str">
        <f>IF(C708="","",(IF(COUNTA('DATA - Baseline'!AB708:AV708)&gt;0,1,2)))</f>
        <v/>
      </c>
      <c r="AB708" s="152"/>
      <c r="AC708" s="153"/>
      <c r="AD708" s="153"/>
      <c r="AE708" s="153"/>
      <c r="AF708" s="153"/>
      <c r="AG708" s="153"/>
      <c r="AH708" s="151"/>
      <c r="AI708" s="156"/>
      <c r="AJ708" s="156"/>
      <c r="AK708" s="156"/>
      <c r="AL708" s="156"/>
      <c r="AM708" s="156"/>
      <c r="AN708" s="156"/>
      <c r="AO708" s="157"/>
      <c r="AP708" s="158"/>
      <c r="AQ708" s="158"/>
      <c r="AR708" s="158"/>
      <c r="AS708" s="158"/>
      <c r="AT708" s="158"/>
      <c r="AU708" s="158"/>
      <c r="AV708" s="158"/>
      <c r="AW708" s="178" t="str">
        <f>IF('DATA - Baseline'!AW708="Relaxed",1,IF('DATA - Baseline'!AW708="Rushed",2,IF('DATA - Baseline'!AW708="Happy",3,IF('DATA - Baseline'!AW708="Tired",4,""))))</f>
        <v/>
      </c>
      <c r="AX708" s="178" t="str">
        <f>IF('DATA - Baseline'!AX708="Relaxed",1,IF('DATA - Baseline'!AX708="Rushed",2,IF('DATA - Baseline'!AX708="Happy",3,IF('DATA - Baseline'!AX708="Tired",4,""))))</f>
        <v/>
      </c>
      <c r="AY708" s="154"/>
      <c r="AZ708" s="314" t="str">
        <f>IF('DATA - Baseline'!AZ708="Yes",1,IF('DATA - Baseline'!AZ708="No",2,""))</f>
        <v/>
      </c>
      <c r="BA708" s="273"/>
      <c r="BB708" s="159"/>
      <c r="BC708" s="159"/>
      <c r="BE708" s="175"/>
    </row>
    <row r="709" spans="1:57" s="132" customFormat="1" ht="15" x14ac:dyDescent="0.3">
      <c r="A709" s="148"/>
      <c r="B709" s="149"/>
      <c r="C709" s="236" t="str">
        <f t="shared" si="10"/>
        <v/>
      </c>
      <c r="D709" s="198" t="str">
        <f>IF('DATA - Baseline'!D709="","",'DATA - Baseline'!D709)</f>
        <v/>
      </c>
      <c r="E709" s="178" t="str">
        <f>IF('DATA - Baseline'!E709="","",'DATA - Baseline'!E709)</f>
        <v/>
      </c>
      <c r="F709" s="178" t="str">
        <f>IF('DATA - Baseline'!F709="","",'DATA - Baseline'!F709)</f>
        <v/>
      </c>
      <c r="G709" s="178" t="str">
        <f>IF('DATA - Baseline'!G708="","",INDEX(Codes,MATCH('DATA - Baseline'!G708,Modes,0)))</f>
        <v/>
      </c>
      <c r="H709" s="178"/>
      <c r="I709" s="178" t="str">
        <f>IF('DATA - Baseline'!I709="","",INDEX(Codes,MATCH('DATA - Baseline'!I709,Modes,0)))</f>
        <v/>
      </c>
      <c r="J709" s="134"/>
      <c r="K709" s="192" t="str">
        <f>IF('DATA - Baseline'!K709=0,"",IF('DATA - Baseline'!K709="","",'DATA - Baseline'!K709))</f>
        <v/>
      </c>
      <c r="L709" s="192" t="str">
        <f>IF('DATA - Baseline'!L709="Yes",1,IF('DATA - Baseline'!L709="No",2,""))</f>
        <v/>
      </c>
      <c r="M709" s="192" t="str">
        <f>IF('DATA - Baseline'!M709="Yes",1,IF('DATA - Baseline'!M709="No",2,""))</f>
        <v/>
      </c>
      <c r="N709" s="178" t="str">
        <f>IF('DATA - Baseline'!N709="Relaxed",1,IF('DATA - Baseline'!N709="Rushed",2,IF('DATA - Baseline'!N709="Happy",3,IF('DATA - Baseline'!N709="Frustrated",4,IF('DATA - Baseline'!N709="Other",5,"")))))</f>
        <v/>
      </c>
      <c r="O709" s="176"/>
      <c r="P709" s="178" t="str">
        <f>IF('DATA - Baseline'!P709="","",'DATA - Baseline'!P709)</f>
        <v/>
      </c>
      <c r="Q709" s="178" t="str">
        <f>IF('DATA - Baseline'!Q709="Boy",1,IF('DATA - Baseline'!Q709="Girl",2,""))</f>
        <v/>
      </c>
      <c r="R709" s="192" t="str">
        <f>IF('DATA - Baseline'!R709&gt;0,'DATA - Baseline'!R709,"")</f>
        <v/>
      </c>
      <c r="S709" s="178" t="str">
        <f>IF('DATA - Baseline'!S709="Less than 0.5km",1,IF('DATA - Baseline'!S709="0.51 to 1.59km",2,IF('DATA - Baseline'!S709="1.6 to 3km",3,IF('DATA - Baseline'!S709="Over 3km",4, ""))))</f>
        <v/>
      </c>
      <c r="T709" s="126"/>
      <c r="U709" s="135"/>
      <c r="V709" s="135"/>
      <c r="W709" s="135"/>
      <c r="X709" s="135"/>
      <c r="Y709" s="135"/>
      <c r="Z709" s="178" t="str">
        <f>IF('DATA - Baseline'!Z709="STRONGLY AGREE",1,IF('DATA - Baseline'!Z709="AGREE",2,IF('DATA - Baseline'!Z709="DISAGREE",3,IF('DATA - Baseline'!Z709="STRONGLY DISAGREE",4, ""))))</f>
        <v/>
      </c>
      <c r="AA709" s="178" t="str">
        <f>IF(C709="","",(IF(COUNTA('DATA - Baseline'!AB709:AV709)&gt;0,1,2)))</f>
        <v/>
      </c>
      <c r="AB709" s="152"/>
      <c r="AC709" s="153"/>
      <c r="AD709" s="153"/>
      <c r="AE709" s="153"/>
      <c r="AF709" s="153"/>
      <c r="AG709" s="153"/>
      <c r="AH709" s="151"/>
      <c r="AI709" s="156"/>
      <c r="AJ709" s="156"/>
      <c r="AK709" s="156"/>
      <c r="AL709" s="156"/>
      <c r="AM709" s="156"/>
      <c r="AN709" s="156"/>
      <c r="AO709" s="157"/>
      <c r="AP709" s="158"/>
      <c r="AQ709" s="158"/>
      <c r="AR709" s="158"/>
      <c r="AS709" s="158"/>
      <c r="AT709" s="158"/>
      <c r="AU709" s="158"/>
      <c r="AV709" s="158"/>
      <c r="AW709" s="178" t="str">
        <f>IF('DATA - Baseline'!AW709="Relaxed",1,IF('DATA - Baseline'!AW709="Rushed",2,IF('DATA - Baseline'!AW709="Happy",3,IF('DATA - Baseline'!AW709="Tired",4,""))))</f>
        <v/>
      </c>
      <c r="AX709" s="178" t="str">
        <f>IF('DATA - Baseline'!AX709="Relaxed",1,IF('DATA - Baseline'!AX709="Rushed",2,IF('DATA - Baseline'!AX709="Happy",3,IF('DATA - Baseline'!AX709="Tired",4,""))))</f>
        <v/>
      </c>
      <c r="AY709" s="154"/>
      <c r="AZ709" s="314" t="str">
        <f>IF('DATA - Baseline'!AZ709="Yes",1,IF('DATA - Baseline'!AZ709="No",2,""))</f>
        <v/>
      </c>
      <c r="BA709" s="273"/>
      <c r="BB709" s="159"/>
      <c r="BC709" s="159"/>
      <c r="BE709" s="175"/>
    </row>
    <row r="710" spans="1:57" s="132" customFormat="1" ht="15" x14ac:dyDescent="0.3">
      <c r="A710" s="148"/>
      <c r="B710" s="149"/>
      <c r="C710" s="236" t="str">
        <f t="shared" ref="C710:C773" si="11">IF(D710="","",C709+1)</f>
        <v/>
      </c>
      <c r="D710" s="198" t="str">
        <f>IF('DATA - Baseline'!D710="","",'DATA - Baseline'!D710)</f>
        <v/>
      </c>
      <c r="E710" s="178" t="str">
        <f>IF('DATA - Baseline'!E710="","",'DATA - Baseline'!E710)</f>
        <v/>
      </c>
      <c r="F710" s="178" t="str">
        <f>IF('DATA - Baseline'!F710="","",'DATA - Baseline'!F710)</f>
        <v/>
      </c>
      <c r="G710" s="178" t="str">
        <f>IF('DATA - Baseline'!G709="","",INDEX(Codes,MATCH('DATA - Baseline'!G709,Modes,0)))</f>
        <v/>
      </c>
      <c r="H710" s="178"/>
      <c r="I710" s="178" t="str">
        <f>IF('DATA - Baseline'!I710="","",INDEX(Codes,MATCH('DATA - Baseline'!I710,Modes,0)))</f>
        <v/>
      </c>
      <c r="J710" s="134"/>
      <c r="K710" s="192" t="str">
        <f>IF('DATA - Baseline'!K710=0,"",IF('DATA - Baseline'!K710="","",'DATA - Baseline'!K710))</f>
        <v/>
      </c>
      <c r="L710" s="192" t="str">
        <f>IF('DATA - Baseline'!L710="Yes",1,IF('DATA - Baseline'!L710="No",2,""))</f>
        <v/>
      </c>
      <c r="M710" s="192" t="str">
        <f>IF('DATA - Baseline'!M710="Yes",1,IF('DATA - Baseline'!M710="No",2,""))</f>
        <v/>
      </c>
      <c r="N710" s="178" t="str">
        <f>IF('DATA - Baseline'!N710="Relaxed",1,IF('DATA - Baseline'!N710="Rushed",2,IF('DATA - Baseline'!N710="Happy",3,IF('DATA - Baseline'!N710="Frustrated",4,IF('DATA - Baseline'!N710="Other",5,"")))))</f>
        <v/>
      </c>
      <c r="O710" s="176"/>
      <c r="P710" s="178" t="str">
        <f>IF('DATA - Baseline'!P710="","",'DATA - Baseline'!P710)</f>
        <v/>
      </c>
      <c r="Q710" s="178" t="str">
        <f>IF('DATA - Baseline'!Q710="Boy",1,IF('DATA - Baseline'!Q710="Girl",2,""))</f>
        <v/>
      </c>
      <c r="R710" s="192" t="str">
        <f>IF('DATA - Baseline'!R710&gt;0,'DATA - Baseline'!R710,"")</f>
        <v/>
      </c>
      <c r="S710" s="178" t="str">
        <f>IF('DATA - Baseline'!S710="Less than 0.5km",1,IF('DATA - Baseline'!S710="0.51 to 1.59km",2,IF('DATA - Baseline'!S710="1.6 to 3km",3,IF('DATA - Baseline'!S710="Over 3km",4, ""))))</f>
        <v/>
      </c>
      <c r="T710" s="126"/>
      <c r="U710" s="135"/>
      <c r="V710" s="135"/>
      <c r="W710" s="135"/>
      <c r="X710" s="135"/>
      <c r="Y710" s="135"/>
      <c r="Z710" s="178" t="str">
        <f>IF('DATA - Baseline'!Z710="STRONGLY AGREE",1,IF('DATA - Baseline'!Z710="AGREE",2,IF('DATA - Baseline'!Z710="DISAGREE",3,IF('DATA - Baseline'!Z710="STRONGLY DISAGREE",4, ""))))</f>
        <v/>
      </c>
      <c r="AA710" s="178" t="str">
        <f>IF(C710="","",(IF(COUNTA('DATA - Baseline'!AB710:AV710)&gt;0,1,2)))</f>
        <v/>
      </c>
      <c r="AB710" s="152"/>
      <c r="AC710" s="153"/>
      <c r="AD710" s="153"/>
      <c r="AE710" s="153"/>
      <c r="AF710" s="153"/>
      <c r="AG710" s="153"/>
      <c r="AH710" s="151"/>
      <c r="AI710" s="156"/>
      <c r="AJ710" s="156"/>
      <c r="AK710" s="156"/>
      <c r="AL710" s="156"/>
      <c r="AM710" s="156"/>
      <c r="AN710" s="156"/>
      <c r="AO710" s="157"/>
      <c r="AP710" s="158"/>
      <c r="AQ710" s="158"/>
      <c r="AR710" s="158"/>
      <c r="AS710" s="158"/>
      <c r="AT710" s="158"/>
      <c r="AU710" s="158"/>
      <c r="AV710" s="158"/>
      <c r="AW710" s="178" t="str">
        <f>IF('DATA - Baseline'!AW710="Relaxed",1,IF('DATA - Baseline'!AW710="Rushed",2,IF('DATA - Baseline'!AW710="Happy",3,IF('DATA - Baseline'!AW710="Tired",4,""))))</f>
        <v/>
      </c>
      <c r="AX710" s="178" t="str">
        <f>IF('DATA - Baseline'!AX710="Relaxed",1,IF('DATA - Baseline'!AX710="Rushed",2,IF('DATA - Baseline'!AX710="Happy",3,IF('DATA - Baseline'!AX710="Tired",4,""))))</f>
        <v/>
      </c>
      <c r="AY710" s="154"/>
      <c r="AZ710" s="314" t="str">
        <f>IF('DATA - Baseline'!AZ710="Yes",1,IF('DATA - Baseline'!AZ710="No",2,""))</f>
        <v/>
      </c>
      <c r="BA710" s="273"/>
      <c r="BB710" s="159"/>
      <c r="BC710" s="159"/>
      <c r="BE710" s="175"/>
    </row>
    <row r="711" spans="1:57" s="132" customFormat="1" ht="15" x14ac:dyDescent="0.3">
      <c r="A711" s="148"/>
      <c r="B711" s="149"/>
      <c r="C711" s="236" t="str">
        <f t="shared" si="11"/>
        <v/>
      </c>
      <c r="D711" s="198" t="str">
        <f>IF('DATA - Baseline'!D711="","",'DATA - Baseline'!D711)</f>
        <v/>
      </c>
      <c r="E711" s="178" t="str">
        <f>IF('DATA - Baseline'!E711="","",'DATA - Baseline'!E711)</f>
        <v/>
      </c>
      <c r="F711" s="178" t="str">
        <f>IF('DATA - Baseline'!F711="","",'DATA - Baseline'!F711)</f>
        <v/>
      </c>
      <c r="G711" s="178" t="str">
        <f>IF('DATA - Baseline'!G710="","",INDEX(Codes,MATCH('DATA - Baseline'!G710,Modes,0)))</f>
        <v/>
      </c>
      <c r="H711" s="178"/>
      <c r="I711" s="178" t="str">
        <f>IF('DATA - Baseline'!I711="","",INDEX(Codes,MATCH('DATA - Baseline'!I711,Modes,0)))</f>
        <v/>
      </c>
      <c r="J711" s="134"/>
      <c r="K711" s="192" t="str">
        <f>IF('DATA - Baseline'!K711=0,"",IF('DATA - Baseline'!K711="","",'DATA - Baseline'!K711))</f>
        <v/>
      </c>
      <c r="L711" s="192" t="str">
        <f>IF('DATA - Baseline'!L711="Yes",1,IF('DATA - Baseline'!L711="No",2,""))</f>
        <v/>
      </c>
      <c r="M711" s="192" t="str">
        <f>IF('DATA - Baseline'!M711="Yes",1,IF('DATA - Baseline'!M711="No",2,""))</f>
        <v/>
      </c>
      <c r="N711" s="178" t="str">
        <f>IF('DATA - Baseline'!N711="Relaxed",1,IF('DATA - Baseline'!N711="Rushed",2,IF('DATA - Baseline'!N711="Happy",3,IF('DATA - Baseline'!N711="Frustrated",4,IF('DATA - Baseline'!N711="Other",5,"")))))</f>
        <v/>
      </c>
      <c r="O711" s="176"/>
      <c r="P711" s="178" t="str">
        <f>IF('DATA - Baseline'!P711="","",'DATA - Baseline'!P711)</f>
        <v/>
      </c>
      <c r="Q711" s="178" t="str">
        <f>IF('DATA - Baseline'!Q711="Boy",1,IF('DATA - Baseline'!Q711="Girl",2,""))</f>
        <v/>
      </c>
      <c r="R711" s="192" t="str">
        <f>IF('DATA - Baseline'!R711&gt;0,'DATA - Baseline'!R711,"")</f>
        <v/>
      </c>
      <c r="S711" s="178" t="str">
        <f>IF('DATA - Baseline'!S711="Less than 0.5km",1,IF('DATA - Baseline'!S711="0.51 to 1.59km",2,IF('DATA - Baseline'!S711="1.6 to 3km",3,IF('DATA - Baseline'!S711="Over 3km",4, ""))))</f>
        <v/>
      </c>
      <c r="T711" s="126"/>
      <c r="U711" s="135"/>
      <c r="V711" s="135"/>
      <c r="W711" s="135"/>
      <c r="X711" s="135"/>
      <c r="Y711" s="135"/>
      <c r="Z711" s="178" t="str">
        <f>IF('DATA - Baseline'!Z711="STRONGLY AGREE",1,IF('DATA - Baseline'!Z711="AGREE",2,IF('DATA - Baseline'!Z711="DISAGREE",3,IF('DATA - Baseline'!Z711="STRONGLY DISAGREE",4, ""))))</f>
        <v/>
      </c>
      <c r="AA711" s="178" t="str">
        <f>IF(C711="","",(IF(COUNTA('DATA - Baseline'!AB711:AV711)&gt;0,1,2)))</f>
        <v/>
      </c>
      <c r="AB711" s="152"/>
      <c r="AC711" s="153"/>
      <c r="AD711" s="153"/>
      <c r="AE711" s="153"/>
      <c r="AF711" s="153"/>
      <c r="AG711" s="153"/>
      <c r="AH711" s="150"/>
      <c r="AI711" s="156"/>
      <c r="AJ711" s="156"/>
      <c r="AK711" s="156"/>
      <c r="AL711" s="156"/>
      <c r="AM711" s="156"/>
      <c r="AN711" s="156"/>
      <c r="AO711" s="157"/>
      <c r="AP711" s="158"/>
      <c r="AQ711" s="158"/>
      <c r="AR711" s="158"/>
      <c r="AS711" s="158"/>
      <c r="AT711" s="158"/>
      <c r="AU711" s="158"/>
      <c r="AV711" s="158"/>
      <c r="AW711" s="178" t="str">
        <f>IF('DATA - Baseline'!AW711="Relaxed",1,IF('DATA - Baseline'!AW711="Rushed",2,IF('DATA - Baseline'!AW711="Happy",3,IF('DATA - Baseline'!AW711="Tired",4,""))))</f>
        <v/>
      </c>
      <c r="AX711" s="178" t="str">
        <f>IF('DATA - Baseline'!AX711="Relaxed",1,IF('DATA - Baseline'!AX711="Rushed",2,IF('DATA - Baseline'!AX711="Happy",3,IF('DATA - Baseline'!AX711="Tired",4,""))))</f>
        <v/>
      </c>
      <c r="AY711" s="154"/>
      <c r="AZ711" s="314" t="str">
        <f>IF('DATA - Baseline'!AZ711="Yes",1,IF('DATA - Baseline'!AZ711="No",2,""))</f>
        <v/>
      </c>
      <c r="BA711" s="273"/>
      <c r="BB711" s="159"/>
      <c r="BC711" s="159"/>
      <c r="BE711" s="175"/>
    </row>
    <row r="712" spans="1:57" s="132" customFormat="1" ht="15" x14ac:dyDescent="0.3">
      <c r="A712" s="148"/>
      <c r="B712" s="149"/>
      <c r="C712" s="236" t="str">
        <f t="shared" si="11"/>
        <v/>
      </c>
      <c r="D712" s="198" t="str">
        <f>IF('DATA - Baseline'!D712="","",'DATA - Baseline'!D712)</f>
        <v/>
      </c>
      <c r="E712" s="178" t="str">
        <f>IF('DATA - Baseline'!E712="","",'DATA - Baseline'!E712)</f>
        <v/>
      </c>
      <c r="F712" s="178" t="str">
        <f>IF('DATA - Baseline'!F712="","",'DATA - Baseline'!F712)</f>
        <v/>
      </c>
      <c r="G712" s="178" t="str">
        <f>IF('DATA - Baseline'!G711="","",INDEX(Codes,MATCH('DATA - Baseline'!G711,Modes,0)))</f>
        <v/>
      </c>
      <c r="H712" s="178"/>
      <c r="I712" s="178" t="str">
        <f>IF('DATA - Baseline'!I712="","",INDEX(Codes,MATCH('DATA - Baseline'!I712,Modes,0)))</f>
        <v/>
      </c>
      <c r="J712" s="134"/>
      <c r="K712" s="192" t="str">
        <f>IF('DATA - Baseline'!K712=0,"",IF('DATA - Baseline'!K712="","",'DATA - Baseline'!K712))</f>
        <v/>
      </c>
      <c r="L712" s="192" t="str">
        <f>IF('DATA - Baseline'!L712="Yes",1,IF('DATA - Baseline'!L712="No",2,""))</f>
        <v/>
      </c>
      <c r="M712" s="192" t="str">
        <f>IF('DATA - Baseline'!M712="Yes",1,IF('DATA - Baseline'!M712="No",2,""))</f>
        <v/>
      </c>
      <c r="N712" s="178" t="str">
        <f>IF('DATA - Baseline'!N712="Relaxed",1,IF('DATA - Baseline'!N712="Rushed",2,IF('DATA - Baseline'!N712="Happy",3,IF('DATA - Baseline'!N712="Frustrated",4,IF('DATA - Baseline'!N712="Other",5,"")))))</f>
        <v/>
      </c>
      <c r="O712" s="176"/>
      <c r="P712" s="178" t="str">
        <f>IF('DATA - Baseline'!P712="","",'DATA - Baseline'!P712)</f>
        <v/>
      </c>
      <c r="Q712" s="178" t="str">
        <f>IF('DATA - Baseline'!Q712="Boy",1,IF('DATA - Baseline'!Q712="Girl",2,""))</f>
        <v/>
      </c>
      <c r="R712" s="192" t="str">
        <f>IF('DATA - Baseline'!R712&gt;0,'DATA - Baseline'!R712,"")</f>
        <v/>
      </c>
      <c r="S712" s="178" t="str">
        <f>IF('DATA - Baseline'!S712="Less than 0.5km",1,IF('DATA - Baseline'!S712="0.51 to 1.59km",2,IF('DATA - Baseline'!S712="1.6 to 3km",3,IF('DATA - Baseline'!S712="Over 3km",4, ""))))</f>
        <v/>
      </c>
      <c r="T712" s="126"/>
      <c r="U712" s="135"/>
      <c r="V712" s="135"/>
      <c r="W712" s="135"/>
      <c r="X712" s="135"/>
      <c r="Y712" s="135"/>
      <c r="Z712" s="178" t="str">
        <f>IF('DATA - Baseline'!Z712="STRONGLY AGREE",1,IF('DATA - Baseline'!Z712="AGREE",2,IF('DATA - Baseline'!Z712="DISAGREE",3,IF('DATA - Baseline'!Z712="STRONGLY DISAGREE",4, ""))))</f>
        <v/>
      </c>
      <c r="AA712" s="178" t="str">
        <f>IF(C712="","",(IF(COUNTA('DATA - Baseline'!AB712:AV712)&gt;0,1,2)))</f>
        <v/>
      </c>
      <c r="AB712" s="152"/>
      <c r="AC712" s="153"/>
      <c r="AD712" s="153"/>
      <c r="AE712" s="153"/>
      <c r="AF712" s="153"/>
      <c r="AG712" s="153"/>
      <c r="AH712" s="151"/>
      <c r="AI712" s="156"/>
      <c r="AJ712" s="156"/>
      <c r="AK712" s="156"/>
      <c r="AL712" s="156"/>
      <c r="AM712" s="156"/>
      <c r="AN712" s="156"/>
      <c r="AO712" s="157"/>
      <c r="AP712" s="158"/>
      <c r="AQ712" s="158"/>
      <c r="AR712" s="158"/>
      <c r="AS712" s="158"/>
      <c r="AT712" s="158"/>
      <c r="AU712" s="158"/>
      <c r="AV712" s="158"/>
      <c r="AW712" s="178" t="str">
        <f>IF('DATA - Baseline'!AW712="Relaxed",1,IF('DATA - Baseline'!AW712="Rushed",2,IF('DATA - Baseline'!AW712="Happy",3,IF('DATA - Baseline'!AW712="Tired",4,""))))</f>
        <v/>
      </c>
      <c r="AX712" s="178" t="str">
        <f>IF('DATA - Baseline'!AX712="Relaxed",1,IF('DATA - Baseline'!AX712="Rushed",2,IF('DATA - Baseline'!AX712="Happy",3,IF('DATA - Baseline'!AX712="Tired",4,""))))</f>
        <v/>
      </c>
      <c r="AY712" s="154"/>
      <c r="AZ712" s="314" t="str">
        <f>IF('DATA - Baseline'!AZ712="Yes",1,IF('DATA - Baseline'!AZ712="No",2,""))</f>
        <v/>
      </c>
      <c r="BA712" s="273"/>
      <c r="BB712" s="159"/>
      <c r="BC712" s="159"/>
      <c r="BE712" s="175"/>
    </row>
    <row r="713" spans="1:57" s="132" customFormat="1" ht="15" x14ac:dyDescent="0.3">
      <c r="A713" s="148"/>
      <c r="B713" s="149"/>
      <c r="C713" s="236" t="str">
        <f t="shared" si="11"/>
        <v/>
      </c>
      <c r="D713" s="198" t="str">
        <f>IF('DATA - Baseline'!D713="","",'DATA - Baseline'!D713)</f>
        <v/>
      </c>
      <c r="E713" s="178" t="str">
        <f>IF('DATA - Baseline'!E713="","",'DATA - Baseline'!E713)</f>
        <v/>
      </c>
      <c r="F713" s="178" t="str">
        <f>IF('DATA - Baseline'!F713="","",'DATA - Baseline'!F713)</f>
        <v/>
      </c>
      <c r="G713" s="178" t="str">
        <f>IF('DATA - Baseline'!G712="","",INDEX(Codes,MATCH('DATA - Baseline'!G712,Modes,0)))</f>
        <v/>
      </c>
      <c r="H713" s="178"/>
      <c r="I713" s="178" t="str">
        <f>IF('DATA - Baseline'!I713="","",INDEX(Codes,MATCH('DATA - Baseline'!I713,Modes,0)))</f>
        <v/>
      </c>
      <c r="J713" s="134"/>
      <c r="K713" s="192" t="str">
        <f>IF('DATA - Baseline'!K713=0,"",IF('DATA - Baseline'!K713="","",'DATA - Baseline'!K713))</f>
        <v/>
      </c>
      <c r="L713" s="192" t="str">
        <f>IF('DATA - Baseline'!L713="Yes",1,IF('DATA - Baseline'!L713="No",2,""))</f>
        <v/>
      </c>
      <c r="M713" s="192" t="str">
        <f>IF('DATA - Baseline'!M713="Yes",1,IF('DATA - Baseline'!M713="No",2,""))</f>
        <v/>
      </c>
      <c r="N713" s="178" t="str">
        <f>IF('DATA - Baseline'!N713="Relaxed",1,IF('DATA - Baseline'!N713="Rushed",2,IF('DATA - Baseline'!N713="Happy",3,IF('DATA - Baseline'!N713="Frustrated",4,IF('DATA - Baseline'!N713="Other",5,"")))))</f>
        <v/>
      </c>
      <c r="O713" s="176"/>
      <c r="P713" s="178" t="str">
        <f>IF('DATA - Baseline'!P713="","",'DATA - Baseline'!P713)</f>
        <v/>
      </c>
      <c r="Q713" s="178" t="str">
        <f>IF('DATA - Baseline'!Q713="Boy",1,IF('DATA - Baseline'!Q713="Girl",2,""))</f>
        <v/>
      </c>
      <c r="R713" s="192" t="str">
        <f>IF('DATA - Baseline'!R713&gt;0,'DATA - Baseline'!R713,"")</f>
        <v/>
      </c>
      <c r="S713" s="178" t="str">
        <f>IF('DATA - Baseline'!S713="Less than 0.5km",1,IF('DATA - Baseline'!S713="0.51 to 1.59km",2,IF('DATA - Baseline'!S713="1.6 to 3km",3,IF('DATA - Baseline'!S713="Over 3km",4, ""))))</f>
        <v/>
      </c>
      <c r="T713" s="126"/>
      <c r="U713" s="135"/>
      <c r="V713" s="135"/>
      <c r="W713" s="135"/>
      <c r="X713" s="135"/>
      <c r="Y713" s="135"/>
      <c r="Z713" s="178" t="str">
        <f>IF('DATA - Baseline'!Z713="STRONGLY AGREE",1,IF('DATA - Baseline'!Z713="AGREE",2,IF('DATA - Baseline'!Z713="DISAGREE",3,IF('DATA - Baseline'!Z713="STRONGLY DISAGREE",4, ""))))</f>
        <v/>
      </c>
      <c r="AA713" s="178" t="str">
        <f>IF(C713="","",(IF(COUNTA('DATA - Baseline'!AB713:AV713)&gt;0,1,2)))</f>
        <v/>
      </c>
      <c r="AB713" s="152"/>
      <c r="AC713" s="153"/>
      <c r="AD713" s="153"/>
      <c r="AE713" s="153"/>
      <c r="AF713" s="153"/>
      <c r="AG713" s="153"/>
      <c r="AH713" s="150"/>
      <c r="AI713" s="156"/>
      <c r="AJ713" s="156"/>
      <c r="AK713" s="156"/>
      <c r="AL713" s="156"/>
      <c r="AM713" s="156"/>
      <c r="AN713" s="156"/>
      <c r="AO713" s="157"/>
      <c r="AP713" s="158"/>
      <c r="AQ713" s="158"/>
      <c r="AR713" s="158"/>
      <c r="AS713" s="158"/>
      <c r="AT713" s="158"/>
      <c r="AU713" s="158"/>
      <c r="AV713" s="158"/>
      <c r="AW713" s="178" t="str">
        <f>IF('DATA - Baseline'!AW713="Relaxed",1,IF('DATA - Baseline'!AW713="Rushed",2,IF('DATA - Baseline'!AW713="Happy",3,IF('DATA - Baseline'!AW713="Tired",4,""))))</f>
        <v/>
      </c>
      <c r="AX713" s="178" t="str">
        <f>IF('DATA - Baseline'!AX713="Relaxed",1,IF('DATA - Baseline'!AX713="Rushed",2,IF('DATA - Baseline'!AX713="Happy",3,IF('DATA - Baseline'!AX713="Tired",4,""))))</f>
        <v/>
      </c>
      <c r="AY713" s="154"/>
      <c r="AZ713" s="314" t="str">
        <f>IF('DATA - Baseline'!AZ713="Yes",1,IF('DATA - Baseline'!AZ713="No",2,""))</f>
        <v/>
      </c>
      <c r="BA713" s="273"/>
      <c r="BB713" s="159"/>
      <c r="BC713" s="159"/>
      <c r="BE713" s="175"/>
    </row>
    <row r="714" spans="1:57" s="132" customFormat="1" ht="15" x14ac:dyDescent="0.3">
      <c r="A714" s="148"/>
      <c r="B714" s="149"/>
      <c r="C714" s="236" t="str">
        <f t="shared" si="11"/>
        <v/>
      </c>
      <c r="D714" s="198" t="str">
        <f>IF('DATA - Baseline'!D714="","",'DATA - Baseline'!D714)</f>
        <v/>
      </c>
      <c r="E714" s="178" t="str">
        <f>IF('DATA - Baseline'!E714="","",'DATA - Baseline'!E714)</f>
        <v/>
      </c>
      <c r="F714" s="178" t="str">
        <f>IF('DATA - Baseline'!F714="","",'DATA - Baseline'!F714)</f>
        <v/>
      </c>
      <c r="G714" s="178" t="str">
        <f>IF('DATA - Baseline'!G713="","",INDEX(Codes,MATCH('DATA - Baseline'!G713,Modes,0)))</f>
        <v/>
      </c>
      <c r="H714" s="178"/>
      <c r="I714" s="178" t="str">
        <f>IF('DATA - Baseline'!I714="","",INDEX(Codes,MATCH('DATA - Baseline'!I714,Modes,0)))</f>
        <v/>
      </c>
      <c r="J714" s="134"/>
      <c r="K714" s="192" t="str">
        <f>IF('DATA - Baseline'!K714=0,"",IF('DATA - Baseline'!K714="","",'DATA - Baseline'!K714))</f>
        <v/>
      </c>
      <c r="L714" s="192" t="str">
        <f>IF('DATA - Baseline'!L714="Yes",1,IF('DATA - Baseline'!L714="No",2,""))</f>
        <v/>
      </c>
      <c r="M714" s="192" t="str">
        <f>IF('DATA - Baseline'!M714="Yes",1,IF('DATA - Baseline'!M714="No",2,""))</f>
        <v/>
      </c>
      <c r="N714" s="178" t="str">
        <f>IF('DATA - Baseline'!N714="Relaxed",1,IF('DATA - Baseline'!N714="Rushed",2,IF('DATA - Baseline'!N714="Happy",3,IF('DATA - Baseline'!N714="Frustrated",4,IF('DATA - Baseline'!N714="Other",5,"")))))</f>
        <v/>
      </c>
      <c r="O714" s="176"/>
      <c r="P714" s="178" t="str">
        <f>IF('DATA - Baseline'!P714="","",'DATA - Baseline'!P714)</f>
        <v/>
      </c>
      <c r="Q714" s="178" t="str">
        <f>IF('DATA - Baseline'!Q714="Boy",1,IF('DATA - Baseline'!Q714="Girl",2,""))</f>
        <v/>
      </c>
      <c r="R714" s="192" t="str">
        <f>IF('DATA - Baseline'!R714&gt;0,'DATA - Baseline'!R714,"")</f>
        <v/>
      </c>
      <c r="S714" s="178" t="str">
        <f>IF('DATA - Baseline'!S714="Less than 0.5km",1,IF('DATA - Baseline'!S714="0.51 to 1.59km",2,IF('DATA - Baseline'!S714="1.6 to 3km",3,IF('DATA - Baseline'!S714="Over 3km",4, ""))))</f>
        <v/>
      </c>
      <c r="T714" s="126"/>
      <c r="U714" s="135"/>
      <c r="V714" s="135"/>
      <c r="W714" s="135"/>
      <c r="X714" s="135"/>
      <c r="Y714" s="135"/>
      <c r="Z714" s="178" t="str">
        <f>IF('DATA - Baseline'!Z714="STRONGLY AGREE",1,IF('DATA - Baseline'!Z714="AGREE",2,IF('DATA - Baseline'!Z714="DISAGREE",3,IF('DATA - Baseline'!Z714="STRONGLY DISAGREE",4, ""))))</f>
        <v/>
      </c>
      <c r="AA714" s="178" t="str">
        <f>IF(C714="","",(IF(COUNTA('DATA - Baseline'!AB714:AV714)&gt;0,1,2)))</f>
        <v/>
      </c>
      <c r="AB714" s="152"/>
      <c r="AC714" s="153"/>
      <c r="AD714" s="153"/>
      <c r="AE714" s="153"/>
      <c r="AF714" s="153"/>
      <c r="AG714" s="153"/>
      <c r="AH714" s="151"/>
      <c r="AI714" s="156"/>
      <c r="AJ714" s="156"/>
      <c r="AK714" s="156"/>
      <c r="AL714" s="156"/>
      <c r="AM714" s="156"/>
      <c r="AN714" s="156"/>
      <c r="AO714" s="157"/>
      <c r="AP714" s="158"/>
      <c r="AQ714" s="158"/>
      <c r="AR714" s="158"/>
      <c r="AS714" s="158"/>
      <c r="AT714" s="158"/>
      <c r="AU714" s="158"/>
      <c r="AV714" s="158"/>
      <c r="AW714" s="178" t="str">
        <f>IF('DATA - Baseline'!AW714="Relaxed",1,IF('DATA - Baseline'!AW714="Rushed",2,IF('DATA - Baseline'!AW714="Happy",3,IF('DATA - Baseline'!AW714="Tired",4,""))))</f>
        <v/>
      </c>
      <c r="AX714" s="178" t="str">
        <f>IF('DATA - Baseline'!AX714="Relaxed",1,IF('DATA - Baseline'!AX714="Rushed",2,IF('DATA - Baseline'!AX714="Happy",3,IF('DATA - Baseline'!AX714="Tired",4,""))))</f>
        <v/>
      </c>
      <c r="AY714" s="154"/>
      <c r="AZ714" s="314" t="str">
        <f>IF('DATA - Baseline'!AZ714="Yes",1,IF('DATA - Baseline'!AZ714="No",2,""))</f>
        <v/>
      </c>
      <c r="BA714" s="273"/>
      <c r="BB714" s="159"/>
      <c r="BC714" s="159"/>
      <c r="BE714" s="175"/>
    </row>
    <row r="715" spans="1:57" s="132" customFormat="1" ht="15" x14ac:dyDescent="0.3">
      <c r="A715" s="148"/>
      <c r="B715" s="149"/>
      <c r="C715" s="236" t="str">
        <f t="shared" si="11"/>
        <v/>
      </c>
      <c r="D715" s="198" t="str">
        <f>IF('DATA - Baseline'!D715="","",'DATA - Baseline'!D715)</f>
        <v/>
      </c>
      <c r="E715" s="178" t="str">
        <f>IF('DATA - Baseline'!E715="","",'DATA - Baseline'!E715)</f>
        <v/>
      </c>
      <c r="F715" s="178" t="str">
        <f>IF('DATA - Baseline'!F715="","",'DATA - Baseline'!F715)</f>
        <v/>
      </c>
      <c r="G715" s="178" t="str">
        <f>IF('DATA - Baseline'!G714="","",INDEX(Codes,MATCH('DATA - Baseline'!G714,Modes,0)))</f>
        <v/>
      </c>
      <c r="H715" s="178"/>
      <c r="I715" s="178" t="str">
        <f>IF('DATA - Baseline'!I715="","",INDEX(Codes,MATCH('DATA - Baseline'!I715,Modes,0)))</f>
        <v/>
      </c>
      <c r="J715" s="134"/>
      <c r="K715" s="192" t="str">
        <f>IF('DATA - Baseline'!K715=0,"",IF('DATA - Baseline'!K715="","",'DATA - Baseline'!K715))</f>
        <v/>
      </c>
      <c r="L715" s="192" t="str">
        <f>IF('DATA - Baseline'!L715="Yes",1,IF('DATA - Baseline'!L715="No",2,""))</f>
        <v/>
      </c>
      <c r="M715" s="192" t="str">
        <f>IF('DATA - Baseline'!M715="Yes",1,IF('DATA - Baseline'!M715="No",2,""))</f>
        <v/>
      </c>
      <c r="N715" s="178" t="str">
        <f>IF('DATA - Baseline'!N715="Relaxed",1,IF('DATA - Baseline'!N715="Rushed",2,IF('DATA - Baseline'!N715="Happy",3,IF('DATA - Baseline'!N715="Frustrated",4,IF('DATA - Baseline'!N715="Other",5,"")))))</f>
        <v/>
      </c>
      <c r="O715" s="176"/>
      <c r="P715" s="178" t="str">
        <f>IF('DATA - Baseline'!P715="","",'DATA - Baseline'!P715)</f>
        <v/>
      </c>
      <c r="Q715" s="178" t="str">
        <f>IF('DATA - Baseline'!Q715="Boy",1,IF('DATA - Baseline'!Q715="Girl",2,""))</f>
        <v/>
      </c>
      <c r="R715" s="192" t="str">
        <f>IF('DATA - Baseline'!R715&gt;0,'DATA - Baseline'!R715,"")</f>
        <v/>
      </c>
      <c r="S715" s="178" t="str">
        <f>IF('DATA - Baseline'!S715="Less than 0.5km",1,IF('DATA - Baseline'!S715="0.51 to 1.59km",2,IF('DATA - Baseline'!S715="1.6 to 3km",3,IF('DATA - Baseline'!S715="Over 3km",4, ""))))</f>
        <v/>
      </c>
      <c r="T715" s="126"/>
      <c r="U715" s="135"/>
      <c r="V715" s="135"/>
      <c r="W715" s="135"/>
      <c r="X715" s="135"/>
      <c r="Y715" s="135"/>
      <c r="Z715" s="178" t="str">
        <f>IF('DATA - Baseline'!Z715="STRONGLY AGREE",1,IF('DATA - Baseline'!Z715="AGREE",2,IF('DATA - Baseline'!Z715="DISAGREE",3,IF('DATA - Baseline'!Z715="STRONGLY DISAGREE",4, ""))))</f>
        <v/>
      </c>
      <c r="AA715" s="178" t="str">
        <f>IF(C715="","",(IF(COUNTA('DATA - Baseline'!AB715:AV715)&gt;0,1,2)))</f>
        <v/>
      </c>
      <c r="AB715" s="152"/>
      <c r="AC715" s="153"/>
      <c r="AD715" s="153"/>
      <c r="AE715" s="153"/>
      <c r="AF715" s="153"/>
      <c r="AG715" s="153"/>
      <c r="AH715" s="151"/>
      <c r="AI715" s="156"/>
      <c r="AJ715" s="156"/>
      <c r="AK715" s="156"/>
      <c r="AL715" s="156"/>
      <c r="AM715" s="156"/>
      <c r="AN715" s="156"/>
      <c r="AO715" s="157"/>
      <c r="AP715" s="158"/>
      <c r="AQ715" s="158"/>
      <c r="AR715" s="158"/>
      <c r="AS715" s="158"/>
      <c r="AT715" s="158"/>
      <c r="AU715" s="158"/>
      <c r="AV715" s="158"/>
      <c r="AW715" s="178" t="str">
        <f>IF('DATA - Baseline'!AW715="Relaxed",1,IF('DATA - Baseline'!AW715="Rushed",2,IF('DATA - Baseline'!AW715="Happy",3,IF('DATA - Baseline'!AW715="Tired",4,""))))</f>
        <v/>
      </c>
      <c r="AX715" s="178" t="str">
        <f>IF('DATA - Baseline'!AX715="Relaxed",1,IF('DATA - Baseline'!AX715="Rushed",2,IF('DATA - Baseline'!AX715="Happy",3,IF('DATA - Baseline'!AX715="Tired",4,""))))</f>
        <v/>
      </c>
      <c r="AY715" s="154"/>
      <c r="AZ715" s="314" t="str">
        <f>IF('DATA - Baseline'!AZ715="Yes",1,IF('DATA - Baseline'!AZ715="No",2,""))</f>
        <v/>
      </c>
      <c r="BA715" s="273"/>
      <c r="BB715" s="159"/>
      <c r="BC715" s="159"/>
      <c r="BE715" s="175"/>
    </row>
    <row r="716" spans="1:57" s="132" customFormat="1" ht="15" x14ac:dyDescent="0.3">
      <c r="A716" s="148"/>
      <c r="B716" s="149"/>
      <c r="C716" s="236" t="str">
        <f t="shared" si="11"/>
        <v/>
      </c>
      <c r="D716" s="198" t="str">
        <f>IF('DATA - Baseline'!D716="","",'DATA - Baseline'!D716)</f>
        <v/>
      </c>
      <c r="E716" s="178" t="str">
        <f>IF('DATA - Baseline'!E716="","",'DATA - Baseline'!E716)</f>
        <v/>
      </c>
      <c r="F716" s="178" t="str">
        <f>IF('DATA - Baseline'!F716="","",'DATA - Baseline'!F716)</f>
        <v/>
      </c>
      <c r="G716" s="178" t="str">
        <f>IF('DATA - Baseline'!G715="","",INDEX(Codes,MATCH('DATA - Baseline'!G715,Modes,0)))</f>
        <v/>
      </c>
      <c r="H716" s="178"/>
      <c r="I716" s="178" t="str">
        <f>IF('DATA - Baseline'!I716="","",INDEX(Codes,MATCH('DATA - Baseline'!I716,Modes,0)))</f>
        <v/>
      </c>
      <c r="J716" s="134"/>
      <c r="K716" s="192" t="str">
        <f>IF('DATA - Baseline'!K716=0,"",IF('DATA - Baseline'!K716="","",'DATA - Baseline'!K716))</f>
        <v/>
      </c>
      <c r="L716" s="192" t="str">
        <f>IF('DATA - Baseline'!L716="Yes",1,IF('DATA - Baseline'!L716="No",2,""))</f>
        <v/>
      </c>
      <c r="M716" s="192" t="str">
        <f>IF('DATA - Baseline'!M716="Yes",1,IF('DATA - Baseline'!M716="No",2,""))</f>
        <v/>
      </c>
      <c r="N716" s="178" t="str">
        <f>IF('DATA - Baseline'!N716="Relaxed",1,IF('DATA - Baseline'!N716="Rushed",2,IF('DATA - Baseline'!N716="Happy",3,IF('DATA - Baseline'!N716="Frustrated",4,IF('DATA - Baseline'!N716="Other",5,"")))))</f>
        <v/>
      </c>
      <c r="O716" s="176"/>
      <c r="P716" s="178" t="str">
        <f>IF('DATA - Baseline'!P716="","",'DATA - Baseline'!P716)</f>
        <v/>
      </c>
      <c r="Q716" s="178" t="str">
        <f>IF('DATA - Baseline'!Q716="Boy",1,IF('DATA - Baseline'!Q716="Girl",2,""))</f>
        <v/>
      </c>
      <c r="R716" s="192" t="str">
        <f>IF('DATA - Baseline'!R716&gt;0,'DATA - Baseline'!R716,"")</f>
        <v/>
      </c>
      <c r="S716" s="178" t="str">
        <f>IF('DATA - Baseline'!S716="Less than 0.5km",1,IF('DATA - Baseline'!S716="0.51 to 1.59km",2,IF('DATA - Baseline'!S716="1.6 to 3km",3,IF('DATA - Baseline'!S716="Over 3km",4, ""))))</f>
        <v/>
      </c>
      <c r="T716" s="126"/>
      <c r="U716" s="135"/>
      <c r="V716" s="135"/>
      <c r="W716" s="135"/>
      <c r="X716" s="135"/>
      <c r="Y716" s="135"/>
      <c r="Z716" s="178" t="str">
        <f>IF('DATA - Baseline'!Z716="STRONGLY AGREE",1,IF('DATA - Baseline'!Z716="AGREE",2,IF('DATA - Baseline'!Z716="DISAGREE",3,IF('DATA - Baseline'!Z716="STRONGLY DISAGREE",4, ""))))</f>
        <v/>
      </c>
      <c r="AA716" s="178" t="str">
        <f>IF(C716="","",(IF(COUNTA('DATA - Baseline'!AB716:AV716)&gt;0,1,2)))</f>
        <v/>
      </c>
      <c r="AB716" s="152"/>
      <c r="AC716" s="153"/>
      <c r="AD716" s="153"/>
      <c r="AE716" s="153"/>
      <c r="AF716" s="153"/>
      <c r="AG716" s="153"/>
      <c r="AH716" s="151"/>
      <c r="AI716" s="156"/>
      <c r="AJ716" s="156"/>
      <c r="AK716" s="156"/>
      <c r="AL716" s="156"/>
      <c r="AM716" s="156"/>
      <c r="AN716" s="156"/>
      <c r="AO716" s="157"/>
      <c r="AP716" s="158"/>
      <c r="AQ716" s="158"/>
      <c r="AR716" s="158"/>
      <c r="AS716" s="158"/>
      <c r="AT716" s="158"/>
      <c r="AU716" s="158"/>
      <c r="AV716" s="158"/>
      <c r="AW716" s="178" t="str">
        <f>IF('DATA - Baseline'!AW716="Relaxed",1,IF('DATA - Baseline'!AW716="Rushed",2,IF('DATA - Baseline'!AW716="Happy",3,IF('DATA - Baseline'!AW716="Tired",4,""))))</f>
        <v/>
      </c>
      <c r="AX716" s="178" t="str">
        <f>IF('DATA - Baseline'!AX716="Relaxed",1,IF('DATA - Baseline'!AX716="Rushed",2,IF('DATA - Baseline'!AX716="Happy",3,IF('DATA - Baseline'!AX716="Tired",4,""))))</f>
        <v/>
      </c>
      <c r="AY716" s="154"/>
      <c r="AZ716" s="314" t="str">
        <f>IF('DATA - Baseline'!AZ716="Yes",1,IF('DATA - Baseline'!AZ716="No",2,""))</f>
        <v/>
      </c>
      <c r="BA716" s="273"/>
      <c r="BB716" s="159"/>
      <c r="BC716" s="159"/>
      <c r="BE716" s="175"/>
    </row>
    <row r="717" spans="1:57" s="132" customFormat="1" ht="15" x14ac:dyDescent="0.3">
      <c r="A717" s="148"/>
      <c r="B717" s="149"/>
      <c r="C717" s="236" t="str">
        <f t="shared" si="11"/>
        <v/>
      </c>
      <c r="D717" s="198" t="str">
        <f>IF('DATA - Baseline'!D717="","",'DATA - Baseline'!D717)</f>
        <v/>
      </c>
      <c r="E717" s="178" t="str">
        <f>IF('DATA - Baseline'!E717="","",'DATA - Baseline'!E717)</f>
        <v/>
      </c>
      <c r="F717" s="178" t="str">
        <f>IF('DATA - Baseline'!F717="","",'DATA - Baseline'!F717)</f>
        <v/>
      </c>
      <c r="G717" s="178" t="str">
        <f>IF('DATA - Baseline'!G716="","",INDEX(Codes,MATCH('DATA - Baseline'!G716,Modes,0)))</f>
        <v/>
      </c>
      <c r="H717" s="178"/>
      <c r="I717" s="178" t="str">
        <f>IF('DATA - Baseline'!I717="","",INDEX(Codes,MATCH('DATA - Baseline'!I717,Modes,0)))</f>
        <v/>
      </c>
      <c r="J717" s="134"/>
      <c r="K717" s="192" t="str">
        <f>IF('DATA - Baseline'!K717=0,"",IF('DATA - Baseline'!K717="","",'DATA - Baseline'!K717))</f>
        <v/>
      </c>
      <c r="L717" s="192" t="str">
        <f>IF('DATA - Baseline'!L717="Yes",1,IF('DATA - Baseline'!L717="No",2,""))</f>
        <v/>
      </c>
      <c r="M717" s="192" t="str">
        <f>IF('DATA - Baseline'!M717="Yes",1,IF('DATA - Baseline'!M717="No",2,""))</f>
        <v/>
      </c>
      <c r="N717" s="178" t="str">
        <f>IF('DATA - Baseline'!N717="Relaxed",1,IF('DATA - Baseline'!N717="Rushed",2,IF('DATA - Baseline'!N717="Happy",3,IF('DATA - Baseline'!N717="Frustrated",4,IF('DATA - Baseline'!N717="Other",5,"")))))</f>
        <v/>
      </c>
      <c r="O717" s="176"/>
      <c r="P717" s="178" t="str">
        <f>IF('DATA - Baseline'!P717="","",'DATA - Baseline'!P717)</f>
        <v/>
      </c>
      <c r="Q717" s="178" t="str">
        <f>IF('DATA - Baseline'!Q717="Boy",1,IF('DATA - Baseline'!Q717="Girl",2,""))</f>
        <v/>
      </c>
      <c r="R717" s="192" t="str">
        <f>IF('DATA - Baseline'!R717&gt;0,'DATA - Baseline'!R717,"")</f>
        <v/>
      </c>
      <c r="S717" s="178" t="str">
        <f>IF('DATA - Baseline'!S717="Less than 0.5km",1,IF('DATA - Baseline'!S717="0.51 to 1.59km",2,IF('DATA - Baseline'!S717="1.6 to 3km",3,IF('DATA - Baseline'!S717="Over 3km",4, ""))))</f>
        <v/>
      </c>
      <c r="T717" s="126"/>
      <c r="U717" s="135"/>
      <c r="V717" s="135"/>
      <c r="W717" s="135"/>
      <c r="X717" s="135"/>
      <c r="Y717" s="135"/>
      <c r="Z717" s="178" t="str">
        <f>IF('DATA - Baseline'!Z717="STRONGLY AGREE",1,IF('DATA - Baseline'!Z717="AGREE",2,IF('DATA - Baseline'!Z717="DISAGREE",3,IF('DATA - Baseline'!Z717="STRONGLY DISAGREE",4, ""))))</f>
        <v/>
      </c>
      <c r="AA717" s="178" t="str">
        <f>IF(C717="","",(IF(COUNTA('DATA - Baseline'!AB717:AV717)&gt;0,1,2)))</f>
        <v/>
      </c>
      <c r="AB717" s="152"/>
      <c r="AC717" s="153"/>
      <c r="AD717" s="153"/>
      <c r="AE717" s="153"/>
      <c r="AF717" s="153"/>
      <c r="AG717" s="153"/>
      <c r="AH717" s="151"/>
      <c r="AI717" s="156"/>
      <c r="AJ717" s="156"/>
      <c r="AK717" s="156"/>
      <c r="AL717" s="156"/>
      <c r="AM717" s="156"/>
      <c r="AN717" s="156"/>
      <c r="AO717" s="157"/>
      <c r="AP717" s="158"/>
      <c r="AQ717" s="158"/>
      <c r="AR717" s="158"/>
      <c r="AS717" s="158"/>
      <c r="AT717" s="158"/>
      <c r="AU717" s="158"/>
      <c r="AV717" s="158"/>
      <c r="AW717" s="178" t="str">
        <f>IF('DATA - Baseline'!AW717="Relaxed",1,IF('DATA - Baseline'!AW717="Rushed",2,IF('DATA - Baseline'!AW717="Happy",3,IF('DATA - Baseline'!AW717="Tired",4,""))))</f>
        <v/>
      </c>
      <c r="AX717" s="178" t="str">
        <f>IF('DATA - Baseline'!AX717="Relaxed",1,IF('DATA - Baseline'!AX717="Rushed",2,IF('DATA - Baseline'!AX717="Happy",3,IF('DATA - Baseline'!AX717="Tired",4,""))))</f>
        <v/>
      </c>
      <c r="AY717" s="154"/>
      <c r="AZ717" s="314" t="str">
        <f>IF('DATA - Baseline'!AZ717="Yes",1,IF('DATA - Baseline'!AZ717="No",2,""))</f>
        <v/>
      </c>
      <c r="BA717" s="273"/>
      <c r="BB717" s="159"/>
      <c r="BC717" s="159"/>
      <c r="BE717" s="175"/>
    </row>
    <row r="718" spans="1:57" s="132" customFormat="1" ht="15" x14ac:dyDescent="0.3">
      <c r="A718" s="148"/>
      <c r="B718" s="149"/>
      <c r="C718" s="236" t="str">
        <f t="shared" si="11"/>
        <v/>
      </c>
      <c r="D718" s="198" t="str">
        <f>IF('DATA - Baseline'!D718="","",'DATA - Baseline'!D718)</f>
        <v/>
      </c>
      <c r="E718" s="178" t="str">
        <f>IF('DATA - Baseline'!E718="","",'DATA - Baseline'!E718)</f>
        <v/>
      </c>
      <c r="F718" s="178" t="str">
        <f>IF('DATA - Baseline'!F718="","",'DATA - Baseline'!F718)</f>
        <v/>
      </c>
      <c r="G718" s="178" t="str">
        <f>IF('DATA - Baseline'!G717="","",INDEX(Codes,MATCH('DATA - Baseline'!G717,Modes,0)))</f>
        <v/>
      </c>
      <c r="H718" s="178"/>
      <c r="I718" s="178" t="str">
        <f>IF('DATA - Baseline'!I718="","",INDEX(Codes,MATCH('DATA - Baseline'!I718,Modes,0)))</f>
        <v/>
      </c>
      <c r="J718" s="134"/>
      <c r="K718" s="192" t="str">
        <f>IF('DATA - Baseline'!K718=0,"",IF('DATA - Baseline'!K718="","",'DATA - Baseline'!K718))</f>
        <v/>
      </c>
      <c r="L718" s="192" t="str">
        <f>IF('DATA - Baseline'!L718="Yes",1,IF('DATA - Baseline'!L718="No",2,""))</f>
        <v/>
      </c>
      <c r="M718" s="192" t="str">
        <f>IF('DATA - Baseline'!M718="Yes",1,IF('DATA - Baseline'!M718="No",2,""))</f>
        <v/>
      </c>
      <c r="N718" s="178" t="str">
        <f>IF('DATA - Baseline'!N718="Relaxed",1,IF('DATA - Baseline'!N718="Rushed",2,IF('DATA - Baseline'!N718="Happy",3,IF('DATA - Baseline'!N718="Frustrated",4,IF('DATA - Baseline'!N718="Other",5,"")))))</f>
        <v/>
      </c>
      <c r="O718" s="176"/>
      <c r="P718" s="178" t="str">
        <f>IF('DATA - Baseline'!P718="","",'DATA - Baseline'!P718)</f>
        <v/>
      </c>
      <c r="Q718" s="178" t="str">
        <f>IF('DATA - Baseline'!Q718="Boy",1,IF('DATA - Baseline'!Q718="Girl",2,""))</f>
        <v/>
      </c>
      <c r="R718" s="192" t="str">
        <f>IF('DATA - Baseline'!R718&gt;0,'DATA - Baseline'!R718,"")</f>
        <v/>
      </c>
      <c r="S718" s="178" t="str">
        <f>IF('DATA - Baseline'!S718="Less than 0.5km",1,IF('DATA - Baseline'!S718="0.51 to 1.59km",2,IF('DATA - Baseline'!S718="1.6 to 3km",3,IF('DATA - Baseline'!S718="Over 3km",4, ""))))</f>
        <v/>
      </c>
      <c r="T718" s="126"/>
      <c r="U718" s="135"/>
      <c r="V718" s="135"/>
      <c r="W718" s="135"/>
      <c r="X718" s="135"/>
      <c r="Y718" s="135"/>
      <c r="Z718" s="178" t="str">
        <f>IF('DATA - Baseline'!Z718="STRONGLY AGREE",1,IF('DATA - Baseline'!Z718="AGREE",2,IF('DATA - Baseline'!Z718="DISAGREE",3,IF('DATA - Baseline'!Z718="STRONGLY DISAGREE",4, ""))))</f>
        <v/>
      </c>
      <c r="AA718" s="178" t="str">
        <f>IF(C718="","",(IF(COUNTA('DATA - Baseline'!AB718:AV718)&gt;0,1,2)))</f>
        <v/>
      </c>
      <c r="AB718" s="152"/>
      <c r="AC718" s="153"/>
      <c r="AD718" s="153"/>
      <c r="AE718" s="153"/>
      <c r="AF718" s="153"/>
      <c r="AG718" s="153"/>
      <c r="AH718" s="151"/>
      <c r="AI718" s="156"/>
      <c r="AJ718" s="156"/>
      <c r="AK718" s="156"/>
      <c r="AL718" s="156"/>
      <c r="AM718" s="156"/>
      <c r="AN718" s="156"/>
      <c r="AO718" s="157"/>
      <c r="AP718" s="158"/>
      <c r="AQ718" s="158"/>
      <c r="AR718" s="158"/>
      <c r="AS718" s="158"/>
      <c r="AT718" s="158"/>
      <c r="AU718" s="158"/>
      <c r="AV718" s="158"/>
      <c r="AW718" s="178" t="str">
        <f>IF('DATA - Baseline'!AW718="Relaxed",1,IF('DATA - Baseline'!AW718="Rushed",2,IF('DATA - Baseline'!AW718="Happy",3,IF('DATA - Baseline'!AW718="Tired",4,""))))</f>
        <v/>
      </c>
      <c r="AX718" s="178" t="str">
        <f>IF('DATA - Baseline'!AX718="Relaxed",1,IF('DATA - Baseline'!AX718="Rushed",2,IF('DATA - Baseline'!AX718="Happy",3,IF('DATA - Baseline'!AX718="Tired",4,""))))</f>
        <v/>
      </c>
      <c r="AY718" s="154"/>
      <c r="AZ718" s="314" t="str">
        <f>IF('DATA - Baseline'!AZ718="Yes",1,IF('DATA - Baseline'!AZ718="No",2,""))</f>
        <v/>
      </c>
      <c r="BA718" s="273"/>
      <c r="BB718" s="159"/>
      <c r="BC718" s="159"/>
      <c r="BE718" s="175"/>
    </row>
    <row r="719" spans="1:57" s="132" customFormat="1" ht="15" x14ac:dyDescent="0.3">
      <c r="A719" s="148"/>
      <c r="B719" s="149"/>
      <c r="C719" s="236" t="str">
        <f t="shared" si="11"/>
        <v/>
      </c>
      <c r="D719" s="198" t="str">
        <f>IF('DATA - Baseline'!D719="","",'DATA - Baseline'!D719)</f>
        <v/>
      </c>
      <c r="E719" s="178" t="str">
        <f>IF('DATA - Baseline'!E719="","",'DATA - Baseline'!E719)</f>
        <v/>
      </c>
      <c r="F719" s="178" t="str">
        <f>IF('DATA - Baseline'!F719="","",'DATA - Baseline'!F719)</f>
        <v/>
      </c>
      <c r="G719" s="178" t="str">
        <f>IF('DATA - Baseline'!G718="","",INDEX(Codes,MATCH('DATA - Baseline'!G718,Modes,0)))</f>
        <v/>
      </c>
      <c r="H719" s="178"/>
      <c r="I719" s="178" t="str">
        <f>IF('DATA - Baseline'!I719="","",INDEX(Codes,MATCH('DATA - Baseline'!I719,Modes,0)))</f>
        <v/>
      </c>
      <c r="J719" s="134"/>
      <c r="K719" s="192" t="str">
        <f>IF('DATA - Baseline'!K719=0,"",IF('DATA - Baseline'!K719="","",'DATA - Baseline'!K719))</f>
        <v/>
      </c>
      <c r="L719" s="192" t="str">
        <f>IF('DATA - Baseline'!L719="Yes",1,IF('DATA - Baseline'!L719="No",2,""))</f>
        <v/>
      </c>
      <c r="M719" s="192" t="str">
        <f>IF('DATA - Baseline'!M719="Yes",1,IF('DATA - Baseline'!M719="No",2,""))</f>
        <v/>
      </c>
      <c r="N719" s="178" t="str">
        <f>IF('DATA - Baseline'!N719="Relaxed",1,IF('DATA - Baseline'!N719="Rushed",2,IF('DATA - Baseline'!N719="Happy",3,IF('DATA - Baseline'!N719="Frustrated",4,IF('DATA - Baseline'!N719="Other",5,"")))))</f>
        <v/>
      </c>
      <c r="O719" s="176"/>
      <c r="P719" s="178" t="str">
        <f>IF('DATA - Baseline'!P719="","",'DATA - Baseline'!P719)</f>
        <v/>
      </c>
      <c r="Q719" s="178" t="str">
        <f>IF('DATA - Baseline'!Q719="Boy",1,IF('DATA - Baseline'!Q719="Girl",2,""))</f>
        <v/>
      </c>
      <c r="R719" s="192" t="str">
        <f>IF('DATA - Baseline'!R719&gt;0,'DATA - Baseline'!R719,"")</f>
        <v/>
      </c>
      <c r="S719" s="178" t="str">
        <f>IF('DATA - Baseline'!S719="Less than 0.5km",1,IF('DATA - Baseline'!S719="0.51 to 1.59km",2,IF('DATA - Baseline'!S719="1.6 to 3km",3,IF('DATA - Baseline'!S719="Over 3km",4, ""))))</f>
        <v/>
      </c>
      <c r="T719" s="126"/>
      <c r="U719" s="135"/>
      <c r="V719" s="135"/>
      <c r="W719" s="135"/>
      <c r="X719" s="135"/>
      <c r="Y719" s="135"/>
      <c r="Z719" s="178" t="str">
        <f>IF('DATA - Baseline'!Z719="STRONGLY AGREE",1,IF('DATA - Baseline'!Z719="AGREE",2,IF('DATA - Baseline'!Z719="DISAGREE",3,IF('DATA - Baseline'!Z719="STRONGLY DISAGREE",4, ""))))</f>
        <v/>
      </c>
      <c r="AA719" s="178" t="str">
        <f>IF(C719="","",(IF(COUNTA('DATA - Baseline'!AB719:AV719)&gt;0,1,2)))</f>
        <v/>
      </c>
      <c r="AB719" s="152"/>
      <c r="AC719" s="153"/>
      <c r="AD719" s="153"/>
      <c r="AE719" s="153"/>
      <c r="AF719" s="153"/>
      <c r="AG719" s="153"/>
      <c r="AH719" s="151"/>
      <c r="AI719" s="156"/>
      <c r="AJ719" s="156"/>
      <c r="AK719" s="156"/>
      <c r="AL719" s="156"/>
      <c r="AM719" s="156"/>
      <c r="AN719" s="156"/>
      <c r="AO719" s="157"/>
      <c r="AP719" s="158"/>
      <c r="AQ719" s="158"/>
      <c r="AR719" s="158"/>
      <c r="AS719" s="158"/>
      <c r="AT719" s="158"/>
      <c r="AU719" s="158"/>
      <c r="AV719" s="158"/>
      <c r="AW719" s="178" t="str">
        <f>IF('DATA - Baseline'!AW719="Relaxed",1,IF('DATA - Baseline'!AW719="Rushed",2,IF('DATA - Baseline'!AW719="Happy",3,IF('DATA - Baseline'!AW719="Tired",4,""))))</f>
        <v/>
      </c>
      <c r="AX719" s="178" t="str">
        <f>IF('DATA - Baseline'!AX719="Relaxed",1,IF('DATA - Baseline'!AX719="Rushed",2,IF('DATA - Baseline'!AX719="Happy",3,IF('DATA - Baseline'!AX719="Tired",4,""))))</f>
        <v/>
      </c>
      <c r="AY719" s="154"/>
      <c r="AZ719" s="314" t="str">
        <f>IF('DATA - Baseline'!AZ719="Yes",1,IF('DATA - Baseline'!AZ719="No",2,""))</f>
        <v/>
      </c>
      <c r="BA719" s="273"/>
      <c r="BB719" s="159"/>
      <c r="BC719" s="159"/>
      <c r="BE719" s="175"/>
    </row>
    <row r="720" spans="1:57" s="132" customFormat="1" ht="15" x14ac:dyDescent="0.3">
      <c r="A720" s="148"/>
      <c r="B720" s="149"/>
      <c r="C720" s="236" t="str">
        <f t="shared" si="11"/>
        <v/>
      </c>
      <c r="D720" s="198" t="str">
        <f>IF('DATA - Baseline'!D720="","",'DATA - Baseline'!D720)</f>
        <v/>
      </c>
      <c r="E720" s="178" t="str">
        <f>IF('DATA - Baseline'!E720="","",'DATA - Baseline'!E720)</f>
        <v/>
      </c>
      <c r="F720" s="178" t="str">
        <f>IF('DATA - Baseline'!F720="","",'DATA - Baseline'!F720)</f>
        <v/>
      </c>
      <c r="G720" s="178" t="str">
        <f>IF('DATA - Baseline'!G719="","",INDEX(Codes,MATCH('DATA - Baseline'!G719,Modes,0)))</f>
        <v/>
      </c>
      <c r="H720" s="178"/>
      <c r="I720" s="178" t="str">
        <f>IF('DATA - Baseline'!I720="","",INDEX(Codes,MATCH('DATA - Baseline'!I720,Modes,0)))</f>
        <v/>
      </c>
      <c r="J720" s="134"/>
      <c r="K720" s="192" t="str">
        <f>IF('DATA - Baseline'!K720=0,"",IF('DATA - Baseline'!K720="","",'DATA - Baseline'!K720))</f>
        <v/>
      </c>
      <c r="L720" s="192" t="str">
        <f>IF('DATA - Baseline'!L720="Yes",1,IF('DATA - Baseline'!L720="No",2,""))</f>
        <v/>
      </c>
      <c r="M720" s="192" t="str">
        <f>IF('DATA - Baseline'!M720="Yes",1,IF('DATA - Baseline'!M720="No",2,""))</f>
        <v/>
      </c>
      <c r="N720" s="178" t="str">
        <f>IF('DATA - Baseline'!N720="Relaxed",1,IF('DATA - Baseline'!N720="Rushed",2,IF('DATA - Baseline'!N720="Happy",3,IF('DATA - Baseline'!N720="Frustrated",4,IF('DATA - Baseline'!N720="Other",5,"")))))</f>
        <v/>
      </c>
      <c r="O720" s="176"/>
      <c r="P720" s="178" t="str">
        <f>IF('DATA - Baseline'!P720="","",'DATA - Baseline'!P720)</f>
        <v/>
      </c>
      <c r="Q720" s="178" t="str">
        <f>IF('DATA - Baseline'!Q720="Boy",1,IF('DATA - Baseline'!Q720="Girl",2,""))</f>
        <v/>
      </c>
      <c r="R720" s="192" t="str">
        <f>IF('DATA - Baseline'!R720&gt;0,'DATA - Baseline'!R720,"")</f>
        <v/>
      </c>
      <c r="S720" s="178" t="str">
        <f>IF('DATA - Baseline'!S720="Less than 0.5km",1,IF('DATA - Baseline'!S720="0.51 to 1.59km",2,IF('DATA - Baseline'!S720="1.6 to 3km",3,IF('DATA - Baseline'!S720="Over 3km",4, ""))))</f>
        <v/>
      </c>
      <c r="T720" s="126"/>
      <c r="U720" s="135"/>
      <c r="V720" s="135"/>
      <c r="W720" s="135"/>
      <c r="X720" s="135"/>
      <c r="Y720" s="135"/>
      <c r="Z720" s="178" t="str">
        <f>IF('DATA - Baseline'!Z720="STRONGLY AGREE",1,IF('DATA - Baseline'!Z720="AGREE",2,IF('DATA - Baseline'!Z720="DISAGREE",3,IF('DATA - Baseline'!Z720="STRONGLY DISAGREE",4, ""))))</f>
        <v/>
      </c>
      <c r="AA720" s="178" t="str">
        <f>IF(C720="","",(IF(COUNTA('DATA - Baseline'!AB720:AV720)&gt;0,1,2)))</f>
        <v/>
      </c>
      <c r="AB720" s="152"/>
      <c r="AC720" s="153"/>
      <c r="AD720" s="153"/>
      <c r="AE720" s="153"/>
      <c r="AF720" s="153"/>
      <c r="AG720" s="153"/>
      <c r="AH720" s="151"/>
      <c r="AI720" s="156"/>
      <c r="AJ720" s="156"/>
      <c r="AK720" s="156"/>
      <c r="AL720" s="156"/>
      <c r="AM720" s="156"/>
      <c r="AN720" s="156"/>
      <c r="AO720" s="157"/>
      <c r="AP720" s="158"/>
      <c r="AQ720" s="158"/>
      <c r="AR720" s="158"/>
      <c r="AS720" s="158"/>
      <c r="AT720" s="158"/>
      <c r="AU720" s="158"/>
      <c r="AV720" s="158"/>
      <c r="AW720" s="178" t="str">
        <f>IF('DATA - Baseline'!AW720="Relaxed",1,IF('DATA - Baseline'!AW720="Rushed",2,IF('DATA - Baseline'!AW720="Happy",3,IF('DATA - Baseline'!AW720="Tired",4,""))))</f>
        <v/>
      </c>
      <c r="AX720" s="178" t="str">
        <f>IF('DATA - Baseline'!AX720="Relaxed",1,IF('DATA - Baseline'!AX720="Rushed",2,IF('DATA - Baseline'!AX720="Happy",3,IF('DATA - Baseline'!AX720="Tired",4,""))))</f>
        <v/>
      </c>
      <c r="AY720" s="154"/>
      <c r="AZ720" s="314" t="str">
        <f>IF('DATA - Baseline'!AZ720="Yes",1,IF('DATA - Baseline'!AZ720="No",2,""))</f>
        <v/>
      </c>
      <c r="BA720" s="273"/>
      <c r="BB720" s="159"/>
      <c r="BC720" s="159"/>
      <c r="BE720" s="175"/>
    </row>
    <row r="721" spans="1:57" s="132" customFormat="1" ht="15" x14ac:dyDescent="0.3">
      <c r="A721" s="148"/>
      <c r="B721" s="149"/>
      <c r="C721" s="236" t="str">
        <f t="shared" si="11"/>
        <v/>
      </c>
      <c r="D721" s="198" t="str">
        <f>IF('DATA - Baseline'!D721="","",'DATA - Baseline'!D721)</f>
        <v/>
      </c>
      <c r="E721" s="178" t="str">
        <f>IF('DATA - Baseline'!E721="","",'DATA - Baseline'!E721)</f>
        <v/>
      </c>
      <c r="F721" s="178" t="str">
        <f>IF('DATA - Baseline'!F721="","",'DATA - Baseline'!F721)</f>
        <v/>
      </c>
      <c r="G721" s="178" t="str">
        <f>IF('DATA - Baseline'!G720="","",INDEX(Codes,MATCH('DATA - Baseline'!G720,Modes,0)))</f>
        <v/>
      </c>
      <c r="H721" s="178"/>
      <c r="I721" s="178" t="str">
        <f>IF('DATA - Baseline'!I721="","",INDEX(Codes,MATCH('DATA - Baseline'!I721,Modes,0)))</f>
        <v/>
      </c>
      <c r="J721" s="134"/>
      <c r="K721" s="192" t="str">
        <f>IF('DATA - Baseline'!K721=0,"",IF('DATA - Baseline'!K721="","",'DATA - Baseline'!K721))</f>
        <v/>
      </c>
      <c r="L721" s="192" t="str">
        <f>IF('DATA - Baseline'!L721="Yes",1,IF('DATA - Baseline'!L721="No",2,""))</f>
        <v/>
      </c>
      <c r="M721" s="192" t="str">
        <f>IF('DATA - Baseline'!M721="Yes",1,IF('DATA - Baseline'!M721="No",2,""))</f>
        <v/>
      </c>
      <c r="N721" s="178" t="str">
        <f>IF('DATA - Baseline'!N721="Relaxed",1,IF('DATA - Baseline'!N721="Rushed",2,IF('DATA - Baseline'!N721="Happy",3,IF('DATA - Baseline'!N721="Frustrated",4,IF('DATA - Baseline'!N721="Other",5,"")))))</f>
        <v/>
      </c>
      <c r="O721" s="176"/>
      <c r="P721" s="178" t="str">
        <f>IF('DATA - Baseline'!P721="","",'DATA - Baseline'!P721)</f>
        <v/>
      </c>
      <c r="Q721" s="178" t="str">
        <f>IF('DATA - Baseline'!Q721="Boy",1,IF('DATA - Baseline'!Q721="Girl",2,""))</f>
        <v/>
      </c>
      <c r="R721" s="192" t="str">
        <f>IF('DATA - Baseline'!R721&gt;0,'DATA - Baseline'!R721,"")</f>
        <v/>
      </c>
      <c r="S721" s="178" t="str">
        <f>IF('DATA - Baseline'!S721="Less than 0.5km",1,IF('DATA - Baseline'!S721="0.51 to 1.59km",2,IF('DATA - Baseline'!S721="1.6 to 3km",3,IF('DATA - Baseline'!S721="Over 3km",4, ""))))</f>
        <v/>
      </c>
      <c r="T721" s="126"/>
      <c r="U721" s="135"/>
      <c r="V721" s="135"/>
      <c r="W721" s="135"/>
      <c r="X721" s="135"/>
      <c r="Y721" s="135"/>
      <c r="Z721" s="178" t="str">
        <f>IF('DATA - Baseline'!Z721="STRONGLY AGREE",1,IF('DATA - Baseline'!Z721="AGREE",2,IF('DATA - Baseline'!Z721="DISAGREE",3,IF('DATA - Baseline'!Z721="STRONGLY DISAGREE",4, ""))))</f>
        <v/>
      </c>
      <c r="AA721" s="178" t="str">
        <f>IF(C721="","",(IF(COUNTA('DATA - Baseline'!AB721:AV721)&gt;0,1,2)))</f>
        <v/>
      </c>
      <c r="AB721" s="152"/>
      <c r="AC721" s="153"/>
      <c r="AD721" s="153"/>
      <c r="AE721" s="153"/>
      <c r="AF721" s="153"/>
      <c r="AG721" s="153"/>
      <c r="AH721" s="151"/>
      <c r="AI721" s="156"/>
      <c r="AJ721" s="156"/>
      <c r="AK721" s="156"/>
      <c r="AL721" s="156"/>
      <c r="AM721" s="156"/>
      <c r="AN721" s="156"/>
      <c r="AO721" s="157"/>
      <c r="AP721" s="158"/>
      <c r="AQ721" s="158"/>
      <c r="AR721" s="158"/>
      <c r="AS721" s="158"/>
      <c r="AT721" s="158"/>
      <c r="AU721" s="158"/>
      <c r="AV721" s="158"/>
      <c r="AW721" s="178" t="str">
        <f>IF('DATA - Baseline'!AW721="Relaxed",1,IF('DATA - Baseline'!AW721="Rushed",2,IF('DATA - Baseline'!AW721="Happy",3,IF('DATA - Baseline'!AW721="Tired",4,""))))</f>
        <v/>
      </c>
      <c r="AX721" s="178" t="str">
        <f>IF('DATA - Baseline'!AX721="Relaxed",1,IF('DATA - Baseline'!AX721="Rushed",2,IF('DATA - Baseline'!AX721="Happy",3,IF('DATA - Baseline'!AX721="Tired",4,""))))</f>
        <v/>
      </c>
      <c r="AY721" s="154"/>
      <c r="AZ721" s="314" t="str">
        <f>IF('DATA - Baseline'!AZ721="Yes",1,IF('DATA - Baseline'!AZ721="No",2,""))</f>
        <v/>
      </c>
      <c r="BA721" s="273"/>
      <c r="BB721" s="159"/>
      <c r="BC721" s="159"/>
      <c r="BE721" s="175"/>
    </row>
    <row r="722" spans="1:57" s="132" customFormat="1" ht="15" x14ac:dyDescent="0.3">
      <c r="A722" s="148"/>
      <c r="B722" s="149"/>
      <c r="C722" s="236" t="str">
        <f t="shared" si="11"/>
        <v/>
      </c>
      <c r="D722" s="198" t="str">
        <f>IF('DATA - Baseline'!D722="","",'DATA - Baseline'!D722)</f>
        <v/>
      </c>
      <c r="E722" s="178" t="str">
        <f>IF('DATA - Baseline'!E722="","",'DATA - Baseline'!E722)</f>
        <v/>
      </c>
      <c r="F722" s="178" t="str">
        <f>IF('DATA - Baseline'!F722="","",'DATA - Baseline'!F722)</f>
        <v/>
      </c>
      <c r="G722" s="178" t="str">
        <f>IF('DATA - Baseline'!G721="","",INDEX(Codes,MATCH('DATA - Baseline'!G721,Modes,0)))</f>
        <v/>
      </c>
      <c r="H722" s="178"/>
      <c r="I722" s="178" t="str">
        <f>IF('DATA - Baseline'!I722="","",INDEX(Codes,MATCH('DATA - Baseline'!I722,Modes,0)))</f>
        <v/>
      </c>
      <c r="J722" s="134"/>
      <c r="K722" s="192" t="str">
        <f>IF('DATA - Baseline'!K722=0,"",IF('DATA - Baseline'!K722="","",'DATA - Baseline'!K722))</f>
        <v/>
      </c>
      <c r="L722" s="192" t="str">
        <f>IF('DATA - Baseline'!L722="Yes",1,IF('DATA - Baseline'!L722="No",2,""))</f>
        <v/>
      </c>
      <c r="M722" s="192" t="str">
        <f>IF('DATA - Baseline'!M722="Yes",1,IF('DATA - Baseline'!M722="No",2,""))</f>
        <v/>
      </c>
      <c r="N722" s="178" t="str">
        <f>IF('DATA - Baseline'!N722="Relaxed",1,IF('DATA - Baseline'!N722="Rushed",2,IF('DATA - Baseline'!N722="Happy",3,IF('DATA - Baseline'!N722="Frustrated",4,IF('DATA - Baseline'!N722="Other",5,"")))))</f>
        <v/>
      </c>
      <c r="O722" s="176"/>
      <c r="P722" s="178" t="str">
        <f>IF('DATA - Baseline'!P722="","",'DATA - Baseline'!P722)</f>
        <v/>
      </c>
      <c r="Q722" s="178" t="str">
        <f>IF('DATA - Baseline'!Q722="Boy",1,IF('DATA - Baseline'!Q722="Girl",2,""))</f>
        <v/>
      </c>
      <c r="R722" s="192" t="str">
        <f>IF('DATA - Baseline'!R722&gt;0,'DATA - Baseline'!R722,"")</f>
        <v/>
      </c>
      <c r="S722" s="178" t="str">
        <f>IF('DATA - Baseline'!S722="Less than 0.5km",1,IF('DATA - Baseline'!S722="0.51 to 1.59km",2,IF('DATA - Baseline'!S722="1.6 to 3km",3,IF('DATA - Baseline'!S722="Over 3km",4, ""))))</f>
        <v/>
      </c>
      <c r="T722" s="126"/>
      <c r="U722" s="135"/>
      <c r="V722" s="135"/>
      <c r="W722" s="135"/>
      <c r="X722" s="135"/>
      <c r="Y722" s="135"/>
      <c r="Z722" s="178" t="str">
        <f>IF('DATA - Baseline'!Z722="STRONGLY AGREE",1,IF('DATA - Baseline'!Z722="AGREE",2,IF('DATA - Baseline'!Z722="DISAGREE",3,IF('DATA - Baseline'!Z722="STRONGLY DISAGREE",4, ""))))</f>
        <v/>
      </c>
      <c r="AA722" s="178" t="str">
        <f>IF(C722="","",(IF(COUNTA('DATA - Baseline'!AB722:AV722)&gt;0,1,2)))</f>
        <v/>
      </c>
      <c r="AB722" s="152"/>
      <c r="AC722" s="153"/>
      <c r="AD722" s="153"/>
      <c r="AE722" s="153"/>
      <c r="AF722" s="153"/>
      <c r="AG722" s="153"/>
      <c r="AH722" s="151"/>
      <c r="AI722" s="156"/>
      <c r="AJ722" s="156"/>
      <c r="AK722" s="156"/>
      <c r="AL722" s="156"/>
      <c r="AM722" s="156"/>
      <c r="AN722" s="156"/>
      <c r="AO722" s="157"/>
      <c r="AP722" s="158"/>
      <c r="AQ722" s="158"/>
      <c r="AR722" s="158"/>
      <c r="AS722" s="158"/>
      <c r="AT722" s="158"/>
      <c r="AU722" s="158"/>
      <c r="AV722" s="158"/>
      <c r="AW722" s="178" t="str">
        <f>IF('DATA - Baseline'!AW722="Relaxed",1,IF('DATA - Baseline'!AW722="Rushed",2,IF('DATA - Baseline'!AW722="Happy",3,IF('DATA - Baseline'!AW722="Tired",4,""))))</f>
        <v/>
      </c>
      <c r="AX722" s="178" t="str">
        <f>IF('DATA - Baseline'!AX722="Relaxed",1,IF('DATA - Baseline'!AX722="Rushed",2,IF('DATA - Baseline'!AX722="Happy",3,IF('DATA - Baseline'!AX722="Tired",4,""))))</f>
        <v/>
      </c>
      <c r="AY722" s="154"/>
      <c r="AZ722" s="314" t="str">
        <f>IF('DATA - Baseline'!AZ722="Yes",1,IF('DATA - Baseline'!AZ722="No",2,""))</f>
        <v/>
      </c>
      <c r="BA722" s="273"/>
      <c r="BB722" s="159"/>
      <c r="BC722" s="159"/>
      <c r="BE722" s="175"/>
    </row>
    <row r="723" spans="1:57" s="132" customFormat="1" ht="15" x14ac:dyDescent="0.3">
      <c r="A723" s="148"/>
      <c r="B723" s="149"/>
      <c r="C723" s="236" t="str">
        <f t="shared" si="11"/>
        <v/>
      </c>
      <c r="D723" s="198" t="str">
        <f>IF('DATA - Baseline'!D723="","",'DATA - Baseline'!D723)</f>
        <v/>
      </c>
      <c r="E723" s="178" t="str">
        <f>IF('DATA - Baseline'!E723="","",'DATA - Baseline'!E723)</f>
        <v/>
      </c>
      <c r="F723" s="178" t="str">
        <f>IF('DATA - Baseline'!F723="","",'DATA - Baseline'!F723)</f>
        <v/>
      </c>
      <c r="G723" s="178" t="str">
        <f>IF('DATA - Baseline'!G722="","",INDEX(Codes,MATCH('DATA - Baseline'!G722,Modes,0)))</f>
        <v/>
      </c>
      <c r="H723" s="178"/>
      <c r="I723" s="178" t="str">
        <f>IF('DATA - Baseline'!I723="","",INDEX(Codes,MATCH('DATA - Baseline'!I723,Modes,0)))</f>
        <v/>
      </c>
      <c r="J723" s="134"/>
      <c r="K723" s="192" t="str">
        <f>IF('DATA - Baseline'!K723=0,"",IF('DATA - Baseline'!K723="","",'DATA - Baseline'!K723))</f>
        <v/>
      </c>
      <c r="L723" s="192" t="str">
        <f>IF('DATA - Baseline'!L723="Yes",1,IF('DATA - Baseline'!L723="No",2,""))</f>
        <v/>
      </c>
      <c r="M723" s="192" t="str">
        <f>IF('DATA - Baseline'!M723="Yes",1,IF('DATA - Baseline'!M723="No",2,""))</f>
        <v/>
      </c>
      <c r="N723" s="178" t="str">
        <f>IF('DATA - Baseline'!N723="Relaxed",1,IF('DATA - Baseline'!N723="Rushed",2,IF('DATA - Baseline'!N723="Happy",3,IF('DATA - Baseline'!N723="Frustrated",4,IF('DATA - Baseline'!N723="Other",5,"")))))</f>
        <v/>
      </c>
      <c r="O723" s="176"/>
      <c r="P723" s="178" t="str">
        <f>IF('DATA - Baseline'!P723="","",'DATA - Baseline'!P723)</f>
        <v/>
      </c>
      <c r="Q723" s="178" t="str">
        <f>IF('DATA - Baseline'!Q723="Boy",1,IF('DATA - Baseline'!Q723="Girl",2,""))</f>
        <v/>
      </c>
      <c r="R723" s="192" t="str">
        <f>IF('DATA - Baseline'!R723&gt;0,'DATA - Baseline'!R723,"")</f>
        <v/>
      </c>
      <c r="S723" s="178" t="str">
        <f>IF('DATA - Baseline'!S723="Less than 0.5km",1,IF('DATA - Baseline'!S723="0.51 to 1.59km",2,IF('DATA - Baseline'!S723="1.6 to 3km",3,IF('DATA - Baseline'!S723="Over 3km",4, ""))))</f>
        <v/>
      </c>
      <c r="T723" s="126"/>
      <c r="U723" s="135"/>
      <c r="V723" s="135"/>
      <c r="W723" s="135"/>
      <c r="X723" s="135"/>
      <c r="Y723" s="135"/>
      <c r="Z723" s="178" t="str">
        <f>IF('DATA - Baseline'!Z723="STRONGLY AGREE",1,IF('DATA - Baseline'!Z723="AGREE",2,IF('DATA - Baseline'!Z723="DISAGREE",3,IF('DATA - Baseline'!Z723="STRONGLY DISAGREE",4, ""))))</f>
        <v/>
      </c>
      <c r="AA723" s="178" t="str">
        <f>IF(C723="","",(IF(COUNTA('DATA - Baseline'!AB723:AV723)&gt;0,1,2)))</f>
        <v/>
      </c>
      <c r="AB723" s="152"/>
      <c r="AC723" s="153"/>
      <c r="AD723" s="153"/>
      <c r="AE723" s="153"/>
      <c r="AF723" s="153"/>
      <c r="AG723" s="153"/>
      <c r="AH723" s="151"/>
      <c r="AI723" s="156"/>
      <c r="AJ723" s="156"/>
      <c r="AK723" s="156"/>
      <c r="AL723" s="156"/>
      <c r="AM723" s="156"/>
      <c r="AN723" s="156"/>
      <c r="AO723" s="157"/>
      <c r="AP723" s="158"/>
      <c r="AQ723" s="158"/>
      <c r="AR723" s="158"/>
      <c r="AS723" s="158"/>
      <c r="AT723" s="158"/>
      <c r="AU723" s="158"/>
      <c r="AV723" s="158"/>
      <c r="AW723" s="178" t="str">
        <f>IF('DATA - Baseline'!AW723="Relaxed",1,IF('DATA - Baseline'!AW723="Rushed",2,IF('DATA - Baseline'!AW723="Happy",3,IF('DATA - Baseline'!AW723="Tired",4,""))))</f>
        <v/>
      </c>
      <c r="AX723" s="178" t="str">
        <f>IF('DATA - Baseline'!AX723="Relaxed",1,IF('DATA - Baseline'!AX723="Rushed",2,IF('DATA - Baseline'!AX723="Happy",3,IF('DATA - Baseline'!AX723="Tired",4,""))))</f>
        <v/>
      </c>
      <c r="AY723" s="154"/>
      <c r="AZ723" s="314" t="str">
        <f>IF('DATA - Baseline'!AZ723="Yes",1,IF('DATA - Baseline'!AZ723="No",2,""))</f>
        <v/>
      </c>
      <c r="BA723" s="273"/>
      <c r="BB723" s="159"/>
      <c r="BC723" s="159"/>
      <c r="BE723" s="175"/>
    </row>
    <row r="724" spans="1:57" s="132" customFormat="1" ht="15" x14ac:dyDescent="0.3">
      <c r="A724" s="148"/>
      <c r="B724" s="149"/>
      <c r="C724" s="236" t="str">
        <f t="shared" si="11"/>
        <v/>
      </c>
      <c r="D724" s="198" t="str">
        <f>IF('DATA - Baseline'!D724="","",'DATA - Baseline'!D724)</f>
        <v/>
      </c>
      <c r="E724" s="178" t="str">
        <f>IF('DATA - Baseline'!E724="","",'DATA - Baseline'!E724)</f>
        <v/>
      </c>
      <c r="F724" s="178" t="str">
        <f>IF('DATA - Baseline'!F724="","",'DATA - Baseline'!F724)</f>
        <v/>
      </c>
      <c r="G724" s="178" t="str">
        <f>IF('DATA - Baseline'!G723="","",INDEX(Codes,MATCH('DATA - Baseline'!G723,Modes,0)))</f>
        <v/>
      </c>
      <c r="H724" s="178"/>
      <c r="I724" s="178" t="str">
        <f>IF('DATA - Baseline'!I724="","",INDEX(Codes,MATCH('DATA - Baseline'!I724,Modes,0)))</f>
        <v/>
      </c>
      <c r="J724" s="134"/>
      <c r="K724" s="192" t="str">
        <f>IF('DATA - Baseline'!K724=0,"",IF('DATA - Baseline'!K724="","",'DATA - Baseline'!K724))</f>
        <v/>
      </c>
      <c r="L724" s="192" t="str">
        <f>IF('DATA - Baseline'!L724="Yes",1,IF('DATA - Baseline'!L724="No",2,""))</f>
        <v/>
      </c>
      <c r="M724" s="192" t="str">
        <f>IF('DATA - Baseline'!M724="Yes",1,IF('DATA - Baseline'!M724="No",2,""))</f>
        <v/>
      </c>
      <c r="N724" s="178" t="str">
        <f>IF('DATA - Baseline'!N724="Relaxed",1,IF('DATA - Baseline'!N724="Rushed",2,IF('DATA - Baseline'!N724="Happy",3,IF('DATA - Baseline'!N724="Frustrated",4,IF('DATA - Baseline'!N724="Other",5,"")))))</f>
        <v/>
      </c>
      <c r="O724" s="176"/>
      <c r="P724" s="178" t="str">
        <f>IF('DATA - Baseline'!P724="","",'DATA - Baseline'!P724)</f>
        <v/>
      </c>
      <c r="Q724" s="178" t="str">
        <f>IF('DATA - Baseline'!Q724="Boy",1,IF('DATA - Baseline'!Q724="Girl",2,""))</f>
        <v/>
      </c>
      <c r="R724" s="192" t="str">
        <f>IF('DATA - Baseline'!R724&gt;0,'DATA - Baseline'!R724,"")</f>
        <v/>
      </c>
      <c r="S724" s="178" t="str">
        <f>IF('DATA - Baseline'!S724="Less than 0.5km",1,IF('DATA - Baseline'!S724="0.51 to 1.59km",2,IF('DATA - Baseline'!S724="1.6 to 3km",3,IF('DATA - Baseline'!S724="Over 3km",4, ""))))</f>
        <v/>
      </c>
      <c r="T724" s="126"/>
      <c r="U724" s="135"/>
      <c r="V724" s="135"/>
      <c r="W724" s="135"/>
      <c r="X724" s="135"/>
      <c r="Y724" s="135"/>
      <c r="Z724" s="178" t="str">
        <f>IF('DATA - Baseline'!Z724="STRONGLY AGREE",1,IF('DATA - Baseline'!Z724="AGREE",2,IF('DATA - Baseline'!Z724="DISAGREE",3,IF('DATA - Baseline'!Z724="STRONGLY DISAGREE",4, ""))))</f>
        <v/>
      </c>
      <c r="AA724" s="178" t="str">
        <f>IF(C724="","",(IF(COUNTA('DATA - Baseline'!AB724:AV724)&gt;0,1,2)))</f>
        <v/>
      </c>
      <c r="AB724" s="152"/>
      <c r="AC724" s="153"/>
      <c r="AD724" s="153"/>
      <c r="AE724" s="153"/>
      <c r="AF724" s="153"/>
      <c r="AG724" s="153"/>
      <c r="AH724" s="151"/>
      <c r="AI724" s="156"/>
      <c r="AJ724" s="156"/>
      <c r="AK724" s="156"/>
      <c r="AL724" s="156"/>
      <c r="AM724" s="156"/>
      <c r="AN724" s="156"/>
      <c r="AO724" s="157"/>
      <c r="AP724" s="158"/>
      <c r="AQ724" s="158"/>
      <c r="AR724" s="158"/>
      <c r="AS724" s="158"/>
      <c r="AT724" s="158"/>
      <c r="AU724" s="158"/>
      <c r="AV724" s="158"/>
      <c r="AW724" s="178" t="str">
        <f>IF('DATA - Baseline'!AW724="Relaxed",1,IF('DATA - Baseline'!AW724="Rushed",2,IF('DATA - Baseline'!AW724="Happy",3,IF('DATA - Baseline'!AW724="Tired",4,""))))</f>
        <v/>
      </c>
      <c r="AX724" s="178" t="str">
        <f>IF('DATA - Baseline'!AX724="Relaxed",1,IF('DATA - Baseline'!AX724="Rushed",2,IF('DATA - Baseline'!AX724="Happy",3,IF('DATA - Baseline'!AX724="Tired",4,""))))</f>
        <v/>
      </c>
      <c r="AY724" s="154"/>
      <c r="AZ724" s="314" t="str">
        <f>IF('DATA - Baseline'!AZ724="Yes",1,IF('DATA - Baseline'!AZ724="No",2,""))</f>
        <v/>
      </c>
      <c r="BA724" s="273"/>
      <c r="BB724" s="159"/>
      <c r="BC724" s="159"/>
      <c r="BE724" s="175"/>
    </row>
    <row r="725" spans="1:57" s="132" customFormat="1" ht="15" x14ac:dyDescent="0.3">
      <c r="A725" s="148"/>
      <c r="B725" s="149"/>
      <c r="C725" s="236" t="str">
        <f t="shared" si="11"/>
        <v/>
      </c>
      <c r="D725" s="198" t="str">
        <f>IF('DATA - Baseline'!D725="","",'DATA - Baseline'!D725)</f>
        <v/>
      </c>
      <c r="E725" s="178" t="str">
        <f>IF('DATA - Baseline'!E725="","",'DATA - Baseline'!E725)</f>
        <v/>
      </c>
      <c r="F725" s="178" t="str">
        <f>IF('DATA - Baseline'!F725="","",'DATA - Baseline'!F725)</f>
        <v/>
      </c>
      <c r="G725" s="178" t="str">
        <f>IF('DATA - Baseline'!G724="","",INDEX(Codes,MATCH('DATA - Baseline'!G724,Modes,0)))</f>
        <v/>
      </c>
      <c r="H725" s="178"/>
      <c r="I725" s="178" t="str">
        <f>IF('DATA - Baseline'!I725="","",INDEX(Codes,MATCH('DATA - Baseline'!I725,Modes,0)))</f>
        <v/>
      </c>
      <c r="J725" s="134"/>
      <c r="K725" s="192" t="str">
        <f>IF('DATA - Baseline'!K725=0,"",IF('DATA - Baseline'!K725="","",'DATA - Baseline'!K725))</f>
        <v/>
      </c>
      <c r="L725" s="192" t="str">
        <f>IF('DATA - Baseline'!L725="Yes",1,IF('DATA - Baseline'!L725="No",2,""))</f>
        <v/>
      </c>
      <c r="M725" s="192" t="str">
        <f>IF('DATA - Baseline'!M725="Yes",1,IF('DATA - Baseline'!M725="No",2,""))</f>
        <v/>
      </c>
      <c r="N725" s="178" t="str">
        <f>IF('DATA - Baseline'!N725="Relaxed",1,IF('DATA - Baseline'!N725="Rushed",2,IF('DATA - Baseline'!N725="Happy",3,IF('DATA - Baseline'!N725="Frustrated",4,IF('DATA - Baseline'!N725="Other",5,"")))))</f>
        <v/>
      </c>
      <c r="O725" s="176"/>
      <c r="P725" s="178" t="str">
        <f>IF('DATA - Baseline'!P725="","",'DATA - Baseline'!P725)</f>
        <v/>
      </c>
      <c r="Q725" s="178" t="str">
        <f>IF('DATA - Baseline'!Q725="Boy",1,IF('DATA - Baseline'!Q725="Girl",2,""))</f>
        <v/>
      </c>
      <c r="R725" s="192" t="str">
        <f>IF('DATA - Baseline'!R725&gt;0,'DATA - Baseline'!R725,"")</f>
        <v/>
      </c>
      <c r="S725" s="178" t="str">
        <f>IF('DATA - Baseline'!S725="Less than 0.5km",1,IF('DATA - Baseline'!S725="0.51 to 1.59km",2,IF('DATA - Baseline'!S725="1.6 to 3km",3,IF('DATA - Baseline'!S725="Over 3km",4, ""))))</f>
        <v/>
      </c>
      <c r="T725" s="126"/>
      <c r="U725" s="135"/>
      <c r="V725" s="135"/>
      <c r="W725" s="135"/>
      <c r="X725" s="135"/>
      <c r="Y725" s="135"/>
      <c r="Z725" s="178" t="str">
        <f>IF('DATA - Baseline'!Z725="STRONGLY AGREE",1,IF('DATA - Baseline'!Z725="AGREE",2,IF('DATA - Baseline'!Z725="DISAGREE",3,IF('DATA - Baseline'!Z725="STRONGLY DISAGREE",4, ""))))</f>
        <v/>
      </c>
      <c r="AA725" s="178" t="str">
        <f>IF(C725="","",(IF(COUNTA('DATA - Baseline'!AB725:AV725)&gt;0,1,2)))</f>
        <v/>
      </c>
      <c r="AB725" s="152"/>
      <c r="AC725" s="153"/>
      <c r="AD725" s="153"/>
      <c r="AE725" s="153"/>
      <c r="AF725" s="153"/>
      <c r="AG725" s="153"/>
      <c r="AH725" s="151"/>
      <c r="AI725" s="156"/>
      <c r="AJ725" s="156"/>
      <c r="AK725" s="156"/>
      <c r="AL725" s="156"/>
      <c r="AM725" s="156"/>
      <c r="AN725" s="156"/>
      <c r="AO725" s="157"/>
      <c r="AP725" s="158"/>
      <c r="AQ725" s="158"/>
      <c r="AR725" s="158"/>
      <c r="AS725" s="158"/>
      <c r="AT725" s="158"/>
      <c r="AU725" s="158"/>
      <c r="AV725" s="158"/>
      <c r="AW725" s="178" t="str">
        <f>IF('DATA - Baseline'!AW725="Relaxed",1,IF('DATA - Baseline'!AW725="Rushed",2,IF('DATA - Baseline'!AW725="Happy",3,IF('DATA - Baseline'!AW725="Tired",4,""))))</f>
        <v/>
      </c>
      <c r="AX725" s="178" t="str">
        <f>IF('DATA - Baseline'!AX725="Relaxed",1,IF('DATA - Baseline'!AX725="Rushed",2,IF('DATA - Baseline'!AX725="Happy",3,IF('DATA - Baseline'!AX725="Tired",4,""))))</f>
        <v/>
      </c>
      <c r="AY725" s="154"/>
      <c r="AZ725" s="314" t="str">
        <f>IF('DATA - Baseline'!AZ725="Yes",1,IF('DATA - Baseline'!AZ725="No",2,""))</f>
        <v/>
      </c>
      <c r="BA725" s="273"/>
      <c r="BB725" s="159"/>
      <c r="BC725" s="159"/>
      <c r="BE725" s="175"/>
    </row>
    <row r="726" spans="1:57" s="132" customFormat="1" ht="15" x14ac:dyDescent="0.3">
      <c r="A726" s="148"/>
      <c r="B726" s="149"/>
      <c r="C726" s="236" t="str">
        <f t="shared" si="11"/>
        <v/>
      </c>
      <c r="D726" s="198" t="str">
        <f>IF('DATA - Baseline'!D726="","",'DATA - Baseline'!D726)</f>
        <v/>
      </c>
      <c r="E726" s="178" t="str">
        <f>IF('DATA - Baseline'!E726="","",'DATA - Baseline'!E726)</f>
        <v/>
      </c>
      <c r="F726" s="178" t="str">
        <f>IF('DATA - Baseline'!F726="","",'DATA - Baseline'!F726)</f>
        <v/>
      </c>
      <c r="G726" s="178" t="str">
        <f>IF('DATA - Baseline'!G725="","",INDEX(Codes,MATCH('DATA - Baseline'!G725,Modes,0)))</f>
        <v/>
      </c>
      <c r="H726" s="178"/>
      <c r="I726" s="178" t="str">
        <f>IF('DATA - Baseline'!I726="","",INDEX(Codes,MATCH('DATA - Baseline'!I726,Modes,0)))</f>
        <v/>
      </c>
      <c r="J726" s="134"/>
      <c r="K726" s="192" t="str">
        <f>IF('DATA - Baseline'!K726=0,"",IF('DATA - Baseline'!K726="","",'DATA - Baseline'!K726))</f>
        <v/>
      </c>
      <c r="L726" s="192" t="str">
        <f>IF('DATA - Baseline'!L726="Yes",1,IF('DATA - Baseline'!L726="No",2,""))</f>
        <v/>
      </c>
      <c r="M726" s="192" t="str">
        <f>IF('DATA - Baseline'!M726="Yes",1,IF('DATA - Baseline'!M726="No",2,""))</f>
        <v/>
      </c>
      <c r="N726" s="178" t="str">
        <f>IF('DATA - Baseline'!N726="Relaxed",1,IF('DATA - Baseline'!N726="Rushed",2,IF('DATA - Baseline'!N726="Happy",3,IF('DATA - Baseline'!N726="Frustrated",4,IF('DATA - Baseline'!N726="Other",5,"")))))</f>
        <v/>
      </c>
      <c r="O726" s="176"/>
      <c r="P726" s="178" t="str">
        <f>IF('DATA - Baseline'!P726="","",'DATA - Baseline'!P726)</f>
        <v/>
      </c>
      <c r="Q726" s="178" t="str">
        <f>IF('DATA - Baseline'!Q726="Boy",1,IF('DATA - Baseline'!Q726="Girl",2,""))</f>
        <v/>
      </c>
      <c r="R726" s="192" t="str">
        <f>IF('DATA - Baseline'!R726&gt;0,'DATA - Baseline'!R726,"")</f>
        <v/>
      </c>
      <c r="S726" s="178" t="str">
        <f>IF('DATA - Baseline'!S726="Less than 0.5km",1,IF('DATA - Baseline'!S726="0.51 to 1.59km",2,IF('DATA - Baseline'!S726="1.6 to 3km",3,IF('DATA - Baseline'!S726="Over 3km",4, ""))))</f>
        <v/>
      </c>
      <c r="T726" s="126"/>
      <c r="U726" s="135"/>
      <c r="V726" s="135"/>
      <c r="W726" s="135"/>
      <c r="X726" s="135"/>
      <c r="Y726" s="135"/>
      <c r="Z726" s="178" t="str">
        <f>IF('DATA - Baseline'!Z726="STRONGLY AGREE",1,IF('DATA - Baseline'!Z726="AGREE",2,IF('DATA - Baseline'!Z726="DISAGREE",3,IF('DATA - Baseline'!Z726="STRONGLY DISAGREE",4, ""))))</f>
        <v/>
      </c>
      <c r="AA726" s="178" t="str">
        <f>IF(C726="","",(IF(COUNTA('DATA - Baseline'!AB726:AV726)&gt;0,1,2)))</f>
        <v/>
      </c>
      <c r="AB726" s="152"/>
      <c r="AC726" s="153"/>
      <c r="AD726" s="153"/>
      <c r="AE726" s="153"/>
      <c r="AF726" s="153"/>
      <c r="AG726" s="153"/>
      <c r="AH726" s="151"/>
      <c r="AI726" s="156"/>
      <c r="AJ726" s="156"/>
      <c r="AK726" s="156"/>
      <c r="AL726" s="156"/>
      <c r="AM726" s="156"/>
      <c r="AN726" s="156"/>
      <c r="AO726" s="157"/>
      <c r="AP726" s="158"/>
      <c r="AQ726" s="158"/>
      <c r="AR726" s="158"/>
      <c r="AS726" s="158"/>
      <c r="AT726" s="158"/>
      <c r="AU726" s="158"/>
      <c r="AV726" s="158"/>
      <c r="AW726" s="178" t="str">
        <f>IF('DATA - Baseline'!AW726="Relaxed",1,IF('DATA - Baseline'!AW726="Rushed",2,IF('DATA - Baseline'!AW726="Happy",3,IF('DATA - Baseline'!AW726="Tired",4,""))))</f>
        <v/>
      </c>
      <c r="AX726" s="178" t="str">
        <f>IF('DATA - Baseline'!AX726="Relaxed",1,IF('DATA - Baseline'!AX726="Rushed",2,IF('DATA - Baseline'!AX726="Happy",3,IF('DATA - Baseline'!AX726="Tired",4,""))))</f>
        <v/>
      </c>
      <c r="AY726" s="154"/>
      <c r="AZ726" s="314" t="str">
        <f>IF('DATA - Baseline'!AZ726="Yes",1,IF('DATA - Baseline'!AZ726="No",2,""))</f>
        <v/>
      </c>
      <c r="BA726" s="273"/>
      <c r="BB726" s="159"/>
      <c r="BC726" s="159"/>
      <c r="BE726" s="175"/>
    </row>
    <row r="727" spans="1:57" s="132" customFormat="1" ht="15" x14ac:dyDescent="0.3">
      <c r="A727" s="148"/>
      <c r="B727" s="149"/>
      <c r="C727" s="236" t="str">
        <f t="shared" si="11"/>
        <v/>
      </c>
      <c r="D727" s="198" t="str">
        <f>IF('DATA - Baseline'!D727="","",'DATA - Baseline'!D727)</f>
        <v/>
      </c>
      <c r="E727" s="178" t="str">
        <f>IF('DATA - Baseline'!E727="","",'DATA - Baseline'!E727)</f>
        <v/>
      </c>
      <c r="F727" s="178" t="str">
        <f>IF('DATA - Baseline'!F727="","",'DATA - Baseline'!F727)</f>
        <v/>
      </c>
      <c r="G727" s="178" t="str">
        <f>IF('DATA - Baseline'!G726="","",INDEX(Codes,MATCH('DATA - Baseline'!G726,Modes,0)))</f>
        <v/>
      </c>
      <c r="H727" s="178"/>
      <c r="I727" s="178" t="str">
        <f>IF('DATA - Baseline'!I727="","",INDEX(Codes,MATCH('DATA - Baseline'!I727,Modes,0)))</f>
        <v/>
      </c>
      <c r="J727" s="134"/>
      <c r="K727" s="192" t="str">
        <f>IF('DATA - Baseline'!K727=0,"",IF('DATA - Baseline'!K727="","",'DATA - Baseline'!K727))</f>
        <v/>
      </c>
      <c r="L727" s="192" t="str">
        <f>IF('DATA - Baseline'!L727="Yes",1,IF('DATA - Baseline'!L727="No",2,""))</f>
        <v/>
      </c>
      <c r="M727" s="192" t="str">
        <f>IF('DATA - Baseline'!M727="Yes",1,IF('DATA - Baseline'!M727="No",2,""))</f>
        <v/>
      </c>
      <c r="N727" s="178" t="str">
        <f>IF('DATA - Baseline'!N727="Relaxed",1,IF('DATA - Baseline'!N727="Rushed",2,IF('DATA - Baseline'!N727="Happy",3,IF('DATA - Baseline'!N727="Frustrated",4,IF('DATA - Baseline'!N727="Other",5,"")))))</f>
        <v/>
      </c>
      <c r="O727" s="176"/>
      <c r="P727" s="178" t="str">
        <f>IF('DATA - Baseline'!P727="","",'DATA - Baseline'!P727)</f>
        <v/>
      </c>
      <c r="Q727" s="178" t="str">
        <f>IF('DATA - Baseline'!Q727="Boy",1,IF('DATA - Baseline'!Q727="Girl",2,""))</f>
        <v/>
      </c>
      <c r="R727" s="192" t="str">
        <f>IF('DATA - Baseline'!R727&gt;0,'DATA - Baseline'!R727,"")</f>
        <v/>
      </c>
      <c r="S727" s="178" t="str">
        <f>IF('DATA - Baseline'!S727="Less than 0.5km",1,IF('DATA - Baseline'!S727="0.51 to 1.59km",2,IF('DATA - Baseline'!S727="1.6 to 3km",3,IF('DATA - Baseline'!S727="Over 3km",4, ""))))</f>
        <v/>
      </c>
      <c r="T727" s="126"/>
      <c r="U727" s="135"/>
      <c r="V727" s="135"/>
      <c r="W727" s="135"/>
      <c r="X727" s="135"/>
      <c r="Y727" s="135"/>
      <c r="Z727" s="178" t="str">
        <f>IF('DATA - Baseline'!Z727="STRONGLY AGREE",1,IF('DATA - Baseline'!Z727="AGREE",2,IF('DATA - Baseline'!Z727="DISAGREE",3,IF('DATA - Baseline'!Z727="STRONGLY DISAGREE",4, ""))))</f>
        <v/>
      </c>
      <c r="AA727" s="178" t="str">
        <f>IF(C727="","",(IF(COUNTA('DATA - Baseline'!AB727:AV727)&gt;0,1,2)))</f>
        <v/>
      </c>
      <c r="AB727" s="152"/>
      <c r="AC727" s="153"/>
      <c r="AD727" s="153"/>
      <c r="AE727" s="153"/>
      <c r="AF727" s="153"/>
      <c r="AG727" s="153"/>
      <c r="AH727" s="151"/>
      <c r="AI727" s="156"/>
      <c r="AJ727" s="156"/>
      <c r="AK727" s="156"/>
      <c r="AL727" s="156"/>
      <c r="AM727" s="156"/>
      <c r="AN727" s="156"/>
      <c r="AO727" s="157"/>
      <c r="AP727" s="158"/>
      <c r="AQ727" s="158"/>
      <c r="AR727" s="158"/>
      <c r="AS727" s="158"/>
      <c r="AT727" s="158"/>
      <c r="AU727" s="158"/>
      <c r="AV727" s="158"/>
      <c r="AW727" s="178" t="str">
        <f>IF('DATA - Baseline'!AW727="Relaxed",1,IF('DATA - Baseline'!AW727="Rushed",2,IF('DATA - Baseline'!AW727="Happy",3,IF('DATA - Baseline'!AW727="Tired",4,""))))</f>
        <v/>
      </c>
      <c r="AX727" s="178" t="str">
        <f>IF('DATA - Baseline'!AX727="Relaxed",1,IF('DATA - Baseline'!AX727="Rushed",2,IF('DATA - Baseline'!AX727="Happy",3,IF('DATA - Baseline'!AX727="Tired",4,""))))</f>
        <v/>
      </c>
      <c r="AY727" s="154"/>
      <c r="AZ727" s="314" t="str">
        <f>IF('DATA - Baseline'!AZ727="Yes",1,IF('DATA - Baseline'!AZ727="No",2,""))</f>
        <v/>
      </c>
      <c r="BA727" s="273"/>
      <c r="BB727" s="159"/>
      <c r="BC727" s="159"/>
      <c r="BE727" s="175"/>
    </row>
    <row r="728" spans="1:57" s="132" customFormat="1" ht="15" x14ac:dyDescent="0.3">
      <c r="A728" s="148"/>
      <c r="B728" s="149"/>
      <c r="C728" s="236" t="str">
        <f t="shared" si="11"/>
        <v/>
      </c>
      <c r="D728" s="198" t="str">
        <f>IF('DATA - Baseline'!D728="","",'DATA - Baseline'!D728)</f>
        <v/>
      </c>
      <c r="E728" s="178" t="str">
        <f>IF('DATA - Baseline'!E728="","",'DATA - Baseline'!E728)</f>
        <v/>
      </c>
      <c r="F728" s="178" t="str">
        <f>IF('DATA - Baseline'!F728="","",'DATA - Baseline'!F728)</f>
        <v/>
      </c>
      <c r="G728" s="178" t="str">
        <f>IF('DATA - Baseline'!G727="","",INDEX(Codes,MATCH('DATA - Baseline'!G727,Modes,0)))</f>
        <v/>
      </c>
      <c r="H728" s="178"/>
      <c r="I728" s="178" t="str">
        <f>IF('DATA - Baseline'!I728="","",INDEX(Codes,MATCH('DATA - Baseline'!I728,Modes,0)))</f>
        <v/>
      </c>
      <c r="J728" s="134"/>
      <c r="K728" s="192" t="str">
        <f>IF('DATA - Baseline'!K728=0,"",IF('DATA - Baseline'!K728="","",'DATA - Baseline'!K728))</f>
        <v/>
      </c>
      <c r="L728" s="192" t="str">
        <f>IF('DATA - Baseline'!L728="Yes",1,IF('DATA - Baseline'!L728="No",2,""))</f>
        <v/>
      </c>
      <c r="M728" s="192" t="str">
        <f>IF('DATA - Baseline'!M728="Yes",1,IF('DATA - Baseline'!M728="No",2,""))</f>
        <v/>
      </c>
      <c r="N728" s="178" t="str">
        <f>IF('DATA - Baseline'!N728="Relaxed",1,IF('DATA - Baseline'!N728="Rushed",2,IF('DATA - Baseline'!N728="Happy",3,IF('DATA - Baseline'!N728="Frustrated",4,IF('DATA - Baseline'!N728="Other",5,"")))))</f>
        <v/>
      </c>
      <c r="O728" s="176"/>
      <c r="P728" s="178" t="str">
        <f>IF('DATA - Baseline'!P728="","",'DATA - Baseline'!P728)</f>
        <v/>
      </c>
      <c r="Q728" s="178" t="str">
        <f>IF('DATA - Baseline'!Q728="Boy",1,IF('DATA - Baseline'!Q728="Girl",2,""))</f>
        <v/>
      </c>
      <c r="R728" s="192" t="str">
        <f>IF('DATA - Baseline'!R728&gt;0,'DATA - Baseline'!R728,"")</f>
        <v/>
      </c>
      <c r="S728" s="178" t="str">
        <f>IF('DATA - Baseline'!S728="Less than 0.5km",1,IF('DATA - Baseline'!S728="0.51 to 1.59km",2,IF('DATA - Baseline'!S728="1.6 to 3km",3,IF('DATA - Baseline'!S728="Over 3km",4, ""))))</f>
        <v/>
      </c>
      <c r="T728" s="126"/>
      <c r="U728" s="135"/>
      <c r="V728" s="135"/>
      <c r="W728" s="135"/>
      <c r="X728" s="135"/>
      <c r="Y728" s="135"/>
      <c r="Z728" s="178" t="str">
        <f>IF('DATA - Baseline'!Z728="STRONGLY AGREE",1,IF('DATA - Baseline'!Z728="AGREE",2,IF('DATA - Baseline'!Z728="DISAGREE",3,IF('DATA - Baseline'!Z728="STRONGLY DISAGREE",4, ""))))</f>
        <v/>
      </c>
      <c r="AA728" s="178" t="str">
        <f>IF(C728="","",(IF(COUNTA('DATA - Baseline'!AB728:AV728)&gt;0,1,2)))</f>
        <v/>
      </c>
      <c r="AB728" s="152"/>
      <c r="AC728" s="153"/>
      <c r="AD728" s="153"/>
      <c r="AE728" s="153"/>
      <c r="AF728" s="153"/>
      <c r="AG728" s="153"/>
      <c r="AH728" s="151"/>
      <c r="AI728" s="156"/>
      <c r="AJ728" s="156"/>
      <c r="AK728" s="156"/>
      <c r="AL728" s="156"/>
      <c r="AM728" s="156"/>
      <c r="AN728" s="156"/>
      <c r="AO728" s="157"/>
      <c r="AP728" s="158"/>
      <c r="AQ728" s="158"/>
      <c r="AR728" s="158"/>
      <c r="AS728" s="158"/>
      <c r="AT728" s="158"/>
      <c r="AU728" s="158"/>
      <c r="AV728" s="158"/>
      <c r="AW728" s="178" t="str">
        <f>IF('DATA - Baseline'!AW728="Relaxed",1,IF('DATA - Baseline'!AW728="Rushed",2,IF('DATA - Baseline'!AW728="Happy",3,IF('DATA - Baseline'!AW728="Tired",4,""))))</f>
        <v/>
      </c>
      <c r="AX728" s="178" t="str">
        <f>IF('DATA - Baseline'!AX728="Relaxed",1,IF('DATA - Baseline'!AX728="Rushed",2,IF('DATA - Baseline'!AX728="Happy",3,IF('DATA - Baseline'!AX728="Tired",4,""))))</f>
        <v/>
      </c>
      <c r="AY728" s="154"/>
      <c r="AZ728" s="314" t="str">
        <f>IF('DATA - Baseline'!AZ728="Yes",1,IF('DATA - Baseline'!AZ728="No",2,""))</f>
        <v/>
      </c>
      <c r="BA728" s="273"/>
      <c r="BB728" s="159"/>
      <c r="BC728" s="159"/>
      <c r="BE728" s="175"/>
    </row>
    <row r="729" spans="1:57" s="132" customFormat="1" ht="15" x14ac:dyDescent="0.3">
      <c r="A729" s="148"/>
      <c r="B729" s="149"/>
      <c r="C729" s="236" t="str">
        <f t="shared" si="11"/>
        <v/>
      </c>
      <c r="D729" s="198" t="str">
        <f>IF('DATA - Baseline'!D729="","",'DATA - Baseline'!D729)</f>
        <v/>
      </c>
      <c r="E729" s="178" t="str">
        <f>IF('DATA - Baseline'!E729="","",'DATA - Baseline'!E729)</f>
        <v/>
      </c>
      <c r="F729" s="178" t="str">
        <f>IF('DATA - Baseline'!F729="","",'DATA - Baseline'!F729)</f>
        <v/>
      </c>
      <c r="G729" s="178" t="str">
        <f>IF('DATA - Baseline'!G728="","",INDEX(Codes,MATCH('DATA - Baseline'!G728,Modes,0)))</f>
        <v/>
      </c>
      <c r="H729" s="178"/>
      <c r="I729" s="178" t="str">
        <f>IF('DATA - Baseline'!I729="","",INDEX(Codes,MATCH('DATA - Baseline'!I729,Modes,0)))</f>
        <v/>
      </c>
      <c r="J729" s="134"/>
      <c r="K729" s="192" t="str">
        <f>IF('DATA - Baseline'!K729=0,"",IF('DATA - Baseline'!K729="","",'DATA - Baseline'!K729))</f>
        <v/>
      </c>
      <c r="L729" s="192" t="str">
        <f>IF('DATA - Baseline'!L729="Yes",1,IF('DATA - Baseline'!L729="No",2,""))</f>
        <v/>
      </c>
      <c r="M729" s="192" t="str">
        <f>IF('DATA - Baseline'!M729="Yes",1,IF('DATA - Baseline'!M729="No",2,""))</f>
        <v/>
      </c>
      <c r="N729" s="178" t="str">
        <f>IF('DATA - Baseline'!N729="Relaxed",1,IF('DATA - Baseline'!N729="Rushed",2,IF('DATA - Baseline'!N729="Happy",3,IF('DATA - Baseline'!N729="Frustrated",4,IF('DATA - Baseline'!N729="Other",5,"")))))</f>
        <v/>
      </c>
      <c r="O729" s="176"/>
      <c r="P729" s="178" t="str">
        <f>IF('DATA - Baseline'!P729="","",'DATA - Baseline'!P729)</f>
        <v/>
      </c>
      <c r="Q729" s="178" t="str">
        <f>IF('DATA - Baseline'!Q729="Boy",1,IF('DATA - Baseline'!Q729="Girl",2,""))</f>
        <v/>
      </c>
      <c r="R729" s="192" t="str">
        <f>IF('DATA - Baseline'!R729&gt;0,'DATA - Baseline'!R729,"")</f>
        <v/>
      </c>
      <c r="S729" s="178" t="str">
        <f>IF('DATA - Baseline'!S729="Less than 0.5km",1,IF('DATA - Baseline'!S729="0.51 to 1.59km",2,IF('DATA - Baseline'!S729="1.6 to 3km",3,IF('DATA - Baseline'!S729="Over 3km",4, ""))))</f>
        <v/>
      </c>
      <c r="T729" s="126"/>
      <c r="U729" s="135"/>
      <c r="V729" s="135"/>
      <c r="W729" s="135"/>
      <c r="X729" s="135"/>
      <c r="Y729" s="135"/>
      <c r="Z729" s="178" t="str">
        <f>IF('DATA - Baseline'!Z729="STRONGLY AGREE",1,IF('DATA - Baseline'!Z729="AGREE",2,IF('DATA - Baseline'!Z729="DISAGREE",3,IF('DATA - Baseline'!Z729="STRONGLY DISAGREE",4, ""))))</f>
        <v/>
      </c>
      <c r="AA729" s="178" t="str">
        <f>IF(C729="","",(IF(COUNTA('DATA - Baseline'!AB729:AV729)&gt;0,1,2)))</f>
        <v/>
      </c>
      <c r="AB729" s="152"/>
      <c r="AC729" s="153"/>
      <c r="AD729" s="153"/>
      <c r="AE729" s="153"/>
      <c r="AF729" s="153"/>
      <c r="AG729" s="153"/>
      <c r="AH729" s="151"/>
      <c r="AI729" s="156"/>
      <c r="AJ729" s="156"/>
      <c r="AK729" s="156"/>
      <c r="AL729" s="156"/>
      <c r="AM729" s="156"/>
      <c r="AN729" s="156"/>
      <c r="AO729" s="157"/>
      <c r="AP729" s="158"/>
      <c r="AQ729" s="158"/>
      <c r="AR729" s="158"/>
      <c r="AS729" s="158"/>
      <c r="AT729" s="158"/>
      <c r="AU729" s="158"/>
      <c r="AV729" s="158"/>
      <c r="AW729" s="178" t="str">
        <f>IF('DATA - Baseline'!AW729="Relaxed",1,IF('DATA - Baseline'!AW729="Rushed",2,IF('DATA - Baseline'!AW729="Happy",3,IF('DATA - Baseline'!AW729="Tired",4,""))))</f>
        <v/>
      </c>
      <c r="AX729" s="178" t="str">
        <f>IF('DATA - Baseline'!AX729="Relaxed",1,IF('DATA - Baseline'!AX729="Rushed",2,IF('DATA - Baseline'!AX729="Happy",3,IF('DATA - Baseline'!AX729="Tired",4,""))))</f>
        <v/>
      </c>
      <c r="AY729" s="154"/>
      <c r="AZ729" s="314" t="str">
        <f>IF('DATA - Baseline'!AZ729="Yes",1,IF('DATA - Baseline'!AZ729="No",2,""))</f>
        <v/>
      </c>
      <c r="BA729" s="273"/>
      <c r="BB729" s="159"/>
      <c r="BC729" s="159"/>
      <c r="BE729" s="175"/>
    </row>
    <row r="730" spans="1:57" s="132" customFormat="1" ht="15" x14ac:dyDescent="0.3">
      <c r="A730" s="148"/>
      <c r="B730" s="149"/>
      <c r="C730" s="236" t="str">
        <f t="shared" si="11"/>
        <v/>
      </c>
      <c r="D730" s="198" t="str">
        <f>IF('DATA - Baseline'!D730="","",'DATA - Baseline'!D730)</f>
        <v/>
      </c>
      <c r="E730" s="178" t="str">
        <f>IF('DATA - Baseline'!E730="","",'DATA - Baseline'!E730)</f>
        <v/>
      </c>
      <c r="F730" s="178" t="str">
        <f>IF('DATA - Baseline'!F730="","",'DATA - Baseline'!F730)</f>
        <v/>
      </c>
      <c r="G730" s="178" t="str">
        <f>IF('DATA - Baseline'!G729="","",INDEX(Codes,MATCH('DATA - Baseline'!G729,Modes,0)))</f>
        <v/>
      </c>
      <c r="H730" s="178"/>
      <c r="I730" s="178" t="str">
        <f>IF('DATA - Baseline'!I730="","",INDEX(Codes,MATCH('DATA - Baseline'!I730,Modes,0)))</f>
        <v/>
      </c>
      <c r="J730" s="134"/>
      <c r="K730" s="192" t="str">
        <f>IF('DATA - Baseline'!K730=0,"",IF('DATA - Baseline'!K730="","",'DATA - Baseline'!K730))</f>
        <v/>
      </c>
      <c r="L730" s="192" t="str">
        <f>IF('DATA - Baseline'!L730="Yes",1,IF('DATA - Baseline'!L730="No",2,""))</f>
        <v/>
      </c>
      <c r="M730" s="192" t="str">
        <f>IF('DATA - Baseline'!M730="Yes",1,IF('DATA - Baseline'!M730="No",2,""))</f>
        <v/>
      </c>
      <c r="N730" s="178" t="str">
        <f>IF('DATA - Baseline'!N730="Relaxed",1,IF('DATA - Baseline'!N730="Rushed",2,IF('DATA - Baseline'!N730="Happy",3,IF('DATA - Baseline'!N730="Frustrated",4,IF('DATA - Baseline'!N730="Other",5,"")))))</f>
        <v/>
      </c>
      <c r="O730" s="176"/>
      <c r="P730" s="178" t="str">
        <f>IF('DATA - Baseline'!P730="","",'DATA - Baseline'!P730)</f>
        <v/>
      </c>
      <c r="Q730" s="178" t="str">
        <f>IF('DATA - Baseline'!Q730="Boy",1,IF('DATA - Baseline'!Q730="Girl",2,""))</f>
        <v/>
      </c>
      <c r="R730" s="192" t="str">
        <f>IF('DATA - Baseline'!R730&gt;0,'DATA - Baseline'!R730,"")</f>
        <v/>
      </c>
      <c r="S730" s="178" t="str">
        <f>IF('DATA - Baseline'!S730="Less than 0.5km",1,IF('DATA - Baseline'!S730="0.51 to 1.59km",2,IF('DATA - Baseline'!S730="1.6 to 3km",3,IF('DATA - Baseline'!S730="Over 3km",4, ""))))</f>
        <v/>
      </c>
      <c r="T730" s="126"/>
      <c r="U730" s="135"/>
      <c r="V730" s="135"/>
      <c r="W730" s="135"/>
      <c r="X730" s="135"/>
      <c r="Y730" s="135"/>
      <c r="Z730" s="178" t="str">
        <f>IF('DATA - Baseline'!Z730="STRONGLY AGREE",1,IF('DATA - Baseline'!Z730="AGREE",2,IF('DATA - Baseline'!Z730="DISAGREE",3,IF('DATA - Baseline'!Z730="STRONGLY DISAGREE",4, ""))))</f>
        <v/>
      </c>
      <c r="AA730" s="178" t="str">
        <f>IF(C730="","",(IF(COUNTA('DATA - Baseline'!AB730:AV730)&gt;0,1,2)))</f>
        <v/>
      </c>
      <c r="AB730" s="152"/>
      <c r="AC730" s="153"/>
      <c r="AD730" s="153"/>
      <c r="AE730" s="153"/>
      <c r="AF730" s="153"/>
      <c r="AG730" s="153"/>
      <c r="AH730" s="151"/>
      <c r="AI730" s="156"/>
      <c r="AJ730" s="156"/>
      <c r="AK730" s="156"/>
      <c r="AL730" s="156"/>
      <c r="AM730" s="156"/>
      <c r="AN730" s="156"/>
      <c r="AO730" s="157"/>
      <c r="AP730" s="158"/>
      <c r="AQ730" s="158"/>
      <c r="AR730" s="158"/>
      <c r="AS730" s="158"/>
      <c r="AT730" s="158"/>
      <c r="AU730" s="158"/>
      <c r="AV730" s="158"/>
      <c r="AW730" s="178" t="str">
        <f>IF('DATA - Baseline'!AW730="Relaxed",1,IF('DATA - Baseline'!AW730="Rushed",2,IF('DATA - Baseline'!AW730="Happy",3,IF('DATA - Baseline'!AW730="Tired",4,""))))</f>
        <v/>
      </c>
      <c r="AX730" s="178" t="str">
        <f>IF('DATA - Baseline'!AX730="Relaxed",1,IF('DATA - Baseline'!AX730="Rushed",2,IF('DATA - Baseline'!AX730="Happy",3,IF('DATA - Baseline'!AX730="Tired",4,""))))</f>
        <v/>
      </c>
      <c r="AY730" s="154"/>
      <c r="AZ730" s="314" t="str">
        <f>IF('DATA - Baseline'!AZ730="Yes",1,IF('DATA - Baseline'!AZ730="No",2,""))</f>
        <v/>
      </c>
      <c r="BA730" s="273"/>
      <c r="BB730" s="159"/>
      <c r="BC730" s="159"/>
      <c r="BE730" s="175"/>
    </row>
    <row r="731" spans="1:57" s="132" customFormat="1" ht="15" x14ac:dyDescent="0.3">
      <c r="A731" s="148"/>
      <c r="B731" s="149"/>
      <c r="C731" s="236" t="str">
        <f t="shared" si="11"/>
        <v/>
      </c>
      <c r="D731" s="198" t="str">
        <f>IF('DATA - Baseline'!D731="","",'DATA - Baseline'!D731)</f>
        <v/>
      </c>
      <c r="E731" s="178" t="str">
        <f>IF('DATA - Baseline'!E731="","",'DATA - Baseline'!E731)</f>
        <v/>
      </c>
      <c r="F731" s="178" t="str">
        <f>IF('DATA - Baseline'!F731="","",'DATA - Baseline'!F731)</f>
        <v/>
      </c>
      <c r="G731" s="178" t="str">
        <f>IF('DATA - Baseline'!G730="","",INDEX(Codes,MATCH('DATA - Baseline'!G730,Modes,0)))</f>
        <v/>
      </c>
      <c r="H731" s="178"/>
      <c r="I731" s="178" t="str">
        <f>IF('DATA - Baseline'!I731="","",INDEX(Codes,MATCH('DATA - Baseline'!I731,Modes,0)))</f>
        <v/>
      </c>
      <c r="J731" s="134"/>
      <c r="K731" s="192" t="str">
        <f>IF('DATA - Baseline'!K731=0,"",IF('DATA - Baseline'!K731="","",'DATA - Baseline'!K731))</f>
        <v/>
      </c>
      <c r="L731" s="192" t="str">
        <f>IF('DATA - Baseline'!L731="Yes",1,IF('DATA - Baseline'!L731="No",2,""))</f>
        <v/>
      </c>
      <c r="M731" s="192" t="str">
        <f>IF('DATA - Baseline'!M731="Yes",1,IF('DATA - Baseline'!M731="No",2,""))</f>
        <v/>
      </c>
      <c r="N731" s="178" t="str">
        <f>IF('DATA - Baseline'!N731="Relaxed",1,IF('DATA - Baseline'!N731="Rushed",2,IF('DATA - Baseline'!N731="Happy",3,IF('DATA - Baseline'!N731="Frustrated",4,IF('DATA - Baseline'!N731="Other",5,"")))))</f>
        <v/>
      </c>
      <c r="O731" s="176"/>
      <c r="P731" s="178" t="str">
        <f>IF('DATA - Baseline'!P731="","",'DATA - Baseline'!P731)</f>
        <v/>
      </c>
      <c r="Q731" s="178" t="str">
        <f>IF('DATA - Baseline'!Q731="Boy",1,IF('DATA - Baseline'!Q731="Girl",2,""))</f>
        <v/>
      </c>
      <c r="R731" s="192" t="str">
        <f>IF('DATA - Baseline'!R731&gt;0,'DATA - Baseline'!R731,"")</f>
        <v/>
      </c>
      <c r="S731" s="178" t="str">
        <f>IF('DATA - Baseline'!S731="Less than 0.5km",1,IF('DATA - Baseline'!S731="0.51 to 1.59km",2,IF('DATA - Baseline'!S731="1.6 to 3km",3,IF('DATA - Baseline'!S731="Over 3km",4, ""))))</f>
        <v/>
      </c>
      <c r="T731" s="126"/>
      <c r="U731" s="135"/>
      <c r="V731" s="135"/>
      <c r="W731" s="135"/>
      <c r="X731" s="135"/>
      <c r="Y731" s="135"/>
      <c r="Z731" s="178" t="str">
        <f>IF('DATA - Baseline'!Z731="STRONGLY AGREE",1,IF('DATA - Baseline'!Z731="AGREE",2,IF('DATA - Baseline'!Z731="DISAGREE",3,IF('DATA - Baseline'!Z731="STRONGLY DISAGREE",4, ""))))</f>
        <v/>
      </c>
      <c r="AA731" s="178" t="str">
        <f>IF(C731="","",(IF(COUNTA('DATA - Baseline'!AB731:AV731)&gt;0,1,2)))</f>
        <v/>
      </c>
      <c r="AB731" s="152"/>
      <c r="AC731" s="153"/>
      <c r="AD731" s="153"/>
      <c r="AE731" s="153"/>
      <c r="AF731" s="153"/>
      <c r="AG731" s="153"/>
      <c r="AH731" s="151"/>
      <c r="AI731" s="156"/>
      <c r="AJ731" s="156"/>
      <c r="AK731" s="156"/>
      <c r="AL731" s="156"/>
      <c r="AM731" s="156"/>
      <c r="AN731" s="156"/>
      <c r="AO731" s="157"/>
      <c r="AP731" s="158"/>
      <c r="AQ731" s="158"/>
      <c r="AR731" s="158"/>
      <c r="AS731" s="158"/>
      <c r="AT731" s="158"/>
      <c r="AU731" s="158"/>
      <c r="AV731" s="158"/>
      <c r="AW731" s="178" t="str">
        <f>IF('DATA - Baseline'!AW731="Relaxed",1,IF('DATA - Baseline'!AW731="Rushed",2,IF('DATA - Baseline'!AW731="Happy",3,IF('DATA - Baseline'!AW731="Tired",4,""))))</f>
        <v/>
      </c>
      <c r="AX731" s="178" t="str">
        <f>IF('DATA - Baseline'!AX731="Relaxed",1,IF('DATA - Baseline'!AX731="Rushed",2,IF('DATA - Baseline'!AX731="Happy",3,IF('DATA - Baseline'!AX731="Tired",4,""))))</f>
        <v/>
      </c>
      <c r="AY731" s="154"/>
      <c r="AZ731" s="314" t="str">
        <f>IF('DATA - Baseline'!AZ731="Yes",1,IF('DATA - Baseline'!AZ731="No",2,""))</f>
        <v/>
      </c>
      <c r="BA731" s="273"/>
      <c r="BB731" s="159"/>
      <c r="BC731" s="159"/>
      <c r="BE731" s="175"/>
    </row>
    <row r="732" spans="1:57" s="132" customFormat="1" ht="15" x14ac:dyDescent="0.3">
      <c r="A732" s="148"/>
      <c r="B732" s="149"/>
      <c r="C732" s="236" t="str">
        <f t="shared" si="11"/>
        <v/>
      </c>
      <c r="D732" s="198" t="str">
        <f>IF('DATA - Baseline'!D732="","",'DATA - Baseline'!D732)</f>
        <v/>
      </c>
      <c r="E732" s="178" t="str">
        <f>IF('DATA - Baseline'!E732="","",'DATA - Baseline'!E732)</f>
        <v/>
      </c>
      <c r="F732" s="178" t="str">
        <f>IF('DATA - Baseline'!F732="","",'DATA - Baseline'!F732)</f>
        <v/>
      </c>
      <c r="G732" s="178" t="str">
        <f>IF('DATA - Baseline'!G731="","",INDEX(Codes,MATCH('DATA - Baseline'!G731,Modes,0)))</f>
        <v/>
      </c>
      <c r="H732" s="178"/>
      <c r="I732" s="178" t="str">
        <f>IF('DATA - Baseline'!I732="","",INDEX(Codes,MATCH('DATA - Baseline'!I732,Modes,0)))</f>
        <v/>
      </c>
      <c r="J732" s="134"/>
      <c r="K732" s="192" t="str">
        <f>IF('DATA - Baseline'!K732=0,"",IF('DATA - Baseline'!K732="","",'DATA - Baseline'!K732))</f>
        <v/>
      </c>
      <c r="L732" s="192" t="str">
        <f>IF('DATA - Baseline'!L732="Yes",1,IF('DATA - Baseline'!L732="No",2,""))</f>
        <v/>
      </c>
      <c r="M732" s="192" t="str">
        <f>IF('DATA - Baseline'!M732="Yes",1,IF('DATA - Baseline'!M732="No",2,""))</f>
        <v/>
      </c>
      <c r="N732" s="178" t="str">
        <f>IF('DATA - Baseline'!N732="Relaxed",1,IF('DATA - Baseline'!N732="Rushed",2,IF('DATA - Baseline'!N732="Happy",3,IF('DATA - Baseline'!N732="Frustrated",4,IF('DATA - Baseline'!N732="Other",5,"")))))</f>
        <v/>
      </c>
      <c r="O732" s="176"/>
      <c r="P732" s="178" t="str">
        <f>IF('DATA - Baseline'!P732="","",'DATA - Baseline'!P732)</f>
        <v/>
      </c>
      <c r="Q732" s="178" t="str">
        <f>IF('DATA - Baseline'!Q732="Boy",1,IF('DATA - Baseline'!Q732="Girl",2,""))</f>
        <v/>
      </c>
      <c r="R732" s="192" t="str">
        <f>IF('DATA - Baseline'!R732&gt;0,'DATA - Baseline'!R732,"")</f>
        <v/>
      </c>
      <c r="S732" s="178" t="str">
        <f>IF('DATA - Baseline'!S732="Less than 0.5km",1,IF('DATA - Baseline'!S732="0.51 to 1.59km",2,IF('DATA - Baseline'!S732="1.6 to 3km",3,IF('DATA - Baseline'!S732="Over 3km",4, ""))))</f>
        <v/>
      </c>
      <c r="T732" s="126"/>
      <c r="U732" s="135"/>
      <c r="V732" s="135"/>
      <c r="W732" s="135"/>
      <c r="X732" s="135"/>
      <c r="Y732" s="135"/>
      <c r="Z732" s="178" t="str">
        <f>IF('DATA - Baseline'!Z732="STRONGLY AGREE",1,IF('DATA - Baseline'!Z732="AGREE",2,IF('DATA - Baseline'!Z732="DISAGREE",3,IF('DATA - Baseline'!Z732="STRONGLY DISAGREE",4, ""))))</f>
        <v/>
      </c>
      <c r="AA732" s="178" t="str">
        <f>IF(C732="","",(IF(COUNTA('DATA - Baseline'!AB732:AV732)&gt;0,1,2)))</f>
        <v/>
      </c>
      <c r="AB732" s="152"/>
      <c r="AC732" s="153"/>
      <c r="AD732" s="153"/>
      <c r="AE732" s="153"/>
      <c r="AF732" s="153"/>
      <c r="AG732" s="153"/>
      <c r="AH732" s="151"/>
      <c r="AI732" s="156"/>
      <c r="AJ732" s="156"/>
      <c r="AK732" s="156"/>
      <c r="AL732" s="156"/>
      <c r="AM732" s="156"/>
      <c r="AN732" s="156"/>
      <c r="AO732" s="157"/>
      <c r="AP732" s="158"/>
      <c r="AQ732" s="158"/>
      <c r="AR732" s="158"/>
      <c r="AS732" s="158"/>
      <c r="AT732" s="158"/>
      <c r="AU732" s="158"/>
      <c r="AV732" s="158"/>
      <c r="AW732" s="178" t="str">
        <f>IF('DATA - Baseline'!AW732="Relaxed",1,IF('DATA - Baseline'!AW732="Rushed",2,IF('DATA - Baseline'!AW732="Happy",3,IF('DATA - Baseline'!AW732="Tired",4,""))))</f>
        <v/>
      </c>
      <c r="AX732" s="178" t="str">
        <f>IF('DATA - Baseline'!AX732="Relaxed",1,IF('DATA - Baseline'!AX732="Rushed",2,IF('DATA - Baseline'!AX732="Happy",3,IF('DATA - Baseline'!AX732="Tired",4,""))))</f>
        <v/>
      </c>
      <c r="AY732" s="154"/>
      <c r="AZ732" s="314" t="str">
        <f>IF('DATA - Baseline'!AZ732="Yes",1,IF('DATA - Baseline'!AZ732="No",2,""))</f>
        <v/>
      </c>
      <c r="BA732" s="273"/>
      <c r="BB732" s="159"/>
      <c r="BC732" s="159"/>
      <c r="BE732" s="175"/>
    </row>
    <row r="733" spans="1:57" s="132" customFormat="1" ht="15" x14ac:dyDescent="0.3">
      <c r="A733" s="148"/>
      <c r="B733" s="149"/>
      <c r="C733" s="236" t="str">
        <f t="shared" si="11"/>
        <v/>
      </c>
      <c r="D733" s="198" t="str">
        <f>IF('DATA - Baseline'!D733="","",'DATA - Baseline'!D733)</f>
        <v/>
      </c>
      <c r="E733" s="178" t="str">
        <f>IF('DATA - Baseline'!E733="","",'DATA - Baseline'!E733)</f>
        <v/>
      </c>
      <c r="F733" s="178" t="str">
        <f>IF('DATA - Baseline'!F733="","",'DATA - Baseline'!F733)</f>
        <v/>
      </c>
      <c r="G733" s="178" t="str">
        <f>IF('DATA - Baseline'!G732="","",INDEX(Codes,MATCH('DATA - Baseline'!G732,Modes,0)))</f>
        <v/>
      </c>
      <c r="H733" s="178"/>
      <c r="I733" s="178" t="str">
        <f>IF('DATA - Baseline'!I733="","",INDEX(Codes,MATCH('DATA - Baseline'!I733,Modes,0)))</f>
        <v/>
      </c>
      <c r="J733" s="134"/>
      <c r="K733" s="192" t="str">
        <f>IF('DATA - Baseline'!K733=0,"",IF('DATA - Baseline'!K733="","",'DATA - Baseline'!K733))</f>
        <v/>
      </c>
      <c r="L733" s="192" t="str">
        <f>IF('DATA - Baseline'!L733="Yes",1,IF('DATA - Baseline'!L733="No",2,""))</f>
        <v/>
      </c>
      <c r="M733" s="192" t="str">
        <f>IF('DATA - Baseline'!M733="Yes",1,IF('DATA - Baseline'!M733="No",2,""))</f>
        <v/>
      </c>
      <c r="N733" s="178" t="str">
        <f>IF('DATA - Baseline'!N733="Relaxed",1,IF('DATA - Baseline'!N733="Rushed",2,IF('DATA - Baseline'!N733="Happy",3,IF('DATA - Baseline'!N733="Frustrated",4,IF('DATA - Baseline'!N733="Other",5,"")))))</f>
        <v/>
      </c>
      <c r="O733" s="176"/>
      <c r="P733" s="178" t="str">
        <f>IF('DATA - Baseline'!P733="","",'DATA - Baseline'!P733)</f>
        <v/>
      </c>
      <c r="Q733" s="178" t="str">
        <f>IF('DATA - Baseline'!Q733="Boy",1,IF('DATA - Baseline'!Q733="Girl",2,""))</f>
        <v/>
      </c>
      <c r="R733" s="192" t="str">
        <f>IF('DATA - Baseline'!R733&gt;0,'DATA - Baseline'!R733,"")</f>
        <v/>
      </c>
      <c r="S733" s="178" t="str">
        <f>IF('DATA - Baseline'!S733="Less than 0.5km",1,IF('DATA - Baseline'!S733="0.51 to 1.59km",2,IF('DATA - Baseline'!S733="1.6 to 3km",3,IF('DATA - Baseline'!S733="Over 3km",4, ""))))</f>
        <v/>
      </c>
      <c r="T733" s="126"/>
      <c r="U733" s="135"/>
      <c r="V733" s="135"/>
      <c r="W733" s="135"/>
      <c r="X733" s="135"/>
      <c r="Y733" s="135"/>
      <c r="Z733" s="178" t="str">
        <f>IF('DATA - Baseline'!Z733="STRONGLY AGREE",1,IF('DATA - Baseline'!Z733="AGREE",2,IF('DATA - Baseline'!Z733="DISAGREE",3,IF('DATA - Baseline'!Z733="STRONGLY DISAGREE",4, ""))))</f>
        <v/>
      </c>
      <c r="AA733" s="178" t="str">
        <f>IF(C733="","",(IF(COUNTA('DATA - Baseline'!AB733:AV733)&gt;0,1,2)))</f>
        <v/>
      </c>
      <c r="AB733" s="152"/>
      <c r="AC733" s="153"/>
      <c r="AD733" s="153"/>
      <c r="AE733" s="153"/>
      <c r="AF733" s="153"/>
      <c r="AG733" s="153"/>
      <c r="AH733" s="151"/>
      <c r="AI733" s="156"/>
      <c r="AJ733" s="156"/>
      <c r="AK733" s="156"/>
      <c r="AL733" s="156"/>
      <c r="AM733" s="156"/>
      <c r="AN733" s="156"/>
      <c r="AO733" s="157"/>
      <c r="AP733" s="158"/>
      <c r="AQ733" s="158"/>
      <c r="AR733" s="158"/>
      <c r="AS733" s="158"/>
      <c r="AT733" s="158"/>
      <c r="AU733" s="158"/>
      <c r="AV733" s="158"/>
      <c r="AW733" s="178" t="str">
        <f>IF('DATA - Baseline'!AW733="Relaxed",1,IF('DATA - Baseline'!AW733="Rushed",2,IF('DATA - Baseline'!AW733="Happy",3,IF('DATA - Baseline'!AW733="Tired",4,""))))</f>
        <v/>
      </c>
      <c r="AX733" s="178" t="str">
        <f>IF('DATA - Baseline'!AX733="Relaxed",1,IF('DATA - Baseline'!AX733="Rushed",2,IF('DATA - Baseline'!AX733="Happy",3,IF('DATA - Baseline'!AX733="Tired",4,""))))</f>
        <v/>
      </c>
      <c r="AY733" s="154"/>
      <c r="AZ733" s="314" t="str">
        <f>IF('DATA - Baseline'!AZ733="Yes",1,IF('DATA - Baseline'!AZ733="No",2,""))</f>
        <v/>
      </c>
      <c r="BA733" s="273"/>
      <c r="BB733" s="159"/>
      <c r="BC733" s="159"/>
      <c r="BE733" s="175"/>
    </row>
    <row r="734" spans="1:57" s="132" customFormat="1" ht="15" x14ac:dyDescent="0.3">
      <c r="A734" s="148"/>
      <c r="B734" s="149"/>
      <c r="C734" s="236" t="str">
        <f t="shared" si="11"/>
        <v/>
      </c>
      <c r="D734" s="198" t="str">
        <f>IF('DATA - Baseline'!D734="","",'DATA - Baseline'!D734)</f>
        <v/>
      </c>
      <c r="E734" s="178" t="str">
        <f>IF('DATA - Baseline'!E734="","",'DATA - Baseline'!E734)</f>
        <v/>
      </c>
      <c r="F734" s="178" t="str">
        <f>IF('DATA - Baseline'!F734="","",'DATA - Baseline'!F734)</f>
        <v/>
      </c>
      <c r="G734" s="178" t="str">
        <f>IF('DATA - Baseline'!G733="","",INDEX(Codes,MATCH('DATA - Baseline'!G733,Modes,0)))</f>
        <v/>
      </c>
      <c r="H734" s="178"/>
      <c r="I734" s="178" t="str">
        <f>IF('DATA - Baseline'!I734="","",INDEX(Codes,MATCH('DATA - Baseline'!I734,Modes,0)))</f>
        <v/>
      </c>
      <c r="J734" s="134"/>
      <c r="K734" s="192" t="str">
        <f>IF('DATA - Baseline'!K734=0,"",IF('DATA - Baseline'!K734="","",'DATA - Baseline'!K734))</f>
        <v/>
      </c>
      <c r="L734" s="192" t="str">
        <f>IF('DATA - Baseline'!L734="Yes",1,IF('DATA - Baseline'!L734="No",2,""))</f>
        <v/>
      </c>
      <c r="M734" s="192" t="str">
        <f>IF('DATA - Baseline'!M734="Yes",1,IF('DATA - Baseline'!M734="No",2,""))</f>
        <v/>
      </c>
      <c r="N734" s="178" t="str">
        <f>IF('DATA - Baseline'!N734="Relaxed",1,IF('DATA - Baseline'!N734="Rushed",2,IF('DATA - Baseline'!N734="Happy",3,IF('DATA - Baseline'!N734="Frustrated",4,IF('DATA - Baseline'!N734="Other",5,"")))))</f>
        <v/>
      </c>
      <c r="O734" s="176"/>
      <c r="P734" s="178" t="str">
        <f>IF('DATA - Baseline'!P734="","",'DATA - Baseline'!P734)</f>
        <v/>
      </c>
      <c r="Q734" s="178" t="str">
        <f>IF('DATA - Baseline'!Q734="Boy",1,IF('DATA - Baseline'!Q734="Girl",2,""))</f>
        <v/>
      </c>
      <c r="R734" s="192" t="str">
        <f>IF('DATA - Baseline'!R734&gt;0,'DATA - Baseline'!R734,"")</f>
        <v/>
      </c>
      <c r="S734" s="178" t="str">
        <f>IF('DATA - Baseline'!S734="Less than 0.5km",1,IF('DATA - Baseline'!S734="0.51 to 1.59km",2,IF('DATA - Baseline'!S734="1.6 to 3km",3,IF('DATA - Baseline'!S734="Over 3km",4, ""))))</f>
        <v/>
      </c>
      <c r="T734" s="126"/>
      <c r="U734" s="135"/>
      <c r="V734" s="135"/>
      <c r="W734" s="135"/>
      <c r="X734" s="135"/>
      <c r="Y734" s="135"/>
      <c r="Z734" s="178" t="str">
        <f>IF('DATA - Baseline'!Z734="STRONGLY AGREE",1,IF('DATA - Baseline'!Z734="AGREE",2,IF('DATA - Baseline'!Z734="DISAGREE",3,IF('DATA - Baseline'!Z734="STRONGLY DISAGREE",4, ""))))</f>
        <v/>
      </c>
      <c r="AA734" s="178" t="str">
        <f>IF(C734="","",(IF(COUNTA('DATA - Baseline'!AB734:AV734)&gt;0,1,2)))</f>
        <v/>
      </c>
      <c r="AB734" s="152"/>
      <c r="AC734" s="153"/>
      <c r="AD734" s="153"/>
      <c r="AE734" s="153"/>
      <c r="AF734" s="153"/>
      <c r="AG734" s="153"/>
      <c r="AH734" s="151"/>
      <c r="AI734" s="156"/>
      <c r="AJ734" s="156"/>
      <c r="AK734" s="156"/>
      <c r="AL734" s="156"/>
      <c r="AM734" s="156"/>
      <c r="AN734" s="156"/>
      <c r="AO734" s="157"/>
      <c r="AP734" s="158"/>
      <c r="AQ734" s="158"/>
      <c r="AR734" s="158"/>
      <c r="AS734" s="158"/>
      <c r="AT734" s="158"/>
      <c r="AU734" s="158"/>
      <c r="AV734" s="158"/>
      <c r="AW734" s="178" t="str">
        <f>IF('DATA - Baseline'!AW734="Relaxed",1,IF('DATA - Baseline'!AW734="Rushed",2,IF('DATA - Baseline'!AW734="Happy",3,IF('DATA - Baseline'!AW734="Tired",4,""))))</f>
        <v/>
      </c>
      <c r="AX734" s="178" t="str">
        <f>IF('DATA - Baseline'!AX734="Relaxed",1,IF('DATA - Baseline'!AX734="Rushed",2,IF('DATA - Baseline'!AX734="Happy",3,IF('DATA - Baseline'!AX734="Tired",4,""))))</f>
        <v/>
      </c>
      <c r="AY734" s="154"/>
      <c r="AZ734" s="314" t="str">
        <f>IF('DATA - Baseline'!AZ734="Yes",1,IF('DATA - Baseline'!AZ734="No",2,""))</f>
        <v/>
      </c>
      <c r="BA734" s="273"/>
      <c r="BB734" s="159"/>
      <c r="BC734" s="159"/>
      <c r="BE734" s="175"/>
    </row>
    <row r="735" spans="1:57" s="132" customFormat="1" ht="15" x14ac:dyDescent="0.3">
      <c r="A735" s="148"/>
      <c r="B735" s="149"/>
      <c r="C735" s="236" t="str">
        <f t="shared" si="11"/>
        <v/>
      </c>
      <c r="D735" s="198" t="str">
        <f>IF('DATA - Baseline'!D735="","",'DATA - Baseline'!D735)</f>
        <v/>
      </c>
      <c r="E735" s="178" t="str">
        <f>IF('DATA - Baseline'!E735="","",'DATA - Baseline'!E735)</f>
        <v/>
      </c>
      <c r="F735" s="178" t="str">
        <f>IF('DATA - Baseline'!F735="","",'DATA - Baseline'!F735)</f>
        <v/>
      </c>
      <c r="G735" s="178" t="str">
        <f>IF('DATA - Baseline'!G734="","",INDEX(Codes,MATCH('DATA - Baseline'!G734,Modes,0)))</f>
        <v/>
      </c>
      <c r="H735" s="178"/>
      <c r="I735" s="178" t="str">
        <f>IF('DATA - Baseline'!I735="","",INDEX(Codes,MATCH('DATA - Baseline'!I735,Modes,0)))</f>
        <v/>
      </c>
      <c r="J735" s="134"/>
      <c r="K735" s="192" t="str">
        <f>IF('DATA - Baseline'!K735=0,"",IF('DATA - Baseline'!K735="","",'DATA - Baseline'!K735))</f>
        <v/>
      </c>
      <c r="L735" s="192" t="str">
        <f>IF('DATA - Baseline'!L735="Yes",1,IF('DATA - Baseline'!L735="No",2,""))</f>
        <v/>
      </c>
      <c r="M735" s="192" t="str">
        <f>IF('DATA - Baseline'!M735="Yes",1,IF('DATA - Baseline'!M735="No",2,""))</f>
        <v/>
      </c>
      <c r="N735" s="178" t="str">
        <f>IF('DATA - Baseline'!N735="Relaxed",1,IF('DATA - Baseline'!N735="Rushed",2,IF('DATA - Baseline'!N735="Happy",3,IF('DATA - Baseline'!N735="Frustrated",4,IF('DATA - Baseline'!N735="Other",5,"")))))</f>
        <v/>
      </c>
      <c r="O735" s="176"/>
      <c r="P735" s="178" t="str">
        <f>IF('DATA - Baseline'!P735="","",'DATA - Baseline'!P735)</f>
        <v/>
      </c>
      <c r="Q735" s="178" t="str">
        <f>IF('DATA - Baseline'!Q735="Boy",1,IF('DATA - Baseline'!Q735="Girl",2,""))</f>
        <v/>
      </c>
      <c r="R735" s="192" t="str">
        <f>IF('DATA - Baseline'!R735&gt;0,'DATA - Baseline'!R735,"")</f>
        <v/>
      </c>
      <c r="S735" s="178" t="str">
        <f>IF('DATA - Baseline'!S735="Less than 0.5km",1,IF('DATA - Baseline'!S735="0.51 to 1.59km",2,IF('DATA - Baseline'!S735="1.6 to 3km",3,IF('DATA - Baseline'!S735="Over 3km",4, ""))))</f>
        <v/>
      </c>
      <c r="T735" s="126"/>
      <c r="U735" s="135"/>
      <c r="V735" s="135"/>
      <c r="W735" s="135"/>
      <c r="X735" s="135"/>
      <c r="Y735" s="135"/>
      <c r="Z735" s="178" t="str">
        <f>IF('DATA - Baseline'!Z735="STRONGLY AGREE",1,IF('DATA - Baseline'!Z735="AGREE",2,IF('DATA - Baseline'!Z735="DISAGREE",3,IF('DATA - Baseline'!Z735="STRONGLY DISAGREE",4, ""))))</f>
        <v/>
      </c>
      <c r="AA735" s="178" t="str">
        <f>IF(C735="","",(IF(COUNTA('DATA - Baseline'!AB735:AV735)&gt;0,1,2)))</f>
        <v/>
      </c>
      <c r="AB735" s="152"/>
      <c r="AC735" s="153"/>
      <c r="AD735" s="153"/>
      <c r="AE735" s="153"/>
      <c r="AF735" s="153"/>
      <c r="AG735" s="153"/>
      <c r="AH735" s="151"/>
      <c r="AI735" s="156"/>
      <c r="AJ735" s="156"/>
      <c r="AK735" s="156"/>
      <c r="AL735" s="156"/>
      <c r="AM735" s="156"/>
      <c r="AN735" s="156"/>
      <c r="AO735" s="157"/>
      <c r="AP735" s="158"/>
      <c r="AQ735" s="158"/>
      <c r="AR735" s="158"/>
      <c r="AS735" s="158"/>
      <c r="AT735" s="158"/>
      <c r="AU735" s="158"/>
      <c r="AV735" s="158"/>
      <c r="AW735" s="178" t="str">
        <f>IF('DATA - Baseline'!AW735="Relaxed",1,IF('DATA - Baseline'!AW735="Rushed",2,IF('DATA - Baseline'!AW735="Happy",3,IF('DATA - Baseline'!AW735="Tired",4,""))))</f>
        <v/>
      </c>
      <c r="AX735" s="178" t="str">
        <f>IF('DATA - Baseline'!AX735="Relaxed",1,IF('DATA - Baseline'!AX735="Rushed",2,IF('DATA - Baseline'!AX735="Happy",3,IF('DATA - Baseline'!AX735="Tired",4,""))))</f>
        <v/>
      </c>
      <c r="AY735" s="154"/>
      <c r="AZ735" s="314" t="str">
        <f>IF('DATA - Baseline'!AZ735="Yes",1,IF('DATA - Baseline'!AZ735="No",2,""))</f>
        <v/>
      </c>
      <c r="BA735" s="273"/>
      <c r="BB735" s="159"/>
      <c r="BC735" s="159"/>
      <c r="BE735" s="175"/>
    </row>
    <row r="736" spans="1:57" s="132" customFormat="1" ht="15" x14ac:dyDescent="0.3">
      <c r="A736" s="148"/>
      <c r="B736" s="149"/>
      <c r="C736" s="236" t="str">
        <f t="shared" si="11"/>
        <v/>
      </c>
      <c r="D736" s="198" t="str">
        <f>IF('DATA - Baseline'!D736="","",'DATA - Baseline'!D736)</f>
        <v/>
      </c>
      <c r="E736" s="178" t="str">
        <f>IF('DATA - Baseline'!E736="","",'DATA - Baseline'!E736)</f>
        <v/>
      </c>
      <c r="F736" s="178" t="str">
        <f>IF('DATA - Baseline'!F736="","",'DATA - Baseline'!F736)</f>
        <v/>
      </c>
      <c r="G736" s="178" t="str">
        <f>IF('DATA - Baseline'!G735="","",INDEX(Codes,MATCH('DATA - Baseline'!G735,Modes,0)))</f>
        <v/>
      </c>
      <c r="H736" s="178"/>
      <c r="I736" s="178" t="str">
        <f>IF('DATA - Baseline'!I736="","",INDEX(Codes,MATCH('DATA - Baseline'!I736,Modes,0)))</f>
        <v/>
      </c>
      <c r="J736" s="134"/>
      <c r="K736" s="192" t="str">
        <f>IF('DATA - Baseline'!K736=0,"",IF('DATA - Baseline'!K736="","",'DATA - Baseline'!K736))</f>
        <v/>
      </c>
      <c r="L736" s="192" t="str">
        <f>IF('DATA - Baseline'!L736="Yes",1,IF('DATA - Baseline'!L736="No",2,""))</f>
        <v/>
      </c>
      <c r="M736" s="192" t="str">
        <f>IF('DATA - Baseline'!M736="Yes",1,IF('DATA - Baseline'!M736="No",2,""))</f>
        <v/>
      </c>
      <c r="N736" s="178" t="str">
        <f>IF('DATA - Baseline'!N736="Relaxed",1,IF('DATA - Baseline'!N736="Rushed",2,IF('DATA - Baseline'!N736="Happy",3,IF('DATA - Baseline'!N736="Frustrated",4,IF('DATA - Baseline'!N736="Other",5,"")))))</f>
        <v/>
      </c>
      <c r="O736" s="176"/>
      <c r="P736" s="178" t="str">
        <f>IF('DATA - Baseline'!P736="","",'DATA - Baseline'!P736)</f>
        <v/>
      </c>
      <c r="Q736" s="178" t="str">
        <f>IF('DATA - Baseline'!Q736="Boy",1,IF('DATA - Baseline'!Q736="Girl",2,""))</f>
        <v/>
      </c>
      <c r="R736" s="192" t="str">
        <f>IF('DATA - Baseline'!R736&gt;0,'DATA - Baseline'!R736,"")</f>
        <v/>
      </c>
      <c r="S736" s="178" t="str">
        <f>IF('DATA - Baseline'!S736="Less than 0.5km",1,IF('DATA - Baseline'!S736="0.51 to 1.59km",2,IF('DATA - Baseline'!S736="1.6 to 3km",3,IF('DATA - Baseline'!S736="Over 3km",4, ""))))</f>
        <v/>
      </c>
      <c r="T736" s="126"/>
      <c r="U736" s="135"/>
      <c r="V736" s="135"/>
      <c r="W736" s="135"/>
      <c r="X736" s="135"/>
      <c r="Y736" s="135"/>
      <c r="Z736" s="178" t="str">
        <f>IF('DATA - Baseline'!Z736="STRONGLY AGREE",1,IF('DATA - Baseline'!Z736="AGREE",2,IF('DATA - Baseline'!Z736="DISAGREE",3,IF('DATA - Baseline'!Z736="STRONGLY DISAGREE",4, ""))))</f>
        <v/>
      </c>
      <c r="AA736" s="178" t="str">
        <f>IF(C736="","",(IF(COUNTA('DATA - Baseline'!AB736:AV736)&gt;0,1,2)))</f>
        <v/>
      </c>
      <c r="AB736" s="152"/>
      <c r="AC736" s="153"/>
      <c r="AD736" s="153"/>
      <c r="AE736" s="153"/>
      <c r="AF736" s="153"/>
      <c r="AG736" s="153"/>
      <c r="AH736" s="151"/>
      <c r="AI736" s="156"/>
      <c r="AJ736" s="156"/>
      <c r="AK736" s="156"/>
      <c r="AL736" s="156"/>
      <c r="AM736" s="156"/>
      <c r="AN736" s="156"/>
      <c r="AO736" s="157"/>
      <c r="AP736" s="158"/>
      <c r="AQ736" s="158"/>
      <c r="AR736" s="158"/>
      <c r="AS736" s="158"/>
      <c r="AT736" s="158"/>
      <c r="AU736" s="158"/>
      <c r="AV736" s="158"/>
      <c r="AW736" s="178" t="str">
        <f>IF('DATA - Baseline'!AW736="Relaxed",1,IF('DATA - Baseline'!AW736="Rushed",2,IF('DATA - Baseline'!AW736="Happy",3,IF('DATA - Baseline'!AW736="Tired",4,""))))</f>
        <v/>
      </c>
      <c r="AX736" s="178" t="str">
        <f>IF('DATA - Baseline'!AX736="Relaxed",1,IF('DATA - Baseline'!AX736="Rushed",2,IF('DATA - Baseline'!AX736="Happy",3,IF('DATA - Baseline'!AX736="Tired",4,""))))</f>
        <v/>
      </c>
      <c r="AY736" s="154"/>
      <c r="AZ736" s="314" t="str">
        <f>IF('DATA - Baseline'!AZ736="Yes",1,IF('DATA - Baseline'!AZ736="No",2,""))</f>
        <v/>
      </c>
      <c r="BA736" s="273"/>
      <c r="BB736" s="159"/>
      <c r="BC736" s="159"/>
      <c r="BE736" s="175"/>
    </row>
    <row r="737" spans="1:57" s="132" customFormat="1" ht="15" x14ac:dyDescent="0.3">
      <c r="A737" s="148"/>
      <c r="B737" s="149"/>
      <c r="C737" s="236" t="str">
        <f t="shared" si="11"/>
        <v/>
      </c>
      <c r="D737" s="198" t="str">
        <f>IF('DATA - Baseline'!D737="","",'DATA - Baseline'!D737)</f>
        <v/>
      </c>
      <c r="E737" s="178" t="str">
        <f>IF('DATA - Baseline'!E737="","",'DATA - Baseline'!E737)</f>
        <v/>
      </c>
      <c r="F737" s="178" t="str">
        <f>IF('DATA - Baseline'!F737="","",'DATA - Baseline'!F737)</f>
        <v/>
      </c>
      <c r="G737" s="178" t="str">
        <f>IF('DATA - Baseline'!G736="","",INDEX(Codes,MATCH('DATA - Baseline'!G736,Modes,0)))</f>
        <v/>
      </c>
      <c r="H737" s="178"/>
      <c r="I737" s="178" t="str">
        <f>IF('DATA - Baseline'!I737="","",INDEX(Codes,MATCH('DATA - Baseline'!I737,Modes,0)))</f>
        <v/>
      </c>
      <c r="J737" s="134"/>
      <c r="K737" s="192" t="str">
        <f>IF('DATA - Baseline'!K737=0,"",IF('DATA - Baseline'!K737="","",'DATA - Baseline'!K737))</f>
        <v/>
      </c>
      <c r="L737" s="192" t="str">
        <f>IF('DATA - Baseline'!L737="Yes",1,IF('DATA - Baseline'!L737="No",2,""))</f>
        <v/>
      </c>
      <c r="M737" s="192" t="str">
        <f>IF('DATA - Baseline'!M737="Yes",1,IF('DATA - Baseline'!M737="No",2,""))</f>
        <v/>
      </c>
      <c r="N737" s="178" t="str">
        <f>IF('DATA - Baseline'!N737="Relaxed",1,IF('DATA - Baseline'!N737="Rushed",2,IF('DATA - Baseline'!N737="Happy",3,IF('DATA - Baseline'!N737="Frustrated",4,IF('DATA - Baseline'!N737="Other",5,"")))))</f>
        <v/>
      </c>
      <c r="O737" s="176"/>
      <c r="P737" s="178" t="str">
        <f>IF('DATA - Baseline'!P737="","",'DATA - Baseline'!P737)</f>
        <v/>
      </c>
      <c r="Q737" s="178" t="str">
        <f>IF('DATA - Baseline'!Q737="Boy",1,IF('DATA - Baseline'!Q737="Girl",2,""))</f>
        <v/>
      </c>
      <c r="R737" s="192" t="str">
        <f>IF('DATA - Baseline'!R737&gt;0,'DATA - Baseline'!R737,"")</f>
        <v/>
      </c>
      <c r="S737" s="178" t="str">
        <f>IF('DATA - Baseline'!S737="Less than 0.5km",1,IF('DATA - Baseline'!S737="0.51 to 1.59km",2,IF('DATA - Baseline'!S737="1.6 to 3km",3,IF('DATA - Baseline'!S737="Over 3km",4, ""))))</f>
        <v/>
      </c>
      <c r="T737" s="126"/>
      <c r="U737" s="135"/>
      <c r="V737" s="135"/>
      <c r="W737" s="135"/>
      <c r="X737" s="135"/>
      <c r="Y737" s="135"/>
      <c r="Z737" s="178" t="str">
        <f>IF('DATA - Baseline'!Z737="STRONGLY AGREE",1,IF('DATA - Baseline'!Z737="AGREE",2,IF('DATA - Baseline'!Z737="DISAGREE",3,IF('DATA - Baseline'!Z737="STRONGLY DISAGREE",4, ""))))</f>
        <v/>
      </c>
      <c r="AA737" s="178" t="str">
        <f>IF(C737="","",(IF(COUNTA('DATA - Baseline'!AB737:AV737)&gt;0,1,2)))</f>
        <v/>
      </c>
      <c r="AB737" s="152"/>
      <c r="AC737" s="153"/>
      <c r="AD737" s="153"/>
      <c r="AE737" s="153"/>
      <c r="AF737" s="153"/>
      <c r="AG737" s="153"/>
      <c r="AH737" s="150"/>
      <c r="AI737" s="156"/>
      <c r="AJ737" s="156"/>
      <c r="AK737" s="156"/>
      <c r="AL737" s="156"/>
      <c r="AM737" s="156"/>
      <c r="AN737" s="156"/>
      <c r="AO737" s="157"/>
      <c r="AP737" s="158"/>
      <c r="AQ737" s="158"/>
      <c r="AR737" s="158"/>
      <c r="AS737" s="158"/>
      <c r="AT737" s="158"/>
      <c r="AU737" s="158"/>
      <c r="AV737" s="158"/>
      <c r="AW737" s="178" t="str">
        <f>IF('DATA - Baseline'!AW737="Relaxed",1,IF('DATA - Baseline'!AW737="Rushed",2,IF('DATA - Baseline'!AW737="Happy",3,IF('DATA - Baseline'!AW737="Tired",4,""))))</f>
        <v/>
      </c>
      <c r="AX737" s="178" t="str">
        <f>IF('DATA - Baseline'!AX737="Relaxed",1,IF('DATA - Baseline'!AX737="Rushed",2,IF('DATA - Baseline'!AX737="Happy",3,IF('DATA - Baseline'!AX737="Tired",4,""))))</f>
        <v/>
      </c>
      <c r="AY737" s="154"/>
      <c r="AZ737" s="314" t="str">
        <f>IF('DATA - Baseline'!AZ737="Yes",1,IF('DATA - Baseline'!AZ737="No",2,""))</f>
        <v/>
      </c>
      <c r="BA737" s="273"/>
      <c r="BB737" s="159"/>
      <c r="BC737" s="159"/>
      <c r="BE737" s="175"/>
    </row>
    <row r="738" spans="1:57" s="132" customFormat="1" ht="15" x14ac:dyDescent="0.3">
      <c r="A738" s="148"/>
      <c r="B738" s="149"/>
      <c r="C738" s="236" t="str">
        <f t="shared" si="11"/>
        <v/>
      </c>
      <c r="D738" s="198" t="str">
        <f>IF('DATA - Baseline'!D738="","",'DATA - Baseline'!D738)</f>
        <v/>
      </c>
      <c r="E738" s="178" t="str">
        <f>IF('DATA - Baseline'!E738="","",'DATA - Baseline'!E738)</f>
        <v/>
      </c>
      <c r="F738" s="178" t="str">
        <f>IF('DATA - Baseline'!F738="","",'DATA - Baseline'!F738)</f>
        <v/>
      </c>
      <c r="G738" s="178" t="str">
        <f>IF('DATA - Baseline'!G737="","",INDEX(Codes,MATCH('DATA - Baseline'!G737,Modes,0)))</f>
        <v/>
      </c>
      <c r="H738" s="178"/>
      <c r="I738" s="178" t="str">
        <f>IF('DATA - Baseline'!I738="","",INDEX(Codes,MATCH('DATA - Baseline'!I738,Modes,0)))</f>
        <v/>
      </c>
      <c r="J738" s="134"/>
      <c r="K738" s="192" t="str">
        <f>IF('DATA - Baseline'!K738=0,"",IF('DATA - Baseline'!K738="","",'DATA - Baseline'!K738))</f>
        <v/>
      </c>
      <c r="L738" s="192" t="str">
        <f>IF('DATA - Baseline'!L738="Yes",1,IF('DATA - Baseline'!L738="No",2,""))</f>
        <v/>
      </c>
      <c r="M738" s="192" t="str">
        <f>IF('DATA - Baseline'!M738="Yes",1,IF('DATA - Baseline'!M738="No",2,""))</f>
        <v/>
      </c>
      <c r="N738" s="178" t="str">
        <f>IF('DATA - Baseline'!N738="Relaxed",1,IF('DATA - Baseline'!N738="Rushed",2,IF('DATA - Baseline'!N738="Happy",3,IF('DATA - Baseline'!N738="Frustrated",4,IF('DATA - Baseline'!N738="Other",5,"")))))</f>
        <v/>
      </c>
      <c r="O738" s="176"/>
      <c r="P738" s="178" t="str">
        <f>IF('DATA - Baseline'!P738="","",'DATA - Baseline'!P738)</f>
        <v/>
      </c>
      <c r="Q738" s="178" t="str">
        <f>IF('DATA - Baseline'!Q738="Boy",1,IF('DATA - Baseline'!Q738="Girl",2,""))</f>
        <v/>
      </c>
      <c r="R738" s="192" t="str">
        <f>IF('DATA - Baseline'!R738&gt;0,'DATA - Baseline'!R738,"")</f>
        <v/>
      </c>
      <c r="S738" s="178" t="str">
        <f>IF('DATA - Baseline'!S738="Less than 0.5km",1,IF('DATA - Baseline'!S738="0.51 to 1.59km",2,IF('DATA - Baseline'!S738="1.6 to 3km",3,IF('DATA - Baseline'!S738="Over 3km",4, ""))))</f>
        <v/>
      </c>
      <c r="T738" s="126"/>
      <c r="U738" s="135"/>
      <c r="V738" s="135"/>
      <c r="W738" s="135"/>
      <c r="X738" s="135"/>
      <c r="Y738" s="135"/>
      <c r="Z738" s="178" t="str">
        <f>IF('DATA - Baseline'!Z738="STRONGLY AGREE",1,IF('DATA - Baseline'!Z738="AGREE",2,IF('DATA - Baseline'!Z738="DISAGREE",3,IF('DATA - Baseline'!Z738="STRONGLY DISAGREE",4, ""))))</f>
        <v/>
      </c>
      <c r="AA738" s="178" t="str">
        <f>IF(C738="","",(IF(COUNTA('DATA - Baseline'!AB738:AV738)&gt;0,1,2)))</f>
        <v/>
      </c>
      <c r="AB738" s="152"/>
      <c r="AC738" s="153"/>
      <c r="AD738" s="153"/>
      <c r="AE738" s="153"/>
      <c r="AF738" s="153"/>
      <c r="AG738" s="153"/>
      <c r="AH738" s="151"/>
      <c r="AI738" s="156"/>
      <c r="AJ738" s="156"/>
      <c r="AK738" s="156"/>
      <c r="AL738" s="156"/>
      <c r="AM738" s="156"/>
      <c r="AN738" s="156"/>
      <c r="AO738" s="157"/>
      <c r="AP738" s="158"/>
      <c r="AQ738" s="158"/>
      <c r="AR738" s="158"/>
      <c r="AS738" s="158"/>
      <c r="AT738" s="158"/>
      <c r="AU738" s="158"/>
      <c r="AV738" s="158"/>
      <c r="AW738" s="178" t="str">
        <f>IF('DATA - Baseline'!AW738="Relaxed",1,IF('DATA - Baseline'!AW738="Rushed",2,IF('DATA - Baseline'!AW738="Happy",3,IF('DATA - Baseline'!AW738="Tired",4,""))))</f>
        <v/>
      </c>
      <c r="AX738" s="178" t="str">
        <f>IF('DATA - Baseline'!AX738="Relaxed",1,IF('DATA - Baseline'!AX738="Rushed",2,IF('DATA - Baseline'!AX738="Happy",3,IF('DATA - Baseline'!AX738="Tired",4,""))))</f>
        <v/>
      </c>
      <c r="AY738" s="154"/>
      <c r="AZ738" s="314" t="str">
        <f>IF('DATA - Baseline'!AZ738="Yes",1,IF('DATA - Baseline'!AZ738="No",2,""))</f>
        <v/>
      </c>
      <c r="BA738" s="273"/>
      <c r="BB738" s="159"/>
      <c r="BC738" s="159"/>
      <c r="BE738" s="175"/>
    </row>
    <row r="739" spans="1:57" s="132" customFormat="1" ht="15" x14ac:dyDescent="0.3">
      <c r="A739" s="148"/>
      <c r="B739" s="149"/>
      <c r="C739" s="236" t="str">
        <f t="shared" si="11"/>
        <v/>
      </c>
      <c r="D739" s="198" t="str">
        <f>IF('DATA - Baseline'!D739="","",'DATA - Baseline'!D739)</f>
        <v/>
      </c>
      <c r="E739" s="178" t="str">
        <f>IF('DATA - Baseline'!E739="","",'DATA - Baseline'!E739)</f>
        <v/>
      </c>
      <c r="F739" s="178" t="str">
        <f>IF('DATA - Baseline'!F739="","",'DATA - Baseline'!F739)</f>
        <v/>
      </c>
      <c r="G739" s="178" t="str">
        <f>IF('DATA - Baseline'!G738="","",INDEX(Codes,MATCH('DATA - Baseline'!G738,Modes,0)))</f>
        <v/>
      </c>
      <c r="H739" s="178"/>
      <c r="I739" s="178" t="str">
        <f>IF('DATA - Baseline'!I739="","",INDEX(Codes,MATCH('DATA - Baseline'!I739,Modes,0)))</f>
        <v/>
      </c>
      <c r="J739" s="134"/>
      <c r="K739" s="192" t="str">
        <f>IF('DATA - Baseline'!K739=0,"",IF('DATA - Baseline'!K739="","",'DATA - Baseline'!K739))</f>
        <v/>
      </c>
      <c r="L739" s="192" t="str">
        <f>IF('DATA - Baseline'!L739="Yes",1,IF('DATA - Baseline'!L739="No",2,""))</f>
        <v/>
      </c>
      <c r="M739" s="192" t="str">
        <f>IF('DATA - Baseline'!M739="Yes",1,IF('DATA - Baseline'!M739="No",2,""))</f>
        <v/>
      </c>
      <c r="N739" s="178" t="str">
        <f>IF('DATA - Baseline'!N739="Relaxed",1,IF('DATA - Baseline'!N739="Rushed",2,IF('DATA - Baseline'!N739="Happy",3,IF('DATA - Baseline'!N739="Frustrated",4,IF('DATA - Baseline'!N739="Other",5,"")))))</f>
        <v/>
      </c>
      <c r="O739" s="176"/>
      <c r="P739" s="178" t="str">
        <f>IF('DATA - Baseline'!P739="","",'DATA - Baseline'!P739)</f>
        <v/>
      </c>
      <c r="Q739" s="178" t="str">
        <f>IF('DATA - Baseline'!Q739="Boy",1,IF('DATA - Baseline'!Q739="Girl",2,""))</f>
        <v/>
      </c>
      <c r="R739" s="192" t="str">
        <f>IF('DATA - Baseline'!R739&gt;0,'DATA - Baseline'!R739,"")</f>
        <v/>
      </c>
      <c r="S739" s="178" t="str">
        <f>IF('DATA - Baseline'!S739="Less than 0.5km",1,IF('DATA - Baseline'!S739="0.51 to 1.59km",2,IF('DATA - Baseline'!S739="1.6 to 3km",3,IF('DATA - Baseline'!S739="Over 3km",4, ""))))</f>
        <v/>
      </c>
      <c r="T739" s="126"/>
      <c r="U739" s="135"/>
      <c r="V739" s="135"/>
      <c r="W739" s="135"/>
      <c r="X739" s="135"/>
      <c r="Y739" s="135"/>
      <c r="Z739" s="178" t="str">
        <f>IF('DATA - Baseline'!Z739="STRONGLY AGREE",1,IF('DATA - Baseline'!Z739="AGREE",2,IF('DATA - Baseline'!Z739="DISAGREE",3,IF('DATA - Baseline'!Z739="STRONGLY DISAGREE",4, ""))))</f>
        <v/>
      </c>
      <c r="AA739" s="178" t="str">
        <f>IF(C739="","",(IF(COUNTA('DATA - Baseline'!AB739:AV739)&gt;0,1,2)))</f>
        <v/>
      </c>
      <c r="AB739" s="152"/>
      <c r="AC739" s="153"/>
      <c r="AD739" s="153"/>
      <c r="AE739" s="153"/>
      <c r="AF739" s="153"/>
      <c r="AG739" s="153"/>
      <c r="AH739" s="151"/>
      <c r="AI739" s="156"/>
      <c r="AJ739" s="156"/>
      <c r="AK739" s="156"/>
      <c r="AL739" s="156"/>
      <c r="AM739" s="156"/>
      <c r="AN739" s="156"/>
      <c r="AO739" s="157"/>
      <c r="AP739" s="158"/>
      <c r="AQ739" s="158"/>
      <c r="AR739" s="158"/>
      <c r="AS739" s="158"/>
      <c r="AT739" s="158"/>
      <c r="AU739" s="158"/>
      <c r="AV739" s="158"/>
      <c r="AW739" s="178" t="str">
        <f>IF('DATA - Baseline'!AW739="Relaxed",1,IF('DATA - Baseline'!AW739="Rushed",2,IF('DATA - Baseline'!AW739="Happy",3,IF('DATA - Baseline'!AW739="Tired",4,""))))</f>
        <v/>
      </c>
      <c r="AX739" s="178" t="str">
        <f>IF('DATA - Baseline'!AX739="Relaxed",1,IF('DATA - Baseline'!AX739="Rushed",2,IF('DATA - Baseline'!AX739="Happy",3,IF('DATA - Baseline'!AX739="Tired",4,""))))</f>
        <v/>
      </c>
      <c r="AY739" s="154"/>
      <c r="AZ739" s="314" t="str">
        <f>IF('DATA - Baseline'!AZ739="Yes",1,IF('DATA - Baseline'!AZ739="No",2,""))</f>
        <v/>
      </c>
      <c r="BA739" s="273"/>
      <c r="BB739" s="159"/>
      <c r="BC739" s="159"/>
      <c r="BE739" s="175"/>
    </row>
    <row r="740" spans="1:57" s="132" customFormat="1" ht="15" x14ac:dyDescent="0.3">
      <c r="A740" s="148"/>
      <c r="B740" s="149"/>
      <c r="C740" s="236" t="str">
        <f t="shared" si="11"/>
        <v/>
      </c>
      <c r="D740" s="198" t="str">
        <f>IF('DATA - Baseline'!D740="","",'DATA - Baseline'!D740)</f>
        <v/>
      </c>
      <c r="E740" s="178" t="str">
        <f>IF('DATA - Baseline'!E740="","",'DATA - Baseline'!E740)</f>
        <v/>
      </c>
      <c r="F740" s="178" t="str">
        <f>IF('DATA - Baseline'!F740="","",'DATA - Baseline'!F740)</f>
        <v/>
      </c>
      <c r="G740" s="178" t="str">
        <f>IF('DATA - Baseline'!G739="","",INDEX(Codes,MATCH('DATA - Baseline'!G739,Modes,0)))</f>
        <v/>
      </c>
      <c r="H740" s="178"/>
      <c r="I740" s="178" t="str">
        <f>IF('DATA - Baseline'!I740="","",INDEX(Codes,MATCH('DATA - Baseline'!I740,Modes,0)))</f>
        <v/>
      </c>
      <c r="J740" s="134"/>
      <c r="K740" s="192" t="str">
        <f>IF('DATA - Baseline'!K740=0,"",IF('DATA - Baseline'!K740="","",'DATA - Baseline'!K740))</f>
        <v/>
      </c>
      <c r="L740" s="192" t="str">
        <f>IF('DATA - Baseline'!L740="Yes",1,IF('DATA - Baseline'!L740="No",2,""))</f>
        <v/>
      </c>
      <c r="M740" s="192" t="str">
        <f>IF('DATA - Baseline'!M740="Yes",1,IF('DATA - Baseline'!M740="No",2,""))</f>
        <v/>
      </c>
      <c r="N740" s="178" t="str">
        <f>IF('DATA - Baseline'!N740="Relaxed",1,IF('DATA - Baseline'!N740="Rushed",2,IF('DATA - Baseline'!N740="Happy",3,IF('DATA - Baseline'!N740="Frustrated",4,IF('DATA - Baseline'!N740="Other",5,"")))))</f>
        <v/>
      </c>
      <c r="O740" s="176"/>
      <c r="P740" s="178" t="str">
        <f>IF('DATA - Baseline'!P740="","",'DATA - Baseline'!P740)</f>
        <v/>
      </c>
      <c r="Q740" s="178" t="str">
        <f>IF('DATA - Baseline'!Q740="Boy",1,IF('DATA - Baseline'!Q740="Girl",2,""))</f>
        <v/>
      </c>
      <c r="R740" s="192" t="str">
        <f>IF('DATA - Baseline'!R740&gt;0,'DATA - Baseline'!R740,"")</f>
        <v/>
      </c>
      <c r="S740" s="178" t="str">
        <f>IF('DATA - Baseline'!S740="Less than 0.5km",1,IF('DATA - Baseline'!S740="0.51 to 1.59km",2,IF('DATA - Baseline'!S740="1.6 to 3km",3,IF('DATA - Baseline'!S740="Over 3km",4, ""))))</f>
        <v/>
      </c>
      <c r="T740" s="126"/>
      <c r="U740" s="135"/>
      <c r="V740" s="135"/>
      <c r="W740" s="135"/>
      <c r="X740" s="135"/>
      <c r="Y740" s="135"/>
      <c r="Z740" s="178" t="str">
        <f>IF('DATA - Baseline'!Z740="STRONGLY AGREE",1,IF('DATA - Baseline'!Z740="AGREE",2,IF('DATA - Baseline'!Z740="DISAGREE",3,IF('DATA - Baseline'!Z740="STRONGLY DISAGREE",4, ""))))</f>
        <v/>
      </c>
      <c r="AA740" s="178" t="str">
        <f>IF(C740="","",(IF(COUNTA('DATA - Baseline'!AB740:AV740)&gt;0,1,2)))</f>
        <v/>
      </c>
      <c r="AB740" s="152"/>
      <c r="AC740" s="153"/>
      <c r="AD740" s="153"/>
      <c r="AE740" s="153"/>
      <c r="AF740" s="153"/>
      <c r="AG740" s="153"/>
      <c r="AH740" s="151"/>
      <c r="AI740" s="156"/>
      <c r="AJ740" s="156"/>
      <c r="AK740" s="156"/>
      <c r="AL740" s="156"/>
      <c r="AM740" s="156"/>
      <c r="AN740" s="156"/>
      <c r="AO740" s="157"/>
      <c r="AP740" s="158"/>
      <c r="AQ740" s="158"/>
      <c r="AR740" s="158"/>
      <c r="AS740" s="158"/>
      <c r="AT740" s="158"/>
      <c r="AU740" s="158"/>
      <c r="AV740" s="158"/>
      <c r="AW740" s="178" t="str">
        <f>IF('DATA - Baseline'!AW740="Relaxed",1,IF('DATA - Baseline'!AW740="Rushed",2,IF('DATA - Baseline'!AW740="Happy",3,IF('DATA - Baseline'!AW740="Tired",4,""))))</f>
        <v/>
      </c>
      <c r="AX740" s="178" t="str">
        <f>IF('DATA - Baseline'!AX740="Relaxed",1,IF('DATA - Baseline'!AX740="Rushed",2,IF('DATA - Baseline'!AX740="Happy",3,IF('DATA - Baseline'!AX740="Tired",4,""))))</f>
        <v/>
      </c>
      <c r="AY740" s="154"/>
      <c r="AZ740" s="314" t="str">
        <f>IF('DATA - Baseline'!AZ740="Yes",1,IF('DATA - Baseline'!AZ740="No",2,""))</f>
        <v/>
      </c>
      <c r="BA740" s="273"/>
      <c r="BB740" s="159"/>
      <c r="BC740" s="159"/>
      <c r="BE740" s="175"/>
    </row>
    <row r="741" spans="1:57" s="132" customFormat="1" ht="15" x14ac:dyDescent="0.3">
      <c r="A741" s="148"/>
      <c r="B741" s="149"/>
      <c r="C741" s="236" t="str">
        <f t="shared" si="11"/>
        <v/>
      </c>
      <c r="D741" s="198" t="str">
        <f>IF('DATA - Baseline'!D741="","",'DATA - Baseline'!D741)</f>
        <v/>
      </c>
      <c r="E741" s="178" t="str">
        <f>IF('DATA - Baseline'!E741="","",'DATA - Baseline'!E741)</f>
        <v/>
      </c>
      <c r="F741" s="178" t="str">
        <f>IF('DATA - Baseline'!F741="","",'DATA - Baseline'!F741)</f>
        <v/>
      </c>
      <c r="G741" s="178" t="str">
        <f>IF('DATA - Baseline'!G740="","",INDEX(Codes,MATCH('DATA - Baseline'!G740,Modes,0)))</f>
        <v/>
      </c>
      <c r="H741" s="178"/>
      <c r="I741" s="178" t="str">
        <f>IF('DATA - Baseline'!I741="","",INDEX(Codes,MATCH('DATA - Baseline'!I741,Modes,0)))</f>
        <v/>
      </c>
      <c r="J741" s="134"/>
      <c r="K741" s="192" t="str">
        <f>IF('DATA - Baseline'!K741=0,"",IF('DATA - Baseline'!K741="","",'DATA - Baseline'!K741))</f>
        <v/>
      </c>
      <c r="L741" s="192" t="str">
        <f>IF('DATA - Baseline'!L741="Yes",1,IF('DATA - Baseline'!L741="No",2,""))</f>
        <v/>
      </c>
      <c r="M741" s="192" t="str">
        <f>IF('DATA - Baseline'!M741="Yes",1,IF('DATA - Baseline'!M741="No",2,""))</f>
        <v/>
      </c>
      <c r="N741" s="178" t="str">
        <f>IF('DATA - Baseline'!N741="Relaxed",1,IF('DATA - Baseline'!N741="Rushed",2,IF('DATA - Baseline'!N741="Happy",3,IF('DATA - Baseline'!N741="Frustrated",4,IF('DATA - Baseline'!N741="Other",5,"")))))</f>
        <v/>
      </c>
      <c r="O741" s="176"/>
      <c r="P741" s="178" t="str">
        <f>IF('DATA - Baseline'!P741="","",'DATA - Baseline'!P741)</f>
        <v/>
      </c>
      <c r="Q741" s="178" t="str">
        <f>IF('DATA - Baseline'!Q741="Boy",1,IF('DATA - Baseline'!Q741="Girl",2,""))</f>
        <v/>
      </c>
      <c r="R741" s="192" t="str">
        <f>IF('DATA - Baseline'!R741&gt;0,'DATA - Baseline'!R741,"")</f>
        <v/>
      </c>
      <c r="S741" s="178" t="str">
        <f>IF('DATA - Baseline'!S741="Less than 0.5km",1,IF('DATA - Baseline'!S741="0.51 to 1.59km",2,IF('DATA - Baseline'!S741="1.6 to 3km",3,IF('DATA - Baseline'!S741="Over 3km",4, ""))))</f>
        <v/>
      </c>
      <c r="T741" s="126"/>
      <c r="U741" s="135"/>
      <c r="V741" s="135"/>
      <c r="W741" s="135"/>
      <c r="X741" s="135"/>
      <c r="Y741" s="135"/>
      <c r="Z741" s="178" t="str">
        <f>IF('DATA - Baseline'!Z741="STRONGLY AGREE",1,IF('DATA - Baseline'!Z741="AGREE",2,IF('DATA - Baseline'!Z741="DISAGREE",3,IF('DATA - Baseline'!Z741="STRONGLY DISAGREE",4, ""))))</f>
        <v/>
      </c>
      <c r="AA741" s="178" t="str">
        <f>IF(C741="","",(IF(COUNTA('DATA - Baseline'!AB741:AV741)&gt;0,1,2)))</f>
        <v/>
      </c>
      <c r="AB741" s="152"/>
      <c r="AC741" s="153"/>
      <c r="AD741" s="153"/>
      <c r="AE741" s="153"/>
      <c r="AF741" s="153"/>
      <c r="AG741" s="153"/>
      <c r="AH741" s="151"/>
      <c r="AI741" s="156"/>
      <c r="AJ741" s="156"/>
      <c r="AK741" s="156"/>
      <c r="AL741" s="156"/>
      <c r="AM741" s="156"/>
      <c r="AN741" s="156"/>
      <c r="AO741" s="157"/>
      <c r="AP741" s="158"/>
      <c r="AQ741" s="158"/>
      <c r="AR741" s="158"/>
      <c r="AS741" s="158"/>
      <c r="AT741" s="158"/>
      <c r="AU741" s="158"/>
      <c r="AV741" s="158"/>
      <c r="AW741" s="178" t="str">
        <f>IF('DATA - Baseline'!AW741="Relaxed",1,IF('DATA - Baseline'!AW741="Rushed",2,IF('DATA - Baseline'!AW741="Happy",3,IF('DATA - Baseline'!AW741="Tired",4,""))))</f>
        <v/>
      </c>
      <c r="AX741" s="178" t="str">
        <f>IF('DATA - Baseline'!AX741="Relaxed",1,IF('DATA - Baseline'!AX741="Rushed",2,IF('DATA - Baseline'!AX741="Happy",3,IF('DATA - Baseline'!AX741="Tired",4,""))))</f>
        <v/>
      </c>
      <c r="AY741" s="154"/>
      <c r="AZ741" s="314" t="str">
        <f>IF('DATA - Baseline'!AZ741="Yes",1,IF('DATA - Baseline'!AZ741="No",2,""))</f>
        <v/>
      </c>
      <c r="BA741" s="273"/>
      <c r="BB741" s="159"/>
      <c r="BC741" s="159"/>
      <c r="BE741" s="175"/>
    </row>
    <row r="742" spans="1:57" s="132" customFormat="1" ht="15" x14ac:dyDescent="0.3">
      <c r="A742" s="148"/>
      <c r="B742" s="149"/>
      <c r="C742" s="236" t="str">
        <f t="shared" si="11"/>
        <v/>
      </c>
      <c r="D742" s="198" t="str">
        <f>IF('DATA - Baseline'!D742="","",'DATA - Baseline'!D742)</f>
        <v/>
      </c>
      <c r="E742" s="178" t="str">
        <f>IF('DATA - Baseline'!E742="","",'DATA - Baseline'!E742)</f>
        <v/>
      </c>
      <c r="F742" s="178" t="str">
        <f>IF('DATA - Baseline'!F742="","",'DATA - Baseline'!F742)</f>
        <v/>
      </c>
      <c r="G742" s="178" t="str">
        <f>IF('DATA - Baseline'!G741="","",INDEX(Codes,MATCH('DATA - Baseline'!G741,Modes,0)))</f>
        <v/>
      </c>
      <c r="H742" s="178"/>
      <c r="I742" s="178" t="str">
        <f>IF('DATA - Baseline'!I742="","",INDEX(Codes,MATCH('DATA - Baseline'!I742,Modes,0)))</f>
        <v/>
      </c>
      <c r="J742" s="134"/>
      <c r="K742" s="192" t="str">
        <f>IF('DATA - Baseline'!K742=0,"",IF('DATA - Baseline'!K742="","",'DATA - Baseline'!K742))</f>
        <v/>
      </c>
      <c r="L742" s="192" t="str">
        <f>IF('DATA - Baseline'!L742="Yes",1,IF('DATA - Baseline'!L742="No",2,""))</f>
        <v/>
      </c>
      <c r="M742" s="192" t="str">
        <f>IF('DATA - Baseline'!M742="Yes",1,IF('DATA - Baseline'!M742="No",2,""))</f>
        <v/>
      </c>
      <c r="N742" s="178" t="str">
        <f>IF('DATA - Baseline'!N742="Relaxed",1,IF('DATA - Baseline'!N742="Rushed",2,IF('DATA - Baseline'!N742="Happy",3,IF('DATA - Baseline'!N742="Frustrated",4,IF('DATA - Baseline'!N742="Other",5,"")))))</f>
        <v/>
      </c>
      <c r="O742" s="176"/>
      <c r="P742" s="178" t="str">
        <f>IF('DATA - Baseline'!P742="","",'DATA - Baseline'!P742)</f>
        <v/>
      </c>
      <c r="Q742" s="178" t="str">
        <f>IF('DATA - Baseline'!Q742="Boy",1,IF('DATA - Baseline'!Q742="Girl",2,""))</f>
        <v/>
      </c>
      <c r="R742" s="192" t="str">
        <f>IF('DATA - Baseline'!R742&gt;0,'DATA - Baseline'!R742,"")</f>
        <v/>
      </c>
      <c r="S742" s="178" t="str">
        <f>IF('DATA - Baseline'!S742="Less than 0.5km",1,IF('DATA - Baseline'!S742="0.51 to 1.59km",2,IF('DATA - Baseline'!S742="1.6 to 3km",3,IF('DATA - Baseline'!S742="Over 3km",4, ""))))</f>
        <v/>
      </c>
      <c r="T742" s="126"/>
      <c r="U742" s="135"/>
      <c r="V742" s="135"/>
      <c r="W742" s="135"/>
      <c r="X742" s="135"/>
      <c r="Y742" s="135"/>
      <c r="Z742" s="178" t="str">
        <f>IF('DATA - Baseline'!Z742="STRONGLY AGREE",1,IF('DATA - Baseline'!Z742="AGREE",2,IF('DATA - Baseline'!Z742="DISAGREE",3,IF('DATA - Baseline'!Z742="STRONGLY DISAGREE",4, ""))))</f>
        <v/>
      </c>
      <c r="AA742" s="178" t="str">
        <f>IF(C742="","",(IF(COUNTA('DATA - Baseline'!AB742:AV742)&gt;0,1,2)))</f>
        <v/>
      </c>
      <c r="AB742" s="152"/>
      <c r="AC742" s="153"/>
      <c r="AD742" s="153"/>
      <c r="AE742" s="153"/>
      <c r="AF742" s="153"/>
      <c r="AG742" s="153"/>
      <c r="AH742" s="151"/>
      <c r="AI742" s="156"/>
      <c r="AJ742" s="156"/>
      <c r="AK742" s="156"/>
      <c r="AL742" s="156"/>
      <c r="AM742" s="156"/>
      <c r="AN742" s="156"/>
      <c r="AO742" s="157"/>
      <c r="AP742" s="158"/>
      <c r="AQ742" s="158"/>
      <c r="AR742" s="158"/>
      <c r="AS742" s="158"/>
      <c r="AT742" s="158"/>
      <c r="AU742" s="158"/>
      <c r="AV742" s="158"/>
      <c r="AW742" s="178" t="str">
        <f>IF('DATA - Baseline'!AW742="Relaxed",1,IF('DATA - Baseline'!AW742="Rushed",2,IF('DATA - Baseline'!AW742="Happy",3,IF('DATA - Baseline'!AW742="Tired",4,""))))</f>
        <v/>
      </c>
      <c r="AX742" s="178" t="str">
        <f>IF('DATA - Baseline'!AX742="Relaxed",1,IF('DATA - Baseline'!AX742="Rushed",2,IF('DATA - Baseline'!AX742="Happy",3,IF('DATA - Baseline'!AX742="Tired",4,""))))</f>
        <v/>
      </c>
      <c r="AY742" s="154"/>
      <c r="AZ742" s="314" t="str">
        <f>IF('DATA - Baseline'!AZ742="Yes",1,IF('DATA - Baseline'!AZ742="No",2,""))</f>
        <v/>
      </c>
      <c r="BA742" s="273"/>
      <c r="BB742" s="159"/>
      <c r="BC742" s="159"/>
      <c r="BE742" s="175"/>
    </row>
    <row r="743" spans="1:57" s="132" customFormat="1" ht="15" x14ac:dyDescent="0.3">
      <c r="A743" s="148"/>
      <c r="B743" s="149"/>
      <c r="C743" s="236" t="str">
        <f t="shared" si="11"/>
        <v/>
      </c>
      <c r="D743" s="198" t="str">
        <f>IF('DATA - Baseline'!D743="","",'DATA - Baseline'!D743)</f>
        <v/>
      </c>
      <c r="E743" s="178" t="str">
        <f>IF('DATA - Baseline'!E743="","",'DATA - Baseline'!E743)</f>
        <v/>
      </c>
      <c r="F743" s="178" t="str">
        <f>IF('DATA - Baseline'!F743="","",'DATA - Baseline'!F743)</f>
        <v/>
      </c>
      <c r="G743" s="178" t="str">
        <f>IF('DATA - Baseline'!G742="","",INDEX(Codes,MATCH('DATA - Baseline'!G742,Modes,0)))</f>
        <v/>
      </c>
      <c r="H743" s="178"/>
      <c r="I743" s="178" t="str">
        <f>IF('DATA - Baseline'!I743="","",INDEX(Codes,MATCH('DATA - Baseline'!I743,Modes,0)))</f>
        <v/>
      </c>
      <c r="J743" s="134"/>
      <c r="K743" s="192" t="str">
        <f>IF('DATA - Baseline'!K743=0,"",IF('DATA - Baseline'!K743="","",'DATA - Baseline'!K743))</f>
        <v/>
      </c>
      <c r="L743" s="192" t="str">
        <f>IF('DATA - Baseline'!L743="Yes",1,IF('DATA - Baseline'!L743="No",2,""))</f>
        <v/>
      </c>
      <c r="M743" s="192" t="str">
        <f>IF('DATA - Baseline'!M743="Yes",1,IF('DATA - Baseline'!M743="No",2,""))</f>
        <v/>
      </c>
      <c r="N743" s="178" t="str">
        <f>IF('DATA - Baseline'!N743="Relaxed",1,IF('DATA - Baseline'!N743="Rushed",2,IF('DATA - Baseline'!N743="Happy",3,IF('DATA - Baseline'!N743="Frustrated",4,IF('DATA - Baseline'!N743="Other",5,"")))))</f>
        <v/>
      </c>
      <c r="O743" s="176"/>
      <c r="P743" s="178" t="str">
        <f>IF('DATA - Baseline'!P743="","",'DATA - Baseline'!P743)</f>
        <v/>
      </c>
      <c r="Q743" s="178" t="str">
        <f>IF('DATA - Baseline'!Q743="Boy",1,IF('DATA - Baseline'!Q743="Girl",2,""))</f>
        <v/>
      </c>
      <c r="R743" s="192" t="str">
        <f>IF('DATA - Baseline'!R743&gt;0,'DATA - Baseline'!R743,"")</f>
        <v/>
      </c>
      <c r="S743" s="178" t="str">
        <f>IF('DATA - Baseline'!S743="Less than 0.5km",1,IF('DATA - Baseline'!S743="0.51 to 1.59km",2,IF('DATA - Baseline'!S743="1.6 to 3km",3,IF('DATA - Baseline'!S743="Over 3km",4, ""))))</f>
        <v/>
      </c>
      <c r="T743" s="126"/>
      <c r="U743" s="135"/>
      <c r="V743" s="135"/>
      <c r="W743" s="135"/>
      <c r="X743" s="135"/>
      <c r="Y743" s="135"/>
      <c r="Z743" s="178" t="str">
        <f>IF('DATA - Baseline'!Z743="STRONGLY AGREE",1,IF('DATA - Baseline'!Z743="AGREE",2,IF('DATA - Baseline'!Z743="DISAGREE",3,IF('DATA - Baseline'!Z743="STRONGLY DISAGREE",4, ""))))</f>
        <v/>
      </c>
      <c r="AA743" s="178" t="str">
        <f>IF(C743="","",(IF(COUNTA('DATA - Baseline'!AB743:AV743)&gt;0,1,2)))</f>
        <v/>
      </c>
      <c r="AB743" s="152"/>
      <c r="AC743" s="153"/>
      <c r="AD743" s="153"/>
      <c r="AE743" s="153"/>
      <c r="AF743" s="153"/>
      <c r="AG743" s="153"/>
      <c r="AH743" s="151"/>
      <c r="AI743" s="156"/>
      <c r="AJ743" s="156"/>
      <c r="AK743" s="156"/>
      <c r="AL743" s="156"/>
      <c r="AM743" s="156"/>
      <c r="AN743" s="156"/>
      <c r="AO743" s="157"/>
      <c r="AP743" s="158"/>
      <c r="AQ743" s="158"/>
      <c r="AR743" s="158"/>
      <c r="AS743" s="158"/>
      <c r="AT743" s="158"/>
      <c r="AU743" s="158"/>
      <c r="AV743" s="158"/>
      <c r="AW743" s="178" t="str">
        <f>IF('DATA - Baseline'!AW743="Relaxed",1,IF('DATA - Baseline'!AW743="Rushed",2,IF('DATA - Baseline'!AW743="Happy",3,IF('DATA - Baseline'!AW743="Tired",4,""))))</f>
        <v/>
      </c>
      <c r="AX743" s="178" t="str">
        <f>IF('DATA - Baseline'!AX743="Relaxed",1,IF('DATA - Baseline'!AX743="Rushed",2,IF('DATA - Baseline'!AX743="Happy",3,IF('DATA - Baseline'!AX743="Tired",4,""))))</f>
        <v/>
      </c>
      <c r="AY743" s="154"/>
      <c r="AZ743" s="314" t="str">
        <f>IF('DATA - Baseline'!AZ743="Yes",1,IF('DATA - Baseline'!AZ743="No",2,""))</f>
        <v/>
      </c>
      <c r="BA743" s="273"/>
      <c r="BB743" s="159"/>
      <c r="BC743" s="159"/>
      <c r="BE743" s="175"/>
    </row>
    <row r="744" spans="1:57" s="132" customFormat="1" ht="15" x14ac:dyDescent="0.3">
      <c r="A744" s="148"/>
      <c r="B744" s="149"/>
      <c r="C744" s="236" t="str">
        <f t="shared" si="11"/>
        <v/>
      </c>
      <c r="D744" s="198" t="str">
        <f>IF('DATA - Baseline'!D744="","",'DATA - Baseline'!D744)</f>
        <v/>
      </c>
      <c r="E744" s="178" t="str">
        <f>IF('DATA - Baseline'!E744="","",'DATA - Baseline'!E744)</f>
        <v/>
      </c>
      <c r="F744" s="178" t="str">
        <f>IF('DATA - Baseline'!F744="","",'DATA - Baseline'!F744)</f>
        <v/>
      </c>
      <c r="G744" s="178" t="str">
        <f>IF('DATA - Baseline'!G743="","",INDEX(Codes,MATCH('DATA - Baseline'!G743,Modes,0)))</f>
        <v/>
      </c>
      <c r="H744" s="178"/>
      <c r="I744" s="178" t="str">
        <f>IF('DATA - Baseline'!I744="","",INDEX(Codes,MATCH('DATA - Baseline'!I744,Modes,0)))</f>
        <v/>
      </c>
      <c r="J744" s="134"/>
      <c r="K744" s="192" t="str">
        <f>IF('DATA - Baseline'!K744=0,"",IF('DATA - Baseline'!K744="","",'DATA - Baseline'!K744))</f>
        <v/>
      </c>
      <c r="L744" s="192" t="str">
        <f>IF('DATA - Baseline'!L744="Yes",1,IF('DATA - Baseline'!L744="No",2,""))</f>
        <v/>
      </c>
      <c r="M744" s="192" t="str">
        <f>IF('DATA - Baseline'!M744="Yes",1,IF('DATA - Baseline'!M744="No",2,""))</f>
        <v/>
      </c>
      <c r="N744" s="178" t="str">
        <f>IF('DATA - Baseline'!N744="Relaxed",1,IF('DATA - Baseline'!N744="Rushed",2,IF('DATA - Baseline'!N744="Happy",3,IF('DATA - Baseline'!N744="Frustrated",4,IF('DATA - Baseline'!N744="Other",5,"")))))</f>
        <v/>
      </c>
      <c r="O744" s="176"/>
      <c r="P744" s="178" t="str">
        <f>IF('DATA - Baseline'!P744="","",'DATA - Baseline'!P744)</f>
        <v/>
      </c>
      <c r="Q744" s="178" t="str">
        <f>IF('DATA - Baseline'!Q744="Boy",1,IF('DATA - Baseline'!Q744="Girl",2,""))</f>
        <v/>
      </c>
      <c r="R744" s="192" t="str">
        <f>IF('DATA - Baseline'!R744&gt;0,'DATA - Baseline'!R744,"")</f>
        <v/>
      </c>
      <c r="S744" s="178" t="str">
        <f>IF('DATA - Baseline'!S744="Less than 0.5km",1,IF('DATA - Baseline'!S744="0.51 to 1.59km",2,IF('DATA - Baseline'!S744="1.6 to 3km",3,IF('DATA - Baseline'!S744="Over 3km",4, ""))))</f>
        <v/>
      </c>
      <c r="T744" s="126"/>
      <c r="U744" s="135"/>
      <c r="V744" s="135"/>
      <c r="W744" s="135"/>
      <c r="X744" s="135"/>
      <c r="Y744" s="135"/>
      <c r="Z744" s="178" t="str">
        <f>IF('DATA - Baseline'!Z744="STRONGLY AGREE",1,IF('DATA - Baseline'!Z744="AGREE",2,IF('DATA - Baseline'!Z744="DISAGREE",3,IF('DATA - Baseline'!Z744="STRONGLY DISAGREE",4, ""))))</f>
        <v/>
      </c>
      <c r="AA744" s="178" t="str">
        <f>IF(C744="","",(IF(COUNTA('DATA - Baseline'!AB744:AV744)&gt;0,1,2)))</f>
        <v/>
      </c>
      <c r="AB744" s="152"/>
      <c r="AC744" s="153"/>
      <c r="AD744" s="153"/>
      <c r="AE744" s="153"/>
      <c r="AF744" s="153"/>
      <c r="AG744" s="153"/>
      <c r="AH744" s="151"/>
      <c r="AI744" s="156"/>
      <c r="AJ744" s="156"/>
      <c r="AK744" s="156"/>
      <c r="AL744" s="156"/>
      <c r="AM744" s="156"/>
      <c r="AN744" s="156"/>
      <c r="AO744" s="157"/>
      <c r="AP744" s="158"/>
      <c r="AQ744" s="158"/>
      <c r="AR744" s="158"/>
      <c r="AS744" s="158"/>
      <c r="AT744" s="158"/>
      <c r="AU744" s="158"/>
      <c r="AV744" s="158"/>
      <c r="AW744" s="178" t="str">
        <f>IF('DATA - Baseline'!AW744="Relaxed",1,IF('DATA - Baseline'!AW744="Rushed",2,IF('DATA - Baseline'!AW744="Happy",3,IF('DATA - Baseline'!AW744="Tired",4,""))))</f>
        <v/>
      </c>
      <c r="AX744" s="178" t="str">
        <f>IF('DATA - Baseline'!AX744="Relaxed",1,IF('DATA - Baseline'!AX744="Rushed",2,IF('DATA - Baseline'!AX744="Happy",3,IF('DATA - Baseline'!AX744="Tired",4,""))))</f>
        <v/>
      </c>
      <c r="AY744" s="154"/>
      <c r="AZ744" s="314" t="str">
        <f>IF('DATA - Baseline'!AZ744="Yes",1,IF('DATA - Baseline'!AZ744="No",2,""))</f>
        <v/>
      </c>
      <c r="BA744" s="273"/>
      <c r="BB744" s="159"/>
      <c r="BC744" s="159"/>
      <c r="BE744" s="175"/>
    </row>
    <row r="745" spans="1:57" s="132" customFormat="1" ht="15" x14ac:dyDescent="0.3">
      <c r="A745" s="148"/>
      <c r="B745" s="149"/>
      <c r="C745" s="236" t="str">
        <f t="shared" si="11"/>
        <v/>
      </c>
      <c r="D745" s="198" t="str">
        <f>IF('DATA - Baseline'!D745="","",'DATA - Baseline'!D745)</f>
        <v/>
      </c>
      <c r="E745" s="178" t="str">
        <f>IF('DATA - Baseline'!E745="","",'DATA - Baseline'!E745)</f>
        <v/>
      </c>
      <c r="F745" s="178" t="str">
        <f>IF('DATA - Baseline'!F745="","",'DATA - Baseline'!F745)</f>
        <v/>
      </c>
      <c r="G745" s="178" t="str">
        <f>IF('DATA - Baseline'!G744="","",INDEX(Codes,MATCH('DATA - Baseline'!G744,Modes,0)))</f>
        <v/>
      </c>
      <c r="H745" s="178"/>
      <c r="I745" s="178" t="str">
        <f>IF('DATA - Baseline'!I745="","",INDEX(Codes,MATCH('DATA - Baseline'!I745,Modes,0)))</f>
        <v/>
      </c>
      <c r="J745" s="134"/>
      <c r="K745" s="192" t="str">
        <f>IF('DATA - Baseline'!K745=0,"",IF('DATA - Baseline'!K745="","",'DATA - Baseline'!K745))</f>
        <v/>
      </c>
      <c r="L745" s="192" t="str">
        <f>IF('DATA - Baseline'!L745="Yes",1,IF('DATA - Baseline'!L745="No",2,""))</f>
        <v/>
      </c>
      <c r="M745" s="192" t="str">
        <f>IF('DATA - Baseline'!M745="Yes",1,IF('DATA - Baseline'!M745="No",2,""))</f>
        <v/>
      </c>
      <c r="N745" s="178" t="str">
        <f>IF('DATA - Baseline'!N745="Relaxed",1,IF('DATA - Baseline'!N745="Rushed",2,IF('DATA - Baseline'!N745="Happy",3,IF('DATA - Baseline'!N745="Frustrated",4,IF('DATA - Baseline'!N745="Other",5,"")))))</f>
        <v/>
      </c>
      <c r="O745" s="176"/>
      <c r="P745" s="178" t="str">
        <f>IF('DATA - Baseline'!P745="","",'DATA - Baseline'!P745)</f>
        <v/>
      </c>
      <c r="Q745" s="178" t="str">
        <f>IF('DATA - Baseline'!Q745="Boy",1,IF('DATA - Baseline'!Q745="Girl",2,""))</f>
        <v/>
      </c>
      <c r="R745" s="192" t="str">
        <f>IF('DATA - Baseline'!R745&gt;0,'DATA - Baseline'!R745,"")</f>
        <v/>
      </c>
      <c r="S745" s="178" t="str">
        <f>IF('DATA - Baseline'!S745="Less than 0.5km",1,IF('DATA - Baseline'!S745="0.51 to 1.59km",2,IF('DATA - Baseline'!S745="1.6 to 3km",3,IF('DATA - Baseline'!S745="Over 3km",4, ""))))</f>
        <v/>
      </c>
      <c r="T745" s="126"/>
      <c r="U745" s="135"/>
      <c r="V745" s="135"/>
      <c r="W745" s="135"/>
      <c r="X745" s="135"/>
      <c r="Y745" s="135"/>
      <c r="Z745" s="178" t="str">
        <f>IF('DATA - Baseline'!Z745="STRONGLY AGREE",1,IF('DATA - Baseline'!Z745="AGREE",2,IF('DATA - Baseline'!Z745="DISAGREE",3,IF('DATA - Baseline'!Z745="STRONGLY DISAGREE",4, ""))))</f>
        <v/>
      </c>
      <c r="AA745" s="178" t="str">
        <f>IF(C745="","",(IF(COUNTA('DATA - Baseline'!AB745:AV745)&gt;0,1,2)))</f>
        <v/>
      </c>
      <c r="AB745" s="152"/>
      <c r="AC745" s="153"/>
      <c r="AD745" s="153"/>
      <c r="AE745" s="153"/>
      <c r="AF745" s="153"/>
      <c r="AG745" s="153"/>
      <c r="AH745" s="151"/>
      <c r="AI745" s="156"/>
      <c r="AJ745" s="156"/>
      <c r="AK745" s="156"/>
      <c r="AL745" s="156"/>
      <c r="AM745" s="156"/>
      <c r="AN745" s="156"/>
      <c r="AO745" s="157"/>
      <c r="AP745" s="158"/>
      <c r="AQ745" s="158"/>
      <c r="AR745" s="158"/>
      <c r="AS745" s="158"/>
      <c r="AT745" s="158"/>
      <c r="AU745" s="158"/>
      <c r="AV745" s="158"/>
      <c r="AW745" s="178" t="str">
        <f>IF('DATA - Baseline'!AW745="Relaxed",1,IF('DATA - Baseline'!AW745="Rushed",2,IF('DATA - Baseline'!AW745="Happy",3,IF('DATA - Baseline'!AW745="Tired",4,""))))</f>
        <v/>
      </c>
      <c r="AX745" s="178" t="str">
        <f>IF('DATA - Baseline'!AX745="Relaxed",1,IF('DATA - Baseline'!AX745="Rushed",2,IF('DATA - Baseline'!AX745="Happy",3,IF('DATA - Baseline'!AX745="Tired",4,""))))</f>
        <v/>
      </c>
      <c r="AY745" s="154"/>
      <c r="AZ745" s="314" t="str">
        <f>IF('DATA - Baseline'!AZ745="Yes",1,IF('DATA - Baseline'!AZ745="No",2,""))</f>
        <v/>
      </c>
      <c r="BA745" s="273"/>
      <c r="BB745" s="159"/>
      <c r="BC745" s="159"/>
      <c r="BE745" s="175"/>
    </row>
    <row r="746" spans="1:57" s="132" customFormat="1" ht="15" x14ac:dyDescent="0.3">
      <c r="A746" s="148"/>
      <c r="B746" s="149"/>
      <c r="C746" s="236" t="str">
        <f t="shared" si="11"/>
        <v/>
      </c>
      <c r="D746" s="198" t="str">
        <f>IF('DATA - Baseline'!D746="","",'DATA - Baseline'!D746)</f>
        <v/>
      </c>
      <c r="E746" s="178" t="str">
        <f>IF('DATA - Baseline'!E746="","",'DATA - Baseline'!E746)</f>
        <v/>
      </c>
      <c r="F746" s="178" t="str">
        <f>IF('DATA - Baseline'!F746="","",'DATA - Baseline'!F746)</f>
        <v/>
      </c>
      <c r="G746" s="178" t="str">
        <f>IF('DATA - Baseline'!G745="","",INDEX(Codes,MATCH('DATA - Baseline'!G745,Modes,0)))</f>
        <v/>
      </c>
      <c r="H746" s="178"/>
      <c r="I746" s="178" t="str">
        <f>IF('DATA - Baseline'!I746="","",INDEX(Codes,MATCH('DATA - Baseline'!I746,Modes,0)))</f>
        <v/>
      </c>
      <c r="J746" s="134"/>
      <c r="K746" s="192" t="str">
        <f>IF('DATA - Baseline'!K746=0,"",IF('DATA - Baseline'!K746="","",'DATA - Baseline'!K746))</f>
        <v/>
      </c>
      <c r="L746" s="192" t="str">
        <f>IF('DATA - Baseline'!L746="Yes",1,IF('DATA - Baseline'!L746="No",2,""))</f>
        <v/>
      </c>
      <c r="M746" s="192" t="str">
        <f>IF('DATA - Baseline'!M746="Yes",1,IF('DATA - Baseline'!M746="No",2,""))</f>
        <v/>
      </c>
      <c r="N746" s="178" t="str">
        <f>IF('DATA - Baseline'!N746="Relaxed",1,IF('DATA - Baseline'!N746="Rushed",2,IF('DATA - Baseline'!N746="Happy",3,IF('DATA - Baseline'!N746="Frustrated",4,IF('DATA - Baseline'!N746="Other",5,"")))))</f>
        <v/>
      </c>
      <c r="O746" s="176"/>
      <c r="P746" s="178" t="str">
        <f>IF('DATA - Baseline'!P746="","",'DATA - Baseline'!P746)</f>
        <v/>
      </c>
      <c r="Q746" s="178" t="str">
        <f>IF('DATA - Baseline'!Q746="Boy",1,IF('DATA - Baseline'!Q746="Girl",2,""))</f>
        <v/>
      </c>
      <c r="R746" s="192" t="str">
        <f>IF('DATA - Baseline'!R746&gt;0,'DATA - Baseline'!R746,"")</f>
        <v/>
      </c>
      <c r="S746" s="178" t="str">
        <f>IF('DATA - Baseline'!S746="Less than 0.5km",1,IF('DATA - Baseline'!S746="0.51 to 1.59km",2,IF('DATA - Baseline'!S746="1.6 to 3km",3,IF('DATA - Baseline'!S746="Over 3km",4, ""))))</f>
        <v/>
      </c>
      <c r="T746" s="126"/>
      <c r="U746" s="135"/>
      <c r="V746" s="135"/>
      <c r="W746" s="135"/>
      <c r="X746" s="135"/>
      <c r="Y746" s="135"/>
      <c r="Z746" s="178" t="str">
        <f>IF('DATA - Baseline'!Z746="STRONGLY AGREE",1,IF('DATA - Baseline'!Z746="AGREE",2,IF('DATA - Baseline'!Z746="DISAGREE",3,IF('DATA - Baseline'!Z746="STRONGLY DISAGREE",4, ""))))</f>
        <v/>
      </c>
      <c r="AA746" s="178" t="str">
        <f>IF(C746="","",(IF(COUNTA('DATA - Baseline'!AB746:AV746)&gt;0,1,2)))</f>
        <v/>
      </c>
      <c r="AB746" s="152"/>
      <c r="AC746" s="153"/>
      <c r="AD746" s="153"/>
      <c r="AE746" s="153"/>
      <c r="AF746" s="153"/>
      <c r="AG746" s="153"/>
      <c r="AH746" s="151"/>
      <c r="AI746" s="156"/>
      <c r="AJ746" s="156"/>
      <c r="AK746" s="156"/>
      <c r="AL746" s="156"/>
      <c r="AM746" s="156"/>
      <c r="AN746" s="156"/>
      <c r="AO746" s="157"/>
      <c r="AP746" s="158"/>
      <c r="AQ746" s="158"/>
      <c r="AR746" s="158"/>
      <c r="AS746" s="158"/>
      <c r="AT746" s="158"/>
      <c r="AU746" s="158"/>
      <c r="AV746" s="158"/>
      <c r="AW746" s="178" t="str">
        <f>IF('DATA - Baseline'!AW746="Relaxed",1,IF('DATA - Baseline'!AW746="Rushed",2,IF('DATA - Baseline'!AW746="Happy",3,IF('DATA - Baseline'!AW746="Tired",4,""))))</f>
        <v/>
      </c>
      <c r="AX746" s="178" t="str">
        <f>IF('DATA - Baseline'!AX746="Relaxed",1,IF('DATA - Baseline'!AX746="Rushed",2,IF('DATA - Baseline'!AX746="Happy",3,IF('DATA - Baseline'!AX746="Tired",4,""))))</f>
        <v/>
      </c>
      <c r="AY746" s="154"/>
      <c r="AZ746" s="314" t="str">
        <f>IF('DATA - Baseline'!AZ746="Yes",1,IF('DATA - Baseline'!AZ746="No",2,""))</f>
        <v/>
      </c>
      <c r="BA746" s="273"/>
      <c r="BB746" s="159"/>
      <c r="BC746" s="159"/>
      <c r="BE746" s="175"/>
    </row>
    <row r="747" spans="1:57" s="132" customFormat="1" ht="15" x14ac:dyDescent="0.3">
      <c r="A747" s="148"/>
      <c r="B747" s="149"/>
      <c r="C747" s="236" t="str">
        <f t="shared" si="11"/>
        <v/>
      </c>
      <c r="D747" s="198" t="str">
        <f>IF('DATA - Baseline'!D747="","",'DATA - Baseline'!D747)</f>
        <v/>
      </c>
      <c r="E747" s="178" t="str">
        <f>IF('DATA - Baseline'!E747="","",'DATA - Baseline'!E747)</f>
        <v/>
      </c>
      <c r="F747" s="178" t="str">
        <f>IF('DATA - Baseline'!F747="","",'DATA - Baseline'!F747)</f>
        <v/>
      </c>
      <c r="G747" s="178" t="str">
        <f>IF('DATA - Baseline'!G746="","",INDEX(Codes,MATCH('DATA - Baseline'!G746,Modes,0)))</f>
        <v/>
      </c>
      <c r="H747" s="178"/>
      <c r="I747" s="178" t="str">
        <f>IF('DATA - Baseline'!I747="","",INDEX(Codes,MATCH('DATA - Baseline'!I747,Modes,0)))</f>
        <v/>
      </c>
      <c r="J747" s="134"/>
      <c r="K747" s="192" t="str">
        <f>IF('DATA - Baseline'!K747=0,"",IF('DATA - Baseline'!K747="","",'DATA - Baseline'!K747))</f>
        <v/>
      </c>
      <c r="L747" s="192" t="str">
        <f>IF('DATA - Baseline'!L747="Yes",1,IF('DATA - Baseline'!L747="No",2,""))</f>
        <v/>
      </c>
      <c r="M747" s="192" t="str">
        <f>IF('DATA - Baseline'!M747="Yes",1,IF('DATA - Baseline'!M747="No",2,""))</f>
        <v/>
      </c>
      <c r="N747" s="178" t="str">
        <f>IF('DATA - Baseline'!N747="Relaxed",1,IF('DATA - Baseline'!N747="Rushed",2,IF('DATA - Baseline'!N747="Happy",3,IF('DATA - Baseline'!N747="Frustrated",4,IF('DATA - Baseline'!N747="Other",5,"")))))</f>
        <v/>
      </c>
      <c r="O747" s="176"/>
      <c r="P747" s="178" t="str">
        <f>IF('DATA - Baseline'!P747="","",'DATA - Baseline'!P747)</f>
        <v/>
      </c>
      <c r="Q747" s="178" t="str">
        <f>IF('DATA - Baseline'!Q747="Boy",1,IF('DATA - Baseline'!Q747="Girl",2,""))</f>
        <v/>
      </c>
      <c r="R747" s="192" t="str">
        <f>IF('DATA - Baseline'!R747&gt;0,'DATA - Baseline'!R747,"")</f>
        <v/>
      </c>
      <c r="S747" s="178" t="str">
        <f>IF('DATA - Baseline'!S747="Less than 0.5km",1,IF('DATA - Baseline'!S747="0.51 to 1.59km",2,IF('DATA - Baseline'!S747="1.6 to 3km",3,IF('DATA - Baseline'!S747="Over 3km",4, ""))))</f>
        <v/>
      </c>
      <c r="T747" s="126"/>
      <c r="U747" s="135"/>
      <c r="V747" s="135"/>
      <c r="W747" s="135"/>
      <c r="X747" s="135"/>
      <c r="Y747" s="135"/>
      <c r="Z747" s="178" t="str">
        <f>IF('DATA - Baseline'!Z747="STRONGLY AGREE",1,IF('DATA - Baseline'!Z747="AGREE",2,IF('DATA - Baseline'!Z747="DISAGREE",3,IF('DATA - Baseline'!Z747="STRONGLY DISAGREE",4, ""))))</f>
        <v/>
      </c>
      <c r="AA747" s="178" t="str">
        <f>IF(C747="","",(IF(COUNTA('DATA - Baseline'!AB747:AV747)&gt;0,1,2)))</f>
        <v/>
      </c>
      <c r="AB747" s="152"/>
      <c r="AC747" s="153"/>
      <c r="AD747" s="153"/>
      <c r="AE747" s="153"/>
      <c r="AF747" s="153"/>
      <c r="AG747" s="153"/>
      <c r="AH747" s="151"/>
      <c r="AI747" s="156"/>
      <c r="AJ747" s="156"/>
      <c r="AK747" s="156"/>
      <c r="AL747" s="156"/>
      <c r="AM747" s="156"/>
      <c r="AN747" s="156"/>
      <c r="AO747" s="157"/>
      <c r="AP747" s="158"/>
      <c r="AQ747" s="158"/>
      <c r="AR747" s="158"/>
      <c r="AS747" s="158"/>
      <c r="AT747" s="158"/>
      <c r="AU747" s="158"/>
      <c r="AV747" s="158"/>
      <c r="AW747" s="178" t="str">
        <f>IF('DATA - Baseline'!AW747="Relaxed",1,IF('DATA - Baseline'!AW747="Rushed",2,IF('DATA - Baseline'!AW747="Happy",3,IF('DATA - Baseline'!AW747="Tired",4,""))))</f>
        <v/>
      </c>
      <c r="AX747" s="178" t="str">
        <f>IF('DATA - Baseline'!AX747="Relaxed",1,IF('DATA - Baseline'!AX747="Rushed",2,IF('DATA - Baseline'!AX747="Happy",3,IF('DATA - Baseline'!AX747="Tired",4,""))))</f>
        <v/>
      </c>
      <c r="AY747" s="154"/>
      <c r="AZ747" s="314" t="str">
        <f>IF('DATA - Baseline'!AZ747="Yes",1,IF('DATA - Baseline'!AZ747="No",2,""))</f>
        <v/>
      </c>
      <c r="BA747" s="273"/>
      <c r="BB747" s="159"/>
      <c r="BC747" s="159"/>
      <c r="BE747" s="175"/>
    </row>
    <row r="748" spans="1:57" s="132" customFormat="1" ht="15" x14ac:dyDescent="0.3">
      <c r="A748" s="148"/>
      <c r="B748" s="149"/>
      <c r="C748" s="236" t="str">
        <f t="shared" si="11"/>
        <v/>
      </c>
      <c r="D748" s="198" t="str">
        <f>IF('DATA - Baseline'!D748="","",'DATA - Baseline'!D748)</f>
        <v/>
      </c>
      <c r="E748" s="178" t="str">
        <f>IF('DATA - Baseline'!E748="","",'DATA - Baseline'!E748)</f>
        <v/>
      </c>
      <c r="F748" s="178" t="str">
        <f>IF('DATA - Baseline'!F748="","",'DATA - Baseline'!F748)</f>
        <v/>
      </c>
      <c r="G748" s="178" t="str">
        <f>IF('DATA - Baseline'!G747="","",INDEX(Codes,MATCH('DATA - Baseline'!G747,Modes,0)))</f>
        <v/>
      </c>
      <c r="H748" s="178"/>
      <c r="I748" s="178" t="str">
        <f>IF('DATA - Baseline'!I748="","",INDEX(Codes,MATCH('DATA - Baseline'!I748,Modes,0)))</f>
        <v/>
      </c>
      <c r="J748" s="134"/>
      <c r="K748" s="192" t="str">
        <f>IF('DATA - Baseline'!K748=0,"",IF('DATA - Baseline'!K748="","",'DATA - Baseline'!K748))</f>
        <v/>
      </c>
      <c r="L748" s="192" t="str">
        <f>IF('DATA - Baseline'!L748="Yes",1,IF('DATA - Baseline'!L748="No",2,""))</f>
        <v/>
      </c>
      <c r="M748" s="192" t="str">
        <f>IF('DATA - Baseline'!M748="Yes",1,IF('DATA - Baseline'!M748="No",2,""))</f>
        <v/>
      </c>
      <c r="N748" s="178" t="str">
        <f>IF('DATA - Baseline'!N748="Relaxed",1,IF('DATA - Baseline'!N748="Rushed",2,IF('DATA - Baseline'!N748="Happy",3,IF('DATA - Baseline'!N748="Frustrated",4,IF('DATA - Baseline'!N748="Other",5,"")))))</f>
        <v/>
      </c>
      <c r="O748" s="176"/>
      <c r="P748" s="178" t="str">
        <f>IF('DATA - Baseline'!P748="","",'DATA - Baseline'!P748)</f>
        <v/>
      </c>
      <c r="Q748" s="178" t="str">
        <f>IF('DATA - Baseline'!Q748="Boy",1,IF('DATA - Baseline'!Q748="Girl",2,""))</f>
        <v/>
      </c>
      <c r="R748" s="192" t="str">
        <f>IF('DATA - Baseline'!R748&gt;0,'DATA - Baseline'!R748,"")</f>
        <v/>
      </c>
      <c r="S748" s="178" t="str">
        <f>IF('DATA - Baseline'!S748="Less than 0.5km",1,IF('DATA - Baseline'!S748="0.51 to 1.59km",2,IF('DATA - Baseline'!S748="1.6 to 3km",3,IF('DATA - Baseline'!S748="Over 3km",4, ""))))</f>
        <v/>
      </c>
      <c r="T748" s="126"/>
      <c r="U748" s="135"/>
      <c r="V748" s="135"/>
      <c r="W748" s="135"/>
      <c r="X748" s="135"/>
      <c r="Y748" s="135"/>
      <c r="Z748" s="178" t="str">
        <f>IF('DATA - Baseline'!Z748="STRONGLY AGREE",1,IF('DATA - Baseline'!Z748="AGREE",2,IF('DATA - Baseline'!Z748="DISAGREE",3,IF('DATA - Baseline'!Z748="STRONGLY DISAGREE",4, ""))))</f>
        <v/>
      </c>
      <c r="AA748" s="178" t="str">
        <f>IF(C748="","",(IF(COUNTA('DATA - Baseline'!AB748:AV748)&gt;0,1,2)))</f>
        <v/>
      </c>
      <c r="AB748" s="152"/>
      <c r="AC748" s="153"/>
      <c r="AD748" s="153"/>
      <c r="AE748" s="153"/>
      <c r="AF748" s="153"/>
      <c r="AG748" s="153"/>
      <c r="AH748" s="151"/>
      <c r="AI748" s="156"/>
      <c r="AJ748" s="156"/>
      <c r="AK748" s="156"/>
      <c r="AL748" s="156"/>
      <c r="AM748" s="156"/>
      <c r="AN748" s="156"/>
      <c r="AO748" s="157"/>
      <c r="AP748" s="158"/>
      <c r="AQ748" s="158"/>
      <c r="AR748" s="158"/>
      <c r="AS748" s="158"/>
      <c r="AT748" s="158"/>
      <c r="AU748" s="158"/>
      <c r="AV748" s="158"/>
      <c r="AW748" s="178" t="str">
        <f>IF('DATA - Baseline'!AW748="Relaxed",1,IF('DATA - Baseline'!AW748="Rushed",2,IF('DATA - Baseline'!AW748="Happy",3,IF('DATA - Baseline'!AW748="Tired",4,""))))</f>
        <v/>
      </c>
      <c r="AX748" s="178" t="str">
        <f>IF('DATA - Baseline'!AX748="Relaxed",1,IF('DATA - Baseline'!AX748="Rushed",2,IF('DATA - Baseline'!AX748="Happy",3,IF('DATA - Baseline'!AX748="Tired",4,""))))</f>
        <v/>
      </c>
      <c r="AY748" s="154"/>
      <c r="AZ748" s="314" t="str">
        <f>IF('DATA - Baseline'!AZ748="Yes",1,IF('DATA - Baseline'!AZ748="No",2,""))</f>
        <v/>
      </c>
      <c r="BA748" s="273"/>
      <c r="BB748" s="159"/>
      <c r="BC748" s="159"/>
      <c r="BE748" s="175"/>
    </row>
    <row r="749" spans="1:57" s="132" customFormat="1" ht="15" x14ac:dyDescent="0.3">
      <c r="A749" s="148"/>
      <c r="B749" s="149"/>
      <c r="C749" s="236" t="str">
        <f t="shared" si="11"/>
        <v/>
      </c>
      <c r="D749" s="198" t="str">
        <f>IF('DATA - Baseline'!D749="","",'DATA - Baseline'!D749)</f>
        <v/>
      </c>
      <c r="E749" s="178" t="str">
        <f>IF('DATA - Baseline'!E749="","",'DATA - Baseline'!E749)</f>
        <v/>
      </c>
      <c r="F749" s="178" t="str">
        <f>IF('DATA - Baseline'!F749="","",'DATA - Baseline'!F749)</f>
        <v/>
      </c>
      <c r="G749" s="178" t="str">
        <f>IF('DATA - Baseline'!G748="","",INDEX(Codes,MATCH('DATA - Baseline'!G748,Modes,0)))</f>
        <v/>
      </c>
      <c r="H749" s="178"/>
      <c r="I749" s="178" t="str">
        <f>IF('DATA - Baseline'!I749="","",INDEX(Codes,MATCH('DATA - Baseline'!I749,Modes,0)))</f>
        <v/>
      </c>
      <c r="J749" s="134"/>
      <c r="K749" s="192" t="str">
        <f>IF('DATA - Baseline'!K749=0,"",IF('DATA - Baseline'!K749="","",'DATA - Baseline'!K749))</f>
        <v/>
      </c>
      <c r="L749" s="192" t="str">
        <f>IF('DATA - Baseline'!L749="Yes",1,IF('DATA - Baseline'!L749="No",2,""))</f>
        <v/>
      </c>
      <c r="M749" s="192" t="str">
        <f>IF('DATA - Baseline'!M749="Yes",1,IF('DATA - Baseline'!M749="No",2,""))</f>
        <v/>
      </c>
      <c r="N749" s="178" t="str">
        <f>IF('DATA - Baseline'!N749="Relaxed",1,IF('DATA - Baseline'!N749="Rushed",2,IF('DATA - Baseline'!N749="Happy",3,IF('DATA - Baseline'!N749="Frustrated",4,IF('DATA - Baseline'!N749="Other",5,"")))))</f>
        <v/>
      </c>
      <c r="O749" s="176"/>
      <c r="P749" s="178" t="str">
        <f>IF('DATA - Baseline'!P749="","",'DATA - Baseline'!P749)</f>
        <v/>
      </c>
      <c r="Q749" s="178" t="str">
        <f>IF('DATA - Baseline'!Q749="Boy",1,IF('DATA - Baseline'!Q749="Girl",2,""))</f>
        <v/>
      </c>
      <c r="R749" s="192" t="str">
        <f>IF('DATA - Baseline'!R749&gt;0,'DATA - Baseline'!R749,"")</f>
        <v/>
      </c>
      <c r="S749" s="178" t="str">
        <f>IF('DATA - Baseline'!S749="Less than 0.5km",1,IF('DATA - Baseline'!S749="0.51 to 1.59km",2,IF('DATA - Baseline'!S749="1.6 to 3km",3,IF('DATA - Baseline'!S749="Over 3km",4, ""))))</f>
        <v/>
      </c>
      <c r="T749" s="126"/>
      <c r="U749" s="135"/>
      <c r="V749" s="135"/>
      <c r="W749" s="135"/>
      <c r="X749" s="135"/>
      <c r="Y749" s="135"/>
      <c r="Z749" s="178" t="str">
        <f>IF('DATA - Baseline'!Z749="STRONGLY AGREE",1,IF('DATA - Baseline'!Z749="AGREE",2,IF('DATA - Baseline'!Z749="DISAGREE",3,IF('DATA - Baseline'!Z749="STRONGLY DISAGREE",4, ""))))</f>
        <v/>
      </c>
      <c r="AA749" s="178" t="str">
        <f>IF(C749="","",(IF(COUNTA('DATA - Baseline'!AB749:AV749)&gt;0,1,2)))</f>
        <v/>
      </c>
      <c r="AB749" s="152"/>
      <c r="AC749" s="153"/>
      <c r="AD749" s="153"/>
      <c r="AE749" s="153"/>
      <c r="AF749" s="153"/>
      <c r="AG749" s="153"/>
      <c r="AH749" s="151"/>
      <c r="AI749" s="156"/>
      <c r="AJ749" s="156"/>
      <c r="AK749" s="156"/>
      <c r="AL749" s="156"/>
      <c r="AM749" s="156"/>
      <c r="AN749" s="156"/>
      <c r="AO749" s="157"/>
      <c r="AP749" s="158"/>
      <c r="AQ749" s="158"/>
      <c r="AR749" s="158"/>
      <c r="AS749" s="158"/>
      <c r="AT749" s="158"/>
      <c r="AU749" s="158"/>
      <c r="AV749" s="158"/>
      <c r="AW749" s="178" t="str">
        <f>IF('DATA - Baseline'!AW749="Relaxed",1,IF('DATA - Baseline'!AW749="Rushed",2,IF('DATA - Baseline'!AW749="Happy",3,IF('DATA - Baseline'!AW749="Tired",4,""))))</f>
        <v/>
      </c>
      <c r="AX749" s="178" t="str">
        <f>IF('DATA - Baseline'!AX749="Relaxed",1,IF('DATA - Baseline'!AX749="Rushed",2,IF('DATA - Baseline'!AX749="Happy",3,IF('DATA - Baseline'!AX749="Tired",4,""))))</f>
        <v/>
      </c>
      <c r="AY749" s="154"/>
      <c r="AZ749" s="314" t="str">
        <f>IF('DATA - Baseline'!AZ749="Yes",1,IF('DATA - Baseline'!AZ749="No",2,""))</f>
        <v/>
      </c>
      <c r="BA749" s="273"/>
      <c r="BB749" s="159"/>
      <c r="BC749" s="159"/>
      <c r="BE749" s="175"/>
    </row>
    <row r="750" spans="1:57" s="132" customFormat="1" ht="15" x14ac:dyDescent="0.3">
      <c r="A750" s="148"/>
      <c r="B750" s="149"/>
      <c r="C750" s="236" t="str">
        <f t="shared" si="11"/>
        <v/>
      </c>
      <c r="D750" s="198" t="str">
        <f>IF('DATA - Baseline'!D750="","",'DATA - Baseline'!D750)</f>
        <v/>
      </c>
      <c r="E750" s="178" t="str">
        <f>IF('DATA - Baseline'!E750="","",'DATA - Baseline'!E750)</f>
        <v/>
      </c>
      <c r="F750" s="178" t="str">
        <f>IF('DATA - Baseline'!F750="","",'DATA - Baseline'!F750)</f>
        <v/>
      </c>
      <c r="G750" s="178" t="str">
        <f>IF('DATA - Baseline'!G749="","",INDEX(Codes,MATCH('DATA - Baseline'!G749,Modes,0)))</f>
        <v/>
      </c>
      <c r="H750" s="178"/>
      <c r="I750" s="178" t="str">
        <f>IF('DATA - Baseline'!I750="","",INDEX(Codes,MATCH('DATA - Baseline'!I750,Modes,0)))</f>
        <v/>
      </c>
      <c r="J750" s="134"/>
      <c r="K750" s="192" t="str">
        <f>IF('DATA - Baseline'!K750=0,"",IF('DATA - Baseline'!K750="","",'DATA - Baseline'!K750))</f>
        <v/>
      </c>
      <c r="L750" s="192" t="str">
        <f>IF('DATA - Baseline'!L750="Yes",1,IF('DATA - Baseline'!L750="No",2,""))</f>
        <v/>
      </c>
      <c r="M750" s="192" t="str">
        <f>IF('DATA - Baseline'!M750="Yes",1,IF('DATA - Baseline'!M750="No",2,""))</f>
        <v/>
      </c>
      <c r="N750" s="178" t="str">
        <f>IF('DATA - Baseline'!N750="Relaxed",1,IF('DATA - Baseline'!N750="Rushed",2,IF('DATA - Baseline'!N750="Happy",3,IF('DATA - Baseline'!N750="Frustrated",4,IF('DATA - Baseline'!N750="Other",5,"")))))</f>
        <v/>
      </c>
      <c r="O750" s="176"/>
      <c r="P750" s="178" t="str">
        <f>IF('DATA - Baseline'!P750="","",'DATA - Baseline'!P750)</f>
        <v/>
      </c>
      <c r="Q750" s="178" t="str">
        <f>IF('DATA - Baseline'!Q750="Boy",1,IF('DATA - Baseline'!Q750="Girl",2,""))</f>
        <v/>
      </c>
      <c r="R750" s="192" t="str">
        <f>IF('DATA - Baseline'!R750&gt;0,'DATA - Baseline'!R750,"")</f>
        <v/>
      </c>
      <c r="S750" s="178" t="str">
        <f>IF('DATA - Baseline'!S750="Less than 0.5km",1,IF('DATA - Baseline'!S750="0.51 to 1.59km",2,IF('DATA - Baseline'!S750="1.6 to 3km",3,IF('DATA - Baseline'!S750="Over 3km",4, ""))))</f>
        <v/>
      </c>
      <c r="T750" s="126"/>
      <c r="U750" s="135"/>
      <c r="V750" s="135"/>
      <c r="W750" s="135"/>
      <c r="X750" s="135"/>
      <c r="Y750" s="135"/>
      <c r="Z750" s="178" t="str">
        <f>IF('DATA - Baseline'!Z750="STRONGLY AGREE",1,IF('DATA - Baseline'!Z750="AGREE",2,IF('DATA - Baseline'!Z750="DISAGREE",3,IF('DATA - Baseline'!Z750="STRONGLY DISAGREE",4, ""))))</f>
        <v/>
      </c>
      <c r="AA750" s="178" t="str">
        <f>IF(C750="","",(IF(COUNTA('DATA - Baseline'!AB750:AV750)&gt;0,1,2)))</f>
        <v/>
      </c>
      <c r="AB750" s="152"/>
      <c r="AC750" s="153"/>
      <c r="AD750" s="153"/>
      <c r="AE750" s="153"/>
      <c r="AF750" s="153"/>
      <c r="AG750" s="153"/>
      <c r="AH750" s="151"/>
      <c r="AI750" s="156"/>
      <c r="AJ750" s="156"/>
      <c r="AK750" s="156"/>
      <c r="AL750" s="156"/>
      <c r="AM750" s="156"/>
      <c r="AN750" s="156"/>
      <c r="AO750" s="157"/>
      <c r="AP750" s="158"/>
      <c r="AQ750" s="158"/>
      <c r="AR750" s="158"/>
      <c r="AS750" s="158"/>
      <c r="AT750" s="158"/>
      <c r="AU750" s="158"/>
      <c r="AV750" s="158"/>
      <c r="AW750" s="178" t="str">
        <f>IF('DATA - Baseline'!AW750="Relaxed",1,IF('DATA - Baseline'!AW750="Rushed",2,IF('DATA - Baseline'!AW750="Happy",3,IF('DATA - Baseline'!AW750="Tired",4,""))))</f>
        <v/>
      </c>
      <c r="AX750" s="178" t="str">
        <f>IF('DATA - Baseline'!AX750="Relaxed",1,IF('DATA - Baseline'!AX750="Rushed",2,IF('DATA - Baseline'!AX750="Happy",3,IF('DATA - Baseline'!AX750="Tired",4,""))))</f>
        <v/>
      </c>
      <c r="AY750" s="154"/>
      <c r="AZ750" s="314" t="str">
        <f>IF('DATA - Baseline'!AZ750="Yes",1,IF('DATA - Baseline'!AZ750="No",2,""))</f>
        <v/>
      </c>
      <c r="BA750" s="273"/>
      <c r="BB750" s="159"/>
      <c r="BC750" s="159"/>
      <c r="BE750" s="175"/>
    </row>
    <row r="751" spans="1:57" s="132" customFormat="1" ht="15" x14ac:dyDescent="0.3">
      <c r="A751" s="148"/>
      <c r="B751" s="149"/>
      <c r="C751" s="236" t="str">
        <f t="shared" si="11"/>
        <v/>
      </c>
      <c r="D751" s="198" t="str">
        <f>IF('DATA - Baseline'!D751="","",'DATA - Baseline'!D751)</f>
        <v/>
      </c>
      <c r="E751" s="178" t="str">
        <f>IF('DATA - Baseline'!E751="","",'DATA - Baseline'!E751)</f>
        <v/>
      </c>
      <c r="F751" s="178" t="str">
        <f>IF('DATA - Baseline'!F751="","",'DATA - Baseline'!F751)</f>
        <v/>
      </c>
      <c r="G751" s="178" t="str">
        <f>IF('DATA - Baseline'!G750="","",INDEX(Codes,MATCH('DATA - Baseline'!G750,Modes,0)))</f>
        <v/>
      </c>
      <c r="H751" s="178"/>
      <c r="I751" s="178" t="str">
        <f>IF('DATA - Baseline'!I751="","",INDEX(Codes,MATCH('DATA - Baseline'!I751,Modes,0)))</f>
        <v/>
      </c>
      <c r="J751" s="134"/>
      <c r="K751" s="192" t="str">
        <f>IF('DATA - Baseline'!K751=0,"",IF('DATA - Baseline'!K751="","",'DATA - Baseline'!K751))</f>
        <v/>
      </c>
      <c r="L751" s="192" t="str">
        <f>IF('DATA - Baseline'!L751="Yes",1,IF('DATA - Baseline'!L751="No",2,""))</f>
        <v/>
      </c>
      <c r="M751" s="192" t="str">
        <f>IF('DATA - Baseline'!M751="Yes",1,IF('DATA - Baseline'!M751="No",2,""))</f>
        <v/>
      </c>
      <c r="N751" s="178" t="str">
        <f>IF('DATA - Baseline'!N751="Relaxed",1,IF('DATA - Baseline'!N751="Rushed",2,IF('DATA - Baseline'!N751="Happy",3,IF('DATA - Baseline'!N751="Frustrated",4,IF('DATA - Baseline'!N751="Other",5,"")))))</f>
        <v/>
      </c>
      <c r="O751" s="176"/>
      <c r="P751" s="178" t="str">
        <f>IF('DATA - Baseline'!P751="","",'DATA - Baseline'!P751)</f>
        <v/>
      </c>
      <c r="Q751" s="178" t="str">
        <f>IF('DATA - Baseline'!Q751="Boy",1,IF('DATA - Baseline'!Q751="Girl",2,""))</f>
        <v/>
      </c>
      <c r="R751" s="192" t="str">
        <f>IF('DATA - Baseline'!R751&gt;0,'DATA - Baseline'!R751,"")</f>
        <v/>
      </c>
      <c r="S751" s="178" t="str">
        <f>IF('DATA - Baseline'!S751="Less than 0.5km",1,IF('DATA - Baseline'!S751="0.51 to 1.59km",2,IF('DATA - Baseline'!S751="1.6 to 3km",3,IF('DATA - Baseline'!S751="Over 3km",4, ""))))</f>
        <v/>
      </c>
      <c r="T751" s="126"/>
      <c r="U751" s="135"/>
      <c r="V751" s="135"/>
      <c r="W751" s="135"/>
      <c r="X751" s="135"/>
      <c r="Y751" s="135"/>
      <c r="Z751" s="178" t="str">
        <f>IF('DATA - Baseline'!Z751="STRONGLY AGREE",1,IF('DATA - Baseline'!Z751="AGREE",2,IF('DATA - Baseline'!Z751="DISAGREE",3,IF('DATA - Baseline'!Z751="STRONGLY DISAGREE",4, ""))))</f>
        <v/>
      </c>
      <c r="AA751" s="178" t="str">
        <f>IF(C751="","",(IF(COUNTA('DATA - Baseline'!AB751:AV751)&gt;0,1,2)))</f>
        <v/>
      </c>
      <c r="AB751" s="152"/>
      <c r="AC751" s="153"/>
      <c r="AD751" s="153"/>
      <c r="AE751" s="153"/>
      <c r="AF751" s="153"/>
      <c r="AG751" s="153"/>
      <c r="AH751" s="151"/>
      <c r="AI751" s="156"/>
      <c r="AJ751" s="156"/>
      <c r="AK751" s="156"/>
      <c r="AL751" s="156"/>
      <c r="AM751" s="156"/>
      <c r="AN751" s="156"/>
      <c r="AO751" s="157"/>
      <c r="AP751" s="158"/>
      <c r="AQ751" s="158"/>
      <c r="AR751" s="158"/>
      <c r="AS751" s="158"/>
      <c r="AT751" s="158"/>
      <c r="AU751" s="158"/>
      <c r="AV751" s="158"/>
      <c r="AW751" s="178" t="str">
        <f>IF('DATA - Baseline'!AW751="Relaxed",1,IF('DATA - Baseline'!AW751="Rushed",2,IF('DATA - Baseline'!AW751="Happy",3,IF('DATA - Baseline'!AW751="Tired",4,""))))</f>
        <v/>
      </c>
      <c r="AX751" s="178" t="str">
        <f>IF('DATA - Baseline'!AX751="Relaxed",1,IF('DATA - Baseline'!AX751="Rushed",2,IF('DATA - Baseline'!AX751="Happy",3,IF('DATA - Baseline'!AX751="Tired",4,""))))</f>
        <v/>
      </c>
      <c r="AY751" s="154"/>
      <c r="AZ751" s="314" t="str">
        <f>IF('DATA - Baseline'!AZ751="Yes",1,IF('DATA - Baseline'!AZ751="No",2,""))</f>
        <v/>
      </c>
      <c r="BA751" s="273"/>
      <c r="BB751" s="159"/>
      <c r="BC751" s="159"/>
      <c r="BE751" s="175"/>
    </row>
    <row r="752" spans="1:57" s="132" customFormat="1" ht="15" x14ac:dyDescent="0.3">
      <c r="A752" s="148"/>
      <c r="B752" s="149"/>
      <c r="C752" s="236" t="str">
        <f t="shared" si="11"/>
        <v/>
      </c>
      <c r="D752" s="198" t="str">
        <f>IF('DATA - Baseline'!D752="","",'DATA - Baseline'!D752)</f>
        <v/>
      </c>
      <c r="E752" s="178" t="str">
        <f>IF('DATA - Baseline'!E752="","",'DATA - Baseline'!E752)</f>
        <v/>
      </c>
      <c r="F752" s="178" t="str">
        <f>IF('DATA - Baseline'!F752="","",'DATA - Baseline'!F752)</f>
        <v/>
      </c>
      <c r="G752" s="178" t="str">
        <f>IF('DATA - Baseline'!G751="","",INDEX(Codes,MATCH('DATA - Baseline'!G751,Modes,0)))</f>
        <v/>
      </c>
      <c r="H752" s="178"/>
      <c r="I752" s="178" t="str">
        <f>IF('DATA - Baseline'!I752="","",INDEX(Codes,MATCH('DATA - Baseline'!I752,Modes,0)))</f>
        <v/>
      </c>
      <c r="J752" s="134"/>
      <c r="K752" s="192" t="str">
        <f>IF('DATA - Baseline'!K752=0,"",IF('DATA - Baseline'!K752="","",'DATA - Baseline'!K752))</f>
        <v/>
      </c>
      <c r="L752" s="192" t="str">
        <f>IF('DATA - Baseline'!L752="Yes",1,IF('DATA - Baseline'!L752="No",2,""))</f>
        <v/>
      </c>
      <c r="M752" s="192" t="str">
        <f>IF('DATA - Baseline'!M752="Yes",1,IF('DATA - Baseline'!M752="No",2,""))</f>
        <v/>
      </c>
      <c r="N752" s="178" t="str">
        <f>IF('DATA - Baseline'!N752="Relaxed",1,IF('DATA - Baseline'!N752="Rushed",2,IF('DATA - Baseline'!N752="Happy",3,IF('DATA - Baseline'!N752="Frustrated",4,IF('DATA - Baseline'!N752="Other",5,"")))))</f>
        <v/>
      </c>
      <c r="O752" s="176"/>
      <c r="P752" s="178" t="str">
        <f>IF('DATA - Baseline'!P752="","",'DATA - Baseline'!P752)</f>
        <v/>
      </c>
      <c r="Q752" s="178" t="str">
        <f>IF('DATA - Baseline'!Q752="Boy",1,IF('DATA - Baseline'!Q752="Girl",2,""))</f>
        <v/>
      </c>
      <c r="R752" s="192" t="str">
        <f>IF('DATA - Baseline'!R752&gt;0,'DATA - Baseline'!R752,"")</f>
        <v/>
      </c>
      <c r="S752" s="178" t="str">
        <f>IF('DATA - Baseline'!S752="Less than 0.5km",1,IF('DATA - Baseline'!S752="0.51 to 1.59km",2,IF('DATA - Baseline'!S752="1.6 to 3km",3,IF('DATA - Baseline'!S752="Over 3km",4, ""))))</f>
        <v/>
      </c>
      <c r="T752" s="126"/>
      <c r="U752" s="135"/>
      <c r="V752" s="135"/>
      <c r="W752" s="135"/>
      <c r="X752" s="135"/>
      <c r="Y752" s="135"/>
      <c r="Z752" s="178" t="str">
        <f>IF('DATA - Baseline'!Z752="STRONGLY AGREE",1,IF('DATA - Baseline'!Z752="AGREE",2,IF('DATA - Baseline'!Z752="DISAGREE",3,IF('DATA - Baseline'!Z752="STRONGLY DISAGREE",4, ""))))</f>
        <v/>
      </c>
      <c r="AA752" s="178" t="str">
        <f>IF(C752="","",(IF(COUNTA('DATA - Baseline'!AB752:AV752)&gt;0,1,2)))</f>
        <v/>
      </c>
      <c r="AB752" s="152"/>
      <c r="AC752" s="153"/>
      <c r="AD752" s="153"/>
      <c r="AE752" s="153"/>
      <c r="AF752" s="153"/>
      <c r="AG752" s="153"/>
      <c r="AH752" s="151"/>
      <c r="AI752" s="156"/>
      <c r="AJ752" s="156"/>
      <c r="AK752" s="156"/>
      <c r="AL752" s="156"/>
      <c r="AM752" s="156"/>
      <c r="AN752" s="156"/>
      <c r="AO752" s="157"/>
      <c r="AP752" s="158"/>
      <c r="AQ752" s="158"/>
      <c r="AR752" s="158"/>
      <c r="AS752" s="158"/>
      <c r="AT752" s="158"/>
      <c r="AU752" s="158"/>
      <c r="AV752" s="158"/>
      <c r="AW752" s="178" t="str">
        <f>IF('DATA - Baseline'!AW752="Relaxed",1,IF('DATA - Baseline'!AW752="Rushed",2,IF('DATA - Baseline'!AW752="Happy",3,IF('DATA - Baseline'!AW752="Tired",4,""))))</f>
        <v/>
      </c>
      <c r="AX752" s="178" t="str">
        <f>IF('DATA - Baseline'!AX752="Relaxed",1,IF('DATA - Baseline'!AX752="Rushed",2,IF('DATA - Baseline'!AX752="Happy",3,IF('DATA - Baseline'!AX752="Tired",4,""))))</f>
        <v/>
      </c>
      <c r="AY752" s="154"/>
      <c r="AZ752" s="314" t="str">
        <f>IF('DATA - Baseline'!AZ752="Yes",1,IF('DATA - Baseline'!AZ752="No",2,""))</f>
        <v/>
      </c>
      <c r="BA752" s="273"/>
      <c r="BB752" s="159"/>
      <c r="BC752" s="159"/>
      <c r="BE752" s="175"/>
    </row>
    <row r="753" spans="1:57" s="132" customFormat="1" ht="15" x14ac:dyDescent="0.3">
      <c r="A753" s="148"/>
      <c r="B753" s="149"/>
      <c r="C753" s="236" t="str">
        <f t="shared" si="11"/>
        <v/>
      </c>
      <c r="D753" s="198" t="str">
        <f>IF('DATA - Baseline'!D753="","",'DATA - Baseline'!D753)</f>
        <v/>
      </c>
      <c r="E753" s="178" t="str">
        <f>IF('DATA - Baseline'!E753="","",'DATA - Baseline'!E753)</f>
        <v/>
      </c>
      <c r="F753" s="178" t="str">
        <f>IF('DATA - Baseline'!F753="","",'DATA - Baseline'!F753)</f>
        <v/>
      </c>
      <c r="G753" s="178" t="str">
        <f>IF('DATA - Baseline'!G752="","",INDEX(Codes,MATCH('DATA - Baseline'!G752,Modes,0)))</f>
        <v/>
      </c>
      <c r="H753" s="178"/>
      <c r="I753" s="178" t="str">
        <f>IF('DATA - Baseline'!I753="","",INDEX(Codes,MATCH('DATA - Baseline'!I753,Modes,0)))</f>
        <v/>
      </c>
      <c r="J753" s="134"/>
      <c r="K753" s="192" t="str">
        <f>IF('DATA - Baseline'!K753=0,"",IF('DATA - Baseline'!K753="","",'DATA - Baseline'!K753))</f>
        <v/>
      </c>
      <c r="L753" s="192" t="str">
        <f>IF('DATA - Baseline'!L753="Yes",1,IF('DATA - Baseline'!L753="No",2,""))</f>
        <v/>
      </c>
      <c r="M753" s="192" t="str">
        <f>IF('DATA - Baseline'!M753="Yes",1,IF('DATA - Baseline'!M753="No",2,""))</f>
        <v/>
      </c>
      <c r="N753" s="178" t="str">
        <f>IF('DATA - Baseline'!N753="Relaxed",1,IF('DATA - Baseline'!N753="Rushed",2,IF('DATA - Baseline'!N753="Happy",3,IF('DATA - Baseline'!N753="Frustrated",4,IF('DATA - Baseline'!N753="Other",5,"")))))</f>
        <v/>
      </c>
      <c r="O753" s="176"/>
      <c r="P753" s="178" t="str">
        <f>IF('DATA - Baseline'!P753="","",'DATA - Baseline'!P753)</f>
        <v/>
      </c>
      <c r="Q753" s="178" t="str">
        <f>IF('DATA - Baseline'!Q753="Boy",1,IF('DATA - Baseline'!Q753="Girl",2,""))</f>
        <v/>
      </c>
      <c r="R753" s="192" t="str">
        <f>IF('DATA - Baseline'!R753&gt;0,'DATA - Baseline'!R753,"")</f>
        <v/>
      </c>
      <c r="S753" s="178" t="str">
        <f>IF('DATA - Baseline'!S753="Less than 0.5km",1,IF('DATA - Baseline'!S753="0.51 to 1.59km",2,IF('DATA - Baseline'!S753="1.6 to 3km",3,IF('DATA - Baseline'!S753="Over 3km",4, ""))))</f>
        <v/>
      </c>
      <c r="T753" s="126"/>
      <c r="U753" s="135"/>
      <c r="V753" s="135"/>
      <c r="W753" s="135"/>
      <c r="X753" s="135"/>
      <c r="Y753" s="135"/>
      <c r="Z753" s="178" t="str">
        <f>IF('DATA - Baseline'!Z753="STRONGLY AGREE",1,IF('DATA - Baseline'!Z753="AGREE",2,IF('DATA - Baseline'!Z753="DISAGREE",3,IF('DATA - Baseline'!Z753="STRONGLY DISAGREE",4, ""))))</f>
        <v/>
      </c>
      <c r="AA753" s="178" t="str">
        <f>IF(C753="","",(IF(COUNTA('DATA - Baseline'!AB753:AV753)&gt;0,1,2)))</f>
        <v/>
      </c>
      <c r="AB753" s="152"/>
      <c r="AC753" s="153"/>
      <c r="AD753" s="153"/>
      <c r="AE753" s="153"/>
      <c r="AF753" s="153"/>
      <c r="AG753" s="153"/>
      <c r="AH753" s="151"/>
      <c r="AI753" s="156"/>
      <c r="AJ753" s="156"/>
      <c r="AK753" s="156"/>
      <c r="AL753" s="156"/>
      <c r="AM753" s="156"/>
      <c r="AN753" s="156"/>
      <c r="AO753" s="157"/>
      <c r="AP753" s="158"/>
      <c r="AQ753" s="158"/>
      <c r="AR753" s="158"/>
      <c r="AS753" s="158"/>
      <c r="AT753" s="158"/>
      <c r="AU753" s="158"/>
      <c r="AV753" s="158"/>
      <c r="AW753" s="178" t="str">
        <f>IF('DATA - Baseline'!AW753="Relaxed",1,IF('DATA - Baseline'!AW753="Rushed",2,IF('DATA - Baseline'!AW753="Happy",3,IF('DATA - Baseline'!AW753="Tired",4,""))))</f>
        <v/>
      </c>
      <c r="AX753" s="178" t="str">
        <f>IF('DATA - Baseline'!AX753="Relaxed",1,IF('DATA - Baseline'!AX753="Rushed",2,IF('DATA - Baseline'!AX753="Happy",3,IF('DATA - Baseline'!AX753="Tired",4,""))))</f>
        <v/>
      </c>
      <c r="AY753" s="154"/>
      <c r="AZ753" s="314" t="str">
        <f>IF('DATA - Baseline'!AZ753="Yes",1,IF('DATA - Baseline'!AZ753="No",2,""))</f>
        <v/>
      </c>
      <c r="BA753" s="273"/>
      <c r="BB753" s="159"/>
      <c r="BC753" s="159"/>
      <c r="BE753" s="175"/>
    </row>
    <row r="754" spans="1:57" s="132" customFormat="1" ht="15" x14ac:dyDescent="0.3">
      <c r="A754" s="148"/>
      <c r="B754" s="149"/>
      <c r="C754" s="236" t="str">
        <f t="shared" si="11"/>
        <v/>
      </c>
      <c r="D754" s="198" t="str">
        <f>IF('DATA - Baseline'!D754="","",'DATA - Baseline'!D754)</f>
        <v/>
      </c>
      <c r="E754" s="178" t="str">
        <f>IF('DATA - Baseline'!E754="","",'DATA - Baseline'!E754)</f>
        <v/>
      </c>
      <c r="F754" s="178" t="str">
        <f>IF('DATA - Baseline'!F754="","",'DATA - Baseline'!F754)</f>
        <v/>
      </c>
      <c r="G754" s="178" t="str">
        <f>IF('DATA - Baseline'!G753="","",INDEX(Codes,MATCH('DATA - Baseline'!G753,Modes,0)))</f>
        <v/>
      </c>
      <c r="H754" s="178"/>
      <c r="I754" s="178" t="str">
        <f>IF('DATA - Baseline'!I754="","",INDEX(Codes,MATCH('DATA - Baseline'!I754,Modes,0)))</f>
        <v/>
      </c>
      <c r="J754" s="134"/>
      <c r="K754" s="192" t="str">
        <f>IF('DATA - Baseline'!K754=0,"",IF('DATA - Baseline'!K754="","",'DATA - Baseline'!K754))</f>
        <v/>
      </c>
      <c r="L754" s="192" t="str">
        <f>IF('DATA - Baseline'!L754="Yes",1,IF('DATA - Baseline'!L754="No",2,""))</f>
        <v/>
      </c>
      <c r="M754" s="192" t="str">
        <f>IF('DATA - Baseline'!M754="Yes",1,IF('DATA - Baseline'!M754="No",2,""))</f>
        <v/>
      </c>
      <c r="N754" s="178" t="str">
        <f>IF('DATA - Baseline'!N754="Relaxed",1,IF('DATA - Baseline'!N754="Rushed",2,IF('DATA - Baseline'!N754="Happy",3,IF('DATA - Baseline'!N754="Frustrated",4,IF('DATA - Baseline'!N754="Other",5,"")))))</f>
        <v/>
      </c>
      <c r="O754" s="176"/>
      <c r="P754" s="178" t="str">
        <f>IF('DATA - Baseline'!P754="","",'DATA - Baseline'!P754)</f>
        <v/>
      </c>
      <c r="Q754" s="178" t="str">
        <f>IF('DATA - Baseline'!Q754="Boy",1,IF('DATA - Baseline'!Q754="Girl",2,""))</f>
        <v/>
      </c>
      <c r="R754" s="192" t="str">
        <f>IF('DATA - Baseline'!R754&gt;0,'DATA - Baseline'!R754,"")</f>
        <v/>
      </c>
      <c r="S754" s="178" t="str">
        <f>IF('DATA - Baseline'!S754="Less than 0.5km",1,IF('DATA - Baseline'!S754="0.51 to 1.59km",2,IF('DATA - Baseline'!S754="1.6 to 3km",3,IF('DATA - Baseline'!S754="Over 3km",4, ""))))</f>
        <v/>
      </c>
      <c r="T754" s="126"/>
      <c r="U754" s="135"/>
      <c r="V754" s="135"/>
      <c r="W754" s="135"/>
      <c r="X754" s="135"/>
      <c r="Y754" s="135"/>
      <c r="Z754" s="178" t="str">
        <f>IF('DATA - Baseline'!Z754="STRONGLY AGREE",1,IF('DATA - Baseline'!Z754="AGREE",2,IF('DATA - Baseline'!Z754="DISAGREE",3,IF('DATA - Baseline'!Z754="STRONGLY DISAGREE",4, ""))))</f>
        <v/>
      </c>
      <c r="AA754" s="178" t="str">
        <f>IF(C754="","",(IF(COUNTA('DATA - Baseline'!AB754:AV754)&gt;0,1,2)))</f>
        <v/>
      </c>
      <c r="AB754" s="152"/>
      <c r="AC754" s="153"/>
      <c r="AD754" s="153"/>
      <c r="AE754" s="153"/>
      <c r="AF754" s="153"/>
      <c r="AG754" s="153"/>
      <c r="AH754" s="151"/>
      <c r="AI754" s="156"/>
      <c r="AJ754" s="156"/>
      <c r="AK754" s="156"/>
      <c r="AL754" s="156"/>
      <c r="AM754" s="156"/>
      <c r="AN754" s="156"/>
      <c r="AO754" s="157"/>
      <c r="AP754" s="158"/>
      <c r="AQ754" s="158"/>
      <c r="AR754" s="158"/>
      <c r="AS754" s="158"/>
      <c r="AT754" s="158"/>
      <c r="AU754" s="158"/>
      <c r="AV754" s="158"/>
      <c r="AW754" s="178" t="str">
        <f>IF('DATA - Baseline'!AW754="Relaxed",1,IF('DATA - Baseline'!AW754="Rushed",2,IF('DATA - Baseline'!AW754="Happy",3,IF('DATA - Baseline'!AW754="Tired",4,""))))</f>
        <v/>
      </c>
      <c r="AX754" s="178" t="str">
        <f>IF('DATA - Baseline'!AX754="Relaxed",1,IF('DATA - Baseline'!AX754="Rushed",2,IF('DATA - Baseline'!AX754="Happy",3,IF('DATA - Baseline'!AX754="Tired",4,""))))</f>
        <v/>
      </c>
      <c r="AY754" s="154"/>
      <c r="AZ754" s="314" t="str">
        <f>IF('DATA - Baseline'!AZ754="Yes",1,IF('DATA - Baseline'!AZ754="No",2,""))</f>
        <v/>
      </c>
      <c r="BA754" s="273"/>
      <c r="BB754" s="159"/>
      <c r="BC754" s="159"/>
      <c r="BE754" s="175"/>
    </row>
    <row r="755" spans="1:57" s="132" customFormat="1" ht="15" x14ac:dyDescent="0.3">
      <c r="A755" s="148"/>
      <c r="B755" s="149"/>
      <c r="C755" s="236" t="str">
        <f t="shared" si="11"/>
        <v/>
      </c>
      <c r="D755" s="198" t="str">
        <f>IF('DATA - Baseline'!D755="","",'DATA - Baseline'!D755)</f>
        <v/>
      </c>
      <c r="E755" s="178" t="str">
        <f>IF('DATA - Baseline'!E755="","",'DATA - Baseline'!E755)</f>
        <v/>
      </c>
      <c r="F755" s="178" t="str">
        <f>IF('DATA - Baseline'!F755="","",'DATA - Baseline'!F755)</f>
        <v/>
      </c>
      <c r="G755" s="178" t="str">
        <f>IF('DATA - Baseline'!G754="","",INDEX(Codes,MATCH('DATA - Baseline'!G754,Modes,0)))</f>
        <v/>
      </c>
      <c r="H755" s="178"/>
      <c r="I755" s="178" t="str">
        <f>IF('DATA - Baseline'!I755="","",INDEX(Codes,MATCH('DATA - Baseline'!I755,Modes,0)))</f>
        <v/>
      </c>
      <c r="J755" s="134"/>
      <c r="K755" s="192" t="str">
        <f>IF('DATA - Baseline'!K755=0,"",IF('DATA - Baseline'!K755="","",'DATA - Baseline'!K755))</f>
        <v/>
      </c>
      <c r="L755" s="192" t="str">
        <f>IF('DATA - Baseline'!L755="Yes",1,IF('DATA - Baseline'!L755="No",2,""))</f>
        <v/>
      </c>
      <c r="M755" s="192" t="str">
        <f>IF('DATA - Baseline'!M755="Yes",1,IF('DATA - Baseline'!M755="No",2,""))</f>
        <v/>
      </c>
      <c r="N755" s="178" t="str">
        <f>IF('DATA - Baseline'!N755="Relaxed",1,IF('DATA - Baseline'!N755="Rushed",2,IF('DATA - Baseline'!N755="Happy",3,IF('DATA - Baseline'!N755="Frustrated",4,IF('DATA - Baseline'!N755="Other",5,"")))))</f>
        <v/>
      </c>
      <c r="O755" s="176"/>
      <c r="P755" s="178" t="str">
        <f>IF('DATA - Baseline'!P755="","",'DATA - Baseline'!P755)</f>
        <v/>
      </c>
      <c r="Q755" s="178" t="str">
        <f>IF('DATA - Baseline'!Q755="Boy",1,IF('DATA - Baseline'!Q755="Girl",2,""))</f>
        <v/>
      </c>
      <c r="R755" s="192" t="str">
        <f>IF('DATA - Baseline'!R755&gt;0,'DATA - Baseline'!R755,"")</f>
        <v/>
      </c>
      <c r="S755" s="178" t="str">
        <f>IF('DATA - Baseline'!S755="Less than 0.5km",1,IF('DATA - Baseline'!S755="0.51 to 1.59km",2,IF('DATA - Baseline'!S755="1.6 to 3km",3,IF('DATA - Baseline'!S755="Over 3km",4, ""))))</f>
        <v/>
      </c>
      <c r="T755" s="126"/>
      <c r="U755" s="135"/>
      <c r="V755" s="135"/>
      <c r="W755" s="135"/>
      <c r="X755" s="135"/>
      <c r="Y755" s="135"/>
      <c r="Z755" s="178" t="str">
        <f>IF('DATA - Baseline'!Z755="STRONGLY AGREE",1,IF('DATA - Baseline'!Z755="AGREE",2,IF('DATA - Baseline'!Z755="DISAGREE",3,IF('DATA - Baseline'!Z755="STRONGLY DISAGREE",4, ""))))</f>
        <v/>
      </c>
      <c r="AA755" s="178" t="str">
        <f>IF(C755="","",(IF(COUNTA('DATA - Baseline'!AB755:AV755)&gt;0,1,2)))</f>
        <v/>
      </c>
      <c r="AB755" s="152"/>
      <c r="AC755" s="153"/>
      <c r="AD755" s="153"/>
      <c r="AE755" s="153"/>
      <c r="AF755" s="153"/>
      <c r="AG755" s="153"/>
      <c r="AH755" s="151"/>
      <c r="AI755" s="156"/>
      <c r="AJ755" s="156"/>
      <c r="AK755" s="156"/>
      <c r="AL755" s="156"/>
      <c r="AM755" s="156"/>
      <c r="AN755" s="156"/>
      <c r="AO755" s="157"/>
      <c r="AP755" s="158"/>
      <c r="AQ755" s="158"/>
      <c r="AR755" s="158"/>
      <c r="AS755" s="158"/>
      <c r="AT755" s="158"/>
      <c r="AU755" s="158"/>
      <c r="AV755" s="158"/>
      <c r="AW755" s="178" t="str">
        <f>IF('DATA - Baseline'!AW755="Relaxed",1,IF('DATA - Baseline'!AW755="Rushed",2,IF('DATA - Baseline'!AW755="Happy",3,IF('DATA - Baseline'!AW755="Tired",4,""))))</f>
        <v/>
      </c>
      <c r="AX755" s="178" t="str">
        <f>IF('DATA - Baseline'!AX755="Relaxed",1,IF('DATA - Baseline'!AX755="Rushed",2,IF('DATA - Baseline'!AX755="Happy",3,IF('DATA - Baseline'!AX755="Tired",4,""))))</f>
        <v/>
      </c>
      <c r="AY755" s="154"/>
      <c r="AZ755" s="314" t="str">
        <f>IF('DATA - Baseline'!AZ755="Yes",1,IF('DATA - Baseline'!AZ755="No",2,""))</f>
        <v/>
      </c>
      <c r="BA755" s="273"/>
      <c r="BB755" s="159"/>
      <c r="BC755" s="159"/>
      <c r="BE755" s="175"/>
    </row>
    <row r="756" spans="1:57" s="132" customFormat="1" ht="15" x14ac:dyDescent="0.3">
      <c r="A756" s="148"/>
      <c r="B756" s="149"/>
      <c r="C756" s="236" t="str">
        <f t="shared" si="11"/>
        <v/>
      </c>
      <c r="D756" s="198" t="str">
        <f>IF('DATA - Baseline'!D756="","",'DATA - Baseline'!D756)</f>
        <v/>
      </c>
      <c r="E756" s="178" t="str">
        <f>IF('DATA - Baseline'!E756="","",'DATA - Baseline'!E756)</f>
        <v/>
      </c>
      <c r="F756" s="178" t="str">
        <f>IF('DATA - Baseline'!F756="","",'DATA - Baseline'!F756)</f>
        <v/>
      </c>
      <c r="G756" s="178" t="str">
        <f>IF('DATA - Baseline'!G755="","",INDEX(Codes,MATCH('DATA - Baseline'!G755,Modes,0)))</f>
        <v/>
      </c>
      <c r="H756" s="178"/>
      <c r="I756" s="178" t="str">
        <f>IF('DATA - Baseline'!I756="","",INDEX(Codes,MATCH('DATA - Baseline'!I756,Modes,0)))</f>
        <v/>
      </c>
      <c r="J756" s="134"/>
      <c r="K756" s="192" t="str">
        <f>IF('DATA - Baseline'!K756=0,"",IF('DATA - Baseline'!K756="","",'DATA - Baseline'!K756))</f>
        <v/>
      </c>
      <c r="L756" s="192" t="str">
        <f>IF('DATA - Baseline'!L756="Yes",1,IF('DATA - Baseline'!L756="No",2,""))</f>
        <v/>
      </c>
      <c r="M756" s="192" t="str">
        <f>IF('DATA - Baseline'!M756="Yes",1,IF('DATA - Baseline'!M756="No",2,""))</f>
        <v/>
      </c>
      <c r="N756" s="178" t="str">
        <f>IF('DATA - Baseline'!N756="Relaxed",1,IF('DATA - Baseline'!N756="Rushed",2,IF('DATA - Baseline'!N756="Happy",3,IF('DATA - Baseline'!N756="Frustrated",4,IF('DATA - Baseline'!N756="Other",5,"")))))</f>
        <v/>
      </c>
      <c r="O756" s="176"/>
      <c r="P756" s="178" t="str">
        <f>IF('DATA - Baseline'!P756="","",'DATA - Baseline'!P756)</f>
        <v/>
      </c>
      <c r="Q756" s="178" t="str">
        <f>IF('DATA - Baseline'!Q756="Boy",1,IF('DATA - Baseline'!Q756="Girl",2,""))</f>
        <v/>
      </c>
      <c r="R756" s="192" t="str">
        <f>IF('DATA - Baseline'!R756&gt;0,'DATA - Baseline'!R756,"")</f>
        <v/>
      </c>
      <c r="S756" s="178" t="str">
        <f>IF('DATA - Baseline'!S756="Less than 0.5km",1,IF('DATA - Baseline'!S756="0.51 to 1.59km",2,IF('DATA - Baseline'!S756="1.6 to 3km",3,IF('DATA - Baseline'!S756="Over 3km",4, ""))))</f>
        <v/>
      </c>
      <c r="T756" s="126"/>
      <c r="U756" s="135"/>
      <c r="V756" s="135"/>
      <c r="W756" s="135"/>
      <c r="X756" s="135"/>
      <c r="Y756" s="135"/>
      <c r="Z756" s="178" t="str">
        <f>IF('DATA - Baseline'!Z756="STRONGLY AGREE",1,IF('DATA - Baseline'!Z756="AGREE",2,IF('DATA - Baseline'!Z756="DISAGREE",3,IF('DATA - Baseline'!Z756="STRONGLY DISAGREE",4, ""))))</f>
        <v/>
      </c>
      <c r="AA756" s="178" t="str">
        <f>IF(C756="","",(IF(COUNTA('DATA - Baseline'!AB756:AV756)&gt;0,1,2)))</f>
        <v/>
      </c>
      <c r="AB756" s="152"/>
      <c r="AC756" s="153"/>
      <c r="AD756" s="153"/>
      <c r="AE756" s="153"/>
      <c r="AF756" s="153"/>
      <c r="AG756" s="153"/>
      <c r="AH756" s="151"/>
      <c r="AI756" s="156"/>
      <c r="AJ756" s="156"/>
      <c r="AK756" s="156"/>
      <c r="AL756" s="156"/>
      <c r="AM756" s="156"/>
      <c r="AN756" s="156"/>
      <c r="AO756" s="157"/>
      <c r="AP756" s="158"/>
      <c r="AQ756" s="158"/>
      <c r="AR756" s="158"/>
      <c r="AS756" s="158"/>
      <c r="AT756" s="158"/>
      <c r="AU756" s="158"/>
      <c r="AV756" s="158"/>
      <c r="AW756" s="178" t="str">
        <f>IF('DATA - Baseline'!AW756="Relaxed",1,IF('DATA - Baseline'!AW756="Rushed",2,IF('DATA - Baseline'!AW756="Happy",3,IF('DATA - Baseline'!AW756="Tired",4,""))))</f>
        <v/>
      </c>
      <c r="AX756" s="178" t="str">
        <f>IF('DATA - Baseline'!AX756="Relaxed",1,IF('DATA - Baseline'!AX756="Rushed",2,IF('DATA - Baseline'!AX756="Happy",3,IF('DATA - Baseline'!AX756="Tired",4,""))))</f>
        <v/>
      </c>
      <c r="AY756" s="154"/>
      <c r="AZ756" s="314" t="str">
        <f>IF('DATA - Baseline'!AZ756="Yes",1,IF('DATA - Baseline'!AZ756="No",2,""))</f>
        <v/>
      </c>
      <c r="BA756" s="273"/>
      <c r="BB756" s="159"/>
      <c r="BC756" s="159"/>
      <c r="BE756" s="175"/>
    </row>
    <row r="757" spans="1:57" s="132" customFormat="1" ht="15" x14ac:dyDescent="0.3">
      <c r="A757" s="148"/>
      <c r="B757" s="149"/>
      <c r="C757" s="236" t="str">
        <f t="shared" si="11"/>
        <v/>
      </c>
      <c r="D757" s="198" t="str">
        <f>IF('DATA - Baseline'!D757="","",'DATA - Baseline'!D757)</f>
        <v/>
      </c>
      <c r="E757" s="178" t="str">
        <f>IF('DATA - Baseline'!E757="","",'DATA - Baseline'!E757)</f>
        <v/>
      </c>
      <c r="F757" s="178" t="str">
        <f>IF('DATA - Baseline'!F757="","",'DATA - Baseline'!F757)</f>
        <v/>
      </c>
      <c r="G757" s="178" t="str">
        <f>IF('DATA - Baseline'!G756="","",INDEX(Codes,MATCH('DATA - Baseline'!G756,Modes,0)))</f>
        <v/>
      </c>
      <c r="H757" s="178"/>
      <c r="I757" s="178" t="str">
        <f>IF('DATA - Baseline'!I757="","",INDEX(Codes,MATCH('DATA - Baseline'!I757,Modes,0)))</f>
        <v/>
      </c>
      <c r="J757" s="134"/>
      <c r="K757" s="192" t="str">
        <f>IF('DATA - Baseline'!K757=0,"",IF('DATA - Baseline'!K757="","",'DATA - Baseline'!K757))</f>
        <v/>
      </c>
      <c r="L757" s="192" t="str">
        <f>IF('DATA - Baseline'!L757="Yes",1,IF('DATA - Baseline'!L757="No",2,""))</f>
        <v/>
      </c>
      <c r="M757" s="192" t="str">
        <f>IF('DATA - Baseline'!M757="Yes",1,IF('DATA - Baseline'!M757="No",2,""))</f>
        <v/>
      </c>
      <c r="N757" s="178" t="str">
        <f>IF('DATA - Baseline'!N757="Relaxed",1,IF('DATA - Baseline'!N757="Rushed",2,IF('DATA - Baseline'!N757="Happy",3,IF('DATA - Baseline'!N757="Frustrated",4,IF('DATA - Baseline'!N757="Other",5,"")))))</f>
        <v/>
      </c>
      <c r="O757" s="176"/>
      <c r="P757" s="178" t="str">
        <f>IF('DATA - Baseline'!P757="","",'DATA - Baseline'!P757)</f>
        <v/>
      </c>
      <c r="Q757" s="178" t="str">
        <f>IF('DATA - Baseline'!Q757="Boy",1,IF('DATA - Baseline'!Q757="Girl",2,""))</f>
        <v/>
      </c>
      <c r="R757" s="192" t="str">
        <f>IF('DATA - Baseline'!R757&gt;0,'DATA - Baseline'!R757,"")</f>
        <v/>
      </c>
      <c r="S757" s="178" t="str">
        <f>IF('DATA - Baseline'!S757="Less than 0.5km",1,IF('DATA - Baseline'!S757="0.51 to 1.59km",2,IF('DATA - Baseline'!S757="1.6 to 3km",3,IF('DATA - Baseline'!S757="Over 3km",4, ""))))</f>
        <v/>
      </c>
      <c r="T757" s="126"/>
      <c r="U757" s="135"/>
      <c r="V757" s="135"/>
      <c r="W757" s="135"/>
      <c r="X757" s="135"/>
      <c r="Y757" s="135"/>
      <c r="Z757" s="178" t="str">
        <f>IF('DATA - Baseline'!Z757="STRONGLY AGREE",1,IF('DATA - Baseline'!Z757="AGREE",2,IF('DATA - Baseline'!Z757="DISAGREE",3,IF('DATA - Baseline'!Z757="STRONGLY DISAGREE",4, ""))))</f>
        <v/>
      </c>
      <c r="AA757" s="178" t="str">
        <f>IF(C757="","",(IF(COUNTA('DATA - Baseline'!AB757:AV757)&gt;0,1,2)))</f>
        <v/>
      </c>
      <c r="AB757" s="152"/>
      <c r="AC757" s="153"/>
      <c r="AD757" s="153"/>
      <c r="AE757" s="153"/>
      <c r="AF757" s="153"/>
      <c r="AG757" s="153"/>
      <c r="AH757" s="151"/>
      <c r="AI757" s="156"/>
      <c r="AJ757" s="156"/>
      <c r="AK757" s="156"/>
      <c r="AL757" s="156"/>
      <c r="AM757" s="156"/>
      <c r="AN757" s="156"/>
      <c r="AO757" s="157"/>
      <c r="AP757" s="158"/>
      <c r="AQ757" s="158"/>
      <c r="AR757" s="158"/>
      <c r="AS757" s="158"/>
      <c r="AT757" s="158"/>
      <c r="AU757" s="158"/>
      <c r="AV757" s="158"/>
      <c r="AW757" s="178" t="str">
        <f>IF('DATA - Baseline'!AW757="Relaxed",1,IF('DATA - Baseline'!AW757="Rushed",2,IF('DATA - Baseline'!AW757="Happy",3,IF('DATA - Baseline'!AW757="Tired",4,""))))</f>
        <v/>
      </c>
      <c r="AX757" s="178" t="str">
        <f>IF('DATA - Baseline'!AX757="Relaxed",1,IF('DATA - Baseline'!AX757="Rushed",2,IF('DATA - Baseline'!AX757="Happy",3,IF('DATA - Baseline'!AX757="Tired",4,""))))</f>
        <v/>
      </c>
      <c r="AY757" s="154"/>
      <c r="AZ757" s="314" t="str">
        <f>IF('DATA - Baseline'!AZ757="Yes",1,IF('DATA - Baseline'!AZ757="No",2,""))</f>
        <v/>
      </c>
      <c r="BA757" s="273"/>
      <c r="BB757" s="159"/>
      <c r="BC757" s="159"/>
      <c r="BE757" s="175"/>
    </row>
    <row r="758" spans="1:57" s="132" customFormat="1" ht="15" x14ac:dyDescent="0.3">
      <c r="A758" s="148"/>
      <c r="B758" s="149"/>
      <c r="C758" s="236" t="str">
        <f t="shared" si="11"/>
        <v/>
      </c>
      <c r="D758" s="198" t="str">
        <f>IF('DATA - Baseline'!D758="","",'DATA - Baseline'!D758)</f>
        <v/>
      </c>
      <c r="E758" s="178" t="str">
        <f>IF('DATA - Baseline'!E758="","",'DATA - Baseline'!E758)</f>
        <v/>
      </c>
      <c r="F758" s="178" t="str">
        <f>IF('DATA - Baseline'!F758="","",'DATA - Baseline'!F758)</f>
        <v/>
      </c>
      <c r="G758" s="178" t="str">
        <f>IF('DATA - Baseline'!G757="","",INDEX(Codes,MATCH('DATA - Baseline'!G757,Modes,0)))</f>
        <v/>
      </c>
      <c r="H758" s="178"/>
      <c r="I758" s="178" t="str">
        <f>IF('DATA - Baseline'!I758="","",INDEX(Codes,MATCH('DATA - Baseline'!I758,Modes,0)))</f>
        <v/>
      </c>
      <c r="J758" s="134"/>
      <c r="K758" s="192" t="str">
        <f>IF('DATA - Baseline'!K758=0,"",IF('DATA - Baseline'!K758="","",'DATA - Baseline'!K758))</f>
        <v/>
      </c>
      <c r="L758" s="192" t="str">
        <f>IF('DATA - Baseline'!L758="Yes",1,IF('DATA - Baseline'!L758="No",2,""))</f>
        <v/>
      </c>
      <c r="M758" s="192" t="str">
        <f>IF('DATA - Baseline'!M758="Yes",1,IF('DATA - Baseline'!M758="No",2,""))</f>
        <v/>
      </c>
      <c r="N758" s="178" t="str">
        <f>IF('DATA - Baseline'!N758="Relaxed",1,IF('DATA - Baseline'!N758="Rushed",2,IF('DATA - Baseline'!N758="Happy",3,IF('DATA - Baseline'!N758="Frustrated",4,IF('DATA - Baseline'!N758="Other",5,"")))))</f>
        <v/>
      </c>
      <c r="O758" s="176"/>
      <c r="P758" s="178" t="str">
        <f>IF('DATA - Baseline'!P758="","",'DATA - Baseline'!P758)</f>
        <v/>
      </c>
      <c r="Q758" s="178" t="str">
        <f>IF('DATA - Baseline'!Q758="Boy",1,IF('DATA - Baseline'!Q758="Girl",2,""))</f>
        <v/>
      </c>
      <c r="R758" s="192" t="str">
        <f>IF('DATA - Baseline'!R758&gt;0,'DATA - Baseline'!R758,"")</f>
        <v/>
      </c>
      <c r="S758" s="178" t="str">
        <f>IF('DATA - Baseline'!S758="Less than 0.5km",1,IF('DATA - Baseline'!S758="0.51 to 1.59km",2,IF('DATA - Baseline'!S758="1.6 to 3km",3,IF('DATA - Baseline'!S758="Over 3km",4, ""))))</f>
        <v/>
      </c>
      <c r="T758" s="126"/>
      <c r="U758" s="135"/>
      <c r="V758" s="135"/>
      <c r="W758" s="135"/>
      <c r="X758" s="135"/>
      <c r="Y758" s="135"/>
      <c r="Z758" s="178" t="str">
        <f>IF('DATA - Baseline'!Z758="STRONGLY AGREE",1,IF('DATA - Baseline'!Z758="AGREE",2,IF('DATA - Baseline'!Z758="DISAGREE",3,IF('DATA - Baseline'!Z758="STRONGLY DISAGREE",4, ""))))</f>
        <v/>
      </c>
      <c r="AA758" s="178" t="str">
        <f>IF(C758="","",(IF(COUNTA('DATA - Baseline'!AB758:AV758)&gt;0,1,2)))</f>
        <v/>
      </c>
      <c r="AB758" s="152"/>
      <c r="AC758" s="153"/>
      <c r="AD758" s="153"/>
      <c r="AE758" s="153"/>
      <c r="AF758" s="153"/>
      <c r="AG758" s="153"/>
      <c r="AH758" s="150"/>
      <c r="AI758" s="156"/>
      <c r="AJ758" s="156"/>
      <c r="AK758" s="156"/>
      <c r="AL758" s="156"/>
      <c r="AM758" s="156"/>
      <c r="AN758" s="156"/>
      <c r="AO758" s="157"/>
      <c r="AP758" s="158"/>
      <c r="AQ758" s="158"/>
      <c r="AR758" s="158"/>
      <c r="AS758" s="158"/>
      <c r="AT758" s="158"/>
      <c r="AU758" s="158"/>
      <c r="AV758" s="158"/>
      <c r="AW758" s="178" t="str">
        <f>IF('DATA - Baseline'!AW758="Relaxed",1,IF('DATA - Baseline'!AW758="Rushed",2,IF('DATA - Baseline'!AW758="Happy",3,IF('DATA - Baseline'!AW758="Tired",4,""))))</f>
        <v/>
      </c>
      <c r="AX758" s="178" t="str">
        <f>IF('DATA - Baseline'!AX758="Relaxed",1,IF('DATA - Baseline'!AX758="Rushed",2,IF('DATA - Baseline'!AX758="Happy",3,IF('DATA - Baseline'!AX758="Tired",4,""))))</f>
        <v/>
      </c>
      <c r="AY758" s="154"/>
      <c r="AZ758" s="314" t="str">
        <f>IF('DATA - Baseline'!AZ758="Yes",1,IF('DATA - Baseline'!AZ758="No",2,""))</f>
        <v/>
      </c>
      <c r="BA758" s="273"/>
      <c r="BB758" s="159"/>
      <c r="BC758" s="159"/>
      <c r="BE758" s="175"/>
    </row>
    <row r="759" spans="1:57" s="132" customFormat="1" ht="15" x14ac:dyDescent="0.3">
      <c r="A759" s="148"/>
      <c r="B759" s="149"/>
      <c r="C759" s="236" t="str">
        <f t="shared" si="11"/>
        <v/>
      </c>
      <c r="D759" s="198" t="str">
        <f>IF('DATA - Baseline'!D759="","",'DATA - Baseline'!D759)</f>
        <v/>
      </c>
      <c r="E759" s="178" t="str">
        <f>IF('DATA - Baseline'!E759="","",'DATA - Baseline'!E759)</f>
        <v/>
      </c>
      <c r="F759" s="178" t="str">
        <f>IF('DATA - Baseline'!F759="","",'DATA - Baseline'!F759)</f>
        <v/>
      </c>
      <c r="G759" s="178" t="str">
        <f>IF('DATA - Baseline'!G758="","",INDEX(Codes,MATCH('DATA - Baseline'!G758,Modes,0)))</f>
        <v/>
      </c>
      <c r="H759" s="178"/>
      <c r="I759" s="178" t="str">
        <f>IF('DATA - Baseline'!I759="","",INDEX(Codes,MATCH('DATA - Baseline'!I759,Modes,0)))</f>
        <v/>
      </c>
      <c r="J759" s="134"/>
      <c r="K759" s="192" t="str">
        <f>IF('DATA - Baseline'!K759=0,"",IF('DATA - Baseline'!K759="","",'DATA - Baseline'!K759))</f>
        <v/>
      </c>
      <c r="L759" s="192" t="str">
        <f>IF('DATA - Baseline'!L759="Yes",1,IF('DATA - Baseline'!L759="No",2,""))</f>
        <v/>
      </c>
      <c r="M759" s="192" t="str">
        <f>IF('DATA - Baseline'!M759="Yes",1,IF('DATA - Baseline'!M759="No",2,""))</f>
        <v/>
      </c>
      <c r="N759" s="178" t="str">
        <f>IF('DATA - Baseline'!N759="Relaxed",1,IF('DATA - Baseline'!N759="Rushed",2,IF('DATA - Baseline'!N759="Happy",3,IF('DATA - Baseline'!N759="Frustrated",4,IF('DATA - Baseline'!N759="Other",5,"")))))</f>
        <v/>
      </c>
      <c r="O759" s="176"/>
      <c r="P759" s="178" t="str">
        <f>IF('DATA - Baseline'!P759="","",'DATA - Baseline'!P759)</f>
        <v/>
      </c>
      <c r="Q759" s="178" t="str">
        <f>IF('DATA - Baseline'!Q759="Boy",1,IF('DATA - Baseline'!Q759="Girl",2,""))</f>
        <v/>
      </c>
      <c r="R759" s="192" t="str">
        <f>IF('DATA - Baseline'!R759&gt;0,'DATA - Baseline'!R759,"")</f>
        <v/>
      </c>
      <c r="S759" s="178" t="str">
        <f>IF('DATA - Baseline'!S759="Less than 0.5km",1,IF('DATA - Baseline'!S759="0.51 to 1.59km",2,IF('DATA - Baseline'!S759="1.6 to 3km",3,IF('DATA - Baseline'!S759="Over 3km",4, ""))))</f>
        <v/>
      </c>
      <c r="T759" s="126"/>
      <c r="U759" s="135"/>
      <c r="V759" s="135"/>
      <c r="W759" s="135"/>
      <c r="X759" s="135"/>
      <c r="Y759" s="135"/>
      <c r="Z759" s="178" t="str">
        <f>IF('DATA - Baseline'!Z759="STRONGLY AGREE",1,IF('DATA - Baseline'!Z759="AGREE",2,IF('DATA - Baseline'!Z759="DISAGREE",3,IF('DATA - Baseline'!Z759="STRONGLY DISAGREE",4, ""))))</f>
        <v/>
      </c>
      <c r="AA759" s="178" t="str">
        <f>IF(C759="","",(IF(COUNTA('DATA - Baseline'!AB759:AV759)&gt;0,1,2)))</f>
        <v/>
      </c>
      <c r="AB759" s="152"/>
      <c r="AC759" s="153"/>
      <c r="AD759" s="153"/>
      <c r="AE759" s="153"/>
      <c r="AF759" s="153"/>
      <c r="AG759" s="153"/>
      <c r="AH759" s="151"/>
      <c r="AI759" s="156"/>
      <c r="AJ759" s="156"/>
      <c r="AK759" s="156"/>
      <c r="AL759" s="156"/>
      <c r="AM759" s="156"/>
      <c r="AN759" s="156"/>
      <c r="AO759" s="157"/>
      <c r="AP759" s="158"/>
      <c r="AQ759" s="158"/>
      <c r="AR759" s="158"/>
      <c r="AS759" s="158"/>
      <c r="AT759" s="158"/>
      <c r="AU759" s="158"/>
      <c r="AV759" s="158"/>
      <c r="AW759" s="178" t="str">
        <f>IF('DATA - Baseline'!AW759="Relaxed",1,IF('DATA - Baseline'!AW759="Rushed",2,IF('DATA - Baseline'!AW759="Happy",3,IF('DATA - Baseline'!AW759="Tired",4,""))))</f>
        <v/>
      </c>
      <c r="AX759" s="178" t="str">
        <f>IF('DATA - Baseline'!AX759="Relaxed",1,IF('DATA - Baseline'!AX759="Rushed",2,IF('DATA - Baseline'!AX759="Happy",3,IF('DATA - Baseline'!AX759="Tired",4,""))))</f>
        <v/>
      </c>
      <c r="AY759" s="154"/>
      <c r="AZ759" s="314" t="str">
        <f>IF('DATA - Baseline'!AZ759="Yes",1,IF('DATA - Baseline'!AZ759="No",2,""))</f>
        <v/>
      </c>
      <c r="BA759" s="273"/>
      <c r="BB759" s="159"/>
      <c r="BC759" s="159"/>
      <c r="BE759" s="175"/>
    </row>
    <row r="760" spans="1:57" s="132" customFormat="1" ht="15" x14ac:dyDescent="0.3">
      <c r="A760" s="148"/>
      <c r="B760" s="149"/>
      <c r="C760" s="236" t="str">
        <f t="shared" si="11"/>
        <v/>
      </c>
      <c r="D760" s="198" t="str">
        <f>IF('DATA - Baseline'!D760="","",'DATA - Baseline'!D760)</f>
        <v/>
      </c>
      <c r="E760" s="178" t="str">
        <f>IF('DATA - Baseline'!E760="","",'DATA - Baseline'!E760)</f>
        <v/>
      </c>
      <c r="F760" s="178" t="str">
        <f>IF('DATA - Baseline'!F760="","",'DATA - Baseline'!F760)</f>
        <v/>
      </c>
      <c r="G760" s="178" t="str">
        <f>IF('DATA - Baseline'!G759="","",INDEX(Codes,MATCH('DATA - Baseline'!G759,Modes,0)))</f>
        <v/>
      </c>
      <c r="H760" s="178"/>
      <c r="I760" s="178" t="str">
        <f>IF('DATA - Baseline'!I760="","",INDEX(Codes,MATCH('DATA - Baseline'!I760,Modes,0)))</f>
        <v/>
      </c>
      <c r="J760" s="134"/>
      <c r="K760" s="192" t="str">
        <f>IF('DATA - Baseline'!K760=0,"",IF('DATA - Baseline'!K760="","",'DATA - Baseline'!K760))</f>
        <v/>
      </c>
      <c r="L760" s="192" t="str">
        <f>IF('DATA - Baseline'!L760="Yes",1,IF('DATA - Baseline'!L760="No",2,""))</f>
        <v/>
      </c>
      <c r="M760" s="192" t="str">
        <f>IF('DATA - Baseline'!M760="Yes",1,IF('DATA - Baseline'!M760="No",2,""))</f>
        <v/>
      </c>
      <c r="N760" s="178" t="str">
        <f>IF('DATA - Baseline'!N760="Relaxed",1,IF('DATA - Baseline'!N760="Rushed",2,IF('DATA - Baseline'!N760="Happy",3,IF('DATA - Baseline'!N760="Frustrated",4,IF('DATA - Baseline'!N760="Other",5,"")))))</f>
        <v/>
      </c>
      <c r="O760" s="176"/>
      <c r="P760" s="178" t="str">
        <f>IF('DATA - Baseline'!P760="","",'DATA - Baseline'!P760)</f>
        <v/>
      </c>
      <c r="Q760" s="178" t="str">
        <f>IF('DATA - Baseline'!Q760="Boy",1,IF('DATA - Baseline'!Q760="Girl",2,""))</f>
        <v/>
      </c>
      <c r="R760" s="192" t="str">
        <f>IF('DATA - Baseline'!R760&gt;0,'DATA - Baseline'!R760,"")</f>
        <v/>
      </c>
      <c r="S760" s="178" t="str">
        <f>IF('DATA - Baseline'!S760="Less than 0.5km",1,IF('DATA - Baseline'!S760="0.51 to 1.59km",2,IF('DATA - Baseline'!S760="1.6 to 3km",3,IF('DATA - Baseline'!S760="Over 3km",4, ""))))</f>
        <v/>
      </c>
      <c r="T760" s="126"/>
      <c r="U760" s="135"/>
      <c r="V760" s="135"/>
      <c r="W760" s="135"/>
      <c r="X760" s="135"/>
      <c r="Y760" s="135"/>
      <c r="Z760" s="178" t="str">
        <f>IF('DATA - Baseline'!Z760="STRONGLY AGREE",1,IF('DATA - Baseline'!Z760="AGREE",2,IF('DATA - Baseline'!Z760="DISAGREE",3,IF('DATA - Baseline'!Z760="STRONGLY DISAGREE",4, ""))))</f>
        <v/>
      </c>
      <c r="AA760" s="178" t="str">
        <f>IF(C760="","",(IF(COUNTA('DATA - Baseline'!AB760:AV760)&gt;0,1,2)))</f>
        <v/>
      </c>
      <c r="AB760" s="152"/>
      <c r="AC760" s="153"/>
      <c r="AD760" s="153"/>
      <c r="AE760" s="153"/>
      <c r="AF760" s="153"/>
      <c r="AG760" s="153"/>
      <c r="AH760" s="151"/>
      <c r="AI760" s="156"/>
      <c r="AJ760" s="156"/>
      <c r="AK760" s="156"/>
      <c r="AL760" s="156"/>
      <c r="AM760" s="156"/>
      <c r="AN760" s="156"/>
      <c r="AO760" s="157"/>
      <c r="AP760" s="158"/>
      <c r="AQ760" s="158"/>
      <c r="AR760" s="158"/>
      <c r="AS760" s="158"/>
      <c r="AT760" s="158"/>
      <c r="AU760" s="158"/>
      <c r="AV760" s="158"/>
      <c r="AW760" s="178" t="str">
        <f>IF('DATA - Baseline'!AW760="Relaxed",1,IF('DATA - Baseline'!AW760="Rushed",2,IF('DATA - Baseline'!AW760="Happy",3,IF('DATA - Baseline'!AW760="Tired",4,""))))</f>
        <v/>
      </c>
      <c r="AX760" s="178" t="str">
        <f>IF('DATA - Baseline'!AX760="Relaxed",1,IF('DATA - Baseline'!AX760="Rushed",2,IF('DATA - Baseline'!AX760="Happy",3,IF('DATA - Baseline'!AX760="Tired",4,""))))</f>
        <v/>
      </c>
      <c r="AY760" s="154"/>
      <c r="AZ760" s="314" t="str">
        <f>IF('DATA - Baseline'!AZ760="Yes",1,IF('DATA - Baseline'!AZ760="No",2,""))</f>
        <v/>
      </c>
      <c r="BA760" s="273"/>
      <c r="BB760" s="159"/>
      <c r="BC760" s="159"/>
      <c r="BE760" s="175"/>
    </row>
    <row r="761" spans="1:57" s="132" customFormat="1" ht="15" x14ac:dyDescent="0.3">
      <c r="A761" s="148"/>
      <c r="B761" s="149"/>
      <c r="C761" s="236" t="str">
        <f t="shared" si="11"/>
        <v/>
      </c>
      <c r="D761" s="198" t="str">
        <f>IF('DATA - Baseline'!D761="","",'DATA - Baseline'!D761)</f>
        <v/>
      </c>
      <c r="E761" s="178" t="str">
        <f>IF('DATA - Baseline'!E761="","",'DATA - Baseline'!E761)</f>
        <v/>
      </c>
      <c r="F761" s="178" t="str">
        <f>IF('DATA - Baseline'!F761="","",'DATA - Baseline'!F761)</f>
        <v/>
      </c>
      <c r="G761" s="178" t="str">
        <f>IF('DATA - Baseline'!G760="","",INDEX(Codes,MATCH('DATA - Baseline'!G760,Modes,0)))</f>
        <v/>
      </c>
      <c r="H761" s="178"/>
      <c r="I761" s="178" t="str">
        <f>IF('DATA - Baseline'!I761="","",INDEX(Codes,MATCH('DATA - Baseline'!I761,Modes,0)))</f>
        <v/>
      </c>
      <c r="J761" s="134"/>
      <c r="K761" s="192" t="str">
        <f>IF('DATA - Baseline'!K761=0,"",IF('DATA - Baseline'!K761="","",'DATA - Baseline'!K761))</f>
        <v/>
      </c>
      <c r="L761" s="192" t="str">
        <f>IF('DATA - Baseline'!L761="Yes",1,IF('DATA - Baseline'!L761="No",2,""))</f>
        <v/>
      </c>
      <c r="M761" s="192" t="str">
        <f>IF('DATA - Baseline'!M761="Yes",1,IF('DATA - Baseline'!M761="No",2,""))</f>
        <v/>
      </c>
      <c r="N761" s="178" t="str">
        <f>IF('DATA - Baseline'!N761="Relaxed",1,IF('DATA - Baseline'!N761="Rushed",2,IF('DATA - Baseline'!N761="Happy",3,IF('DATA - Baseline'!N761="Frustrated",4,IF('DATA - Baseline'!N761="Other",5,"")))))</f>
        <v/>
      </c>
      <c r="O761" s="176"/>
      <c r="P761" s="178" t="str">
        <f>IF('DATA - Baseline'!P761="","",'DATA - Baseline'!P761)</f>
        <v/>
      </c>
      <c r="Q761" s="178" t="str">
        <f>IF('DATA - Baseline'!Q761="Boy",1,IF('DATA - Baseline'!Q761="Girl",2,""))</f>
        <v/>
      </c>
      <c r="R761" s="192" t="str">
        <f>IF('DATA - Baseline'!R761&gt;0,'DATA - Baseline'!R761,"")</f>
        <v/>
      </c>
      <c r="S761" s="178" t="str">
        <f>IF('DATA - Baseline'!S761="Less than 0.5km",1,IF('DATA - Baseline'!S761="0.51 to 1.59km",2,IF('DATA - Baseline'!S761="1.6 to 3km",3,IF('DATA - Baseline'!S761="Over 3km",4, ""))))</f>
        <v/>
      </c>
      <c r="T761" s="126"/>
      <c r="U761" s="135"/>
      <c r="V761" s="135"/>
      <c r="W761" s="135"/>
      <c r="X761" s="135"/>
      <c r="Y761" s="135"/>
      <c r="Z761" s="178" t="str">
        <f>IF('DATA - Baseline'!Z761="STRONGLY AGREE",1,IF('DATA - Baseline'!Z761="AGREE",2,IF('DATA - Baseline'!Z761="DISAGREE",3,IF('DATA - Baseline'!Z761="STRONGLY DISAGREE",4, ""))))</f>
        <v/>
      </c>
      <c r="AA761" s="178" t="str">
        <f>IF(C761="","",(IF(COUNTA('DATA - Baseline'!AB761:AV761)&gt;0,1,2)))</f>
        <v/>
      </c>
      <c r="AB761" s="152"/>
      <c r="AC761" s="153"/>
      <c r="AD761" s="153"/>
      <c r="AE761" s="153"/>
      <c r="AF761" s="153"/>
      <c r="AG761" s="153"/>
      <c r="AH761" s="150"/>
      <c r="AI761" s="156"/>
      <c r="AJ761" s="156"/>
      <c r="AK761" s="156"/>
      <c r="AL761" s="156"/>
      <c r="AM761" s="156"/>
      <c r="AN761" s="156"/>
      <c r="AO761" s="157"/>
      <c r="AP761" s="158"/>
      <c r="AQ761" s="158"/>
      <c r="AR761" s="158"/>
      <c r="AS761" s="158"/>
      <c r="AT761" s="158"/>
      <c r="AU761" s="158"/>
      <c r="AV761" s="158"/>
      <c r="AW761" s="178" t="str">
        <f>IF('DATA - Baseline'!AW761="Relaxed",1,IF('DATA - Baseline'!AW761="Rushed",2,IF('DATA - Baseline'!AW761="Happy",3,IF('DATA - Baseline'!AW761="Tired",4,""))))</f>
        <v/>
      </c>
      <c r="AX761" s="178" t="str">
        <f>IF('DATA - Baseline'!AX761="Relaxed",1,IF('DATA - Baseline'!AX761="Rushed",2,IF('DATA - Baseline'!AX761="Happy",3,IF('DATA - Baseline'!AX761="Tired",4,""))))</f>
        <v/>
      </c>
      <c r="AY761" s="154"/>
      <c r="AZ761" s="314" t="str">
        <f>IF('DATA - Baseline'!AZ761="Yes",1,IF('DATA - Baseline'!AZ761="No",2,""))</f>
        <v/>
      </c>
      <c r="BA761" s="273"/>
      <c r="BB761" s="159"/>
      <c r="BC761" s="159"/>
      <c r="BE761" s="175"/>
    </row>
    <row r="762" spans="1:57" s="132" customFormat="1" ht="15" x14ac:dyDescent="0.3">
      <c r="A762" s="148"/>
      <c r="B762" s="149"/>
      <c r="C762" s="236" t="str">
        <f t="shared" si="11"/>
        <v/>
      </c>
      <c r="D762" s="198" t="str">
        <f>IF('DATA - Baseline'!D762="","",'DATA - Baseline'!D762)</f>
        <v/>
      </c>
      <c r="E762" s="178" t="str">
        <f>IF('DATA - Baseline'!E762="","",'DATA - Baseline'!E762)</f>
        <v/>
      </c>
      <c r="F762" s="178" t="str">
        <f>IF('DATA - Baseline'!F762="","",'DATA - Baseline'!F762)</f>
        <v/>
      </c>
      <c r="G762" s="178" t="str">
        <f>IF('DATA - Baseline'!G761="","",INDEX(Codes,MATCH('DATA - Baseline'!G761,Modes,0)))</f>
        <v/>
      </c>
      <c r="H762" s="178"/>
      <c r="I762" s="178" t="str">
        <f>IF('DATA - Baseline'!I762="","",INDEX(Codes,MATCH('DATA - Baseline'!I762,Modes,0)))</f>
        <v/>
      </c>
      <c r="J762" s="134"/>
      <c r="K762" s="192" t="str">
        <f>IF('DATA - Baseline'!K762=0,"",IF('DATA - Baseline'!K762="","",'DATA - Baseline'!K762))</f>
        <v/>
      </c>
      <c r="L762" s="192" t="str">
        <f>IF('DATA - Baseline'!L762="Yes",1,IF('DATA - Baseline'!L762="No",2,""))</f>
        <v/>
      </c>
      <c r="M762" s="192" t="str">
        <f>IF('DATA - Baseline'!M762="Yes",1,IF('DATA - Baseline'!M762="No",2,""))</f>
        <v/>
      </c>
      <c r="N762" s="178" t="str">
        <f>IF('DATA - Baseline'!N762="Relaxed",1,IF('DATA - Baseline'!N762="Rushed",2,IF('DATA - Baseline'!N762="Happy",3,IF('DATA - Baseline'!N762="Frustrated",4,IF('DATA - Baseline'!N762="Other",5,"")))))</f>
        <v/>
      </c>
      <c r="O762" s="176"/>
      <c r="P762" s="178" t="str">
        <f>IF('DATA - Baseline'!P762="","",'DATA - Baseline'!P762)</f>
        <v/>
      </c>
      <c r="Q762" s="178" t="str">
        <f>IF('DATA - Baseline'!Q762="Boy",1,IF('DATA - Baseline'!Q762="Girl",2,""))</f>
        <v/>
      </c>
      <c r="R762" s="192" t="str">
        <f>IF('DATA - Baseline'!R762&gt;0,'DATA - Baseline'!R762,"")</f>
        <v/>
      </c>
      <c r="S762" s="178" t="str">
        <f>IF('DATA - Baseline'!S762="Less than 0.5km",1,IF('DATA - Baseline'!S762="0.51 to 1.59km",2,IF('DATA - Baseline'!S762="1.6 to 3km",3,IF('DATA - Baseline'!S762="Over 3km",4, ""))))</f>
        <v/>
      </c>
      <c r="T762" s="126"/>
      <c r="U762" s="135"/>
      <c r="V762" s="135"/>
      <c r="W762" s="135"/>
      <c r="X762" s="135"/>
      <c r="Y762" s="135"/>
      <c r="Z762" s="178" t="str">
        <f>IF('DATA - Baseline'!Z762="STRONGLY AGREE",1,IF('DATA - Baseline'!Z762="AGREE",2,IF('DATA - Baseline'!Z762="DISAGREE",3,IF('DATA - Baseline'!Z762="STRONGLY DISAGREE",4, ""))))</f>
        <v/>
      </c>
      <c r="AA762" s="178" t="str">
        <f>IF(C762="","",(IF(COUNTA('DATA - Baseline'!AB762:AV762)&gt;0,1,2)))</f>
        <v/>
      </c>
      <c r="AB762" s="152"/>
      <c r="AC762" s="153"/>
      <c r="AD762" s="153"/>
      <c r="AE762" s="153"/>
      <c r="AF762" s="153"/>
      <c r="AG762" s="153"/>
      <c r="AH762" s="151"/>
      <c r="AI762" s="156"/>
      <c r="AJ762" s="156"/>
      <c r="AK762" s="156"/>
      <c r="AL762" s="156"/>
      <c r="AM762" s="156"/>
      <c r="AN762" s="156"/>
      <c r="AO762" s="157"/>
      <c r="AP762" s="158"/>
      <c r="AQ762" s="158"/>
      <c r="AR762" s="158"/>
      <c r="AS762" s="158"/>
      <c r="AT762" s="158"/>
      <c r="AU762" s="158"/>
      <c r="AV762" s="158"/>
      <c r="AW762" s="178" t="str">
        <f>IF('DATA - Baseline'!AW762="Relaxed",1,IF('DATA - Baseline'!AW762="Rushed",2,IF('DATA - Baseline'!AW762="Happy",3,IF('DATA - Baseline'!AW762="Tired",4,""))))</f>
        <v/>
      </c>
      <c r="AX762" s="178" t="str">
        <f>IF('DATA - Baseline'!AX762="Relaxed",1,IF('DATA - Baseline'!AX762="Rushed",2,IF('DATA - Baseline'!AX762="Happy",3,IF('DATA - Baseline'!AX762="Tired",4,""))))</f>
        <v/>
      </c>
      <c r="AY762" s="154"/>
      <c r="AZ762" s="314" t="str">
        <f>IF('DATA - Baseline'!AZ762="Yes",1,IF('DATA - Baseline'!AZ762="No",2,""))</f>
        <v/>
      </c>
      <c r="BA762" s="273"/>
      <c r="BB762" s="159"/>
      <c r="BC762" s="159"/>
      <c r="BE762" s="175"/>
    </row>
    <row r="763" spans="1:57" s="132" customFormat="1" ht="15" x14ac:dyDescent="0.3">
      <c r="A763" s="148"/>
      <c r="B763" s="149"/>
      <c r="C763" s="236" t="str">
        <f t="shared" si="11"/>
        <v/>
      </c>
      <c r="D763" s="198" t="str">
        <f>IF('DATA - Baseline'!D763="","",'DATA - Baseline'!D763)</f>
        <v/>
      </c>
      <c r="E763" s="178" t="str">
        <f>IF('DATA - Baseline'!E763="","",'DATA - Baseline'!E763)</f>
        <v/>
      </c>
      <c r="F763" s="178" t="str">
        <f>IF('DATA - Baseline'!F763="","",'DATA - Baseline'!F763)</f>
        <v/>
      </c>
      <c r="G763" s="178" t="str">
        <f>IF('DATA - Baseline'!G762="","",INDEX(Codes,MATCH('DATA - Baseline'!G762,Modes,0)))</f>
        <v/>
      </c>
      <c r="H763" s="178"/>
      <c r="I763" s="178" t="str">
        <f>IF('DATA - Baseline'!I763="","",INDEX(Codes,MATCH('DATA - Baseline'!I763,Modes,0)))</f>
        <v/>
      </c>
      <c r="J763" s="134"/>
      <c r="K763" s="192" t="str">
        <f>IF('DATA - Baseline'!K763=0,"",IF('DATA - Baseline'!K763="","",'DATA - Baseline'!K763))</f>
        <v/>
      </c>
      <c r="L763" s="192" t="str">
        <f>IF('DATA - Baseline'!L763="Yes",1,IF('DATA - Baseline'!L763="No",2,""))</f>
        <v/>
      </c>
      <c r="M763" s="192" t="str">
        <f>IF('DATA - Baseline'!M763="Yes",1,IF('DATA - Baseline'!M763="No",2,""))</f>
        <v/>
      </c>
      <c r="N763" s="178" t="str">
        <f>IF('DATA - Baseline'!N763="Relaxed",1,IF('DATA - Baseline'!N763="Rushed",2,IF('DATA - Baseline'!N763="Happy",3,IF('DATA - Baseline'!N763="Frustrated",4,IF('DATA - Baseline'!N763="Other",5,"")))))</f>
        <v/>
      </c>
      <c r="O763" s="176"/>
      <c r="P763" s="178" t="str">
        <f>IF('DATA - Baseline'!P763="","",'DATA - Baseline'!P763)</f>
        <v/>
      </c>
      <c r="Q763" s="178" t="str">
        <f>IF('DATA - Baseline'!Q763="Boy",1,IF('DATA - Baseline'!Q763="Girl",2,""))</f>
        <v/>
      </c>
      <c r="R763" s="192" t="str">
        <f>IF('DATA - Baseline'!R763&gt;0,'DATA - Baseline'!R763,"")</f>
        <v/>
      </c>
      <c r="S763" s="178" t="str">
        <f>IF('DATA - Baseline'!S763="Less than 0.5km",1,IF('DATA - Baseline'!S763="0.51 to 1.59km",2,IF('DATA - Baseline'!S763="1.6 to 3km",3,IF('DATA - Baseline'!S763="Over 3km",4, ""))))</f>
        <v/>
      </c>
      <c r="T763" s="126"/>
      <c r="U763" s="135"/>
      <c r="V763" s="135"/>
      <c r="W763" s="135"/>
      <c r="X763" s="135"/>
      <c r="Y763" s="135"/>
      <c r="Z763" s="178" t="str">
        <f>IF('DATA - Baseline'!Z763="STRONGLY AGREE",1,IF('DATA - Baseline'!Z763="AGREE",2,IF('DATA - Baseline'!Z763="DISAGREE",3,IF('DATA - Baseline'!Z763="STRONGLY DISAGREE",4, ""))))</f>
        <v/>
      </c>
      <c r="AA763" s="178" t="str">
        <f>IF(C763="","",(IF(COUNTA('DATA - Baseline'!AB763:AV763)&gt;0,1,2)))</f>
        <v/>
      </c>
      <c r="AB763" s="152"/>
      <c r="AC763" s="153"/>
      <c r="AD763" s="153"/>
      <c r="AE763" s="153"/>
      <c r="AF763" s="153"/>
      <c r="AG763" s="153"/>
      <c r="AH763" s="151"/>
      <c r="AI763" s="156"/>
      <c r="AJ763" s="156"/>
      <c r="AK763" s="156"/>
      <c r="AL763" s="156"/>
      <c r="AM763" s="156"/>
      <c r="AN763" s="156"/>
      <c r="AO763" s="157"/>
      <c r="AP763" s="158"/>
      <c r="AQ763" s="158"/>
      <c r="AR763" s="158"/>
      <c r="AS763" s="158"/>
      <c r="AT763" s="158"/>
      <c r="AU763" s="158"/>
      <c r="AV763" s="158"/>
      <c r="AW763" s="178" t="str">
        <f>IF('DATA - Baseline'!AW763="Relaxed",1,IF('DATA - Baseline'!AW763="Rushed",2,IF('DATA - Baseline'!AW763="Happy",3,IF('DATA - Baseline'!AW763="Tired",4,""))))</f>
        <v/>
      </c>
      <c r="AX763" s="178" t="str">
        <f>IF('DATA - Baseline'!AX763="Relaxed",1,IF('DATA - Baseline'!AX763="Rushed",2,IF('DATA - Baseline'!AX763="Happy",3,IF('DATA - Baseline'!AX763="Tired",4,""))))</f>
        <v/>
      </c>
      <c r="AY763" s="154"/>
      <c r="AZ763" s="314" t="str">
        <f>IF('DATA - Baseline'!AZ763="Yes",1,IF('DATA - Baseline'!AZ763="No",2,""))</f>
        <v/>
      </c>
      <c r="BA763" s="273"/>
      <c r="BB763" s="159"/>
      <c r="BC763" s="159"/>
      <c r="BE763" s="175"/>
    </row>
    <row r="764" spans="1:57" s="132" customFormat="1" ht="15" x14ac:dyDescent="0.3">
      <c r="A764" s="148"/>
      <c r="B764" s="149"/>
      <c r="C764" s="236" t="str">
        <f t="shared" si="11"/>
        <v/>
      </c>
      <c r="D764" s="198" t="str">
        <f>IF('DATA - Baseline'!D764="","",'DATA - Baseline'!D764)</f>
        <v/>
      </c>
      <c r="E764" s="178" t="str">
        <f>IF('DATA - Baseline'!E764="","",'DATA - Baseline'!E764)</f>
        <v/>
      </c>
      <c r="F764" s="178" t="str">
        <f>IF('DATA - Baseline'!F764="","",'DATA - Baseline'!F764)</f>
        <v/>
      </c>
      <c r="G764" s="178" t="str">
        <f>IF('DATA - Baseline'!G763="","",INDEX(Codes,MATCH('DATA - Baseline'!G763,Modes,0)))</f>
        <v/>
      </c>
      <c r="H764" s="178"/>
      <c r="I764" s="178" t="str">
        <f>IF('DATA - Baseline'!I764="","",INDEX(Codes,MATCH('DATA - Baseline'!I764,Modes,0)))</f>
        <v/>
      </c>
      <c r="J764" s="134"/>
      <c r="K764" s="192" t="str">
        <f>IF('DATA - Baseline'!K764=0,"",IF('DATA - Baseline'!K764="","",'DATA - Baseline'!K764))</f>
        <v/>
      </c>
      <c r="L764" s="192" t="str">
        <f>IF('DATA - Baseline'!L764="Yes",1,IF('DATA - Baseline'!L764="No",2,""))</f>
        <v/>
      </c>
      <c r="M764" s="192" t="str">
        <f>IF('DATA - Baseline'!M764="Yes",1,IF('DATA - Baseline'!M764="No",2,""))</f>
        <v/>
      </c>
      <c r="N764" s="178" t="str">
        <f>IF('DATA - Baseline'!N764="Relaxed",1,IF('DATA - Baseline'!N764="Rushed",2,IF('DATA - Baseline'!N764="Happy",3,IF('DATA - Baseline'!N764="Frustrated",4,IF('DATA - Baseline'!N764="Other",5,"")))))</f>
        <v/>
      </c>
      <c r="O764" s="176"/>
      <c r="P764" s="178" t="str">
        <f>IF('DATA - Baseline'!P764="","",'DATA - Baseline'!P764)</f>
        <v/>
      </c>
      <c r="Q764" s="178" t="str">
        <f>IF('DATA - Baseline'!Q764="Boy",1,IF('DATA - Baseline'!Q764="Girl",2,""))</f>
        <v/>
      </c>
      <c r="R764" s="192" t="str">
        <f>IF('DATA - Baseline'!R764&gt;0,'DATA - Baseline'!R764,"")</f>
        <v/>
      </c>
      <c r="S764" s="178" t="str">
        <f>IF('DATA - Baseline'!S764="Less than 0.5km",1,IF('DATA - Baseline'!S764="0.51 to 1.59km",2,IF('DATA - Baseline'!S764="1.6 to 3km",3,IF('DATA - Baseline'!S764="Over 3km",4, ""))))</f>
        <v/>
      </c>
      <c r="T764" s="126"/>
      <c r="U764" s="135"/>
      <c r="V764" s="135"/>
      <c r="W764" s="135"/>
      <c r="X764" s="135"/>
      <c r="Y764" s="135"/>
      <c r="Z764" s="178" t="str">
        <f>IF('DATA - Baseline'!Z764="STRONGLY AGREE",1,IF('DATA - Baseline'!Z764="AGREE",2,IF('DATA - Baseline'!Z764="DISAGREE",3,IF('DATA - Baseline'!Z764="STRONGLY DISAGREE",4, ""))))</f>
        <v/>
      </c>
      <c r="AA764" s="178" t="str">
        <f>IF(C764="","",(IF(COUNTA('DATA - Baseline'!AB764:AV764)&gt;0,1,2)))</f>
        <v/>
      </c>
      <c r="AB764" s="152"/>
      <c r="AC764" s="153"/>
      <c r="AD764" s="153"/>
      <c r="AE764" s="153"/>
      <c r="AF764" s="153"/>
      <c r="AG764" s="153"/>
      <c r="AH764" s="151"/>
      <c r="AI764" s="156"/>
      <c r="AJ764" s="156"/>
      <c r="AK764" s="156"/>
      <c r="AL764" s="156"/>
      <c r="AM764" s="156"/>
      <c r="AN764" s="156"/>
      <c r="AO764" s="157"/>
      <c r="AP764" s="158"/>
      <c r="AQ764" s="158"/>
      <c r="AR764" s="158"/>
      <c r="AS764" s="158"/>
      <c r="AT764" s="158"/>
      <c r="AU764" s="158"/>
      <c r="AV764" s="158"/>
      <c r="AW764" s="178" t="str">
        <f>IF('DATA - Baseline'!AW764="Relaxed",1,IF('DATA - Baseline'!AW764="Rushed",2,IF('DATA - Baseline'!AW764="Happy",3,IF('DATA - Baseline'!AW764="Tired",4,""))))</f>
        <v/>
      </c>
      <c r="AX764" s="178" t="str">
        <f>IF('DATA - Baseline'!AX764="Relaxed",1,IF('DATA - Baseline'!AX764="Rushed",2,IF('DATA - Baseline'!AX764="Happy",3,IF('DATA - Baseline'!AX764="Tired",4,""))))</f>
        <v/>
      </c>
      <c r="AY764" s="154"/>
      <c r="AZ764" s="314" t="str">
        <f>IF('DATA - Baseline'!AZ764="Yes",1,IF('DATA - Baseline'!AZ764="No",2,""))</f>
        <v/>
      </c>
      <c r="BA764" s="273"/>
      <c r="BB764" s="159"/>
      <c r="BC764" s="159"/>
      <c r="BE764" s="175"/>
    </row>
    <row r="765" spans="1:57" s="132" customFormat="1" ht="15" x14ac:dyDescent="0.3">
      <c r="A765" s="148"/>
      <c r="B765" s="149"/>
      <c r="C765" s="236" t="str">
        <f t="shared" si="11"/>
        <v/>
      </c>
      <c r="D765" s="198" t="str">
        <f>IF('DATA - Baseline'!D765="","",'DATA - Baseline'!D765)</f>
        <v/>
      </c>
      <c r="E765" s="178" t="str">
        <f>IF('DATA - Baseline'!E765="","",'DATA - Baseline'!E765)</f>
        <v/>
      </c>
      <c r="F765" s="178" t="str">
        <f>IF('DATA - Baseline'!F765="","",'DATA - Baseline'!F765)</f>
        <v/>
      </c>
      <c r="G765" s="178" t="str">
        <f>IF('DATA - Baseline'!G764="","",INDEX(Codes,MATCH('DATA - Baseline'!G764,Modes,0)))</f>
        <v/>
      </c>
      <c r="H765" s="178"/>
      <c r="I765" s="178" t="str">
        <f>IF('DATA - Baseline'!I765="","",INDEX(Codes,MATCH('DATA - Baseline'!I765,Modes,0)))</f>
        <v/>
      </c>
      <c r="J765" s="134"/>
      <c r="K765" s="192" t="str">
        <f>IF('DATA - Baseline'!K765=0,"",IF('DATA - Baseline'!K765="","",'DATA - Baseline'!K765))</f>
        <v/>
      </c>
      <c r="L765" s="192" t="str">
        <f>IF('DATA - Baseline'!L765="Yes",1,IF('DATA - Baseline'!L765="No",2,""))</f>
        <v/>
      </c>
      <c r="M765" s="192" t="str">
        <f>IF('DATA - Baseline'!M765="Yes",1,IF('DATA - Baseline'!M765="No",2,""))</f>
        <v/>
      </c>
      <c r="N765" s="178" t="str">
        <f>IF('DATA - Baseline'!N765="Relaxed",1,IF('DATA - Baseline'!N765="Rushed",2,IF('DATA - Baseline'!N765="Happy",3,IF('DATA - Baseline'!N765="Frustrated",4,IF('DATA - Baseline'!N765="Other",5,"")))))</f>
        <v/>
      </c>
      <c r="O765" s="176"/>
      <c r="P765" s="178" t="str">
        <f>IF('DATA - Baseline'!P765="","",'DATA - Baseline'!P765)</f>
        <v/>
      </c>
      <c r="Q765" s="178" t="str">
        <f>IF('DATA - Baseline'!Q765="Boy",1,IF('DATA - Baseline'!Q765="Girl",2,""))</f>
        <v/>
      </c>
      <c r="R765" s="192" t="str">
        <f>IF('DATA - Baseline'!R765&gt;0,'DATA - Baseline'!R765,"")</f>
        <v/>
      </c>
      <c r="S765" s="178" t="str">
        <f>IF('DATA - Baseline'!S765="Less than 0.5km",1,IF('DATA - Baseline'!S765="0.51 to 1.59km",2,IF('DATA - Baseline'!S765="1.6 to 3km",3,IF('DATA - Baseline'!S765="Over 3km",4, ""))))</f>
        <v/>
      </c>
      <c r="T765" s="126"/>
      <c r="U765" s="135"/>
      <c r="V765" s="135"/>
      <c r="W765" s="135"/>
      <c r="X765" s="135"/>
      <c r="Y765" s="135"/>
      <c r="Z765" s="178" t="str">
        <f>IF('DATA - Baseline'!Z765="STRONGLY AGREE",1,IF('DATA - Baseline'!Z765="AGREE",2,IF('DATA - Baseline'!Z765="DISAGREE",3,IF('DATA - Baseline'!Z765="STRONGLY DISAGREE",4, ""))))</f>
        <v/>
      </c>
      <c r="AA765" s="178" t="str">
        <f>IF(C765="","",(IF(COUNTA('DATA - Baseline'!AB765:AV765)&gt;0,1,2)))</f>
        <v/>
      </c>
      <c r="AB765" s="152"/>
      <c r="AC765" s="153"/>
      <c r="AD765" s="153"/>
      <c r="AE765" s="153"/>
      <c r="AF765" s="153"/>
      <c r="AG765" s="153"/>
      <c r="AH765" s="151"/>
      <c r="AI765" s="156"/>
      <c r="AJ765" s="156"/>
      <c r="AK765" s="156"/>
      <c r="AL765" s="156"/>
      <c r="AM765" s="156"/>
      <c r="AN765" s="156"/>
      <c r="AO765" s="157"/>
      <c r="AP765" s="158"/>
      <c r="AQ765" s="158"/>
      <c r="AR765" s="158"/>
      <c r="AS765" s="158"/>
      <c r="AT765" s="158"/>
      <c r="AU765" s="158"/>
      <c r="AV765" s="158"/>
      <c r="AW765" s="178" t="str">
        <f>IF('DATA - Baseline'!AW765="Relaxed",1,IF('DATA - Baseline'!AW765="Rushed",2,IF('DATA - Baseline'!AW765="Happy",3,IF('DATA - Baseline'!AW765="Tired",4,""))))</f>
        <v/>
      </c>
      <c r="AX765" s="178" t="str">
        <f>IF('DATA - Baseline'!AX765="Relaxed",1,IF('DATA - Baseline'!AX765="Rushed",2,IF('DATA - Baseline'!AX765="Happy",3,IF('DATA - Baseline'!AX765="Tired",4,""))))</f>
        <v/>
      </c>
      <c r="AY765" s="154"/>
      <c r="AZ765" s="314" t="str">
        <f>IF('DATA - Baseline'!AZ765="Yes",1,IF('DATA - Baseline'!AZ765="No",2,""))</f>
        <v/>
      </c>
      <c r="BA765" s="273"/>
      <c r="BB765" s="159"/>
      <c r="BC765" s="159"/>
      <c r="BE765" s="175"/>
    </row>
    <row r="766" spans="1:57" s="132" customFormat="1" ht="15" x14ac:dyDescent="0.3">
      <c r="A766" s="148"/>
      <c r="B766" s="149"/>
      <c r="C766" s="236" t="str">
        <f t="shared" si="11"/>
        <v/>
      </c>
      <c r="D766" s="198" t="str">
        <f>IF('DATA - Baseline'!D766="","",'DATA - Baseline'!D766)</f>
        <v/>
      </c>
      <c r="E766" s="178" t="str">
        <f>IF('DATA - Baseline'!E766="","",'DATA - Baseline'!E766)</f>
        <v/>
      </c>
      <c r="F766" s="178" t="str">
        <f>IF('DATA - Baseline'!F766="","",'DATA - Baseline'!F766)</f>
        <v/>
      </c>
      <c r="G766" s="178" t="str">
        <f>IF('DATA - Baseline'!G765="","",INDEX(Codes,MATCH('DATA - Baseline'!G765,Modes,0)))</f>
        <v/>
      </c>
      <c r="H766" s="178"/>
      <c r="I766" s="178" t="str">
        <f>IF('DATA - Baseline'!I766="","",INDEX(Codes,MATCH('DATA - Baseline'!I766,Modes,0)))</f>
        <v/>
      </c>
      <c r="J766" s="134"/>
      <c r="K766" s="192" t="str">
        <f>IF('DATA - Baseline'!K766=0,"",IF('DATA - Baseline'!K766="","",'DATA - Baseline'!K766))</f>
        <v/>
      </c>
      <c r="L766" s="192" t="str">
        <f>IF('DATA - Baseline'!L766="Yes",1,IF('DATA - Baseline'!L766="No",2,""))</f>
        <v/>
      </c>
      <c r="M766" s="192" t="str">
        <f>IF('DATA - Baseline'!M766="Yes",1,IF('DATA - Baseline'!M766="No",2,""))</f>
        <v/>
      </c>
      <c r="N766" s="178" t="str">
        <f>IF('DATA - Baseline'!N766="Relaxed",1,IF('DATA - Baseline'!N766="Rushed",2,IF('DATA - Baseline'!N766="Happy",3,IF('DATA - Baseline'!N766="Frustrated",4,IF('DATA - Baseline'!N766="Other",5,"")))))</f>
        <v/>
      </c>
      <c r="O766" s="176"/>
      <c r="P766" s="178" t="str">
        <f>IF('DATA - Baseline'!P766="","",'DATA - Baseline'!P766)</f>
        <v/>
      </c>
      <c r="Q766" s="178" t="str">
        <f>IF('DATA - Baseline'!Q766="Boy",1,IF('DATA - Baseline'!Q766="Girl",2,""))</f>
        <v/>
      </c>
      <c r="R766" s="192" t="str">
        <f>IF('DATA - Baseline'!R766&gt;0,'DATA - Baseline'!R766,"")</f>
        <v/>
      </c>
      <c r="S766" s="178" t="str">
        <f>IF('DATA - Baseline'!S766="Less than 0.5km",1,IF('DATA - Baseline'!S766="0.51 to 1.59km",2,IF('DATA - Baseline'!S766="1.6 to 3km",3,IF('DATA - Baseline'!S766="Over 3km",4, ""))))</f>
        <v/>
      </c>
      <c r="T766" s="126"/>
      <c r="U766" s="135"/>
      <c r="V766" s="135"/>
      <c r="W766" s="135"/>
      <c r="X766" s="135"/>
      <c r="Y766" s="135"/>
      <c r="Z766" s="178" t="str">
        <f>IF('DATA - Baseline'!Z766="STRONGLY AGREE",1,IF('DATA - Baseline'!Z766="AGREE",2,IF('DATA - Baseline'!Z766="DISAGREE",3,IF('DATA - Baseline'!Z766="STRONGLY DISAGREE",4, ""))))</f>
        <v/>
      </c>
      <c r="AA766" s="178" t="str">
        <f>IF(C766="","",(IF(COUNTA('DATA - Baseline'!AB766:AV766)&gt;0,1,2)))</f>
        <v/>
      </c>
      <c r="AB766" s="152"/>
      <c r="AC766" s="153"/>
      <c r="AD766" s="153"/>
      <c r="AE766" s="153"/>
      <c r="AF766" s="153"/>
      <c r="AG766" s="153"/>
      <c r="AH766" s="151"/>
      <c r="AI766" s="156"/>
      <c r="AJ766" s="156"/>
      <c r="AK766" s="156"/>
      <c r="AL766" s="156"/>
      <c r="AM766" s="156"/>
      <c r="AN766" s="156"/>
      <c r="AO766" s="157"/>
      <c r="AP766" s="158"/>
      <c r="AQ766" s="158"/>
      <c r="AR766" s="158"/>
      <c r="AS766" s="158"/>
      <c r="AT766" s="158"/>
      <c r="AU766" s="158"/>
      <c r="AV766" s="158"/>
      <c r="AW766" s="178" t="str">
        <f>IF('DATA - Baseline'!AW766="Relaxed",1,IF('DATA - Baseline'!AW766="Rushed",2,IF('DATA - Baseline'!AW766="Happy",3,IF('DATA - Baseline'!AW766="Tired",4,""))))</f>
        <v/>
      </c>
      <c r="AX766" s="178" t="str">
        <f>IF('DATA - Baseline'!AX766="Relaxed",1,IF('DATA - Baseline'!AX766="Rushed",2,IF('DATA - Baseline'!AX766="Happy",3,IF('DATA - Baseline'!AX766="Tired",4,""))))</f>
        <v/>
      </c>
      <c r="AY766" s="154"/>
      <c r="AZ766" s="314" t="str">
        <f>IF('DATA - Baseline'!AZ766="Yes",1,IF('DATA - Baseline'!AZ766="No",2,""))</f>
        <v/>
      </c>
      <c r="BA766" s="273"/>
      <c r="BB766" s="159"/>
      <c r="BC766" s="159"/>
      <c r="BE766" s="175"/>
    </row>
    <row r="767" spans="1:57" s="132" customFormat="1" ht="15" x14ac:dyDescent="0.3">
      <c r="A767" s="148"/>
      <c r="B767" s="149"/>
      <c r="C767" s="236" t="str">
        <f t="shared" si="11"/>
        <v/>
      </c>
      <c r="D767" s="198" t="str">
        <f>IF('DATA - Baseline'!D767="","",'DATA - Baseline'!D767)</f>
        <v/>
      </c>
      <c r="E767" s="178" t="str">
        <f>IF('DATA - Baseline'!E767="","",'DATA - Baseline'!E767)</f>
        <v/>
      </c>
      <c r="F767" s="178" t="str">
        <f>IF('DATA - Baseline'!F767="","",'DATA - Baseline'!F767)</f>
        <v/>
      </c>
      <c r="G767" s="178" t="str">
        <f>IF('DATA - Baseline'!G766="","",INDEX(Codes,MATCH('DATA - Baseline'!G766,Modes,0)))</f>
        <v/>
      </c>
      <c r="H767" s="178"/>
      <c r="I767" s="178" t="str">
        <f>IF('DATA - Baseline'!I767="","",INDEX(Codes,MATCH('DATA - Baseline'!I767,Modes,0)))</f>
        <v/>
      </c>
      <c r="J767" s="134"/>
      <c r="K767" s="192" t="str">
        <f>IF('DATA - Baseline'!K767=0,"",IF('DATA - Baseline'!K767="","",'DATA - Baseline'!K767))</f>
        <v/>
      </c>
      <c r="L767" s="192" t="str">
        <f>IF('DATA - Baseline'!L767="Yes",1,IF('DATA - Baseline'!L767="No",2,""))</f>
        <v/>
      </c>
      <c r="M767" s="192" t="str">
        <f>IF('DATA - Baseline'!M767="Yes",1,IF('DATA - Baseline'!M767="No",2,""))</f>
        <v/>
      </c>
      <c r="N767" s="178" t="str">
        <f>IF('DATA - Baseline'!N767="Relaxed",1,IF('DATA - Baseline'!N767="Rushed",2,IF('DATA - Baseline'!N767="Happy",3,IF('DATA - Baseline'!N767="Frustrated",4,IF('DATA - Baseline'!N767="Other",5,"")))))</f>
        <v/>
      </c>
      <c r="O767" s="176"/>
      <c r="P767" s="178" t="str">
        <f>IF('DATA - Baseline'!P767="","",'DATA - Baseline'!P767)</f>
        <v/>
      </c>
      <c r="Q767" s="178" t="str">
        <f>IF('DATA - Baseline'!Q767="Boy",1,IF('DATA - Baseline'!Q767="Girl",2,""))</f>
        <v/>
      </c>
      <c r="R767" s="192" t="str">
        <f>IF('DATA - Baseline'!R767&gt;0,'DATA - Baseline'!R767,"")</f>
        <v/>
      </c>
      <c r="S767" s="178" t="str">
        <f>IF('DATA - Baseline'!S767="Less than 0.5km",1,IF('DATA - Baseline'!S767="0.51 to 1.59km",2,IF('DATA - Baseline'!S767="1.6 to 3km",3,IF('DATA - Baseline'!S767="Over 3km",4, ""))))</f>
        <v/>
      </c>
      <c r="T767" s="126"/>
      <c r="U767" s="135"/>
      <c r="V767" s="135"/>
      <c r="W767" s="135"/>
      <c r="X767" s="135"/>
      <c r="Y767" s="135"/>
      <c r="Z767" s="178" t="str">
        <f>IF('DATA - Baseline'!Z767="STRONGLY AGREE",1,IF('DATA - Baseline'!Z767="AGREE",2,IF('DATA - Baseline'!Z767="DISAGREE",3,IF('DATA - Baseline'!Z767="STRONGLY DISAGREE",4, ""))))</f>
        <v/>
      </c>
      <c r="AA767" s="178" t="str">
        <f>IF(C767="","",(IF(COUNTA('DATA - Baseline'!AB767:AV767)&gt;0,1,2)))</f>
        <v/>
      </c>
      <c r="AB767" s="152"/>
      <c r="AC767" s="153"/>
      <c r="AD767" s="153"/>
      <c r="AE767" s="153"/>
      <c r="AF767" s="153"/>
      <c r="AG767" s="153"/>
      <c r="AH767" s="151"/>
      <c r="AI767" s="156"/>
      <c r="AJ767" s="156"/>
      <c r="AK767" s="156"/>
      <c r="AL767" s="156"/>
      <c r="AM767" s="156"/>
      <c r="AN767" s="156"/>
      <c r="AO767" s="157"/>
      <c r="AP767" s="158"/>
      <c r="AQ767" s="158"/>
      <c r="AR767" s="158"/>
      <c r="AS767" s="158"/>
      <c r="AT767" s="158"/>
      <c r="AU767" s="158"/>
      <c r="AV767" s="158"/>
      <c r="AW767" s="178" t="str">
        <f>IF('DATA - Baseline'!AW767="Relaxed",1,IF('DATA - Baseline'!AW767="Rushed",2,IF('DATA - Baseline'!AW767="Happy",3,IF('DATA - Baseline'!AW767="Tired",4,""))))</f>
        <v/>
      </c>
      <c r="AX767" s="178" t="str">
        <f>IF('DATA - Baseline'!AX767="Relaxed",1,IF('DATA - Baseline'!AX767="Rushed",2,IF('DATA - Baseline'!AX767="Happy",3,IF('DATA - Baseline'!AX767="Tired",4,""))))</f>
        <v/>
      </c>
      <c r="AY767" s="154"/>
      <c r="AZ767" s="314" t="str">
        <f>IF('DATA - Baseline'!AZ767="Yes",1,IF('DATA - Baseline'!AZ767="No",2,""))</f>
        <v/>
      </c>
      <c r="BA767" s="273"/>
      <c r="BB767" s="159"/>
      <c r="BC767" s="159"/>
      <c r="BE767" s="175"/>
    </row>
    <row r="768" spans="1:57" s="132" customFormat="1" ht="15" x14ac:dyDescent="0.3">
      <c r="A768" s="148"/>
      <c r="B768" s="149"/>
      <c r="C768" s="236" t="str">
        <f t="shared" si="11"/>
        <v/>
      </c>
      <c r="D768" s="198" t="str">
        <f>IF('DATA - Baseline'!D768="","",'DATA - Baseline'!D768)</f>
        <v/>
      </c>
      <c r="E768" s="178" t="str">
        <f>IF('DATA - Baseline'!E768="","",'DATA - Baseline'!E768)</f>
        <v/>
      </c>
      <c r="F768" s="178" t="str">
        <f>IF('DATA - Baseline'!F768="","",'DATA - Baseline'!F768)</f>
        <v/>
      </c>
      <c r="G768" s="178" t="str">
        <f>IF('DATA - Baseline'!G767="","",INDEX(Codes,MATCH('DATA - Baseline'!G767,Modes,0)))</f>
        <v/>
      </c>
      <c r="H768" s="178"/>
      <c r="I768" s="178" t="str">
        <f>IF('DATA - Baseline'!I768="","",INDEX(Codes,MATCH('DATA - Baseline'!I768,Modes,0)))</f>
        <v/>
      </c>
      <c r="J768" s="134"/>
      <c r="K768" s="192" t="str">
        <f>IF('DATA - Baseline'!K768=0,"",IF('DATA - Baseline'!K768="","",'DATA - Baseline'!K768))</f>
        <v/>
      </c>
      <c r="L768" s="192" t="str">
        <f>IF('DATA - Baseline'!L768="Yes",1,IF('DATA - Baseline'!L768="No",2,""))</f>
        <v/>
      </c>
      <c r="M768" s="192" t="str">
        <f>IF('DATA - Baseline'!M768="Yes",1,IF('DATA - Baseline'!M768="No",2,""))</f>
        <v/>
      </c>
      <c r="N768" s="178" t="str">
        <f>IF('DATA - Baseline'!N768="Relaxed",1,IF('DATA - Baseline'!N768="Rushed",2,IF('DATA - Baseline'!N768="Happy",3,IF('DATA - Baseline'!N768="Frustrated",4,IF('DATA - Baseline'!N768="Other",5,"")))))</f>
        <v/>
      </c>
      <c r="O768" s="176"/>
      <c r="P768" s="178" t="str">
        <f>IF('DATA - Baseline'!P768="","",'DATA - Baseline'!P768)</f>
        <v/>
      </c>
      <c r="Q768" s="178" t="str">
        <f>IF('DATA - Baseline'!Q768="Boy",1,IF('DATA - Baseline'!Q768="Girl",2,""))</f>
        <v/>
      </c>
      <c r="R768" s="192" t="str">
        <f>IF('DATA - Baseline'!R768&gt;0,'DATA - Baseline'!R768,"")</f>
        <v/>
      </c>
      <c r="S768" s="178" t="str">
        <f>IF('DATA - Baseline'!S768="Less than 0.5km",1,IF('DATA - Baseline'!S768="0.51 to 1.59km",2,IF('DATA - Baseline'!S768="1.6 to 3km",3,IF('DATA - Baseline'!S768="Over 3km",4, ""))))</f>
        <v/>
      </c>
      <c r="T768" s="126"/>
      <c r="U768" s="135"/>
      <c r="V768" s="135"/>
      <c r="W768" s="135"/>
      <c r="X768" s="135"/>
      <c r="Y768" s="135"/>
      <c r="Z768" s="178" t="str">
        <f>IF('DATA - Baseline'!Z768="STRONGLY AGREE",1,IF('DATA - Baseline'!Z768="AGREE",2,IF('DATA - Baseline'!Z768="DISAGREE",3,IF('DATA - Baseline'!Z768="STRONGLY DISAGREE",4, ""))))</f>
        <v/>
      </c>
      <c r="AA768" s="178" t="str">
        <f>IF(C768="","",(IF(COUNTA('DATA - Baseline'!AB768:AV768)&gt;0,1,2)))</f>
        <v/>
      </c>
      <c r="AB768" s="152"/>
      <c r="AC768" s="153"/>
      <c r="AD768" s="153"/>
      <c r="AE768" s="153"/>
      <c r="AF768" s="153"/>
      <c r="AG768" s="153"/>
      <c r="AH768" s="151"/>
      <c r="AI768" s="156"/>
      <c r="AJ768" s="156"/>
      <c r="AK768" s="156"/>
      <c r="AL768" s="156"/>
      <c r="AM768" s="156"/>
      <c r="AN768" s="156"/>
      <c r="AO768" s="157"/>
      <c r="AP768" s="158"/>
      <c r="AQ768" s="158"/>
      <c r="AR768" s="158"/>
      <c r="AS768" s="158"/>
      <c r="AT768" s="158"/>
      <c r="AU768" s="158"/>
      <c r="AV768" s="158"/>
      <c r="AW768" s="178" t="str">
        <f>IF('DATA - Baseline'!AW768="Relaxed",1,IF('DATA - Baseline'!AW768="Rushed",2,IF('DATA - Baseline'!AW768="Happy",3,IF('DATA - Baseline'!AW768="Tired",4,""))))</f>
        <v/>
      </c>
      <c r="AX768" s="178" t="str">
        <f>IF('DATA - Baseline'!AX768="Relaxed",1,IF('DATA - Baseline'!AX768="Rushed",2,IF('DATA - Baseline'!AX768="Happy",3,IF('DATA - Baseline'!AX768="Tired",4,""))))</f>
        <v/>
      </c>
      <c r="AY768" s="154"/>
      <c r="AZ768" s="314" t="str">
        <f>IF('DATA - Baseline'!AZ768="Yes",1,IF('DATA - Baseline'!AZ768="No",2,""))</f>
        <v/>
      </c>
      <c r="BA768" s="273"/>
      <c r="BB768" s="159"/>
      <c r="BC768" s="159"/>
      <c r="BE768" s="175"/>
    </row>
    <row r="769" spans="1:57" s="132" customFormat="1" ht="15" x14ac:dyDescent="0.3">
      <c r="A769" s="148"/>
      <c r="B769" s="149"/>
      <c r="C769" s="236" t="str">
        <f t="shared" si="11"/>
        <v/>
      </c>
      <c r="D769" s="198" t="str">
        <f>IF('DATA - Baseline'!D769="","",'DATA - Baseline'!D769)</f>
        <v/>
      </c>
      <c r="E769" s="178" t="str">
        <f>IF('DATA - Baseline'!E769="","",'DATA - Baseline'!E769)</f>
        <v/>
      </c>
      <c r="F769" s="178" t="str">
        <f>IF('DATA - Baseline'!F769="","",'DATA - Baseline'!F769)</f>
        <v/>
      </c>
      <c r="G769" s="178" t="str">
        <f>IF('DATA - Baseline'!G768="","",INDEX(Codes,MATCH('DATA - Baseline'!G768,Modes,0)))</f>
        <v/>
      </c>
      <c r="H769" s="178"/>
      <c r="I769" s="178" t="str">
        <f>IF('DATA - Baseline'!I769="","",INDEX(Codes,MATCH('DATA - Baseline'!I769,Modes,0)))</f>
        <v/>
      </c>
      <c r="J769" s="134"/>
      <c r="K769" s="192" t="str">
        <f>IF('DATA - Baseline'!K769=0,"",IF('DATA - Baseline'!K769="","",'DATA - Baseline'!K769))</f>
        <v/>
      </c>
      <c r="L769" s="192" t="str">
        <f>IF('DATA - Baseline'!L769="Yes",1,IF('DATA - Baseline'!L769="No",2,""))</f>
        <v/>
      </c>
      <c r="M769" s="192" t="str">
        <f>IF('DATA - Baseline'!M769="Yes",1,IF('DATA - Baseline'!M769="No",2,""))</f>
        <v/>
      </c>
      <c r="N769" s="178" t="str">
        <f>IF('DATA - Baseline'!N769="Relaxed",1,IF('DATA - Baseline'!N769="Rushed",2,IF('DATA - Baseline'!N769="Happy",3,IF('DATA - Baseline'!N769="Frustrated",4,IF('DATA - Baseline'!N769="Other",5,"")))))</f>
        <v/>
      </c>
      <c r="O769" s="176"/>
      <c r="P769" s="178" t="str">
        <f>IF('DATA - Baseline'!P769="","",'DATA - Baseline'!P769)</f>
        <v/>
      </c>
      <c r="Q769" s="178" t="str">
        <f>IF('DATA - Baseline'!Q769="Boy",1,IF('DATA - Baseline'!Q769="Girl",2,""))</f>
        <v/>
      </c>
      <c r="R769" s="192" t="str">
        <f>IF('DATA - Baseline'!R769&gt;0,'DATA - Baseline'!R769,"")</f>
        <v/>
      </c>
      <c r="S769" s="178" t="str">
        <f>IF('DATA - Baseline'!S769="Less than 0.5km",1,IF('DATA - Baseline'!S769="0.51 to 1.59km",2,IF('DATA - Baseline'!S769="1.6 to 3km",3,IF('DATA - Baseline'!S769="Over 3km",4, ""))))</f>
        <v/>
      </c>
      <c r="T769" s="126"/>
      <c r="U769" s="135"/>
      <c r="V769" s="135"/>
      <c r="W769" s="135"/>
      <c r="X769" s="135"/>
      <c r="Y769" s="135"/>
      <c r="Z769" s="178" t="str">
        <f>IF('DATA - Baseline'!Z769="STRONGLY AGREE",1,IF('DATA - Baseline'!Z769="AGREE",2,IF('DATA - Baseline'!Z769="DISAGREE",3,IF('DATA - Baseline'!Z769="STRONGLY DISAGREE",4, ""))))</f>
        <v/>
      </c>
      <c r="AA769" s="178" t="str">
        <f>IF(C769="","",(IF(COUNTA('DATA - Baseline'!AB769:AV769)&gt;0,1,2)))</f>
        <v/>
      </c>
      <c r="AB769" s="152"/>
      <c r="AC769" s="153"/>
      <c r="AD769" s="153"/>
      <c r="AE769" s="153"/>
      <c r="AF769" s="153"/>
      <c r="AG769" s="153"/>
      <c r="AH769" s="151"/>
      <c r="AI769" s="156"/>
      <c r="AJ769" s="156"/>
      <c r="AK769" s="156"/>
      <c r="AL769" s="156"/>
      <c r="AM769" s="156"/>
      <c r="AN769" s="156"/>
      <c r="AO769" s="157"/>
      <c r="AP769" s="158"/>
      <c r="AQ769" s="158"/>
      <c r="AR769" s="158"/>
      <c r="AS769" s="158"/>
      <c r="AT769" s="158"/>
      <c r="AU769" s="158"/>
      <c r="AV769" s="158"/>
      <c r="AW769" s="178" t="str">
        <f>IF('DATA - Baseline'!AW769="Relaxed",1,IF('DATA - Baseline'!AW769="Rushed",2,IF('DATA - Baseline'!AW769="Happy",3,IF('DATA - Baseline'!AW769="Tired",4,""))))</f>
        <v/>
      </c>
      <c r="AX769" s="178" t="str">
        <f>IF('DATA - Baseline'!AX769="Relaxed",1,IF('DATA - Baseline'!AX769="Rushed",2,IF('DATA - Baseline'!AX769="Happy",3,IF('DATA - Baseline'!AX769="Tired",4,""))))</f>
        <v/>
      </c>
      <c r="AY769" s="154"/>
      <c r="AZ769" s="314" t="str">
        <f>IF('DATA - Baseline'!AZ769="Yes",1,IF('DATA - Baseline'!AZ769="No",2,""))</f>
        <v/>
      </c>
      <c r="BA769" s="273"/>
      <c r="BB769" s="159"/>
      <c r="BC769" s="159"/>
      <c r="BE769" s="175"/>
    </row>
    <row r="770" spans="1:57" s="132" customFormat="1" ht="15" x14ac:dyDescent="0.3">
      <c r="A770" s="148"/>
      <c r="B770" s="149"/>
      <c r="C770" s="236" t="str">
        <f t="shared" si="11"/>
        <v/>
      </c>
      <c r="D770" s="198" t="str">
        <f>IF('DATA - Baseline'!D770="","",'DATA - Baseline'!D770)</f>
        <v/>
      </c>
      <c r="E770" s="178" t="str">
        <f>IF('DATA - Baseline'!E770="","",'DATA - Baseline'!E770)</f>
        <v/>
      </c>
      <c r="F770" s="178" t="str">
        <f>IF('DATA - Baseline'!F770="","",'DATA - Baseline'!F770)</f>
        <v/>
      </c>
      <c r="G770" s="178" t="str">
        <f>IF('DATA - Baseline'!G769="","",INDEX(Codes,MATCH('DATA - Baseline'!G769,Modes,0)))</f>
        <v/>
      </c>
      <c r="H770" s="178"/>
      <c r="I770" s="178" t="str">
        <f>IF('DATA - Baseline'!I770="","",INDEX(Codes,MATCH('DATA - Baseline'!I770,Modes,0)))</f>
        <v/>
      </c>
      <c r="J770" s="134"/>
      <c r="K770" s="192" t="str">
        <f>IF('DATA - Baseline'!K770=0,"",IF('DATA - Baseline'!K770="","",'DATA - Baseline'!K770))</f>
        <v/>
      </c>
      <c r="L770" s="192" t="str">
        <f>IF('DATA - Baseline'!L770="Yes",1,IF('DATA - Baseline'!L770="No",2,""))</f>
        <v/>
      </c>
      <c r="M770" s="192" t="str">
        <f>IF('DATA - Baseline'!M770="Yes",1,IF('DATA - Baseline'!M770="No",2,""))</f>
        <v/>
      </c>
      <c r="N770" s="178" t="str">
        <f>IF('DATA - Baseline'!N770="Relaxed",1,IF('DATA - Baseline'!N770="Rushed",2,IF('DATA - Baseline'!N770="Happy",3,IF('DATA - Baseline'!N770="Frustrated",4,IF('DATA - Baseline'!N770="Other",5,"")))))</f>
        <v/>
      </c>
      <c r="O770" s="176"/>
      <c r="P770" s="178" t="str">
        <f>IF('DATA - Baseline'!P770="","",'DATA - Baseline'!P770)</f>
        <v/>
      </c>
      <c r="Q770" s="178" t="str">
        <f>IF('DATA - Baseline'!Q770="Boy",1,IF('DATA - Baseline'!Q770="Girl",2,""))</f>
        <v/>
      </c>
      <c r="R770" s="192" t="str">
        <f>IF('DATA - Baseline'!R770&gt;0,'DATA - Baseline'!R770,"")</f>
        <v/>
      </c>
      <c r="S770" s="178" t="str">
        <f>IF('DATA - Baseline'!S770="Less than 0.5km",1,IF('DATA - Baseline'!S770="0.51 to 1.59km",2,IF('DATA - Baseline'!S770="1.6 to 3km",3,IF('DATA - Baseline'!S770="Over 3km",4, ""))))</f>
        <v/>
      </c>
      <c r="T770" s="126"/>
      <c r="U770" s="135"/>
      <c r="V770" s="135"/>
      <c r="W770" s="135"/>
      <c r="X770" s="135"/>
      <c r="Y770" s="135"/>
      <c r="Z770" s="178" t="str">
        <f>IF('DATA - Baseline'!Z770="STRONGLY AGREE",1,IF('DATA - Baseline'!Z770="AGREE",2,IF('DATA - Baseline'!Z770="DISAGREE",3,IF('DATA - Baseline'!Z770="STRONGLY DISAGREE",4, ""))))</f>
        <v/>
      </c>
      <c r="AA770" s="178" t="str">
        <f>IF(C770="","",(IF(COUNTA('DATA - Baseline'!AB770:AV770)&gt;0,1,2)))</f>
        <v/>
      </c>
      <c r="AB770" s="152"/>
      <c r="AC770" s="153"/>
      <c r="AD770" s="153"/>
      <c r="AE770" s="153"/>
      <c r="AF770" s="153"/>
      <c r="AG770" s="153"/>
      <c r="AH770" s="151"/>
      <c r="AI770" s="156"/>
      <c r="AJ770" s="156"/>
      <c r="AK770" s="156"/>
      <c r="AL770" s="156"/>
      <c r="AM770" s="156"/>
      <c r="AN770" s="156"/>
      <c r="AO770" s="157"/>
      <c r="AP770" s="158"/>
      <c r="AQ770" s="158"/>
      <c r="AR770" s="158"/>
      <c r="AS770" s="158"/>
      <c r="AT770" s="158"/>
      <c r="AU770" s="158"/>
      <c r="AV770" s="158"/>
      <c r="AW770" s="178" t="str">
        <f>IF('DATA - Baseline'!AW770="Relaxed",1,IF('DATA - Baseline'!AW770="Rushed",2,IF('DATA - Baseline'!AW770="Happy",3,IF('DATA - Baseline'!AW770="Tired",4,""))))</f>
        <v/>
      </c>
      <c r="AX770" s="178" t="str">
        <f>IF('DATA - Baseline'!AX770="Relaxed",1,IF('DATA - Baseline'!AX770="Rushed",2,IF('DATA - Baseline'!AX770="Happy",3,IF('DATA - Baseline'!AX770="Tired",4,""))))</f>
        <v/>
      </c>
      <c r="AY770" s="154"/>
      <c r="AZ770" s="314" t="str">
        <f>IF('DATA - Baseline'!AZ770="Yes",1,IF('DATA - Baseline'!AZ770="No",2,""))</f>
        <v/>
      </c>
      <c r="BA770" s="273"/>
      <c r="BB770" s="159"/>
      <c r="BC770" s="159"/>
      <c r="BE770" s="175"/>
    </row>
    <row r="771" spans="1:57" s="132" customFormat="1" ht="15" x14ac:dyDescent="0.3">
      <c r="A771" s="148"/>
      <c r="B771" s="149"/>
      <c r="C771" s="236" t="str">
        <f t="shared" si="11"/>
        <v/>
      </c>
      <c r="D771" s="198" t="str">
        <f>IF('DATA - Baseline'!D771="","",'DATA - Baseline'!D771)</f>
        <v/>
      </c>
      <c r="E771" s="178" t="str">
        <f>IF('DATA - Baseline'!E771="","",'DATA - Baseline'!E771)</f>
        <v/>
      </c>
      <c r="F771" s="178" t="str">
        <f>IF('DATA - Baseline'!F771="","",'DATA - Baseline'!F771)</f>
        <v/>
      </c>
      <c r="G771" s="178" t="str">
        <f>IF('DATA - Baseline'!G770="","",INDEX(Codes,MATCH('DATA - Baseline'!G770,Modes,0)))</f>
        <v/>
      </c>
      <c r="H771" s="178"/>
      <c r="I771" s="178" t="str">
        <f>IF('DATA - Baseline'!I771="","",INDEX(Codes,MATCH('DATA - Baseline'!I771,Modes,0)))</f>
        <v/>
      </c>
      <c r="J771" s="134"/>
      <c r="K771" s="192" t="str">
        <f>IF('DATA - Baseline'!K771=0,"",IF('DATA - Baseline'!K771="","",'DATA - Baseline'!K771))</f>
        <v/>
      </c>
      <c r="L771" s="192" t="str">
        <f>IF('DATA - Baseline'!L771="Yes",1,IF('DATA - Baseline'!L771="No",2,""))</f>
        <v/>
      </c>
      <c r="M771" s="192" t="str">
        <f>IF('DATA - Baseline'!M771="Yes",1,IF('DATA - Baseline'!M771="No",2,""))</f>
        <v/>
      </c>
      <c r="N771" s="178" t="str">
        <f>IF('DATA - Baseline'!N771="Relaxed",1,IF('DATA - Baseline'!N771="Rushed",2,IF('DATA - Baseline'!N771="Happy",3,IF('DATA - Baseline'!N771="Frustrated",4,IF('DATA - Baseline'!N771="Other",5,"")))))</f>
        <v/>
      </c>
      <c r="O771" s="176"/>
      <c r="P771" s="178" t="str">
        <f>IF('DATA - Baseline'!P771="","",'DATA - Baseline'!P771)</f>
        <v/>
      </c>
      <c r="Q771" s="178" t="str">
        <f>IF('DATA - Baseline'!Q771="Boy",1,IF('DATA - Baseline'!Q771="Girl",2,""))</f>
        <v/>
      </c>
      <c r="R771" s="192" t="str">
        <f>IF('DATA - Baseline'!R771&gt;0,'DATA - Baseline'!R771,"")</f>
        <v/>
      </c>
      <c r="S771" s="178" t="str">
        <f>IF('DATA - Baseline'!S771="Less than 0.5km",1,IF('DATA - Baseline'!S771="0.51 to 1.59km",2,IF('DATA - Baseline'!S771="1.6 to 3km",3,IF('DATA - Baseline'!S771="Over 3km",4, ""))))</f>
        <v/>
      </c>
      <c r="T771" s="126"/>
      <c r="U771" s="135"/>
      <c r="V771" s="135"/>
      <c r="W771" s="135"/>
      <c r="X771" s="135"/>
      <c r="Y771" s="135"/>
      <c r="Z771" s="178" t="str">
        <f>IF('DATA - Baseline'!Z771="STRONGLY AGREE",1,IF('DATA - Baseline'!Z771="AGREE",2,IF('DATA - Baseline'!Z771="DISAGREE",3,IF('DATA - Baseline'!Z771="STRONGLY DISAGREE",4, ""))))</f>
        <v/>
      </c>
      <c r="AA771" s="178" t="str">
        <f>IF(C771="","",(IF(COUNTA('DATA - Baseline'!AB771:AV771)&gt;0,1,2)))</f>
        <v/>
      </c>
      <c r="AB771" s="152"/>
      <c r="AC771" s="153"/>
      <c r="AD771" s="153"/>
      <c r="AE771" s="153"/>
      <c r="AF771" s="153"/>
      <c r="AG771" s="153"/>
      <c r="AH771" s="151"/>
      <c r="AI771" s="156"/>
      <c r="AJ771" s="156"/>
      <c r="AK771" s="156"/>
      <c r="AL771" s="156"/>
      <c r="AM771" s="156"/>
      <c r="AN771" s="156"/>
      <c r="AO771" s="157"/>
      <c r="AP771" s="158"/>
      <c r="AQ771" s="158"/>
      <c r="AR771" s="158"/>
      <c r="AS771" s="158"/>
      <c r="AT771" s="158"/>
      <c r="AU771" s="158"/>
      <c r="AV771" s="158"/>
      <c r="AW771" s="178" t="str">
        <f>IF('DATA - Baseline'!AW771="Relaxed",1,IF('DATA - Baseline'!AW771="Rushed",2,IF('DATA - Baseline'!AW771="Happy",3,IF('DATA - Baseline'!AW771="Tired",4,""))))</f>
        <v/>
      </c>
      <c r="AX771" s="178" t="str">
        <f>IF('DATA - Baseline'!AX771="Relaxed",1,IF('DATA - Baseline'!AX771="Rushed",2,IF('DATA - Baseline'!AX771="Happy",3,IF('DATA - Baseline'!AX771="Tired",4,""))))</f>
        <v/>
      </c>
      <c r="AY771" s="154"/>
      <c r="AZ771" s="314" t="str">
        <f>IF('DATA - Baseline'!AZ771="Yes",1,IF('DATA - Baseline'!AZ771="No",2,""))</f>
        <v/>
      </c>
      <c r="BA771" s="273"/>
      <c r="BB771" s="159"/>
      <c r="BC771" s="159"/>
      <c r="BE771" s="175"/>
    </row>
    <row r="772" spans="1:57" s="132" customFormat="1" ht="15" x14ac:dyDescent="0.3">
      <c r="A772" s="148"/>
      <c r="B772" s="149"/>
      <c r="C772" s="236" t="str">
        <f t="shared" si="11"/>
        <v/>
      </c>
      <c r="D772" s="198" t="str">
        <f>IF('DATA - Baseline'!D772="","",'DATA - Baseline'!D772)</f>
        <v/>
      </c>
      <c r="E772" s="178" t="str">
        <f>IF('DATA - Baseline'!E772="","",'DATA - Baseline'!E772)</f>
        <v/>
      </c>
      <c r="F772" s="178" t="str">
        <f>IF('DATA - Baseline'!F772="","",'DATA - Baseline'!F772)</f>
        <v/>
      </c>
      <c r="G772" s="178" t="str">
        <f>IF('DATA - Baseline'!G771="","",INDEX(Codes,MATCH('DATA - Baseline'!G771,Modes,0)))</f>
        <v/>
      </c>
      <c r="H772" s="178"/>
      <c r="I772" s="178" t="str">
        <f>IF('DATA - Baseline'!I772="","",INDEX(Codes,MATCH('DATA - Baseline'!I772,Modes,0)))</f>
        <v/>
      </c>
      <c r="J772" s="134"/>
      <c r="K772" s="192" t="str">
        <f>IF('DATA - Baseline'!K772=0,"",IF('DATA - Baseline'!K772="","",'DATA - Baseline'!K772))</f>
        <v/>
      </c>
      <c r="L772" s="192" t="str">
        <f>IF('DATA - Baseline'!L772="Yes",1,IF('DATA - Baseline'!L772="No",2,""))</f>
        <v/>
      </c>
      <c r="M772" s="192" t="str">
        <f>IF('DATA - Baseline'!M772="Yes",1,IF('DATA - Baseline'!M772="No",2,""))</f>
        <v/>
      </c>
      <c r="N772" s="178" t="str">
        <f>IF('DATA - Baseline'!N772="Relaxed",1,IF('DATA - Baseline'!N772="Rushed",2,IF('DATA - Baseline'!N772="Happy",3,IF('DATA - Baseline'!N772="Frustrated",4,IF('DATA - Baseline'!N772="Other",5,"")))))</f>
        <v/>
      </c>
      <c r="O772" s="176"/>
      <c r="P772" s="178" t="str">
        <f>IF('DATA - Baseline'!P772="","",'DATA - Baseline'!P772)</f>
        <v/>
      </c>
      <c r="Q772" s="178" t="str">
        <f>IF('DATA - Baseline'!Q772="Boy",1,IF('DATA - Baseline'!Q772="Girl",2,""))</f>
        <v/>
      </c>
      <c r="R772" s="192" t="str">
        <f>IF('DATA - Baseline'!R772&gt;0,'DATA - Baseline'!R772,"")</f>
        <v/>
      </c>
      <c r="S772" s="178" t="str">
        <f>IF('DATA - Baseline'!S772="Less than 0.5km",1,IF('DATA - Baseline'!S772="0.51 to 1.59km",2,IF('DATA - Baseline'!S772="1.6 to 3km",3,IF('DATA - Baseline'!S772="Over 3km",4, ""))))</f>
        <v/>
      </c>
      <c r="T772" s="126"/>
      <c r="U772" s="135"/>
      <c r="V772" s="135"/>
      <c r="W772" s="135"/>
      <c r="X772" s="135"/>
      <c r="Y772" s="135"/>
      <c r="Z772" s="178" t="str">
        <f>IF('DATA - Baseline'!Z772="STRONGLY AGREE",1,IF('DATA - Baseline'!Z772="AGREE",2,IF('DATA - Baseline'!Z772="DISAGREE",3,IF('DATA - Baseline'!Z772="STRONGLY DISAGREE",4, ""))))</f>
        <v/>
      </c>
      <c r="AA772" s="178" t="str">
        <f>IF(C772="","",(IF(COUNTA('DATA - Baseline'!AB772:AV772)&gt;0,1,2)))</f>
        <v/>
      </c>
      <c r="AB772" s="152"/>
      <c r="AC772" s="153"/>
      <c r="AD772" s="153"/>
      <c r="AE772" s="153"/>
      <c r="AF772" s="153"/>
      <c r="AG772" s="153"/>
      <c r="AH772" s="151"/>
      <c r="AI772" s="156"/>
      <c r="AJ772" s="156"/>
      <c r="AK772" s="156"/>
      <c r="AL772" s="156"/>
      <c r="AM772" s="156"/>
      <c r="AN772" s="156"/>
      <c r="AO772" s="157"/>
      <c r="AP772" s="158"/>
      <c r="AQ772" s="158"/>
      <c r="AR772" s="158"/>
      <c r="AS772" s="158"/>
      <c r="AT772" s="158"/>
      <c r="AU772" s="158"/>
      <c r="AV772" s="158"/>
      <c r="AW772" s="178" t="str">
        <f>IF('DATA - Baseline'!AW772="Relaxed",1,IF('DATA - Baseline'!AW772="Rushed",2,IF('DATA - Baseline'!AW772="Happy",3,IF('DATA - Baseline'!AW772="Tired",4,""))))</f>
        <v/>
      </c>
      <c r="AX772" s="178" t="str">
        <f>IF('DATA - Baseline'!AX772="Relaxed",1,IF('DATA - Baseline'!AX772="Rushed",2,IF('DATA - Baseline'!AX772="Happy",3,IF('DATA - Baseline'!AX772="Tired",4,""))))</f>
        <v/>
      </c>
      <c r="AY772" s="154"/>
      <c r="AZ772" s="314" t="str">
        <f>IF('DATA - Baseline'!AZ772="Yes",1,IF('DATA - Baseline'!AZ772="No",2,""))</f>
        <v/>
      </c>
      <c r="BA772" s="273"/>
      <c r="BB772" s="159"/>
      <c r="BC772" s="159"/>
      <c r="BE772" s="175"/>
    </row>
    <row r="773" spans="1:57" s="132" customFormat="1" ht="15" x14ac:dyDescent="0.3">
      <c r="A773" s="148"/>
      <c r="B773" s="149"/>
      <c r="C773" s="236" t="str">
        <f t="shared" si="11"/>
        <v/>
      </c>
      <c r="D773" s="198" t="str">
        <f>IF('DATA - Baseline'!D773="","",'DATA - Baseline'!D773)</f>
        <v/>
      </c>
      <c r="E773" s="178" t="str">
        <f>IF('DATA - Baseline'!E773="","",'DATA - Baseline'!E773)</f>
        <v/>
      </c>
      <c r="F773" s="178" t="str">
        <f>IF('DATA - Baseline'!F773="","",'DATA - Baseline'!F773)</f>
        <v/>
      </c>
      <c r="G773" s="178" t="str">
        <f>IF('DATA - Baseline'!G772="","",INDEX(Codes,MATCH('DATA - Baseline'!G772,Modes,0)))</f>
        <v/>
      </c>
      <c r="H773" s="178"/>
      <c r="I773" s="178" t="str">
        <f>IF('DATA - Baseline'!I773="","",INDEX(Codes,MATCH('DATA - Baseline'!I773,Modes,0)))</f>
        <v/>
      </c>
      <c r="J773" s="134"/>
      <c r="K773" s="192" t="str">
        <f>IF('DATA - Baseline'!K773=0,"",IF('DATA - Baseline'!K773="","",'DATA - Baseline'!K773))</f>
        <v/>
      </c>
      <c r="L773" s="192" t="str">
        <f>IF('DATA - Baseline'!L773="Yes",1,IF('DATA - Baseline'!L773="No",2,""))</f>
        <v/>
      </c>
      <c r="M773" s="192" t="str">
        <f>IF('DATA - Baseline'!M773="Yes",1,IF('DATA - Baseline'!M773="No",2,""))</f>
        <v/>
      </c>
      <c r="N773" s="178" t="str">
        <f>IF('DATA - Baseline'!N773="Relaxed",1,IF('DATA - Baseline'!N773="Rushed",2,IF('DATA - Baseline'!N773="Happy",3,IF('DATA - Baseline'!N773="Frustrated",4,IF('DATA - Baseline'!N773="Other",5,"")))))</f>
        <v/>
      </c>
      <c r="O773" s="176"/>
      <c r="P773" s="178" t="str">
        <f>IF('DATA - Baseline'!P773="","",'DATA - Baseline'!P773)</f>
        <v/>
      </c>
      <c r="Q773" s="178" t="str">
        <f>IF('DATA - Baseline'!Q773="Boy",1,IF('DATA - Baseline'!Q773="Girl",2,""))</f>
        <v/>
      </c>
      <c r="R773" s="192" t="str">
        <f>IF('DATA - Baseline'!R773&gt;0,'DATA - Baseline'!R773,"")</f>
        <v/>
      </c>
      <c r="S773" s="178" t="str">
        <f>IF('DATA - Baseline'!S773="Less than 0.5km",1,IF('DATA - Baseline'!S773="0.51 to 1.59km",2,IF('DATA - Baseline'!S773="1.6 to 3km",3,IF('DATA - Baseline'!S773="Over 3km",4, ""))))</f>
        <v/>
      </c>
      <c r="T773" s="126"/>
      <c r="U773" s="135"/>
      <c r="V773" s="135"/>
      <c r="W773" s="135"/>
      <c r="X773" s="135"/>
      <c r="Y773" s="135"/>
      <c r="Z773" s="178" t="str">
        <f>IF('DATA - Baseline'!Z773="STRONGLY AGREE",1,IF('DATA - Baseline'!Z773="AGREE",2,IF('DATA - Baseline'!Z773="DISAGREE",3,IF('DATA - Baseline'!Z773="STRONGLY DISAGREE",4, ""))))</f>
        <v/>
      </c>
      <c r="AA773" s="178" t="str">
        <f>IF(C773="","",(IF(COUNTA('DATA - Baseline'!AB773:AV773)&gt;0,1,2)))</f>
        <v/>
      </c>
      <c r="AB773" s="152"/>
      <c r="AC773" s="153"/>
      <c r="AD773" s="153"/>
      <c r="AE773" s="153"/>
      <c r="AF773" s="153"/>
      <c r="AG773" s="153"/>
      <c r="AH773" s="151"/>
      <c r="AI773" s="156"/>
      <c r="AJ773" s="156"/>
      <c r="AK773" s="156"/>
      <c r="AL773" s="156"/>
      <c r="AM773" s="156"/>
      <c r="AN773" s="156"/>
      <c r="AO773" s="157"/>
      <c r="AP773" s="158"/>
      <c r="AQ773" s="158"/>
      <c r="AR773" s="158"/>
      <c r="AS773" s="158"/>
      <c r="AT773" s="158"/>
      <c r="AU773" s="158"/>
      <c r="AV773" s="158"/>
      <c r="AW773" s="178" t="str">
        <f>IF('DATA - Baseline'!AW773="Relaxed",1,IF('DATA - Baseline'!AW773="Rushed",2,IF('DATA - Baseline'!AW773="Happy",3,IF('DATA - Baseline'!AW773="Tired",4,""))))</f>
        <v/>
      </c>
      <c r="AX773" s="178" t="str">
        <f>IF('DATA - Baseline'!AX773="Relaxed",1,IF('DATA - Baseline'!AX773="Rushed",2,IF('DATA - Baseline'!AX773="Happy",3,IF('DATA - Baseline'!AX773="Tired",4,""))))</f>
        <v/>
      </c>
      <c r="AY773" s="154"/>
      <c r="AZ773" s="314" t="str">
        <f>IF('DATA - Baseline'!AZ773="Yes",1,IF('DATA - Baseline'!AZ773="No",2,""))</f>
        <v/>
      </c>
      <c r="BA773" s="273"/>
      <c r="BB773" s="159"/>
      <c r="BC773" s="159"/>
      <c r="BE773" s="175"/>
    </row>
    <row r="774" spans="1:57" s="132" customFormat="1" ht="15" x14ac:dyDescent="0.3">
      <c r="A774" s="148"/>
      <c r="B774" s="149"/>
      <c r="C774" s="236" t="str">
        <f t="shared" ref="C774:C837" si="12">IF(D774="","",C773+1)</f>
        <v/>
      </c>
      <c r="D774" s="198" t="str">
        <f>IF('DATA - Baseline'!D774="","",'DATA - Baseline'!D774)</f>
        <v/>
      </c>
      <c r="E774" s="178" t="str">
        <f>IF('DATA - Baseline'!E774="","",'DATA - Baseline'!E774)</f>
        <v/>
      </c>
      <c r="F774" s="178" t="str">
        <f>IF('DATA - Baseline'!F774="","",'DATA - Baseline'!F774)</f>
        <v/>
      </c>
      <c r="G774" s="178" t="str">
        <f>IF('DATA - Baseline'!G773="","",INDEX(Codes,MATCH('DATA - Baseline'!G773,Modes,0)))</f>
        <v/>
      </c>
      <c r="H774" s="178"/>
      <c r="I774" s="178" t="str">
        <f>IF('DATA - Baseline'!I774="","",INDEX(Codes,MATCH('DATA - Baseline'!I774,Modes,0)))</f>
        <v/>
      </c>
      <c r="J774" s="134"/>
      <c r="K774" s="192" t="str">
        <f>IF('DATA - Baseline'!K774=0,"",IF('DATA - Baseline'!K774="","",'DATA - Baseline'!K774))</f>
        <v/>
      </c>
      <c r="L774" s="192" t="str">
        <f>IF('DATA - Baseline'!L774="Yes",1,IF('DATA - Baseline'!L774="No",2,""))</f>
        <v/>
      </c>
      <c r="M774" s="192" t="str">
        <f>IF('DATA - Baseline'!M774="Yes",1,IF('DATA - Baseline'!M774="No",2,""))</f>
        <v/>
      </c>
      <c r="N774" s="178" t="str">
        <f>IF('DATA - Baseline'!N774="Relaxed",1,IF('DATA - Baseline'!N774="Rushed",2,IF('DATA - Baseline'!N774="Happy",3,IF('DATA - Baseline'!N774="Frustrated",4,IF('DATA - Baseline'!N774="Other",5,"")))))</f>
        <v/>
      </c>
      <c r="O774" s="176"/>
      <c r="P774" s="178" t="str">
        <f>IF('DATA - Baseline'!P774="","",'DATA - Baseline'!P774)</f>
        <v/>
      </c>
      <c r="Q774" s="178" t="str">
        <f>IF('DATA - Baseline'!Q774="Boy",1,IF('DATA - Baseline'!Q774="Girl",2,""))</f>
        <v/>
      </c>
      <c r="R774" s="192" t="str">
        <f>IF('DATA - Baseline'!R774&gt;0,'DATA - Baseline'!R774,"")</f>
        <v/>
      </c>
      <c r="S774" s="178" t="str">
        <f>IF('DATA - Baseline'!S774="Less than 0.5km",1,IF('DATA - Baseline'!S774="0.51 to 1.59km",2,IF('DATA - Baseline'!S774="1.6 to 3km",3,IF('DATA - Baseline'!S774="Over 3km",4, ""))))</f>
        <v/>
      </c>
      <c r="T774" s="126"/>
      <c r="U774" s="135"/>
      <c r="V774" s="135"/>
      <c r="W774" s="135"/>
      <c r="X774" s="135"/>
      <c r="Y774" s="135"/>
      <c r="Z774" s="178" t="str">
        <f>IF('DATA - Baseline'!Z774="STRONGLY AGREE",1,IF('DATA - Baseline'!Z774="AGREE",2,IF('DATA - Baseline'!Z774="DISAGREE",3,IF('DATA - Baseline'!Z774="STRONGLY DISAGREE",4, ""))))</f>
        <v/>
      </c>
      <c r="AA774" s="178" t="str">
        <f>IF(C774="","",(IF(COUNTA('DATA - Baseline'!AB774:AV774)&gt;0,1,2)))</f>
        <v/>
      </c>
      <c r="AB774" s="152"/>
      <c r="AC774" s="153"/>
      <c r="AD774" s="153"/>
      <c r="AE774" s="153"/>
      <c r="AF774" s="153"/>
      <c r="AG774" s="153"/>
      <c r="AH774" s="151"/>
      <c r="AI774" s="156"/>
      <c r="AJ774" s="156"/>
      <c r="AK774" s="156"/>
      <c r="AL774" s="156"/>
      <c r="AM774" s="156"/>
      <c r="AN774" s="156"/>
      <c r="AO774" s="157"/>
      <c r="AP774" s="158"/>
      <c r="AQ774" s="158"/>
      <c r="AR774" s="158"/>
      <c r="AS774" s="158"/>
      <c r="AT774" s="158"/>
      <c r="AU774" s="158"/>
      <c r="AV774" s="158"/>
      <c r="AW774" s="178" t="str">
        <f>IF('DATA - Baseline'!AW774="Relaxed",1,IF('DATA - Baseline'!AW774="Rushed",2,IF('DATA - Baseline'!AW774="Happy",3,IF('DATA - Baseline'!AW774="Tired",4,""))))</f>
        <v/>
      </c>
      <c r="AX774" s="178" t="str">
        <f>IF('DATA - Baseline'!AX774="Relaxed",1,IF('DATA - Baseline'!AX774="Rushed",2,IF('DATA - Baseline'!AX774="Happy",3,IF('DATA - Baseline'!AX774="Tired",4,""))))</f>
        <v/>
      </c>
      <c r="AY774" s="154"/>
      <c r="AZ774" s="314" t="str">
        <f>IF('DATA - Baseline'!AZ774="Yes",1,IF('DATA - Baseline'!AZ774="No",2,""))</f>
        <v/>
      </c>
      <c r="BA774" s="273"/>
      <c r="BB774" s="159"/>
      <c r="BC774" s="159"/>
      <c r="BE774" s="175"/>
    </row>
    <row r="775" spans="1:57" s="132" customFormat="1" ht="15" x14ac:dyDescent="0.3">
      <c r="A775" s="148"/>
      <c r="B775" s="149"/>
      <c r="C775" s="236" t="str">
        <f t="shared" si="12"/>
        <v/>
      </c>
      <c r="D775" s="198" t="str">
        <f>IF('DATA - Baseline'!D775="","",'DATA - Baseline'!D775)</f>
        <v/>
      </c>
      <c r="E775" s="178" t="str">
        <f>IF('DATA - Baseline'!E775="","",'DATA - Baseline'!E775)</f>
        <v/>
      </c>
      <c r="F775" s="178" t="str">
        <f>IF('DATA - Baseline'!F775="","",'DATA - Baseline'!F775)</f>
        <v/>
      </c>
      <c r="G775" s="178" t="str">
        <f>IF('DATA - Baseline'!G774="","",INDEX(Codes,MATCH('DATA - Baseline'!G774,Modes,0)))</f>
        <v/>
      </c>
      <c r="H775" s="178"/>
      <c r="I775" s="178" t="str">
        <f>IF('DATA - Baseline'!I775="","",INDEX(Codes,MATCH('DATA - Baseline'!I775,Modes,0)))</f>
        <v/>
      </c>
      <c r="J775" s="134"/>
      <c r="K775" s="192" t="str">
        <f>IF('DATA - Baseline'!K775=0,"",IF('DATA - Baseline'!K775="","",'DATA - Baseline'!K775))</f>
        <v/>
      </c>
      <c r="L775" s="192" t="str">
        <f>IF('DATA - Baseline'!L775="Yes",1,IF('DATA - Baseline'!L775="No",2,""))</f>
        <v/>
      </c>
      <c r="M775" s="192" t="str">
        <f>IF('DATA - Baseline'!M775="Yes",1,IF('DATA - Baseline'!M775="No",2,""))</f>
        <v/>
      </c>
      <c r="N775" s="178" t="str">
        <f>IF('DATA - Baseline'!N775="Relaxed",1,IF('DATA - Baseline'!N775="Rushed",2,IF('DATA - Baseline'!N775="Happy",3,IF('DATA - Baseline'!N775="Frustrated",4,IF('DATA - Baseline'!N775="Other",5,"")))))</f>
        <v/>
      </c>
      <c r="O775" s="176"/>
      <c r="P775" s="178" t="str">
        <f>IF('DATA - Baseline'!P775="","",'DATA - Baseline'!P775)</f>
        <v/>
      </c>
      <c r="Q775" s="178" t="str">
        <f>IF('DATA - Baseline'!Q775="Boy",1,IF('DATA - Baseline'!Q775="Girl",2,""))</f>
        <v/>
      </c>
      <c r="R775" s="192" t="str">
        <f>IF('DATA - Baseline'!R775&gt;0,'DATA - Baseline'!R775,"")</f>
        <v/>
      </c>
      <c r="S775" s="178" t="str">
        <f>IF('DATA - Baseline'!S775="Less than 0.5km",1,IF('DATA - Baseline'!S775="0.51 to 1.59km",2,IF('DATA - Baseline'!S775="1.6 to 3km",3,IF('DATA - Baseline'!S775="Over 3km",4, ""))))</f>
        <v/>
      </c>
      <c r="T775" s="126"/>
      <c r="U775" s="135"/>
      <c r="V775" s="135"/>
      <c r="W775" s="135"/>
      <c r="X775" s="135"/>
      <c r="Y775" s="135"/>
      <c r="Z775" s="178" t="str">
        <f>IF('DATA - Baseline'!Z775="STRONGLY AGREE",1,IF('DATA - Baseline'!Z775="AGREE",2,IF('DATA - Baseline'!Z775="DISAGREE",3,IF('DATA - Baseline'!Z775="STRONGLY DISAGREE",4, ""))))</f>
        <v/>
      </c>
      <c r="AA775" s="178" t="str">
        <f>IF(C775="","",(IF(COUNTA('DATA - Baseline'!AB775:AV775)&gt;0,1,2)))</f>
        <v/>
      </c>
      <c r="AB775" s="152"/>
      <c r="AC775" s="153"/>
      <c r="AD775" s="153"/>
      <c r="AE775" s="153"/>
      <c r="AF775" s="153"/>
      <c r="AG775" s="153"/>
      <c r="AH775" s="151"/>
      <c r="AI775" s="156"/>
      <c r="AJ775" s="156"/>
      <c r="AK775" s="156"/>
      <c r="AL775" s="156"/>
      <c r="AM775" s="156"/>
      <c r="AN775" s="156"/>
      <c r="AO775" s="157"/>
      <c r="AP775" s="158"/>
      <c r="AQ775" s="158"/>
      <c r="AR775" s="158"/>
      <c r="AS775" s="158"/>
      <c r="AT775" s="158"/>
      <c r="AU775" s="158"/>
      <c r="AV775" s="158"/>
      <c r="AW775" s="178" t="str">
        <f>IF('DATA - Baseline'!AW775="Relaxed",1,IF('DATA - Baseline'!AW775="Rushed",2,IF('DATA - Baseline'!AW775="Happy",3,IF('DATA - Baseline'!AW775="Tired",4,""))))</f>
        <v/>
      </c>
      <c r="AX775" s="178" t="str">
        <f>IF('DATA - Baseline'!AX775="Relaxed",1,IF('DATA - Baseline'!AX775="Rushed",2,IF('DATA - Baseline'!AX775="Happy",3,IF('DATA - Baseline'!AX775="Tired",4,""))))</f>
        <v/>
      </c>
      <c r="AY775" s="154"/>
      <c r="AZ775" s="314" t="str">
        <f>IF('DATA - Baseline'!AZ775="Yes",1,IF('DATA - Baseline'!AZ775="No",2,""))</f>
        <v/>
      </c>
      <c r="BA775" s="273"/>
      <c r="BB775" s="159"/>
      <c r="BC775" s="159"/>
      <c r="BE775" s="175"/>
    </row>
    <row r="776" spans="1:57" s="132" customFormat="1" ht="15" x14ac:dyDescent="0.3">
      <c r="A776" s="148"/>
      <c r="B776" s="149"/>
      <c r="C776" s="236" t="str">
        <f t="shared" si="12"/>
        <v/>
      </c>
      <c r="D776" s="198" t="str">
        <f>IF('DATA - Baseline'!D776="","",'DATA - Baseline'!D776)</f>
        <v/>
      </c>
      <c r="E776" s="178" t="str">
        <f>IF('DATA - Baseline'!E776="","",'DATA - Baseline'!E776)</f>
        <v/>
      </c>
      <c r="F776" s="178" t="str">
        <f>IF('DATA - Baseline'!F776="","",'DATA - Baseline'!F776)</f>
        <v/>
      </c>
      <c r="G776" s="178" t="str">
        <f>IF('DATA - Baseline'!G775="","",INDEX(Codes,MATCH('DATA - Baseline'!G775,Modes,0)))</f>
        <v/>
      </c>
      <c r="H776" s="178"/>
      <c r="I776" s="178" t="str">
        <f>IF('DATA - Baseline'!I776="","",INDEX(Codes,MATCH('DATA - Baseline'!I776,Modes,0)))</f>
        <v/>
      </c>
      <c r="J776" s="134"/>
      <c r="K776" s="192" t="str">
        <f>IF('DATA - Baseline'!K776=0,"",IF('DATA - Baseline'!K776="","",'DATA - Baseline'!K776))</f>
        <v/>
      </c>
      <c r="L776" s="192" t="str">
        <f>IF('DATA - Baseline'!L776="Yes",1,IF('DATA - Baseline'!L776="No",2,""))</f>
        <v/>
      </c>
      <c r="M776" s="192" t="str">
        <f>IF('DATA - Baseline'!M776="Yes",1,IF('DATA - Baseline'!M776="No",2,""))</f>
        <v/>
      </c>
      <c r="N776" s="178" t="str">
        <f>IF('DATA - Baseline'!N776="Relaxed",1,IF('DATA - Baseline'!N776="Rushed",2,IF('DATA - Baseline'!N776="Happy",3,IF('DATA - Baseline'!N776="Frustrated",4,IF('DATA - Baseline'!N776="Other",5,"")))))</f>
        <v/>
      </c>
      <c r="O776" s="176"/>
      <c r="P776" s="178" t="str">
        <f>IF('DATA - Baseline'!P776="","",'DATA - Baseline'!P776)</f>
        <v/>
      </c>
      <c r="Q776" s="178" t="str">
        <f>IF('DATA - Baseline'!Q776="Boy",1,IF('DATA - Baseline'!Q776="Girl",2,""))</f>
        <v/>
      </c>
      <c r="R776" s="192" t="str">
        <f>IF('DATA - Baseline'!R776&gt;0,'DATA - Baseline'!R776,"")</f>
        <v/>
      </c>
      <c r="S776" s="178" t="str">
        <f>IF('DATA - Baseline'!S776="Less than 0.5km",1,IF('DATA - Baseline'!S776="0.51 to 1.59km",2,IF('DATA - Baseline'!S776="1.6 to 3km",3,IF('DATA - Baseline'!S776="Over 3km",4, ""))))</f>
        <v/>
      </c>
      <c r="T776" s="126"/>
      <c r="U776" s="135"/>
      <c r="V776" s="135"/>
      <c r="W776" s="135"/>
      <c r="X776" s="135"/>
      <c r="Y776" s="135"/>
      <c r="Z776" s="178" t="str">
        <f>IF('DATA - Baseline'!Z776="STRONGLY AGREE",1,IF('DATA - Baseline'!Z776="AGREE",2,IF('DATA - Baseline'!Z776="DISAGREE",3,IF('DATA - Baseline'!Z776="STRONGLY DISAGREE",4, ""))))</f>
        <v/>
      </c>
      <c r="AA776" s="178" t="str">
        <f>IF(C776="","",(IF(COUNTA('DATA - Baseline'!AB776:AV776)&gt;0,1,2)))</f>
        <v/>
      </c>
      <c r="AB776" s="152"/>
      <c r="AC776" s="153"/>
      <c r="AD776" s="153"/>
      <c r="AE776" s="153"/>
      <c r="AF776" s="153"/>
      <c r="AG776" s="153"/>
      <c r="AH776" s="151"/>
      <c r="AI776" s="156"/>
      <c r="AJ776" s="156"/>
      <c r="AK776" s="156"/>
      <c r="AL776" s="156"/>
      <c r="AM776" s="156"/>
      <c r="AN776" s="156"/>
      <c r="AO776" s="157"/>
      <c r="AP776" s="158"/>
      <c r="AQ776" s="158"/>
      <c r="AR776" s="158"/>
      <c r="AS776" s="158"/>
      <c r="AT776" s="158"/>
      <c r="AU776" s="158"/>
      <c r="AV776" s="158"/>
      <c r="AW776" s="178" t="str">
        <f>IF('DATA - Baseline'!AW776="Relaxed",1,IF('DATA - Baseline'!AW776="Rushed",2,IF('DATA - Baseline'!AW776="Happy",3,IF('DATA - Baseline'!AW776="Tired",4,""))))</f>
        <v/>
      </c>
      <c r="AX776" s="178" t="str">
        <f>IF('DATA - Baseline'!AX776="Relaxed",1,IF('DATA - Baseline'!AX776="Rushed",2,IF('DATA - Baseline'!AX776="Happy",3,IF('DATA - Baseline'!AX776="Tired",4,""))))</f>
        <v/>
      </c>
      <c r="AY776" s="154"/>
      <c r="AZ776" s="314" t="str">
        <f>IF('DATA - Baseline'!AZ776="Yes",1,IF('DATA - Baseline'!AZ776="No",2,""))</f>
        <v/>
      </c>
      <c r="BA776" s="273"/>
      <c r="BB776" s="159"/>
      <c r="BC776" s="159"/>
      <c r="BE776" s="175"/>
    </row>
    <row r="777" spans="1:57" s="132" customFormat="1" ht="15" x14ac:dyDescent="0.3">
      <c r="A777" s="148"/>
      <c r="B777" s="149"/>
      <c r="C777" s="236" t="str">
        <f t="shared" si="12"/>
        <v/>
      </c>
      <c r="D777" s="198" t="str">
        <f>IF('DATA - Baseline'!D777="","",'DATA - Baseline'!D777)</f>
        <v/>
      </c>
      <c r="E777" s="178" t="str">
        <f>IF('DATA - Baseline'!E777="","",'DATA - Baseline'!E777)</f>
        <v/>
      </c>
      <c r="F777" s="178" t="str">
        <f>IF('DATA - Baseline'!F777="","",'DATA - Baseline'!F777)</f>
        <v/>
      </c>
      <c r="G777" s="178" t="str">
        <f>IF('DATA - Baseline'!G776="","",INDEX(Codes,MATCH('DATA - Baseline'!G776,Modes,0)))</f>
        <v/>
      </c>
      <c r="H777" s="178"/>
      <c r="I777" s="178" t="str">
        <f>IF('DATA - Baseline'!I777="","",INDEX(Codes,MATCH('DATA - Baseline'!I777,Modes,0)))</f>
        <v/>
      </c>
      <c r="J777" s="134"/>
      <c r="K777" s="192" t="str">
        <f>IF('DATA - Baseline'!K777=0,"",IF('DATA - Baseline'!K777="","",'DATA - Baseline'!K777))</f>
        <v/>
      </c>
      <c r="L777" s="192" t="str">
        <f>IF('DATA - Baseline'!L777="Yes",1,IF('DATA - Baseline'!L777="No",2,""))</f>
        <v/>
      </c>
      <c r="M777" s="192" t="str">
        <f>IF('DATA - Baseline'!M777="Yes",1,IF('DATA - Baseline'!M777="No",2,""))</f>
        <v/>
      </c>
      <c r="N777" s="178" t="str">
        <f>IF('DATA - Baseline'!N777="Relaxed",1,IF('DATA - Baseline'!N777="Rushed",2,IF('DATA - Baseline'!N777="Happy",3,IF('DATA - Baseline'!N777="Frustrated",4,IF('DATA - Baseline'!N777="Other",5,"")))))</f>
        <v/>
      </c>
      <c r="O777" s="176"/>
      <c r="P777" s="178" t="str">
        <f>IF('DATA - Baseline'!P777="","",'DATA - Baseline'!P777)</f>
        <v/>
      </c>
      <c r="Q777" s="178" t="str">
        <f>IF('DATA - Baseline'!Q777="Boy",1,IF('DATA - Baseline'!Q777="Girl",2,""))</f>
        <v/>
      </c>
      <c r="R777" s="192" t="str">
        <f>IF('DATA - Baseline'!R777&gt;0,'DATA - Baseline'!R777,"")</f>
        <v/>
      </c>
      <c r="S777" s="178" t="str">
        <f>IF('DATA - Baseline'!S777="Less than 0.5km",1,IF('DATA - Baseline'!S777="0.51 to 1.59km",2,IF('DATA - Baseline'!S777="1.6 to 3km",3,IF('DATA - Baseline'!S777="Over 3km",4, ""))))</f>
        <v/>
      </c>
      <c r="T777" s="126"/>
      <c r="U777" s="135"/>
      <c r="V777" s="135"/>
      <c r="W777" s="135"/>
      <c r="X777" s="135"/>
      <c r="Y777" s="135"/>
      <c r="Z777" s="178" t="str">
        <f>IF('DATA - Baseline'!Z777="STRONGLY AGREE",1,IF('DATA - Baseline'!Z777="AGREE",2,IF('DATA - Baseline'!Z777="DISAGREE",3,IF('DATA - Baseline'!Z777="STRONGLY DISAGREE",4, ""))))</f>
        <v/>
      </c>
      <c r="AA777" s="178" t="str">
        <f>IF(C777="","",(IF(COUNTA('DATA - Baseline'!AB777:AV777)&gt;0,1,2)))</f>
        <v/>
      </c>
      <c r="AB777" s="152"/>
      <c r="AC777" s="153"/>
      <c r="AD777" s="153"/>
      <c r="AE777" s="153"/>
      <c r="AF777" s="153"/>
      <c r="AG777" s="153"/>
      <c r="AH777" s="151"/>
      <c r="AI777" s="156"/>
      <c r="AJ777" s="156"/>
      <c r="AK777" s="156"/>
      <c r="AL777" s="156"/>
      <c r="AM777" s="156"/>
      <c r="AN777" s="156"/>
      <c r="AO777" s="157"/>
      <c r="AP777" s="158"/>
      <c r="AQ777" s="158"/>
      <c r="AR777" s="158"/>
      <c r="AS777" s="158"/>
      <c r="AT777" s="158"/>
      <c r="AU777" s="158"/>
      <c r="AV777" s="158"/>
      <c r="AW777" s="178" t="str">
        <f>IF('DATA - Baseline'!AW777="Relaxed",1,IF('DATA - Baseline'!AW777="Rushed",2,IF('DATA - Baseline'!AW777="Happy",3,IF('DATA - Baseline'!AW777="Tired",4,""))))</f>
        <v/>
      </c>
      <c r="AX777" s="178" t="str">
        <f>IF('DATA - Baseline'!AX777="Relaxed",1,IF('DATA - Baseline'!AX777="Rushed",2,IF('DATA - Baseline'!AX777="Happy",3,IF('DATA - Baseline'!AX777="Tired",4,""))))</f>
        <v/>
      </c>
      <c r="AY777" s="154"/>
      <c r="AZ777" s="314" t="str">
        <f>IF('DATA - Baseline'!AZ777="Yes",1,IF('DATA - Baseline'!AZ777="No",2,""))</f>
        <v/>
      </c>
      <c r="BA777" s="273"/>
      <c r="BB777" s="159"/>
      <c r="BC777" s="159"/>
      <c r="BE777" s="175"/>
    </row>
    <row r="778" spans="1:57" s="132" customFormat="1" ht="15" x14ac:dyDescent="0.3">
      <c r="A778" s="148"/>
      <c r="B778" s="149"/>
      <c r="C778" s="236" t="str">
        <f t="shared" si="12"/>
        <v/>
      </c>
      <c r="D778" s="198" t="str">
        <f>IF('DATA - Baseline'!D778="","",'DATA - Baseline'!D778)</f>
        <v/>
      </c>
      <c r="E778" s="178" t="str">
        <f>IF('DATA - Baseline'!E778="","",'DATA - Baseline'!E778)</f>
        <v/>
      </c>
      <c r="F778" s="178" t="str">
        <f>IF('DATA - Baseline'!F778="","",'DATA - Baseline'!F778)</f>
        <v/>
      </c>
      <c r="G778" s="178" t="str">
        <f>IF('DATA - Baseline'!G777="","",INDEX(Codes,MATCH('DATA - Baseline'!G777,Modes,0)))</f>
        <v/>
      </c>
      <c r="H778" s="178"/>
      <c r="I778" s="178" t="str">
        <f>IF('DATA - Baseline'!I778="","",INDEX(Codes,MATCH('DATA - Baseline'!I778,Modes,0)))</f>
        <v/>
      </c>
      <c r="J778" s="134"/>
      <c r="K778" s="192" t="str">
        <f>IF('DATA - Baseline'!K778=0,"",IF('DATA - Baseline'!K778="","",'DATA - Baseline'!K778))</f>
        <v/>
      </c>
      <c r="L778" s="192" t="str">
        <f>IF('DATA - Baseline'!L778="Yes",1,IF('DATA - Baseline'!L778="No",2,""))</f>
        <v/>
      </c>
      <c r="M778" s="192" t="str">
        <f>IF('DATA - Baseline'!M778="Yes",1,IF('DATA - Baseline'!M778="No",2,""))</f>
        <v/>
      </c>
      <c r="N778" s="178" t="str">
        <f>IF('DATA - Baseline'!N778="Relaxed",1,IF('DATA - Baseline'!N778="Rushed",2,IF('DATA - Baseline'!N778="Happy",3,IF('DATA - Baseline'!N778="Frustrated",4,IF('DATA - Baseline'!N778="Other",5,"")))))</f>
        <v/>
      </c>
      <c r="O778" s="176"/>
      <c r="P778" s="178" t="str">
        <f>IF('DATA - Baseline'!P778="","",'DATA - Baseline'!P778)</f>
        <v/>
      </c>
      <c r="Q778" s="178" t="str">
        <f>IF('DATA - Baseline'!Q778="Boy",1,IF('DATA - Baseline'!Q778="Girl",2,""))</f>
        <v/>
      </c>
      <c r="R778" s="192" t="str">
        <f>IF('DATA - Baseline'!R778&gt;0,'DATA - Baseline'!R778,"")</f>
        <v/>
      </c>
      <c r="S778" s="178" t="str">
        <f>IF('DATA - Baseline'!S778="Less than 0.5km",1,IF('DATA - Baseline'!S778="0.51 to 1.59km",2,IF('DATA - Baseline'!S778="1.6 to 3km",3,IF('DATA - Baseline'!S778="Over 3km",4, ""))))</f>
        <v/>
      </c>
      <c r="T778" s="126"/>
      <c r="U778" s="135"/>
      <c r="V778" s="135"/>
      <c r="W778" s="135"/>
      <c r="X778" s="135"/>
      <c r="Y778" s="135"/>
      <c r="Z778" s="178" t="str">
        <f>IF('DATA - Baseline'!Z778="STRONGLY AGREE",1,IF('DATA - Baseline'!Z778="AGREE",2,IF('DATA - Baseline'!Z778="DISAGREE",3,IF('DATA - Baseline'!Z778="STRONGLY DISAGREE",4, ""))))</f>
        <v/>
      </c>
      <c r="AA778" s="178" t="str">
        <f>IF(C778="","",(IF(COUNTA('DATA - Baseline'!AB778:AV778)&gt;0,1,2)))</f>
        <v/>
      </c>
      <c r="AB778" s="152"/>
      <c r="AC778" s="153"/>
      <c r="AD778" s="153"/>
      <c r="AE778" s="153"/>
      <c r="AF778" s="153"/>
      <c r="AG778" s="153"/>
      <c r="AH778" s="151"/>
      <c r="AI778" s="156"/>
      <c r="AJ778" s="156"/>
      <c r="AK778" s="156"/>
      <c r="AL778" s="156"/>
      <c r="AM778" s="156"/>
      <c r="AN778" s="156"/>
      <c r="AO778" s="157"/>
      <c r="AP778" s="158"/>
      <c r="AQ778" s="158"/>
      <c r="AR778" s="158"/>
      <c r="AS778" s="158"/>
      <c r="AT778" s="158"/>
      <c r="AU778" s="158"/>
      <c r="AV778" s="158"/>
      <c r="AW778" s="178" t="str">
        <f>IF('DATA - Baseline'!AW778="Relaxed",1,IF('DATA - Baseline'!AW778="Rushed",2,IF('DATA - Baseline'!AW778="Happy",3,IF('DATA - Baseline'!AW778="Tired",4,""))))</f>
        <v/>
      </c>
      <c r="AX778" s="178" t="str">
        <f>IF('DATA - Baseline'!AX778="Relaxed",1,IF('DATA - Baseline'!AX778="Rushed",2,IF('DATA - Baseline'!AX778="Happy",3,IF('DATA - Baseline'!AX778="Tired",4,""))))</f>
        <v/>
      </c>
      <c r="AY778" s="154"/>
      <c r="AZ778" s="314" t="str">
        <f>IF('DATA - Baseline'!AZ778="Yes",1,IF('DATA - Baseline'!AZ778="No",2,""))</f>
        <v/>
      </c>
      <c r="BA778" s="273"/>
      <c r="BB778" s="159"/>
      <c r="BC778" s="159"/>
      <c r="BE778" s="175"/>
    </row>
    <row r="779" spans="1:57" s="132" customFormat="1" ht="15" x14ac:dyDescent="0.3">
      <c r="A779" s="148"/>
      <c r="B779" s="149"/>
      <c r="C779" s="236" t="str">
        <f t="shared" si="12"/>
        <v/>
      </c>
      <c r="D779" s="198" t="str">
        <f>IF('DATA - Baseline'!D779="","",'DATA - Baseline'!D779)</f>
        <v/>
      </c>
      <c r="E779" s="178" t="str">
        <f>IF('DATA - Baseline'!E779="","",'DATA - Baseline'!E779)</f>
        <v/>
      </c>
      <c r="F779" s="178" t="str">
        <f>IF('DATA - Baseline'!F779="","",'DATA - Baseline'!F779)</f>
        <v/>
      </c>
      <c r="G779" s="178" t="str">
        <f>IF('DATA - Baseline'!G778="","",INDEX(Codes,MATCH('DATA - Baseline'!G778,Modes,0)))</f>
        <v/>
      </c>
      <c r="H779" s="178"/>
      <c r="I779" s="178" t="str">
        <f>IF('DATA - Baseline'!I779="","",INDEX(Codes,MATCH('DATA - Baseline'!I779,Modes,0)))</f>
        <v/>
      </c>
      <c r="J779" s="134"/>
      <c r="K779" s="192" t="str">
        <f>IF('DATA - Baseline'!K779=0,"",IF('DATA - Baseline'!K779="","",'DATA - Baseline'!K779))</f>
        <v/>
      </c>
      <c r="L779" s="192" t="str">
        <f>IF('DATA - Baseline'!L779="Yes",1,IF('DATA - Baseline'!L779="No",2,""))</f>
        <v/>
      </c>
      <c r="M779" s="192" t="str">
        <f>IF('DATA - Baseline'!M779="Yes",1,IF('DATA - Baseline'!M779="No",2,""))</f>
        <v/>
      </c>
      <c r="N779" s="178" t="str">
        <f>IF('DATA - Baseline'!N779="Relaxed",1,IF('DATA - Baseline'!N779="Rushed",2,IF('DATA - Baseline'!N779="Happy",3,IF('DATA - Baseline'!N779="Frustrated",4,IF('DATA - Baseline'!N779="Other",5,"")))))</f>
        <v/>
      </c>
      <c r="O779" s="176"/>
      <c r="P779" s="178" t="str">
        <f>IF('DATA - Baseline'!P779="","",'DATA - Baseline'!P779)</f>
        <v/>
      </c>
      <c r="Q779" s="178" t="str">
        <f>IF('DATA - Baseline'!Q779="Boy",1,IF('DATA - Baseline'!Q779="Girl",2,""))</f>
        <v/>
      </c>
      <c r="R779" s="192" t="str">
        <f>IF('DATA - Baseline'!R779&gt;0,'DATA - Baseline'!R779,"")</f>
        <v/>
      </c>
      <c r="S779" s="178" t="str">
        <f>IF('DATA - Baseline'!S779="Less than 0.5km",1,IF('DATA - Baseline'!S779="0.51 to 1.59km",2,IF('DATA - Baseline'!S779="1.6 to 3km",3,IF('DATA - Baseline'!S779="Over 3km",4, ""))))</f>
        <v/>
      </c>
      <c r="T779" s="126"/>
      <c r="U779" s="135"/>
      <c r="V779" s="135"/>
      <c r="W779" s="135"/>
      <c r="X779" s="135"/>
      <c r="Y779" s="135"/>
      <c r="Z779" s="178" t="str">
        <f>IF('DATA - Baseline'!Z779="STRONGLY AGREE",1,IF('DATA - Baseline'!Z779="AGREE",2,IF('DATA - Baseline'!Z779="DISAGREE",3,IF('DATA - Baseline'!Z779="STRONGLY DISAGREE",4, ""))))</f>
        <v/>
      </c>
      <c r="AA779" s="178" t="str">
        <f>IF(C779="","",(IF(COUNTA('DATA - Baseline'!AB779:AV779)&gt;0,1,2)))</f>
        <v/>
      </c>
      <c r="AB779" s="152"/>
      <c r="AC779" s="153"/>
      <c r="AD779" s="153"/>
      <c r="AE779" s="153"/>
      <c r="AF779" s="153"/>
      <c r="AG779" s="153"/>
      <c r="AH779" s="151"/>
      <c r="AI779" s="156"/>
      <c r="AJ779" s="156"/>
      <c r="AK779" s="156"/>
      <c r="AL779" s="156"/>
      <c r="AM779" s="156"/>
      <c r="AN779" s="156"/>
      <c r="AO779" s="157"/>
      <c r="AP779" s="158"/>
      <c r="AQ779" s="158"/>
      <c r="AR779" s="158"/>
      <c r="AS779" s="158"/>
      <c r="AT779" s="158"/>
      <c r="AU779" s="158"/>
      <c r="AV779" s="158"/>
      <c r="AW779" s="178" t="str">
        <f>IF('DATA - Baseline'!AW779="Relaxed",1,IF('DATA - Baseline'!AW779="Rushed",2,IF('DATA - Baseline'!AW779="Happy",3,IF('DATA - Baseline'!AW779="Tired",4,""))))</f>
        <v/>
      </c>
      <c r="AX779" s="178" t="str">
        <f>IF('DATA - Baseline'!AX779="Relaxed",1,IF('DATA - Baseline'!AX779="Rushed",2,IF('DATA - Baseline'!AX779="Happy",3,IF('DATA - Baseline'!AX779="Tired",4,""))))</f>
        <v/>
      </c>
      <c r="AY779" s="154"/>
      <c r="AZ779" s="314" t="str">
        <f>IF('DATA - Baseline'!AZ779="Yes",1,IF('DATA - Baseline'!AZ779="No",2,""))</f>
        <v/>
      </c>
      <c r="BA779" s="273"/>
      <c r="BB779" s="159"/>
      <c r="BC779" s="159"/>
      <c r="BE779" s="175"/>
    </row>
    <row r="780" spans="1:57" s="132" customFormat="1" ht="15" x14ac:dyDescent="0.3">
      <c r="A780" s="148"/>
      <c r="B780" s="149"/>
      <c r="C780" s="236" t="str">
        <f t="shared" si="12"/>
        <v/>
      </c>
      <c r="D780" s="198" t="str">
        <f>IF('DATA - Baseline'!D780="","",'DATA - Baseline'!D780)</f>
        <v/>
      </c>
      <c r="E780" s="178" t="str">
        <f>IF('DATA - Baseline'!E780="","",'DATA - Baseline'!E780)</f>
        <v/>
      </c>
      <c r="F780" s="178" t="str">
        <f>IF('DATA - Baseline'!F780="","",'DATA - Baseline'!F780)</f>
        <v/>
      </c>
      <c r="G780" s="178" t="str">
        <f>IF('DATA - Baseline'!G779="","",INDEX(Codes,MATCH('DATA - Baseline'!G779,Modes,0)))</f>
        <v/>
      </c>
      <c r="H780" s="178"/>
      <c r="I780" s="178" t="str">
        <f>IF('DATA - Baseline'!I780="","",INDEX(Codes,MATCH('DATA - Baseline'!I780,Modes,0)))</f>
        <v/>
      </c>
      <c r="J780" s="134"/>
      <c r="K780" s="192" t="str">
        <f>IF('DATA - Baseline'!K780=0,"",IF('DATA - Baseline'!K780="","",'DATA - Baseline'!K780))</f>
        <v/>
      </c>
      <c r="L780" s="192" t="str">
        <f>IF('DATA - Baseline'!L780="Yes",1,IF('DATA - Baseline'!L780="No",2,""))</f>
        <v/>
      </c>
      <c r="M780" s="192" t="str">
        <f>IF('DATA - Baseline'!M780="Yes",1,IF('DATA - Baseline'!M780="No",2,""))</f>
        <v/>
      </c>
      <c r="N780" s="178" t="str">
        <f>IF('DATA - Baseline'!N780="Relaxed",1,IF('DATA - Baseline'!N780="Rushed",2,IF('DATA - Baseline'!N780="Happy",3,IF('DATA - Baseline'!N780="Frustrated",4,IF('DATA - Baseline'!N780="Other",5,"")))))</f>
        <v/>
      </c>
      <c r="O780" s="176"/>
      <c r="P780" s="178" t="str">
        <f>IF('DATA - Baseline'!P780="","",'DATA - Baseline'!P780)</f>
        <v/>
      </c>
      <c r="Q780" s="178" t="str">
        <f>IF('DATA - Baseline'!Q780="Boy",1,IF('DATA - Baseline'!Q780="Girl",2,""))</f>
        <v/>
      </c>
      <c r="R780" s="192" t="str">
        <f>IF('DATA - Baseline'!R780&gt;0,'DATA - Baseline'!R780,"")</f>
        <v/>
      </c>
      <c r="S780" s="178" t="str">
        <f>IF('DATA - Baseline'!S780="Less than 0.5km",1,IF('DATA - Baseline'!S780="0.51 to 1.59km",2,IF('DATA - Baseline'!S780="1.6 to 3km",3,IF('DATA - Baseline'!S780="Over 3km",4, ""))))</f>
        <v/>
      </c>
      <c r="T780" s="126"/>
      <c r="U780" s="135"/>
      <c r="V780" s="135"/>
      <c r="W780" s="135"/>
      <c r="X780" s="135"/>
      <c r="Y780" s="135"/>
      <c r="Z780" s="178" t="str">
        <f>IF('DATA - Baseline'!Z780="STRONGLY AGREE",1,IF('DATA - Baseline'!Z780="AGREE",2,IF('DATA - Baseline'!Z780="DISAGREE",3,IF('DATA - Baseline'!Z780="STRONGLY DISAGREE",4, ""))))</f>
        <v/>
      </c>
      <c r="AA780" s="178" t="str">
        <f>IF(C780="","",(IF(COUNTA('DATA - Baseline'!AB780:AV780)&gt;0,1,2)))</f>
        <v/>
      </c>
      <c r="AB780" s="152"/>
      <c r="AC780" s="153"/>
      <c r="AD780" s="153"/>
      <c r="AE780" s="153"/>
      <c r="AF780" s="153"/>
      <c r="AG780" s="153"/>
      <c r="AH780" s="151"/>
      <c r="AI780" s="156"/>
      <c r="AJ780" s="156"/>
      <c r="AK780" s="156"/>
      <c r="AL780" s="156"/>
      <c r="AM780" s="156"/>
      <c r="AN780" s="156"/>
      <c r="AO780" s="157"/>
      <c r="AP780" s="158"/>
      <c r="AQ780" s="158"/>
      <c r="AR780" s="158"/>
      <c r="AS780" s="158"/>
      <c r="AT780" s="158"/>
      <c r="AU780" s="158"/>
      <c r="AV780" s="158"/>
      <c r="AW780" s="178" t="str">
        <f>IF('DATA - Baseline'!AW780="Relaxed",1,IF('DATA - Baseline'!AW780="Rushed",2,IF('DATA - Baseline'!AW780="Happy",3,IF('DATA - Baseline'!AW780="Tired",4,""))))</f>
        <v/>
      </c>
      <c r="AX780" s="178" t="str">
        <f>IF('DATA - Baseline'!AX780="Relaxed",1,IF('DATA - Baseline'!AX780="Rushed",2,IF('DATA - Baseline'!AX780="Happy",3,IF('DATA - Baseline'!AX780="Tired",4,""))))</f>
        <v/>
      </c>
      <c r="AY780" s="154"/>
      <c r="AZ780" s="314" t="str">
        <f>IF('DATA - Baseline'!AZ780="Yes",1,IF('DATA - Baseline'!AZ780="No",2,""))</f>
        <v/>
      </c>
      <c r="BA780" s="273"/>
      <c r="BB780" s="159"/>
      <c r="BC780" s="159"/>
      <c r="BE780" s="175"/>
    </row>
    <row r="781" spans="1:57" s="132" customFormat="1" ht="15" x14ac:dyDescent="0.3">
      <c r="A781" s="148"/>
      <c r="B781" s="149"/>
      <c r="C781" s="236" t="str">
        <f t="shared" si="12"/>
        <v/>
      </c>
      <c r="D781" s="198" t="str">
        <f>IF('DATA - Baseline'!D781="","",'DATA - Baseline'!D781)</f>
        <v/>
      </c>
      <c r="E781" s="178" t="str">
        <f>IF('DATA - Baseline'!E781="","",'DATA - Baseline'!E781)</f>
        <v/>
      </c>
      <c r="F781" s="178" t="str">
        <f>IF('DATA - Baseline'!F781="","",'DATA - Baseline'!F781)</f>
        <v/>
      </c>
      <c r="G781" s="178" t="str">
        <f>IF('DATA - Baseline'!G780="","",INDEX(Codes,MATCH('DATA - Baseline'!G780,Modes,0)))</f>
        <v/>
      </c>
      <c r="H781" s="178"/>
      <c r="I781" s="178" t="str">
        <f>IF('DATA - Baseline'!I781="","",INDEX(Codes,MATCH('DATA - Baseline'!I781,Modes,0)))</f>
        <v/>
      </c>
      <c r="J781" s="134"/>
      <c r="K781" s="192" t="str">
        <f>IF('DATA - Baseline'!K781=0,"",IF('DATA - Baseline'!K781="","",'DATA - Baseline'!K781))</f>
        <v/>
      </c>
      <c r="L781" s="192" t="str">
        <f>IF('DATA - Baseline'!L781="Yes",1,IF('DATA - Baseline'!L781="No",2,""))</f>
        <v/>
      </c>
      <c r="M781" s="192" t="str">
        <f>IF('DATA - Baseline'!M781="Yes",1,IF('DATA - Baseline'!M781="No",2,""))</f>
        <v/>
      </c>
      <c r="N781" s="178" t="str">
        <f>IF('DATA - Baseline'!N781="Relaxed",1,IF('DATA - Baseline'!N781="Rushed",2,IF('DATA - Baseline'!N781="Happy",3,IF('DATA - Baseline'!N781="Frustrated",4,IF('DATA - Baseline'!N781="Other",5,"")))))</f>
        <v/>
      </c>
      <c r="O781" s="176"/>
      <c r="P781" s="178" t="str">
        <f>IF('DATA - Baseline'!P781="","",'DATA - Baseline'!P781)</f>
        <v/>
      </c>
      <c r="Q781" s="178" t="str">
        <f>IF('DATA - Baseline'!Q781="Boy",1,IF('DATA - Baseline'!Q781="Girl",2,""))</f>
        <v/>
      </c>
      <c r="R781" s="192" t="str">
        <f>IF('DATA - Baseline'!R781&gt;0,'DATA - Baseline'!R781,"")</f>
        <v/>
      </c>
      <c r="S781" s="178" t="str">
        <f>IF('DATA - Baseline'!S781="Less than 0.5km",1,IF('DATA - Baseline'!S781="0.51 to 1.59km",2,IF('DATA - Baseline'!S781="1.6 to 3km",3,IF('DATA - Baseline'!S781="Over 3km",4, ""))))</f>
        <v/>
      </c>
      <c r="T781" s="126"/>
      <c r="U781" s="135"/>
      <c r="V781" s="135"/>
      <c r="W781" s="135"/>
      <c r="X781" s="135"/>
      <c r="Y781" s="135"/>
      <c r="Z781" s="178" t="str">
        <f>IF('DATA - Baseline'!Z781="STRONGLY AGREE",1,IF('DATA - Baseline'!Z781="AGREE",2,IF('DATA - Baseline'!Z781="DISAGREE",3,IF('DATA - Baseline'!Z781="STRONGLY DISAGREE",4, ""))))</f>
        <v/>
      </c>
      <c r="AA781" s="178" t="str">
        <f>IF(C781="","",(IF(COUNTA('DATA - Baseline'!AB781:AV781)&gt;0,1,2)))</f>
        <v/>
      </c>
      <c r="AB781" s="152"/>
      <c r="AC781" s="153"/>
      <c r="AD781" s="153"/>
      <c r="AE781" s="153"/>
      <c r="AF781" s="153"/>
      <c r="AG781" s="153"/>
      <c r="AH781" s="151"/>
      <c r="AI781" s="156"/>
      <c r="AJ781" s="156"/>
      <c r="AK781" s="156"/>
      <c r="AL781" s="156"/>
      <c r="AM781" s="156"/>
      <c r="AN781" s="156"/>
      <c r="AO781" s="157"/>
      <c r="AP781" s="158"/>
      <c r="AQ781" s="158"/>
      <c r="AR781" s="158"/>
      <c r="AS781" s="158"/>
      <c r="AT781" s="158"/>
      <c r="AU781" s="158"/>
      <c r="AV781" s="158"/>
      <c r="AW781" s="178" t="str">
        <f>IF('DATA - Baseline'!AW781="Relaxed",1,IF('DATA - Baseline'!AW781="Rushed",2,IF('DATA - Baseline'!AW781="Happy",3,IF('DATA - Baseline'!AW781="Tired",4,""))))</f>
        <v/>
      </c>
      <c r="AX781" s="178" t="str">
        <f>IF('DATA - Baseline'!AX781="Relaxed",1,IF('DATA - Baseline'!AX781="Rushed",2,IF('DATA - Baseline'!AX781="Happy",3,IF('DATA - Baseline'!AX781="Tired",4,""))))</f>
        <v/>
      </c>
      <c r="AY781" s="154"/>
      <c r="AZ781" s="314" t="str">
        <f>IF('DATA - Baseline'!AZ781="Yes",1,IF('DATA - Baseline'!AZ781="No",2,""))</f>
        <v/>
      </c>
      <c r="BA781" s="273"/>
      <c r="BB781" s="159"/>
      <c r="BC781" s="159"/>
      <c r="BE781" s="175"/>
    </row>
    <row r="782" spans="1:57" s="132" customFormat="1" ht="15" x14ac:dyDescent="0.3">
      <c r="A782" s="148"/>
      <c r="B782" s="149"/>
      <c r="C782" s="236" t="str">
        <f t="shared" si="12"/>
        <v/>
      </c>
      <c r="D782" s="198" t="str">
        <f>IF('DATA - Baseline'!D782="","",'DATA - Baseline'!D782)</f>
        <v/>
      </c>
      <c r="E782" s="178" t="str">
        <f>IF('DATA - Baseline'!E782="","",'DATA - Baseline'!E782)</f>
        <v/>
      </c>
      <c r="F782" s="178" t="str">
        <f>IF('DATA - Baseline'!F782="","",'DATA - Baseline'!F782)</f>
        <v/>
      </c>
      <c r="G782" s="178" t="str">
        <f>IF('DATA - Baseline'!G781="","",INDEX(Codes,MATCH('DATA - Baseline'!G781,Modes,0)))</f>
        <v/>
      </c>
      <c r="H782" s="178"/>
      <c r="I782" s="178" t="str">
        <f>IF('DATA - Baseline'!I782="","",INDEX(Codes,MATCH('DATA - Baseline'!I782,Modes,0)))</f>
        <v/>
      </c>
      <c r="J782" s="134"/>
      <c r="K782" s="192" t="str">
        <f>IF('DATA - Baseline'!K782=0,"",IF('DATA - Baseline'!K782="","",'DATA - Baseline'!K782))</f>
        <v/>
      </c>
      <c r="L782" s="192" t="str">
        <f>IF('DATA - Baseline'!L782="Yes",1,IF('DATA - Baseline'!L782="No",2,""))</f>
        <v/>
      </c>
      <c r="M782" s="192" t="str">
        <f>IF('DATA - Baseline'!M782="Yes",1,IF('DATA - Baseline'!M782="No",2,""))</f>
        <v/>
      </c>
      <c r="N782" s="178" t="str">
        <f>IF('DATA - Baseline'!N782="Relaxed",1,IF('DATA - Baseline'!N782="Rushed",2,IF('DATA - Baseline'!N782="Happy",3,IF('DATA - Baseline'!N782="Frustrated",4,IF('DATA - Baseline'!N782="Other",5,"")))))</f>
        <v/>
      </c>
      <c r="O782" s="176"/>
      <c r="P782" s="178" t="str">
        <f>IF('DATA - Baseline'!P782="","",'DATA - Baseline'!P782)</f>
        <v/>
      </c>
      <c r="Q782" s="178" t="str">
        <f>IF('DATA - Baseline'!Q782="Boy",1,IF('DATA - Baseline'!Q782="Girl",2,""))</f>
        <v/>
      </c>
      <c r="R782" s="192" t="str">
        <f>IF('DATA - Baseline'!R782&gt;0,'DATA - Baseline'!R782,"")</f>
        <v/>
      </c>
      <c r="S782" s="178" t="str">
        <f>IF('DATA - Baseline'!S782="Less than 0.5km",1,IF('DATA - Baseline'!S782="0.51 to 1.59km",2,IF('DATA - Baseline'!S782="1.6 to 3km",3,IF('DATA - Baseline'!S782="Over 3km",4, ""))))</f>
        <v/>
      </c>
      <c r="T782" s="126"/>
      <c r="U782" s="135"/>
      <c r="V782" s="135"/>
      <c r="W782" s="135"/>
      <c r="X782" s="135"/>
      <c r="Y782" s="135"/>
      <c r="Z782" s="178" t="str">
        <f>IF('DATA - Baseline'!Z782="STRONGLY AGREE",1,IF('DATA - Baseline'!Z782="AGREE",2,IF('DATA - Baseline'!Z782="DISAGREE",3,IF('DATA - Baseline'!Z782="STRONGLY DISAGREE",4, ""))))</f>
        <v/>
      </c>
      <c r="AA782" s="178" t="str">
        <f>IF(C782="","",(IF(COUNTA('DATA - Baseline'!AB782:AV782)&gt;0,1,2)))</f>
        <v/>
      </c>
      <c r="AB782" s="152"/>
      <c r="AC782" s="153"/>
      <c r="AD782" s="153"/>
      <c r="AE782" s="153"/>
      <c r="AF782" s="153"/>
      <c r="AG782" s="153"/>
      <c r="AH782" s="151"/>
      <c r="AI782" s="156"/>
      <c r="AJ782" s="156"/>
      <c r="AK782" s="156"/>
      <c r="AL782" s="156"/>
      <c r="AM782" s="156"/>
      <c r="AN782" s="156"/>
      <c r="AO782" s="157"/>
      <c r="AP782" s="158"/>
      <c r="AQ782" s="158"/>
      <c r="AR782" s="158"/>
      <c r="AS782" s="158"/>
      <c r="AT782" s="158"/>
      <c r="AU782" s="158"/>
      <c r="AV782" s="158"/>
      <c r="AW782" s="178" t="str">
        <f>IF('DATA - Baseline'!AW782="Relaxed",1,IF('DATA - Baseline'!AW782="Rushed",2,IF('DATA - Baseline'!AW782="Happy",3,IF('DATA - Baseline'!AW782="Tired",4,""))))</f>
        <v/>
      </c>
      <c r="AX782" s="178" t="str">
        <f>IF('DATA - Baseline'!AX782="Relaxed",1,IF('DATA - Baseline'!AX782="Rushed",2,IF('DATA - Baseline'!AX782="Happy",3,IF('DATA - Baseline'!AX782="Tired",4,""))))</f>
        <v/>
      </c>
      <c r="AY782" s="154"/>
      <c r="AZ782" s="314" t="str">
        <f>IF('DATA - Baseline'!AZ782="Yes",1,IF('DATA - Baseline'!AZ782="No",2,""))</f>
        <v/>
      </c>
      <c r="BA782" s="273"/>
      <c r="BB782" s="159"/>
      <c r="BC782" s="159"/>
      <c r="BE782" s="175"/>
    </row>
    <row r="783" spans="1:57" s="132" customFormat="1" ht="15" x14ac:dyDescent="0.3">
      <c r="A783" s="148"/>
      <c r="B783" s="149"/>
      <c r="C783" s="236" t="str">
        <f t="shared" si="12"/>
        <v/>
      </c>
      <c r="D783" s="198" t="str">
        <f>IF('DATA - Baseline'!D783="","",'DATA - Baseline'!D783)</f>
        <v/>
      </c>
      <c r="E783" s="178" t="str">
        <f>IF('DATA - Baseline'!E783="","",'DATA - Baseline'!E783)</f>
        <v/>
      </c>
      <c r="F783" s="178" t="str">
        <f>IF('DATA - Baseline'!F783="","",'DATA - Baseline'!F783)</f>
        <v/>
      </c>
      <c r="G783" s="178" t="str">
        <f>IF('DATA - Baseline'!G782="","",INDEX(Codes,MATCH('DATA - Baseline'!G782,Modes,0)))</f>
        <v/>
      </c>
      <c r="H783" s="178"/>
      <c r="I783" s="178" t="str">
        <f>IF('DATA - Baseline'!I783="","",INDEX(Codes,MATCH('DATA - Baseline'!I783,Modes,0)))</f>
        <v/>
      </c>
      <c r="J783" s="134"/>
      <c r="K783" s="192" t="str">
        <f>IF('DATA - Baseline'!K783=0,"",IF('DATA - Baseline'!K783="","",'DATA - Baseline'!K783))</f>
        <v/>
      </c>
      <c r="L783" s="192" t="str">
        <f>IF('DATA - Baseline'!L783="Yes",1,IF('DATA - Baseline'!L783="No",2,""))</f>
        <v/>
      </c>
      <c r="M783" s="192" t="str">
        <f>IF('DATA - Baseline'!M783="Yes",1,IF('DATA - Baseline'!M783="No",2,""))</f>
        <v/>
      </c>
      <c r="N783" s="178" t="str">
        <f>IF('DATA - Baseline'!N783="Relaxed",1,IF('DATA - Baseline'!N783="Rushed",2,IF('DATA - Baseline'!N783="Happy",3,IF('DATA - Baseline'!N783="Frustrated",4,IF('DATA - Baseline'!N783="Other",5,"")))))</f>
        <v/>
      </c>
      <c r="O783" s="176"/>
      <c r="P783" s="178" t="str">
        <f>IF('DATA - Baseline'!P783="","",'DATA - Baseline'!P783)</f>
        <v/>
      </c>
      <c r="Q783" s="178" t="str">
        <f>IF('DATA - Baseline'!Q783="Boy",1,IF('DATA - Baseline'!Q783="Girl",2,""))</f>
        <v/>
      </c>
      <c r="R783" s="192" t="str">
        <f>IF('DATA - Baseline'!R783&gt;0,'DATA - Baseline'!R783,"")</f>
        <v/>
      </c>
      <c r="S783" s="178" t="str">
        <f>IF('DATA - Baseline'!S783="Less than 0.5km",1,IF('DATA - Baseline'!S783="0.51 to 1.59km",2,IF('DATA - Baseline'!S783="1.6 to 3km",3,IF('DATA - Baseline'!S783="Over 3km",4, ""))))</f>
        <v/>
      </c>
      <c r="T783" s="126"/>
      <c r="U783" s="135"/>
      <c r="V783" s="135"/>
      <c r="W783" s="135"/>
      <c r="X783" s="135"/>
      <c r="Y783" s="135"/>
      <c r="Z783" s="178" t="str">
        <f>IF('DATA - Baseline'!Z783="STRONGLY AGREE",1,IF('DATA - Baseline'!Z783="AGREE",2,IF('DATA - Baseline'!Z783="DISAGREE",3,IF('DATA - Baseline'!Z783="STRONGLY DISAGREE",4, ""))))</f>
        <v/>
      </c>
      <c r="AA783" s="178" t="str">
        <f>IF(C783="","",(IF(COUNTA('DATA - Baseline'!AB783:AV783)&gt;0,1,2)))</f>
        <v/>
      </c>
      <c r="AB783" s="152"/>
      <c r="AC783" s="153"/>
      <c r="AD783" s="153"/>
      <c r="AE783" s="153"/>
      <c r="AF783" s="153"/>
      <c r="AG783" s="153"/>
      <c r="AH783" s="151"/>
      <c r="AI783" s="156"/>
      <c r="AJ783" s="156"/>
      <c r="AK783" s="156"/>
      <c r="AL783" s="156"/>
      <c r="AM783" s="156"/>
      <c r="AN783" s="156"/>
      <c r="AO783" s="157"/>
      <c r="AP783" s="158"/>
      <c r="AQ783" s="158"/>
      <c r="AR783" s="158"/>
      <c r="AS783" s="158"/>
      <c r="AT783" s="158"/>
      <c r="AU783" s="158"/>
      <c r="AV783" s="158"/>
      <c r="AW783" s="178" t="str">
        <f>IF('DATA - Baseline'!AW783="Relaxed",1,IF('DATA - Baseline'!AW783="Rushed",2,IF('DATA - Baseline'!AW783="Happy",3,IF('DATA - Baseline'!AW783="Tired",4,""))))</f>
        <v/>
      </c>
      <c r="AX783" s="178" t="str">
        <f>IF('DATA - Baseline'!AX783="Relaxed",1,IF('DATA - Baseline'!AX783="Rushed",2,IF('DATA - Baseline'!AX783="Happy",3,IF('DATA - Baseline'!AX783="Tired",4,""))))</f>
        <v/>
      </c>
      <c r="AY783" s="154"/>
      <c r="AZ783" s="314" t="str">
        <f>IF('DATA - Baseline'!AZ783="Yes",1,IF('DATA - Baseline'!AZ783="No",2,""))</f>
        <v/>
      </c>
      <c r="BA783" s="273"/>
      <c r="BB783" s="159"/>
      <c r="BC783" s="159"/>
      <c r="BE783" s="175"/>
    </row>
    <row r="784" spans="1:57" s="132" customFormat="1" ht="15" x14ac:dyDescent="0.3">
      <c r="A784" s="148"/>
      <c r="B784" s="149"/>
      <c r="C784" s="236" t="str">
        <f t="shared" si="12"/>
        <v/>
      </c>
      <c r="D784" s="198" t="str">
        <f>IF('DATA - Baseline'!D784="","",'DATA - Baseline'!D784)</f>
        <v/>
      </c>
      <c r="E784" s="178" t="str">
        <f>IF('DATA - Baseline'!E784="","",'DATA - Baseline'!E784)</f>
        <v/>
      </c>
      <c r="F784" s="178" t="str">
        <f>IF('DATA - Baseline'!F784="","",'DATA - Baseline'!F784)</f>
        <v/>
      </c>
      <c r="G784" s="178" t="str">
        <f>IF('DATA - Baseline'!G783="","",INDEX(Codes,MATCH('DATA - Baseline'!G783,Modes,0)))</f>
        <v/>
      </c>
      <c r="H784" s="178"/>
      <c r="I784" s="178" t="str">
        <f>IF('DATA - Baseline'!I784="","",INDEX(Codes,MATCH('DATA - Baseline'!I784,Modes,0)))</f>
        <v/>
      </c>
      <c r="J784" s="134"/>
      <c r="K784" s="192" t="str">
        <f>IF('DATA - Baseline'!K784=0,"",IF('DATA - Baseline'!K784="","",'DATA - Baseline'!K784))</f>
        <v/>
      </c>
      <c r="L784" s="192" t="str">
        <f>IF('DATA - Baseline'!L784="Yes",1,IF('DATA - Baseline'!L784="No",2,""))</f>
        <v/>
      </c>
      <c r="M784" s="192" t="str">
        <f>IF('DATA - Baseline'!M784="Yes",1,IF('DATA - Baseline'!M784="No",2,""))</f>
        <v/>
      </c>
      <c r="N784" s="178" t="str">
        <f>IF('DATA - Baseline'!N784="Relaxed",1,IF('DATA - Baseline'!N784="Rushed",2,IF('DATA - Baseline'!N784="Happy",3,IF('DATA - Baseline'!N784="Frustrated",4,IF('DATA - Baseline'!N784="Other",5,"")))))</f>
        <v/>
      </c>
      <c r="O784" s="176"/>
      <c r="P784" s="178" t="str">
        <f>IF('DATA - Baseline'!P784="","",'DATA - Baseline'!P784)</f>
        <v/>
      </c>
      <c r="Q784" s="178" t="str">
        <f>IF('DATA - Baseline'!Q784="Boy",1,IF('DATA - Baseline'!Q784="Girl",2,""))</f>
        <v/>
      </c>
      <c r="R784" s="192" t="str">
        <f>IF('DATA - Baseline'!R784&gt;0,'DATA - Baseline'!R784,"")</f>
        <v/>
      </c>
      <c r="S784" s="178" t="str">
        <f>IF('DATA - Baseline'!S784="Less than 0.5km",1,IF('DATA - Baseline'!S784="0.51 to 1.59km",2,IF('DATA - Baseline'!S784="1.6 to 3km",3,IF('DATA - Baseline'!S784="Over 3km",4, ""))))</f>
        <v/>
      </c>
      <c r="T784" s="126"/>
      <c r="U784" s="135"/>
      <c r="V784" s="135"/>
      <c r="W784" s="135"/>
      <c r="X784" s="135"/>
      <c r="Y784" s="135"/>
      <c r="Z784" s="178" t="str">
        <f>IF('DATA - Baseline'!Z784="STRONGLY AGREE",1,IF('DATA - Baseline'!Z784="AGREE",2,IF('DATA - Baseline'!Z784="DISAGREE",3,IF('DATA - Baseline'!Z784="STRONGLY DISAGREE",4, ""))))</f>
        <v/>
      </c>
      <c r="AA784" s="178" t="str">
        <f>IF(C784="","",(IF(COUNTA('DATA - Baseline'!AB784:AV784)&gt;0,1,2)))</f>
        <v/>
      </c>
      <c r="AB784" s="152"/>
      <c r="AC784" s="153"/>
      <c r="AD784" s="153"/>
      <c r="AE784" s="153"/>
      <c r="AF784" s="153"/>
      <c r="AG784" s="153"/>
      <c r="AH784" s="150"/>
      <c r="AI784" s="156"/>
      <c r="AJ784" s="156"/>
      <c r="AK784" s="156"/>
      <c r="AL784" s="156"/>
      <c r="AM784" s="156"/>
      <c r="AN784" s="156"/>
      <c r="AO784" s="157"/>
      <c r="AP784" s="158"/>
      <c r="AQ784" s="158"/>
      <c r="AR784" s="158"/>
      <c r="AS784" s="158"/>
      <c r="AT784" s="158"/>
      <c r="AU784" s="158"/>
      <c r="AV784" s="158"/>
      <c r="AW784" s="178" t="str">
        <f>IF('DATA - Baseline'!AW784="Relaxed",1,IF('DATA - Baseline'!AW784="Rushed",2,IF('DATA - Baseline'!AW784="Happy",3,IF('DATA - Baseline'!AW784="Tired",4,""))))</f>
        <v/>
      </c>
      <c r="AX784" s="178" t="str">
        <f>IF('DATA - Baseline'!AX784="Relaxed",1,IF('DATA - Baseline'!AX784="Rushed",2,IF('DATA - Baseline'!AX784="Happy",3,IF('DATA - Baseline'!AX784="Tired",4,""))))</f>
        <v/>
      </c>
      <c r="AY784" s="154"/>
      <c r="AZ784" s="314" t="str">
        <f>IF('DATA - Baseline'!AZ784="Yes",1,IF('DATA - Baseline'!AZ784="No",2,""))</f>
        <v/>
      </c>
      <c r="BA784" s="273"/>
      <c r="BB784" s="159"/>
      <c r="BC784" s="159"/>
      <c r="BE784" s="175"/>
    </row>
    <row r="785" spans="1:57" s="132" customFormat="1" ht="15" x14ac:dyDescent="0.3">
      <c r="A785" s="148"/>
      <c r="B785" s="149"/>
      <c r="C785" s="236" t="str">
        <f t="shared" si="12"/>
        <v/>
      </c>
      <c r="D785" s="198" t="str">
        <f>IF('DATA - Baseline'!D785="","",'DATA - Baseline'!D785)</f>
        <v/>
      </c>
      <c r="E785" s="178" t="str">
        <f>IF('DATA - Baseline'!E785="","",'DATA - Baseline'!E785)</f>
        <v/>
      </c>
      <c r="F785" s="178" t="str">
        <f>IF('DATA - Baseline'!F785="","",'DATA - Baseline'!F785)</f>
        <v/>
      </c>
      <c r="G785" s="178" t="str">
        <f>IF('DATA - Baseline'!G784="","",INDEX(Codes,MATCH('DATA - Baseline'!G784,Modes,0)))</f>
        <v/>
      </c>
      <c r="H785" s="178"/>
      <c r="I785" s="178" t="str">
        <f>IF('DATA - Baseline'!I785="","",INDEX(Codes,MATCH('DATA - Baseline'!I785,Modes,0)))</f>
        <v/>
      </c>
      <c r="J785" s="134"/>
      <c r="K785" s="192" t="str">
        <f>IF('DATA - Baseline'!K785=0,"",IF('DATA - Baseline'!K785="","",'DATA - Baseline'!K785))</f>
        <v/>
      </c>
      <c r="L785" s="192" t="str">
        <f>IF('DATA - Baseline'!L785="Yes",1,IF('DATA - Baseline'!L785="No",2,""))</f>
        <v/>
      </c>
      <c r="M785" s="192" t="str">
        <f>IF('DATA - Baseline'!M785="Yes",1,IF('DATA - Baseline'!M785="No",2,""))</f>
        <v/>
      </c>
      <c r="N785" s="178" t="str">
        <f>IF('DATA - Baseline'!N785="Relaxed",1,IF('DATA - Baseline'!N785="Rushed",2,IF('DATA - Baseline'!N785="Happy",3,IF('DATA - Baseline'!N785="Frustrated",4,IF('DATA - Baseline'!N785="Other",5,"")))))</f>
        <v/>
      </c>
      <c r="O785" s="176"/>
      <c r="P785" s="178" t="str">
        <f>IF('DATA - Baseline'!P785="","",'DATA - Baseline'!P785)</f>
        <v/>
      </c>
      <c r="Q785" s="178" t="str">
        <f>IF('DATA - Baseline'!Q785="Boy",1,IF('DATA - Baseline'!Q785="Girl",2,""))</f>
        <v/>
      </c>
      <c r="R785" s="192" t="str">
        <f>IF('DATA - Baseline'!R785&gt;0,'DATA - Baseline'!R785,"")</f>
        <v/>
      </c>
      <c r="S785" s="178" t="str">
        <f>IF('DATA - Baseline'!S785="Less than 0.5km",1,IF('DATA - Baseline'!S785="0.51 to 1.59km",2,IF('DATA - Baseline'!S785="1.6 to 3km",3,IF('DATA - Baseline'!S785="Over 3km",4, ""))))</f>
        <v/>
      </c>
      <c r="T785" s="126"/>
      <c r="U785" s="135"/>
      <c r="V785" s="135"/>
      <c r="W785" s="135"/>
      <c r="X785" s="135"/>
      <c r="Y785" s="135"/>
      <c r="Z785" s="178" t="str">
        <f>IF('DATA - Baseline'!Z785="STRONGLY AGREE",1,IF('DATA - Baseline'!Z785="AGREE",2,IF('DATA - Baseline'!Z785="DISAGREE",3,IF('DATA - Baseline'!Z785="STRONGLY DISAGREE",4, ""))))</f>
        <v/>
      </c>
      <c r="AA785" s="178" t="str">
        <f>IF(C785="","",(IF(COUNTA('DATA - Baseline'!AB785:AV785)&gt;0,1,2)))</f>
        <v/>
      </c>
      <c r="AB785" s="152"/>
      <c r="AC785" s="153"/>
      <c r="AD785" s="153"/>
      <c r="AE785" s="153"/>
      <c r="AF785" s="153"/>
      <c r="AG785" s="153"/>
      <c r="AH785" s="151"/>
      <c r="AI785" s="156"/>
      <c r="AJ785" s="156"/>
      <c r="AK785" s="156"/>
      <c r="AL785" s="156"/>
      <c r="AM785" s="156"/>
      <c r="AN785" s="156"/>
      <c r="AO785" s="157"/>
      <c r="AP785" s="158"/>
      <c r="AQ785" s="158"/>
      <c r="AR785" s="158"/>
      <c r="AS785" s="158"/>
      <c r="AT785" s="158"/>
      <c r="AU785" s="158"/>
      <c r="AV785" s="158"/>
      <c r="AW785" s="178" t="str">
        <f>IF('DATA - Baseline'!AW785="Relaxed",1,IF('DATA - Baseline'!AW785="Rushed",2,IF('DATA - Baseline'!AW785="Happy",3,IF('DATA - Baseline'!AW785="Tired",4,""))))</f>
        <v/>
      </c>
      <c r="AX785" s="178" t="str">
        <f>IF('DATA - Baseline'!AX785="Relaxed",1,IF('DATA - Baseline'!AX785="Rushed",2,IF('DATA - Baseline'!AX785="Happy",3,IF('DATA - Baseline'!AX785="Tired",4,""))))</f>
        <v/>
      </c>
      <c r="AY785" s="154"/>
      <c r="AZ785" s="314" t="str">
        <f>IF('DATA - Baseline'!AZ785="Yes",1,IF('DATA - Baseline'!AZ785="No",2,""))</f>
        <v/>
      </c>
      <c r="BA785" s="273"/>
      <c r="BB785" s="159"/>
      <c r="BC785" s="159"/>
      <c r="BE785" s="175"/>
    </row>
    <row r="786" spans="1:57" s="132" customFormat="1" ht="15" x14ac:dyDescent="0.3">
      <c r="A786" s="148"/>
      <c r="B786" s="149"/>
      <c r="C786" s="236" t="str">
        <f t="shared" si="12"/>
        <v/>
      </c>
      <c r="D786" s="198" t="str">
        <f>IF('DATA - Baseline'!D786="","",'DATA - Baseline'!D786)</f>
        <v/>
      </c>
      <c r="E786" s="178" t="str">
        <f>IF('DATA - Baseline'!E786="","",'DATA - Baseline'!E786)</f>
        <v/>
      </c>
      <c r="F786" s="178" t="str">
        <f>IF('DATA - Baseline'!F786="","",'DATA - Baseline'!F786)</f>
        <v/>
      </c>
      <c r="G786" s="178" t="str">
        <f>IF('DATA - Baseline'!G785="","",INDEX(Codes,MATCH('DATA - Baseline'!G785,Modes,0)))</f>
        <v/>
      </c>
      <c r="H786" s="178"/>
      <c r="I786" s="178" t="str">
        <f>IF('DATA - Baseline'!I786="","",INDEX(Codes,MATCH('DATA - Baseline'!I786,Modes,0)))</f>
        <v/>
      </c>
      <c r="J786" s="134"/>
      <c r="K786" s="192" t="str">
        <f>IF('DATA - Baseline'!K786=0,"",IF('DATA - Baseline'!K786="","",'DATA - Baseline'!K786))</f>
        <v/>
      </c>
      <c r="L786" s="192" t="str">
        <f>IF('DATA - Baseline'!L786="Yes",1,IF('DATA - Baseline'!L786="No",2,""))</f>
        <v/>
      </c>
      <c r="M786" s="192" t="str">
        <f>IF('DATA - Baseline'!M786="Yes",1,IF('DATA - Baseline'!M786="No",2,""))</f>
        <v/>
      </c>
      <c r="N786" s="178" t="str">
        <f>IF('DATA - Baseline'!N786="Relaxed",1,IF('DATA - Baseline'!N786="Rushed",2,IF('DATA - Baseline'!N786="Happy",3,IF('DATA - Baseline'!N786="Frustrated",4,IF('DATA - Baseline'!N786="Other",5,"")))))</f>
        <v/>
      </c>
      <c r="O786" s="176"/>
      <c r="P786" s="178" t="str">
        <f>IF('DATA - Baseline'!P786="","",'DATA - Baseline'!P786)</f>
        <v/>
      </c>
      <c r="Q786" s="178" t="str">
        <f>IF('DATA - Baseline'!Q786="Boy",1,IF('DATA - Baseline'!Q786="Girl",2,""))</f>
        <v/>
      </c>
      <c r="R786" s="192" t="str">
        <f>IF('DATA - Baseline'!R786&gt;0,'DATA - Baseline'!R786,"")</f>
        <v/>
      </c>
      <c r="S786" s="178" t="str">
        <f>IF('DATA - Baseline'!S786="Less than 0.5km",1,IF('DATA - Baseline'!S786="0.51 to 1.59km",2,IF('DATA - Baseline'!S786="1.6 to 3km",3,IF('DATA - Baseline'!S786="Over 3km",4, ""))))</f>
        <v/>
      </c>
      <c r="T786" s="126"/>
      <c r="U786" s="135"/>
      <c r="V786" s="135"/>
      <c r="W786" s="135"/>
      <c r="X786" s="135"/>
      <c r="Y786" s="135"/>
      <c r="Z786" s="178" t="str">
        <f>IF('DATA - Baseline'!Z786="STRONGLY AGREE",1,IF('DATA - Baseline'!Z786="AGREE",2,IF('DATA - Baseline'!Z786="DISAGREE",3,IF('DATA - Baseline'!Z786="STRONGLY DISAGREE",4, ""))))</f>
        <v/>
      </c>
      <c r="AA786" s="178" t="str">
        <f>IF(C786="","",(IF(COUNTA('DATA - Baseline'!AB786:AV786)&gt;0,1,2)))</f>
        <v/>
      </c>
      <c r="AB786" s="152"/>
      <c r="AC786" s="153"/>
      <c r="AD786" s="153"/>
      <c r="AE786" s="153"/>
      <c r="AF786" s="153"/>
      <c r="AG786" s="153"/>
      <c r="AH786" s="151"/>
      <c r="AI786" s="156"/>
      <c r="AJ786" s="156"/>
      <c r="AK786" s="156"/>
      <c r="AL786" s="156"/>
      <c r="AM786" s="156"/>
      <c r="AN786" s="156"/>
      <c r="AO786" s="157"/>
      <c r="AP786" s="158"/>
      <c r="AQ786" s="158"/>
      <c r="AR786" s="158"/>
      <c r="AS786" s="158"/>
      <c r="AT786" s="158"/>
      <c r="AU786" s="158"/>
      <c r="AV786" s="158"/>
      <c r="AW786" s="178" t="str">
        <f>IF('DATA - Baseline'!AW786="Relaxed",1,IF('DATA - Baseline'!AW786="Rushed",2,IF('DATA - Baseline'!AW786="Happy",3,IF('DATA - Baseline'!AW786="Tired",4,""))))</f>
        <v/>
      </c>
      <c r="AX786" s="178" t="str">
        <f>IF('DATA - Baseline'!AX786="Relaxed",1,IF('DATA - Baseline'!AX786="Rushed",2,IF('DATA - Baseline'!AX786="Happy",3,IF('DATA - Baseline'!AX786="Tired",4,""))))</f>
        <v/>
      </c>
      <c r="AY786" s="154"/>
      <c r="AZ786" s="314" t="str">
        <f>IF('DATA - Baseline'!AZ786="Yes",1,IF('DATA - Baseline'!AZ786="No",2,""))</f>
        <v/>
      </c>
      <c r="BA786" s="273"/>
      <c r="BB786" s="159"/>
      <c r="BC786" s="159"/>
      <c r="BE786" s="175"/>
    </row>
    <row r="787" spans="1:57" s="132" customFormat="1" ht="15" x14ac:dyDescent="0.3">
      <c r="A787" s="148"/>
      <c r="B787" s="149"/>
      <c r="C787" s="236" t="str">
        <f t="shared" si="12"/>
        <v/>
      </c>
      <c r="D787" s="198" t="str">
        <f>IF('DATA - Baseline'!D787="","",'DATA - Baseline'!D787)</f>
        <v/>
      </c>
      <c r="E787" s="178" t="str">
        <f>IF('DATA - Baseline'!E787="","",'DATA - Baseline'!E787)</f>
        <v/>
      </c>
      <c r="F787" s="178" t="str">
        <f>IF('DATA - Baseline'!F787="","",'DATA - Baseline'!F787)</f>
        <v/>
      </c>
      <c r="G787" s="178" t="str">
        <f>IF('DATA - Baseline'!G786="","",INDEX(Codes,MATCH('DATA - Baseline'!G786,Modes,0)))</f>
        <v/>
      </c>
      <c r="H787" s="178"/>
      <c r="I787" s="178" t="str">
        <f>IF('DATA - Baseline'!I787="","",INDEX(Codes,MATCH('DATA - Baseline'!I787,Modes,0)))</f>
        <v/>
      </c>
      <c r="J787" s="134"/>
      <c r="K787" s="192" t="str">
        <f>IF('DATA - Baseline'!K787=0,"",IF('DATA - Baseline'!K787="","",'DATA - Baseline'!K787))</f>
        <v/>
      </c>
      <c r="L787" s="192" t="str">
        <f>IF('DATA - Baseline'!L787="Yes",1,IF('DATA - Baseline'!L787="No",2,""))</f>
        <v/>
      </c>
      <c r="M787" s="192" t="str">
        <f>IF('DATA - Baseline'!M787="Yes",1,IF('DATA - Baseline'!M787="No",2,""))</f>
        <v/>
      </c>
      <c r="N787" s="178" t="str">
        <f>IF('DATA - Baseline'!N787="Relaxed",1,IF('DATA - Baseline'!N787="Rushed",2,IF('DATA - Baseline'!N787="Happy",3,IF('DATA - Baseline'!N787="Frustrated",4,IF('DATA - Baseline'!N787="Other",5,"")))))</f>
        <v/>
      </c>
      <c r="O787" s="176"/>
      <c r="P787" s="178" t="str">
        <f>IF('DATA - Baseline'!P787="","",'DATA - Baseline'!P787)</f>
        <v/>
      </c>
      <c r="Q787" s="178" t="str">
        <f>IF('DATA - Baseline'!Q787="Boy",1,IF('DATA - Baseline'!Q787="Girl",2,""))</f>
        <v/>
      </c>
      <c r="R787" s="192" t="str">
        <f>IF('DATA - Baseline'!R787&gt;0,'DATA - Baseline'!R787,"")</f>
        <v/>
      </c>
      <c r="S787" s="178" t="str">
        <f>IF('DATA - Baseline'!S787="Less than 0.5km",1,IF('DATA - Baseline'!S787="0.51 to 1.59km",2,IF('DATA - Baseline'!S787="1.6 to 3km",3,IF('DATA - Baseline'!S787="Over 3km",4, ""))))</f>
        <v/>
      </c>
      <c r="T787" s="126"/>
      <c r="U787" s="135"/>
      <c r="V787" s="135"/>
      <c r="W787" s="135"/>
      <c r="X787" s="135"/>
      <c r="Y787" s="135"/>
      <c r="Z787" s="178" t="str">
        <f>IF('DATA - Baseline'!Z787="STRONGLY AGREE",1,IF('DATA - Baseline'!Z787="AGREE",2,IF('DATA - Baseline'!Z787="DISAGREE",3,IF('DATA - Baseline'!Z787="STRONGLY DISAGREE",4, ""))))</f>
        <v/>
      </c>
      <c r="AA787" s="178" t="str">
        <f>IF(C787="","",(IF(COUNTA('DATA - Baseline'!AB787:AV787)&gt;0,1,2)))</f>
        <v/>
      </c>
      <c r="AB787" s="152"/>
      <c r="AC787" s="153"/>
      <c r="AD787" s="153"/>
      <c r="AE787" s="153"/>
      <c r="AF787" s="153"/>
      <c r="AG787" s="153"/>
      <c r="AH787" s="151"/>
      <c r="AI787" s="156"/>
      <c r="AJ787" s="156"/>
      <c r="AK787" s="156"/>
      <c r="AL787" s="156"/>
      <c r="AM787" s="156"/>
      <c r="AN787" s="156"/>
      <c r="AO787" s="157"/>
      <c r="AP787" s="158"/>
      <c r="AQ787" s="158"/>
      <c r="AR787" s="158"/>
      <c r="AS787" s="158"/>
      <c r="AT787" s="158"/>
      <c r="AU787" s="158"/>
      <c r="AV787" s="158"/>
      <c r="AW787" s="178" t="str">
        <f>IF('DATA - Baseline'!AW787="Relaxed",1,IF('DATA - Baseline'!AW787="Rushed",2,IF('DATA - Baseline'!AW787="Happy",3,IF('DATA - Baseline'!AW787="Tired",4,""))))</f>
        <v/>
      </c>
      <c r="AX787" s="178" t="str">
        <f>IF('DATA - Baseline'!AX787="Relaxed",1,IF('DATA - Baseline'!AX787="Rushed",2,IF('DATA - Baseline'!AX787="Happy",3,IF('DATA - Baseline'!AX787="Tired",4,""))))</f>
        <v/>
      </c>
      <c r="AY787" s="154"/>
      <c r="AZ787" s="314" t="str">
        <f>IF('DATA - Baseline'!AZ787="Yes",1,IF('DATA - Baseline'!AZ787="No",2,""))</f>
        <v/>
      </c>
      <c r="BA787" s="273"/>
      <c r="BB787" s="159"/>
      <c r="BC787" s="159"/>
      <c r="BE787" s="175"/>
    </row>
    <row r="788" spans="1:57" s="132" customFormat="1" ht="15" x14ac:dyDescent="0.3">
      <c r="A788" s="148"/>
      <c r="B788" s="149"/>
      <c r="C788" s="236" t="str">
        <f t="shared" si="12"/>
        <v/>
      </c>
      <c r="D788" s="198" t="str">
        <f>IF('DATA - Baseline'!D788="","",'DATA - Baseline'!D788)</f>
        <v/>
      </c>
      <c r="E788" s="178" t="str">
        <f>IF('DATA - Baseline'!E788="","",'DATA - Baseline'!E788)</f>
        <v/>
      </c>
      <c r="F788" s="178" t="str">
        <f>IF('DATA - Baseline'!F788="","",'DATA - Baseline'!F788)</f>
        <v/>
      </c>
      <c r="G788" s="178" t="str">
        <f>IF('DATA - Baseline'!G787="","",INDEX(Codes,MATCH('DATA - Baseline'!G787,Modes,0)))</f>
        <v/>
      </c>
      <c r="H788" s="178"/>
      <c r="I788" s="178" t="str">
        <f>IF('DATA - Baseline'!I788="","",INDEX(Codes,MATCH('DATA - Baseline'!I788,Modes,0)))</f>
        <v/>
      </c>
      <c r="J788" s="134"/>
      <c r="K788" s="192" t="str">
        <f>IF('DATA - Baseline'!K788=0,"",IF('DATA - Baseline'!K788="","",'DATA - Baseline'!K788))</f>
        <v/>
      </c>
      <c r="L788" s="192" t="str">
        <f>IF('DATA - Baseline'!L788="Yes",1,IF('DATA - Baseline'!L788="No",2,""))</f>
        <v/>
      </c>
      <c r="M788" s="192" t="str">
        <f>IF('DATA - Baseline'!M788="Yes",1,IF('DATA - Baseline'!M788="No",2,""))</f>
        <v/>
      </c>
      <c r="N788" s="178" t="str">
        <f>IF('DATA - Baseline'!N788="Relaxed",1,IF('DATA - Baseline'!N788="Rushed",2,IF('DATA - Baseline'!N788="Happy",3,IF('DATA - Baseline'!N788="Frustrated",4,IF('DATA - Baseline'!N788="Other",5,"")))))</f>
        <v/>
      </c>
      <c r="O788" s="176"/>
      <c r="P788" s="178" t="str">
        <f>IF('DATA - Baseline'!P788="","",'DATA - Baseline'!P788)</f>
        <v/>
      </c>
      <c r="Q788" s="178" t="str">
        <f>IF('DATA - Baseline'!Q788="Boy",1,IF('DATA - Baseline'!Q788="Girl",2,""))</f>
        <v/>
      </c>
      <c r="R788" s="192" t="str">
        <f>IF('DATA - Baseline'!R788&gt;0,'DATA - Baseline'!R788,"")</f>
        <v/>
      </c>
      <c r="S788" s="178" t="str">
        <f>IF('DATA - Baseline'!S788="Less than 0.5km",1,IF('DATA - Baseline'!S788="0.51 to 1.59km",2,IF('DATA - Baseline'!S788="1.6 to 3km",3,IF('DATA - Baseline'!S788="Over 3km",4, ""))))</f>
        <v/>
      </c>
      <c r="T788" s="126"/>
      <c r="U788" s="135"/>
      <c r="V788" s="135"/>
      <c r="W788" s="135"/>
      <c r="X788" s="135"/>
      <c r="Y788" s="135"/>
      <c r="Z788" s="178" t="str">
        <f>IF('DATA - Baseline'!Z788="STRONGLY AGREE",1,IF('DATA - Baseline'!Z788="AGREE",2,IF('DATA - Baseline'!Z788="DISAGREE",3,IF('DATA - Baseline'!Z788="STRONGLY DISAGREE",4, ""))))</f>
        <v/>
      </c>
      <c r="AA788" s="178" t="str">
        <f>IF(C788="","",(IF(COUNTA('DATA - Baseline'!AB788:AV788)&gt;0,1,2)))</f>
        <v/>
      </c>
      <c r="AB788" s="152"/>
      <c r="AC788" s="153"/>
      <c r="AD788" s="153"/>
      <c r="AE788" s="153"/>
      <c r="AF788" s="153"/>
      <c r="AG788" s="153"/>
      <c r="AH788" s="151"/>
      <c r="AI788" s="156"/>
      <c r="AJ788" s="156"/>
      <c r="AK788" s="156"/>
      <c r="AL788" s="156"/>
      <c r="AM788" s="156"/>
      <c r="AN788" s="156"/>
      <c r="AO788" s="157"/>
      <c r="AP788" s="158"/>
      <c r="AQ788" s="158"/>
      <c r="AR788" s="158"/>
      <c r="AS788" s="158"/>
      <c r="AT788" s="158"/>
      <c r="AU788" s="158"/>
      <c r="AV788" s="158"/>
      <c r="AW788" s="178" t="str">
        <f>IF('DATA - Baseline'!AW788="Relaxed",1,IF('DATA - Baseline'!AW788="Rushed",2,IF('DATA - Baseline'!AW788="Happy",3,IF('DATA - Baseline'!AW788="Tired",4,""))))</f>
        <v/>
      </c>
      <c r="AX788" s="178" t="str">
        <f>IF('DATA - Baseline'!AX788="Relaxed",1,IF('DATA - Baseline'!AX788="Rushed",2,IF('DATA - Baseline'!AX788="Happy",3,IF('DATA - Baseline'!AX788="Tired",4,""))))</f>
        <v/>
      </c>
      <c r="AY788" s="154"/>
      <c r="AZ788" s="314" t="str">
        <f>IF('DATA - Baseline'!AZ788="Yes",1,IF('DATA - Baseline'!AZ788="No",2,""))</f>
        <v/>
      </c>
      <c r="BA788" s="273"/>
      <c r="BB788" s="159"/>
      <c r="BC788" s="159"/>
      <c r="BE788" s="175"/>
    </row>
    <row r="789" spans="1:57" s="132" customFormat="1" ht="15" x14ac:dyDescent="0.3">
      <c r="A789" s="148"/>
      <c r="B789" s="149"/>
      <c r="C789" s="236" t="str">
        <f t="shared" si="12"/>
        <v/>
      </c>
      <c r="D789" s="198" t="str">
        <f>IF('DATA - Baseline'!D789="","",'DATA - Baseline'!D789)</f>
        <v/>
      </c>
      <c r="E789" s="178" t="str">
        <f>IF('DATA - Baseline'!E789="","",'DATA - Baseline'!E789)</f>
        <v/>
      </c>
      <c r="F789" s="178" t="str">
        <f>IF('DATA - Baseline'!F789="","",'DATA - Baseline'!F789)</f>
        <v/>
      </c>
      <c r="G789" s="178" t="str">
        <f>IF('DATA - Baseline'!G788="","",INDEX(Codes,MATCH('DATA - Baseline'!G788,Modes,0)))</f>
        <v/>
      </c>
      <c r="H789" s="178"/>
      <c r="I789" s="178" t="str">
        <f>IF('DATA - Baseline'!I789="","",INDEX(Codes,MATCH('DATA - Baseline'!I789,Modes,0)))</f>
        <v/>
      </c>
      <c r="J789" s="134"/>
      <c r="K789" s="192" t="str">
        <f>IF('DATA - Baseline'!K789=0,"",IF('DATA - Baseline'!K789="","",'DATA - Baseline'!K789))</f>
        <v/>
      </c>
      <c r="L789" s="192" t="str">
        <f>IF('DATA - Baseline'!L789="Yes",1,IF('DATA - Baseline'!L789="No",2,""))</f>
        <v/>
      </c>
      <c r="M789" s="192" t="str">
        <f>IF('DATA - Baseline'!M789="Yes",1,IF('DATA - Baseline'!M789="No",2,""))</f>
        <v/>
      </c>
      <c r="N789" s="178" t="str">
        <f>IF('DATA - Baseline'!N789="Relaxed",1,IF('DATA - Baseline'!N789="Rushed",2,IF('DATA - Baseline'!N789="Happy",3,IF('DATA - Baseline'!N789="Frustrated",4,IF('DATA - Baseline'!N789="Other",5,"")))))</f>
        <v/>
      </c>
      <c r="O789" s="176"/>
      <c r="P789" s="178" t="str">
        <f>IF('DATA - Baseline'!P789="","",'DATA - Baseline'!P789)</f>
        <v/>
      </c>
      <c r="Q789" s="178" t="str">
        <f>IF('DATA - Baseline'!Q789="Boy",1,IF('DATA - Baseline'!Q789="Girl",2,""))</f>
        <v/>
      </c>
      <c r="R789" s="192" t="str">
        <f>IF('DATA - Baseline'!R789&gt;0,'DATA - Baseline'!R789,"")</f>
        <v/>
      </c>
      <c r="S789" s="178" t="str">
        <f>IF('DATA - Baseline'!S789="Less than 0.5km",1,IF('DATA - Baseline'!S789="0.51 to 1.59km",2,IF('DATA - Baseline'!S789="1.6 to 3km",3,IF('DATA - Baseline'!S789="Over 3km",4, ""))))</f>
        <v/>
      </c>
      <c r="T789" s="126"/>
      <c r="U789" s="135"/>
      <c r="V789" s="135"/>
      <c r="W789" s="135"/>
      <c r="X789" s="135"/>
      <c r="Y789" s="135"/>
      <c r="Z789" s="178" t="str">
        <f>IF('DATA - Baseline'!Z789="STRONGLY AGREE",1,IF('DATA - Baseline'!Z789="AGREE",2,IF('DATA - Baseline'!Z789="DISAGREE",3,IF('DATA - Baseline'!Z789="STRONGLY DISAGREE",4, ""))))</f>
        <v/>
      </c>
      <c r="AA789" s="178" t="str">
        <f>IF(C789="","",(IF(COUNTA('DATA - Baseline'!AB789:AV789)&gt;0,1,2)))</f>
        <v/>
      </c>
      <c r="AB789" s="152"/>
      <c r="AC789" s="153"/>
      <c r="AD789" s="153"/>
      <c r="AE789" s="153"/>
      <c r="AF789" s="153"/>
      <c r="AG789" s="153"/>
      <c r="AH789" s="151"/>
      <c r="AI789" s="156"/>
      <c r="AJ789" s="156"/>
      <c r="AK789" s="156"/>
      <c r="AL789" s="156"/>
      <c r="AM789" s="156"/>
      <c r="AN789" s="156"/>
      <c r="AO789" s="157"/>
      <c r="AP789" s="158"/>
      <c r="AQ789" s="158"/>
      <c r="AR789" s="158"/>
      <c r="AS789" s="158"/>
      <c r="AT789" s="158"/>
      <c r="AU789" s="158"/>
      <c r="AV789" s="158"/>
      <c r="AW789" s="178" t="str">
        <f>IF('DATA - Baseline'!AW789="Relaxed",1,IF('DATA - Baseline'!AW789="Rushed",2,IF('DATA - Baseline'!AW789="Happy",3,IF('DATA - Baseline'!AW789="Tired",4,""))))</f>
        <v/>
      </c>
      <c r="AX789" s="178" t="str">
        <f>IF('DATA - Baseline'!AX789="Relaxed",1,IF('DATA - Baseline'!AX789="Rushed",2,IF('DATA - Baseline'!AX789="Happy",3,IF('DATA - Baseline'!AX789="Tired",4,""))))</f>
        <v/>
      </c>
      <c r="AY789" s="154"/>
      <c r="AZ789" s="314" t="str">
        <f>IF('DATA - Baseline'!AZ789="Yes",1,IF('DATA - Baseline'!AZ789="No",2,""))</f>
        <v/>
      </c>
      <c r="BA789" s="273"/>
      <c r="BB789" s="159"/>
      <c r="BC789" s="159"/>
      <c r="BE789" s="175"/>
    </row>
    <row r="790" spans="1:57" s="132" customFormat="1" ht="15" x14ac:dyDescent="0.3">
      <c r="A790" s="148"/>
      <c r="B790" s="149"/>
      <c r="C790" s="236" t="str">
        <f t="shared" si="12"/>
        <v/>
      </c>
      <c r="D790" s="198" t="str">
        <f>IF('DATA - Baseline'!D790="","",'DATA - Baseline'!D790)</f>
        <v/>
      </c>
      <c r="E790" s="178" t="str">
        <f>IF('DATA - Baseline'!E790="","",'DATA - Baseline'!E790)</f>
        <v/>
      </c>
      <c r="F790" s="178" t="str">
        <f>IF('DATA - Baseline'!F790="","",'DATA - Baseline'!F790)</f>
        <v/>
      </c>
      <c r="G790" s="178" t="str">
        <f>IF('DATA - Baseline'!G789="","",INDEX(Codes,MATCH('DATA - Baseline'!G789,Modes,0)))</f>
        <v/>
      </c>
      <c r="H790" s="178"/>
      <c r="I790" s="178" t="str">
        <f>IF('DATA - Baseline'!I790="","",INDEX(Codes,MATCH('DATA - Baseline'!I790,Modes,0)))</f>
        <v/>
      </c>
      <c r="J790" s="134"/>
      <c r="K790" s="192" t="str">
        <f>IF('DATA - Baseline'!K790=0,"",IF('DATA - Baseline'!K790="","",'DATA - Baseline'!K790))</f>
        <v/>
      </c>
      <c r="L790" s="192" t="str">
        <f>IF('DATA - Baseline'!L790="Yes",1,IF('DATA - Baseline'!L790="No",2,""))</f>
        <v/>
      </c>
      <c r="M790" s="192" t="str">
        <f>IF('DATA - Baseline'!M790="Yes",1,IF('DATA - Baseline'!M790="No",2,""))</f>
        <v/>
      </c>
      <c r="N790" s="178" t="str">
        <f>IF('DATA - Baseline'!N790="Relaxed",1,IF('DATA - Baseline'!N790="Rushed",2,IF('DATA - Baseline'!N790="Happy",3,IF('DATA - Baseline'!N790="Frustrated",4,IF('DATA - Baseline'!N790="Other",5,"")))))</f>
        <v/>
      </c>
      <c r="O790" s="176"/>
      <c r="P790" s="178" t="str">
        <f>IF('DATA - Baseline'!P790="","",'DATA - Baseline'!P790)</f>
        <v/>
      </c>
      <c r="Q790" s="178" t="str">
        <f>IF('DATA - Baseline'!Q790="Boy",1,IF('DATA - Baseline'!Q790="Girl",2,""))</f>
        <v/>
      </c>
      <c r="R790" s="192" t="str">
        <f>IF('DATA - Baseline'!R790&gt;0,'DATA - Baseline'!R790,"")</f>
        <v/>
      </c>
      <c r="S790" s="178" t="str">
        <f>IF('DATA - Baseline'!S790="Less than 0.5km",1,IF('DATA - Baseline'!S790="0.51 to 1.59km",2,IF('DATA - Baseline'!S790="1.6 to 3km",3,IF('DATA - Baseline'!S790="Over 3km",4, ""))))</f>
        <v/>
      </c>
      <c r="T790" s="126"/>
      <c r="U790" s="135"/>
      <c r="V790" s="135"/>
      <c r="W790" s="135"/>
      <c r="X790" s="135"/>
      <c r="Y790" s="135"/>
      <c r="Z790" s="178" t="str">
        <f>IF('DATA - Baseline'!Z790="STRONGLY AGREE",1,IF('DATA - Baseline'!Z790="AGREE",2,IF('DATA - Baseline'!Z790="DISAGREE",3,IF('DATA - Baseline'!Z790="STRONGLY DISAGREE",4, ""))))</f>
        <v/>
      </c>
      <c r="AA790" s="178" t="str">
        <f>IF(C790="","",(IF(COUNTA('DATA - Baseline'!AB790:AV790)&gt;0,1,2)))</f>
        <v/>
      </c>
      <c r="AB790" s="152"/>
      <c r="AC790" s="153"/>
      <c r="AD790" s="153"/>
      <c r="AE790" s="153"/>
      <c r="AF790" s="153"/>
      <c r="AG790" s="153"/>
      <c r="AH790" s="151"/>
      <c r="AI790" s="156"/>
      <c r="AJ790" s="156"/>
      <c r="AK790" s="156"/>
      <c r="AL790" s="156"/>
      <c r="AM790" s="156"/>
      <c r="AN790" s="156"/>
      <c r="AO790" s="157"/>
      <c r="AP790" s="158"/>
      <c r="AQ790" s="158"/>
      <c r="AR790" s="158"/>
      <c r="AS790" s="158"/>
      <c r="AT790" s="158"/>
      <c r="AU790" s="158"/>
      <c r="AV790" s="158"/>
      <c r="AW790" s="178" t="str">
        <f>IF('DATA - Baseline'!AW790="Relaxed",1,IF('DATA - Baseline'!AW790="Rushed",2,IF('DATA - Baseline'!AW790="Happy",3,IF('DATA - Baseline'!AW790="Tired",4,""))))</f>
        <v/>
      </c>
      <c r="AX790" s="178" t="str">
        <f>IF('DATA - Baseline'!AX790="Relaxed",1,IF('DATA - Baseline'!AX790="Rushed",2,IF('DATA - Baseline'!AX790="Happy",3,IF('DATA - Baseline'!AX790="Tired",4,""))))</f>
        <v/>
      </c>
      <c r="AY790" s="154"/>
      <c r="AZ790" s="314" t="str">
        <f>IF('DATA - Baseline'!AZ790="Yes",1,IF('DATA - Baseline'!AZ790="No",2,""))</f>
        <v/>
      </c>
      <c r="BA790" s="273"/>
      <c r="BB790" s="159"/>
      <c r="BC790" s="159"/>
      <c r="BE790" s="175"/>
    </row>
    <row r="791" spans="1:57" s="132" customFormat="1" ht="15" x14ac:dyDescent="0.3">
      <c r="A791" s="148"/>
      <c r="B791" s="149"/>
      <c r="C791" s="236" t="str">
        <f t="shared" si="12"/>
        <v/>
      </c>
      <c r="D791" s="198" t="str">
        <f>IF('DATA - Baseline'!D791="","",'DATA - Baseline'!D791)</f>
        <v/>
      </c>
      <c r="E791" s="178" t="str">
        <f>IF('DATA - Baseline'!E791="","",'DATA - Baseline'!E791)</f>
        <v/>
      </c>
      <c r="F791" s="178" t="str">
        <f>IF('DATA - Baseline'!F791="","",'DATA - Baseline'!F791)</f>
        <v/>
      </c>
      <c r="G791" s="178" t="str">
        <f>IF('DATA - Baseline'!G790="","",INDEX(Codes,MATCH('DATA - Baseline'!G790,Modes,0)))</f>
        <v/>
      </c>
      <c r="H791" s="178"/>
      <c r="I791" s="178" t="str">
        <f>IF('DATA - Baseline'!I791="","",INDEX(Codes,MATCH('DATA - Baseline'!I791,Modes,0)))</f>
        <v/>
      </c>
      <c r="J791" s="134"/>
      <c r="K791" s="192" t="str">
        <f>IF('DATA - Baseline'!K791=0,"",IF('DATA - Baseline'!K791="","",'DATA - Baseline'!K791))</f>
        <v/>
      </c>
      <c r="L791" s="192" t="str">
        <f>IF('DATA - Baseline'!L791="Yes",1,IF('DATA - Baseline'!L791="No",2,""))</f>
        <v/>
      </c>
      <c r="M791" s="192" t="str">
        <f>IF('DATA - Baseline'!M791="Yes",1,IF('DATA - Baseline'!M791="No",2,""))</f>
        <v/>
      </c>
      <c r="N791" s="178" t="str">
        <f>IF('DATA - Baseline'!N791="Relaxed",1,IF('DATA - Baseline'!N791="Rushed",2,IF('DATA - Baseline'!N791="Happy",3,IF('DATA - Baseline'!N791="Frustrated",4,IF('DATA - Baseline'!N791="Other",5,"")))))</f>
        <v/>
      </c>
      <c r="O791" s="176"/>
      <c r="P791" s="178" t="str">
        <f>IF('DATA - Baseline'!P791="","",'DATA - Baseline'!P791)</f>
        <v/>
      </c>
      <c r="Q791" s="178" t="str">
        <f>IF('DATA - Baseline'!Q791="Boy",1,IF('DATA - Baseline'!Q791="Girl",2,""))</f>
        <v/>
      </c>
      <c r="R791" s="192" t="str">
        <f>IF('DATA - Baseline'!R791&gt;0,'DATA - Baseline'!R791,"")</f>
        <v/>
      </c>
      <c r="S791" s="178" t="str">
        <f>IF('DATA - Baseline'!S791="Less than 0.5km",1,IF('DATA - Baseline'!S791="0.51 to 1.59km",2,IF('DATA - Baseline'!S791="1.6 to 3km",3,IF('DATA - Baseline'!S791="Over 3km",4, ""))))</f>
        <v/>
      </c>
      <c r="T791" s="126"/>
      <c r="U791" s="135"/>
      <c r="V791" s="135"/>
      <c r="W791" s="135"/>
      <c r="X791" s="135"/>
      <c r="Y791" s="135"/>
      <c r="Z791" s="178" t="str">
        <f>IF('DATA - Baseline'!Z791="STRONGLY AGREE",1,IF('DATA - Baseline'!Z791="AGREE",2,IF('DATA - Baseline'!Z791="DISAGREE",3,IF('DATA - Baseline'!Z791="STRONGLY DISAGREE",4, ""))))</f>
        <v/>
      </c>
      <c r="AA791" s="178" t="str">
        <f>IF(C791="","",(IF(COUNTA('DATA - Baseline'!AB791:AV791)&gt;0,1,2)))</f>
        <v/>
      </c>
      <c r="AB791" s="152"/>
      <c r="AC791" s="153"/>
      <c r="AD791" s="153"/>
      <c r="AE791" s="153"/>
      <c r="AF791" s="153"/>
      <c r="AG791" s="153"/>
      <c r="AH791" s="151"/>
      <c r="AI791" s="156"/>
      <c r="AJ791" s="156"/>
      <c r="AK791" s="156"/>
      <c r="AL791" s="156"/>
      <c r="AM791" s="156"/>
      <c r="AN791" s="156"/>
      <c r="AO791" s="157"/>
      <c r="AP791" s="158"/>
      <c r="AQ791" s="158"/>
      <c r="AR791" s="158"/>
      <c r="AS791" s="158"/>
      <c r="AT791" s="158"/>
      <c r="AU791" s="158"/>
      <c r="AV791" s="158"/>
      <c r="AW791" s="178" t="str">
        <f>IF('DATA - Baseline'!AW791="Relaxed",1,IF('DATA - Baseline'!AW791="Rushed",2,IF('DATA - Baseline'!AW791="Happy",3,IF('DATA - Baseline'!AW791="Tired",4,""))))</f>
        <v/>
      </c>
      <c r="AX791" s="178" t="str">
        <f>IF('DATA - Baseline'!AX791="Relaxed",1,IF('DATA - Baseline'!AX791="Rushed",2,IF('DATA - Baseline'!AX791="Happy",3,IF('DATA - Baseline'!AX791="Tired",4,""))))</f>
        <v/>
      </c>
      <c r="AY791" s="154"/>
      <c r="AZ791" s="314" t="str">
        <f>IF('DATA - Baseline'!AZ791="Yes",1,IF('DATA - Baseline'!AZ791="No",2,""))</f>
        <v/>
      </c>
      <c r="BA791" s="273"/>
      <c r="BB791" s="159"/>
      <c r="BC791" s="159"/>
      <c r="BE791" s="175"/>
    </row>
    <row r="792" spans="1:57" s="132" customFormat="1" ht="15" x14ac:dyDescent="0.3">
      <c r="A792" s="148"/>
      <c r="B792" s="149"/>
      <c r="C792" s="236" t="str">
        <f t="shared" si="12"/>
        <v/>
      </c>
      <c r="D792" s="198" t="str">
        <f>IF('DATA - Baseline'!D792="","",'DATA - Baseline'!D792)</f>
        <v/>
      </c>
      <c r="E792" s="178" t="str">
        <f>IF('DATA - Baseline'!E792="","",'DATA - Baseline'!E792)</f>
        <v/>
      </c>
      <c r="F792" s="178" t="str">
        <f>IF('DATA - Baseline'!F792="","",'DATA - Baseline'!F792)</f>
        <v/>
      </c>
      <c r="G792" s="178" t="str">
        <f>IF('DATA - Baseline'!G791="","",INDEX(Codes,MATCH('DATA - Baseline'!G791,Modes,0)))</f>
        <v/>
      </c>
      <c r="H792" s="178"/>
      <c r="I792" s="178" t="str">
        <f>IF('DATA - Baseline'!I792="","",INDEX(Codes,MATCH('DATA - Baseline'!I792,Modes,0)))</f>
        <v/>
      </c>
      <c r="J792" s="134"/>
      <c r="K792" s="192" t="str">
        <f>IF('DATA - Baseline'!K792=0,"",IF('DATA - Baseline'!K792="","",'DATA - Baseline'!K792))</f>
        <v/>
      </c>
      <c r="L792" s="192" t="str">
        <f>IF('DATA - Baseline'!L792="Yes",1,IF('DATA - Baseline'!L792="No",2,""))</f>
        <v/>
      </c>
      <c r="M792" s="192" t="str">
        <f>IF('DATA - Baseline'!M792="Yes",1,IF('DATA - Baseline'!M792="No",2,""))</f>
        <v/>
      </c>
      <c r="N792" s="178" t="str">
        <f>IF('DATA - Baseline'!N792="Relaxed",1,IF('DATA - Baseline'!N792="Rushed",2,IF('DATA - Baseline'!N792="Happy",3,IF('DATA - Baseline'!N792="Frustrated",4,IF('DATA - Baseline'!N792="Other",5,"")))))</f>
        <v/>
      </c>
      <c r="O792" s="176"/>
      <c r="P792" s="178" t="str">
        <f>IF('DATA - Baseline'!P792="","",'DATA - Baseline'!P792)</f>
        <v/>
      </c>
      <c r="Q792" s="178" t="str">
        <f>IF('DATA - Baseline'!Q792="Boy",1,IF('DATA - Baseline'!Q792="Girl",2,""))</f>
        <v/>
      </c>
      <c r="R792" s="192" t="str">
        <f>IF('DATA - Baseline'!R792&gt;0,'DATA - Baseline'!R792,"")</f>
        <v/>
      </c>
      <c r="S792" s="178" t="str">
        <f>IF('DATA - Baseline'!S792="Less than 0.5km",1,IF('DATA - Baseline'!S792="0.51 to 1.59km",2,IF('DATA - Baseline'!S792="1.6 to 3km",3,IF('DATA - Baseline'!S792="Over 3km",4, ""))))</f>
        <v/>
      </c>
      <c r="T792" s="126"/>
      <c r="U792" s="135"/>
      <c r="V792" s="135"/>
      <c r="W792" s="135"/>
      <c r="X792" s="135"/>
      <c r="Y792" s="135"/>
      <c r="Z792" s="178" t="str">
        <f>IF('DATA - Baseline'!Z792="STRONGLY AGREE",1,IF('DATA - Baseline'!Z792="AGREE",2,IF('DATA - Baseline'!Z792="DISAGREE",3,IF('DATA - Baseline'!Z792="STRONGLY DISAGREE",4, ""))))</f>
        <v/>
      </c>
      <c r="AA792" s="178" t="str">
        <f>IF(C792="","",(IF(COUNTA('DATA - Baseline'!AB792:AV792)&gt;0,1,2)))</f>
        <v/>
      </c>
      <c r="AB792" s="152"/>
      <c r="AC792" s="153"/>
      <c r="AD792" s="153"/>
      <c r="AE792" s="153"/>
      <c r="AF792" s="153"/>
      <c r="AG792" s="153"/>
      <c r="AH792" s="151"/>
      <c r="AI792" s="156"/>
      <c r="AJ792" s="156"/>
      <c r="AK792" s="156"/>
      <c r="AL792" s="156"/>
      <c r="AM792" s="156"/>
      <c r="AN792" s="156"/>
      <c r="AO792" s="157"/>
      <c r="AP792" s="158"/>
      <c r="AQ792" s="158"/>
      <c r="AR792" s="158"/>
      <c r="AS792" s="158"/>
      <c r="AT792" s="158"/>
      <c r="AU792" s="158"/>
      <c r="AV792" s="158"/>
      <c r="AW792" s="178" t="str">
        <f>IF('DATA - Baseline'!AW792="Relaxed",1,IF('DATA - Baseline'!AW792="Rushed",2,IF('DATA - Baseline'!AW792="Happy",3,IF('DATA - Baseline'!AW792="Tired",4,""))))</f>
        <v/>
      </c>
      <c r="AX792" s="178" t="str">
        <f>IF('DATA - Baseline'!AX792="Relaxed",1,IF('DATA - Baseline'!AX792="Rushed",2,IF('DATA - Baseline'!AX792="Happy",3,IF('DATA - Baseline'!AX792="Tired",4,""))))</f>
        <v/>
      </c>
      <c r="AY792" s="154"/>
      <c r="AZ792" s="314" t="str">
        <f>IF('DATA - Baseline'!AZ792="Yes",1,IF('DATA - Baseline'!AZ792="No",2,""))</f>
        <v/>
      </c>
      <c r="BA792" s="273"/>
      <c r="BB792" s="159"/>
      <c r="BC792" s="159"/>
      <c r="BE792" s="175"/>
    </row>
    <row r="793" spans="1:57" s="132" customFormat="1" ht="15" x14ac:dyDescent="0.3">
      <c r="A793" s="148"/>
      <c r="B793" s="149"/>
      <c r="C793" s="236" t="str">
        <f t="shared" si="12"/>
        <v/>
      </c>
      <c r="D793" s="198" t="str">
        <f>IF('DATA - Baseline'!D793="","",'DATA - Baseline'!D793)</f>
        <v/>
      </c>
      <c r="E793" s="178" t="str">
        <f>IF('DATA - Baseline'!E793="","",'DATA - Baseline'!E793)</f>
        <v/>
      </c>
      <c r="F793" s="178" t="str">
        <f>IF('DATA - Baseline'!F793="","",'DATA - Baseline'!F793)</f>
        <v/>
      </c>
      <c r="G793" s="178" t="str">
        <f>IF('DATA - Baseline'!G792="","",INDEX(Codes,MATCH('DATA - Baseline'!G792,Modes,0)))</f>
        <v/>
      </c>
      <c r="H793" s="178"/>
      <c r="I793" s="178" t="str">
        <f>IF('DATA - Baseline'!I793="","",INDEX(Codes,MATCH('DATA - Baseline'!I793,Modes,0)))</f>
        <v/>
      </c>
      <c r="J793" s="134"/>
      <c r="K793" s="192" t="str">
        <f>IF('DATA - Baseline'!K793=0,"",IF('DATA - Baseline'!K793="","",'DATA - Baseline'!K793))</f>
        <v/>
      </c>
      <c r="L793" s="192" t="str">
        <f>IF('DATA - Baseline'!L793="Yes",1,IF('DATA - Baseline'!L793="No",2,""))</f>
        <v/>
      </c>
      <c r="M793" s="192" t="str">
        <f>IF('DATA - Baseline'!M793="Yes",1,IF('DATA - Baseline'!M793="No",2,""))</f>
        <v/>
      </c>
      <c r="N793" s="178" t="str">
        <f>IF('DATA - Baseline'!N793="Relaxed",1,IF('DATA - Baseline'!N793="Rushed",2,IF('DATA - Baseline'!N793="Happy",3,IF('DATA - Baseline'!N793="Frustrated",4,IF('DATA - Baseline'!N793="Other",5,"")))))</f>
        <v/>
      </c>
      <c r="O793" s="176"/>
      <c r="P793" s="178" t="str">
        <f>IF('DATA - Baseline'!P793="","",'DATA - Baseline'!P793)</f>
        <v/>
      </c>
      <c r="Q793" s="178" t="str">
        <f>IF('DATA - Baseline'!Q793="Boy",1,IF('DATA - Baseline'!Q793="Girl",2,""))</f>
        <v/>
      </c>
      <c r="R793" s="192" t="str">
        <f>IF('DATA - Baseline'!R793&gt;0,'DATA - Baseline'!R793,"")</f>
        <v/>
      </c>
      <c r="S793" s="178" t="str">
        <f>IF('DATA - Baseline'!S793="Less than 0.5km",1,IF('DATA - Baseline'!S793="0.51 to 1.59km",2,IF('DATA - Baseline'!S793="1.6 to 3km",3,IF('DATA - Baseline'!S793="Over 3km",4, ""))))</f>
        <v/>
      </c>
      <c r="T793" s="126"/>
      <c r="U793" s="135"/>
      <c r="V793" s="135"/>
      <c r="W793" s="135"/>
      <c r="X793" s="135"/>
      <c r="Y793" s="135"/>
      <c r="Z793" s="178" t="str">
        <f>IF('DATA - Baseline'!Z793="STRONGLY AGREE",1,IF('DATA - Baseline'!Z793="AGREE",2,IF('DATA - Baseline'!Z793="DISAGREE",3,IF('DATA - Baseline'!Z793="STRONGLY DISAGREE",4, ""))))</f>
        <v/>
      </c>
      <c r="AA793" s="178" t="str">
        <f>IF(C793="","",(IF(COUNTA('DATA - Baseline'!AB793:AV793)&gt;0,1,2)))</f>
        <v/>
      </c>
      <c r="AB793" s="152"/>
      <c r="AC793" s="153"/>
      <c r="AD793" s="153"/>
      <c r="AE793" s="153"/>
      <c r="AF793" s="153"/>
      <c r="AG793" s="153"/>
      <c r="AH793" s="151"/>
      <c r="AI793" s="156"/>
      <c r="AJ793" s="156"/>
      <c r="AK793" s="156"/>
      <c r="AL793" s="156"/>
      <c r="AM793" s="156"/>
      <c r="AN793" s="156"/>
      <c r="AO793" s="157"/>
      <c r="AP793" s="158"/>
      <c r="AQ793" s="158"/>
      <c r="AR793" s="158"/>
      <c r="AS793" s="158"/>
      <c r="AT793" s="158"/>
      <c r="AU793" s="158"/>
      <c r="AV793" s="158"/>
      <c r="AW793" s="178" t="str">
        <f>IF('DATA - Baseline'!AW793="Relaxed",1,IF('DATA - Baseline'!AW793="Rushed",2,IF('DATA - Baseline'!AW793="Happy",3,IF('DATA - Baseline'!AW793="Tired",4,""))))</f>
        <v/>
      </c>
      <c r="AX793" s="178" t="str">
        <f>IF('DATA - Baseline'!AX793="Relaxed",1,IF('DATA - Baseline'!AX793="Rushed",2,IF('DATA - Baseline'!AX793="Happy",3,IF('DATA - Baseline'!AX793="Tired",4,""))))</f>
        <v/>
      </c>
      <c r="AY793" s="154"/>
      <c r="AZ793" s="314" t="str">
        <f>IF('DATA - Baseline'!AZ793="Yes",1,IF('DATA - Baseline'!AZ793="No",2,""))</f>
        <v/>
      </c>
      <c r="BA793" s="273"/>
      <c r="BB793" s="159"/>
      <c r="BC793" s="159"/>
      <c r="BE793" s="175"/>
    </row>
    <row r="794" spans="1:57" s="132" customFormat="1" ht="15" x14ac:dyDescent="0.3">
      <c r="A794" s="148"/>
      <c r="B794" s="149"/>
      <c r="C794" s="236" t="str">
        <f t="shared" si="12"/>
        <v/>
      </c>
      <c r="D794" s="198" t="str">
        <f>IF('DATA - Baseline'!D794="","",'DATA - Baseline'!D794)</f>
        <v/>
      </c>
      <c r="E794" s="178" t="str">
        <f>IF('DATA - Baseline'!E794="","",'DATA - Baseline'!E794)</f>
        <v/>
      </c>
      <c r="F794" s="178" t="str">
        <f>IF('DATA - Baseline'!F794="","",'DATA - Baseline'!F794)</f>
        <v/>
      </c>
      <c r="G794" s="178" t="str">
        <f>IF('DATA - Baseline'!G793="","",INDEX(Codes,MATCH('DATA - Baseline'!G793,Modes,0)))</f>
        <v/>
      </c>
      <c r="H794" s="178"/>
      <c r="I794" s="178" t="str">
        <f>IF('DATA - Baseline'!I794="","",INDEX(Codes,MATCH('DATA - Baseline'!I794,Modes,0)))</f>
        <v/>
      </c>
      <c r="J794" s="134"/>
      <c r="K794" s="192" t="str">
        <f>IF('DATA - Baseline'!K794=0,"",IF('DATA - Baseline'!K794="","",'DATA - Baseline'!K794))</f>
        <v/>
      </c>
      <c r="L794" s="192" t="str">
        <f>IF('DATA - Baseline'!L794="Yes",1,IF('DATA - Baseline'!L794="No",2,""))</f>
        <v/>
      </c>
      <c r="M794" s="192" t="str">
        <f>IF('DATA - Baseline'!M794="Yes",1,IF('DATA - Baseline'!M794="No",2,""))</f>
        <v/>
      </c>
      <c r="N794" s="178" t="str">
        <f>IF('DATA - Baseline'!N794="Relaxed",1,IF('DATA - Baseline'!N794="Rushed",2,IF('DATA - Baseline'!N794="Happy",3,IF('DATA - Baseline'!N794="Frustrated",4,IF('DATA - Baseline'!N794="Other",5,"")))))</f>
        <v/>
      </c>
      <c r="O794" s="176"/>
      <c r="P794" s="178" t="str">
        <f>IF('DATA - Baseline'!P794="","",'DATA - Baseline'!P794)</f>
        <v/>
      </c>
      <c r="Q794" s="178" t="str">
        <f>IF('DATA - Baseline'!Q794="Boy",1,IF('DATA - Baseline'!Q794="Girl",2,""))</f>
        <v/>
      </c>
      <c r="R794" s="192" t="str">
        <f>IF('DATA - Baseline'!R794&gt;0,'DATA - Baseline'!R794,"")</f>
        <v/>
      </c>
      <c r="S794" s="178" t="str">
        <f>IF('DATA - Baseline'!S794="Less than 0.5km",1,IF('DATA - Baseline'!S794="0.51 to 1.59km",2,IF('DATA - Baseline'!S794="1.6 to 3km",3,IF('DATA - Baseline'!S794="Over 3km",4, ""))))</f>
        <v/>
      </c>
      <c r="T794" s="126"/>
      <c r="U794" s="135"/>
      <c r="V794" s="135"/>
      <c r="W794" s="135"/>
      <c r="X794" s="135"/>
      <c r="Y794" s="135"/>
      <c r="Z794" s="178" t="str">
        <f>IF('DATA - Baseline'!Z794="STRONGLY AGREE",1,IF('DATA - Baseline'!Z794="AGREE",2,IF('DATA - Baseline'!Z794="DISAGREE",3,IF('DATA - Baseline'!Z794="STRONGLY DISAGREE",4, ""))))</f>
        <v/>
      </c>
      <c r="AA794" s="178" t="str">
        <f>IF(C794="","",(IF(COUNTA('DATA - Baseline'!AB794:AV794)&gt;0,1,2)))</f>
        <v/>
      </c>
      <c r="AB794" s="152"/>
      <c r="AC794" s="153"/>
      <c r="AD794" s="153"/>
      <c r="AE794" s="153"/>
      <c r="AF794" s="153"/>
      <c r="AG794" s="153"/>
      <c r="AH794" s="151"/>
      <c r="AI794" s="156"/>
      <c r="AJ794" s="156"/>
      <c r="AK794" s="156"/>
      <c r="AL794" s="156"/>
      <c r="AM794" s="156"/>
      <c r="AN794" s="156"/>
      <c r="AO794" s="157"/>
      <c r="AP794" s="158"/>
      <c r="AQ794" s="158"/>
      <c r="AR794" s="158"/>
      <c r="AS794" s="158"/>
      <c r="AT794" s="158"/>
      <c r="AU794" s="158"/>
      <c r="AV794" s="158"/>
      <c r="AW794" s="178" t="str">
        <f>IF('DATA - Baseline'!AW794="Relaxed",1,IF('DATA - Baseline'!AW794="Rushed",2,IF('DATA - Baseline'!AW794="Happy",3,IF('DATA - Baseline'!AW794="Tired",4,""))))</f>
        <v/>
      </c>
      <c r="AX794" s="178" t="str">
        <f>IF('DATA - Baseline'!AX794="Relaxed",1,IF('DATA - Baseline'!AX794="Rushed",2,IF('DATA - Baseline'!AX794="Happy",3,IF('DATA - Baseline'!AX794="Tired",4,""))))</f>
        <v/>
      </c>
      <c r="AY794" s="154"/>
      <c r="AZ794" s="314" t="str">
        <f>IF('DATA - Baseline'!AZ794="Yes",1,IF('DATA - Baseline'!AZ794="No",2,""))</f>
        <v/>
      </c>
      <c r="BA794" s="273"/>
      <c r="BB794" s="159"/>
      <c r="BC794" s="159"/>
      <c r="BE794" s="175"/>
    </row>
    <row r="795" spans="1:57" s="132" customFormat="1" ht="15" x14ac:dyDescent="0.3">
      <c r="A795" s="148"/>
      <c r="B795" s="149"/>
      <c r="C795" s="236" t="str">
        <f t="shared" si="12"/>
        <v/>
      </c>
      <c r="D795" s="198" t="str">
        <f>IF('DATA - Baseline'!D795="","",'DATA - Baseline'!D795)</f>
        <v/>
      </c>
      <c r="E795" s="178" t="str">
        <f>IF('DATA - Baseline'!E795="","",'DATA - Baseline'!E795)</f>
        <v/>
      </c>
      <c r="F795" s="178" t="str">
        <f>IF('DATA - Baseline'!F795="","",'DATA - Baseline'!F795)</f>
        <v/>
      </c>
      <c r="G795" s="178" t="str">
        <f>IF('DATA - Baseline'!G794="","",INDEX(Codes,MATCH('DATA - Baseline'!G794,Modes,0)))</f>
        <v/>
      </c>
      <c r="H795" s="178"/>
      <c r="I795" s="178" t="str">
        <f>IF('DATA - Baseline'!I795="","",INDEX(Codes,MATCH('DATA - Baseline'!I795,Modes,0)))</f>
        <v/>
      </c>
      <c r="J795" s="134"/>
      <c r="K795" s="192" t="str">
        <f>IF('DATA - Baseline'!K795=0,"",IF('DATA - Baseline'!K795="","",'DATA - Baseline'!K795))</f>
        <v/>
      </c>
      <c r="L795" s="192" t="str">
        <f>IF('DATA - Baseline'!L795="Yes",1,IF('DATA - Baseline'!L795="No",2,""))</f>
        <v/>
      </c>
      <c r="M795" s="192" t="str">
        <f>IF('DATA - Baseline'!M795="Yes",1,IF('DATA - Baseline'!M795="No",2,""))</f>
        <v/>
      </c>
      <c r="N795" s="178" t="str">
        <f>IF('DATA - Baseline'!N795="Relaxed",1,IF('DATA - Baseline'!N795="Rushed",2,IF('DATA - Baseline'!N795="Happy",3,IF('DATA - Baseline'!N795="Frustrated",4,IF('DATA - Baseline'!N795="Other",5,"")))))</f>
        <v/>
      </c>
      <c r="O795" s="176"/>
      <c r="P795" s="178" t="str">
        <f>IF('DATA - Baseline'!P795="","",'DATA - Baseline'!P795)</f>
        <v/>
      </c>
      <c r="Q795" s="178" t="str">
        <f>IF('DATA - Baseline'!Q795="Boy",1,IF('DATA - Baseline'!Q795="Girl",2,""))</f>
        <v/>
      </c>
      <c r="R795" s="192" t="str">
        <f>IF('DATA - Baseline'!R795&gt;0,'DATA - Baseline'!R795,"")</f>
        <v/>
      </c>
      <c r="S795" s="178" t="str">
        <f>IF('DATA - Baseline'!S795="Less than 0.5km",1,IF('DATA - Baseline'!S795="0.51 to 1.59km",2,IF('DATA - Baseline'!S795="1.6 to 3km",3,IF('DATA - Baseline'!S795="Over 3km",4, ""))))</f>
        <v/>
      </c>
      <c r="T795" s="126"/>
      <c r="U795" s="135"/>
      <c r="V795" s="135"/>
      <c r="W795" s="135"/>
      <c r="X795" s="135"/>
      <c r="Y795" s="135"/>
      <c r="Z795" s="178" t="str">
        <f>IF('DATA - Baseline'!Z795="STRONGLY AGREE",1,IF('DATA - Baseline'!Z795="AGREE",2,IF('DATA - Baseline'!Z795="DISAGREE",3,IF('DATA - Baseline'!Z795="STRONGLY DISAGREE",4, ""))))</f>
        <v/>
      </c>
      <c r="AA795" s="178" t="str">
        <f>IF(C795="","",(IF(COUNTA('DATA - Baseline'!AB795:AV795)&gt;0,1,2)))</f>
        <v/>
      </c>
      <c r="AB795" s="152"/>
      <c r="AC795" s="153"/>
      <c r="AD795" s="153"/>
      <c r="AE795" s="153"/>
      <c r="AF795" s="153"/>
      <c r="AG795" s="153"/>
      <c r="AH795" s="151"/>
      <c r="AI795" s="156"/>
      <c r="AJ795" s="156"/>
      <c r="AK795" s="156"/>
      <c r="AL795" s="156"/>
      <c r="AM795" s="156"/>
      <c r="AN795" s="156"/>
      <c r="AO795" s="157"/>
      <c r="AP795" s="158"/>
      <c r="AQ795" s="158"/>
      <c r="AR795" s="158"/>
      <c r="AS795" s="158"/>
      <c r="AT795" s="158"/>
      <c r="AU795" s="158"/>
      <c r="AV795" s="158"/>
      <c r="AW795" s="178" t="str">
        <f>IF('DATA - Baseline'!AW795="Relaxed",1,IF('DATA - Baseline'!AW795="Rushed",2,IF('DATA - Baseline'!AW795="Happy",3,IF('DATA - Baseline'!AW795="Tired",4,""))))</f>
        <v/>
      </c>
      <c r="AX795" s="178" t="str">
        <f>IF('DATA - Baseline'!AX795="Relaxed",1,IF('DATA - Baseline'!AX795="Rushed",2,IF('DATA - Baseline'!AX795="Happy",3,IF('DATA - Baseline'!AX795="Tired",4,""))))</f>
        <v/>
      </c>
      <c r="AY795" s="154"/>
      <c r="AZ795" s="314" t="str">
        <f>IF('DATA - Baseline'!AZ795="Yes",1,IF('DATA - Baseline'!AZ795="No",2,""))</f>
        <v/>
      </c>
      <c r="BA795" s="273"/>
      <c r="BB795" s="159"/>
      <c r="BC795" s="159"/>
      <c r="BE795" s="175"/>
    </row>
    <row r="796" spans="1:57" s="132" customFormat="1" ht="15" x14ac:dyDescent="0.3">
      <c r="A796" s="148"/>
      <c r="B796" s="149"/>
      <c r="C796" s="236" t="str">
        <f t="shared" si="12"/>
        <v/>
      </c>
      <c r="D796" s="198" t="str">
        <f>IF('DATA - Baseline'!D796="","",'DATA - Baseline'!D796)</f>
        <v/>
      </c>
      <c r="E796" s="178" t="str">
        <f>IF('DATA - Baseline'!E796="","",'DATA - Baseline'!E796)</f>
        <v/>
      </c>
      <c r="F796" s="178" t="str">
        <f>IF('DATA - Baseline'!F796="","",'DATA - Baseline'!F796)</f>
        <v/>
      </c>
      <c r="G796" s="178" t="str">
        <f>IF('DATA - Baseline'!G795="","",INDEX(Codes,MATCH('DATA - Baseline'!G795,Modes,0)))</f>
        <v/>
      </c>
      <c r="H796" s="178"/>
      <c r="I796" s="178" t="str">
        <f>IF('DATA - Baseline'!I796="","",INDEX(Codes,MATCH('DATA - Baseline'!I796,Modes,0)))</f>
        <v/>
      </c>
      <c r="J796" s="134"/>
      <c r="K796" s="192" t="str">
        <f>IF('DATA - Baseline'!K796=0,"",IF('DATA - Baseline'!K796="","",'DATA - Baseline'!K796))</f>
        <v/>
      </c>
      <c r="L796" s="192" t="str">
        <f>IF('DATA - Baseline'!L796="Yes",1,IF('DATA - Baseline'!L796="No",2,""))</f>
        <v/>
      </c>
      <c r="M796" s="192" t="str">
        <f>IF('DATA - Baseline'!M796="Yes",1,IF('DATA - Baseline'!M796="No",2,""))</f>
        <v/>
      </c>
      <c r="N796" s="178" t="str">
        <f>IF('DATA - Baseline'!N796="Relaxed",1,IF('DATA - Baseline'!N796="Rushed",2,IF('DATA - Baseline'!N796="Happy",3,IF('DATA - Baseline'!N796="Frustrated",4,IF('DATA - Baseline'!N796="Other",5,"")))))</f>
        <v/>
      </c>
      <c r="O796" s="176"/>
      <c r="P796" s="178" t="str">
        <f>IF('DATA - Baseline'!P796="","",'DATA - Baseline'!P796)</f>
        <v/>
      </c>
      <c r="Q796" s="178" t="str">
        <f>IF('DATA - Baseline'!Q796="Boy",1,IF('DATA - Baseline'!Q796="Girl",2,""))</f>
        <v/>
      </c>
      <c r="R796" s="192" t="str">
        <f>IF('DATA - Baseline'!R796&gt;0,'DATA - Baseline'!R796,"")</f>
        <v/>
      </c>
      <c r="S796" s="178" t="str">
        <f>IF('DATA - Baseline'!S796="Less than 0.5km",1,IF('DATA - Baseline'!S796="0.51 to 1.59km",2,IF('DATA - Baseline'!S796="1.6 to 3km",3,IF('DATA - Baseline'!S796="Over 3km",4, ""))))</f>
        <v/>
      </c>
      <c r="T796" s="126"/>
      <c r="U796" s="135"/>
      <c r="V796" s="135"/>
      <c r="W796" s="135"/>
      <c r="X796" s="135"/>
      <c r="Y796" s="135"/>
      <c r="Z796" s="178" t="str">
        <f>IF('DATA - Baseline'!Z796="STRONGLY AGREE",1,IF('DATA - Baseline'!Z796="AGREE",2,IF('DATA - Baseline'!Z796="DISAGREE",3,IF('DATA - Baseline'!Z796="STRONGLY DISAGREE",4, ""))))</f>
        <v/>
      </c>
      <c r="AA796" s="178" t="str">
        <f>IF(C796="","",(IF(COUNTA('DATA - Baseline'!AB796:AV796)&gt;0,1,2)))</f>
        <v/>
      </c>
      <c r="AB796" s="152"/>
      <c r="AC796" s="153"/>
      <c r="AD796" s="153"/>
      <c r="AE796" s="153"/>
      <c r="AF796" s="153"/>
      <c r="AG796" s="153"/>
      <c r="AH796" s="151"/>
      <c r="AI796" s="156"/>
      <c r="AJ796" s="156"/>
      <c r="AK796" s="156"/>
      <c r="AL796" s="156"/>
      <c r="AM796" s="156"/>
      <c r="AN796" s="156"/>
      <c r="AO796" s="157"/>
      <c r="AP796" s="158"/>
      <c r="AQ796" s="158"/>
      <c r="AR796" s="158"/>
      <c r="AS796" s="158"/>
      <c r="AT796" s="158"/>
      <c r="AU796" s="158"/>
      <c r="AV796" s="158"/>
      <c r="AW796" s="178" t="str">
        <f>IF('DATA - Baseline'!AW796="Relaxed",1,IF('DATA - Baseline'!AW796="Rushed",2,IF('DATA - Baseline'!AW796="Happy",3,IF('DATA - Baseline'!AW796="Tired",4,""))))</f>
        <v/>
      </c>
      <c r="AX796" s="178" t="str">
        <f>IF('DATA - Baseline'!AX796="Relaxed",1,IF('DATA - Baseline'!AX796="Rushed",2,IF('DATA - Baseline'!AX796="Happy",3,IF('DATA - Baseline'!AX796="Tired",4,""))))</f>
        <v/>
      </c>
      <c r="AY796" s="154"/>
      <c r="AZ796" s="314" t="str">
        <f>IF('DATA - Baseline'!AZ796="Yes",1,IF('DATA - Baseline'!AZ796="No",2,""))</f>
        <v/>
      </c>
      <c r="BA796" s="273"/>
      <c r="BB796" s="159"/>
      <c r="BC796" s="159"/>
      <c r="BE796" s="175"/>
    </row>
    <row r="797" spans="1:57" s="132" customFormat="1" ht="15" x14ac:dyDescent="0.3">
      <c r="A797" s="148"/>
      <c r="B797" s="149"/>
      <c r="C797" s="236" t="str">
        <f t="shared" si="12"/>
        <v/>
      </c>
      <c r="D797" s="198" t="str">
        <f>IF('DATA - Baseline'!D797="","",'DATA - Baseline'!D797)</f>
        <v/>
      </c>
      <c r="E797" s="178" t="str">
        <f>IF('DATA - Baseline'!E797="","",'DATA - Baseline'!E797)</f>
        <v/>
      </c>
      <c r="F797" s="178" t="str">
        <f>IF('DATA - Baseline'!F797="","",'DATA - Baseline'!F797)</f>
        <v/>
      </c>
      <c r="G797" s="178" t="str">
        <f>IF('DATA - Baseline'!G796="","",INDEX(Codes,MATCH('DATA - Baseline'!G796,Modes,0)))</f>
        <v/>
      </c>
      <c r="H797" s="178"/>
      <c r="I797" s="178" t="str">
        <f>IF('DATA - Baseline'!I797="","",INDEX(Codes,MATCH('DATA - Baseline'!I797,Modes,0)))</f>
        <v/>
      </c>
      <c r="J797" s="134"/>
      <c r="K797" s="192" t="str">
        <f>IF('DATA - Baseline'!K797=0,"",IF('DATA - Baseline'!K797="","",'DATA - Baseline'!K797))</f>
        <v/>
      </c>
      <c r="L797" s="192" t="str">
        <f>IF('DATA - Baseline'!L797="Yes",1,IF('DATA - Baseline'!L797="No",2,""))</f>
        <v/>
      </c>
      <c r="M797" s="192" t="str">
        <f>IF('DATA - Baseline'!M797="Yes",1,IF('DATA - Baseline'!M797="No",2,""))</f>
        <v/>
      </c>
      <c r="N797" s="178" t="str">
        <f>IF('DATA - Baseline'!N797="Relaxed",1,IF('DATA - Baseline'!N797="Rushed",2,IF('DATA - Baseline'!N797="Happy",3,IF('DATA - Baseline'!N797="Frustrated",4,IF('DATA - Baseline'!N797="Other",5,"")))))</f>
        <v/>
      </c>
      <c r="O797" s="176"/>
      <c r="P797" s="178" t="str">
        <f>IF('DATA - Baseline'!P797="","",'DATA - Baseline'!P797)</f>
        <v/>
      </c>
      <c r="Q797" s="178" t="str">
        <f>IF('DATA - Baseline'!Q797="Boy",1,IF('DATA - Baseline'!Q797="Girl",2,""))</f>
        <v/>
      </c>
      <c r="R797" s="192" t="str">
        <f>IF('DATA - Baseline'!R797&gt;0,'DATA - Baseline'!R797,"")</f>
        <v/>
      </c>
      <c r="S797" s="178" t="str">
        <f>IF('DATA - Baseline'!S797="Less than 0.5km",1,IF('DATA - Baseline'!S797="0.51 to 1.59km",2,IF('DATA - Baseline'!S797="1.6 to 3km",3,IF('DATA - Baseline'!S797="Over 3km",4, ""))))</f>
        <v/>
      </c>
      <c r="T797" s="126"/>
      <c r="U797" s="135"/>
      <c r="V797" s="135"/>
      <c r="W797" s="135"/>
      <c r="X797" s="135"/>
      <c r="Y797" s="135"/>
      <c r="Z797" s="178" t="str">
        <f>IF('DATA - Baseline'!Z797="STRONGLY AGREE",1,IF('DATA - Baseline'!Z797="AGREE",2,IF('DATA - Baseline'!Z797="DISAGREE",3,IF('DATA - Baseline'!Z797="STRONGLY DISAGREE",4, ""))))</f>
        <v/>
      </c>
      <c r="AA797" s="178" t="str">
        <f>IF(C797="","",(IF(COUNTA('DATA - Baseline'!AB797:AV797)&gt;0,1,2)))</f>
        <v/>
      </c>
      <c r="AB797" s="152"/>
      <c r="AC797" s="153"/>
      <c r="AD797" s="153"/>
      <c r="AE797" s="153"/>
      <c r="AF797" s="153"/>
      <c r="AG797" s="153"/>
      <c r="AH797" s="151"/>
      <c r="AI797" s="156"/>
      <c r="AJ797" s="156"/>
      <c r="AK797" s="156"/>
      <c r="AL797" s="156"/>
      <c r="AM797" s="156"/>
      <c r="AN797" s="156"/>
      <c r="AO797" s="157"/>
      <c r="AP797" s="158"/>
      <c r="AQ797" s="158"/>
      <c r="AR797" s="158"/>
      <c r="AS797" s="158"/>
      <c r="AT797" s="158"/>
      <c r="AU797" s="158"/>
      <c r="AV797" s="158"/>
      <c r="AW797" s="178" t="str">
        <f>IF('DATA - Baseline'!AW797="Relaxed",1,IF('DATA - Baseline'!AW797="Rushed",2,IF('DATA - Baseline'!AW797="Happy",3,IF('DATA - Baseline'!AW797="Tired",4,""))))</f>
        <v/>
      </c>
      <c r="AX797" s="178" t="str">
        <f>IF('DATA - Baseline'!AX797="Relaxed",1,IF('DATA - Baseline'!AX797="Rushed",2,IF('DATA - Baseline'!AX797="Happy",3,IF('DATA - Baseline'!AX797="Tired",4,""))))</f>
        <v/>
      </c>
      <c r="AY797" s="154"/>
      <c r="AZ797" s="314" t="str">
        <f>IF('DATA - Baseline'!AZ797="Yes",1,IF('DATA - Baseline'!AZ797="No",2,""))</f>
        <v/>
      </c>
      <c r="BA797" s="273"/>
      <c r="BB797" s="159"/>
      <c r="BC797" s="159"/>
      <c r="BE797" s="175"/>
    </row>
    <row r="798" spans="1:57" s="132" customFormat="1" ht="15" x14ac:dyDescent="0.3">
      <c r="A798" s="148"/>
      <c r="B798" s="149"/>
      <c r="C798" s="236" t="str">
        <f t="shared" si="12"/>
        <v/>
      </c>
      <c r="D798" s="198" t="str">
        <f>IF('DATA - Baseline'!D798="","",'DATA - Baseline'!D798)</f>
        <v/>
      </c>
      <c r="E798" s="178" t="str">
        <f>IF('DATA - Baseline'!E798="","",'DATA - Baseline'!E798)</f>
        <v/>
      </c>
      <c r="F798" s="178" t="str">
        <f>IF('DATA - Baseline'!F798="","",'DATA - Baseline'!F798)</f>
        <v/>
      </c>
      <c r="G798" s="178" t="str">
        <f>IF('DATA - Baseline'!G797="","",INDEX(Codes,MATCH('DATA - Baseline'!G797,Modes,0)))</f>
        <v/>
      </c>
      <c r="H798" s="178"/>
      <c r="I798" s="178" t="str">
        <f>IF('DATA - Baseline'!I798="","",INDEX(Codes,MATCH('DATA - Baseline'!I798,Modes,0)))</f>
        <v/>
      </c>
      <c r="J798" s="134"/>
      <c r="K798" s="192" t="str">
        <f>IF('DATA - Baseline'!K798=0,"",IF('DATA - Baseline'!K798="","",'DATA - Baseline'!K798))</f>
        <v/>
      </c>
      <c r="L798" s="192" t="str">
        <f>IF('DATA - Baseline'!L798="Yes",1,IF('DATA - Baseline'!L798="No",2,""))</f>
        <v/>
      </c>
      <c r="M798" s="192" t="str">
        <f>IF('DATA - Baseline'!M798="Yes",1,IF('DATA - Baseline'!M798="No",2,""))</f>
        <v/>
      </c>
      <c r="N798" s="178" t="str">
        <f>IF('DATA - Baseline'!N798="Relaxed",1,IF('DATA - Baseline'!N798="Rushed",2,IF('DATA - Baseline'!N798="Happy",3,IF('DATA - Baseline'!N798="Frustrated",4,IF('DATA - Baseline'!N798="Other",5,"")))))</f>
        <v/>
      </c>
      <c r="O798" s="176"/>
      <c r="P798" s="178" t="str">
        <f>IF('DATA - Baseline'!P798="","",'DATA - Baseline'!P798)</f>
        <v/>
      </c>
      <c r="Q798" s="178" t="str">
        <f>IF('DATA - Baseline'!Q798="Boy",1,IF('DATA - Baseline'!Q798="Girl",2,""))</f>
        <v/>
      </c>
      <c r="R798" s="192" t="str">
        <f>IF('DATA - Baseline'!R798&gt;0,'DATA - Baseline'!R798,"")</f>
        <v/>
      </c>
      <c r="S798" s="178" t="str">
        <f>IF('DATA - Baseline'!S798="Less than 0.5km",1,IF('DATA - Baseline'!S798="0.51 to 1.59km",2,IF('DATA - Baseline'!S798="1.6 to 3km",3,IF('DATA - Baseline'!S798="Over 3km",4, ""))))</f>
        <v/>
      </c>
      <c r="T798" s="126"/>
      <c r="U798" s="135"/>
      <c r="V798" s="135"/>
      <c r="W798" s="135"/>
      <c r="X798" s="135"/>
      <c r="Y798" s="135"/>
      <c r="Z798" s="178" t="str">
        <f>IF('DATA - Baseline'!Z798="STRONGLY AGREE",1,IF('DATA - Baseline'!Z798="AGREE",2,IF('DATA - Baseline'!Z798="DISAGREE",3,IF('DATA - Baseline'!Z798="STRONGLY DISAGREE",4, ""))))</f>
        <v/>
      </c>
      <c r="AA798" s="178" t="str">
        <f>IF(C798="","",(IF(COUNTA('DATA - Baseline'!AB798:AV798)&gt;0,1,2)))</f>
        <v/>
      </c>
      <c r="AB798" s="152"/>
      <c r="AC798" s="153"/>
      <c r="AD798" s="153"/>
      <c r="AE798" s="153"/>
      <c r="AF798" s="153"/>
      <c r="AG798" s="153"/>
      <c r="AH798" s="151"/>
      <c r="AI798" s="156"/>
      <c r="AJ798" s="156"/>
      <c r="AK798" s="156"/>
      <c r="AL798" s="156"/>
      <c r="AM798" s="156"/>
      <c r="AN798" s="156"/>
      <c r="AO798" s="157"/>
      <c r="AP798" s="158"/>
      <c r="AQ798" s="158"/>
      <c r="AR798" s="158"/>
      <c r="AS798" s="158"/>
      <c r="AT798" s="158"/>
      <c r="AU798" s="158"/>
      <c r="AV798" s="158"/>
      <c r="AW798" s="178" t="str">
        <f>IF('DATA - Baseline'!AW798="Relaxed",1,IF('DATA - Baseline'!AW798="Rushed",2,IF('DATA - Baseline'!AW798="Happy",3,IF('DATA - Baseline'!AW798="Tired",4,""))))</f>
        <v/>
      </c>
      <c r="AX798" s="178" t="str">
        <f>IF('DATA - Baseline'!AX798="Relaxed",1,IF('DATA - Baseline'!AX798="Rushed",2,IF('DATA - Baseline'!AX798="Happy",3,IF('DATA - Baseline'!AX798="Tired",4,""))))</f>
        <v/>
      </c>
      <c r="AY798" s="154"/>
      <c r="AZ798" s="314" t="str">
        <f>IF('DATA - Baseline'!AZ798="Yes",1,IF('DATA - Baseline'!AZ798="No",2,""))</f>
        <v/>
      </c>
      <c r="BA798" s="273"/>
      <c r="BB798" s="159"/>
      <c r="BC798" s="159"/>
      <c r="BE798" s="175"/>
    </row>
    <row r="799" spans="1:57" s="132" customFormat="1" ht="15" x14ac:dyDescent="0.3">
      <c r="A799" s="148"/>
      <c r="B799" s="149"/>
      <c r="C799" s="236" t="str">
        <f t="shared" si="12"/>
        <v/>
      </c>
      <c r="D799" s="198" t="str">
        <f>IF('DATA - Baseline'!D799="","",'DATA - Baseline'!D799)</f>
        <v/>
      </c>
      <c r="E799" s="178" t="str">
        <f>IF('DATA - Baseline'!E799="","",'DATA - Baseline'!E799)</f>
        <v/>
      </c>
      <c r="F799" s="178" t="str">
        <f>IF('DATA - Baseline'!F799="","",'DATA - Baseline'!F799)</f>
        <v/>
      </c>
      <c r="G799" s="178" t="str">
        <f>IF('DATA - Baseline'!G798="","",INDEX(Codes,MATCH('DATA - Baseline'!G798,Modes,0)))</f>
        <v/>
      </c>
      <c r="H799" s="178"/>
      <c r="I799" s="178" t="str">
        <f>IF('DATA - Baseline'!I799="","",INDEX(Codes,MATCH('DATA - Baseline'!I799,Modes,0)))</f>
        <v/>
      </c>
      <c r="J799" s="134"/>
      <c r="K799" s="192" t="str">
        <f>IF('DATA - Baseline'!K799=0,"",IF('DATA - Baseline'!K799="","",'DATA - Baseline'!K799))</f>
        <v/>
      </c>
      <c r="L799" s="192" t="str">
        <f>IF('DATA - Baseline'!L799="Yes",1,IF('DATA - Baseline'!L799="No",2,""))</f>
        <v/>
      </c>
      <c r="M799" s="192" t="str">
        <f>IF('DATA - Baseline'!M799="Yes",1,IF('DATA - Baseline'!M799="No",2,""))</f>
        <v/>
      </c>
      <c r="N799" s="178" t="str">
        <f>IF('DATA - Baseline'!N799="Relaxed",1,IF('DATA - Baseline'!N799="Rushed",2,IF('DATA - Baseline'!N799="Happy",3,IF('DATA - Baseline'!N799="Frustrated",4,IF('DATA - Baseline'!N799="Other",5,"")))))</f>
        <v/>
      </c>
      <c r="O799" s="176"/>
      <c r="P799" s="178" t="str">
        <f>IF('DATA - Baseline'!P799="","",'DATA - Baseline'!P799)</f>
        <v/>
      </c>
      <c r="Q799" s="178" t="str">
        <f>IF('DATA - Baseline'!Q799="Boy",1,IF('DATA - Baseline'!Q799="Girl",2,""))</f>
        <v/>
      </c>
      <c r="R799" s="192" t="str">
        <f>IF('DATA - Baseline'!R799&gt;0,'DATA - Baseline'!R799,"")</f>
        <v/>
      </c>
      <c r="S799" s="178" t="str">
        <f>IF('DATA - Baseline'!S799="Less than 0.5km",1,IF('DATA - Baseline'!S799="0.51 to 1.59km",2,IF('DATA - Baseline'!S799="1.6 to 3km",3,IF('DATA - Baseline'!S799="Over 3km",4, ""))))</f>
        <v/>
      </c>
      <c r="T799" s="126"/>
      <c r="U799" s="135"/>
      <c r="V799" s="135"/>
      <c r="W799" s="135"/>
      <c r="X799" s="135"/>
      <c r="Y799" s="135"/>
      <c r="Z799" s="178" t="str">
        <f>IF('DATA - Baseline'!Z799="STRONGLY AGREE",1,IF('DATA - Baseline'!Z799="AGREE",2,IF('DATA - Baseline'!Z799="DISAGREE",3,IF('DATA - Baseline'!Z799="STRONGLY DISAGREE",4, ""))))</f>
        <v/>
      </c>
      <c r="AA799" s="178" t="str">
        <f>IF(C799="","",(IF(COUNTA('DATA - Baseline'!AB799:AV799)&gt;0,1,2)))</f>
        <v/>
      </c>
      <c r="AB799" s="152"/>
      <c r="AC799" s="153"/>
      <c r="AD799" s="153"/>
      <c r="AE799" s="153"/>
      <c r="AF799" s="153"/>
      <c r="AG799" s="153"/>
      <c r="AH799" s="151"/>
      <c r="AI799" s="156"/>
      <c r="AJ799" s="156"/>
      <c r="AK799" s="156"/>
      <c r="AL799" s="156"/>
      <c r="AM799" s="156"/>
      <c r="AN799" s="156"/>
      <c r="AO799" s="157"/>
      <c r="AP799" s="158"/>
      <c r="AQ799" s="158"/>
      <c r="AR799" s="158"/>
      <c r="AS799" s="158"/>
      <c r="AT799" s="158"/>
      <c r="AU799" s="158"/>
      <c r="AV799" s="158"/>
      <c r="AW799" s="178" t="str">
        <f>IF('DATA - Baseline'!AW799="Relaxed",1,IF('DATA - Baseline'!AW799="Rushed",2,IF('DATA - Baseline'!AW799="Happy",3,IF('DATA - Baseline'!AW799="Tired",4,""))))</f>
        <v/>
      </c>
      <c r="AX799" s="178" t="str">
        <f>IF('DATA - Baseline'!AX799="Relaxed",1,IF('DATA - Baseline'!AX799="Rushed",2,IF('DATA - Baseline'!AX799="Happy",3,IF('DATA - Baseline'!AX799="Tired",4,""))))</f>
        <v/>
      </c>
      <c r="AY799" s="154"/>
      <c r="AZ799" s="314" t="str">
        <f>IF('DATA - Baseline'!AZ799="Yes",1,IF('DATA - Baseline'!AZ799="No",2,""))</f>
        <v/>
      </c>
      <c r="BA799" s="273"/>
      <c r="BB799" s="159"/>
      <c r="BC799" s="159"/>
      <c r="BE799" s="175"/>
    </row>
    <row r="800" spans="1:57" s="132" customFormat="1" ht="15" x14ac:dyDescent="0.3">
      <c r="A800" s="148"/>
      <c r="B800" s="149"/>
      <c r="C800" s="236" t="str">
        <f t="shared" si="12"/>
        <v/>
      </c>
      <c r="D800" s="198" t="str">
        <f>IF('DATA - Baseline'!D800="","",'DATA - Baseline'!D800)</f>
        <v/>
      </c>
      <c r="E800" s="178" t="str">
        <f>IF('DATA - Baseline'!E800="","",'DATA - Baseline'!E800)</f>
        <v/>
      </c>
      <c r="F800" s="178" t="str">
        <f>IF('DATA - Baseline'!F800="","",'DATA - Baseline'!F800)</f>
        <v/>
      </c>
      <c r="G800" s="178" t="str">
        <f>IF('DATA - Baseline'!G799="","",INDEX(Codes,MATCH('DATA - Baseline'!G799,Modes,0)))</f>
        <v/>
      </c>
      <c r="H800" s="178"/>
      <c r="I800" s="178" t="str">
        <f>IF('DATA - Baseline'!I800="","",INDEX(Codes,MATCH('DATA - Baseline'!I800,Modes,0)))</f>
        <v/>
      </c>
      <c r="J800" s="134"/>
      <c r="K800" s="192" t="str">
        <f>IF('DATA - Baseline'!K800=0,"",IF('DATA - Baseline'!K800="","",'DATA - Baseline'!K800))</f>
        <v/>
      </c>
      <c r="L800" s="192" t="str">
        <f>IF('DATA - Baseline'!L800="Yes",1,IF('DATA - Baseline'!L800="No",2,""))</f>
        <v/>
      </c>
      <c r="M800" s="192" t="str">
        <f>IF('DATA - Baseline'!M800="Yes",1,IF('DATA - Baseline'!M800="No",2,""))</f>
        <v/>
      </c>
      <c r="N800" s="178" t="str">
        <f>IF('DATA - Baseline'!N800="Relaxed",1,IF('DATA - Baseline'!N800="Rushed",2,IF('DATA - Baseline'!N800="Happy",3,IF('DATA - Baseline'!N800="Frustrated",4,IF('DATA - Baseline'!N800="Other",5,"")))))</f>
        <v/>
      </c>
      <c r="O800" s="176"/>
      <c r="P800" s="178" t="str">
        <f>IF('DATA - Baseline'!P800="","",'DATA - Baseline'!P800)</f>
        <v/>
      </c>
      <c r="Q800" s="178" t="str">
        <f>IF('DATA - Baseline'!Q800="Boy",1,IF('DATA - Baseline'!Q800="Girl",2,""))</f>
        <v/>
      </c>
      <c r="R800" s="192" t="str">
        <f>IF('DATA - Baseline'!R800&gt;0,'DATA - Baseline'!R800,"")</f>
        <v/>
      </c>
      <c r="S800" s="178" t="str">
        <f>IF('DATA - Baseline'!S800="Less than 0.5km",1,IF('DATA - Baseline'!S800="0.51 to 1.59km",2,IF('DATA - Baseline'!S800="1.6 to 3km",3,IF('DATA - Baseline'!S800="Over 3km",4, ""))))</f>
        <v/>
      </c>
      <c r="T800" s="126"/>
      <c r="U800" s="135"/>
      <c r="V800" s="135"/>
      <c r="W800" s="135"/>
      <c r="X800" s="135"/>
      <c r="Y800" s="135"/>
      <c r="Z800" s="178" t="str">
        <f>IF('DATA - Baseline'!Z800="STRONGLY AGREE",1,IF('DATA - Baseline'!Z800="AGREE",2,IF('DATA - Baseline'!Z800="DISAGREE",3,IF('DATA - Baseline'!Z800="STRONGLY DISAGREE",4, ""))))</f>
        <v/>
      </c>
      <c r="AA800" s="178" t="str">
        <f>IF(C800="","",(IF(COUNTA('DATA - Baseline'!AB800:AV800)&gt;0,1,2)))</f>
        <v/>
      </c>
      <c r="AB800" s="152"/>
      <c r="AC800" s="153"/>
      <c r="AD800" s="153"/>
      <c r="AE800" s="153"/>
      <c r="AF800" s="153"/>
      <c r="AG800" s="153"/>
      <c r="AH800" s="151"/>
      <c r="AI800" s="156"/>
      <c r="AJ800" s="156"/>
      <c r="AK800" s="156"/>
      <c r="AL800" s="156"/>
      <c r="AM800" s="156"/>
      <c r="AN800" s="156"/>
      <c r="AO800" s="157"/>
      <c r="AP800" s="158"/>
      <c r="AQ800" s="158"/>
      <c r="AR800" s="158"/>
      <c r="AS800" s="158"/>
      <c r="AT800" s="158"/>
      <c r="AU800" s="158"/>
      <c r="AV800" s="158"/>
      <c r="AW800" s="178" t="str">
        <f>IF('DATA - Baseline'!AW800="Relaxed",1,IF('DATA - Baseline'!AW800="Rushed",2,IF('DATA - Baseline'!AW800="Happy",3,IF('DATA - Baseline'!AW800="Tired",4,""))))</f>
        <v/>
      </c>
      <c r="AX800" s="178" t="str">
        <f>IF('DATA - Baseline'!AX800="Relaxed",1,IF('DATA - Baseline'!AX800="Rushed",2,IF('DATA - Baseline'!AX800="Happy",3,IF('DATA - Baseline'!AX800="Tired",4,""))))</f>
        <v/>
      </c>
      <c r="AY800" s="154"/>
      <c r="AZ800" s="314" t="str">
        <f>IF('DATA - Baseline'!AZ800="Yes",1,IF('DATA - Baseline'!AZ800="No",2,""))</f>
        <v/>
      </c>
      <c r="BA800" s="273"/>
      <c r="BB800" s="159"/>
      <c r="BC800" s="159"/>
      <c r="BE800" s="175"/>
    </row>
    <row r="801" spans="1:57" s="132" customFormat="1" ht="15" x14ac:dyDescent="0.3">
      <c r="A801" s="148"/>
      <c r="B801" s="149"/>
      <c r="C801" s="236" t="str">
        <f t="shared" si="12"/>
        <v/>
      </c>
      <c r="D801" s="198" t="str">
        <f>IF('DATA - Baseline'!D801="","",'DATA - Baseline'!D801)</f>
        <v/>
      </c>
      <c r="E801" s="178" t="str">
        <f>IF('DATA - Baseline'!E801="","",'DATA - Baseline'!E801)</f>
        <v/>
      </c>
      <c r="F801" s="178" t="str">
        <f>IF('DATA - Baseline'!F801="","",'DATA - Baseline'!F801)</f>
        <v/>
      </c>
      <c r="G801" s="178" t="str">
        <f>IF('DATA - Baseline'!G800="","",INDEX(Codes,MATCH('DATA - Baseline'!G800,Modes,0)))</f>
        <v/>
      </c>
      <c r="H801" s="178"/>
      <c r="I801" s="178" t="str">
        <f>IF('DATA - Baseline'!I801="","",INDEX(Codes,MATCH('DATA - Baseline'!I801,Modes,0)))</f>
        <v/>
      </c>
      <c r="J801" s="134"/>
      <c r="K801" s="192" t="str">
        <f>IF('DATA - Baseline'!K801=0,"",IF('DATA - Baseline'!K801="","",'DATA - Baseline'!K801))</f>
        <v/>
      </c>
      <c r="L801" s="192" t="str">
        <f>IF('DATA - Baseline'!L801="Yes",1,IF('DATA - Baseline'!L801="No",2,""))</f>
        <v/>
      </c>
      <c r="M801" s="192" t="str">
        <f>IF('DATA - Baseline'!M801="Yes",1,IF('DATA - Baseline'!M801="No",2,""))</f>
        <v/>
      </c>
      <c r="N801" s="178" t="str">
        <f>IF('DATA - Baseline'!N801="Relaxed",1,IF('DATA - Baseline'!N801="Rushed",2,IF('DATA - Baseline'!N801="Happy",3,IF('DATA - Baseline'!N801="Frustrated",4,IF('DATA - Baseline'!N801="Other",5,"")))))</f>
        <v/>
      </c>
      <c r="O801" s="176"/>
      <c r="P801" s="178" t="str">
        <f>IF('DATA - Baseline'!P801="","",'DATA - Baseline'!P801)</f>
        <v/>
      </c>
      <c r="Q801" s="178" t="str">
        <f>IF('DATA - Baseline'!Q801="Boy",1,IF('DATA - Baseline'!Q801="Girl",2,""))</f>
        <v/>
      </c>
      <c r="R801" s="192" t="str">
        <f>IF('DATA - Baseline'!R801&gt;0,'DATA - Baseline'!R801,"")</f>
        <v/>
      </c>
      <c r="S801" s="178" t="str">
        <f>IF('DATA - Baseline'!S801="Less than 0.5km",1,IF('DATA - Baseline'!S801="0.51 to 1.59km",2,IF('DATA - Baseline'!S801="1.6 to 3km",3,IF('DATA - Baseline'!S801="Over 3km",4, ""))))</f>
        <v/>
      </c>
      <c r="T801" s="126"/>
      <c r="U801" s="135"/>
      <c r="V801" s="135"/>
      <c r="W801" s="135"/>
      <c r="X801" s="135"/>
      <c r="Y801" s="135"/>
      <c r="Z801" s="178" t="str">
        <f>IF('DATA - Baseline'!Z801="STRONGLY AGREE",1,IF('DATA - Baseline'!Z801="AGREE",2,IF('DATA - Baseline'!Z801="DISAGREE",3,IF('DATA - Baseline'!Z801="STRONGLY DISAGREE",4, ""))))</f>
        <v/>
      </c>
      <c r="AA801" s="178" t="str">
        <f>IF(C801="","",(IF(COUNTA('DATA - Baseline'!AB801:AV801)&gt;0,1,2)))</f>
        <v/>
      </c>
      <c r="AB801" s="152"/>
      <c r="AC801" s="153"/>
      <c r="AD801" s="153"/>
      <c r="AE801" s="153"/>
      <c r="AF801" s="153"/>
      <c r="AG801" s="153"/>
      <c r="AH801" s="151"/>
      <c r="AI801" s="156"/>
      <c r="AJ801" s="156"/>
      <c r="AK801" s="156"/>
      <c r="AL801" s="156"/>
      <c r="AM801" s="156"/>
      <c r="AN801" s="156"/>
      <c r="AO801" s="157"/>
      <c r="AP801" s="158"/>
      <c r="AQ801" s="158"/>
      <c r="AR801" s="158"/>
      <c r="AS801" s="158"/>
      <c r="AT801" s="158"/>
      <c r="AU801" s="158"/>
      <c r="AV801" s="158"/>
      <c r="AW801" s="178" t="str">
        <f>IF('DATA - Baseline'!AW801="Relaxed",1,IF('DATA - Baseline'!AW801="Rushed",2,IF('DATA - Baseline'!AW801="Happy",3,IF('DATA - Baseline'!AW801="Tired",4,""))))</f>
        <v/>
      </c>
      <c r="AX801" s="178" t="str">
        <f>IF('DATA - Baseline'!AX801="Relaxed",1,IF('DATA - Baseline'!AX801="Rushed",2,IF('DATA - Baseline'!AX801="Happy",3,IF('DATA - Baseline'!AX801="Tired",4,""))))</f>
        <v/>
      </c>
      <c r="AY801" s="154"/>
      <c r="AZ801" s="314" t="str">
        <f>IF('DATA - Baseline'!AZ801="Yes",1,IF('DATA - Baseline'!AZ801="No",2,""))</f>
        <v/>
      </c>
      <c r="BA801" s="273"/>
      <c r="BB801" s="159"/>
      <c r="BC801" s="159"/>
      <c r="BE801" s="175"/>
    </row>
    <row r="802" spans="1:57" s="132" customFormat="1" ht="15" x14ac:dyDescent="0.3">
      <c r="A802" s="148"/>
      <c r="B802" s="149"/>
      <c r="C802" s="236" t="str">
        <f t="shared" si="12"/>
        <v/>
      </c>
      <c r="D802" s="198" t="str">
        <f>IF('DATA - Baseline'!D802="","",'DATA - Baseline'!D802)</f>
        <v/>
      </c>
      <c r="E802" s="178" t="str">
        <f>IF('DATA - Baseline'!E802="","",'DATA - Baseline'!E802)</f>
        <v/>
      </c>
      <c r="F802" s="178" t="str">
        <f>IF('DATA - Baseline'!F802="","",'DATA - Baseline'!F802)</f>
        <v/>
      </c>
      <c r="G802" s="178" t="str">
        <f>IF('DATA - Baseline'!G801="","",INDEX(Codes,MATCH('DATA - Baseline'!G801,Modes,0)))</f>
        <v/>
      </c>
      <c r="H802" s="178"/>
      <c r="I802" s="178" t="str">
        <f>IF('DATA - Baseline'!I802="","",INDEX(Codes,MATCH('DATA - Baseline'!I802,Modes,0)))</f>
        <v/>
      </c>
      <c r="J802" s="134"/>
      <c r="K802" s="192" t="str">
        <f>IF('DATA - Baseline'!K802=0,"",IF('DATA - Baseline'!K802="","",'DATA - Baseline'!K802))</f>
        <v/>
      </c>
      <c r="L802" s="192" t="str">
        <f>IF('DATA - Baseline'!L802="Yes",1,IF('DATA - Baseline'!L802="No",2,""))</f>
        <v/>
      </c>
      <c r="M802" s="192" t="str">
        <f>IF('DATA - Baseline'!M802="Yes",1,IF('DATA - Baseline'!M802="No",2,""))</f>
        <v/>
      </c>
      <c r="N802" s="178" t="str">
        <f>IF('DATA - Baseline'!N802="Relaxed",1,IF('DATA - Baseline'!N802="Rushed",2,IF('DATA - Baseline'!N802="Happy",3,IF('DATA - Baseline'!N802="Frustrated",4,IF('DATA - Baseline'!N802="Other",5,"")))))</f>
        <v/>
      </c>
      <c r="O802" s="176"/>
      <c r="P802" s="178" t="str">
        <f>IF('DATA - Baseline'!P802="","",'DATA - Baseline'!P802)</f>
        <v/>
      </c>
      <c r="Q802" s="178" t="str">
        <f>IF('DATA - Baseline'!Q802="Boy",1,IF('DATA - Baseline'!Q802="Girl",2,""))</f>
        <v/>
      </c>
      <c r="R802" s="192" t="str">
        <f>IF('DATA - Baseline'!R802&gt;0,'DATA - Baseline'!R802,"")</f>
        <v/>
      </c>
      <c r="S802" s="178" t="str">
        <f>IF('DATA - Baseline'!S802="Less than 0.5km",1,IF('DATA - Baseline'!S802="0.51 to 1.59km",2,IF('DATA - Baseline'!S802="1.6 to 3km",3,IF('DATA - Baseline'!S802="Over 3km",4, ""))))</f>
        <v/>
      </c>
      <c r="T802" s="126"/>
      <c r="U802" s="135"/>
      <c r="V802" s="135"/>
      <c r="W802" s="135"/>
      <c r="X802" s="135"/>
      <c r="Y802" s="135"/>
      <c r="Z802" s="178" t="str">
        <f>IF('DATA - Baseline'!Z802="STRONGLY AGREE",1,IF('DATA - Baseline'!Z802="AGREE",2,IF('DATA - Baseline'!Z802="DISAGREE",3,IF('DATA - Baseline'!Z802="STRONGLY DISAGREE",4, ""))))</f>
        <v/>
      </c>
      <c r="AA802" s="178" t="str">
        <f>IF(C802="","",(IF(COUNTA('DATA - Baseline'!AB802:AV802)&gt;0,1,2)))</f>
        <v/>
      </c>
      <c r="AB802" s="152"/>
      <c r="AC802" s="153"/>
      <c r="AD802" s="153"/>
      <c r="AE802" s="153"/>
      <c r="AF802" s="153"/>
      <c r="AG802" s="153"/>
      <c r="AH802" s="151"/>
      <c r="AI802" s="156"/>
      <c r="AJ802" s="156"/>
      <c r="AK802" s="156"/>
      <c r="AL802" s="156"/>
      <c r="AM802" s="156"/>
      <c r="AN802" s="156"/>
      <c r="AO802" s="157"/>
      <c r="AP802" s="158"/>
      <c r="AQ802" s="158"/>
      <c r="AR802" s="158"/>
      <c r="AS802" s="158"/>
      <c r="AT802" s="158"/>
      <c r="AU802" s="158"/>
      <c r="AV802" s="158"/>
      <c r="AW802" s="178" t="str">
        <f>IF('DATA - Baseline'!AW802="Relaxed",1,IF('DATA - Baseline'!AW802="Rushed",2,IF('DATA - Baseline'!AW802="Happy",3,IF('DATA - Baseline'!AW802="Tired",4,""))))</f>
        <v/>
      </c>
      <c r="AX802" s="178" t="str">
        <f>IF('DATA - Baseline'!AX802="Relaxed",1,IF('DATA - Baseline'!AX802="Rushed",2,IF('DATA - Baseline'!AX802="Happy",3,IF('DATA - Baseline'!AX802="Tired",4,""))))</f>
        <v/>
      </c>
      <c r="AY802" s="154"/>
      <c r="AZ802" s="314" t="str">
        <f>IF('DATA - Baseline'!AZ802="Yes",1,IF('DATA - Baseline'!AZ802="No",2,""))</f>
        <v/>
      </c>
      <c r="BA802" s="273"/>
      <c r="BB802" s="159"/>
      <c r="BC802" s="159"/>
      <c r="BE802" s="175"/>
    </row>
    <row r="803" spans="1:57" s="132" customFormat="1" ht="15" x14ac:dyDescent="0.3">
      <c r="A803" s="148"/>
      <c r="B803" s="149"/>
      <c r="C803" s="236" t="str">
        <f t="shared" si="12"/>
        <v/>
      </c>
      <c r="D803" s="198" t="str">
        <f>IF('DATA - Baseline'!D803="","",'DATA - Baseline'!D803)</f>
        <v/>
      </c>
      <c r="E803" s="178" t="str">
        <f>IF('DATA - Baseline'!E803="","",'DATA - Baseline'!E803)</f>
        <v/>
      </c>
      <c r="F803" s="178" t="str">
        <f>IF('DATA - Baseline'!F803="","",'DATA - Baseline'!F803)</f>
        <v/>
      </c>
      <c r="G803" s="178" t="str">
        <f>IF('DATA - Baseline'!G802="","",INDEX(Codes,MATCH('DATA - Baseline'!G802,Modes,0)))</f>
        <v/>
      </c>
      <c r="H803" s="178"/>
      <c r="I803" s="178" t="str">
        <f>IF('DATA - Baseline'!I803="","",INDEX(Codes,MATCH('DATA - Baseline'!I803,Modes,0)))</f>
        <v/>
      </c>
      <c r="J803" s="134"/>
      <c r="K803" s="192" t="str">
        <f>IF('DATA - Baseline'!K803=0,"",IF('DATA - Baseline'!K803="","",'DATA - Baseline'!K803))</f>
        <v/>
      </c>
      <c r="L803" s="192" t="str">
        <f>IF('DATA - Baseline'!L803="Yes",1,IF('DATA - Baseline'!L803="No",2,""))</f>
        <v/>
      </c>
      <c r="M803" s="192" t="str">
        <f>IF('DATA - Baseline'!M803="Yes",1,IF('DATA - Baseline'!M803="No",2,""))</f>
        <v/>
      </c>
      <c r="N803" s="178" t="str">
        <f>IF('DATA - Baseline'!N803="Relaxed",1,IF('DATA - Baseline'!N803="Rushed",2,IF('DATA - Baseline'!N803="Happy",3,IF('DATA - Baseline'!N803="Frustrated",4,IF('DATA - Baseline'!N803="Other",5,"")))))</f>
        <v/>
      </c>
      <c r="O803" s="176"/>
      <c r="P803" s="178" t="str">
        <f>IF('DATA - Baseline'!P803="","",'DATA - Baseline'!P803)</f>
        <v/>
      </c>
      <c r="Q803" s="178" t="str">
        <f>IF('DATA - Baseline'!Q803="Boy",1,IF('DATA - Baseline'!Q803="Girl",2,""))</f>
        <v/>
      </c>
      <c r="R803" s="192" t="str">
        <f>IF('DATA - Baseline'!R803&gt;0,'DATA - Baseline'!R803,"")</f>
        <v/>
      </c>
      <c r="S803" s="178" t="str">
        <f>IF('DATA - Baseline'!S803="Less than 0.5km",1,IF('DATA - Baseline'!S803="0.51 to 1.59km",2,IF('DATA - Baseline'!S803="1.6 to 3km",3,IF('DATA - Baseline'!S803="Over 3km",4, ""))))</f>
        <v/>
      </c>
      <c r="T803" s="126"/>
      <c r="U803" s="135"/>
      <c r="V803" s="135"/>
      <c r="W803" s="135"/>
      <c r="X803" s="135"/>
      <c r="Y803" s="135"/>
      <c r="Z803" s="178" t="str">
        <f>IF('DATA - Baseline'!Z803="STRONGLY AGREE",1,IF('DATA - Baseline'!Z803="AGREE",2,IF('DATA - Baseline'!Z803="DISAGREE",3,IF('DATA - Baseline'!Z803="STRONGLY DISAGREE",4, ""))))</f>
        <v/>
      </c>
      <c r="AA803" s="178" t="str">
        <f>IF(C803="","",(IF(COUNTA('DATA - Baseline'!AB803:AV803)&gt;0,1,2)))</f>
        <v/>
      </c>
      <c r="AB803" s="152"/>
      <c r="AC803" s="153"/>
      <c r="AD803" s="153"/>
      <c r="AE803" s="153"/>
      <c r="AF803" s="153"/>
      <c r="AG803" s="153"/>
      <c r="AH803" s="151"/>
      <c r="AI803" s="156"/>
      <c r="AJ803" s="156"/>
      <c r="AK803" s="156"/>
      <c r="AL803" s="156"/>
      <c r="AM803" s="156"/>
      <c r="AN803" s="156"/>
      <c r="AO803" s="157"/>
      <c r="AP803" s="158"/>
      <c r="AQ803" s="158"/>
      <c r="AR803" s="158"/>
      <c r="AS803" s="158"/>
      <c r="AT803" s="158"/>
      <c r="AU803" s="158"/>
      <c r="AV803" s="158"/>
      <c r="AW803" s="178" t="str">
        <f>IF('DATA - Baseline'!AW803="Relaxed",1,IF('DATA - Baseline'!AW803="Rushed",2,IF('DATA - Baseline'!AW803="Happy",3,IF('DATA - Baseline'!AW803="Tired",4,""))))</f>
        <v/>
      </c>
      <c r="AX803" s="178" t="str">
        <f>IF('DATA - Baseline'!AX803="Relaxed",1,IF('DATA - Baseline'!AX803="Rushed",2,IF('DATA - Baseline'!AX803="Happy",3,IF('DATA - Baseline'!AX803="Tired",4,""))))</f>
        <v/>
      </c>
      <c r="AY803" s="154"/>
      <c r="AZ803" s="314" t="str">
        <f>IF('DATA - Baseline'!AZ803="Yes",1,IF('DATA - Baseline'!AZ803="No",2,""))</f>
        <v/>
      </c>
      <c r="BA803" s="273"/>
      <c r="BB803" s="159"/>
      <c r="BC803" s="159"/>
      <c r="BE803" s="175"/>
    </row>
    <row r="804" spans="1:57" s="132" customFormat="1" ht="15" x14ac:dyDescent="0.3">
      <c r="A804" s="148"/>
      <c r="B804" s="149"/>
      <c r="C804" s="236" t="str">
        <f t="shared" si="12"/>
        <v/>
      </c>
      <c r="D804" s="198" t="str">
        <f>IF('DATA - Baseline'!D804="","",'DATA - Baseline'!D804)</f>
        <v/>
      </c>
      <c r="E804" s="178" t="str">
        <f>IF('DATA - Baseline'!E804="","",'DATA - Baseline'!E804)</f>
        <v/>
      </c>
      <c r="F804" s="178" t="str">
        <f>IF('DATA - Baseline'!F804="","",'DATA - Baseline'!F804)</f>
        <v/>
      </c>
      <c r="G804" s="178" t="str">
        <f>IF('DATA - Baseline'!G803="","",INDEX(Codes,MATCH('DATA - Baseline'!G803,Modes,0)))</f>
        <v/>
      </c>
      <c r="H804" s="178"/>
      <c r="I804" s="178" t="str">
        <f>IF('DATA - Baseline'!I804="","",INDEX(Codes,MATCH('DATA - Baseline'!I804,Modes,0)))</f>
        <v/>
      </c>
      <c r="J804" s="134"/>
      <c r="K804" s="192" t="str">
        <f>IF('DATA - Baseline'!K804=0,"",IF('DATA - Baseline'!K804="","",'DATA - Baseline'!K804))</f>
        <v/>
      </c>
      <c r="L804" s="192" t="str">
        <f>IF('DATA - Baseline'!L804="Yes",1,IF('DATA - Baseline'!L804="No",2,""))</f>
        <v/>
      </c>
      <c r="M804" s="192" t="str">
        <f>IF('DATA - Baseline'!M804="Yes",1,IF('DATA - Baseline'!M804="No",2,""))</f>
        <v/>
      </c>
      <c r="N804" s="178" t="str">
        <f>IF('DATA - Baseline'!N804="Relaxed",1,IF('DATA - Baseline'!N804="Rushed",2,IF('DATA - Baseline'!N804="Happy",3,IF('DATA - Baseline'!N804="Frustrated",4,IF('DATA - Baseline'!N804="Other",5,"")))))</f>
        <v/>
      </c>
      <c r="O804" s="176"/>
      <c r="P804" s="178" t="str">
        <f>IF('DATA - Baseline'!P804="","",'DATA - Baseline'!P804)</f>
        <v/>
      </c>
      <c r="Q804" s="178" t="str">
        <f>IF('DATA - Baseline'!Q804="Boy",1,IF('DATA - Baseline'!Q804="Girl",2,""))</f>
        <v/>
      </c>
      <c r="R804" s="192" t="str">
        <f>IF('DATA - Baseline'!R804&gt;0,'DATA - Baseline'!R804,"")</f>
        <v/>
      </c>
      <c r="S804" s="178" t="str">
        <f>IF('DATA - Baseline'!S804="Less than 0.5km",1,IF('DATA - Baseline'!S804="0.51 to 1.59km",2,IF('DATA - Baseline'!S804="1.6 to 3km",3,IF('DATA - Baseline'!S804="Over 3km",4, ""))))</f>
        <v/>
      </c>
      <c r="T804" s="126"/>
      <c r="U804" s="135"/>
      <c r="V804" s="135"/>
      <c r="W804" s="135"/>
      <c r="X804" s="135"/>
      <c r="Y804" s="135"/>
      <c r="Z804" s="178" t="str">
        <f>IF('DATA - Baseline'!Z804="STRONGLY AGREE",1,IF('DATA - Baseline'!Z804="AGREE",2,IF('DATA - Baseline'!Z804="DISAGREE",3,IF('DATA - Baseline'!Z804="STRONGLY DISAGREE",4, ""))))</f>
        <v/>
      </c>
      <c r="AA804" s="178" t="str">
        <f>IF(C804="","",(IF(COUNTA('DATA - Baseline'!AB804:AV804)&gt;0,1,2)))</f>
        <v/>
      </c>
      <c r="AB804" s="152"/>
      <c r="AC804" s="153"/>
      <c r="AD804" s="153"/>
      <c r="AE804" s="153"/>
      <c r="AF804" s="153"/>
      <c r="AG804" s="153"/>
      <c r="AH804" s="151"/>
      <c r="AI804" s="156"/>
      <c r="AJ804" s="156"/>
      <c r="AK804" s="156"/>
      <c r="AL804" s="156"/>
      <c r="AM804" s="156"/>
      <c r="AN804" s="156"/>
      <c r="AO804" s="157"/>
      <c r="AP804" s="158"/>
      <c r="AQ804" s="158"/>
      <c r="AR804" s="158"/>
      <c r="AS804" s="158"/>
      <c r="AT804" s="158"/>
      <c r="AU804" s="158"/>
      <c r="AV804" s="158"/>
      <c r="AW804" s="178" t="str">
        <f>IF('DATA - Baseline'!AW804="Relaxed",1,IF('DATA - Baseline'!AW804="Rushed",2,IF('DATA - Baseline'!AW804="Happy",3,IF('DATA - Baseline'!AW804="Tired",4,""))))</f>
        <v/>
      </c>
      <c r="AX804" s="178" t="str">
        <f>IF('DATA - Baseline'!AX804="Relaxed",1,IF('DATA - Baseline'!AX804="Rushed",2,IF('DATA - Baseline'!AX804="Happy",3,IF('DATA - Baseline'!AX804="Tired",4,""))))</f>
        <v/>
      </c>
      <c r="AY804" s="154"/>
      <c r="AZ804" s="314" t="str">
        <f>IF('DATA - Baseline'!AZ804="Yes",1,IF('DATA - Baseline'!AZ804="No",2,""))</f>
        <v/>
      </c>
      <c r="BA804" s="273"/>
      <c r="BB804" s="159"/>
      <c r="BC804" s="159"/>
      <c r="BE804" s="175"/>
    </row>
    <row r="805" spans="1:57" s="132" customFormat="1" ht="15" x14ac:dyDescent="0.3">
      <c r="A805" s="148"/>
      <c r="B805" s="149"/>
      <c r="C805" s="236" t="str">
        <f t="shared" si="12"/>
        <v/>
      </c>
      <c r="D805" s="198" t="str">
        <f>IF('DATA - Baseline'!D805="","",'DATA - Baseline'!D805)</f>
        <v/>
      </c>
      <c r="E805" s="178" t="str">
        <f>IF('DATA - Baseline'!E805="","",'DATA - Baseline'!E805)</f>
        <v/>
      </c>
      <c r="F805" s="178" t="str">
        <f>IF('DATA - Baseline'!F805="","",'DATA - Baseline'!F805)</f>
        <v/>
      </c>
      <c r="G805" s="178" t="str">
        <f>IF('DATA - Baseline'!G804="","",INDEX(Codes,MATCH('DATA - Baseline'!G804,Modes,0)))</f>
        <v/>
      </c>
      <c r="H805" s="178"/>
      <c r="I805" s="178" t="str">
        <f>IF('DATA - Baseline'!I805="","",INDEX(Codes,MATCH('DATA - Baseline'!I805,Modes,0)))</f>
        <v/>
      </c>
      <c r="J805" s="134"/>
      <c r="K805" s="192" t="str">
        <f>IF('DATA - Baseline'!K805=0,"",IF('DATA - Baseline'!K805="","",'DATA - Baseline'!K805))</f>
        <v/>
      </c>
      <c r="L805" s="192" t="str">
        <f>IF('DATA - Baseline'!L805="Yes",1,IF('DATA - Baseline'!L805="No",2,""))</f>
        <v/>
      </c>
      <c r="M805" s="192" t="str">
        <f>IF('DATA - Baseline'!M805="Yes",1,IF('DATA - Baseline'!M805="No",2,""))</f>
        <v/>
      </c>
      <c r="N805" s="178" t="str">
        <f>IF('DATA - Baseline'!N805="Relaxed",1,IF('DATA - Baseline'!N805="Rushed",2,IF('DATA - Baseline'!N805="Happy",3,IF('DATA - Baseline'!N805="Frustrated",4,IF('DATA - Baseline'!N805="Other",5,"")))))</f>
        <v/>
      </c>
      <c r="O805" s="176"/>
      <c r="P805" s="178" t="str">
        <f>IF('DATA - Baseline'!P805="","",'DATA - Baseline'!P805)</f>
        <v/>
      </c>
      <c r="Q805" s="178" t="str">
        <f>IF('DATA - Baseline'!Q805="Boy",1,IF('DATA - Baseline'!Q805="Girl",2,""))</f>
        <v/>
      </c>
      <c r="R805" s="192" t="str">
        <f>IF('DATA - Baseline'!R805&gt;0,'DATA - Baseline'!R805,"")</f>
        <v/>
      </c>
      <c r="S805" s="178" t="str">
        <f>IF('DATA - Baseline'!S805="Less than 0.5km",1,IF('DATA - Baseline'!S805="0.51 to 1.59km",2,IF('DATA - Baseline'!S805="1.6 to 3km",3,IF('DATA - Baseline'!S805="Over 3km",4, ""))))</f>
        <v/>
      </c>
      <c r="T805" s="126"/>
      <c r="U805" s="135"/>
      <c r="V805" s="135"/>
      <c r="W805" s="135"/>
      <c r="X805" s="135"/>
      <c r="Y805" s="135"/>
      <c r="Z805" s="178" t="str">
        <f>IF('DATA - Baseline'!Z805="STRONGLY AGREE",1,IF('DATA - Baseline'!Z805="AGREE",2,IF('DATA - Baseline'!Z805="DISAGREE",3,IF('DATA - Baseline'!Z805="STRONGLY DISAGREE",4, ""))))</f>
        <v/>
      </c>
      <c r="AA805" s="178" t="str">
        <f>IF(C805="","",(IF(COUNTA('DATA - Baseline'!AB805:AV805)&gt;0,1,2)))</f>
        <v/>
      </c>
      <c r="AB805" s="152"/>
      <c r="AC805" s="153"/>
      <c r="AD805" s="153"/>
      <c r="AE805" s="153"/>
      <c r="AF805" s="153"/>
      <c r="AG805" s="153"/>
      <c r="AH805" s="151"/>
      <c r="AI805" s="156"/>
      <c r="AJ805" s="156"/>
      <c r="AK805" s="156"/>
      <c r="AL805" s="156"/>
      <c r="AM805" s="156"/>
      <c r="AN805" s="156"/>
      <c r="AO805" s="157"/>
      <c r="AP805" s="158"/>
      <c r="AQ805" s="158"/>
      <c r="AR805" s="158"/>
      <c r="AS805" s="158"/>
      <c r="AT805" s="158"/>
      <c r="AU805" s="158"/>
      <c r="AV805" s="158"/>
      <c r="AW805" s="178" t="str">
        <f>IF('DATA - Baseline'!AW805="Relaxed",1,IF('DATA - Baseline'!AW805="Rushed",2,IF('DATA - Baseline'!AW805="Happy",3,IF('DATA - Baseline'!AW805="Tired",4,""))))</f>
        <v/>
      </c>
      <c r="AX805" s="178" t="str">
        <f>IF('DATA - Baseline'!AX805="Relaxed",1,IF('DATA - Baseline'!AX805="Rushed",2,IF('DATA - Baseline'!AX805="Happy",3,IF('DATA - Baseline'!AX805="Tired",4,""))))</f>
        <v/>
      </c>
      <c r="AY805" s="154"/>
      <c r="AZ805" s="314" t="str">
        <f>IF('DATA - Baseline'!AZ805="Yes",1,IF('DATA - Baseline'!AZ805="No",2,""))</f>
        <v/>
      </c>
      <c r="BA805" s="273"/>
      <c r="BB805" s="159"/>
      <c r="BC805" s="159"/>
      <c r="BE805" s="175"/>
    </row>
    <row r="806" spans="1:57" s="132" customFormat="1" ht="15" x14ac:dyDescent="0.3">
      <c r="A806" s="148"/>
      <c r="B806" s="149"/>
      <c r="C806" s="236" t="str">
        <f t="shared" si="12"/>
        <v/>
      </c>
      <c r="D806" s="198" t="str">
        <f>IF('DATA - Baseline'!D806="","",'DATA - Baseline'!D806)</f>
        <v/>
      </c>
      <c r="E806" s="178" t="str">
        <f>IF('DATA - Baseline'!E806="","",'DATA - Baseline'!E806)</f>
        <v/>
      </c>
      <c r="F806" s="178" t="str">
        <f>IF('DATA - Baseline'!F806="","",'DATA - Baseline'!F806)</f>
        <v/>
      </c>
      <c r="G806" s="178" t="str">
        <f>IF('DATA - Baseline'!G805="","",INDEX(Codes,MATCH('DATA - Baseline'!G805,Modes,0)))</f>
        <v/>
      </c>
      <c r="H806" s="178"/>
      <c r="I806" s="178" t="str">
        <f>IF('DATA - Baseline'!I806="","",INDEX(Codes,MATCH('DATA - Baseline'!I806,Modes,0)))</f>
        <v/>
      </c>
      <c r="J806" s="134"/>
      <c r="K806" s="192" t="str">
        <f>IF('DATA - Baseline'!K806=0,"",IF('DATA - Baseline'!K806="","",'DATA - Baseline'!K806))</f>
        <v/>
      </c>
      <c r="L806" s="192" t="str">
        <f>IF('DATA - Baseline'!L806="Yes",1,IF('DATA - Baseline'!L806="No",2,""))</f>
        <v/>
      </c>
      <c r="M806" s="192" t="str">
        <f>IF('DATA - Baseline'!M806="Yes",1,IF('DATA - Baseline'!M806="No",2,""))</f>
        <v/>
      </c>
      <c r="N806" s="178" t="str">
        <f>IF('DATA - Baseline'!N806="Relaxed",1,IF('DATA - Baseline'!N806="Rushed",2,IF('DATA - Baseline'!N806="Happy",3,IF('DATA - Baseline'!N806="Frustrated",4,IF('DATA - Baseline'!N806="Other",5,"")))))</f>
        <v/>
      </c>
      <c r="O806" s="176"/>
      <c r="P806" s="178" t="str">
        <f>IF('DATA - Baseline'!P806="","",'DATA - Baseline'!P806)</f>
        <v/>
      </c>
      <c r="Q806" s="178" t="str">
        <f>IF('DATA - Baseline'!Q806="Boy",1,IF('DATA - Baseline'!Q806="Girl",2,""))</f>
        <v/>
      </c>
      <c r="R806" s="192" t="str">
        <f>IF('DATA - Baseline'!R806&gt;0,'DATA - Baseline'!R806,"")</f>
        <v/>
      </c>
      <c r="S806" s="178" t="str">
        <f>IF('DATA - Baseline'!S806="Less than 0.5km",1,IF('DATA - Baseline'!S806="0.51 to 1.59km",2,IF('DATA - Baseline'!S806="1.6 to 3km",3,IF('DATA - Baseline'!S806="Over 3km",4, ""))))</f>
        <v/>
      </c>
      <c r="T806" s="126"/>
      <c r="U806" s="135"/>
      <c r="V806" s="135"/>
      <c r="W806" s="135"/>
      <c r="X806" s="135"/>
      <c r="Y806" s="135"/>
      <c r="Z806" s="178" t="str">
        <f>IF('DATA - Baseline'!Z806="STRONGLY AGREE",1,IF('DATA - Baseline'!Z806="AGREE",2,IF('DATA - Baseline'!Z806="DISAGREE",3,IF('DATA - Baseline'!Z806="STRONGLY DISAGREE",4, ""))))</f>
        <v/>
      </c>
      <c r="AA806" s="178" t="str">
        <f>IF(C806="","",(IF(COUNTA('DATA - Baseline'!AB806:AV806)&gt;0,1,2)))</f>
        <v/>
      </c>
      <c r="AB806" s="152"/>
      <c r="AC806" s="153"/>
      <c r="AD806" s="153"/>
      <c r="AE806" s="153"/>
      <c r="AF806" s="153"/>
      <c r="AG806" s="153"/>
      <c r="AH806" s="150"/>
      <c r="AI806" s="156"/>
      <c r="AJ806" s="156"/>
      <c r="AK806" s="156"/>
      <c r="AL806" s="156"/>
      <c r="AM806" s="156"/>
      <c r="AN806" s="156"/>
      <c r="AO806" s="157"/>
      <c r="AP806" s="158"/>
      <c r="AQ806" s="158"/>
      <c r="AR806" s="158"/>
      <c r="AS806" s="158"/>
      <c r="AT806" s="158"/>
      <c r="AU806" s="158"/>
      <c r="AV806" s="158"/>
      <c r="AW806" s="178" t="str">
        <f>IF('DATA - Baseline'!AW806="Relaxed",1,IF('DATA - Baseline'!AW806="Rushed",2,IF('DATA - Baseline'!AW806="Happy",3,IF('DATA - Baseline'!AW806="Tired",4,""))))</f>
        <v/>
      </c>
      <c r="AX806" s="178" t="str">
        <f>IF('DATA - Baseline'!AX806="Relaxed",1,IF('DATA - Baseline'!AX806="Rushed",2,IF('DATA - Baseline'!AX806="Happy",3,IF('DATA - Baseline'!AX806="Tired",4,""))))</f>
        <v/>
      </c>
      <c r="AY806" s="154"/>
      <c r="AZ806" s="314" t="str">
        <f>IF('DATA - Baseline'!AZ806="Yes",1,IF('DATA - Baseline'!AZ806="No",2,""))</f>
        <v/>
      </c>
      <c r="BA806" s="273"/>
      <c r="BB806" s="159"/>
      <c r="BC806" s="159"/>
      <c r="BE806" s="175"/>
    </row>
    <row r="807" spans="1:57" s="132" customFormat="1" ht="15" x14ac:dyDescent="0.3">
      <c r="A807" s="148"/>
      <c r="B807" s="149"/>
      <c r="C807" s="236" t="str">
        <f t="shared" si="12"/>
        <v/>
      </c>
      <c r="D807" s="198" t="str">
        <f>IF('DATA - Baseline'!D807="","",'DATA - Baseline'!D807)</f>
        <v/>
      </c>
      <c r="E807" s="178" t="str">
        <f>IF('DATA - Baseline'!E807="","",'DATA - Baseline'!E807)</f>
        <v/>
      </c>
      <c r="F807" s="178" t="str">
        <f>IF('DATA - Baseline'!F807="","",'DATA - Baseline'!F807)</f>
        <v/>
      </c>
      <c r="G807" s="178" t="str">
        <f>IF('DATA - Baseline'!G806="","",INDEX(Codes,MATCH('DATA - Baseline'!G806,Modes,0)))</f>
        <v/>
      </c>
      <c r="H807" s="178"/>
      <c r="I807" s="178" t="str">
        <f>IF('DATA - Baseline'!I807="","",INDEX(Codes,MATCH('DATA - Baseline'!I807,Modes,0)))</f>
        <v/>
      </c>
      <c r="J807" s="134"/>
      <c r="K807" s="192" t="str">
        <f>IF('DATA - Baseline'!K807=0,"",IF('DATA - Baseline'!K807="","",'DATA - Baseline'!K807))</f>
        <v/>
      </c>
      <c r="L807" s="192" t="str">
        <f>IF('DATA - Baseline'!L807="Yes",1,IF('DATA - Baseline'!L807="No",2,""))</f>
        <v/>
      </c>
      <c r="M807" s="192" t="str">
        <f>IF('DATA - Baseline'!M807="Yes",1,IF('DATA - Baseline'!M807="No",2,""))</f>
        <v/>
      </c>
      <c r="N807" s="178" t="str">
        <f>IF('DATA - Baseline'!N807="Relaxed",1,IF('DATA - Baseline'!N807="Rushed",2,IF('DATA - Baseline'!N807="Happy",3,IF('DATA - Baseline'!N807="Frustrated",4,IF('DATA - Baseline'!N807="Other",5,"")))))</f>
        <v/>
      </c>
      <c r="O807" s="176"/>
      <c r="P807" s="178" t="str">
        <f>IF('DATA - Baseline'!P807="","",'DATA - Baseline'!P807)</f>
        <v/>
      </c>
      <c r="Q807" s="178" t="str">
        <f>IF('DATA - Baseline'!Q807="Boy",1,IF('DATA - Baseline'!Q807="Girl",2,""))</f>
        <v/>
      </c>
      <c r="R807" s="192" t="str">
        <f>IF('DATA - Baseline'!R807&gt;0,'DATA - Baseline'!R807,"")</f>
        <v/>
      </c>
      <c r="S807" s="178" t="str">
        <f>IF('DATA - Baseline'!S807="Less than 0.5km",1,IF('DATA - Baseline'!S807="0.51 to 1.59km",2,IF('DATA - Baseline'!S807="1.6 to 3km",3,IF('DATA - Baseline'!S807="Over 3km",4, ""))))</f>
        <v/>
      </c>
      <c r="T807" s="126"/>
      <c r="U807" s="135"/>
      <c r="V807" s="135"/>
      <c r="W807" s="135"/>
      <c r="X807" s="135"/>
      <c r="Y807" s="135"/>
      <c r="Z807" s="178" t="str">
        <f>IF('DATA - Baseline'!Z807="STRONGLY AGREE",1,IF('DATA - Baseline'!Z807="AGREE",2,IF('DATA - Baseline'!Z807="DISAGREE",3,IF('DATA - Baseline'!Z807="STRONGLY DISAGREE",4, ""))))</f>
        <v/>
      </c>
      <c r="AA807" s="178" t="str">
        <f>IF(C807="","",(IF(COUNTA('DATA - Baseline'!AB807:AV807)&gt;0,1,2)))</f>
        <v/>
      </c>
      <c r="AB807" s="152"/>
      <c r="AC807" s="153"/>
      <c r="AD807" s="153"/>
      <c r="AE807" s="153"/>
      <c r="AF807" s="153"/>
      <c r="AG807" s="153"/>
      <c r="AH807" s="151"/>
      <c r="AI807" s="156"/>
      <c r="AJ807" s="156"/>
      <c r="AK807" s="156"/>
      <c r="AL807" s="156"/>
      <c r="AM807" s="156"/>
      <c r="AN807" s="156"/>
      <c r="AO807" s="157"/>
      <c r="AP807" s="158"/>
      <c r="AQ807" s="158"/>
      <c r="AR807" s="158"/>
      <c r="AS807" s="158"/>
      <c r="AT807" s="158"/>
      <c r="AU807" s="158"/>
      <c r="AV807" s="158"/>
      <c r="AW807" s="178" t="str">
        <f>IF('DATA - Baseline'!AW807="Relaxed",1,IF('DATA - Baseline'!AW807="Rushed",2,IF('DATA - Baseline'!AW807="Happy",3,IF('DATA - Baseline'!AW807="Tired",4,""))))</f>
        <v/>
      </c>
      <c r="AX807" s="178" t="str">
        <f>IF('DATA - Baseline'!AX807="Relaxed",1,IF('DATA - Baseline'!AX807="Rushed",2,IF('DATA - Baseline'!AX807="Happy",3,IF('DATA - Baseline'!AX807="Tired",4,""))))</f>
        <v/>
      </c>
      <c r="AY807" s="154"/>
      <c r="AZ807" s="314" t="str">
        <f>IF('DATA - Baseline'!AZ807="Yes",1,IF('DATA - Baseline'!AZ807="No",2,""))</f>
        <v/>
      </c>
      <c r="BA807" s="273"/>
      <c r="BB807" s="159"/>
      <c r="BC807" s="159"/>
      <c r="BE807" s="175"/>
    </row>
    <row r="808" spans="1:57" s="132" customFormat="1" ht="15" x14ac:dyDescent="0.3">
      <c r="A808" s="148"/>
      <c r="B808" s="149"/>
      <c r="C808" s="236" t="str">
        <f t="shared" si="12"/>
        <v/>
      </c>
      <c r="D808" s="198" t="str">
        <f>IF('DATA - Baseline'!D808="","",'DATA - Baseline'!D808)</f>
        <v/>
      </c>
      <c r="E808" s="178" t="str">
        <f>IF('DATA - Baseline'!E808="","",'DATA - Baseline'!E808)</f>
        <v/>
      </c>
      <c r="F808" s="178" t="str">
        <f>IF('DATA - Baseline'!F808="","",'DATA - Baseline'!F808)</f>
        <v/>
      </c>
      <c r="G808" s="178" t="str">
        <f>IF('DATA - Baseline'!G807="","",INDEX(Codes,MATCH('DATA - Baseline'!G807,Modes,0)))</f>
        <v/>
      </c>
      <c r="H808" s="178"/>
      <c r="I808" s="178" t="str">
        <f>IF('DATA - Baseline'!I808="","",INDEX(Codes,MATCH('DATA - Baseline'!I808,Modes,0)))</f>
        <v/>
      </c>
      <c r="J808" s="134"/>
      <c r="K808" s="192" t="str">
        <f>IF('DATA - Baseline'!K808=0,"",IF('DATA - Baseline'!K808="","",'DATA - Baseline'!K808))</f>
        <v/>
      </c>
      <c r="L808" s="192" t="str">
        <f>IF('DATA - Baseline'!L808="Yes",1,IF('DATA - Baseline'!L808="No",2,""))</f>
        <v/>
      </c>
      <c r="M808" s="192" t="str">
        <f>IF('DATA - Baseline'!M808="Yes",1,IF('DATA - Baseline'!M808="No",2,""))</f>
        <v/>
      </c>
      <c r="N808" s="178" t="str">
        <f>IF('DATA - Baseline'!N808="Relaxed",1,IF('DATA - Baseline'!N808="Rushed",2,IF('DATA - Baseline'!N808="Happy",3,IF('DATA - Baseline'!N808="Frustrated",4,IF('DATA - Baseline'!N808="Other",5,"")))))</f>
        <v/>
      </c>
      <c r="O808" s="176"/>
      <c r="P808" s="178" t="str">
        <f>IF('DATA - Baseline'!P808="","",'DATA - Baseline'!P808)</f>
        <v/>
      </c>
      <c r="Q808" s="178" t="str">
        <f>IF('DATA - Baseline'!Q808="Boy",1,IF('DATA - Baseline'!Q808="Girl",2,""))</f>
        <v/>
      </c>
      <c r="R808" s="192" t="str">
        <f>IF('DATA - Baseline'!R808&gt;0,'DATA - Baseline'!R808,"")</f>
        <v/>
      </c>
      <c r="S808" s="178" t="str">
        <f>IF('DATA - Baseline'!S808="Less than 0.5km",1,IF('DATA - Baseline'!S808="0.51 to 1.59km",2,IF('DATA - Baseline'!S808="1.6 to 3km",3,IF('DATA - Baseline'!S808="Over 3km",4, ""))))</f>
        <v/>
      </c>
      <c r="T808" s="126"/>
      <c r="U808" s="135"/>
      <c r="V808" s="135"/>
      <c r="W808" s="135"/>
      <c r="X808" s="135"/>
      <c r="Y808" s="135"/>
      <c r="Z808" s="178" t="str">
        <f>IF('DATA - Baseline'!Z808="STRONGLY AGREE",1,IF('DATA - Baseline'!Z808="AGREE",2,IF('DATA - Baseline'!Z808="DISAGREE",3,IF('DATA - Baseline'!Z808="STRONGLY DISAGREE",4, ""))))</f>
        <v/>
      </c>
      <c r="AA808" s="178" t="str">
        <f>IF(C808="","",(IF(COUNTA('DATA - Baseline'!AB808:AV808)&gt;0,1,2)))</f>
        <v/>
      </c>
      <c r="AB808" s="152"/>
      <c r="AC808" s="153"/>
      <c r="AD808" s="153"/>
      <c r="AE808" s="153"/>
      <c r="AF808" s="153"/>
      <c r="AG808" s="153"/>
      <c r="AH808" s="151"/>
      <c r="AI808" s="156"/>
      <c r="AJ808" s="156"/>
      <c r="AK808" s="156"/>
      <c r="AL808" s="156"/>
      <c r="AM808" s="156"/>
      <c r="AN808" s="156"/>
      <c r="AO808" s="157"/>
      <c r="AP808" s="158"/>
      <c r="AQ808" s="158"/>
      <c r="AR808" s="158"/>
      <c r="AS808" s="158"/>
      <c r="AT808" s="158"/>
      <c r="AU808" s="158"/>
      <c r="AV808" s="158"/>
      <c r="AW808" s="178" t="str">
        <f>IF('DATA - Baseline'!AW808="Relaxed",1,IF('DATA - Baseline'!AW808="Rushed",2,IF('DATA - Baseline'!AW808="Happy",3,IF('DATA - Baseline'!AW808="Tired",4,""))))</f>
        <v/>
      </c>
      <c r="AX808" s="178" t="str">
        <f>IF('DATA - Baseline'!AX808="Relaxed",1,IF('DATA - Baseline'!AX808="Rushed",2,IF('DATA - Baseline'!AX808="Happy",3,IF('DATA - Baseline'!AX808="Tired",4,""))))</f>
        <v/>
      </c>
      <c r="AY808" s="154"/>
      <c r="AZ808" s="314" t="str">
        <f>IF('DATA - Baseline'!AZ808="Yes",1,IF('DATA - Baseline'!AZ808="No",2,""))</f>
        <v/>
      </c>
      <c r="BA808" s="273"/>
      <c r="BB808" s="159"/>
      <c r="BC808" s="159"/>
      <c r="BE808" s="175"/>
    </row>
    <row r="809" spans="1:57" s="132" customFormat="1" ht="15" x14ac:dyDescent="0.3">
      <c r="A809" s="148"/>
      <c r="B809" s="149"/>
      <c r="C809" s="236" t="str">
        <f t="shared" si="12"/>
        <v/>
      </c>
      <c r="D809" s="198" t="str">
        <f>IF('DATA - Baseline'!D809="","",'DATA - Baseline'!D809)</f>
        <v/>
      </c>
      <c r="E809" s="178" t="str">
        <f>IF('DATA - Baseline'!E809="","",'DATA - Baseline'!E809)</f>
        <v/>
      </c>
      <c r="F809" s="178" t="str">
        <f>IF('DATA - Baseline'!F809="","",'DATA - Baseline'!F809)</f>
        <v/>
      </c>
      <c r="G809" s="178" t="str">
        <f>IF('DATA - Baseline'!G808="","",INDEX(Codes,MATCH('DATA - Baseline'!G808,Modes,0)))</f>
        <v/>
      </c>
      <c r="H809" s="178"/>
      <c r="I809" s="178" t="str">
        <f>IF('DATA - Baseline'!I809="","",INDEX(Codes,MATCH('DATA - Baseline'!I809,Modes,0)))</f>
        <v/>
      </c>
      <c r="J809" s="134"/>
      <c r="K809" s="192" t="str">
        <f>IF('DATA - Baseline'!K809=0,"",IF('DATA - Baseline'!K809="","",'DATA - Baseline'!K809))</f>
        <v/>
      </c>
      <c r="L809" s="192" t="str">
        <f>IF('DATA - Baseline'!L809="Yes",1,IF('DATA - Baseline'!L809="No",2,""))</f>
        <v/>
      </c>
      <c r="M809" s="192" t="str">
        <f>IF('DATA - Baseline'!M809="Yes",1,IF('DATA - Baseline'!M809="No",2,""))</f>
        <v/>
      </c>
      <c r="N809" s="178" t="str">
        <f>IF('DATA - Baseline'!N809="Relaxed",1,IF('DATA - Baseline'!N809="Rushed",2,IF('DATA - Baseline'!N809="Happy",3,IF('DATA - Baseline'!N809="Frustrated",4,IF('DATA - Baseline'!N809="Other",5,"")))))</f>
        <v/>
      </c>
      <c r="O809" s="176"/>
      <c r="P809" s="178" t="str">
        <f>IF('DATA - Baseline'!P809="","",'DATA - Baseline'!P809)</f>
        <v/>
      </c>
      <c r="Q809" s="178" t="str">
        <f>IF('DATA - Baseline'!Q809="Boy",1,IF('DATA - Baseline'!Q809="Girl",2,""))</f>
        <v/>
      </c>
      <c r="R809" s="192" t="str">
        <f>IF('DATA - Baseline'!R809&gt;0,'DATA - Baseline'!R809,"")</f>
        <v/>
      </c>
      <c r="S809" s="178" t="str">
        <f>IF('DATA - Baseline'!S809="Less than 0.5km",1,IF('DATA - Baseline'!S809="0.51 to 1.59km",2,IF('DATA - Baseline'!S809="1.6 to 3km",3,IF('DATA - Baseline'!S809="Over 3km",4, ""))))</f>
        <v/>
      </c>
      <c r="T809" s="126"/>
      <c r="U809" s="135"/>
      <c r="V809" s="135"/>
      <c r="W809" s="135"/>
      <c r="X809" s="135"/>
      <c r="Y809" s="135"/>
      <c r="Z809" s="178" t="str">
        <f>IF('DATA - Baseline'!Z809="STRONGLY AGREE",1,IF('DATA - Baseline'!Z809="AGREE",2,IF('DATA - Baseline'!Z809="DISAGREE",3,IF('DATA - Baseline'!Z809="STRONGLY DISAGREE",4, ""))))</f>
        <v/>
      </c>
      <c r="AA809" s="178" t="str">
        <f>IF(C809="","",(IF(COUNTA('DATA - Baseline'!AB809:AV809)&gt;0,1,2)))</f>
        <v/>
      </c>
      <c r="AB809" s="152"/>
      <c r="AC809" s="153"/>
      <c r="AD809" s="153"/>
      <c r="AE809" s="153"/>
      <c r="AF809" s="153"/>
      <c r="AG809" s="153"/>
      <c r="AH809" s="151"/>
      <c r="AI809" s="156"/>
      <c r="AJ809" s="156"/>
      <c r="AK809" s="156"/>
      <c r="AL809" s="156"/>
      <c r="AM809" s="156"/>
      <c r="AN809" s="156"/>
      <c r="AO809" s="157"/>
      <c r="AP809" s="158"/>
      <c r="AQ809" s="158"/>
      <c r="AR809" s="158"/>
      <c r="AS809" s="158"/>
      <c r="AT809" s="158"/>
      <c r="AU809" s="158"/>
      <c r="AV809" s="158"/>
      <c r="AW809" s="178" t="str">
        <f>IF('DATA - Baseline'!AW809="Relaxed",1,IF('DATA - Baseline'!AW809="Rushed",2,IF('DATA - Baseline'!AW809="Happy",3,IF('DATA - Baseline'!AW809="Tired",4,""))))</f>
        <v/>
      </c>
      <c r="AX809" s="178" t="str">
        <f>IF('DATA - Baseline'!AX809="Relaxed",1,IF('DATA - Baseline'!AX809="Rushed",2,IF('DATA - Baseline'!AX809="Happy",3,IF('DATA - Baseline'!AX809="Tired",4,""))))</f>
        <v/>
      </c>
      <c r="AY809" s="154"/>
      <c r="AZ809" s="314" t="str">
        <f>IF('DATA - Baseline'!AZ809="Yes",1,IF('DATA - Baseline'!AZ809="No",2,""))</f>
        <v/>
      </c>
      <c r="BA809" s="273"/>
      <c r="BB809" s="159"/>
      <c r="BC809" s="159"/>
      <c r="BE809" s="175"/>
    </row>
    <row r="810" spans="1:57" s="132" customFormat="1" ht="15" x14ac:dyDescent="0.3">
      <c r="A810" s="148"/>
      <c r="B810" s="149"/>
      <c r="C810" s="236" t="str">
        <f t="shared" si="12"/>
        <v/>
      </c>
      <c r="D810" s="198" t="str">
        <f>IF('DATA - Baseline'!D810="","",'DATA - Baseline'!D810)</f>
        <v/>
      </c>
      <c r="E810" s="178" t="str">
        <f>IF('DATA - Baseline'!E810="","",'DATA - Baseline'!E810)</f>
        <v/>
      </c>
      <c r="F810" s="178" t="str">
        <f>IF('DATA - Baseline'!F810="","",'DATA - Baseline'!F810)</f>
        <v/>
      </c>
      <c r="G810" s="178" t="str">
        <f>IF('DATA - Baseline'!G809="","",INDEX(Codes,MATCH('DATA - Baseline'!G809,Modes,0)))</f>
        <v/>
      </c>
      <c r="H810" s="178"/>
      <c r="I810" s="178" t="str">
        <f>IF('DATA - Baseline'!I810="","",INDEX(Codes,MATCH('DATA - Baseline'!I810,Modes,0)))</f>
        <v/>
      </c>
      <c r="J810" s="134"/>
      <c r="K810" s="192" t="str">
        <f>IF('DATA - Baseline'!K810=0,"",IF('DATA - Baseline'!K810="","",'DATA - Baseline'!K810))</f>
        <v/>
      </c>
      <c r="L810" s="192" t="str">
        <f>IF('DATA - Baseline'!L810="Yes",1,IF('DATA - Baseline'!L810="No",2,""))</f>
        <v/>
      </c>
      <c r="M810" s="192" t="str">
        <f>IF('DATA - Baseline'!M810="Yes",1,IF('DATA - Baseline'!M810="No",2,""))</f>
        <v/>
      </c>
      <c r="N810" s="178" t="str">
        <f>IF('DATA - Baseline'!N810="Relaxed",1,IF('DATA - Baseline'!N810="Rushed",2,IF('DATA - Baseline'!N810="Happy",3,IF('DATA - Baseline'!N810="Frustrated",4,IF('DATA - Baseline'!N810="Other",5,"")))))</f>
        <v/>
      </c>
      <c r="O810" s="176"/>
      <c r="P810" s="178" t="str">
        <f>IF('DATA - Baseline'!P810="","",'DATA - Baseline'!P810)</f>
        <v/>
      </c>
      <c r="Q810" s="178" t="str">
        <f>IF('DATA - Baseline'!Q810="Boy",1,IF('DATA - Baseline'!Q810="Girl",2,""))</f>
        <v/>
      </c>
      <c r="R810" s="192" t="str">
        <f>IF('DATA - Baseline'!R810&gt;0,'DATA - Baseline'!R810,"")</f>
        <v/>
      </c>
      <c r="S810" s="178" t="str">
        <f>IF('DATA - Baseline'!S810="Less than 0.5km",1,IF('DATA - Baseline'!S810="0.51 to 1.59km",2,IF('DATA - Baseline'!S810="1.6 to 3km",3,IF('DATA - Baseline'!S810="Over 3km",4, ""))))</f>
        <v/>
      </c>
      <c r="T810" s="126"/>
      <c r="U810" s="135"/>
      <c r="V810" s="135"/>
      <c r="W810" s="135"/>
      <c r="X810" s="135"/>
      <c r="Y810" s="135"/>
      <c r="Z810" s="178" t="str">
        <f>IF('DATA - Baseline'!Z810="STRONGLY AGREE",1,IF('DATA - Baseline'!Z810="AGREE",2,IF('DATA - Baseline'!Z810="DISAGREE",3,IF('DATA - Baseline'!Z810="STRONGLY DISAGREE",4, ""))))</f>
        <v/>
      </c>
      <c r="AA810" s="178" t="str">
        <f>IF(C810="","",(IF(COUNTA('DATA - Baseline'!AB810:AV810)&gt;0,1,2)))</f>
        <v/>
      </c>
      <c r="AB810" s="152"/>
      <c r="AC810" s="153"/>
      <c r="AD810" s="153"/>
      <c r="AE810" s="153"/>
      <c r="AF810" s="153"/>
      <c r="AG810" s="153"/>
      <c r="AH810" s="151"/>
      <c r="AI810" s="156"/>
      <c r="AJ810" s="156"/>
      <c r="AK810" s="156"/>
      <c r="AL810" s="156"/>
      <c r="AM810" s="156"/>
      <c r="AN810" s="156"/>
      <c r="AO810" s="157"/>
      <c r="AP810" s="158"/>
      <c r="AQ810" s="158"/>
      <c r="AR810" s="158"/>
      <c r="AS810" s="158"/>
      <c r="AT810" s="158"/>
      <c r="AU810" s="158"/>
      <c r="AV810" s="158"/>
      <c r="AW810" s="178" t="str">
        <f>IF('DATA - Baseline'!AW810="Relaxed",1,IF('DATA - Baseline'!AW810="Rushed",2,IF('DATA - Baseline'!AW810="Happy",3,IF('DATA - Baseline'!AW810="Tired",4,""))))</f>
        <v/>
      </c>
      <c r="AX810" s="178" t="str">
        <f>IF('DATA - Baseline'!AX810="Relaxed",1,IF('DATA - Baseline'!AX810="Rushed",2,IF('DATA - Baseline'!AX810="Happy",3,IF('DATA - Baseline'!AX810="Tired",4,""))))</f>
        <v/>
      </c>
      <c r="AY810" s="154"/>
      <c r="AZ810" s="314" t="str">
        <f>IF('DATA - Baseline'!AZ810="Yes",1,IF('DATA - Baseline'!AZ810="No",2,""))</f>
        <v/>
      </c>
      <c r="BA810" s="273"/>
      <c r="BB810" s="159"/>
      <c r="BC810" s="159"/>
      <c r="BE810" s="175"/>
    </row>
    <row r="811" spans="1:57" s="132" customFormat="1" ht="15" x14ac:dyDescent="0.3">
      <c r="A811" s="148"/>
      <c r="B811" s="149"/>
      <c r="C811" s="236" t="str">
        <f t="shared" si="12"/>
        <v/>
      </c>
      <c r="D811" s="198" t="str">
        <f>IF('DATA - Baseline'!D811="","",'DATA - Baseline'!D811)</f>
        <v/>
      </c>
      <c r="E811" s="178" t="str">
        <f>IF('DATA - Baseline'!E811="","",'DATA - Baseline'!E811)</f>
        <v/>
      </c>
      <c r="F811" s="178" t="str">
        <f>IF('DATA - Baseline'!F811="","",'DATA - Baseline'!F811)</f>
        <v/>
      </c>
      <c r="G811" s="178" t="str">
        <f>IF('DATA - Baseline'!G810="","",INDEX(Codes,MATCH('DATA - Baseline'!G810,Modes,0)))</f>
        <v/>
      </c>
      <c r="H811" s="178"/>
      <c r="I811" s="178" t="str">
        <f>IF('DATA - Baseline'!I811="","",INDEX(Codes,MATCH('DATA - Baseline'!I811,Modes,0)))</f>
        <v/>
      </c>
      <c r="J811" s="134"/>
      <c r="K811" s="192" t="str">
        <f>IF('DATA - Baseline'!K811=0,"",IF('DATA - Baseline'!K811="","",'DATA - Baseline'!K811))</f>
        <v/>
      </c>
      <c r="L811" s="192" t="str">
        <f>IF('DATA - Baseline'!L811="Yes",1,IF('DATA - Baseline'!L811="No",2,""))</f>
        <v/>
      </c>
      <c r="M811" s="192" t="str">
        <f>IF('DATA - Baseline'!M811="Yes",1,IF('DATA - Baseline'!M811="No",2,""))</f>
        <v/>
      </c>
      <c r="N811" s="178" t="str">
        <f>IF('DATA - Baseline'!N811="Relaxed",1,IF('DATA - Baseline'!N811="Rushed",2,IF('DATA - Baseline'!N811="Happy",3,IF('DATA - Baseline'!N811="Frustrated",4,IF('DATA - Baseline'!N811="Other",5,"")))))</f>
        <v/>
      </c>
      <c r="O811" s="176"/>
      <c r="P811" s="178" t="str">
        <f>IF('DATA - Baseline'!P811="","",'DATA - Baseline'!P811)</f>
        <v/>
      </c>
      <c r="Q811" s="178" t="str">
        <f>IF('DATA - Baseline'!Q811="Boy",1,IF('DATA - Baseline'!Q811="Girl",2,""))</f>
        <v/>
      </c>
      <c r="R811" s="192" t="str">
        <f>IF('DATA - Baseline'!R811&gt;0,'DATA - Baseline'!R811,"")</f>
        <v/>
      </c>
      <c r="S811" s="178" t="str">
        <f>IF('DATA - Baseline'!S811="Less than 0.5km",1,IF('DATA - Baseline'!S811="0.51 to 1.59km",2,IF('DATA - Baseline'!S811="1.6 to 3km",3,IF('DATA - Baseline'!S811="Over 3km",4, ""))))</f>
        <v/>
      </c>
      <c r="T811" s="126"/>
      <c r="U811" s="135"/>
      <c r="V811" s="135"/>
      <c r="W811" s="135"/>
      <c r="X811" s="135"/>
      <c r="Y811" s="135"/>
      <c r="Z811" s="178" t="str">
        <f>IF('DATA - Baseline'!Z811="STRONGLY AGREE",1,IF('DATA - Baseline'!Z811="AGREE",2,IF('DATA - Baseline'!Z811="DISAGREE",3,IF('DATA - Baseline'!Z811="STRONGLY DISAGREE",4, ""))))</f>
        <v/>
      </c>
      <c r="AA811" s="178" t="str">
        <f>IF(C811="","",(IF(COUNTA('DATA - Baseline'!AB811:AV811)&gt;0,1,2)))</f>
        <v/>
      </c>
      <c r="AB811" s="152"/>
      <c r="AC811" s="153"/>
      <c r="AD811" s="153"/>
      <c r="AE811" s="153"/>
      <c r="AF811" s="153"/>
      <c r="AG811" s="153"/>
      <c r="AH811" s="151"/>
      <c r="AI811" s="156"/>
      <c r="AJ811" s="156"/>
      <c r="AK811" s="156"/>
      <c r="AL811" s="156"/>
      <c r="AM811" s="156"/>
      <c r="AN811" s="156"/>
      <c r="AO811" s="157"/>
      <c r="AP811" s="158"/>
      <c r="AQ811" s="158"/>
      <c r="AR811" s="158"/>
      <c r="AS811" s="158"/>
      <c r="AT811" s="158"/>
      <c r="AU811" s="158"/>
      <c r="AV811" s="158"/>
      <c r="AW811" s="178" t="str">
        <f>IF('DATA - Baseline'!AW811="Relaxed",1,IF('DATA - Baseline'!AW811="Rushed",2,IF('DATA - Baseline'!AW811="Happy",3,IF('DATA - Baseline'!AW811="Tired",4,""))))</f>
        <v/>
      </c>
      <c r="AX811" s="178" t="str">
        <f>IF('DATA - Baseline'!AX811="Relaxed",1,IF('DATA - Baseline'!AX811="Rushed",2,IF('DATA - Baseline'!AX811="Happy",3,IF('DATA - Baseline'!AX811="Tired",4,""))))</f>
        <v/>
      </c>
      <c r="AY811" s="154"/>
      <c r="AZ811" s="314" t="str">
        <f>IF('DATA - Baseline'!AZ811="Yes",1,IF('DATA - Baseline'!AZ811="No",2,""))</f>
        <v/>
      </c>
      <c r="BA811" s="273"/>
      <c r="BB811" s="159"/>
      <c r="BC811" s="159"/>
      <c r="BE811" s="175"/>
    </row>
    <row r="812" spans="1:57" s="132" customFormat="1" ht="15" x14ac:dyDescent="0.3">
      <c r="A812" s="148"/>
      <c r="B812" s="149"/>
      <c r="C812" s="236" t="str">
        <f t="shared" si="12"/>
        <v/>
      </c>
      <c r="D812" s="198" t="str">
        <f>IF('DATA - Baseline'!D812="","",'DATA - Baseline'!D812)</f>
        <v/>
      </c>
      <c r="E812" s="178" t="str">
        <f>IF('DATA - Baseline'!E812="","",'DATA - Baseline'!E812)</f>
        <v/>
      </c>
      <c r="F812" s="178" t="str">
        <f>IF('DATA - Baseline'!F812="","",'DATA - Baseline'!F812)</f>
        <v/>
      </c>
      <c r="G812" s="178" t="str">
        <f>IF('DATA - Baseline'!G811="","",INDEX(Codes,MATCH('DATA - Baseline'!G811,Modes,0)))</f>
        <v/>
      </c>
      <c r="H812" s="178"/>
      <c r="I812" s="178" t="str">
        <f>IF('DATA - Baseline'!I812="","",INDEX(Codes,MATCH('DATA - Baseline'!I812,Modes,0)))</f>
        <v/>
      </c>
      <c r="J812" s="134"/>
      <c r="K812" s="192" t="str">
        <f>IF('DATA - Baseline'!K812=0,"",IF('DATA - Baseline'!K812="","",'DATA - Baseline'!K812))</f>
        <v/>
      </c>
      <c r="L812" s="192" t="str">
        <f>IF('DATA - Baseline'!L812="Yes",1,IF('DATA - Baseline'!L812="No",2,""))</f>
        <v/>
      </c>
      <c r="M812" s="192" t="str">
        <f>IF('DATA - Baseline'!M812="Yes",1,IF('DATA - Baseline'!M812="No",2,""))</f>
        <v/>
      </c>
      <c r="N812" s="178" t="str">
        <f>IF('DATA - Baseline'!N812="Relaxed",1,IF('DATA - Baseline'!N812="Rushed",2,IF('DATA - Baseline'!N812="Happy",3,IF('DATA - Baseline'!N812="Frustrated",4,IF('DATA - Baseline'!N812="Other",5,"")))))</f>
        <v/>
      </c>
      <c r="O812" s="176"/>
      <c r="P812" s="178" t="str">
        <f>IF('DATA - Baseline'!P812="","",'DATA - Baseline'!P812)</f>
        <v/>
      </c>
      <c r="Q812" s="178" t="str">
        <f>IF('DATA - Baseline'!Q812="Boy",1,IF('DATA - Baseline'!Q812="Girl",2,""))</f>
        <v/>
      </c>
      <c r="R812" s="192" t="str">
        <f>IF('DATA - Baseline'!R812&gt;0,'DATA - Baseline'!R812,"")</f>
        <v/>
      </c>
      <c r="S812" s="178" t="str">
        <f>IF('DATA - Baseline'!S812="Less than 0.5km",1,IF('DATA - Baseline'!S812="0.51 to 1.59km",2,IF('DATA - Baseline'!S812="1.6 to 3km",3,IF('DATA - Baseline'!S812="Over 3km",4, ""))))</f>
        <v/>
      </c>
      <c r="T812" s="126"/>
      <c r="U812" s="135"/>
      <c r="V812" s="135"/>
      <c r="W812" s="135"/>
      <c r="X812" s="135"/>
      <c r="Y812" s="135"/>
      <c r="Z812" s="178" t="str">
        <f>IF('DATA - Baseline'!Z812="STRONGLY AGREE",1,IF('DATA - Baseline'!Z812="AGREE",2,IF('DATA - Baseline'!Z812="DISAGREE",3,IF('DATA - Baseline'!Z812="STRONGLY DISAGREE",4, ""))))</f>
        <v/>
      </c>
      <c r="AA812" s="178" t="str">
        <f>IF(C812="","",(IF(COUNTA('DATA - Baseline'!AB812:AV812)&gt;0,1,2)))</f>
        <v/>
      </c>
      <c r="AB812" s="152"/>
      <c r="AC812" s="153"/>
      <c r="AD812" s="153"/>
      <c r="AE812" s="153"/>
      <c r="AF812" s="153"/>
      <c r="AG812" s="153"/>
      <c r="AH812" s="151"/>
      <c r="AI812" s="156"/>
      <c r="AJ812" s="156"/>
      <c r="AK812" s="156"/>
      <c r="AL812" s="156"/>
      <c r="AM812" s="156"/>
      <c r="AN812" s="156"/>
      <c r="AO812" s="157"/>
      <c r="AP812" s="158"/>
      <c r="AQ812" s="158"/>
      <c r="AR812" s="158"/>
      <c r="AS812" s="158"/>
      <c r="AT812" s="158"/>
      <c r="AU812" s="158"/>
      <c r="AV812" s="158"/>
      <c r="AW812" s="178" t="str">
        <f>IF('DATA - Baseline'!AW812="Relaxed",1,IF('DATA - Baseline'!AW812="Rushed",2,IF('DATA - Baseline'!AW812="Happy",3,IF('DATA - Baseline'!AW812="Tired",4,""))))</f>
        <v/>
      </c>
      <c r="AX812" s="178" t="str">
        <f>IF('DATA - Baseline'!AX812="Relaxed",1,IF('DATA - Baseline'!AX812="Rushed",2,IF('DATA - Baseline'!AX812="Happy",3,IF('DATA - Baseline'!AX812="Tired",4,""))))</f>
        <v/>
      </c>
      <c r="AY812" s="154"/>
      <c r="AZ812" s="314" t="str">
        <f>IF('DATA - Baseline'!AZ812="Yes",1,IF('DATA - Baseline'!AZ812="No",2,""))</f>
        <v/>
      </c>
      <c r="BA812" s="273"/>
      <c r="BB812" s="159"/>
      <c r="BC812" s="159"/>
      <c r="BE812" s="175"/>
    </row>
    <row r="813" spans="1:57" s="132" customFormat="1" ht="15" x14ac:dyDescent="0.3">
      <c r="A813" s="148"/>
      <c r="B813" s="149"/>
      <c r="C813" s="236" t="str">
        <f t="shared" si="12"/>
        <v/>
      </c>
      <c r="D813" s="198" t="str">
        <f>IF('DATA - Baseline'!D813="","",'DATA - Baseline'!D813)</f>
        <v/>
      </c>
      <c r="E813" s="178" t="str">
        <f>IF('DATA - Baseline'!E813="","",'DATA - Baseline'!E813)</f>
        <v/>
      </c>
      <c r="F813" s="178" t="str">
        <f>IF('DATA - Baseline'!F813="","",'DATA - Baseline'!F813)</f>
        <v/>
      </c>
      <c r="G813" s="178" t="str">
        <f>IF('DATA - Baseline'!G812="","",INDEX(Codes,MATCH('DATA - Baseline'!G812,Modes,0)))</f>
        <v/>
      </c>
      <c r="H813" s="178"/>
      <c r="I813" s="178" t="str">
        <f>IF('DATA - Baseline'!I813="","",INDEX(Codes,MATCH('DATA - Baseline'!I813,Modes,0)))</f>
        <v/>
      </c>
      <c r="J813" s="134"/>
      <c r="K813" s="192" t="str">
        <f>IF('DATA - Baseline'!K813=0,"",IF('DATA - Baseline'!K813="","",'DATA - Baseline'!K813))</f>
        <v/>
      </c>
      <c r="L813" s="192" t="str">
        <f>IF('DATA - Baseline'!L813="Yes",1,IF('DATA - Baseline'!L813="No",2,""))</f>
        <v/>
      </c>
      <c r="M813" s="192" t="str">
        <f>IF('DATA - Baseline'!M813="Yes",1,IF('DATA - Baseline'!M813="No",2,""))</f>
        <v/>
      </c>
      <c r="N813" s="178" t="str">
        <f>IF('DATA - Baseline'!N813="Relaxed",1,IF('DATA - Baseline'!N813="Rushed",2,IF('DATA - Baseline'!N813="Happy",3,IF('DATA - Baseline'!N813="Frustrated",4,IF('DATA - Baseline'!N813="Other",5,"")))))</f>
        <v/>
      </c>
      <c r="O813" s="176"/>
      <c r="P813" s="178" t="str">
        <f>IF('DATA - Baseline'!P813="","",'DATA - Baseline'!P813)</f>
        <v/>
      </c>
      <c r="Q813" s="178" t="str">
        <f>IF('DATA - Baseline'!Q813="Boy",1,IF('DATA - Baseline'!Q813="Girl",2,""))</f>
        <v/>
      </c>
      <c r="R813" s="192" t="str">
        <f>IF('DATA - Baseline'!R813&gt;0,'DATA - Baseline'!R813,"")</f>
        <v/>
      </c>
      <c r="S813" s="178" t="str">
        <f>IF('DATA - Baseline'!S813="Less than 0.5km",1,IF('DATA - Baseline'!S813="0.51 to 1.59km",2,IF('DATA - Baseline'!S813="1.6 to 3km",3,IF('DATA - Baseline'!S813="Over 3km",4, ""))))</f>
        <v/>
      </c>
      <c r="T813" s="126"/>
      <c r="U813" s="135"/>
      <c r="V813" s="135"/>
      <c r="W813" s="135"/>
      <c r="X813" s="135"/>
      <c r="Y813" s="135"/>
      <c r="Z813" s="178" t="str">
        <f>IF('DATA - Baseline'!Z813="STRONGLY AGREE",1,IF('DATA - Baseline'!Z813="AGREE",2,IF('DATA - Baseline'!Z813="DISAGREE",3,IF('DATA - Baseline'!Z813="STRONGLY DISAGREE",4, ""))))</f>
        <v/>
      </c>
      <c r="AA813" s="178" t="str">
        <f>IF(C813="","",(IF(COUNTA('DATA - Baseline'!AB813:AV813)&gt;0,1,2)))</f>
        <v/>
      </c>
      <c r="AB813" s="152"/>
      <c r="AC813" s="153"/>
      <c r="AD813" s="153"/>
      <c r="AE813" s="153"/>
      <c r="AF813" s="153"/>
      <c r="AG813" s="153"/>
      <c r="AH813" s="151"/>
      <c r="AI813" s="156"/>
      <c r="AJ813" s="156"/>
      <c r="AK813" s="156"/>
      <c r="AL813" s="156"/>
      <c r="AM813" s="156"/>
      <c r="AN813" s="156"/>
      <c r="AO813" s="157"/>
      <c r="AP813" s="158"/>
      <c r="AQ813" s="158"/>
      <c r="AR813" s="158"/>
      <c r="AS813" s="158"/>
      <c r="AT813" s="158"/>
      <c r="AU813" s="158"/>
      <c r="AV813" s="158"/>
      <c r="AW813" s="178" t="str">
        <f>IF('DATA - Baseline'!AW813="Relaxed",1,IF('DATA - Baseline'!AW813="Rushed",2,IF('DATA - Baseline'!AW813="Happy",3,IF('DATA - Baseline'!AW813="Tired",4,""))))</f>
        <v/>
      </c>
      <c r="AX813" s="178" t="str">
        <f>IF('DATA - Baseline'!AX813="Relaxed",1,IF('DATA - Baseline'!AX813="Rushed",2,IF('DATA - Baseline'!AX813="Happy",3,IF('DATA - Baseline'!AX813="Tired",4,""))))</f>
        <v/>
      </c>
      <c r="AY813" s="154"/>
      <c r="AZ813" s="314" t="str">
        <f>IF('DATA - Baseline'!AZ813="Yes",1,IF('DATA - Baseline'!AZ813="No",2,""))</f>
        <v/>
      </c>
      <c r="BA813" s="273"/>
      <c r="BB813" s="159"/>
      <c r="BC813" s="159"/>
      <c r="BE813" s="175"/>
    </row>
    <row r="814" spans="1:57" s="132" customFormat="1" ht="15" x14ac:dyDescent="0.3">
      <c r="A814" s="148"/>
      <c r="B814" s="149"/>
      <c r="C814" s="236" t="str">
        <f t="shared" si="12"/>
        <v/>
      </c>
      <c r="D814" s="198" t="str">
        <f>IF('DATA - Baseline'!D814="","",'DATA - Baseline'!D814)</f>
        <v/>
      </c>
      <c r="E814" s="178" t="str">
        <f>IF('DATA - Baseline'!E814="","",'DATA - Baseline'!E814)</f>
        <v/>
      </c>
      <c r="F814" s="178" t="str">
        <f>IF('DATA - Baseline'!F814="","",'DATA - Baseline'!F814)</f>
        <v/>
      </c>
      <c r="G814" s="178" t="str">
        <f>IF('DATA - Baseline'!G813="","",INDEX(Codes,MATCH('DATA - Baseline'!G813,Modes,0)))</f>
        <v/>
      </c>
      <c r="H814" s="178"/>
      <c r="I814" s="178" t="str">
        <f>IF('DATA - Baseline'!I814="","",INDEX(Codes,MATCH('DATA - Baseline'!I814,Modes,0)))</f>
        <v/>
      </c>
      <c r="J814" s="134"/>
      <c r="K814" s="192" t="str">
        <f>IF('DATA - Baseline'!K814=0,"",IF('DATA - Baseline'!K814="","",'DATA - Baseline'!K814))</f>
        <v/>
      </c>
      <c r="L814" s="192" t="str">
        <f>IF('DATA - Baseline'!L814="Yes",1,IF('DATA - Baseline'!L814="No",2,""))</f>
        <v/>
      </c>
      <c r="M814" s="192" t="str">
        <f>IF('DATA - Baseline'!M814="Yes",1,IF('DATA - Baseline'!M814="No",2,""))</f>
        <v/>
      </c>
      <c r="N814" s="178" t="str">
        <f>IF('DATA - Baseline'!N814="Relaxed",1,IF('DATA - Baseline'!N814="Rushed",2,IF('DATA - Baseline'!N814="Happy",3,IF('DATA - Baseline'!N814="Frustrated",4,IF('DATA - Baseline'!N814="Other",5,"")))))</f>
        <v/>
      </c>
      <c r="O814" s="176"/>
      <c r="P814" s="178" t="str">
        <f>IF('DATA - Baseline'!P814="","",'DATA - Baseline'!P814)</f>
        <v/>
      </c>
      <c r="Q814" s="178" t="str">
        <f>IF('DATA - Baseline'!Q814="Boy",1,IF('DATA - Baseline'!Q814="Girl",2,""))</f>
        <v/>
      </c>
      <c r="R814" s="192" t="str">
        <f>IF('DATA - Baseline'!R814&gt;0,'DATA - Baseline'!R814,"")</f>
        <v/>
      </c>
      <c r="S814" s="178" t="str">
        <f>IF('DATA - Baseline'!S814="Less than 0.5km",1,IF('DATA - Baseline'!S814="0.51 to 1.59km",2,IF('DATA - Baseline'!S814="1.6 to 3km",3,IF('DATA - Baseline'!S814="Over 3km",4, ""))))</f>
        <v/>
      </c>
      <c r="T814" s="126"/>
      <c r="U814" s="135"/>
      <c r="V814" s="135"/>
      <c r="W814" s="135"/>
      <c r="X814" s="135"/>
      <c r="Y814" s="135"/>
      <c r="Z814" s="178" t="str">
        <f>IF('DATA - Baseline'!Z814="STRONGLY AGREE",1,IF('DATA - Baseline'!Z814="AGREE",2,IF('DATA - Baseline'!Z814="DISAGREE",3,IF('DATA - Baseline'!Z814="STRONGLY DISAGREE",4, ""))))</f>
        <v/>
      </c>
      <c r="AA814" s="178" t="str">
        <f>IF(C814="","",(IF(COUNTA('DATA - Baseline'!AB814:AV814)&gt;0,1,2)))</f>
        <v/>
      </c>
      <c r="AB814" s="152"/>
      <c r="AC814" s="153"/>
      <c r="AD814" s="153"/>
      <c r="AE814" s="153"/>
      <c r="AF814" s="153"/>
      <c r="AG814" s="153"/>
      <c r="AH814" s="151"/>
      <c r="AI814" s="156"/>
      <c r="AJ814" s="156"/>
      <c r="AK814" s="156"/>
      <c r="AL814" s="156"/>
      <c r="AM814" s="156"/>
      <c r="AN814" s="156"/>
      <c r="AO814" s="157"/>
      <c r="AP814" s="158"/>
      <c r="AQ814" s="158"/>
      <c r="AR814" s="158"/>
      <c r="AS814" s="158"/>
      <c r="AT814" s="158"/>
      <c r="AU814" s="158"/>
      <c r="AV814" s="158"/>
      <c r="AW814" s="178" t="str">
        <f>IF('DATA - Baseline'!AW814="Relaxed",1,IF('DATA - Baseline'!AW814="Rushed",2,IF('DATA - Baseline'!AW814="Happy",3,IF('DATA - Baseline'!AW814="Tired",4,""))))</f>
        <v/>
      </c>
      <c r="AX814" s="178" t="str">
        <f>IF('DATA - Baseline'!AX814="Relaxed",1,IF('DATA - Baseline'!AX814="Rushed",2,IF('DATA - Baseline'!AX814="Happy",3,IF('DATA - Baseline'!AX814="Tired",4,""))))</f>
        <v/>
      </c>
      <c r="AY814" s="154"/>
      <c r="AZ814" s="314" t="str">
        <f>IF('DATA - Baseline'!AZ814="Yes",1,IF('DATA - Baseline'!AZ814="No",2,""))</f>
        <v/>
      </c>
      <c r="BA814" s="273"/>
      <c r="BB814" s="159"/>
      <c r="BC814" s="159"/>
      <c r="BE814" s="175"/>
    </row>
    <row r="815" spans="1:57" s="132" customFormat="1" ht="15" x14ac:dyDescent="0.3">
      <c r="A815" s="148"/>
      <c r="B815" s="149"/>
      <c r="C815" s="236" t="str">
        <f t="shared" si="12"/>
        <v/>
      </c>
      <c r="D815" s="198" t="str">
        <f>IF('DATA - Baseline'!D815="","",'DATA - Baseline'!D815)</f>
        <v/>
      </c>
      <c r="E815" s="178" t="str">
        <f>IF('DATA - Baseline'!E815="","",'DATA - Baseline'!E815)</f>
        <v/>
      </c>
      <c r="F815" s="178" t="str">
        <f>IF('DATA - Baseline'!F815="","",'DATA - Baseline'!F815)</f>
        <v/>
      </c>
      <c r="G815" s="178" t="str">
        <f>IF('DATA - Baseline'!G814="","",INDEX(Codes,MATCH('DATA - Baseline'!G814,Modes,0)))</f>
        <v/>
      </c>
      <c r="H815" s="178"/>
      <c r="I815" s="178" t="str">
        <f>IF('DATA - Baseline'!I815="","",INDEX(Codes,MATCH('DATA - Baseline'!I815,Modes,0)))</f>
        <v/>
      </c>
      <c r="J815" s="134"/>
      <c r="K815" s="192" t="str">
        <f>IF('DATA - Baseline'!K815=0,"",IF('DATA - Baseline'!K815="","",'DATA - Baseline'!K815))</f>
        <v/>
      </c>
      <c r="L815" s="192" t="str">
        <f>IF('DATA - Baseline'!L815="Yes",1,IF('DATA - Baseline'!L815="No",2,""))</f>
        <v/>
      </c>
      <c r="M815" s="192" t="str">
        <f>IF('DATA - Baseline'!M815="Yes",1,IF('DATA - Baseline'!M815="No",2,""))</f>
        <v/>
      </c>
      <c r="N815" s="178" t="str">
        <f>IF('DATA - Baseline'!N815="Relaxed",1,IF('DATA - Baseline'!N815="Rushed",2,IF('DATA - Baseline'!N815="Happy",3,IF('DATA - Baseline'!N815="Frustrated",4,IF('DATA - Baseline'!N815="Other",5,"")))))</f>
        <v/>
      </c>
      <c r="O815" s="176"/>
      <c r="P815" s="178" t="str">
        <f>IF('DATA - Baseline'!P815="","",'DATA - Baseline'!P815)</f>
        <v/>
      </c>
      <c r="Q815" s="178" t="str">
        <f>IF('DATA - Baseline'!Q815="Boy",1,IF('DATA - Baseline'!Q815="Girl",2,""))</f>
        <v/>
      </c>
      <c r="R815" s="192" t="str">
        <f>IF('DATA - Baseline'!R815&gt;0,'DATA - Baseline'!R815,"")</f>
        <v/>
      </c>
      <c r="S815" s="178" t="str">
        <f>IF('DATA - Baseline'!S815="Less than 0.5km",1,IF('DATA - Baseline'!S815="0.51 to 1.59km",2,IF('DATA - Baseline'!S815="1.6 to 3km",3,IF('DATA - Baseline'!S815="Over 3km",4, ""))))</f>
        <v/>
      </c>
      <c r="T815" s="126"/>
      <c r="U815" s="135"/>
      <c r="V815" s="135"/>
      <c r="W815" s="135"/>
      <c r="X815" s="135"/>
      <c r="Y815" s="135"/>
      <c r="Z815" s="178" t="str">
        <f>IF('DATA - Baseline'!Z815="STRONGLY AGREE",1,IF('DATA - Baseline'!Z815="AGREE",2,IF('DATA - Baseline'!Z815="DISAGREE",3,IF('DATA - Baseline'!Z815="STRONGLY DISAGREE",4, ""))))</f>
        <v/>
      </c>
      <c r="AA815" s="178" t="str">
        <f>IF(C815="","",(IF(COUNTA('DATA - Baseline'!AB815:AV815)&gt;0,1,2)))</f>
        <v/>
      </c>
      <c r="AB815" s="152"/>
      <c r="AC815" s="153"/>
      <c r="AD815" s="153"/>
      <c r="AE815" s="153"/>
      <c r="AF815" s="153"/>
      <c r="AG815" s="153"/>
      <c r="AH815" s="151"/>
      <c r="AI815" s="156"/>
      <c r="AJ815" s="156"/>
      <c r="AK815" s="156"/>
      <c r="AL815" s="156"/>
      <c r="AM815" s="156"/>
      <c r="AN815" s="156"/>
      <c r="AO815" s="157"/>
      <c r="AP815" s="158"/>
      <c r="AQ815" s="158"/>
      <c r="AR815" s="158"/>
      <c r="AS815" s="158"/>
      <c r="AT815" s="158"/>
      <c r="AU815" s="158"/>
      <c r="AV815" s="158"/>
      <c r="AW815" s="178" t="str">
        <f>IF('DATA - Baseline'!AW815="Relaxed",1,IF('DATA - Baseline'!AW815="Rushed",2,IF('DATA - Baseline'!AW815="Happy",3,IF('DATA - Baseline'!AW815="Tired",4,""))))</f>
        <v/>
      </c>
      <c r="AX815" s="178" t="str">
        <f>IF('DATA - Baseline'!AX815="Relaxed",1,IF('DATA - Baseline'!AX815="Rushed",2,IF('DATA - Baseline'!AX815="Happy",3,IF('DATA - Baseline'!AX815="Tired",4,""))))</f>
        <v/>
      </c>
      <c r="AY815" s="154"/>
      <c r="AZ815" s="314" t="str">
        <f>IF('DATA - Baseline'!AZ815="Yes",1,IF('DATA - Baseline'!AZ815="No",2,""))</f>
        <v/>
      </c>
      <c r="BA815" s="273"/>
      <c r="BB815" s="159"/>
      <c r="BC815" s="159"/>
      <c r="BE815" s="175"/>
    </row>
    <row r="816" spans="1:57" s="132" customFormat="1" ht="15" x14ac:dyDescent="0.3">
      <c r="A816" s="148"/>
      <c r="B816" s="149"/>
      <c r="C816" s="236" t="str">
        <f t="shared" si="12"/>
        <v/>
      </c>
      <c r="D816" s="198" t="str">
        <f>IF('DATA - Baseline'!D816="","",'DATA - Baseline'!D816)</f>
        <v/>
      </c>
      <c r="E816" s="178" t="str">
        <f>IF('DATA - Baseline'!E816="","",'DATA - Baseline'!E816)</f>
        <v/>
      </c>
      <c r="F816" s="178" t="str">
        <f>IF('DATA - Baseline'!F816="","",'DATA - Baseline'!F816)</f>
        <v/>
      </c>
      <c r="G816" s="178" t="str">
        <f>IF('DATA - Baseline'!G815="","",INDEX(Codes,MATCH('DATA - Baseline'!G815,Modes,0)))</f>
        <v/>
      </c>
      <c r="H816" s="178"/>
      <c r="I816" s="178" t="str">
        <f>IF('DATA - Baseline'!I816="","",INDEX(Codes,MATCH('DATA - Baseline'!I816,Modes,0)))</f>
        <v/>
      </c>
      <c r="J816" s="134"/>
      <c r="K816" s="192" t="str">
        <f>IF('DATA - Baseline'!K816=0,"",IF('DATA - Baseline'!K816="","",'DATA - Baseline'!K816))</f>
        <v/>
      </c>
      <c r="L816" s="192" t="str">
        <f>IF('DATA - Baseline'!L816="Yes",1,IF('DATA - Baseline'!L816="No",2,""))</f>
        <v/>
      </c>
      <c r="M816" s="192" t="str">
        <f>IF('DATA - Baseline'!M816="Yes",1,IF('DATA - Baseline'!M816="No",2,""))</f>
        <v/>
      </c>
      <c r="N816" s="178" t="str">
        <f>IF('DATA - Baseline'!N816="Relaxed",1,IF('DATA - Baseline'!N816="Rushed",2,IF('DATA - Baseline'!N816="Happy",3,IF('DATA - Baseline'!N816="Frustrated",4,IF('DATA - Baseline'!N816="Other",5,"")))))</f>
        <v/>
      </c>
      <c r="O816" s="176"/>
      <c r="P816" s="178" t="str">
        <f>IF('DATA - Baseline'!P816="","",'DATA - Baseline'!P816)</f>
        <v/>
      </c>
      <c r="Q816" s="178" t="str">
        <f>IF('DATA - Baseline'!Q816="Boy",1,IF('DATA - Baseline'!Q816="Girl",2,""))</f>
        <v/>
      </c>
      <c r="R816" s="192" t="str">
        <f>IF('DATA - Baseline'!R816&gt;0,'DATA - Baseline'!R816,"")</f>
        <v/>
      </c>
      <c r="S816" s="178" t="str">
        <f>IF('DATA - Baseline'!S816="Less than 0.5km",1,IF('DATA - Baseline'!S816="0.51 to 1.59km",2,IF('DATA - Baseline'!S816="1.6 to 3km",3,IF('DATA - Baseline'!S816="Over 3km",4, ""))))</f>
        <v/>
      </c>
      <c r="T816" s="126"/>
      <c r="U816" s="135"/>
      <c r="V816" s="135"/>
      <c r="W816" s="135"/>
      <c r="X816" s="135"/>
      <c r="Y816" s="135"/>
      <c r="Z816" s="178" t="str">
        <f>IF('DATA - Baseline'!Z816="STRONGLY AGREE",1,IF('DATA - Baseline'!Z816="AGREE",2,IF('DATA - Baseline'!Z816="DISAGREE",3,IF('DATA - Baseline'!Z816="STRONGLY DISAGREE",4, ""))))</f>
        <v/>
      </c>
      <c r="AA816" s="178" t="str">
        <f>IF(C816="","",(IF(COUNTA('DATA - Baseline'!AB816:AV816)&gt;0,1,2)))</f>
        <v/>
      </c>
      <c r="AB816" s="152"/>
      <c r="AC816" s="153"/>
      <c r="AD816" s="153"/>
      <c r="AE816" s="153"/>
      <c r="AF816" s="153"/>
      <c r="AG816" s="153"/>
      <c r="AH816" s="151"/>
      <c r="AI816" s="156"/>
      <c r="AJ816" s="156"/>
      <c r="AK816" s="156"/>
      <c r="AL816" s="156"/>
      <c r="AM816" s="156"/>
      <c r="AN816" s="156"/>
      <c r="AO816" s="157"/>
      <c r="AP816" s="158"/>
      <c r="AQ816" s="158"/>
      <c r="AR816" s="158"/>
      <c r="AS816" s="158"/>
      <c r="AT816" s="158"/>
      <c r="AU816" s="158"/>
      <c r="AV816" s="158"/>
      <c r="AW816" s="178" t="str">
        <f>IF('DATA - Baseline'!AW816="Relaxed",1,IF('DATA - Baseline'!AW816="Rushed",2,IF('DATA - Baseline'!AW816="Happy",3,IF('DATA - Baseline'!AW816="Tired",4,""))))</f>
        <v/>
      </c>
      <c r="AX816" s="178" t="str">
        <f>IF('DATA - Baseline'!AX816="Relaxed",1,IF('DATA - Baseline'!AX816="Rushed",2,IF('DATA - Baseline'!AX816="Happy",3,IF('DATA - Baseline'!AX816="Tired",4,""))))</f>
        <v/>
      </c>
      <c r="AY816" s="154"/>
      <c r="AZ816" s="314" t="str">
        <f>IF('DATA - Baseline'!AZ816="Yes",1,IF('DATA - Baseline'!AZ816="No",2,""))</f>
        <v/>
      </c>
      <c r="BA816" s="273"/>
      <c r="BB816" s="159"/>
      <c r="BC816" s="159"/>
      <c r="BE816" s="175"/>
    </row>
    <row r="817" spans="1:57" s="132" customFormat="1" ht="15" x14ac:dyDescent="0.3">
      <c r="A817" s="148"/>
      <c r="B817" s="149"/>
      <c r="C817" s="236" t="str">
        <f t="shared" si="12"/>
        <v/>
      </c>
      <c r="D817" s="198" t="str">
        <f>IF('DATA - Baseline'!D817="","",'DATA - Baseline'!D817)</f>
        <v/>
      </c>
      <c r="E817" s="178" t="str">
        <f>IF('DATA - Baseline'!E817="","",'DATA - Baseline'!E817)</f>
        <v/>
      </c>
      <c r="F817" s="178" t="str">
        <f>IF('DATA - Baseline'!F817="","",'DATA - Baseline'!F817)</f>
        <v/>
      </c>
      <c r="G817" s="178" t="str">
        <f>IF('DATA - Baseline'!G816="","",INDEX(Codes,MATCH('DATA - Baseline'!G816,Modes,0)))</f>
        <v/>
      </c>
      <c r="H817" s="178"/>
      <c r="I817" s="178" t="str">
        <f>IF('DATA - Baseline'!I817="","",INDEX(Codes,MATCH('DATA - Baseline'!I817,Modes,0)))</f>
        <v/>
      </c>
      <c r="J817" s="134"/>
      <c r="K817" s="192" t="str">
        <f>IF('DATA - Baseline'!K817=0,"",IF('DATA - Baseline'!K817="","",'DATA - Baseline'!K817))</f>
        <v/>
      </c>
      <c r="L817" s="192" t="str">
        <f>IF('DATA - Baseline'!L817="Yes",1,IF('DATA - Baseline'!L817="No",2,""))</f>
        <v/>
      </c>
      <c r="M817" s="192" t="str">
        <f>IF('DATA - Baseline'!M817="Yes",1,IF('DATA - Baseline'!M817="No",2,""))</f>
        <v/>
      </c>
      <c r="N817" s="178" t="str">
        <f>IF('DATA - Baseline'!N817="Relaxed",1,IF('DATA - Baseline'!N817="Rushed",2,IF('DATA - Baseline'!N817="Happy",3,IF('DATA - Baseline'!N817="Frustrated",4,IF('DATA - Baseline'!N817="Other",5,"")))))</f>
        <v/>
      </c>
      <c r="O817" s="176"/>
      <c r="P817" s="178" t="str">
        <f>IF('DATA - Baseline'!P817="","",'DATA - Baseline'!P817)</f>
        <v/>
      </c>
      <c r="Q817" s="178" t="str">
        <f>IF('DATA - Baseline'!Q817="Boy",1,IF('DATA - Baseline'!Q817="Girl",2,""))</f>
        <v/>
      </c>
      <c r="R817" s="192" t="str">
        <f>IF('DATA - Baseline'!R817&gt;0,'DATA - Baseline'!R817,"")</f>
        <v/>
      </c>
      <c r="S817" s="178" t="str">
        <f>IF('DATA - Baseline'!S817="Less than 0.5km",1,IF('DATA - Baseline'!S817="0.51 to 1.59km",2,IF('DATA - Baseline'!S817="1.6 to 3km",3,IF('DATA - Baseline'!S817="Over 3km",4, ""))))</f>
        <v/>
      </c>
      <c r="T817" s="126"/>
      <c r="U817" s="135"/>
      <c r="V817" s="135"/>
      <c r="W817" s="135"/>
      <c r="X817" s="135"/>
      <c r="Y817" s="135"/>
      <c r="Z817" s="178" t="str">
        <f>IF('DATA - Baseline'!Z817="STRONGLY AGREE",1,IF('DATA - Baseline'!Z817="AGREE",2,IF('DATA - Baseline'!Z817="DISAGREE",3,IF('DATA - Baseline'!Z817="STRONGLY DISAGREE",4, ""))))</f>
        <v/>
      </c>
      <c r="AA817" s="178" t="str">
        <f>IF(C817="","",(IF(COUNTA('DATA - Baseline'!AB817:AV817)&gt;0,1,2)))</f>
        <v/>
      </c>
      <c r="AB817" s="152"/>
      <c r="AC817" s="153"/>
      <c r="AD817" s="153"/>
      <c r="AE817" s="153"/>
      <c r="AF817" s="153"/>
      <c r="AG817" s="153"/>
      <c r="AH817" s="151"/>
      <c r="AI817" s="156"/>
      <c r="AJ817" s="156"/>
      <c r="AK817" s="156"/>
      <c r="AL817" s="156"/>
      <c r="AM817" s="156"/>
      <c r="AN817" s="156"/>
      <c r="AO817" s="157"/>
      <c r="AP817" s="158"/>
      <c r="AQ817" s="158"/>
      <c r="AR817" s="158"/>
      <c r="AS817" s="158"/>
      <c r="AT817" s="158"/>
      <c r="AU817" s="158"/>
      <c r="AV817" s="158"/>
      <c r="AW817" s="178" t="str">
        <f>IF('DATA - Baseline'!AW817="Relaxed",1,IF('DATA - Baseline'!AW817="Rushed",2,IF('DATA - Baseline'!AW817="Happy",3,IF('DATA - Baseline'!AW817="Tired",4,""))))</f>
        <v/>
      </c>
      <c r="AX817" s="178" t="str">
        <f>IF('DATA - Baseline'!AX817="Relaxed",1,IF('DATA - Baseline'!AX817="Rushed",2,IF('DATA - Baseline'!AX817="Happy",3,IF('DATA - Baseline'!AX817="Tired",4,""))))</f>
        <v/>
      </c>
      <c r="AY817" s="154"/>
      <c r="AZ817" s="314" t="str">
        <f>IF('DATA - Baseline'!AZ817="Yes",1,IF('DATA - Baseline'!AZ817="No",2,""))</f>
        <v/>
      </c>
      <c r="BA817" s="273"/>
      <c r="BB817" s="159"/>
      <c r="BC817" s="159"/>
      <c r="BE817" s="175"/>
    </row>
    <row r="818" spans="1:57" s="132" customFormat="1" ht="15" x14ac:dyDescent="0.3">
      <c r="A818" s="148"/>
      <c r="B818" s="149"/>
      <c r="C818" s="236" t="str">
        <f t="shared" si="12"/>
        <v/>
      </c>
      <c r="D818" s="198" t="str">
        <f>IF('DATA - Baseline'!D818="","",'DATA - Baseline'!D818)</f>
        <v/>
      </c>
      <c r="E818" s="178" t="str">
        <f>IF('DATA - Baseline'!E818="","",'DATA - Baseline'!E818)</f>
        <v/>
      </c>
      <c r="F818" s="178" t="str">
        <f>IF('DATA - Baseline'!F818="","",'DATA - Baseline'!F818)</f>
        <v/>
      </c>
      <c r="G818" s="178" t="str">
        <f>IF('DATA - Baseline'!G817="","",INDEX(Codes,MATCH('DATA - Baseline'!G817,Modes,0)))</f>
        <v/>
      </c>
      <c r="H818" s="178"/>
      <c r="I818" s="178" t="str">
        <f>IF('DATA - Baseline'!I818="","",INDEX(Codes,MATCH('DATA - Baseline'!I818,Modes,0)))</f>
        <v/>
      </c>
      <c r="J818" s="134"/>
      <c r="K818" s="192" t="str">
        <f>IF('DATA - Baseline'!K818=0,"",IF('DATA - Baseline'!K818="","",'DATA - Baseline'!K818))</f>
        <v/>
      </c>
      <c r="L818" s="192" t="str">
        <f>IF('DATA - Baseline'!L818="Yes",1,IF('DATA - Baseline'!L818="No",2,""))</f>
        <v/>
      </c>
      <c r="M818" s="192" t="str">
        <f>IF('DATA - Baseline'!M818="Yes",1,IF('DATA - Baseline'!M818="No",2,""))</f>
        <v/>
      </c>
      <c r="N818" s="178" t="str">
        <f>IF('DATA - Baseline'!N818="Relaxed",1,IF('DATA - Baseline'!N818="Rushed",2,IF('DATA - Baseline'!N818="Happy",3,IF('DATA - Baseline'!N818="Frustrated",4,IF('DATA - Baseline'!N818="Other",5,"")))))</f>
        <v/>
      </c>
      <c r="O818" s="176"/>
      <c r="P818" s="178" t="str">
        <f>IF('DATA - Baseline'!P818="","",'DATA - Baseline'!P818)</f>
        <v/>
      </c>
      <c r="Q818" s="178" t="str">
        <f>IF('DATA - Baseline'!Q818="Boy",1,IF('DATA - Baseline'!Q818="Girl",2,""))</f>
        <v/>
      </c>
      <c r="R818" s="192" t="str">
        <f>IF('DATA - Baseline'!R818&gt;0,'DATA - Baseline'!R818,"")</f>
        <v/>
      </c>
      <c r="S818" s="178" t="str">
        <f>IF('DATA - Baseline'!S818="Less than 0.5km",1,IF('DATA - Baseline'!S818="0.51 to 1.59km",2,IF('DATA - Baseline'!S818="1.6 to 3km",3,IF('DATA - Baseline'!S818="Over 3km",4, ""))))</f>
        <v/>
      </c>
      <c r="T818" s="126"/>
      <c r="U818" s="135"/>
      <c r="V818" s="135"/>
      <c r="W818" s="135"/>
      <c r="X818" s="135"/>
      <c r="Y818" s="135"/>
      <c r="Z818" s="178" t="str">
        <f>IF('DATA - Baseline'!Z818="STRONGLY AGREE",1,IF('DATA - Baseline'!Z818="AGREE",2,IF('DATA - Baseline'!Z818="DISAGREE",3,IF('DATA - Baseline'!Z818="STRONGLY DISAGREE",4, ""))))</f>
        <v/>
      </c>
      <c r="AA818" s="178" t="str">
        <f>IF(C818="","",(IF(COUNTA('DATA - Baseline'!AB818:AV818)&gt;0,1,2)))</f>
        <v/>
      </c>
      <c r="AB818" s="152"/>
      <c r="AC818" s="153"/>
      <c r="AD818" s="153"/>
      <c r="AE818" s="153"/>
      <c r="AF818" s="153"/>
      <c r="AG818" s="153"/>
      <c r="AH818" s="151"/>
      <c r="AI818" s="156"/>
      <c r="AJ818" s="156"/>
      <c r="AK818" s="156"/>
      <c r="AL818" s="156"/>
      <c r="AM818" s="156"/>
      <c r="AN818" s="156"/>
      <c r="AO818" s="157"/>
      <c r="AP818" s="158"/>
      <c r="AQ818" s="158"/>
      <c r="AR818" s="158"/>
      <c r="AS818" s="158"/>
      <c r="AT818" s="158"/>
      <c r="AU818" s="158"/>
      <c r="AV818" s="158"/>
      <c r="AW818" s="178" t="str">
        <f>IF('DATA - Baseline'!AW818="Relaxed",1,IF('DATA - Baseline'!AW818="Rushed",2,IF('DATA - Baseline'!AW818="Happy",3,IF('DATA - Baseline'!AW818="Tired",4,""))))</f>
        <v/>
      </c>
      <c r="AX818" s="178" t="str">
        <f>IF('DATA - Baseline'!AX818="Relaxed",1,IF('DATA - Baseline'!AX818="Rushed",2,IF('DATA - Baseline'!AX818="Happy",3,IF('DATA - Baseline'!AX818="Tired",4,""))))</f>
        <v/>
      </c>
      <c r="AY818" s="154"/>
      <c r="AZ818" s="314" t="str">
        <f>IF('DATA - Baseline'!AZ818="Yes",1,IF('DATA - Baseline'!AZ818="No",2,""))</f>
        <v/>
      </c>
      <c r="BA818" s="273"/>
      <c r="BB818" s="159"/>
      <c r="BC818" s="159"/>
      <c r="BE818" s="175"/>
    </row>
    <row r="819" spans="1:57" s="132" customFormat="1" ht="15" x14ac:dyDescent="0.3">
      <c r="A819" s="148"/>
      <c r="B819" s="149"/>
      <c r="C819" s="236" t="str">
        <f t="shared" si="12"/>
        <v/>
      </c>
      <c r="D819" s="198" t="str">
        <f>IF('DATA - Baseline'!D819="","",'DATA - Baseline'!D819)</f>
        <v/>
      </c>
      <c r="E819" s="178" t="str">
        <f>IF('DATA - Baseline'!E819="","",'DATA - Baseline'!E819)</f>
        <v/>
      </c>
      <c r="F819" s="178" t="str">
        <f>IF('DATA - Baseline'!F819="","",'DATA - Baseline'!F819)</f>
        <v/>
      </c>
      <c r="G819" s="178" t="str">
        <f>IF('DATA - Baseline'!G818="","",INDEX(Codes,MATCH('DATA - Baseline'!G818,Modes,0)))</f>
        <v/>
      </c>
      <c r="H819" s="178"/>
      <c r="I819" s="178" t="str">
        <f>IF('DATA - Baseline'!I819="","",INDEX(Codes,MATCH('DATA - Baseline'!I819,Modes,0)))</f>
        <v/>
      </c>
      <c r="J819" s="134"/>
      <c r="K819" s="192" t="str">
        <f>IF('DATA - Baseline'!K819=0,"",IF('DATA - Baseline'!K819="","",'DATA - Baseline'!K819))</f>
        <v/>
      </c>
      <c r="L819" s="192" t="str">
        <f>IF('DATA - Baseline'!L819="Yes",1,IF('DATA - Baseline'!L819="No",2,""))</f>
        <v/>
      </c>
      <c r="M819" s="192" t="str">
        <f>IF('DATA - Baseline'!M819="Yes",1,IF('DATA - Baseline'!M819="No",2,""))</f>
        <v/>
      </c>
      <c r="N819" s="178" t="str">
        <f>IF('DATA - Baseline'!N819="Relaxed",1,IF('DATA - Baseline'!N819="Rushed",2,IF('DATA - Baseline'!N819="Happy",3,IF('DATA - Baseline'!N819="Frustrated",4,IF('DATA - Baseline'!N819="Other",5,"")))))</f>
        <v/>
      </c>
      <c r="O819" s="176"/>
      <c r="P819" s="178" t="str">
        <f>IF('DATA - Baseline'!P819="","",'DATA - Baseline'!P819)</f>
        <v/>
      </c>
      <c r="Q819" s="178" t="str">
        <f>IF('DATA - Baseline'!Q819="Boy",1,IF('DATA - Baseline'!Q819="Girl",2,""))</f>
        <v/>
      </c>
      <c r="R819" s="192" t="str">
        <f>IF('DATA - Baseline'!R819&gt;0,'DATA - Baseline'!R819,"")</f>
        <v/>
      </c>
      <c r="S819" s="178" t="str">
        <f>IF('DATA - Baseline'!S819="Less than 0.5km",1,IF('DATA - Baseline'!S819="0.51 to 1.59km",2,IF('DATA - Baseline'!S819="1.6 to 3km",3,IF('DATA - Baseline'!S819="Over 3km",4, ""))))</f>
        <v/>
      </c>
      <c r="T819" s="126"/>
      <c r="U819" s="135"/>
      <c r="V819" s="135"/>
      <c r="W819" s="135"/>
      <c r="X819" s="135"/>
      <c r="Y819" s="135"/>
      <c r="Z819" s="178" t="str">
        <f>IF('DATA - Baseline'!Z819="STRONGLY AGREE",1,IF('DATA - Baseline'!Z819="AGREE",2,IF('DATA - Baseline'!Z819="DISAGREE",3,IF('DATA - Baseline'!Z819="STRONGLY DISAGREE",4, ""))))</f>
        <v/>
      </c>
      <c r="AA819" s="178" t="str">
        <f>IF(C819="","",(IF(COUNTA('DATA - Baseline'!AB819:AV819)&gt;0,1,2)))</f>
        <v/>
      </c>
      <c r="AB819" s="152"/>
      <c r="AC819" s="153"/>
      <c r="AD819" s="153"/>
      <c r="AE819" s="153"/>
      <c r="AF819" s="153"/>
      <c r="AG819" s="153"/>
      <c r="AH819" s="151"/>
      <c r="AI819" s="156"/>
      <c r="AJ819" s="156"/>
      <c r="AK819" s="156"/>
      <c r="AL819" s="156"/>
      <c r="AM819" s="156"/>
      <c r="AN819" s="156"/>
      <c r="AO819" s="157"/>
      <c r="AP819" s="158"/>
      <c r="AQ819" s="158"/>
      <c r="AR819" s="158"/>
      <c r="AS819" s="158"/>
      <c r="AT819" s="158"/>
      <c r="AU819" s="158"/>
      <c r="AV819" s="158"/>
      <c r="AW819" s="178" t="str">
        <f>IF('DATA - Baseline'!AW819="Relaxed",1,IF('DATA - Baseline'!AW819="Rushed",2,IF('DATA - Baseline'!AW819="Happy",3,IF('DATA - Baseline'!AW819="Tired",4,""))))</f>
        <v/>
      </c>
      <c r="AX819" s="178" t="str">
        <f>IF('DATA - Baseline'!AX819="Relaxed",1,IF('DATA - Baseline'!AX819="Rushed",2,IF('DATA - Baseline'!AX819="Happy",3,IF('DATA - Baseline'!AX819="Tired",4,""))))</f>
        <v/>
      </c>
      <c r="AY819" s="154"/>
      <c r="AZ819" s="314" t="str">
        <f>IF('DATA - Baseline'!AZ819="Yes",1,IF('DATA - Baseline'!AZ819="No",2,""))</f>
        <v/>
      </c>
      <c r="BA819" s="273"/>
      <c r="BB819" s="159"/>
      <c r="BC819" s="159"/>
      <c r="BE819" s="175"/>
    </row>
    <row r="820" spans="1:57" s="132" customFormat="1" ht="15" x14ac:dyDescent="0.3">
      <c r="A820" s="148"/>
      <c r="B820" s="149"/>
      <c r="C820" s="236" t="str">
        <f t="shared" si="12"/>
        <v/>
      </c>
      <c r="D820" s="198" t="str">
        <f>IF('DATA - Baseline'!D820="","",'DATA - Baseline'!D820)</f>
        <v/>
      </c>
      <c r="E820" s="178" t="str">
        <f>IF('DATA - Baseline'!E820="","",'DATA - Baseline'!E820)</f>
        <v/>
      </c>
      <c r="F820" s="178" t="str">
        <f>IF('DATA - Baseline'!F820="","",'DATA - Baseline'!F820)</f>
        <v/>
      </c>
      <c r="G820" s="178" t="str">
        <f>IF('DATA - Baseline'!G819="","",INDEX(Codes,MATCH('DATA - Baseline'!G819,Modes,0)))</f>
        <v/>
      </c>
      <c r="H820" s="178"/>
      <c r="I820" s="178" t="str">
        <f>IF('DATA - Baseline'!I820="","",INDEX(Codes,MATCH('DATA - Baseline'!I820,Modes,0)))</f>
        <v/>
      </c>
      <c r="J820" s="134"/>
      <c r="K820" s="192" t="str">
        <f>IF('DATA - Baseline'!K820=0,"",IF('DATA - Baseline'!K820="","",'DATA - Baseline'!K820))</f>
        <v/>
      </c>
      <c r="L820" s="192" t="str">
        <f>IF('DATA - Baseline'!L820="Yes",1,IF('DATA - Baseline'!L820="No",2,""))</f>
        <v/>
      </c>
      <c r="M820" s="192" t="str">
        <f>IF('DATA - Baseline'!M820="Yes",1,IF('DATA - Baseline'!M820="No",2,""))</f>
        <v/>
      </c>
      <c r="N820" s="178" t="str">
        <f>IF('DATA - Baseline'!N820="Relaxed",1,IF('DATA - Baseline'!N820="Rushed",2,IF('DATA - Baseline'!N820="Happy",3,IF('DATA - Baseline'!N820="Frustrated",4,IF('DATA - Baseline'!N820="Other",5,"")))))</f>
        <v/>
      </c>
      <c r="O820" s="176"/>
      <c r="P820" s="178" t="str">
        <f>IF('DATA - Baseline'!P820="","",'DATA - Baseline'!P820)</f>
        <v/>
      </c>
      <c r="Q820" s="178" t="str">
        <f>IF('DATA - Baseline'!Q820="Boy",1,IF('DATA - Baseline'!Q820="Girl",2,""))</f>
        <v/>
      </c>
      <c r="R820" s="192" t="str">
        <f>IF('DATA - Baseline'!R820&gt;0,'DATA - Baseline'!R820,"")</f>
        <v/>
      </c>
      <c r="S820" s="178" t="str">
        <f>IF('DATA - Baseline'!S820="Less than 0.5km",1,IF('DATA - Baseline'!S820="0.51 to 1.59km",2,IF('DATA - Baseline'!S820="1.6 to 3km",3,IF('DATA - Baseline'!S820="Over 3km",4, ""))))</f>
        <v/>
      </c>
      <c r="T820" s="126"/>
      <c r="U820" s="135"/>
      <c r="V820" s="135"/>
      <c r="W820" s="135"/>
      <c r="X820" s="135"/>
      <c r="Y820" s="135"/>
      <c r="Z820" s="178" t="str">
        <f>IF('DATA - Baseline'!Z820="STRONGLY AGREE",1,IF('DATA - Baseline'!Z820="AGREE",2,IF('DATA - Baseline'!Z820="DISAGREE",3,IF('DATA - Baseline'!Z820="STRONGLY DISAGREE",4, ""))))</f>
        <v/>
      </c>
      <c r="AA820" s="178" t="str">
        <f>IF(C820="","",(IF(COUNTA('DATA - Baseline'!AB820:AV820)&gt;0,1,2)))</f>
        <v/>
      </c>
      <c r="AB820" s="152"/>
      <c r="AC820" s="153"/>
      <c r="AD820" s="153"/>
      <c r="AE820" s="153"/>
      <c r="AF820" s="153"/>
      <c r="AG820" s="153"/>
      <c r="AH820" s="151"/>
      <c r="AI820" s="156"/>
      <c r="AJ820" s="156"/>
      <c r="AK820" s="156"/>
      <c r="AL820" s="156"/>
      <c r="AM820" s="156"/>
      <c r="AN820" s="156"/>
      <c r="AO820" s="157"/>
      <c r="AP820" s="158"/>
      <c r="AQ820" s="158"/>
      <c r="AR820" s="158"/>
      <c r="AS820" s="158"/>
      <c r="AT820" s="158"/>
      <c r="AU820" s="158"/>
      <c r="AV820" s="158"/>
      <c r="AW820" s="178" t="str">
        <f>IF('DATA - Baseline'!AW820="Relaxed",1,IF('DATA - Baseline'!AW820="Rushed",2,IF('DATA - Baseline'!AW820="Happy",3,IF('DATA - Baseline'!AW820="Tired",4,""))))</f>
        <v/>
      </c>
      <c r="AX820" s="178" t="str">
        <f>IF('DATA - Baseline'!AX820="Relaxed",1,IF('DATA - Baseline'!AX820="Rushed",2,IF('DATA - Baseline'!AX820="Happy",3,IF('DATA - Baseline'!AX820="Tired",4,""))))</f>
        <v/>
      </c>
      <c r="AY820" s="154"/>
      <c r="AZ820" s="314" t="str">
        <f>IF('DATA - Baseline'!AZ820="Yes",1,IF('DATA - Baseline'!AZ820="No",2,""))</f>
        <v/>
      </c>
      <c r="BA820" s="273"/>
      <c r="BB820" s="159"/>
      <c r="BC820" s="159"/>
      <c r="BE820" s="175"/>
    </row>
    <row r="821" spans="1:57" s="132" customFormat="1" ht="15" x14ac:dyDescent="0.3">
      <c r="A821" s="148"/>
      <c r="B821" s="149"/>
      <c r="C821" s="236" t="str">
        <f t="shared" si="12"/>
        <v/>
      </c>
      <c r="D821" s="198" t="str">
        <f>IF('DATA - Baseline'!D821="","",'DATA - Baseline'!D821)</f>
        <v/>
      </c>
      <c r="E821" s="178" t="str">
        <f>IF('DATA - Baseline'!E821="","",'DATA - Baseline'!E821)</f>
        <v/>
      </c>
      <c r="F821" s="178" t="str">
        <f>IF('DATA - Baseline'!F821="","",'DATA - Baseline'!F821)</f>
        <v/>
      </c>
      <c r="G821" s="178" t="str">
        <f>IF('DATA - Baseline'!G820="","",INDEX(Codes,MATCH('DATA - Baseline'!G820,Modes,0)))</f>
        <v/>
      </c>
      <c r="H821" s="178"/>
      <c r="I821" s="178" t="str">
        <f>IF('DATA - Baseline'!I821="","",INDEX(Codes,MATCH('DATA - Baseline'!I821,Modes,0)))</f>
        <v/>
      </c>
      <c r="J821" s="134"/>
      <c r="K821" s="192" t="str">
        <f>IF('DATA - Baseline'!K821=0,"",IF('DATA - Baseline'!K821="","",'DATA - Baseline'!K821))</f>
        <v/>
      </c>
      <c r="L821" s="192" t="str">
        <f>IF('DATA - Baseline'!L821="Yes",1,IF('DATA - Baseline'!L821="No",2,""))</f>
        <v/>
      </c>
      <c r="M821" s="192" t="str">
        <f>IF('DATA - Baseline'!M821="Yes",1,IF('DATA - Baseline'!M821="No",2,""))</f>
        <v/>
      </c>
      <c r="N821" s="178" t="str">
        <f>IF('DATA - Baseline'!N821="Relaxed",1,IF('DATA - Baseline'!N821="Rushed",2,IF('DATA - Baseline'!N821="Happy",3,IF('DATA - Baseline'!N821="Frustrated",4,IF('DATA - Baseline'!N821="Other",5,"")))))</f>
        <v/>
      </c>
      <c r="O821" s="176"/>
      <c r="P821" s="178" t="str">
        <f>IF('DATA - Baseline'!P821="","",'DATA - Baseline'!P821)</f>
        <v/>
      </c>
      <c r="Q821" s="178" t="str">
        <f>IF('DATA - Baseline'!Q821="Boy",1,IF('DATA - Baseline'!Q821="Girl",2,""))</f>
        <v/>
      </c>
      <c r="R821" s="192" t="str">
        <f>IF('DATA - Baseline'!R821&gt;0,'DATA - Baseline'!R821,"")</f>
        <v/>
      </c>
      <c r="S821" s="178" t="str">
        <f>IF('DATA - Baseline'!S821="Less than 0.5km",1,IF('DATA - Baseline'!S821="0.51 to 1.59km",2,IF('DATA - Baseline'!S821="1.6 to 3km",3,IF('DATA - Baseline'!S821="Over 3km",4, ""))))</f>
        <v/>
      </c>
      <c r="T821" s="126"/>
      <c r="U821" s="135"/>
      <c r="V821" s="135"/>
      <c r="W821" s="135"/>
      <c r="X821" s="135"/>
      <c r="Y821" s="135"/>
      <c r="Z821" s="178" t="str">
        <f>IF('DATA - Baseline'!Z821="STRONGLY AGREE",1,IF('DATA - Baseline'!Z821="AGREE",2,IF('DATA - Baseline'!Z821="DISAGREE",3,IF('DATA - Baseline'!Z821="STRONGLY DISAGREE",4, ""))))</f>
        <v/>
      </c>
      <c r="AA821" s="178" t="str">
        <f>IF(C821="","",(IF(COUNTA('DATA - Baseline'!AB821:AV821)&gt;0,1,2)))</f>
        <v/>
      </c>
      <c r="AB821" s="152"/>
      <c r="AC821" s="153"/>
      <c r="AD821" s="153"/>
      <c r="AE821" s="153"/>
      <c r="AF821" s="153"/>
      <c r="AG821" s="153"/>
      <c r="AH821" s="150"/>
      <c r="AI821" s="156"/>
      <c r="AJ821" s="156"/>
      <c r="AK821" s="156"/>
      <c r="AL821" s="156"/>
      <c r="AM821" s="156"/>
      <c r="AN821" s="156"/>
      <c r="AO821" s="157"/>
      <c r="AP821" s="158"/>
      <c r="AQ821" s="158"/>
      <c r="AR821" s="158"/>
      <c r="AS821" s="158"/>
      <c r="AT821" s="158"/>
      <c r="AU821" s="158"/>
      <c r="AV821" s="158"/>
      <c r="AW821" s="178" t="str">
        <f>IF('DATA - Baseline'!AW821="Relaxed",1,IF('DATA - Baseline'!AW821="Rushed",2,IF('DATA - Baseline'!AW821="Happy",3,IF('DATA - Baseline'!AW821="Tired",4,""))))</f>
        <v/>
      </c>
      <c r="AX821" s="178" t="str">
        <f>IF('DATA - Baseline'!AX821="Relaxed",1,IF('DATA - Baseline'!AX821="Rushed",2,IF('DATA - Baseline'!AX821="Happy",3,IF('DATA - Baseline'!AX821="Tired",4,""))))</f>
        <v/>
      </c>
      <c r="AY821" s="154"/>
      <c r="AZ821" s="314" t="str">
        <f>IF('DATA - Baseline'!AZ821="Yes",1,IF('DATA - Baseline'!AZ821="No",2,""))</f>
        <v/>
      </c>
      <c r="BA821" s="273"/>
      <c r="BB821" s="159"/>
      <c r="BC821" s="159"/>
      <c r="BE821" s="175"/>
    </row>
    <row r="822" spans="1:57" s="132" customFormat="1" ht="15" x14ac:dyDescent="0.3">
      <c r="A822" s="148"/>
      <c r="B822" s="149"/>
      <c r="C822" s="236" t="str">
        <f t="shared" si="12"/>
        <v/>
      </c>
      <c r="D822" s="198" t="str">
        <f>IF('DATA - Baseline'!D822="","",'DATA - Baseline'!D822)</f>
        <v/>
      </c>
      <c r="E822" s="178" t="str">
        <f>IF('DATA - Baseline'!E822="","",'DATA - Baseline'!E822)</f>
        <v/>
      </c>
      <c r="F822" s="178" t="str">
        <f>IF('DATA - Baseline'!F822="","",'DATA - Baseline'!F822)</f>
        <v/>
      </c>
      <c r="G822" s="178" t="str">
        <f>IF('DATA - Baseline'!G821="","",INDEX(Codes,MATCH('DATA - Baseline'!G821,Modes,0)))</f>
        <v/>
      </c>
      <c r="H822" s="178"/>
      <c r="I822" s="178" t="str">
        <f>IF('DATA - Baseline'!I822="","",INDEX(Codes,MATCH('DATA - Baseline'!I822,Modes,0)))</f>
        <v/>
      </c>
      <c r="J822" s="134"/>
      <c r="K822" s="192" t="str">
        <f>IF('DATA - Baseline'!K822=0,"",IF('DATA - Baseline'!K822="","",'DATA - Baseline'!K822))</f>
        <v/>
      </c>
      <c r="L822" s="192" t="str">
        <f>IF('DATA - Baseline'!L822="Yes",1,IF('DATA - Baseline'!L822="No",2,""))</f>
        <v/>
      </c>
      <c r="M822" s="192" t="str">
        <f>IF('DATA - Baseline'!M822="Yes",1,IF('DATA - Baseline'!M822="No",2,""))</f>
        <v/>
      </c>
      <c r="N822" s="178" t="str">
        <f>IF('DATA - Baseline'!N822="Relaxed",1,IF('DATA - Baseline'!N822="Rushed",2,IF('DATA - Baseline'!N822="Happy",3,IF('DATA - Baseline'!N822="Frustrated",4,IF('DATA - Baseline'!N822="Other",5,"")))))</f>
        <v/>
      </c>
      <c r="O822" s="176"/>
      <c r="P822" s="178" t="str">
        <f>IF('DATA - Baseline'!P822="","",'DATA - Baseline'!P822)</f>
        <v/>
      </c>
      <c r="Q822" s="178" t="str">
        <f>IF('DATA - Baseline'!Q822="Boy",1,IF('DATA - Baseline'!Q822="Girl",2,""))</f>
        <v/>
      </c>
      <c r="R822" s="192" t="str">
        <f>IF('DATA - Baseline'!R822&gt;0,'DATA - Baseline'!R822,"")</f>
        <v/>
      </c>
      <c r="S822" s="178" t="str">
        <f>IF('DATA - Baseline'!S822="Less than 0.5km",1,IF('DATA - Baseline'!S822="0.51 to 1.59km",2,IF('DATA - Baseline'!S822="1.6 to 3km",3,IF('DATA - Baseline'!S822="Over 3km",4, ""))))</f>
        <v/>
      </c>
      <c r="T822" s="126"/>
      <c r="U822" s="135"/>
      <c r="V822" s="135"/>
      <c r="W822" s="135"/>
      <c r="X822" s="135"/>
      <c r="Y822" s="135"/>
      <c r="Z822" s="178" t="str">
        <f>IF('DATA - Baseline'!Z822="STRONGLY AGREE",1,IF('DATA - Baseline'!Z822="AGREE",2,IF('DATA - Baseline'!Z822="DISAGREE",3,IF('DATA - Baseline'!Z822="STRONGLY DISAGREE",4, ""))))</f>
        <v/>
      </c>
      <c r="AA822" s="178" t="str">
        <f>IF(C822="","",(IF(COUNTA('DATA - Baseline'!AB822:AV822)&gt;0,1,2)))</f>
        <v/>
      </c>
      <c r="AB822" s="152"/>
      <c r="AC822" s="153"/>
      <c r="AD822" s="153"/>
      <c r="AE822" s="153"/>
      <c r="AF822" s="153"/>
      <c r="AG822" s="153"/>
      <c r="AH822" s="151"/>
      <c r="AI822" s="156"/>
      <c r="AJ822" s="156"/>
      <c r="AK822" s="156"/>
      <c r="AL822" s="156"/>
      <c r="AM822" s="156"/>
      <c r="AN822" s="156"/>
      <c r="AO822" s="157"/>
      <c r="AP822" s="158"/>
      <c r="AQ822" s="158"/>
      <c r="AR822" s="158"/>
      <c r="AS822" s="158"/>
      <c r="AT822" s="158"/>
      <c r="AU822" s="158"/>
      <c r="AV822" s="158"/>
      <c r="AW822" s="178" t="str">
        <f>IF('DATA - Baseline'!AW822="Relaxed",1,IF('DATA - Baseline'!AW822="Rushed",2,IF('DATA - Baseline'!AW822="Happy",3,IF('DATA - Baseline'!AW822="Tired",4,""))))</f>
        <v/>
      </c>
      <c r="AX822" s="178" t="str">
        <f>IF('DATA - Baseline'!AX822="Relaxed",1,IF('DATA - Baseline'!AX822="Rushed",2,IF('DATA - Baseline'!AX822="Happy",3,IF('DATA - Baseline'!AX822="Tired",4,""))))</f>
        <v/>
      </c>
      <c r="AY822" s="154"/>
      <c r="AZ822" s="314" t="str">
        <f>IF('DATA - Baseline'!AZ822="Yes",1,IF('DATA - Baseline'!AZ822="No",2,""))</f>
        <v/>
      </c>
      <c r="BA822" s="273"/>
      <c r="BB822" s="159"/>
      <c r="BC822" s="159"/>
      <c r="BE822" s="175"/>
    </row>
    <row r="823" spans="1:57" s="132" customFormat="1" ht="15" x14ac:dyDescent="0.3">
      <c r="A823" s="148"/>
      <c r="B823" s="149"/>
      <c r="C823" s="236" t="str">
        <f t="shared" si="12"/>
        <v/>
      </c>
      <c r="D823" s="198" t="str">
        <f>IF('DATA - Baseline'!D823="","",'DATA - Baseline'!D823)</f>
        <v/>
      </c>
      <c r="E823" s="178" t="str">
        <f>IF('DATA - Baseline'!E823="","",'DATA - Baseline'!E823)</f>
        <v/>
      </c>
      <c r="F823" s="178" t="str">
        <f>IF('DATA - Baseline'!F823="","",'DATA - Baseline'!F823)</f>
        <v/>
      </c>
      <c r="G823" s="178" t="str">
        <f>IF('DATA - Baseline'!G822="","",INDEX(Codes,MATCH('DATA - Baseline'!G822,Modes,0)))</f>
        <v/>
      </c>
      <c r="H823" s="178"/>
      <c r="I823" s="178" t="str">
        <f>IF('DATA - Baseline'!I823="","",INDEX(Codes,MATCH('DATA - Baseline'!I823,Modes,0)))</f>
        <v/>
      </c>
      <c r="J823" s="134"/>
      <c r="K823" s="192" t="str">
        <f>IF('DATA - Baseline'!K823=0,"",IF('DATA - Baseline'!K823="","",'DATA - Baseline'!K823))</f>
        <v/>
      </c>
      <c r="L823" s="192" t="str">
        <f>IF('DATA - Baseline'!L823="Yes",1,IF('DATA - Baseline'!L823="No",2,""))</f>
        <v/>
      </c>
      <c r="M823" s="192" t="str">
        <f>IF('DATA - Baseline'!M823="Yes",1,IF('DATA - Baseline'!M823="No",2,""))</f>
        <v/>
      </c>
      <c r="N823" s="178" t="str">
        <f>IF('DATA - Baseline'!N823="Relaxed",1,IF('DATA - Baseline'!N823="Rushed",2,IF('DATA - Baseline'!N823="Happy",3,IF('DATA - Baseline'!N823="Frustrated",4,IF('DATA - Baseline'!N823="Other",5,"")))))</f>
        <v/>
      </c>
      <c r="O823" s="176"/>
      <c r="P823" s="178" t="str">
        <f>IF('DATA - Baseline'!P823="","",'DATA - Baseline'!P823)</f>
        <v/>
      </c>
      <c r="Q823" s="178" t="str">
        <f>IF('DATA - Baseline'!Q823="Boy",1,IF('DATA - Baseline'!Q823="Girl",2,""))</f>
        <v/>
      </c>
      <c r="R823" s="192" t="str">
        <f>IF('DATA - Baseline'!R823&gt;0,'DATA - Baseline'!R823,"")</f>
        <v/>
      </c>
      <c r="S823" s="178" t="str">
        <f>IF('DATA - Baseline'!S823="Less than 0.5km",1,IF('DATA - Baseline'!S823="0.51 to 1.59km",2,IF('DATA - Baseline'!S823="1.6 to 3km",3,IF('DATA - Baseline'!S823="Over 3km",4, ""))))</f>
        <v/>
      </c>
      <c r="T823" s="126"/>
      <c r="U823" s="135"/>
      <c r="V823" s="135"/>
      <c r="W823" s="135"/>
      <c r="X823" s="135"/>
      <c r="Y823" s="135"/>
      <c r="Z823" s="178" t="str">
        <f>IF('DATA - Baseline'!Z823="STRONGLY AGREE",1,IF('DATA - Baseline'!Z823="AGREE",2,IF('DATA - Baseline'!Z823="DISAGREE",3,IF('DATA - Baseline'!Z823="STRONGLY DISAGREE",4, ""))))</f>
        <v/>
      </c>
      <c r="AA823" s="178" t="str">
        <f>IF(C823="","",(IF(COUNTA('DATA - Baseline'!AB823:AV823)&gt;0,1,2)))</f>
        <v/>
      </c>
      <c r="AB823" s="152"/>
      <c r="AC823" s="153"/>
      <c r="AD823" s="153"/>
      <c r="AE823" s="153"/>
      <c r="AF823" s="153"/>
      <c r="AG823" s="153"/>
      <c r="AH823" s="151"/>
      <c r="AI823" s="156"/>
      <c r="AJ823" s="156"/>
      <c r="AK823" s="156"/>
      <c r="AL823" s="156"/>
      <c r="AM823" s="156"/>
      <c r="AN823" s="156"/>
      <c r="AO823" s="157"/>
      <c r="AP823" s="158"/>
      <c r="AQ823" s="158"/>
      <c r="AR823" s="158"/>
      <c r="AS823" s="158"/>
      <c r="AT823" s="158"/>
      <c r="AU823" s="158"/>
      <c r="AV823" s="158"/>
      <c r="AW823" s="178" t="str">
        <f>IF('DATA - Baseline'!AW823="Relaxed",1,IF('DATA - Baseline'!AW823="Rushed",2,IF('DATA - Baseline'!AW823="Happy",3,IF('DATA - Baseline'!AW823="Tired",4,""))))</f>
        <v/>
      </c>
      <c r="AX823" s="178" t="str">
        <f>IF('DATA - Baseline'!AX823="Relaxed",1,IF('DATA - Baseline'!AX823="Rushed",2,IF('DATA - Baseline'!AX823="Happy",3,IF('DATA - Baseline'!AX823="Tired",4,""))))</f>
        <v/>
      </c>
      <c r="AY823" s="154"/>
      <c r="AZ823" s="314" t="str">
        <f>IF('DATA - Baseline'!AZ823="Yes",1,IF('DATA - Baseline'!AZ823="No",2,""))</f>
        <v/>
      </c>
      <c r="BA823" s="273"/>
      <c r="BB823" s="159"/>
      <c r="BC823" s="159"/>
      <c r="BE823" s="175"/>
    </row>
    <row r="824" spans="1:57" s="132" customFormat="1" ht="15" x14ac:dyDescent="0.3">
      <c r="A824" s="148"/>
      <c r="B824" s="149"/>
      <c r="C824" s="236" t="str">
        <f t="shared" si="12"/>
        <v/>
      </c>
      <c r="D824" s="198" t="str">
        <f>IF('DATA - Baseline'!D824="","",'DATA - Baseline'!D824)</f>
        <v/>
      </c>
      <c r="E824" s="178" t="str">
        <f>IF('DATA - Baseline'!E824="","",'DATA - Baseline'!E824)</f>
        <v/>
      </c>
      <c r="F824" s="178" t="str">
        <f>IF('DATA - Baseline'!F824="","",'DATA - Baseline'!F824)</f>
        <v/>
      </c>
      <c r="G824" s="178" t="str">
        <f>IF('DATA - Baseline'!G823="","",INDEX(Codes,MATCH('DATA - Baseline'!G823,Modes,0)))</f>
        <v/>
      </c>
      <c r="H824" s="178"/>
      <c r="I824" s="178" t="str">
        <f>IF('DATA - Baseline'!I824="","",INDEX(Codes,MATCH('DATA - Baseline'!I824,Modes,0)))</f>
        <v/>
      </c>
      <c r="J824" s="134"/>
      <c r="K824" s="192" t="str">
        <f>IF('DATA - Baseline'!K824=0,"",IF('DATA - Baseline'!K824="","",'DATA - Baseline'!K824))</f>
        <v/>
      </c>
      <c r="L824" s="192" t="str">
        <f>IF('DATA - Baseline'!L824="Yes",1,IF('DATA - Baseline'!L824="No",2,""))</f>
        <v/>
      </c>
      <c r="M824" s="192" t="str">
        <f>IF('DATA - Baseline'!M824="Yes",1,IF('DATA - Baseline'!M824="No",2,""))</f>
        <v/>
      </c>
      <c r="N824" s="178" t="str">
        <f>IF('DATA - Baseline'!N824="Relaxed",1,IF('DATA - Baseline'!N824="Rushed",2,IF('DATA - Baseline'!N824="Happy",3,IF('DATA - Baseline'!N824="Frustrated",4,IF('DATA - Baseline'!N824="Other",5,"")))))</f>
        <v/>
      </c>
      <c r="O824" s="176"/>
      <c r="P824" s="178" t="str">
        <f>IF('DATA - Baseline'!P824="","",'DATA - Baseline'!P824)</f>
        <v/>
      </c>
      <c r="Q824" s="178" t="str">
        <f>IF('DATA - Baseline'!Q824="Boy",1,IF('DATA - Baseline'!Q824="Girl",2,""))</f>
        <v/>
      </c>
      <c r="R824" s="192" t="str">
        <f>IF('DATA - Baseline'!R824&gt;0,'DATA - Baseline'!R824,"")</f>
        <v/>
      </c>
      <c r="S824" s="178" t="str">
        <f>IF('DATA - Baseline'!S824="Less than 0.5km",1,IF('DATA - Baseline'!S824="0.51 to 1.59km",2,IF('DATA - Baseline'!S824="1.6 to 3km",3,IF('DATA - Baseline'!S824="Over 3km",4, ""))))</f>
        <v/>
      </c>
      <c r="T824" s="126"/>
      <c r="U824" s="135"/>
      <c r="V824" s="135"/>
      <c r="W824" s="135"/>
      <c r="X824" s="135"/>
      <c r="Y824" s="135"/>
      <c r="Z824" s="178" t="str">
        <f>IF('DATA - Baseline'!Z824="STRONGLY AGREE",1,IF('DATA - Baseline'!Z824="AGREE",2,IF('DATA - Baseline'!Z824="DISAGREE",3,IF('DATA - Baseline'!Z824="STRONGLY DISAGREE",4, ""))))</f>
        <v/>
      </c>
      <c r="AA824" s="178" t="str">
        <f>IF(C824="","",(IF(COUNTA('DATA - Baseline'!AB824:AV824)&gt;0,1,2)))</f>
        <v/>
      </c>
      <c r="AB824" s="152"/>
      <c r="AC824" s="153"/>
      <c r="AD824" s="153"/>
      <c r="AE824" s="153"/>
      <c r="AF824" s="153"/>
      <c r="AG824" s="153"/>
      <c r="AH824" s="151"/>
      <c r="AI824" s="156"/>
      <c r="AJ824" s="156"/>
      <c r="AK824" s="156"/>
      <c r="AL824" s="156"/>
      <c r="AM824" s="156"/>
      <c r="AN824" s="156"/>
      <c r="AO824" s="157"/>
      <c r="AP824" s="158"/>
      <c r="AQ824" s="158"/>
      <c r="AR824" s="158"/>
      <c r="AS824" s="158"/>
      <c r="AT824" s="158"/>
      <c r="AU824" s="158"/>
      <c r="AV824" s="158"/>
      <c r="AW824" s="178" t="str">
        <f>IF('DATA - Baseline'!AW824="Relaxed",1,IF('DATA - Baseline'!AW824="Rushed",2,IF('DATA - Baseline'!AW824="Happy",3,IF('DATA - Baseline'!AW824="Tired",4,""))))</f>
        <v/>
      </c>
      <c r="AX824" s="178" t="str">
        <f>IF('DATA - Baseline'!AX824="Relaxed",1,IF('DATA - Baseline'!AX824="Rushed",2,IF('DATA - Baseline'!AX824="Happy",3,IF('DATA - Baseline'!AX824="Tired",4,""))))</f>
        <v/>
      </c>
      <c r="AY824" s="154"/>
      <c r="AZ824" s="314" t="str">
        <f>IF('DATA - Baseline'!AZ824="Yes",1,IF('DATA - Baseline'!AZ824="No",2,""))</f>
        <v/>
      </c>
      <c r="BA824" s="273"/>
      <c r="BB824" s="159"/>
      <c r="BC824" s="159"/>
      <c r="BE824" s="175"/>
    </row>
    <row r="825" spans="1:57" s="132" customFormat="1" ht="15" x14ac:dyDescent="0.3">
      <c r="A825" s="148"/>
      <c r="B825" s="149"/>
      <c r="C825" s="236" t="str">
        <f t="shared" si="12"/>
        <v/>
      </c>
      <c r="D825" s="198" t="str">
        <f>IF('DATA - Baseline'!D825="","",'DATA - Baseline'!D825)</f>
        <v/>
      </c>
      <c r="E825" s="178" t="str">
        <f>IF('DATA - Baseline'!E825="","",'DATA - Baseline'!E825)</f>
        <v/>
      </c>
      <c r="F825" s="178" t="str">
        <f>IF('DATA - Baseline'!F825="","",'DATA - Baseline'!F825)</f>
        <v/>
      </c>
      <c r="G825" s="178" t="str">
        <f>IF('DATA - Baseline'!G824="","",INDEX(Codes,MATCH('DATA - Baseline'!G824,Modes,0)))</f>
        <v/>
      </c>
      <c r="H825" s="178"/>
      <c r="I825" s="178" t="str">
        <f>IF('DATA - Baseline'!I825="","",INDEX(Codes,MATCH('DATA - Baseline'!I825,Modes,0)))</f>
        <v/>
      </c>
      <c r="J825" s="134"/>
      <c r="K825" s="192" t="str">
        <f>IF('DATA - Baseline'!K825=0,"",IF('DATA - Baseline'!K825="","",'DATA - Baseline'!K825))</f>
        <v/>
      </c>
      <c r="L825" s="192" t="str">
        <f>IF('DATA - Baseline'!L825="Yes",1,IF('DATA - Baseline'!L825="No",2,""))</f>
        <v/>
      </c>
      <c r="M825" s="192" t="str">
        <f>IF('DATA - Baseline'!M825="Yes",1,IF('DATA - Baseline'!M825="No",2,""))</f>
        <v/>
      </c>
      <c r="N825" s="178" t="str">
        <f>IF('DATA - Baseline'!N825="Relaxed",1,IF('DATA - Baseline'!N825="Rushed",2,IF('DATA - Baseline'!N825="Happy",3,IF('DATA - Baseline'!N825="Frustrated",4,IF('DATA - Baseline'!N825="Other",5,"")))))</f>
        <v/>
      </c>
      <c r="O825" s="176"/>
      <c r="P825" s="178" t="str">
        <f>IF('DATA - Baseline'!P825="","",'DATA - Baseline'!P825)</f>
        <v/>
      </c>
      <c r="Q825" s="178" t="str">
        <f>IF('DATA - Baseline'!Q825="Boy",1,IF('DATA - Baseline'!Q825="Girl",2,""))</f>
        <v/>
      </c>
      <c r="R825" s="192" t="str">
        <f>IF('DATA - Baseline'!R825&gt;0,'DATA - Baseline'!R825,"")</f>
        <v/>
      </c>
      <c r="S825" s="178" t="str">
        <f>IF('DATA - Baseline'!S825="Less than 0.5km",1,IF('DATA - Baseline'!S825="0.51 to 1.59km",2,IF('DATA - Baseline'!S825="1.6 to 3km",3,IF('DATA - Baseline'!S825="Over 3km",4, ""))))</f>
        <v/>
      </c>
      <c r="T825" s="126"/>
      <c r="U825" s="135"/>
      <c r="V825" s="135"/>
      <c r="W825" s="135"/>
      <c r="X825" s="135"/>
      <c r="Y825" s="135"/>
      <c r="Z825" s="178" t="str">
        <f>IF('DATA - Baseline'!Z825="STRONGLY AGREE",1,IF('DATA - Baseline'!Z825="AGREE",2,IF('DATA - Baseline'!Z825="DISAGREE",3,IF('DATA - Baseline'!Z825="STRONGLY DISAGREE",4, ""))))</f>
        <v/>
      </c>
      <c r="AA825" s="178" t="str">
        <f>IF(C825="","",(IF(COUNTA('DATA - Baseline'!AB825:AV825)&gt;0,1,2)))</f>
        <v/>
      </c>
      <c r="AB825" s="152"/>
      <c r="AC825" s="153"/>
      <c r="AD825" s="153"/>
      <c r="AE825" s="153"/>
      <c r="AF825" s="153"/>
      <c r="AG825" s="153"/>
      <c r="AH825" s="151"/>
      <c r="AI825" s="156"/>
      <c r="AJ825" s="156"/>
      <c r="AK825" s="156"/>
      <c r="AL825" s="156"/>
      <c r="AM825" s="156"/>
      <c r="AN825" s="156"/>
      <c r="AO825" s="157"/>
      <c r="AP825" s="158"/>
      <c r="AQ825" s="158"/>
      <c r="AR825" s="158"/>
      <c r="AS825" s="158"/>
      <c r="AT825" s="158"/>
      <c r="AU825" s="158"/>
      <c r="AV825" s="158"/>
      <c r="AW825" s="178" t="str">
        <f>IF('DATA - Baseline'!AW825="Relaxed",1,IF('DATA - Baseline'!AW825="Rushed",2,IF('DATA - Baseline'!AW825="Happy",3,IF('DATA - Baseline'!AW825="Tired",4,""))))</f>
        <v/>
      </c>
      <c r="AX825" s="178" t="str">
        <f>IF('DATA - Baseline'!AX825="Relaxed",1,IF('DATA - Baseline'!AX825="Rushed",2,IF('DATA - Baseline'!AX825="Happy",3,IF('DATA - Baseline'!AX825="Tired",4,""))))</f>
        <v/>
      </c>
      <c r="AY825" s="154"/>
      <c r="AZ825" s="314" t="str">
        <f>IF('DATA - Baseline'!AZ825="Yes",1,IF('DATA - Baseline'!AZ825="No",2,""))</f>
        <v/>
      </c>
      <c r="BA825" s="273"/>
      <c r="BB825" s="159"/>
      <c r="BC825" s="159"/>
      <c r="BE825" s="175"/>
    </row>
    <row r="826" spans="1:57" s="132" customFormat="1" ht="15" x14ac:dyDescent="0.3">
      <c r="A826" s="148"/>
      <c r="B826" s="149"/>
      <c r="C826" s="236" t="str">
        <f t="shared" si="12"/>
        <v/>
      </c>
      <c r="D826" s="198" t="str">
        <f>IF('DATA - Baseline'!D826="","",'DATA - Baseline'!D826)</f>
        <v/>
      </c>
      <c r="E826" s="178" t="str">
        <f>IF('DATA - Baseline'!E826="","",'DATA - Baseline'!E826)</f>
        <v/>
      </c>
      <c r="F826" s="178" t="str">
        <f>IF('DATA - Baseline'!F826="","",'DATA - Baseline'!F826)</f>
        <v/>
      </c>
      <c r="G826" s="178" t="str">
        <f>IF('DATA - Baseline'!G825="","",INDEX(Codes,MATCH('DATA - Baseline'!G825,Modes,0)))</f>
        <v/>
      </c>
      <c r="H826" s="178"/>
      <c r="I826" s="178" t="str">
        <f>IF('DATA - Baseline'!I826="","",INDEX(Codes,MATCH('DATA - Baseline'!I826,Modes,0)))</f>
        <v/>
      </c>
      <c r="J826" s="134"/>
      <c r="K826" s="192" t="str">
        <f>IF('DATA - Baseline'!K826=0,"",IF('DATA - Baseline'!K826="","",'DATA - Baseline'!K826))</f>
        <v/>
      </c>
      <c r="L826" s="192" t="str">
        <f>IF('DATA - Baseline'!L826="Yes",1,IF('DATA - Baseline'!L826="No",2,""))</f>
        <v/>
      </c>
      <c r="M826" s="192" t="str">
        <f>IF('DATA - Baseline'!M826="Yes",1,IF('DATA - Baseline'!M826="No",2,""))</f>
        <v/>
      </c>
      <c r="N826" s="178" t="str">
        <f>IF('DATA - Baseline'!N826="Relaxed",1,IF('DATA - Baseline'!N826="Rushed",2,IF('DATA - Baseline'!N826="Happy",3,IF('DATA - Baseline'!N826="Frustrated",4,IF('DATA - Baseline'!N826="Other",5,"")))))</f>
        <v/>
      </c>
      <c r="O826" s="176"/>
      <c r="P826" s="178" t="str">
        <f>IF('DATA - Baseline'!P826="","",'DATA - Baseline'!P826)</f>
        <v/>
      </c>
      <c r="Q826" s="178" t="str">
        <f>IF('DATA - Baseline'!Q826="Boy",1,IF('DATA - Baseline'!Q826="Girl",2,""))</f>
        <v/>
      </c>
      <c r="R826" s="192" t="str">
        <f>IF('DATA - Baseline'!R826&gt;0,'DATA - Baseline'!R826,"")</f>
        <v/>
      </c>
      <c r="S826" s="178" t="str">
        <f>IF('DATA - Baseline'!S826="Less than 0.5km",1,IF('DATA - Baseline'!S826="0.51 to 1.59km",2,IF('DATA - Baseline'!S826="1.6 to 3km",3,IF('DATA - Baseline'!S826="Over 3km",4, ""))))</f>
        <v/>
      </c>
      <c r="T826" s="126"/>
      <c r="U826" s="135"/>
      <c r="V826" s="135"/>
      <c r="W826" s="135"/>
      <c r="X826" s="135"/>
      <c r="Y826" s="135"/>
      <c r="Z826" s="178" t="str">
        <f>IF('DATA - Baseline'!Z826="STRONGLY AGREE",1,IF('DATA - Baseline'!Z826="AGREE",2,IF('DATA - Baseline'!Z826="DISAGREE",3,IF('DATA - Baseline'!Z826="STRONGLY DISAGREE",4, ""))))</f>
        <v/>
      </c>
      <c r="AA826" s="178" t="str">
        <f>IF(C826="","",(IF(COUNTA('DATA - Baseline'!AB826:AV826)&gt;0,1,2)))</f>
        <v/>
      </c>
      <c r="AB826" s="152"/>
      <c r="AC826" s="153"/>
      <c r="AD826" s="153"/>
      <c r="AE826" s="153"/>
      <c r="AF826" s="153"/>
      <c r="AG826" s="153"/>
      <c r="AH826" s="151"/>
      <c r="AI826" s="156"/>
      <c r="AJ826" s="156"/>
      <c r="AK826" s="156"/>
      <c r="AL826" s="156"/>
      <c r="AM826" s="156"/>
      <c r="AN826" s="156"/>
      <c r="AO826" s="157"/>
      <c r="AP826" s="158"/>
      <c r="AQ826" s="158"/>
      <c r="AR826" s="158"/>
      <c r="AS826" s="158"/>
      <c r="AT826" s="158"/>
      <c r="AU826" s="158"/>
      <c r="AV826" s="158"/>
      <c r="AW826" s="178" t="str">
        <f>IF('DATA - Baseline'!AW826="Relaxed",1,IF('DATA - Baseline'!AW826="Rushed",2,IF('DATA - Baseline'!AW826="Happy",3,IF('DATA - Baseline'!AW826="Tired",4,""))))</f>
        <v/>
      </c>
      <c r="AX826" s="178" t="str">
        <f>IF('DATA - Baseline'!AX826="Relaxed",1,IF('DATA - Baseline'!AX826="Rushed",2,IF('DATA - Baseline'!AX826="Happy",3,IF('DATA - Baseline'!AX826="Tired",4,""))))</f>
        <v/>
      </c>
      <c r="AY826" s="154"/>
      <c r="AZ826" s="314" t="str">
        <f>IF('DATA - Baseline'!AZ826="Yes",1,IF('DATA - Baseline'!AZ826="No",2,""))</f>
        <v/>
      </c>
      <c r="BA826" s="273"/>
      <c r="BB826" s="159"/>
      <c r="BC826" s="159"/>
      <c r="BE826" s="175"/>
    </row>
    <row r="827" spans="1:57" s="132" customFormat="1" ht="15" x14ac:dyDescent="0.3">
      <c r="A827" s="148"/>
      <c r="B827" s="149"/>
      <c r="C827" s="236" t="str">
        <f t="shared" si="12"/>
        <v/>
      </c>
      <c r="D827" s="198" t="str">
        <f>IF('DATA - Baseline'!D827="","",'DATA - Baseline'!D827)</f>
        <v/>
      </c>
      <c r="E827" s="178" t="str">
        <f>IF('DATA - Baseline'!E827="","",'DATA - Baseline'!E827)</f>
        <v/>
      </c>
      <c r="F827" s="178" t="str">
        <f>IF('DATA - Baseline'!F827="","",'DATA - Baseline'!F827)</f>
        <v/>
      </c>
      <c r="G827" s="178" t="str">
        <f>IF('DATA - Baseline'!G826="","",INDEX(Codes,MATCH('DATA - Baseline'!G826,Modes,0)))</f>
        <v/>
      </c>
      <c r="H827" s="178"/>
      <c r="I827" s="178" t="str">
        <f>IF('DATA - Baseline'!I827="","",INDEX(Codes,MATCH('DATA - Baseline'!I827,Modes,0)))</f>
        <v/>
      </c>
      <c r="J827" s="134"/>
      <c r="K827" s="192" t="str">
        <f>IF('DATA - Baseline'!K827=0,"",IF('DATA - Baseline'!K827="","",'DATA - Baseline'!K827))</f>
        <v/>
      </c>
      <c r="L827" s="192" t="str">
        <f>IF('DATA - Baseline'!L827="Yes",1,IF('DATA - Baseline'!L827="No",2,""))</f>
        <v/>
      </c>
      <c r="M827" s="192" t="str">
        <f>IF('DATA - Baseline'!M827="Yes",1,IF('DATA - Baseline'!M827="No",2,""))</f>
        <v/>
      </c>
      <c r="N827" s="178" t="str">
        <f>IF('DATA - Baseline'!N827="Relaxed",1,IF('DATA - Baseline'!N827="Rushed",2,IF('DATA - Baseline'!N827="Happy",3,IF('DATA - Baseline'!N827="Frustrated",4,IF('DATA - Baseline'!N827="Other",5,"")))))</f>
        <v/>
      </c>
      <c r="O827" s="176"/>
      <c r="P827" s="178" t="str">
        <f>IF('DATA - Baseline'!P827="","",'DATA - Baseline'!P827)</f>
        <v/>
      </c>
      <c r="Q827" s="178" t="str">
        <f>IF('DATA - Baseline'!Q827="Boy",1,IF('DATA - Baseline'!Q827="Girl",2,""))</f>
        <v/>
      </c>
      <c r="R827" s="192" t="str">
        <f>IF('DATA - Baseline'!R827&gt;0,'DATA - Baseline'!R827,"")</f>
        <v/>
      </c>
      <c r="S827" s="178" t="str">
        <f>IF('DATA - Baseline'!S827="Less than 0.5km",1,IF('DATA - Baseline'!S827="0.51 to 1.59km",2,IF('DATA - Baseline'!S827="1.6 to 3km",3,IF('DATA - Baseline'!S827="Over 3km",4, ""))))</f>
        <v/>
      </c>
      <c r="T827" s="126"/>
      <c r="U827" s="135"/>
      <c r="V827" s="135"/>
      <c r="W827" s="135"/>
      <c r="X827" s="135"/>
      <c r="Y827" s="135"/>
      <c r="Z827" s="178" t="str">
        <f>IF('DATA - Baseline'!Z827="STRONGLY AGREE",1,IF('DATA - Baseline'!Z827="AGREE",2,IF('DATA - Baseline'!Z827="DISAGREE",3,IF('DATA - Baseline'!Z827="STRONGLY DISAGREE",4, ""))))</f>
        <v/>
      </c>
      <c r="AA827" s="178" t="str">
        <f>IF(C827="","",(IF(COUNTA('DATA - Baseline'!AB827:AV827)&gt;0,1,2)))</f>
        <v/>
      </c>
      <c r="AB827" s="152"/>
      <c r="AC827" s="153"/>
      <c r="AD827" s="153"/>
      <c r="AE827" s="153"/>
      <c r="AF827" s="153"/>
      <c r="AG827" s="153"/>
      <c r="AH827" s="151"/>
      <c r="AI827" s="156"/>
      <c r="AJ827" s="156"/>
      <c r="AK827" s="156"/>
      <c r="AL827" s="156"/>
      <c r="AM827" s="156"/>
      <c r="AN827" s="156"/>
      <c r="AO827" s="157"/>
      <c r="AP827" s="158"/>
      <c r="AQ827" s="158"/>
      <c r="AR827" s="158"/>
      <c r="AS827" s="158"/>
      <c r="AT827" s="158"/>
      <c r="AU827" s="158"/>
      <c r="AV827" s="158"/>
      <c r="AW827" s="178" t="str">
        <f>IF('DATA - Baseline'!AW827="Relaxed",1,IF('DATA - Baseline'!AW827="Rushed",2,IF('DATA - Baseline'!AW827="Happy",3,IF('DATA - Baseline'!AW827="Tired",4,""))))</f>
        <v/>
      </c>
      <c r="AX827" s="178" t="str">
        <f>IF('DATA - Baseline'!AX827="Relaxed",1,IF('DATA - Baseline'!AX827="Rushed",2,IF('DATA - Baseline'!AX827="Happy",3,IF('DATA - Baseline'!AX827="Tired",4,""))))</f>
        <v/>
      </c>
      <c r="AY827" s="154"/>
      <c r="AZ827" s="314" t="str">
        <f>IF('DATA - Baseline'!AZ827="Yes",1,IF('DATA - Baseline'!AZ827="No",2,""))</f>
        <v/>
      </c>
      <c r="BA827" s="273"/>
      <c r="BB827" s="159"/>
      <c r="BC827" s="159"/>
      <c r="BE827" s="175"/>
    </row>
    <row r="828" spans="1:57" s="132" customFormat="1" ht="15" x14ac:dyDescent="0.3">
      <c r="A828" s="148"/>
      <c r="B828" s="149"/>
      <c r="C828" s="236" t="str">
        <f t="shared" si="12"/>
        <v/>
      </c>
      <c r="D828" s="198" t="str">
        <f>IF('DATA - Baseline'!D828="","",'DATA - Baseline'!D828)</f>
        <v/>
      </c>
      <c r="E828" s="178" t="str">
        <f>IF('DATA - Baseline'!E828="","",'DATA - Baseline'!E828)</f>
        <v/>
      </c>
      <c r="F828" s="178" t="str">
        <f>IF('DATA - Baseline'!F828="","",'DATA - Baseline'!F828)</f>
        <v/>
      </c>
      <c r="G828" s="178" t="str">
        <f>IF('DATA - Baseline'!G827="","",INDEX(Codes,MATCH('DATA - Baseline'!G827,Modes,0)))</f>
        <v/>
      </c>
      <c r="H828" s="178"/>
      <c r="I828" s="178" t="str">
        <f>IF('DATA - Baseline'!I828="","",INDEX(Codes,MATCH('DATA - Baseline'!I828,Modes,0)))</f>
        <v/>
      </c>
      <c r="J828" s="134"/>
      <c r="K828" s="192" t="str">
        <f>IF('DATA - Baseline'!K828=0,"",IF('DATA - Baseline'!K828="","",'DATA - Baseline'!K828))</f>
        <v/>
      </c>
      <c r="L828" s="192" t="str">
        <f>IF('DATA - Baseline'!L828="Yes",1,IF('DATA - Baseline'!L828="No",2,""))</f>
        <v/>
      </c>
      <c r="M828" s="192" t="str">
        <f>IF('DATA - Baseline'!M828="Yes",1,IF('DATA - Baseline'!M828="No",2,""))</f>
        <v/>
      </c>
      <c r="N828" s="178" t="str">
        <f>IF('DATA - Baseline'!N828="Relaxed",1,IF('DATA - Baseline'!N828="Rushed",2,IF('DATA - Baseline'!N828="Happy",3,IF('DATA - Baseline'!N828="Frustrated",4,IF('DATA - Baseline'!N828="Other",5,"")))))</f>
        <v/>
      </c>
      <c r="O828" s="176"/>
      <c r="P828" s="178" t="str">
        <f>IF('DATA - Baseline'!P828="","",'DATA - Baseline'!P828)</f>
        <v/>
      </c>
      <c r="Q828" s="178" t="str">
        <f>IF('DATA - Baseline'!Q828="Boy",1,IF('DATA - Baseline'!Q828="Girl",2,""))</f>
        <v/>
      </c>
      <c r="R828" s="192" t="str">
        <f>IF('DATA - Baseline'!R828&gt;0,'DATA - Baseline'!R828,"")</f>
        <v/>
      </c>
      <c r="S828" s="178" t="str">
        <f>IF('DATA - Baseline'!S828="Less than 0.5km",1,IF('DATA - Baseline'!S828="0.51 to 1.59km",2,IF('DATA - Baseline'!S828="1.6 to 3km",3,IF('DATA - Baseline'!S828="Over 3km",4, ""))))</f>
        <v/>
      </c>
      <c r="T828" s="126"/>
      <c r="U828" s="135"/>
      <c r="V828" s="135"/>
      <c r="W828" s="135"/>
      <c r="X828" s="135"/>
      <c r="Y828" s="135"/>
      <c r="Z828" s="178" t="str">
        <f>IF('DATA - Baseline'!Z828="STRONGLY AGREE",1,IF('DATA - Baseline'!Z828="AGREE",2,IF('DATA - Baseline'!Z828="DISAGREE",3,IF('DATA - Baseline'!Z828="STRONGLY DISAGREE",4, ""))))</f>
        <v/>
      </c>
      <c r="AA828" s="178" t="str">
        <f>IF(C828="","",(IF(COUNTA('DATA - Baseline'!AB828:AV828)&gt;0,1,2)))</f>
        <v/>
      </c>
      <c r="AB828" s="152"/>
      <c r="AC828" s="153"/>
      <c r="AD828" s="153"/>
      <c r="AE828" s="153"/>
      <c r="AF828" s="153"/>
      <c r="AG828" s="153"/>
      <c r="AH828" s="151"/>
      <c r="AI828" s="156"/>
      <c r="AJ828" s="156"/>
      <c r="AK828" s="156"/>
      <c r="AL828" s="156"/>
      <c r="AM828" s="156"/>
      <c r="AN828" s="156"/>
      <c r="AO828" s="157"/>
      <c r="AP828" s="158"/>
      <c r="AQ828" s="158"/>
      <c r="AR828" s="158"/>
      <c r="AS828" s="158"/>
      <c r="AT828" s="158"/>
      <c r="AU828" s="158"/>
      <c r="AV828" s="158"/>
      <c r="AW828" s="178" t="str">
        <f>IF('DATA - Baseline'!AW828="Relaxed",1,IF('DATA - Baseline'!AW828="Rushed",2,IF('DATA - Baseline'!AW828="Happy",3,IF('DATA - Baseline'!AW828="Tired",4,""))))</f>
        <v/>
      </c>
      <c r="AX828" s="178" t="str">
        <f>IF('DATA - Baseline'!AX828="Relaxed",1,IF('DATA - Baseline'!AX828="Rushed",2,IF('DATA - Baseline'!AX828="Happy",3,IF('DATA - Baseline'!AX828="Tired",4,""))))</f>
        <v/>
      </c>
      <c r="AY828" s="154"/>
      <c r="AZ828" s="314" t="str">
        <f>IF('DATA - Baseline'!AZ828="Yes",1,IF('DATA - Baseline'!AZ828="No",2,""))</f>
        <v/>
      </c>
      <c r="BA828" s="273"/>
      <c r="BB828" s="159"/>
      <c r="BC828" s="159"/>
      <c r="BE828" s="175"/>
    </row>
    <row r="829" spans="1:57" s="132" customFormat="1" ht="15" x14ac:dyDescent="0.3">
      <c r="A829" s="148"/>
      <c r="B829" s="149"/>
      <c r="C829" s="236" t="str">
        <f t="shared" si="12"/>
        <v/>
      </c>
      <c r="D829" s="198" t="str">
        <f>IF('DATA - Baseline'!D829="","",'DATA - Baseline'!D829)</f>
        <v/>
      </c>
      <c r="E829" s="178" t="str">
        <f>IF('DATA - Baseline'!E829="","",'DATA - Baseline'!E829)</f>
        <v/>
      </c>
      <c r="F829" s="178" t="str">
        <f>IF('DATA - Baseline'!F829="","",'DATA - Baseline'!F829)</f>
        <v/>
      </c>
      <c r="G829" s="178" t="str">
        <f>IF('DATA - Baseline'!G828="","",INDEX(Codes,MATCH('DATA - Baseline'!G828,Modes,0)))</f>
        <v/>
      </c>
      <c r="H829" s="178"/>
      <c r="I829" s="178" t="str">
        <f>IF('DATA - Baseline'!I829="","",INDEX(Codes,MATCH('DATA - Baseline'!I829,Modes,0)))</f>
        <v/>
      </c>
      <c r="J829" s="134"/>
      <c r="K829" s="192" t="str">
        <f>IF('DATA - Baseline'!K829=0,"",IF('DATA - Baseline'!K829="","",'DATA - Baseline'!K829))</f>
        <v/>
      </c>
      <c r="L829" s="192" t="str">
        <f>IF('DATA - Baseline'!L829="Yes",1,IF('DATA - Baseline'!L829="No",2,""))</f>
        <v/>
      </c>
      <c r="M829" s="192" t="str">
        <f>IF('DATA - Baseline'!M829="Yes",1,IF('DATA - Baseline'!M829="No",2,""))</f>
        <v/>
      </c>
      <c r="N829" s="178" t="str">
        <f>IF('DATA - Baseline'!N829="Relaxed",1,IF('DATA - Baseline'!N829="Rushed",2,IF('DATA - Baseline'!N829="Happy",3,IF('DATA - Baseline'!N829="Frustrated",4,IF('DATA - Baseline'!N829="Other",5,"")))))</f>
        <v/>
      </c>
      <c r="O829" s="176"/>
      <c r="P829" s="178" t="str">
        <f>IF('DATA - Baseline'!P829="","",'DATA - Baseline'!P829)</f>
        <v/>
      </c>
      <c r="Q829" s="178" t="str">
        <f>IF('DATA - Baseline'!Q829="Boy",1,IF('DATA - Baseline'!Q829="Girl",2,""))</f>
        <v/>
      </c>
      <c r="R829" s="192" t="str">
        <f>IF('DATA - Baseline'!R829&gt;0,'DATA - Baseline'!R829,"")</f>
        <v/>
      </c>
      <c r="S829" s="178" t="str">
        <f>IF('DATA - Baseline'!S829="Less than 0.5km",1,IF('DATA - Baseline'!S829="0.51 to 1.59km",2,IF('DATA - Baseline'!S829="1.6 to 3km",3,IF('DATA - Baseline'!S829="Over 3km",4, ""))))</f>
        <v/>
      </c>
      <c r="T829" s="126"/>
      <c r="U829" s="135"/>
      <c r="V829" s="135"/>
      <c r="W829" s="135"/>
      <c r="X829" s="135"/>
      <c r="Y829" s="135"/>
      <c r="Z829" s="178" t="str">
        <f>IF('DATA - Baseline'!Z829="STRONGLY AGREE",1,IF('DATA - Baseline'!Z829="AGREE",2,IF('DATA - Baseline'!Z829="DISAGREE",3,IF('DATA - Baseline'!Z829="STRONGLY DISAGREE",4, ""))))</f>
        <v/>
      </c>
      <c r="AA829" s="178" t="str">
        <f>IF(C829="","",(IF(COUNTA('DATA - Baseline'!AB829:AV829)&gt;0,1,2)))</f>
        <v/>
      </c>
      <c r="AB829" s="152"/>
      <c r="AC829" s="153"/>
      <c r="AD829" s="153"/>
      <c r="AE829" s="153"/>
      <c r="AF829" s="153"/>
      <c r="AG829" s="153"/>
      <c r="AH829" s="151"/>
      <c r="AI829" s="156"/>
      <c r="AJ829" s="156"/>
      <c r="AK829" s="156"/>
      <c r="AL829" s="156"/>
      <c r="AM829" s="156"/>
      <c r="AN829" s="156"/>
      <c r="AO829" s="157"/>
      <c r="AP829" s="158"/>
      <c r="AQ829" s="158"/>
      <c r="AR829" s="158"/>
      <c r="AS829" s="158"/>
      <c r="AT829" s="158"/>
      <c r="AU829" s="158"/>
      <c r="AV829" s="158"/>
      <c r="AW829" s="178" t="str">
        <f>IF('DATA - Baseline'!AW829="Relaxed",1,IF('DATA - Baseline'!AW829="Rushed",2,IF('DATA - Baseline'!AW829="Happy",3,IF('DATA - Baseline'!AW829="Tired",4,""))))</f>
        <v/>
      </c>
      <c r="AX829" s="178" t="str">
        <f>IF('DATA - Baseline'!AX829="Relaxed",1,IF('DATA - Baseline'!AX829="Rushed",2,IF('DATA - Baseline'!AX829="Happy",3,IF('DATA - Baseline'!AX829="Tired",4,""))))</f>
        <v/>
      </c>
      <c r="AY829" s="154"/>
      <c r="AZ829" s="314" t="str">
        <f>IF('DATA - Baseline'!AZ829="Yes",1,IF('DATA - Baseline'!AZ829="No",2,""))</f>
        <v/>
      </c>
      <c r="BA829" s="273"/>
      <c r="BB829" s="159"/>
      <c r="BC829" s="159"/>
      <c r="BE829" s="175"/>
    </row>
    <row r="830" spans="1:57" s="132" customFormat="1" ht="15" x14ac:dyDescent="0.3">
      <c r="A830" s="148"/>
      <c r="B830" s="149"/>
      <c r="C830" s="236" t="str">
        <f t="shared" si="12"/>
        <v/>
      </c>
      <c r="D830" s="198" t="str">
        <f>IF('DATA - Baseline'!D830="","",'DATA - Baseline'!D830)</f>
        <v/>
      </c>
      <c r="E830" s="178" t="str">
        <f>IF('DATA - Baseline'!E830="","",'DATA - Baseline'!E830)</f>
        <v/>
      </c>
      <c r="F830" s="178" t="str">
        <f>IF('DATA - Baseline'!F830="","",'DATA - Baseline'!F830)</f>
        <v/>
      </c>
      <c r="G830" s="178" t="str">
        <f>IF('DATA - Baseline'!G829="","",INDEX(Codes,MATCH('DATA - Baseline'!G829,Modes,0)))</f>
        <v/>
      </c>
      <c r="H830" s="178"/>
      <c r="I830" s="178" t="str">
        <f>IF('DATA - Baseline'!I830="","",INDEX(Codes,MATCH('DATA - Baseline'!I830,Modes,0)))</f>
        <v/>
      </c>
      <c r="J830" s="134"/>
      <c r="K830" s="192" t="str">
        <f>IF('DATA - Baseline'!K830=0,"",IF('DATA - Baseline'!K830="","",'DATA - Baseline'!K830))</f>
        <v/>
      </c>
      <c r="L830" s="192" t="str">
        <f>IF('DATA - Baseline'!L830="Yes",1,IF('DATA - Baseline'!L830="No",2,""))</f>
        <v/>
      </c>
      <c r="M830" s="192" t="str">
        <f>IF('DATA - Baseline'!M830="Yes",1,IF('DATA - Baseline'!M830="No",2,""))</f>
        <v/>
      </c>
      <c r="N830" s="178" t="str">
        <f>IF('DATA - Baseline'!N830="Relaxed",1,IF('DATA - Baseline'!N830="Rushed",2,IF('DATA - Baseline'!N830="Happy",3,IF('DATA - Baseline'!N830="Frustrated",4,IF('DATA - Baseline'!N830="Other",5,"")))))</f>
        <v/>
      </c>
      <c r="O830" s="176"/>
      <c r="P830" s="178" t="str">
        <f>IF('DATA - Baseline'!P830="","",'DATA - Baseline'!P830)</f>
        <v/>
      </c>
      <c r="Q830" s="178" t="str">
        <f>IF('DATA - Baseline'!Q830="Boy",1,IF('DATA - Baseline'!Q830="Girl",2,""))</f>
        <v/>
      </c>
      <c r="R830" s="192" t="str">
        <f>IF('DATA - Baseline'!R830&gt;0,'DATA - Baseline'!R830,"")</f>
        <v/>
      </c>
      <c r="S830" s="178" t="str">
        <f>IF('DATA - Baseline'!S830="Less than 0.5km",1,IF('DATA - Baseline'!S830="0.51 to 1.59km",2,IF('DATA - Baseline'!S830="1.6 to 3km",3,IF('DATA - Baseline'!S830="Over 3km",4, ""))))</f>
        <v/>
      </c>
      <c r="T830" s="126"/>
      <c r="U830" s="135"/>
      <c r="V830" s="135"/>
      <c r="W830" s="135"/>
      <c r="X830" s="135"/>
      <c r="Y830" s="135"/>
      <c r="Z830" s="178" t="str">
        <f>IF('DATA - Baseline'!Z830="STRONGLY AGREE",1,IF('DATA - Baseline'!Z830="AGREE",2,IF('DATA - Baseline'!Z830="DISAGREE",3,IF('DATA - Baseline'!Z830="STRONGLY DISAGREE",4, ""))))</f>
        <v/>
      </c>
      <c r="AA830" s="178" t="str">
        <f>IF(C830="","",(IF(COUNTA('DATA - Baseline'!AB830:AV830)&gt;0,1,2)))</f>
        <v/>
      </c>
      <c r="AB830" s="152"/>
      <c r="AC830" s="153"/>
      <c r="AD830" s="153"/>
      <c r="AE830" s="153"/>
      <c r="AF830" s="153"/>
      <c r="AG830" s="153"/>
      <c r="AH830" s="151"/>
      <c r="AI830" s="156"/>
      <c r="AJ830" s="156"/>
      <c r="AK830" s="156"/>
      <c r="AL830" s="156"/>
      <c r="AM830" s="156"/>
      <c r="AN830" s="156"/>
      <c r="AO830" s="157"/>
      <c r="AP830" s="158"/>
      <c r="AQ830" s="158"/>
      <c r="AR830" s="158"/>
      <c r="AS830" s="158"/>
      <c r="AT830" s="158"/>
      <c r="AU830" s="158"/>
      <c r="AV830" s="158"/>
      <c r="AW830" s="178" t="str">
        <f>IF('DATA - Baseline'!AW830="Relaxed",1,IF('DATA - Baseline'!AW830="Rushed",2,IF('DATA - Baseline'!AW830="Happy",3,IF('DATA - Baseline'!AW830="Tired",4,""))))</f>
        <v/>
      </c>
      <c r="AX830" s="178" t="str">
        <f>IF('DATA - Baseline'!AX830="Relaxed",1,IF('DATA - Baseline'!AX830="Rushed",2,IF('DATA - Baseline'!AX830="Happy",3,IF('DATA - Baseline'!AX830="Tired",4,""))))</f>
        <v/>
      </c>
      <c r="AY830" s="154"/>
      <c r="AZ830" s="314" t="str">
        <f>IF('DATA - Baseline'!AZ830="Yes",1,IF('DATA - Baseline'!AZ830="No",2,""))</f>
        <v/>
      </c>
      <c r="BA830" s="273"/>
      <c r="BB830" s="159"/>
      <c r="BC830" s="159"/>
      <c r="BE830" s="175"/>
    </row>
    <row r="831" spans="1:57" s="132" customFormat="1" ht="15" x14ac:dyDescent="0.3">
      <c r="A831" s="148"/>
      <c r="B831" s="149"/>
      <c r="C831" s="236" t="str">
        <f t="shared" si="12"/>
        <v/>
      </c>
      <c r="D831" s="198" t="str">
        <f>IF('DATA - Baseline'!D831="","",'DATA - Baseline'!D831)</f>
        <v/>
      </c>
      <c r="E831" s="178" t="str">
        <f>IF('DATA - Baseline'!E831="","",'DATA - Baseline'!E831)</f>
        <v/>
      </c>
      <c r="F831" s="178" t="str">
        <f>IF('DATA - Baseline'!F831="","",'DATA - Baseline'!F831)</f>
        <v/>
      </c>
      <c r="G831" s="178" t="str">
        <f>IF('DATA - Baseline'!G830="","",INDEX(Codes,MATCH('DATA - Baseline'!G830,Modes,0)))</f>
        <v/>
      </c>
      <c r="H831" s="178"/>
      <c r="I831" s="178" t="str">
        <f>IF('DATA - Baseline'!I831="","",INDEX(Codes,MATCH('DATA - Baseline'!I831,Modes,0)))</f>
        <v/>
      </c>
      <c r="J831" s="134"/>
      <c r="K831" s="192" t="str">
        <f>IF('DATA - Baseline'!K831=0,"",IF('DATA - Baseline'!K831="","",'DATA - Baseline'!K831))</f>
        <v/>
      </c>
      <c r="L831" s="192" t="str">
        <f>IF('DATA - Baseline'!L831="Yes",1,IF('DATA - Baseline'!L831="No",2,""))</f>
        <v/>
      </c>
      <c r="M831" s="192" t="str">
        <f>IF('DATA - Baseline'!M831="Yes",1,IF('DATA - Baseline'!M831="No",2,""))</f>
        <v/>
      </c>
      <c r="N831" s="178" t="str">
        <f>IF('DATA - Baseline'!N831="Relaxed",1,IF('DATA - Baseline'!N831="Rushed",2,IF('DATA - Baseline'!N831="Happy",3,IF('DATA - Baseline'!N831="Frustrated",4,IF('DATA - Baseline'!N831="Other",5,"")))))</f>
        <v/>
      </c>
      <c r="O831" s="176"/>
      <c r="P831" s="178" t="str">
        <f>IF('DATA - Baseline'!P831="","",'DATA - Baseline'!P831)</f>
        <v/>
      </c>
      <c r="Q831" s="178" t="str">
        <f>IF('DATA - Baseline'!Q831="Boy",1,IF('DATA - Baseline'!Q831="Girl",2,""))</f>
        <v/>
      </c>
      <c r="R831" s="192" t="str">
        <f>IF('DATA - Baseline'!R831&gt;0,'DATA - Baseline'!R831,"")</f>
        <v/>
      </c>
      <c r="S831" s="178" t="str">
        <f>IF('DATA - Baseline'!S831="Less than 0.5km",1,IF('DATA - Baseline'!S831="0.51 to 1.59km",2,IF('DATA - Baseline'!S831="1.6 to 3km",3,IF('DATA - Baseline'!S831="Over 3km",4, ""))))</f>
        <v/>
      </c>
      <c r="T831" s="126"/>
      <c r="U831" s="135"/>
      <c r="V831" s="135"/>
      <c r="W831" s="135"/>
      <c r="X831" s="135"/>
      <c r="Y831" s="135"/>
      <c r="Z831" s="178" t="str">
        <f>IF('DATA - Baseline'!Z831="STRONGLY AGREE",1,IF('DATA - Baseline'!Z831="AGREE",2,IF('DATA - Baseline'!Z831="DISAGREE",3,IF('DATA - Baseline'!Z831="STRONGLY DISAGREE",4, ""))))</f>
        <v/>
      </c>
      <c r="AA831" s="178" t="str">
        <f>IF(C831="","",(IF(COUNTA('DATA - Baseline'!AB831:AV831)&gt;0,1,2)))</f>
        <v/>
      </c>
      <c r="AB831" s="152"/>
      <c r="AC831" s="153"/>
      <c r="AD831" s="153"/>
      <c r="AE831" s="153"/>
      <c r="AF831" s="153"/>
      <c r="AG831" s="153"/>
      <c r="AH831" s="151"/>
      <c r="AI831" s="156"/>
      <c r="AJ831" s="156"/>
      <c r="AK831" s="156"/>
      <c r="AL831" s="156"/>
      <c r="AM831" s="156"/>
      <c r="AN831" s="156"/>
      <c r="AO831" s="157"/>
      <c r="AP831" s="158"/>
      <c r="AQ831" s="158"/>
      <c r="AR831" s="158"/>
      <c r="AS831" s="158"/>
      <c r="AT831" s="158"/>
      <c r="AU831" s="158"/>
      <c r="AV831" s="158"/>
      <c r="AW831" s="178" t="str">
        <f>IF('DATA - Baseline'!AW831="Relaxed",1,IF('DATA - Baseline'!AW831="Rushed",2,IF('DATA - Baseline'!AW831="Happy",3,IF('DATA - Baseline'!AW831="Tired",4,""))))</f>
        <v/>
      </c>
      <c r="AX831" s="178" t="str">
        <f>IF('DATA - Baseline'!AX831="Relaxed",1,IF('DATA - Baseline'!AX831="Rushed",2,IF('DATA - Baseline'!AX831="Happy",3,IF('DATA - Baseline'!AX831="Tired",4,""))))</f>
        <v/>
      </c>
      <c r="AY831" s="154"/>
      <c r="AZ831" s="314" t="str">
        <f>IF('DATA - Baseline'!AZ831="Yes",1,IF('DATA - Baseline'!AZ831="No",2,""))</f>
        <v/>
      </c>
      <c r="BA831" s="273"/>
      <c r="BB831" s="159"/>
      <c r="BC831" s="159"/>
      <c r="BE831" s="175"/>
    </row>
    <row r="832" spans="1:57" s="132" customFormat="1" ht="15" x14ac:dyDescent="0.3">
      <c r="A832" s="148"/>
      <c r="B832" s="149"/>
      <c r="C832" s="236" t="str">
        <f t="shared" si="12"/>
        <v/>
      </c>
      <c r="D832" s="198" t="str">
        <f>IF('DATA - Baseline'!D832="","",'DATA - Baseline'!D832)</f>
        <v/>
      </c>
      <c r="E832" s="178" t="str">
        <f>IF('DATA - Baseline'!E832="","",'DATA - Baseline'!E832)</f>
        <v/>
      </c>
      <c r="F832" s="178" t="str">
        <f>IF('DATA - Baseline'!F832="","",'DATA - Baseline'!F832)</f>
        <v/>
      </c>
      <c r="G832" s="178" t="str">
        <f>IF('DATA - Baseline'!G831="","",INDEX(Codes,MATCH('DATA - Baseline'!G831,Modes,0)))</f>
        <v/>
      </c>
      <c r="H832" s="178"/>
      <c r="I832" s="178" t="str">
        <f>IF('DATA - Baseline'!I832="","",INDEX(Codes,MATCH('DATA - Baseline'!I832,Modes,0)))</f>
        <v/>
      </c>
      <c r="J832" s="134"/>
      <c r="K832" s="192" t="str">
        <f>IF('DATA - Baseline'!K832=0,"",IF('DATA - Baseline'!K832="","",'DATA - Baseline'!K832))</f>
        <v/>
      </c>
      <c r="L832" s="192" t="str">
        <f>IF('DATA - Baseline'!L832="Yes",1,IF('DATA - Baseline'!L832="No",2,""))</f>
        <v/>
      </c>
      <c r="M832" s="192" t="str">
        <f>IF('DATA - Baseline'!M832="Yes",1,IF('DATA - Baseline'!M832="No",2,""))</f>
        <v/>
      </c>
      <c r="N832" s="178" t="str">
        <f>IF('DATA - Baseline'!N832="Relaxed",1,IF('DATA - Baseline'!N832="Rushed",2,IF('DATA - Baseline'!N832="Happy",3,IF('DATA - Baseline'!N832="Frustrated",4,IF('DATA - Baseline'!N832="Other",5,"")))))</f>
        <v/>
      </c>
      <c r="O832" s="176"/>
      <c r="P832" s="178" t="str">
        <f>IF('DATA - Baseline'!P832="","",'DATA - Baseline'!P832)</f>
        <v/>
      </c>
      <c r="Q832" s="178" t="str">
        <f>IF('DATA - Baseline'!Q832="Boy",1,IF('DATA - Baseline'!Q832="Girl",2,""))</f>
        <v/>
      </c>
      <c r="R832" s="192" t="str">
        <f>IF('DATA - Baseline'!R832&gt;0,'DATA - Baseline'!R832,"")</f>
        <v/>
      </c>
      <c r="S832" s="178" t="str">
        <f>IF('DATA - Baseline'!S832="Less than 0.5km",1,IF('DATA - Baseline'!S832="0.51 to 1.59km",2,IF('DATA - Baseline'!S832="1.6 to 3km",3,IF('DATA - Baseline'!S832="Over 3km",4, ""))))</f>
        <v/>
      </c>
      <c r="T832" s="126"/>
      <c r="U832" s="135"/>
      <c r="V832" s="135"/>
      <c r="W832" s="135"/>
      <c r="X832" s="135"/>
      <c r="Y832" s="135"/>
      <c r="Z832" s="178" t="str">
        <f>IF('DATA - Baseline'!Z832="STRONGLY AGREE",1,IF('DATA - Baseline'!Z832="AGREE",2,IF('DATA - Baseline'!Z832="DISAGREE",3,IF('DATA - Baseline'!Z832="STRONGLY DISAGREE",4, ""))))</f>
        <v/>
      </c>
      <c r="AA832" s="178" t="str">
        <f>IF(C832="","",(IF(COUNTA('DATA - Baseline'!AB832:AV832)&gt;0,1,2)))</f>
        <v/>
      </c>
      <c r="AB832" s="152"/>
      <c r="AC832" s="153"/>
      <c r="AD832" s="153"/>
      <c r="AE832" s="153"/>
      <c r="AF832" s="153"/>
      <c r="AG832" s="153"/>
      <c r="AH832" s="151"/>
      <c r="AI832" s="156"/>
      <c r="AJ832" s="156"/>
      <c r="AK832" s="156"/>
      <c r="AL832" s="156"/>
      <c r="AM832" s="156"/>
      <c r="AN832" s="156"/>
      <c r="AO832" s="157"/>
      <c r="AP832" s="158"/>
      <c r="AQ832" s="158"/>
      <c r="AR832" s="158"/>
      <c r="AS832" s="158"/>
      <c r="AT832" s="158"/>
      <c r="AU832" s="158"/>
      <c r="AV832" s="158"/>
      <c r="AW832" s="178" t="str">
        <f>IF('DATA - Baseline'!AW832="Relaxed",1,IF('DATA - Baseline'!AW832="Rushed",2,IF('DATA - Baseline'!AW832="Happy",3,IF('DATA - Baseline'!AW832="Tired",4,""))))</f>
        <v/>
      </c>
      <c r="AX832" s="178" t="str">
        <f>IF('DATA - Baseline'!AX832="Relaxed",1,IF('DATA - Baseline'!AX832="Rushed",2,IF('DATA - Baseline'!AX832="Happy",3,IF('DATA - Baseline'!AX832="Tired",4,""))))</f>
        <v/>
      </c>
      <c r="AY832" s="154"/>
      <c r="AZ832" s="314" t="str">
        <f>IF('DATA - Baseline'!AZ832="Yes",1,IF('DATA - Baseline'!AZ832="No",2,""))</f>
        <v/>
      </c>
      <c r="BA832" s="273"/>
      <c r="BB832" s="159"/>
      <c r="BC832" s="159"/>
      <c r="BE832" s="175"/>
    </row>
    <row r="833" spans="1:57" s="132" customFormat="1" ht="15" x14ac:dyDescent="0.3">
      <c r="A833" s="148"/>
      <c r="B833" s="149"/>
      <c r="C833" s="236" t="str">
        <f t="shared" si="12"/>
        <v/>
      </c>
      <c r="D833" s="198" t="str">
        <f>IF('DATA - Baseline'!D833="","",'DATA - Baseline'!D833)</f>
        <v/>
      </c>
      <c r="E833" s="178" t="str">
        <f>IF('DATA - Baseline'!E833="","",'DATA - Baseline'!E833)</f>
        <v/>
      </c>
      <c r="F833" s="178" t="str">
        <f>IF('DATA - Baseline'!F833="","",'DATA - Baseline'!F833)</f>
        <v/>
      </c>
      <c r="G833" s="178" t="str">
        <f>IF('DATA - Baseline'!G832="","",INDEX(Codes,MATCH('DATA - Baseline'!G832,Modes,0)))</f>
        <v/>
      </c>
      <c r="H833" s="178"/>
      <c r="I833" s="178" t="str">
        <f>IF('DATA - Baseline'!I833="","",INDEX(Codes,MATCH('DATA - Baseline'!I833,Modes,0)))</f>
        <v/>
      </c>
      <c r="J833" s="134"/>
      <c r="K833" s="192" t="str">
        <f>IF('DATA - Baseline'!K833=0,"",IF('DATA - Baseline'!K833="","",'DATA - Baseline'!K833))</f>
        <v/>
      </c>
      <c r="L833" s="192" t="str">
        <f>IF('DATA - Baseline'!L833="Yes",1,IF('DATA - Baseline'!L833="No",2,""))</f>
        <v/>
      </c>
      <c r="M833" s="192" t="str">
        <f>IF('DATA - Baseline'!M833="Yes",1,IF('DATA - Baseline'!M833="No",2,""))</f>
        <v/>
      </c>
      <c r="N833" s="178" t="str">
        <f>IF('DATA - Baseline'!N833="Relaxed",1,IF('DATA - Baseline'!N833="Rushed",2,IF('DATA - Baseline'!N833="Happy",3,IF('DATA - Baseline'!N833="Frustrated",4,IF('DATA - Baseline'!N833="Other",5,"")))))</f>
        <v/>
      </c>
      <c r="O833" s="176"/>
      <c r="P833" s="178" t="str">
        <f>IF('DATA - Baseline'!P833="","",'DATA - Baseline'!P833)</f>
        <v/>
      </c>
      <c r="Q833" s="178" t="str">
        <f>IF('DATA - Baseline'!Q833="Boy",1,IF('DATA - Baseline'!Q833="Girl",2,""))</f>
        <v/>
      </c>
      <c r="R833" s="192" t="str">
        <f>IF('DATA - Baseline'!R833&gt;0,'DATA - Baseline'!R833,"")</f>
        <v/>
      </c>
      <c r="S833" s="178" t="str">
        <f>IF('DATA - Baseline'!S833="Less than 0.5km",1,IF('DATA - Baseline'!S833="0.51 to 1.59km",2,IF('DATA - Baseline'!S833="1.6 to 3km",3,IF('DATA - Baseline'!S833="Over 3km",4, ""))))</f>
        <v/>
      </c>
      <c r="T833" s="126"/>
      <c r="U833" s="135"/>
      <c r="V833" s="135"/>
      <c r="W833" s="135"/>
      <c r="X833" s="135"/>
      <c r="Y833" s="135"/>
      <c r="Z833" s="178" t="str">
        <f>IF('DATA - Baseline'!Z833="STRONGLY AGREE",1,IF('DATA - Baseline'!Z833="AGREE",2,IF('DATA - Baseline'!Z833="DISAGREE",3,IF('DATA - Baseline'!Z833="STRONGLY DISAGREE",4, ""))))</f>
        <v/>
      </c>
      <c r="AA833" s="178" t="str">
        <f>IF(C833="","",(IF(COUNTA('DATA - Baseline'!AB833:AV833)&gt;0,1,2)))</f>
        <v/>
      </c>
      <c r="AB833" s="152"/>
      <c r="AC833" s="153"/>
      <c r="AD833" s="153"/>
      <c r="AE833" s="153"/>
      <c r="AF833" s="153"/>
      <c r="AG833" s="153"/>
      <c r="AH833" s="151"/>
      <c r="AI833" s="156"/>
      <c r="AJ833" s="156"/>
      <c r="AK833" s="156"/>
      <c r="AL833" s="156"/>
      <c r="AM833" s="156"/>
      <c r="AN833" s="156"/>
      <c r="AO833" s="157"/>
      <c r="AP833" s="158"/>
      <c r="AQ833" s="158"/>
      <c r="AR833" s="158"/>
      <c r="AS833" s="158"/>
      <c r="AT833" s="158"/>
      <c r="AU833" s="158"/>
      <c r="AV833" s="158"/>
      <c r="AW833" s="178" t="str">
        <f>IF('DATA - Baseline'!AW833="Relaxed",1,IF('DATA - Baseline'!AW833="Rushed",2,IF('DATA - Baseline'!AW833="Happy",3,IF('DATA - Baseline'!AW833="Tired",4,""))))</f>
        <v/>
      </c>
      <c r="AX833" s="178" t="str">
        <f>IF('DATA - Baseline'!AX833="Relaxed",1,IF('DATA - Baseline'!AX833="Rushed",2,IF('DATA - Baseline'!AX833="Happy",3,IF('DATA - Baseline'!AX833="Tired",4,""))))</f>
        <v/>
      </c>
      <c r="AY833" s="154"/>
      <c r="AZ833" s="314" t="str">
        <f>IF('DATA - Baseline'!AZ833="Yes",1,IF('DATA - Baseline'!AZ833="No",2,""))</f>
        <v/>
      </c>
      <c r="BA833" s="273"/>
      <c r="BB833" s="159"/>
      <c r="BC833" s="159"/>
      <c r="BE833" s="175"/>
    </row>
    <row r="834" spans="1:57" s="132" customFormat="1" ht="15" x14ac:dyDescent="0.3">
      <c r="A834" s="148"/>
      <c r="B834" s="149"/>
      <c r="C834" s="236" t="str">
        <f t="shared" si="12"/>
        <v/>
      </c>
      <c r="D834" s="198" t="str">
        <f>IF('DATA - Baseline'!D834="","",'DATA - Baseline'!D834)</f>
        <v/>
      </c>
      <c r="E834" s="178" t="str">
        <f>IF('DATA - Baseline'!E834="","",'DATA - Baseline'!E834)</f>
        <v/>
      </c>
      <c r="F834" s="178" t="str">
        <f>IF('DATA - Baseline'!F834="","",'DATA - Baseline'!F834)</f>
        <v/>
      </c>
      <c r="G834" s="178" t="str">
        <f>IF('DATA - Baseline'!G833="","",INDEX(Codes,MATCH('DATA - Baseline'!G833,Modes,0)))</f>
        <v/>
      </c>
      <c r="H834" s="178"/>
      <c r="I834" s="178" t="str">
        <f>IF('DATA - Baseline'!I834="","",INDEX(Codes,MATCH('DATA - Baseline'!I834,Modes,0)))</f>
        <v/>
      </c>
      <c r="J834" s="134"/>
      <c r="K834" s="192" t="str">
        <f>IF('DATA - Baseline'!K834=0,"",IF('DATA - Baseline'!K834="","",'DATA - Baseline'!K834))</f>
        <v/>
      </c>
      <c r="L834" s="192" t="str">
        <f>IF('DATA - Baseline'!L834="Yes",1,IF('DATA - Baseline'!L834="No",2,""))</f>
        <v/>
      </c>
      <c r="M834" s="192" t="str">
        <f>IF('DATA - Baseline'!M834="Yes",1,IF('DATA - Baseline'!M834="No",2,""))</f>
        <v/>
      </c>
      <c r="N834" s="178" t="str">
        <f>IF('DATA - Baseline'!N834="Relaxed",1,IF('DATA - Baseline'!N834="Rushed",2,IF('DATA - Baseline'!N834="Happy",3,IF('DATA - Baseline'!N834="Frustrated",4,IF('DATA - Baseline'!N834="Other",5,"")))))</f>
        <v/>
      </c>
      <c r="O834" s="176"/>
      <c r="P834" s="178" t="str">
        <f>IF('DATA - Baseline'!P834="","",'DATA - Baseline'!P834)</f>
        <v/>
      </c>
      <c r="Q834" s="178" t="str">
        <f>IF('DATA - Baseline'!Q834="Boy",1,IF('DATA - Baseline'!Q834="Girl",2,""))</f>
        <v/>
      </c>
      <c r="R834" s="192" t="str">
        <f>IF('DATA - Baseline'!R834&gt;0,'DATA - Baseline'!R834,"")</f>
        <v/>
      </c>
      <c r="S834" s="178" t="str">
        <f>IF('DATA - Baseline'!S834="Less than 0.5km",1,IF('DATA - Baseline'!S834="0.51 to 1.59km",2,IF('DATA - Baseline'!S834="1.6 to 3km",3,IF('DATA - Baseline'!S834="Over 3km",4, ""))))</f>
        <v/>
      </c>
      <c r="T834" s="126"/>
      <c r="U834" s="135"/>
      <c r="V834" s="135"/>
      <c r="W834" s="135"/>
      <c r="X834" s="135"/>
      <c r="Y834" s="135"/>
      <c r="Z834" s="178" t="str">
        <f>IF('DATA - Baseline'!Z834="STRONGLY AGREE",1,IF('DATA - Baseline'!Z834="AGREE",2,IF('DATA - Baseline'!Z834="DISAGREE",3,IF('DATA - Baseline'!Z834="STRONGLY DISAGREE",4, ""))))</f>
        <v/>
      </c>
      <c r="AA834" s="178" t="str">
        <f>IF(C834="","",(IF(COUNTA('DATA - Baseline'!AB834:AV834)&gt;0,1,2)))</f>
        <v/>
      </c>
      <c r="AB834" s="152"/>
      <c r="AC834" s="153"/>
      <c r="AD834" s="153"/>
      <c r="AE834" s="153"/>
      <c r="AF834" s="153"/>
      <c r="AG834" s="153"/>
      <c r="AH834" s="151"/>
      <c r="AI834" s="156"/>
      <c r="AJ834" s="156"/>
      <c r="AK834" s="156"/>
      <c r="AL834" s="156"/>
      <c r="AM834" s="156"/>
      <c r="AN834" s="156"/>
      <c r="AO834" s="157"/>
      <c r="AP834" s="158"/>
      <c r="AQ834" s="158"/>
      <c r="AR834" s="158"/>
      <c r="AS834" s="158"/>
      <c r="AT834" s="158"/>
      <c r="AU834" s="158"/>
      <c r="AV834" s="158"/>
      <c r="AW834" s="178" t="str">
        <f>IF('DATA - Baseline'!AW834="Relaxed",1,IF('DATA - Baseline'!AW834="Rushed",2,IF('DATA - Baseline'!AW834="Happy",3,IF('DATA - Baseline'!AW834="Tired",4,""))))</f>
        <v/>
      </c>
      <c r="AX834" s="178" t="str">
        <f>IF('DATA - Baseline'!AX834="Relaxed",1,IF('DATA - Baseline'!AX834="Rushed",2,IF('DATA - Baseline'!AX834="Happy",3,IF('DATA - Baseline'!AX834="Tired",4,""))))</f>
        <v/>
      </c>
      <c r="AY834" s="154"/>
      <c r="AZ834" s="314" t="str">
        <f>IF('DATA - Baseline'!AZ834="Yes",1,IF('DATA - Baseline'!AZ834="No",2,""))</f>
        <v/>
      </c>
      <c r="BA834" s="273"/>
      <c r="BB834" s="159"/>
      <c r="BC834" s="159"/>
      <c r="BE834" s="175"/>
    </row>
    <row r="835" spans="1:57" s="132" customFormat="1" ht="15" x14ac:dyDescent="0.3">
      <c r="A835" s="148"/>
      <c r="B835" s="149"/>
      <c r="C835" s="236" t="str">
        <f t="shared" si="12"/>
        <v/>
      </c>
      <c r="D835" s="198" t="str">
        <f>IF('DATA - Baseline'!D835="","",'DATA - Baseline'!D835)</f>
        <v/>
      </c>
      <c r="E835" s="178" t="str">
        <f>IF('DATA - Baseline'!E835="","",'DATA - Baseline'!E835)</f>
        <v/>
      </c>
      <c r="F835" s="178" t="str">
        <f>IF('DATA - Baseline'!F835="","",'DATA - Baseline'!F835)</f>
        <v/>
      </c>
      <c r="G835" s="178" t="str">
        <f>IF('DATA - Baseline'!G834="","",INDEX(Codes,MATCH('DATA - Baseline'!G834,Modes,0)))</f>
        <v/>
      </c>
      <c r="H835" s="178"/>
      <c r="I835" s="178" t="str">
        <f>IF('DATA - Baseline'!I835="","",INDEX(Codes,MATCH('DATA - Baseline'!I835,Modes,0)))</f>
        <v/>
      </c>
      <c r="J835" s="134"/>
      <c r="K835" s="192" t="str">
        <f>IF('DATA - Baseline'!K835=0,"",IF('DATA - Baseline'!K835="","",'DATA - Baseline'!K835))</f>
        <v/>
      </c>
      <c r="L835" s="192" t="str">
        <f>IF('DATA - Baseline'!L835="Yes",1,IF('DATA - Baseline'!L835="No",2,""))</f>
        <v/>
      </c>
      <c r="M835" s="192" t="str">
        <f>IF('DATA - Baseline'!M835="Yes",1,IF('DATA - Baseline'!M835="No",2,""))</f>
        <v/>
      </c>
      <c r="N835" s="178" t="str">
        <f>IF('DATA - Baseline'!N835="Relaxed",1,IF('DATA - Baseline'!N835="Rushed",2,IF('DATA - Baseline'!N835="Happy",3,IF('DATA - Baseline'!N835="Frustrated",4,IF('DATA - Baseline'!N835="Other",5,"")))))</f>
        <v/>
      </c>
      <c r="O835" s="176"/>
      <c r="P835" s="178" t="str">
        <f>IF('DATA - Baseline'!P835="","",'DATA - Baseline'!P835)</f>
        <v/>
      </c>
      <c r="Q835" s="178" t="str">
        <f>IF('DATA - Baseline'!Q835="Boy",1,IF('DATA - Baseline'!Q835="Girl",2,""))</f>
        <v/>
      </c>
      <c r="R835" s="192" t="str">
        <f>IF('DATA - Baseline'!R835&gt;0,'DATA - Baseline'!R835,"")</f>
        <v/>
      </c>
      <c r="S835" s="178" t="str">
        <f>IF('DATA - Baseline'!S835="Less than 0.5km",1,IF('DATA - Baseline'!S835="0.51 to 1.59km",2,IF('DATA - Baseline'!S835="1.6 to 3km",3,IF('DATA - Baseline'!S835="Over 3km",4, ""))))</f>
        <v/>
      </c>
      <c r="T835" s="126"/>
      <c r="U835" s="135"/>
      <c r="V835" s="135"/>
      <c r="W835" s="135"/>
      <c r="X835" s="135"/>
      <c r="Y835" s="135"/>
      <c r="Z835" s="178" t="str">
        <f>IF('DATA - Baseline'!Z835="STRONGLY AGREE",1,IF('DATA - Baseline'!Z835="AGREE",2,IF('DATA - Baseline'!Z835="DISAGREE",3,IF('DATA - Baseline'!Z835="STRONGLY DISAGREE",4, ""))))</f>
        <v/>
      </c>
      <c r="AA835" s="178" t="str">
        <f>IF(C835="","",(IF(COUNTA('DATA - Baseline'!AB835:AV835)&gt;0,1,2)))</f>
        <v/>
      </c>
      <c r="AB835" s="152"/>
      <c r="AC835" s="153"/>
      <c r="AD835" s="153"/>
      <c r="AE835" s="153"/>
      <c r="AF835" s="153"/>
      <c r="AG835" s="153"/>
      <c r="AH835" s="151"/>
      <c r="AI835" s="156"/>
      <c r="AJ835" s="156"/>
      <c r="AK835" s="156"/>
      <c r="AL835" s="156"/>
      <c r="AM835" s="156"/>
      <c r="AN835" s="156"/>
      <c r="AO835" s="157"/>
      <c r="AP835" s="158"/>
      <c r="AQ835" s="158"/>
      <c r="AR835" s="158"/>
      <c r="AS835" s="158"/>
      <c r="AT835" s="158"/>
      <c r="AU835" s="158"/>
      <c r="AV835" s="158"/>
      <c r="AW835" s="178" t="str">
        <f>IF('DATA - Baseline'!AW835="Relaxed",1,IF('DATA - Baseline'!AW835="Rushed",2,IF('DATA - Baseline'!AW835="Happy",3,IF('DATA - Baseline'!AW835="Tired",4,""))))</f>
        <v/>
      </c>
      <c r="AX835" s="178" t="str">
        <f>IF('DATA - Baseline'!AX835="Relaxed",1,IF('DATA - Baseline'!AX835="Rushed",2,IF('DATA - Baseline'!AX835="Happy",3,IF('DATA - Baseline'!AX835="Tired",4,""))))</f>
        <v/>
      </c>
      <c r="AY835" s="154"/>
      <c r="AZ835" s="314" t="str">
        <f>IF('DATA - Baseline'!AZ835="Yes",1,IF('DATA - Baseline'!AZ835="No",2,""))</f>
        <v/>
      </c>
      <c r="BA835" s="273"/>
      <c r="BB835" s="159"/>
      <c r="BC835" s="159"/>
      <c r="BE835" s="175"/>
    </row>
    <row r="836" spans="1:57" s="132" customFormat="1" ht="15" x14ac:dyDescent="0.3">
      <c r="A836" s="148"/>
      <c r="B836" s="149"/>
      <c r="C836" s="236" t="str">
        <f t="shared" si="12"/>
        <v/>
      </c>
      <c r="D836" s="198" t="str">
        <f>IF('DATA - Baseline'!D836="","",'DATA - Baseline'!D836)</f>
        <v/>
      </c>
      <c r="E836" s="178" t="str">
        <f>IF('DATA - Baseline'!E836="","",'DATA - Baseline'!E836)</f>
        <v/>
      </c>
      <c r="F836" s="178" t="str">
        <f>IF('DATA - Baseline'!F836="","",'DATA - Baseline'!F836)</f>
        <v/>
      </c>
      <c r="G836" s="178" t="str">
        <f>IF('DATA - Baseline'!G835="","",INDEX(Codes,MATCH('DATA - Baseline'!G835,Modes,0)))</f>
        <v/>
      </c>
      <c r="H836" s="178"/>
      <c r="I836" s="178" t="str">
        <f>IF('DATA - Baseline'!I836="","",INDEX(Codes,MATCH('DATA - Baseline'!I836,Modes,0)))</f>
        <v/>
      </c>
      <c r="J836" s="134"/>
      <c r="K836" s="192" t="str">
        <f>IF('DATA - Baseline'!K836=0,"",IF('DATA - Baseline'!K836="","",'DATA - Baseline'!K836))</f>
        <v/>
      </c>
      <c r="L836" s="192" t="str">
        <f>IF('DATA - Baseline'!L836="Yes",1,IF('DATA - Baseline'!L836="No",2,""))</f>
        <v/>
      </c>
      <c r="M836" s="192" t="str">
        <f>IF('DATA - Baseline'!M836="Yes",1,IF('DATA - Baseline'!M836="No",2,""))</f>
        <v/>
      </c>
      <c r="N836" s="178" t="str">
        <f>IF('DATA - Baseline'!N836="Relaxed",1,IF('DATA - Baseline'!N836="Rushed",2,IF('DATA - Baseline'!N836="Happy",3,IF('DATA - Baseline'!N836="Frustrated",4,IF('DATA - Baseline'!N836="Other",5,"")))))</f>
        <v/>
      </c>
      <c r="O836" s="176"/>
      <c r="P836" s="178" t="str">
        <f>IF('DATA - Baseline'!P836="","",'DATA - Baseline'!P836)</f>
        <v/>
      </c>
      <c r="Q836" s="178" t="str">
        <f>IF('DATA - Baseline'!Q836="Boy",1,IF('DATA - Baseline'!Q836="Girl",2,""))</f>
        <v/>
      </c>
      <c r="R836" s="192" t="str">
        <f>IF('DATA - Baseline'!R836&gt;0,'DATA - Baseline'!R836,"")</f>
        <v/>
      </c>
      <c r="S836" s="178" t="str">
        <f>IF('DATA - Baseline'!S836="Less than 0.5km",1,IF('DATA - Baseline'!S836="0.51 to 1.59km",2,IF('DATA - Baseline'!S836="1.6 to 3km",3,IF('DATA - Baseline'!S836="Over 3km",4, ""))))</f>
        <v/>
      </c>
      <c r="T836" s="126"/>
      <c r="U836" s="135"/>
      <c r="V836" s="135"/>
      <c r="W836" s="135"/>
      <c r="X836" s="135"/>
      <c r="Y836" s="135"/>
      <c r="Z836" s="178" t="str">
        <f>IF('DATA - Baseline'!Z836="STRONGLY AGREE",1,IF('DATA - Baseline'!Z836="AGREE",2,IF('DATA - Baseline'!Z836="DISAGREE",3,IF('DATA - Baseline'!Z836="STRONGLY DISAGREE",4, ""))))</f>
        <v/>
      </c>
      <c r="AA836" s="178" t="str">
        <f>IF(C836="","",(IF(COUNTA('DATA - Baseline'!AB836:AV836)&gt;0,1,2)))</f>
        <v/>
      </c>
      <c r="AB836" s="152"/>
      <c r="AC836" s="153"/>
      <c r="AD836" s="153"/>
      <c r="AE836" s="153"/>
      <c r="AF836" s="153"/>
      <c r="AG836" s="153"/>
      <c r="AH836" s="151"/>
      <c r="AI836" s="156"/>
      <c r="AJ836" s="156"/>
      <c r="AK836" s="156"/>
      <c r="AL836" s="156"/>
      <c r="AM836" s="156"/>
      <c r="AN836" s="156"/>
      <c r="AO836" s="157"/>
      <c r="AP836" s="158"/>
      <c r="AQ836" s="158"/>
      <c r="AR836" s="158"/>
      <c r="AS836" s="158"/>
      <c r="AT836" s="158"/>
      <c r="AU836" s="158"/>
      <c r="AV836" s="158"/>
      <c r="AW836" s="178" t="str">
        <f>IF('DATA - Baseline'!AW836="Relaxed",1,IF('DATA - Baseline'!AW836="Rushed",2,IF('DATA - Baseline'!AW836="Happy",3,IF('DATA - Baseline'!AW836="Tired",4,""))))</f>
        <v/>
      </c>
      <c r="AX836" s="178" t="str">
        <f>IF('DATA - Baseline'!AX836="Relaxed",1,IF('DATA - Baseline'!AX836="Rushed",2,IF('DATA - Baseline'!AX836="Happy",3,IF('DATA - Baseline'!AX836="Tired",4,""))))</f>
        <v/>
      </c>
      <c r="AY836" s="154"/>
      <c r="AZ836" s="314" t="str">
        <f>IF('DATA - Baseline'!AZ836="Yes",1,IF('DATA - Baseline'!AZ836="No",2,""))</f>
        <v/>
      </c>
      <c r="BA836" s="273"/>
      <c r="BB836" s="159"/>
      <c r="BC836" s="159"/>
      <c r="BE836" s="175"/>
    </row>
    <row r="837" spans="1:57" s="132" customFormat="1" ht="15" x14ac:dyDescent="0.3">
      <c r="A837" s="148"/>
      <c r="B837" s="149"/>
      <c r="C837" s="236" t="str">
        <f t="shared" si="12"/>
        <v/>
      </c>
      <c r="D837" s="198" t="str">
        <f>IF('DATA - Baseline'!D837="","",'DATA - Baseline'!D837)</f>
        <v/>
      </c>
      <c r="E837" s="178" t="str">
        <f>IF('DATA - Baseline'!E837="","",'DATA - Baseline'!E837)</f>
        <v/>
      </c>
      <c r="F837" s="178" t="str">
        <f>IF('DATA - Baseline'!F837="","",'DATA - Baseline'!F837)</f>
        <v/>
      </c>
      <c r="G837" s="178" t="str">
        <f>IF('DATA - Baseline'!G836="","",INDEX(Codes,MATCH('DATA - Baseline'!G836,Modes,0)))</f>
        <v/>
      </c>
      <c r="H837" s="178"/>
      <c r="I837" s="178" t="str">
        <f>IF('DATA - Baseline'!I837="","",INDEX(Codes,MATCH('DATA - Baseline'!I837,Modes,0)))</f>
        <v/>
      </c>
      <c r="J837" s="134"/>
      <c r="K837" s="192" t="str">
        <f>IF('DATA - Baseline'!K837=0,"",IF('DATA - Baseline'!K837="","",'DATA - Baseline'!K837))</f>
        <v/>
      </c>
      <c r="L837" s="192" t="str">
        <f>IF('DATA - Baseline'!L837="Yes",1,IF('DATA - Baseline'!L837="No",2,""))</f>
        <v/>
      </c>
      <c r="M837" s="192" t="str">
        <f>IF('DATA - Baseline'!M837="Yes",1,IF('DATA - Baseline'!M837="No",2,""))</f>
        <v/>
      </c>
      <c r="N837" s="178" t="str">
        <f>IF('DATA - Baseline'!N837="Relaxed",1,IF('DATA - Baseline'!N837="Rushed",2,IF('DATA - Baseline'!N837="Happy",3,IF('DATA - Baseline'!N837="Frustrated",4,IF('DATA - Baseline'!N837="Other",5,"")))))</f>
        <v/>
      </c>
      <c r="O837" s="176"/>
      <c r="P837" s="178" t="str">
        <f>IF('DATA - Baseline'!P837="","",'DATA - Baseline'!P837)</f>
        <v/>
      </c>
      <c r="Q837" s="178" t="str">
        <f>IF('DATA - Baseline'!Q837="Boy",1,IF('DATA - Baseline'!Q837="Girl",2,""))</f>
        <v/>
      </c>
      <c r="R837" s="192" t="str">
        <f>IF('DATA - Baseline'!R837&gt;0,'DATA - Baseline'!R837,"")</f>
        <v/>
      </c>
      <c r="S837" s="178" t="str">
        <f>IF('DATA - Baseline'!S837="Less than 0.5km",1,IF('DATA - Baseline'!S837="0.51 to 1.59km",2,IF('DATA - Baseline'!S837="1.6 to 3km",3,IF('DATA - Baseline'!S837="Over 3km",4, ""))))</f>
        <v/>
      </c>
      <c r="T837" s="126"/>
      <c r="U837" s="135"/>
      <c r="V837" s="135"/>
      <c r="W837" s="135"/>
      <c r="X837" s="135"/>
      <c r="Y837" s="135"/>
      <c r="Z837" s="178" t="str">
        <f>IF('DATA - Baseline'!Z837="STRONGLY AGREE",1,IF('DATA - Baseline'!Z837="AGREE",2,IF('DATA - Baseline'!Z837="DISAGREE",3,IF('DATA - Baseline'!Z837="STRONGLY DISAGREE",4, ""))))</f>
        <v/>
      </c>
      <c r="AA837" s="178" t="str">
        <f>IF(C837="","",(IF(COUNTA('DATA - Baseline'!AB837:AV837)&gt;0,1,2)))</f>
        <v/>
      </c>
      <c r="AB837" s="152"/>
      <c r="AC837" s="153"/>
      <c r="AD837" s="153"/>
      <c r="AE837" s="153"/>
      <c r="AF837" s="153"/>
      <c r="AG837" s="153"/>
      <c r="AH837" s="151"/>
      <c r="AI837" s="156"/>
      <c r="AJ837" s="156"/>
      <c r="AK837" s="156"/>
      <c r="AL837" s="156"/>
      <c r="AM837" s="156"/>
      <c r="AN837" s="156"/>
      <c r="AO837" s="157"/>
      <c r="AP837" s="158"/>
      <c r="AQ837" s="158"/>
      <c r="AR837" s="158"/>
      <c r="AS837" s="158"/>
      <c r="AT837" s="158"/>
      <c r="AU837" s="158"/>
      <c r="AV837" s="158"/>
      <c r="AW837" s="178" t="str">
        <f>IF('DATA - Baseline'!AW837="Relaxed",1,IF('DATA - Baseline'!AW837="Rushed",2,IF('DATA - Baseline'!AW837="Happy",3,IF('DATA - Baseline'!AW837="Tired",4,""))))</f>
        <v/>
      </c>
      <c r="AX837" s="178" t="str">
        <f>IF('DATA - Baseline'!AX837="Relaxed",1,IF('DATA - Baseline'!AX837="Rushed",2,IF('DATA - Baseline'!AX837="Happy",3,IF('DATA - Baseline'!AX837="Tired",4,""))))</f>
        <v/>
      </c>
      <c r="AY837" s="154"/>
      <c r="AZ837" s="314" t="str">
        <f>IF('DATA - Baseline'!AZ837="Yes",1,IF('DATA - Baseline'!AZ837="No",2,""))</f>
        <v/>
      </c>
      <c r="BA837" s="273"/>
      <c r="BB837" s="159"/>
      <c r="BC837" s="159"/>
      <c r="BE837" s="175"/>
    </row>
    <row r="838" spans="1:57" s="132" customFormat="1" ht="15" x14ac:dyDescent="0.3">
      <c r="A838" s="148"/>
      <c r="B838" s="149"/>
      <c r="C838" s="236" t="str">
        <f t="shared" ref="C838:C901" si="13">IF(D838="","",C837+1)</f>
        <v/>
      </c>
      <c r="D838" s="198" t="str">
        <f>IF('DATA - Baseline'!D838="","",'DATA - Baseline'!D838)</f>
        <v/>
      </c>
      <c r="E838" s="178" t="str">
        <f>IF('DATA - Baseline'!E838="","",'DATA - Baseline'!E838)</f>
        <v/>
      </c>
      <c r="F838" s="178" t="str">
        <f>IF('DATA - Baseline'!F838="","",'DATA - Baseline'!F838)</f>
        <v/>
      </c>
      <c r="G838" s="178" t="str">
        <f>IF('DATA - Baseline'!G837="","",INDEX(Codes,MATCH('DATA - Baseline'!G837,Modes,0)))</f>
        <v/>
      </c>
      <c r="H838" s="178"/>
      <c r="I838" s="178" t="str">
        <f>IF('DATA - Baseline'!I838="","",INDEX(Codes,MATCH('DATA - Baseline'!I838,Modes,0)))</f>
        <v/>
      </c>
      <c r="J838" s="134"/>
      <c r="K838" s="192" t="str">
        <f>IF('DATA - Baseline'!K838=0,"",IF('DATA - Baseline'!K838="","",'DATA - Baseline'!K838))</f>
        <v/>
      </c>
      <c r="L838" s="192" t="str">
        <f>IF('DATA - Baseline'!L838="Yes",1,IF('DATA - Baseline'!L838="No",2,""))</f>
        <v/>
      </c>
      <c r="M838" s="192" t="str">
        <f>IF('DATA - Baseline'!M838="Yes",1,IF('DATA - Baseline'!M838="No",2,""))</f>
        <v/>
      </c>
      <c r="N838" s="178" t="str">
        <f>IF('DATA - Baseline'!N838="Relaxed",1,IF('DATA - Baseline'!N838="Rushed",2,IF('DATA - Baseline'!N838="Happy",3,IF('DATA - Baseline'!N838="Frustrated",4,IF('DATA - Baseline'!N838="Other",5,"")))))</f>
        <v/>
      </c>
      <c r="O838" s="176"/>
      <c r="P838" s="178" t="str">
        <f>IF('DATA - Baseline'!P838="","",'DATA - Baseline'!P838)</f>
        <v/>
      </c>
      <c r="Q838" s="178" t="str">
        <f>IF('DATA - Baseline'!Q838="Boy",1,IF('DATA - Baseline'!Q838="Girl",2,""))</f>
        <v/>
      </c>
      <c r="R838" s="192" t="str">
        <f>IF('DATA - Baseline'!R838&gt;0,'DATA - Baseline'!R838,"")</f>
        <v/>
      </c>
      <c r="S838" s="178" t="str">
        <f>IF('DATA - Baseline'!S838="Less than 0.5km",1,IF('DATA - Baseline'!S838="0.51 to 1.59km",2,IF('DATA - Baseline'!S838="1.6 to 3km",3,IF('DATA - Baseline'!S838="Over 3km",4, ""))))</f>
        <v/>
      </c>
      <c r="T838" s="126"/>
      <c r="U838" s="135"/>
      <c r="V838" s="135"/>
      <c r="W838" s="135"/>
      <c r="X838" s="135"/>
      <c r="Y838" s="135"/>
      <c r="Z838" s="178" t="str">
        <f>IF('DATA - Baseline'!Z838="STRONGLY AGREE",1,IF('DATA - Baseline'!Z838="AGREE",2,IF('DATA - Baseline'!Z838="DISAGREE",3,IF('DATA - Baseline'!Z838="STRONGLY DISAGREE",4, ""))))</f>
        <v/>
      </c>
      <c r="AA838" s="178" t="str">
        <f>IF(C838="","",(IF(COUNTA('DATA - Baseline'!AB838:AV838)&gt;0,1,2)))</f>
        <v/>
      </c>
      <c r="AB838" s="152"/>
      <c r="AC838" s="153"/>
      <c r="AD838" s="153"/>
      <c r="AE838" s="153"/>
      <c r="AF838" s="153"/>
      <c r="AG838" s="153"/>
      <c r="AH838" s="151"/>
      <c r="AI838" s="156"/>
      <c r="AJ838" s="156"/>
      <c r="AK838" s="156"/>
      <c r="AL838" s="156"/>
      <c r="AM838" s="156"/>
      <c r="AN838" s="156"/>
      <c r="AO838" s="157"/>
      <c r="AP838" s="158"/>
      <c r="AQ838" s="158"/>
      <c r="AR838" s="158"/>
      <c r="AS838" s="158"/>
      <c r="AT838" s="158"/>
      <c r="AU838" s="158"/>
      <c r="AV838" s="158"/>
      <c r="AW838" s="178" t="str">
        <f>IF('DATA - Baseline'!AW838="Relaxed",1,IF('DATA - Baseline'!AW838="Rushed",2,IF('DATA - Baseline'!AW838="Happy",3,IF('DATA - Baseline'!AW838="Tired",4,""))))</f>
        <v/>
      </c>
      <c r="AX838" s="178" t="str">
        <f>IF('DATA - Baseline'!AX838="Relaxed",1,IF('DATA - Baseline'!AX838="Rushed",2,IF('DATA - Baseline'!AX838="Happy",3,IF('DATA - Baseline'!AX838="Tired",4,""))))</f>
        <v/>
      </c>
      <c r="AY838" s="154"/>
      <c r="AZ838" s="314" t="str">
        <f>IF('DATA - Baseline'!AZ838="Yes",1,IF('DATA - Baseline'!AZ838="No",2,""))</f>
        <v/>
      </c>
      <c r="BA838" s="273"/>
      <c r="BB838" s="159"/>
      <c r="BC838" s="159"/>
      <c r="BE838" s="175"/>
    </row>
    <row r="839" spans="1:57" s="132" customFormat="1" ht="15" x14ac:dyDescent="0.3">
      <c r="A839" s="148"/>
      <c r="B839" s="149"/>
      <c r="C839" s="236" t="str">
        <f t="shared" si="13"/>
        <v/>
      </c>
      <c r="D839" s="198" t="str">
        <f>IF('DATA - Baseline'!D839="","",'DATA - Baseline'!D839)</f>
        <v/>
      </c>
      <c r="E839" s="178" t="str">
        <f>IF('DATA - Baseline'!E839="","",'DATA - Baseline'!E839)</f>
        <v/>
      </c>
      <c r="F839" s="178" t="str">
        <f>IF('DATA - Baseline'!F839="","",'DATA - Baseline'!F839)</f>
        <v/>
      </c>
      <c r="G839" s="178" t="str">
        <f>IF('DATA - Baseline'!G838="","",INDEX(Codes,MATCH('DATA - Baseline'!G838,Modes,0)))</f>
        <v/>
      </c>
      <c r="H839" s="178"/>
      <c r="I839" s="178" t="str">
        <f>IF('DATA - Baseline'!I839="","",INDEX(Codes,MATCH('DATA - Baseline'!I839,Modes,0)))</f>
        <v/>
      </c>
      <c r="J839" s="134"/>
      <c r="K839" s="192" t="str">
        <f>IF('DATA - Baseline'!K839=0,"",IF('DATA - Baseline'!K839="","",'DATA - Baseline'!K839))</f>
        <v/>
      </c>
      <c r="L839" s="192" t="str">
        <f>IF('DATA - Baseline'!L839="Yes",1,IF('DATA - Baseline'!L839="No",2,""))</f>
        <v/>
      </c>
      <c r="M839" s="192" t="str">
        <f>IF('DATA - Baseline'!M839="Yes",1,IF('DATA - Baseline'!M839="No",2,""))</f>
        <v/>
      </c>
      <c r="N839" s="178" t="str">
        <f>IF('DATA - Baseline'!N839="Relaxed",1,IF('DATA - Baseline'!N839="Rushed",2,IF('DATA - Baseline'!N839="Happy",3,IF('DATA - Baseline'!N839="Frustrated",4,IF('DATA - Baseline'!N839="Other",5,"")))))</f>
        <v/>
      </c>
      <c r="O839" s="176"/>
      <c r="P839" s="178" t="str">
        <f>IF('DATA - Baseline'!P839="","",'DATA - Baseline'!P839)</f>
        <v/>
      </c>
      <c r="Q839" s="178" t="str">
        <f>IF('DATA - Baseline'!Q839="Boy",1,IF('DATA - Baseline'!Q839="Girl",2,""))</f>
        <v/>
      </c>
      <c r="R839" s="192" t="str">
        <f>IF('DATA - Baseline'!R839&gt;0,'DATA - Baseline'!R839,"")</f>
        <v/>
      </c>
      <c r="S839" s="178" t="str">
        <f>IF('DATA - Baseline'!S839="Less than 0.5km",1,IF('DATA - Baseline'!S839="0.51 to 1.59km",2,IF('DATA - Baseline'!S839="1.6 to 3km",3,IF('DATA - Baseline'!S839="Over 3km",4, ""))))</f>
        <v/>
      </c>
      <c r="T839" s="126"/>
      <c r="U839" s="135"/>
      <c r="V839" s="135"/>
      <c r="W839" s="135"/>
      <c r="X839" s="135"/>
      <c r="Y839" s="135"/>
      <c r="Z839" s="178" t="str">
        <f>IF('DATA - Baseline'!Z839="STRONGLY AGREE",1,IF('DATA - Baseline'!Z839="AGREE",2,IF('DATA - Baseline'!Z839="DISAGREE",3,IF('DATA - Baseline'!Z839="STRONGLY DISAGREE",4, ""))))</f>
        <v/>
      </c>
      <c r="AA839" s="178" t="str">
        <f>IF(C839="","",(IF(COUNTA('DATA - Baseline'!AB839:AV839)&gt;0,1,2)))</f>
        <v/>
      </c>
      <c r="AB839" s="152"/>
      <c r="AC839" s="153"/>
      <c r="AD839" s="153"/>
      <c r="AE839" s="153"/>
      <c r="AF839" s="153"/>
      <c r="AG839" s="153"/>
      <c r="AH839" s="151"/>
      <c r="AI839" s="156"/>
      <c r="AJ839" s="156"/>
      <c r="AK839" s="156"/>
      <c r="AL839" s="156"/>
      <c r="AM839" s="156"/>
      <c r="AN839" s="156"/>
      <c r="AO839" s="157"/>
      <c r="AP839" s="158"/>
      <c r="AQ839" s="158"/>
      <c r="AR839" s="158"/>
      <c r="AS839" s="158"/>
      <c r="AT839" s="158"/>
      <c r="AU839" s="158"/>
      <c r="AV839" s="158"/>
      <c r="AW839" s="178" t="str">
        <f>IF('DATA - Baseline'!AW839="Relaxed",1,IF('DATA - Baseline'!AW839="Rushed",2,IF('DATA - Baseline'!AW839="Happy",3,IF('DATA - Baseline'!AW839="Tired",4,""))))</f>
        <v/>
      </c>
      <c r="AX839" s="178" t="str">
        <f>IF('DATA - Baseline'!AX839="Relaxed",1,IF('DATA - Baseline'!AX839="Rushed",2,IF('DATA - Baseline'!AX839="Happy",3,IF('DATA - Baseline'!AX839="Tired",4,""))))</f>
        <v/>
      </c>
      <c r="AY839" s="154"/>
      <c r="AZ839" s="314" t="str">
        <f>IF('DATA - Baseline'!AZ839="Yes",1,IF('DATA - Baseline'!AZ839="No",2,""))</f>
        <v/>
      </c>
      <c r="BA839" s="273"/>
      <c r="BB839" s="159"/>
      <c r="BC839" s="159"/>
      <c r="BE839" s="175"/>
    </row>
    <row r="840" spans="1:57" s="132" customFormat="1" ht="15" x14ac:dyDescent="0.3">
      <c r="A840" s="148"/>
      <c r="B840" s="149"/>
      <c r="C840" s="236" t="str">
        <f t="shared" si="13"/>
        <v/>
      </c>
      <c r="D840" s="198" t="str">
        <f>IF('DATA - Baseline'!D840="","",'DATA - Baseline'!D840)</f>
        <v/>
      </c>
      <c r="E840" s="178" t="str">
        <f>IF('DATA - Baseline'!E840="","",'DATA - Baseline'!E840)</f>
        <v/>
      </c>
      <c r="F840" s="178" t="str">
        <f>IF('DATA - Baseline'!F840="","",'DATA - Baseline'!F840)</f>
        <v/>
      </c>
      <c r="G840" s="178" t="str">
        <f>IF('DATA - Baseline'!G839="","",INDEX(Codes,MATCH('DATA - Baseline'!G839,Modes,0)))</f>
        <v/>
      </c>
      <c r="H840" s="178"/>
      <c r="I840" s="178" t="str">
        <f>IF('DATA - Baseline'!I840="","",INDEX(Codes,MATCH('DATA - Baseline'!I840,Modes,0)))</f>
        <v/>
      </c>
      <c r="J840" s="134"/>
      <c r="K840" s="192" t="str">
        <f>IF('DATA - Baseline'!K840=0,"",IF('DATA - Baseline'!K840="","",'DATA - Baseline'!K840))</f>
        <v/>
      </c>
      <c r="L840" s="192" t="str">
        <f>IF('DATA - Baseline'!L840="Yes",1,IF('DATA - Baseline'!L840="No",2,""))</f>
        <v/>
      </c>
      <c r="M840" s="192" t="str">
        <f>IF('DATA - Baseline'!M840="Yes",1,IF('DATA - Baseline'!M840="No",2,""))</f>
        <v/>
      </c>
      <c r="N840" s="178" t="str">
        <f>IF('DATA - Baseline'!N840="Relaxed",1,IF('DATA - Baseline'!N840="Rushed",2,IF('DATA - Baseline'!N840="Happy",3,IF('DATA - Baseline'!N840="Frustrated",4,IF('DATA - Baseline'!N840="Other",5,"")))))</f>
        <v/>
      </c>
      <c r="O840" s="176"/>
      <c r="P840" s="178" t="str">
        <f>IF('DATA - Baseline'!P840="","",'DATA - Baseline'!P840)</f>
        <v/>
      </c>
      <c r="Q840" s="178" t="str">
        <f>IF('DATA - Baseline'!Q840="Boy",1,IF('DATA - Baseline'!Q840="Girl",2,""))</f>
        <v/>
      </c>
      <c r="R840" s="192" t="str">
        <f>IF('DATA - Baseline'!R840&gt;0,'DATA - Baseline'!R840,"")</f>
        <v/>
      </c>
      <c r="S840" s="178" t="str">
        <f>IF('DATA - Baseline'!S840="Less than 0.5km",1,IF('DATA - Baseline'!S840="0.51 to 1.59km",2,IF('DATA - Baseline'!S840="1.6 to 3km",3,IF('DATA - Baseline'!S840="Over 3km",4, ""))))</f>
        <v/>
      </c>
      <c r="T840" s="126"/>
      <c r="U840" s="135"/>
      <c r="V840" s="135"/>
      <c r="W840" s="135"/>
      <c r="X840" s="135"/>
      <c r="Y840" s="135"/>
      <c r="Z840" s="178" t="str">
        <f>IF('DATA - Baseline'!Z840="STRONGLY AGREE",1,IF('DATA - Baseline'!Z840="AGREE",2,IF('DATA - Baseline'!Z840="DISAGREE",3,IF('DATA - Baseline'!Z840="STRONGLY DISAGREE",4, ""))))</f>
        <v/>
      </c>
      <c r="AA840" s="178" t="str">
        <f>IF(C840="","",(IF(COUNTA('DATA - Baseline'!AB840:AV840)&gt;0,1,2)))</f>
        <v/>
      </c>
      <c r="AB840" s="152"/>
      <c r="AC840" s="153"/>
      <c r="AD840" s="153"/>
      <c r="AE840" s="153"/>
      <c r="AF840" s="153"/>
      <c r="AG840" s="153"/>
      <c r="AH840" s="150"/>
      <c r="AI840" s="156"/>
      <c r="AJ840" s="156"/>
      <c r="AK840" s="156"/>
      <c r="AL840" s="156"/>
      <c r="AM840" s="156"/>
      <c r="AN840" s="156"/>
      <c r="AO840" s="157"/>
      <c r="AP840" s="158"/>
      <c r="AQ840" s="158"/>
      <c r="AR840" s="158"/>
      <c r="AS840" s="158"/>
      <c r="AT840" s="158"/>
      <c r="AU840" s="158"/>
      <c r="AV840" s="158"/>
      <c r="AW840" s="178" t="str">
        <f>IF('DATA - Baseline'!AW840="Relaxed",1,IF('DATA - Baseline'!AW840="Rushed",2,IF('DATA - Baseline'!AW840="Happy",3,IF('DATA - Baseline'!AW840="Tired",4,""))))</f>
        <v/>
      </c>
      <c r="AX840" s="178" t="str">
        <f>IF('DATA - Baseline'!AX840="Relaxed",1,IF('DATA - Baseline'!AX840="Rushed",2,IF('DATA - Baseline'!AX840="Happy",3,IF('DATA - Baseline'!AX840="Tired",4,""))))</f>
        <v/>
      </c>
      <c r="AY840" s="154"/>
      <c r="AZ840" s="314" t="str">
        <f>IF('DATA - Baseline'!AZ840="Yes",1,IF('DATA - Baseline'!AZ840="No",2,""))</f>
        <v/>
      </c>
      <c r="BA840" s="273"/>
      <c r="BB840" s="159"/>
      <c r="BC840" s="159"/>
      <c r="BE840" s="175"/>
    </row>
    <row r="841" spans="1:57" s="132" customFormat="1" ht="15" x14ac:dyDescent="0.3">
      <c r="A841" s="148"/>
      <c r="B841" s="149"/>
      <c r="C841" s="236" t="str">
        <f t="shared" si="13"/>
        <v/>
      </c>
      <c r="D841" s="198" t="str">
        <f>IF('DATA - Baseline'!D841="","",'DATA - Baseline'!D841)</f>
        <v/>
      </c>
      <c r="E841" s="178" t="str">
        <f>IF('DATA - Baseline'!E841="","",'DATA - Baseline'!E841)</f>
        <v/>
      </c>
      <c r="F841" s="178" t="str">
        <f>IF('DATA - Baseline'!F841="","",'DATA - Baseline'!F841)</f>
        <v/>
      </c>
      <c r="G841" s="178" t="str">
        <f>IF('DATA - Baseline'!G840="","",INDEX(Codes,MATCH('DATA - Baseline'!G840,Modes,0)))</f>
        <v/>
      </c>
      <c r="H841" s="178"/>
      <c r="I841" s="178" t="str">
        <f>IF('DATA - Baseline'!I841="","",INDEX(Codes,MATCH('DATA - Baseline'!I841,Modes,0)))</f>
        <v/>
      </c>
      <c r="J841" s="134"/>
      <c r="K841" s="192" t="str">
        <f>IF('DATA - Baseline'!K841=0,"",IF('DATA - Baseline'!K841="","",'DATA - Baseline'!K841))</f>
        <v/>
      </c>
      <c r="L841" s="192" t="str">
        <f>IF('DATA - Baseline'!L841="Yes",1,IF('DATA - Baseline'!L841="No",2,""))</f>
        <v/>
      </c>
      <c r="M841" s="192" t="str">
        <f>IF('DATA - Baseline'!M841="Yes",1,IF('DATA - Baseline'!M841="No",2,""))</f>
        <v/>
      </c>
      <c r="N841" s="178" t="str">
        <f>IF('DATA - Baseline'!N841="Relaxed",1,IF('DATA - Baseline'!N841="Rushed",2,IF('DATA - Baseline'!N841="Happy",3,IF('DATA - Baseline'!N841="Frustrated",4,IF('DATA - Baseline'!N841="Other",5,"")))))</f>
        <v/>
      </c>
      <c r="O841" s="176"/>
      <c r="P841" s="178" t="str">
        <f>IF('DATA - Baseline'!P841="","",'DATA - Baseline'!P841)</f>
        <v/>
      </c>
      <c r="Q841" s="178" t="str">
        <f>IF('DATA - Baseline'!Q841="Boy",1,IF('DATA - Baseline'!Q841="Girl",2,""))</f>
        <v/>
      </c>
      <c r="R841" s="192" t="str">
        <f>IF('DATA - Baseline'!R841&gt;0,'DATA - Baseline'!R841,"")</f>
        <v/>
      </c>
      <c r="S841" s="178" t="str">
        <f>IF('DATA - Baseline'!S841="Less than 0.5km",1,IF('DATA - Baseline'!S841="0.51 to 1.59km",2,IF('DATA - Baseline'!S841="1.6 to 3km",3,IF('DATA - Baseline'!S841="Over 3km",4, ""))))</f>
        <v/>
      </c>
      <c r="T841" s="126"/>
      <c r="U841" s="135"/>
      <c r="V841" s="135"/>
      <c r="W841" s="135"/>
      <c r="X841" s="135"/>
      <c r="Y841" s="135"/>
      <c r="Z841" s="178" t="str">
        <f>IF('DATA - Baseline'!Z841="STRONGLY AGREE",1,IF('DATA - Baseline'!Z841="AGREE",2,IF('DATA - Baseline'!Z841="DISAGREE",3,IF('DATA - Baseline'!Z841="STRONGLY DISAGREE",4, ""))))</f>
        <v/>
      </c>
      <c r="AA841" s="178" t="str">
        <f>IF(C841="","",(IF(COUNTA('DATA - Baseline'!AB841:AV841)&gt;0,1,2)))</f>
        <v/>
      </c>
      <c r="AB841" s="152"/>
      <c r="AC841" s="153"/>
      <c r="AD841" s="153"/>
      <c r="AE841" s="153"/>
      <c r="AF841" s="153"/>
      <c r="AG841" s="153"/>
      <c r="AH841" s="151"/>
      <c r="AI841" s="156"/>
      <c r="AJ841" s="156"/>
      <c r="AK841" s="156"/>
      <c r="AL841" s="156"/>
      <c r="AM841" s="156"/>
      <c r="AN841" s="156"/>
      <c r="AO841" s="157"/>
      <c r="AP841" s="158"/>
      <c r="AQ841" s="158"/>
      <c r="AR841" s="158"/>
      <c r="AS841" s="158"/>
      <c r="AT841" s="158"/>
      <c r="AU841" s="158"/>
      <c r="AV841" s="158"/>
      <c r="AW841" s="178" t="str">
        <f>IF('DATA - Baseline'!AW841="Relaxed",1,IF('DATA - Baseline'!AW841="Rushed",2,IF('DATA - Baseline'!AW841="Happy",3,IF('DATA - Baseline'!AW841="Tired",4,""))))</f>
        <v/>
      </c>
      <c r="AX841" s="178" t="str">
        <f>IF('DATA - Baseline'!AX841="Relaxed",1,IF('DATA - Baseline'!AX841="Rushed",2,IF('DATA - Baseline'!AX841="Happy",3,IF('DATA - Baseline'!AX841="Tired",4,""))))</f>
        <v/>
      </c>
      <c r="AY841" s="154"/>
      <c r="AZ841" s="314" t="str">
        <f>IF('DATA - Baseline'!AZ841="Yes",1,IF('DATA - Baseline'!AZ841="No",2,""))</f>
        <v/>
      </c>
      <c r="BA841" s="273"/>
      <c r="BB841" s="159"/>
      <c r="BC841" s="159"/>
      <c r="BE841" s="175"/>
    </row>
    <row r="842" spans="1:57" s="132" customFormat="1" ht="15" x14ac:dyDescent="0.3">
      <c r="A842" s="148"/>
      <c r="B842" s="149"/>
      <c r="C842" s="236" t="str">
        <f t="shared" si="13"/>
        <v/>
      </c>
      <c r="D842" s="198" t="str">
        <f>IF('DATA - Baseline'!D842="","",'DATA - Baseline'!D842)</f>
        <v/>
      </c>
      <c r="E842" s="178" t="str">
        <f>IF('DATA - Baseline'!E842="","",'DATA - Baseline'!E842)</f>
        <v/>
      </c>
      <c r="F842" s="178" t="str">
        <f>IF('DATA - Baseline'!F842="","",'DATA - Baseline'!F842)</f>
        <v/>
      </c>
      <c r="G842" s="178" t="str">
        <f>IF('DATA - Baseline'!G841="","",INDEX(Codes,MATCH('DATA - Baseline'!G841,Modes,0)))</f>
        <v/>
      </c>
      <c r="H842" s="178"/>
      <c r="I842" s="178" t="str">
        <f>IF('DATA - Baseline'!I842="","",INDEX(Codes,MATCH('DATA - Baseline'!I842,Modes,0)))</f>
        <v/>
      </c>
      <c r="J842" s="134"/>
      <c r="K842" s="192" t="str">
        <f>IF('DATA - Baseline'!K842=0,"",IF('DATA - Baseline'!K842="","",'DATA - Baseline'!K842))</f>
        <v/>
      </c>
      <c r="L842" s="192" t="str">
        <f>IF('DATA - Baseline'!L842="Yes",1,IF('DATA - Baseline'!L842="No",2,""))</f>
        <v/>
      </c>
      <c r="M842" s="192" t="str">
        <f>IF('DATA - Baseline'!M842="Yes",1,IF('DATA - Baseline'!M842="No",2,""))</f>
        <v/>
      </c>
      <c r="N842" s="178" t="str">
        <f>IF('DATA - Baseline'!N842="Relaxed",1,IF('DATA - Baseline'!N842="Rushed",2,IF('DATA - Baseline'!N842="Happy",3,IF('DATA - Baseline'!N842="Frustrated",4,IF('DATA - Baseline'!N842="Other",5,"")))))</f>
        <v/>
      </c>
      <c r="O842" s="176"/>
      <c r="P842" s="178" t="str">
        <f>IF('DATA - Baseline'!P842="","",'DATA - Baseline'!P842)</f>
        <v/>
      </c>
      <c r="Q842" s="178" t="str">
        <f>IF('DATA - Baseline'!Q842="Boy",1,IF('DATA - Baseline'!Q842="Girl",2,""))</f>
        <v/>
      </c>
      <c r="R842" s="192" t="str">
        <f>IF('DATA - Baseline'!R842&gt;0,'DATA - Baseline'!R842,"")</f>
        <v/>
      </c>
      <c r="S842" s="178" t="str">
        <f>IF('DATA - Baseline'!S842="Less than 0.5km",1,IF('DATA - Baseline'!S842="0.51 to 1.59km",2,IF('DATA - Baseline'!S842="1.6 to 3km",3,IF('DATA - Baseline'!S842="Over 3km",4, ""))))</f>
        <v/>
      </c>
      <c r="T842" s="126"/>
      <c r="U842" s="135"/>
      <c r="V842" s="135"/>
      <c r="W842" s="135"/>
      <c r="X842" s="135"/>
      <c r="Y842" s="135"/>
      <c r="Z842" s="178" t="str">
        <f>IF('DATA - Baseline'!Z842="STRONGLY AGREE",1,IF('DATA - Baseline'!Z842="AGREE",2,IF('DATA - Baseline'!Z842="DISAGREE",3,IF('DATA - Baseline'!Z842="STRONGLY DISAGREE",4, ""))))</f>
        <v/>
      </c>
      <c r="AA842" s="178" t="str">
        <f>IF(C842="","",(IF(COUNTA('DATA - Baseline'!AB842:AV842)&gt;0,1,2)))</f>
        <v/>
      </c>
      <c r="AB842" s="152"/>
      <c r="AC842" s="153"/>
      <c r="AD842" s="153"/>
      <c r="AE842" s="153"/>
      <c r="AF842" s="153"/>
      <c r="AG842" s="153"/>
      <c r="AH842" s="151"/>
      <c r="AI842" s="156"/>
      <c r="AJ842" s="156"/>
      <c r="AK842" s="156"/>
      <c r="AL842" s="156"/>
      <c r="AM842" s="156"/>
      <c r="AN842" s="156"/>
      <c r="AO842" s="157"/>
      <c r="AP842" s="158"/>
      <c r="AQ842" s="158"/>
      <c r="AR842" s="158"/>
      <c r="AS842" s="158"/>
      <c r="AT842" s="158"/>
      <c r="AU842" s="158"/>
      <c r="AV842" s="158"/>
      <c r="AW842" s="178" t="str">
        <f>IF('DATA - Baseline'!AW842="Relaxed",1,IF('DATA - Baseline'!AW842="Rushed",2,IF('DATA - Baseline'!AW842="Happy",3,IF('DATA - Baseline'!AW842="Tired",4,""))))</f>
        <v/>
      </c>
      <c r="AX842" s="178" t="str">
        <f>IF('DATA - Baseline'!AX842="Relaxed",1,IF('DATA - Baseline'!AX842="Rushed",2,IF('DATA - Baseline'!AX842="Happy",3,IF('DATA - Baseline'!AX842="Tired",4,""))))</f>
        <v/>
      </c>
      <c r="AY842" s="154"/>
      <c r="AZ842" s="314" t="str">
        <f>IF('DATA - Baseline'!AZ842="Yes",1,IF('DATA - Baseline'!AZ842="No",2,""))</f>
        <v/>
      </c>
      <c r="BA842" s="273"/>
      <c r="BB842" s="159"/>
      <c r="BC842" s="159"/>
      <c r="BE842" s="175"/>
    </row>
    <row r="843" spans="1:57" s="132" customFormat="1" ht="15" x14ac:dyDescent="0.3">
      <c r="A843" s="148"/>
      <c r="B843" s="149"/>
      <c r="C843" s="236" t="str">
        <f t="shared" si="13"/>
        <v/>
      </c>
      <c r="D843" s="198" t="str">
        <f>IF('DATA - Baseline'!D843="","",'DATA - Baseline'!D843)</f>
        <v/>
      </c>
      <c r="E843" s="178" t="str">
        <f>IF('DATA - Baseline'!E843="","",'DATA - Baseline'!E843)</f>
        <v/>
      </c>
      <c r="F843" s="178" t="str">
        <f>IF('DATA - Baseline'!F843="","",'DATA - Baseline'!F843)</f>
        <v/>
      </c>
      <c r="G843" s="178" t="str">
        <f>IF('DATA - Baseline'!G842="","",INDEX(Codes,MATCH('DATA - Baseline'!G842,Modes,0)))</f>
        <v/>
      </c>
      <c r="H843" s="178"/>
      <c r="I843" s="178" t="str">
        <f>IF('DATA - Baseline'!I843="","",INDEX(Codes,MATCH('DATA - Baseline'!I843,Modes,0)))</f>
        <v/>
      </c>
      <c r="J843" s="134"/>
      <c r="K843" s="192" t="str">
        <f>IF('DATA - Baseline'!K843=0,"",IF('DATA - Baseline'!K843="","",'DATA - Baseline'!K843))</f>
        <v/>
      </c>
      <c r="L843" s="192" t="str">
        <f>IF('DATA - Baseline'!L843="Yes",1,IF('DATA - Baseline'!L843="No",2,""))</f>
        <v/>
      </c>
      <c r="M843" s="192" t="str">
        <f>IF('DATA - Baseline'!M843="Yes",1,IF('DATA - Baseline'!M843="No",2,""))</f>
        <v/>
      </c>
      <c r="N843" s="178" t="str">
        <f>IF('DATA - Baseline'!N843="Relaxed",1,IF('DATA - Baseline'!N843="Rushed",2,IF('DATA - Baseline'!N843="Happy",3,IF('DATA - Baseline'!N843="Frustrated",4,IF('DATA - Baseline'!N843="Other",5,"")))))</f>
        <v/>
      </c>
      <c r="O843" s="176"/>
      <c r="P843" s="178" t="str">
        <f>IF('DATA - Baseline'!P843="","",'DATA - Baseline'!P843)</f>
        <v/>
      </c>
      <c r="Q843" s="178" t="str">
        <f>IF('DATA - Baseline'!Q843="Boy",1,IF('DATA - Baseline'!Q843="Girl",2,""))</f>
        <v/>
      </c>
      <c r="R843" s="192" t="str">
        <f>IF('DATA - Baseline'!R843&gt;0,'DATA - Baseline'!R843,"")</f>
        <v/>
      </c>
      <c r="S843" s="178" t="str">
        <f>IF('DATA - Baseline'!S843="Less than 0.5km",1,IF('DATA - Baseline'!S843="0.51 to 1.59km",2,IF('DATA - Baseline'!S843="1.6 to 3km",3,IF('DATA - Baseline'!S843="Over 3km",4, ""))))</f>
        <v/>
      </c>
      <c r="T843" s="126"/>
      <c r="U843" s="135"/>
      <c r="V843" s="135"/>
      <c r="W843" s="135"/>
      <c r="X843" s="135"/>
      <c r="Y843" s="135"/>
      <c r="Z843" s="178" t="str">
        <f>IF('DATA - Baseline'!Z843="STRONGLY AGREE",1,IF('DATA - Baseline'!Z843="AGREE",2,IF('DATA - Baseline'!Z843="DISAGREE",3,IF('DATA - Baseline'!Z843="STRONGLY DISAGREE",4, ""))))</f>
        <v/>
      </c>
      <c r="AA843" s="178" t="str">
        <f>IF(C843="","",(IF(COUNTA('DATA - Baseline'!AB843:AV843)&gt;0,1,2)))</f>
        <v/>
      </c>
      <c r="AB843" s="152"/>
      <c r="AC843" s="153"/>
      <c r="AD843" s="153"/>
      <c r="AE843" s="153"/>
      <c r="AF843" s="153"/>
      <c r="AG843" s="153"/>
      <c r="AH843" s="151"/>
      <c r="AI843" s="156"/>
      <c r="AJ843" s="156"/>
      <c r="AK843" s="156"/>
      <c r="AL843" s="156"/>
      <c r="AM843" s="156"/>
      <c r="AN843" s="156"/>
      <c r="AO843" s="157"/>
      <c r="AP843" s="158"/>
      <c r="AQ843" s="158"/>
      <c r="AR843" s="158"/>
      <c r="AS843" s="158"/>
      <c r="AT843" s="158"/>
      <c r="AU843" s="158"/>
      <c r="AV843" s="158"/>
      <c r="AW843" s="178" t="str">
        <f>IF('DATA - Baseline'!AW843="Relaxed",1,IF('DATA - Baseline'!AW843="Rushed",2,IF('DATA - Baseline'!AW843="Happy",3,IF('DATA - Baseline'!AW843="Tired",4,""))))</f>
        <v/>
      </c>
      <c r="AX843" s="178" t="str">
        <f>IF('DATA - Baseline'!AX843="Relaxed",1,IF('DATA - Baseline'!AX843="Rushed",2,IF('DATA - Baseline'!AX843="Happy",3,IF('DATA - Baseline'!AX843="Tired",4,""))))</f>
        <v/>
      </c>
      <c r="AY843" s="154"/>
      <c r="AZ843" s="314" t="str">
        <f>IF('DATA - Baseline'!AZ843="Yes",1,IF('DATA - Baseline'!AZ843="No",2,""))</f>
        <v/>
      </c>
      <c r="BA843" s="273"/>
      <c r="BB843" s="159"/>
      <c r="BC843" s="159"/>
      <c r="BE843" s="175"/>
    </row>
    <row r="844" spans="1:57" s="132" customFormat="1" ht="15" x14ac:dyDescent="0.3">
      <c r="A844" s="148"/>
      <c r="B844" s="149"/>
      <c r="C844" s="236" t="str">
        <f t="shared" si="13"/>
        <v/>
      </c>
      <c r="D844" s="198" t="str">
        <f>IF('DATA - Baseline'!D844="","",'DATA - Baseline'!D844)</f>
        <v/>
      </c>
      <c r="E844" s="178" t="str">
        <f>IF('DATA - Baseline'!E844="","",'DATA - Baseline'!E844)</f>
        <v/>
      </c>
      <c r="F844" s="178" t="str">
        <f>IF('DATA - Baseline'!F844="","",'DATA - Baseline'!F844)</f>
        <v/>
      </c>
      <c r="G844" s="178" t="str">
        <f>IF('DATA - Baseline'!G843="","",INDEX(Codes,MATCH('DATA - Baseline'!G843,Modes,0)))</f>
        <v/>
      </c>
      <c r="H844" s="178"/>
      <c r="I844" s="178" t="str">
        <f>IF('DATA - Baseline'!I844="","",INDEX(Codes,MATCH('DATA - Baseline'!I844,Modes,0)))</f>
        <v/>
      </c>
      <c r="J844" s="134"/>
      <c r="K844" s="192" t="str">
        <f>IF('DATA - Baseline'!K844=0,"",IF('DATA - Baseline'!K844="","",'DATA - Baseline'!K844))</f>
        <v/>
      </c>
      <c r="L844" s="192" t="str">
        <f>IF('DATA - Baseline'!L844="Yes",1,IF('DATA - Baseline'!L844="No",2,""))</f>
        <v/>
      </c>
      <c r="M844" s="192" t="str">
        <f>IF('DATA - Baseline'!M844="Yes",1,IF('DATA - Baseline'!M844="No",2,""))</f>
        <v/>
      </c>
      <c r="N844" s="178" t="str">
        <f>IF('DATA - Baseline'!N844="Relaxed",1,IF('DATA - Baseline'!N844="Rushed",2,IF('DATA - Baseline'!N844="Happy",3,IF('DATA - Baseline'!N844="Frustrated",4,IF('DATA - Baseline'!N844="Other",5,"")))))</f>
        <v/>
      </c>
      <c r="O844" s="176"/>
      <c r="P844" s="178" t="str">
        <f>IF('DATA - Baseline'!P844="","",'DATA - Baseline'!P844)</f>
        <v/>
      </c>
      <c r="Q844" s="178" t="str">
        <f>IF('DATA - Baseline'!Q844="Boy",1,IF('DATA - Baseline'!Q844="Girl",2,""))</f>
        <v/>
      </c>
      <c r="R844" s="192" t="str">
        <f>IF('DATA - Baseline'!R844&gt;0,'DATA - Baseline'!R844,"")</f>
        <v/>
      </c>
      <c r="S844" s="178" t="str">
        <f>IF('DATA - Baseline'!S844="Less than 0.5km",1,IF('DATA - Baseline'!S844="0.51 to 1.59km",2,IF('DATA - Baseline'!S844="1.6 to 3km",3,IF('DATA - Baseline'!S844="Over 3km",4, ""))))</f>
        <v/>
      </c>
      <c r="T844" s="126"/>
      <c r="U844" s="135"/>
      <c r="V844" s="135"/>
      <c r="W844" s="135"/>
      <c r="X844" s="135"/>
      <c r="Y844" s="135"/>
      <c r="Z844" s="178" t="str">
        <f>IF('DATA - Baseline'!Z844="STRONGLY AGREE",1,IF('DATA - Baseline'!Z844="AGREE",2,IF('DATA - Baseline'!Z844="DISAGREE",3,IF('DATA - Baseline'!Z844="STRONGLY DISAGREE",4, ""))))</f>
        <v/>
      </c>
      <c r="AA844" s="178" t="str">
        <f>IF(C844="","",(IF(COUNTA('DATA - Baseline'!AB844:AV844)&gt;0,1,2)))</f>
        <v/>
      </c>
      <c r="AB844" s="152"/>
      <c r="AC844" s="153"/>
      <c r="AD844" s="153"/>
      <c r="AE844" s="153"/>
      <c r="AF844" s="153"/>
      <c r="AG844" s="153"/>
      <c r="AH844" s="151"/>
      <c r="AI844" s="156"/>
      <c r="AJ844" s="156"/>
      <c r="AK844" s="156"/>
      <c r="AL844" s="156"/>
      <c r="AM844" s="156"/>
      <c r="AN844" s="156"/>
      <c r="AO844" s="157"/>
      <c r="AP844" s="158"/>
      <c r="AQ844" s="158"/>
      <c r="AR844" s="158"/>
      <c r="AS844" s="158"/>
      <c r="AT844" s="158"/>
      <c r="AU844" s="158"/>
      <c r="AV844" s="158"/>
      <c r="AW844" s="178" t="str">
        <f>IF('DATA - Baseline'!AW844="Relaxed",1,IF('DATA - Baseline'!AW844="Rushed",2,IF('DATA - Baseline'!AW844="Happy",3,IF('DATA - Baseline'!AW844="Tired",4,""))))</f>
        <v/>
      </c>
      <c r="AX844" s="178" t="str">
        <f>IF('DATA - Baseline'!AX844="Relaxed",1,IF('DATA - Baseline'!AX844="Rushed",2,IF('DATA - Baseline'!AX844="Happy",3,IF('DATA - Baseline'!AX844="Tired",4,""))))</f>
        <v/>
      </c>
      <c r="AY844" s="154"/>
      <c r="AZ844" s="314" t="str">
        <f>IF('DATA - Baseline'!AZ844="Yes",1,IF('DATA - Baseline'!AZ844="No",2,""))</f>
        <v/>
      </c>
      <c r="BA844" s="273"/>
      <c r="BB844" s="159"/>
      <c r="BC844" s="159"/>
      <c r="BE844" s="175"/>
    </row>
    <row r="845" spans="1:57" s="132" customFormat="1" ht="15" x14ac:dyDescent="0.3">
      <c r="A845" s="148"/>
      <c r="B845" s="149"/>
      <c r="C845" s="236" t="str">
        <f t="shared" si="13"/>
        <v/>
      </c>
      <c r="D845" s="198" t="str">
        <f>IF('DATA - Baseline'!D845="","",'DATA - Baseline'!D845)</f>
        <v/>
      </c>
      <c r="E845" s="178" t="str">
        <f>IF('DATA - Baseline'!E845="","",'DATA - Baseline'!E845)</f>
        <v/>
      </c>
      <c r="F845" s="178" t="str">
        <f>IF('DATA - Baseline'!F845="","",'DATA - Baseline'!F845)</f>
        <v/>
      </c>
      <c r="G845" s="178" t="str">
        <f>IF('DATA - Baseline'!G844="","",INDEX(Codes,MATCH('DATA - Baseline'!G844,Modes,0)))</f>
        <v/>
      </c>
      <c r="H845" s="178"/>
      <c r="I845" s="178" t="str">
        <f>IF('DATA - Baseline'!I845="","",INDEX(Codes,MATCH('DATA - Baseline'!I845,Modes,0)))</f>
        <v/>
      </c>
      <c r="J845" s="134"/>
      <c r="K845" s="192" t="str">
        <f>IF('DATA - Baseline'!K845=0,"",IF('DATA - Baseline'!K845="","",'DATA - Baseline'!K845))</f>
        <v/>
      </c>
      <c r="L845" s="192" t="str">
        <f>IF('DATA - Baseline'!L845="Yes",1,IF('DATA - Baseline'!L845="No",2,""))</f>
        <v/>
      </c>
      <c r="M845" s="192" t="str">
        <f>IF('DATA - Baseline'!M845="Yes",1,IF('DATA - Baseline'!M845="No",2,""))</f>
        <v/>
      </c>
      <c r="N845" s="178" t="str">
        <f>IF('DATA - Baseline'!N845="Relaxed",1,IF('DATA - Baseline'!N845="Rushed",2,IF('DATA - Baseline'!N845="Happy",3,IF('DATA - Baseline'!N845="Frustrated",4,IF('DATA - Baseline'!N845="Other",5,"")))))</f>
        <v/>
      </c>
      <c r="O845" s="176"/>
      <c r="P845" s="178" t="str">
        <f>IF('DATA - Baseline'!P845="","",'DATA - Baseline'!P845)</f>
        <v/>
      </c>
      <c r="Q845" s="178" t="str">
        <f>IF('DATA - Baseline'!Q845="Boy",1,IF('DATA - Baseline'!Q845="Girl",2,""))</f>
        <v/>
      </c>
      <c r="R845" s="192" t="str">
        <f>IF('DATA - Baseline'!R845&gt;0,'DATA - Baseline'!R845,"")</f>
        <v/>
      </c>
      <c r="S845" s="178" t="str">
        <f>IF('DATA - Baseline'!S845="Less than 0.5km",1,IF('DATA - Baseline'!S845="0.51 to 1.59km",2,IF('DATA - Baseline'!S845="1.6 to 3km",3,IF('DATA - Baseline'!S845="Over 3km",4, ""))))</f>
        <v/>
      </c>
      <c r="T845" s="126"/>
      <c r="U845" s="135"/>
      <c r="V845" s="135"/>
      <c r="W845" s="135"/>
      <c r="X845" s="135"/>
      <c r="Y845" s="135"/>
      <c r="Z845" s="178" t="str">
        <f>IF('DATA - Baseline'!Z845="STRONGLY AGREE",1,IF('DATA - Baseline'!Z845="AGREE",2,IF('DATA - Baseline'!Z845="DISAGREE",3,IF('DATA - Baseline'!Z845="STRONGLY DISAGREE",4, ""))))</f>
        <v/>
      </c>
      <c r="AA845" s="178" t="str">
        <f>IF(C845="","",(IF(COUNTA('DATA - Baseline'!AB845:AV845)&gt;0,1,2)))</f>
        <v/>
      </c>
      <c r="AB845" s="152"/>
      <c r="AC845" s="153"/>
      <c r="AD845" s="153"/>
      <c r="AE845" s="153"/>
      <c r="AF845" s="153"/>
      <c r="AG845" s="153"/>
      <c r="AH845" s="151"/>
      <c r="AI845" s="156"/>
      <c r="AJ845" s="156"/>
      <c r="AK845" s="156"/>
      <c r="AL845" s="156"/>
      <c r="AM845" s="156"/>
      <c r="AN845" s="156"/>
      <c r="AO845" s="157"/>
      <c r="AP845" s="158"/>
      <c r="AQ845" s="158"/>
      <c r="AR845" s="158"/>
      <c r="AS845" s="158"/>
      <c r="AT845" s="158"/>
      <c r="AU845" s="158"/>
      <c r="AV845" s="158"/>
      <c r="AW845" s="178" t="str">
        <f>IF('DATA - Baseline'!AW845="Relaxed",1,IF('DATA - Baseline'!AW845="Rushed",2,IF('DATA - Baseline'!AW845="Happy",3,IF('DATA - Baseline'!AW845="Tired",4,""))))</f>
        <v/>
      </c>
      <c r="AX845" s="178" t="str">
        <f>IF('DATA - Baseline'!AX845="Relaxed",1,IF('DATA - Baseline'!AX845="Rushed",2,IF('DATA - Baseline'!AX845="Happy",3,IF('DATA - Baseline'!AX845="Tired",4,""))))</f>
        <v/>
      </c>
      <c r="AY845" s="154"/>
      <c r="AZ845" s="314" t="str">
        <f>IF('DATA - Baseline'!AZ845="Yes",1,IF('DATA - Baseline'!AZ845="No",2,""))</f>
        <v/>
      </c>
      <c r="BA845" s="273"/>
      <c r="BB845" s="159"/>
      <c r="BC845" s="159"/>
      <c r="BE845" s="175"/>
    </row>
    <row r="846" spans="1:57" s="132" customFormat="1" ht="15" x14ac:dyDescent="0.3">
      <c r="A846" s="148"/>
      <c r="B846" s="149"/>
      <c r="C846" s="236" t="str">
        <f t="shared" si="13"/>
        <v/>
      </c>
      <c r="D846" s="198" t="str">
        <f>IF('DATA - Baseline'!D846="","",'DATA - Baseline'!D846)</f>
        <v/>
      </c>
      <c r="E846" s="178" t="str">
        <f>IF('DATA - Baseline'!E846="","",'DATA - Baseline'!E846)</f>
        <v/>
      </c>
      <c r="F846" s="178" t="str">
        <f>IF('DATA - Baseline'!F846="","",'DATA - Baseline'!F846)</f>
        <v/>
      </c>
      <c r="G846" s="178" t="str">
        <f>IF('DATA - Baseline'!G845="","",INDEX(Codes,MATCH('DATA - Baseline'!G845,Modes,0)))</f>
        <v/>
      </c>
      <c r="H846" s="178"/>
      <c r="I846" s="178" t="str">
        <f>IF('DATA - Baseline'!I846="","",INDEX(Codes,MATCH('DATA - Baseline'!I846,Modes,0)))</f>
        <v/>
      </c>
      <c r="J846" s="134"/>
      <c r="K846" s="192" t="str">
        <f>IF('DATA - Baseline'!K846=0,"",IF('DATA - Baseline'!K846="","",'DATA - Baseline'!K846))</f>
        <v/>
      </c>
      <c r="L846" s="192" t="str">
        <f>IF('DATA - Baseline'!L846="Yes",1,IF('DATA - Baseline'!L846="No",2,""))</f>
        <v/>
      </c>
      <c r="M846" s="192" t="str">
        <f>IF('DATA - Baseline'!M846="Yes",1,IF('DATA - Baseline'!M846="No",2,""))</f>
        <v/>
      </c>
      <c r="N846" s="178" t="str">
        <f>IF('DATA - Baseline'!N846="Relaxed",1,IF('DATA - Baseline'!N846="Rushed",2,IF('DATA - Baseline'!N846="Happy",3,IF('DATA - Baseline'!N846="Frustrated",4,IF('DATA - Baseline'!N846="Other",5,"")))))</f>
        <v/>
      </c>
      <c r="O846" s="176"/>
      <c r="P846" s="178" t="str">
        <f>IF('DATA - Baseline'!P846="","",'DATA - Baseline'!P846)</f>
        <v/>
      </c>
      <c r="Q846" s="178" t="str">
        <f>IF('DATA - Baseline'!Q846="Boy",1,IF('DATA - Baseline'!Q846="Girl",2,""))</f>
        <v/>
      </c>
      <c r="R846" s="192" t="str">
        <f>IF('DATA - Baseline'!R846&gt;0,'DATA - Baseline'!R846,"")</f>
        <v/>
      </c>
      <c r="S846" s="178" t="str">
        <f>IF('DATA - Baseline'!S846="Less than 0.5km",1,IF('DATA - Baseline'!S846="0.51 to 1.59km",2,IF('DATA - Baseline'!S846="1.6 to 3km",3,IF('DATA - Baseline'!S846="Over 3km",4, ""))))</f>
        <v/>
      </c>
      <c r="T846" s="126"/>
      <c r="U846" s="135"/>
      <c r="V846" s="135"/>
      <c r="W846" s="135"/>
      <c r="X846" s="135"/>
      <c r="Y846" s="135"/>
      <c r="Z846" s="178" t="str">
        <f>IF('DATA - Baseline'!Z846="STRONGLY AGREE",1,IF('DATA - Baseline'!Z846="AGREE",2,IF('DATA - Baseline'!Z846="DISAGREE",3,IF('DATA - Baseline'!Z846="STRONGLY DISAGREE",4, ""))))</f>
        <v/>
      </c>
      <c r="AA846" s="178" t="str">
        <f>IF(C846="","",(IF(COUNTA('DATA - Baseline'!AB846:AV846)&gt;0,1,2)))</f>
        <v/>
      </c>
      <c r="AB846" s="152"/>
      <c r="AC846" s="153"/>
      <c r="AD846" s="153"/>
      <c r="AE846" s="153"/>
      <c r="AF846" s="153"/>
      <c r="AG846" s="153"/>
      <c r="AH846" s="151"/>
      <c r="AI846" s="156"/>
      <c r="AJ846" s="156"/>
      <c r="AK846" s="156"/>
      <c r="AL846" s="156"/>
      <c r="AM846" s="156"/>
      <c r="AN846" s="156"/>
      <c r="AO846" s="157"/>
      <c r="AP846" s="158"/>
      <c r="AQ846" s="158"/>
      <c r="AR846" s="158"/>
      <c r="AS846" s="158"/>
      <c r="AT846" s="158"/>
      <c r="AU846" s="158"/>
      <c r="AV846" s="158"/>
      <c r="AW846" s="178" t="str">
        <f>IF('DATA - Baseline'!AW846="Relaxed",1,IF('DATA - Baseline'!AW846="Rushed",2,IF('DATA - Baseline'!AW846="Happy",3,IF('DATA - Baseline'!AW846="Tired",4,""))))</f>
        <v/>
      </c>
      <c r="AX846" s="178" t="str">
        <f>IF('DATA - Baseline'!AX846="Relaxed",1,IF('DATA - Baseline'!AX846="Rushed",2,IF('DATA - Baseline'!AX846="Happy",3,IF('DATA - Baseline'!AX846="Tired",4,""))))</f>
        <v/>
      </c>
      <c r="AY846" s="154"/>
      <c r="AZ846" s="314" t="str">
        <f>IF('DATA - Baseline'!AZ846="Yes",1,IF('DATA - Baseline'!AZ846="No",2,""))</f>
        <v/>
      </c>
      <c r="BA846" s="273"/>
      <c r="BB846" s="159"/>
      <c r="BC846" s="159"/>
      <c r="BE846" s="175"/>
    </row>
    <row r="847" spans="1:57" s="132" customFormat="1" ht="15" x14ac:dyDescent="0.3">
      <c r="A847" s="148"/>
      <c r="B847" s="149"/>
      <c r="C847" s="236" t="str">
        <f t="shared" si="13"/>
        <v/>
      </c>
      <c r="D847" s="198" t="str">
        <f>IF('DATA - Baseline'!D847="","",'DATA - Baseline'!D847)</f>
        <v/>
      </c>
      <c r="E847" s="178" t="str">
        <f>IF('DATA - Baseline'!E847="","",'DATA - Baseline'!E847)</f>
        <v/>
      </c>
      <c r="F847" s="178" t="str">
        <f>IF('DATA - Baseline'!F847="","",'DATA - Baseline'!F847)</f>
        <v/>
      </c>
      <c r="G847" s="178" t="str">
        <f>IF('DATA - Baseline'!G846="","",INDEX(Codes,MATCH('DATA - Baseline'!G846,Modes,0)))</f>
        <v/>
      </c>
      <c r="H847" s="178"/>
      <c r="I847" s="178" t="str">
        <f>IF('DATA - Baseline'!I847="","",INDEX(Codes,MATCH('DATA - Baseline'!I847,Modes,0)))</f>
        <v/>
      </c>
      <c r="J847" s="134"/>
      <c r="K847" s="192" t="str">
        <f>IF('DATA - Baseline'!K847=0,"",IF('DATA - Baseline'!K847="","",'DATA - Baseline'!K847))</f>
        <v/>
      </c>
      <c r="L847" s="192" t="str">
        <f>IF('DATA - Baseline'!L847="Yes",1,IF('DATA - Baseline'!L847="No",2,""))</f>
        <v/>
      </c>
      <c r="M847" s="192" t="str">
        <f>IF('DATA - Baseline'!M847="Yes",1,IF('DATA - Baseline'!M847="No",2,""))</f>
        <v/>
      </c>
      <c r="N847" s="178" t="str">
        <f>IF('DATA - Baseline'!N847="Relaxed",1,IF('DATA - Baseline'!N847="Rushed",2,IF('DATA - Baseline'!N847="Happy",3,IF('DATA - Baseline'!N847="Frustrated",4,IF('DATA - Baseline'!N847="Other",5,"")))))</f>
        <v/>
      </c>
      <c r="O847" s="176"/>
      <c r="P847" s="178" t="str">
        <f>IF('DATA - Baseline'!P847="","",'DATA - Baseline'!P847)</f>
        <v/>
      </c>
      <c r="Q847" s="178" t="str">
        <f>IF('DATA - Baseline'!Q847="Boy",1,IF('DATA - Baseline'!Q847="Girl",2,""))</f>
        <v/>
      </c>
      <c r="R847" s="192" t="str">
        <f>IF('DATA - Baseline'!R847&gt;0,'DATA - Baseline'!R847,"")</f>
        <v/>
      </c>
      <c r="S847" s="178" t="str">
        <f>IF('DATA - Baseline'!S847="Less than 0.5km",1,IF('DATA - Baseline'!S847="0.51 to 1.59km",2,IF('DATA - Baseline'!S847="1.6 to 3km",3,IF('DATA - Baseline'!S847="Over 3km",4, ""))))</f>
        <v/>
      </c>
      <c r="T847" s="126"/>
      <c r="U847" s="135"/>
      <c r="V847" s="135"/>
      <c r="W847" s="135"/>
      <c r="X847" s="135"/>
      <c r="Y847" s="135"/>
      <c r="Z847" s="178" t="str">
        <f>IF('DATA - Baseline'!Z847="STRONGLY AGREE",1,IF('DATA - Baseline'!Z847="AGREE",2,IF('DATA - Baseline'!Z847="DISAGREE",3,IF('DATA - Baseline'!Z847="STRONGLY DISAGREE",4, ""))))</f>
        <v/>
      </c>
      <c r="AA847" s="178" t="str">
        <f>IF(C847="","",(IF(COUNTA('DATA - Baseline'!AB847:AV847)&gt;0,1,2)))</f>
        <v/>
      </c>
      <c r="AB847" s="152"/>
      <c r="AC847" s="153"/>
      <c r="AD847" s="153"/>
      <c r="AE847" s="153"/>
      <c r="AF847" s="153"/>
      <c r="AG847" s="153"/>
      <c r="AH847" s="151"/>
      <c r="AI847" s="156"/>
      <c r="AJ847" s="156"/>
      <c r="AK847" s="156"/>
      <c r="AL847" s="156"/>
      <c r="AM847" s="156"/>
      <c r="AN847" s="156"/>
      <c r="AO847" s="157"/>
      <c r="AP847" s="158"/>
      <c r="AQ847" s="158"/>
      <c r="AR847" s="158"/>
      <c r="AS847" s="158"/>
      <c r="AT847" s="158"/>
      <c r="AU847" s="158"/>
      <c r="AV847" s="158"/>
      <c r="AW847" s="178" t="str">
        <f>IF('DATA - Baseline'!AW847="Relaxed",1,IF('DATA - Baseline'!AW847="Rushed",2,IF('DATA - Baseline'!AW847="Happy",3,IF('DATA - Baseline'!AW847="Tired",4,""))))</f>
        <v/>
      </c>
      <c r="AX847" s="178" t="str">
        <f>IF('DATA - Baseline'!AX847="Relaxed",1,IF('DATA - Baseline'!AX847="Rushed",2,IF('DATA - Baseline'!AX847="Happy",3,IF('DATA - Baseline'!AX847="Tired",4,""))))</f>
        <v/>
      </c>
      <c r="AY847" s="154"/>
      <c r="AZ847" s="314" t="str">
        <f>IF('DATA - Baseline'!AZ847="Yes",1,IF('DATA - Baseline'!AZ847="No",2,""))</f>
        <v/>
      </c>
      <c r="BA847" s="273"/>
      <c r="BB847" s="159"/>
      <c r="BC847" s="159"/>
      <c r="BE847" s="175"/>
    </row>
    <row r="848" spans="1:57" s="132" customFormat="1" ht="15" x14ac:dyDescent="0.3">
      <c r="A848" s="148"/>
      <c r="B848" s="149"/>
      <c r="C848" s="236" t="str">
        <f t="shared" si="13"/>
        <v/>
      </c>
      <c r="D848" s="198" t="str">
        <f>IF('DATA - Baseline'!D848="","",'DATA - Baseline'!D848)</f>
        <v/>
      </c>
      <c r="E848" s="178" t="str">
        <f>IF('DATA - Baseline'!E848="","",'DATA - Baseline'!E848)</f>
        <v/>
      </c>
      <c r="F848" s="178" t="str">
        <f>IF('DATA - Baseline'!F848="","",'DATA - Baseline'!F848)</f>
        <v/>
      </c>
      <c r="G848" s="178" t="str">
        <f>IF('DATA - Baseline'!G847="","",INDEX(Codes,MATCH('DATA - Baseline'!G847,Modes,0)))</f>
        <v/>
      </c>
      <c r="H848" s="178"/>
      <c r="I848" s="178" t="str">
        <f>IF('DATA - Baseline'!I848="","",INDEX(Codes,MATCH('DATA - Baseline'!I848,Modes,0)))</f>
        <v/>
      </c>
      <c r="J848" s="134"/>
      <c r="K848" s="192" t="str">
        <f>IF('DATA - Baseline'!K848=0,"",IF('DATA - Baseline'!K848="","",'DATA - Baseline'!K848))</f>
        <v/>
      </c>
      <c r="L848" s="192" t="str">
        <f>IF('DATA - Baseline'!L848="Yes",1,IF('DATA - Baseline'!L848="No",2,""))</f>
        <v/>
      </c>
      <c r="M848" s="192" t="str">
        <f>IF('DATA - Baseline'!M848="Yes",1,IF('DATA - Baseline'!M848="No",2,""))</f>
        <v/>
      </c>
      <c r="N848" s="178" t="str">
        <f>IF('DATA - Baseline'!N848="Relaxed",1,IF('DATA - Baseline'!N848="Rushed",2,IF('DATA - Baseline'!N848="Happy",3,IF('DATA - Baseline'!N848="Frustrated",4,IF('DATA - Baseline'!N848="Other",5,"")))))</f>
        <v/>
      </c>
      <c r="O848" s="176"/>
      <c r="P848" s="178" t="str">
        <f>IF('DATA - Baseline'!P848="","",'DATA - Baseline'!P848)</f>
        <v/>
      </c>
      <c r="Q848" s="178" t="str">
        <f>IF('DATA - Baseline'!Q848="Boy",1,IF('DATA - Baseline'!Q848="Girl",2,""))</f>
        <v/>
      </c>
      <c r="R848" s="192" t="str">
        <f>IF('DATA - Baseline'!R848&gt;0,'DATA - Baseline'!R848,"")</f>
        <v/>
      </c>
      <c r="S848" s="178" t="str">
        <f>IF('DATA - Baseline'!S848="Less than 0.5km",1,IF('DATA - Baseline'!S848="0.51 to 1.59km",2,IF('DATA - Baseline'!S848="1.6 to 3km",3,IF('DATA - Baseline'!S848="Over 3km",4, ""))))</f>
        <v/>
      </c>
      <c r="T848" s="126"/>
      <c r="U848" s="135"/>
      <c r="V848" s="135"/>
      <c r="W848" s="135"/>
      <c r="X848" s="135"/>
      <c r="Y848" s="135"/>
      <c r="Z848" s="178" t="str">
        <f>IF('DATA - Baseline'!Z848="STRONGLY AGREE",1,IF('DATA - Baseline'!Z848="AGREE",2,IF('DATA - Baseline'!Z848="DISAGREE",3,IF('DATA - Baseline'!Z848="STRONGLY DISAGREE",4, ""))))</f>
        <v/>
      </c>
      <c r="AA848" s="178" t="str">
        <f>IF(C848="","",(IF(COUNTA('DATA - Baseline'!AB848:AV848)&gt;0,1,2)))</f>
        <v/>
      </c>
      <c r="AB848" s="152"/>
      <c r="AC848" s="153"/>
      <c r="AD848" s="153"/>
      <c r="AE848" s="153"/>
      <c r="AF848" s="153"/>
      <c r="AG848" s="153"/>
      <c r="AH848" s="151"/>
      <c r="AI848" s="156"/>
      <c r="AJ848" s="156"/>
      <c r="AK848" s="156"/>
      <c r="AL848" s="156"/>
      <c r="AM848" s="156"/>
      <c r="AN848" s="156"/>
      <c r="AO848" s="157"/>
      <c r="AP848" s="158"/>
      <c r="AQ848" s="158"/>
      <c r="AR848" s="158"/>
      <c r="AS848" s="158"/>
      <c r="AT848" s="158"/>
      <c r="AU848" s="158"/>
      <c r="AV848" s="158"/>
      <c r="AW848" s="178" t="str">
        <f>IF('DATA - Baseline'!AW848="Relaxed",1,IF('DATA - Baseline'!AW848="Rushed",2,IF('DATA - Baseline'!AW848="Happy",3,IF('DATA - Baseline'!AW848="Tired",4,""))))</f>
        <v/>
      </c>
      <c r="AX848" s="178" t="str">
        <f>IF('DATA - Baseline'!AX848="Relaxed",1,IF('DATA - Baseline'!AX848="Rushed",2,IF('DATA - Baseline'!AX848="Happy",3,IF('DATA - Baseline'!AX848="Tired",4,""))))</f>
        <v/>
      </c>
      <c r="AY848" s="154"/>
      <c r="AZ848" s="314" t="str">
        <f>IF('DATA - Baseline'!AZ848="Yes",1,IF('DATA - Baseline'!AZ848="No",2,""))</f>
        <v/>
      </c>
      <c r="BA848" s="273"/>
      <c r="BB848" s="159"/>
      <c r="BC848" s="159"/>
      <c r="BE848" s="175"/>
    </row>
    <row r="849" spans="1:57" s="132" customFormat="1" ht="15" x14ac:dyDescent="0.3">
      <c r="A849" s="148"/>
      <c r="B849" s="149"/>
      <c r="C849" s="236" t="str">
        <f t="shared" si="13"/>
        <v/>
      </c>
      <c r="D849" s="198" t="str">
        <f>IF('DATA - Baseline'!D849="","",'DATA - Baseline'!D849)</f>
        <v/>
      </c>
      <c r="E849" s="178" t="str">
        <f>IF('DATA - Baseline'!E849="","",'DATA - Baseline'!E849)</f>
        <v/>
      </c>
      <c r="F849" s="178" t="str">
        <f>IF('DATA - Baseline'!F849="","",'DATA - Baseline'!F849)</f>
        <v/>
      </c>
      <c r="G849" s="178" t="str">
        <f>IF('DATA - Baseline'!G848="","",INDEX(Codes,MATCH('DATA - Baseline'!G848,Modes,0)))</f>
        <v/>
      </c>
      <c r="H849" s="178"/>
      <c r="I849" s="178" t="str">
        <f>IF('DATA - Baseline'!I849="","",INDEX(Codes,MATCH('DATA - Baseline'!I849,Modes,0)))</f>
        <v/>
      </c>
      <c r="J849" s="134"/>
      <c r="K849" s="192" t="str">
        <f>IF('DATA - Baseline'!K849=0,"",IF('DATA - Baseline'!K849="","",'DATA - Baseline'!K849))</f>
        <v/>
      </c>
      <c r="L849" s="192" t="str">
        <f>IF('DATA - Baseline'!L849="Yes",1,IF('DATA - Baseline'!L849="No",2,""))</f>
        <v/>
      </c>
      <c r="M849" s="192" t="str">
        <f>IF('DATA - Baseline'!M849="Yes",1,IF('DATA - Baseline'!M849="No",2,""))</f>
        <v/>
      </c>
      <c r="N849" s="178" t="str">
        <f>IF('DATA - Baseline'!N849="Relaxed",1,IF('DATA - Baseline'!N849="Rushed",2,IF('DATA - Baseline'!N849="Happy",3,IF('DATA - Baseline'!N849="Frustrated",4,IF('DATA - Baseline'!N849="Other",5,"")))))</f>
        <v/>
      </c>
      <c r="O849" s="176"/>
      <c r="P849" s="178" t="str">
        <f>IF('DATA - Baseline'!P849="","",'DATA - Baseline'!P849)</f>
        <v/>
      </c>
      <c r="Q849" s="178" t="str">
        <f>IF('DATA - Baseline'!Q849="Boy",1,IF('DATA - Baseline'!Q849="Girl",2,""))</f>
        <v/>
      </c>
      <c r="R849" s="192" t="str">
        <f>IF('DATA - Baseline'!R849&gt;0,'DATA - Baseline'!R849,"")</f>
        <v/>
      </c>
      <c r="S849" s="178" t="str">
        <f>IF('DATA - Baseline'!S849="Less than 0.5km",1,IF('DATA - Baseline'!S849="0.51 to 1.59km",2,IF('DATA - Baseline'!S849="1.6 to 3km",3,IF('DATA - Baseline'!S849="Over 3km",4, ""))))</f>
        <v/>
      </c>
      <c r="T849" s="126"/>
      <c r="U849" s="135"/>
      <c r="V849" s="135"/>
      <c r="W849" s="135"/>
      <c r="X849" s="135"/>
      <c r="Y849" s="135"/>
      <c r="Z849" s="178" t="str">
        <f>IF('DATA - Baseline'!Z849="STRONGLY AGREE",1,IF('DATA - Baseline'!Z849="AGREE",2,IF('DATA - Baseline'!Z849="DISAGREE",3,IF('DATA - Baseline'!Z849="STRONGLY DISAGREE",4, ""))))</f>
        <v/>
      </c>
      <c r="AA849" s="178" t="str">
        <f>IF(C849="","",(IF(COUNTA('DATA - Baseline'!AB849:AV849)&gt;0,1,2)))</f>
        <v/>
      </c>
      <c r="AB849" s="152"/>
      <c r="AC849" s="153"/>
      <c r="AD849" s="153"/>
      <c r="AE849" s="153"/>
      <c r="AF849" s="153"/>
      <c r="AG849" s="153"/>
      <c r="AH849" s="151"/>
      <c r="AI849" s="156"/>
      <c r="AJ849" s="156"/>
      <c r="AK849" s="156"/>
      <c r="AL849" s="156"/>
      <c r="AM849" s="156"/>
      <c r="AN849" s="156"/>
      <c r="AO849" s="157"/>
      <c r="AP849" s="158"/>
      <c r="AQ849" s="158"/>
      <c r="AR849" s="158"/>
      <c r="AS849" s="158"/>
      <c r="AT849" s="158"/>
      <c r="AU849" s="158"/>
      <c r="AV849" s="158"/>
      <c r="AW849" s="178" t="str">
        <f>IF('DATA - Baseline'!AW849="Relaxed",1,IF('DATA - Baseline'!AW849="Rushed",2,IF('DATA - Baseline'!AW849="Happy",3,IF('DATA - Baseline'!AW849="Tired",4,""))))</f>
        <v/>
      </c>
      <c r="AX849" s="178" t="str">
        <f>IF('DATA - Baseline'!AX849="Relaxed",1,IF('DATA - Baseline'!AX849="Rushed",2,IF('DATA - Baseline'!AX849="Happy",3,IF('DATA - Baseline'!AX849="Tired",4,""))))</f>
        <v/>
      </c>
      <c r="AY849" s="154"/>
      <c r="AZ849" s="314" t="str">
        <f>IF('DATA - Baseline'!AZ849="Yes",1,IF('DATA - Baseline'!AZ849="No",2,""))</f>
        <v/>
      </c>
      <c r="BA849" s="273"/>
      <c r="BB849" s="159"/>
      <c r="BC849" s="159"/>
      <c r="BE849" s="175"/>
    </row>
    <row r="850" spans="1:57" s="132" customFormat="1" ht="15" x14ac:dyDescent="0.3">
      <c r="A850" s="148"/>
      <c r="B850" s="149"/>
      <c r="C850" s="236" t="str">
        <f t="shared" si="13"/>
        <v/>
      </c>
      <c r="D850" s="198" t="str">
        <f>IF('DATA - Baseline'!D850="","",'DATA - Baseline'!D850)</f>
        <v/>
      </c>
      <c r="E850" s="178" t="str">
        <f>IF('DATA - Baseline'!E850="","",'DATA - Baseline'!E850)</f>
        <v/>
      </c>
      <c r="F850" s="178" t="str">
        <f>IF('DATA - Baseline'!F850="","",'DATA - Baseline'!F850)</f>
        <v/>
      </c>
      <c r="G850" s="178" t="str">
        <f>IF('DATA - Baseline'!G849="","",INDEX(Codes,MATCH('DATA - Baseline'!G849,Modes,0)))</f>
        <v/>
      </c>
      <c r="H850" s="178"/>
      <c r="I850" s="178" t="str">
        <f>IF('DATA - Baseline'!I850="","",INDEX(Codes,MATCH('DATA - Baseline'!I850,Modes,0)))</f>
        <v/>
      </c>
      <c r="J850" s="134"/>
      <c r="K850" s="192" t="str">
        <f>IF('DATA - Baseline'!K850=0,"",IF('DATA - Baseline'!K850="","",'DATA - Baseline'!K850))</f>
        <v/>
      </c>
      <c r="L850" s="192" t="str">
        <f>IF('DATA - Baseline'!L850="Yes",1,IF('DATA - Baseline'!L850="No",2,""))</f>
        <v/>
      </c>
      <c r="M850" s="192" t="str">
        <f>IF('DATA - Baseline'!M850="Yes",1,IF('DATA - Baseline'!M850="No",2,""))</f>
        <v/>
      </c>
      <c r="N850" s="178" t="str">
        <f>IF('DATA - Baseline'!N850="Relaxed",1,IF('DATA - Baseline'!N850="Rushed",2,IF('DATA - Baseline'!N850="Happy",3,IF('DATA - Baseline'!N850="Frustrated",4,IF('DATA - Baseline'!N850="Other",5,"")))))</f>
        <v/>
      </c>
      <c r="O850" s="176"/>
      <c r="P850" s="178" t="str">
        <f>IF('DATA - Baseline'!P850="","",'DATA - Baseline'!P850)</f>
        <v/>
      </c>
      <c r="Q850" s="178" t="str">
        <f>IF('DATA - Baseline'!Q850="Boy",1,IF('DATA - Baseline'!Q850="Girl",2,""))</f>
        <v/>
      </c>
      <c r="R850" s="192" t="str">
        <f>IF('DATA - Baseline'!R850&gt;0,'DATA - Baseline'!R850,"")</f>
        <v/>
      </c>
      <c r="S850" s="178" t="str">
        <f>IF('DATA - Baseline'!S850="Less than 0.5km",1,IF('DATA - Baseline'!S850="0.51 to 1.59km",2,IF('DATA - Baseline'!S850="1.6 to 3km",3,IF('DATA - Baseline'!S850="Over 3km",4, ""))))</f>
        <v/>
      </c>
      <c r="T850" s="126"/>
      <c r="U850" s="135"/>
      <c r="V850" s="135"/>
      <c r="W850" s="135"/>
      <c r="X850" s="135"/>
      <c r="Y850" s="135"/>
      <c r="Z850" s="178" t="str">
        <f>IF('DATA - Baseline'!Z850="STRONGLY AGREE",1,IF('DATA - Baseline'!Z850="AGREE",2,IF('DATA - Baseline'!Z850="DISAGREE",3,IF('DATA - Baseline'!Z850="STRONGLY DISAGREE",4, ""))))</f>
        <v/>
      </c>
      <c r="AA850" s="178" t="str">
        <f>IF(C850="","",(IF(COUNTA('DATA - Baseline'!AB850:AV850)&gt;0,1,2)))</f>
        <v/>
      </c>
      <c r="AB850" s="152"/>
      <c r="AC850" s="153"/>
      <c r="AD850" s="153"/>
      <c r="AE850" s="153"/>
      <c r="AF850" s="153"/>
      <c r="AG850" s="153"/>
      <c r="AH850" s="151"/>
      <c r="AI850" s="156"/>
      <c r="AJ850" s="156"/>
      <c r="AK850" s="156"/>
      <c r="AL850" s="156"/>
      <c r="AM850" s="156"/>
      <c r="AN850" s="156"/>
      <c r="AO850" s="157"/>
      <c r="AP850" s="158"/>
      <c r="AQ850" s="158"/>
      <c r="AR850" s="158"/>
      <c r="AS850" s="158"/>
      <c r="AT850" s="158"/>
      <c r="AU850" s="158"/>
      <c r="AV850" s="158"/>
      <c r="AW850" s="178" t="str">
        <f>IF('DATA - Baseline'!AW850="Relaxed",1,IF('DATA - Baseline'!AW850="Rushed",2,IF('DATA - Baseline'!AW850="Happy",3,IF('DATA - Baseline'!AW850="Tired",4,""))))</f>
        <v/>
      </c>
      <c r="AX850" s="178" t="str">
        <f>IF('DATA - Baseline'!AX850="Relaxed",1,IF('DATA - Baseline'!AX850="Rushed",2,IF('DATA - Baseline'!AX850="Happy",3,IF('DATA - Baseline'!AX850="Tired",4,""))))</f>
        <v/>
      </c>
      <c r="AY850" s="154"/>
      <c r="AZ850" s="314" t="str">
        <f>IF('DATA - Baseline'!AZ850="Yes",1,IF('DATA - Baseline'!AZ850="No",2,""))</f>
        <v/>
      </c>
      <c r="BA850" s="273"/>
      <c r="BB850" s="159"/>
      <c r="BC850" s="159"/>
      <c r="BE850" s="175"/>
    </row>
    <row r="851" spans="1:57" s="132" customFormat="1" ht="15" x14ac:dyDescent="0.3">
      <c r="A851" s="148"/>
      <c r="B851" s="149"/>
      <c r="C851" s="236" t="str">
        <f t="shared" si="13"/>
        <v/>
      </c>
      <c r="D851" s="198" t="str">
        <f>IF('DATA - Baseline'!D851="","",'DATA - Baseline'!D851)</f>
        <v/>
      </c>
      <c r="E851" s="178" t="str">
        <f>IF('DATA - Baseline'!E851="","",'DATA - Baseline'!E851)</f>
        <v/>
      </c>
      <c r="F851" s="178" t="str">
        <f>IF('DATA - Baseline'!F851="","",'DATA - Baseline'!F851)</f>
        <v/>
      </c>
      <c r="G851" s="178" t="str">
        <f>IF('DATA - Baseline'!G850="","",INDEX(Codes,MATCH('DATA - Baseline'!G850,Modes,0)))</f>
        <v/>
      </c>
      <c r="H851" s="178"/>
      <c r="I851" s="178" t="str">
        <f>IF('DATA - Baseline'!I851="","",INDEX(Codes,MATCH('DATA - Baseline'!I851,Modes,0)))</f>
        <v/>
      </c>
      <c r="J851" s="134"/>
      <c r="K851" s="192" t="str">
        <f>IF('DATA - Baseline'!K851=0,"",IF('DATA - Baseline'!K851="","",'DATA - Baseline'!K851))</f>
        <v/>
      </c>
      <c r="L851" s="192" t="str">
        <f>IF('DATA - Baseline'!L851="Yes",1,IF('DATA - Baseline'!L851="No",2,""))</f>
        <v/>
      </c>
      <c r="M851" s="192" t="str">
        <f>IF('DATA - Baseline'!M851="Yes",1,IF('DATA - Baseline'!M851="No",2,""))</f>
        <v/>
      </c>
      <c r="N851" s="178" t="str">
        <f>IF('DATA - Baseline'!N851="Relaxed",1,IF('DATA - Baseline'!N851="Rushed",2,IF('DATA - Baseline'!N851="Happy",3,IF('DATA - Baseline'!N851="Frustrated",4,IF('DATA - Baseline'!N851="Other",5,"")))))</f>
        <v/>
      </c>
      <c r="O851" s="176"/>
      <c r="P851" s="178" t="str">
        <f>IF('DATA - Baseline'!P851="","",'DATA - Baseline'!P851)</f>
        <v/>
      </c>
      <c r="Q851" s="178" t="str">
        <f>IF('DATA - Baseline'!Q851="Boy",1,IF('DATA - Baseline'!Q851="Girl",2,""))</f>
        <v/>
      </c>
      <c r="R851" s="192" t="str">
        <f>IF('DATA - Baseline'!R851&gt;0,'DATA - Baseline'!R851,"")</f>
        <v/>
      </c>
      <c r="S851" s="178" t="str">
        <f>IF('DATA - Baseline'!S851="Less than 0.5km",1,IF('DATA - Baseline'!S851="0.51 to 1.59km",2,IF('DATA - Baseline'!S851="1.6 to 3km",3,IF('DATA - Baseline'!S851="Over 3km",4, ""))))</f>
        <v/>
      </c>
      <c r="T851" s="126"/>
      <c r="U851" s="135"/>
      <c r="V851" s="135"/>
      <c r="W851" s="135"/>
      <c r="X851" s="135"/>
      <c r="Y851" s="135"/>
      <c r="Z851" s="178" t="str">
        <f>IF('DATA - Baseline'!Z851="STRONGLY AGREE",1,IF('DATA - Baseline'!Z851="AGREE",2,IF('DATA - Baseline'!Z851="DISAGREE",3,IF('DATA - Baseline'!Z851="STRONGLY DISAGREE",4, ""))))</f>
        <v/>
      </c>
      <c r="AA851" s="178" t="str">
        <f>IF(C851="","",(IF(COUNTA('DATA - Baseline'!AB851:AV851)&gt;0,1,2)))</f>
        <v/>
      </c>
      <c r="AB851" s="152"/>
      <c r="AC851" s="153"/>
      <c r="AD851" s="153"/>
      <c r="AE851" s="153"/>
      <c r="AF851" s="153"/>
      <c r="AG851" s="153"/>
      <c r="AH851" s="151"/>
      <c r="AI851" s="156"/>
      <c r="AJ851" s="156"/>
      <c r="AK851" s="156"/>
      <c r="AL851" s="156"/>
      <c r="AM851" s="156"/>
      <c r="AN851" s="156"/>
      <c r="AO851" s="157"/>
      <c r="AP851" s="158"/>
      <c r="AQ851" s="158"/>
      <c r="AR851" s="158"/>
      <c r="AS851" s="158"/>
      <c r="AT851" s="158"/>
      <c r="AU851" s="158"/>
      <c r="AV851" s="158"/>
      <c r="AW851" s="178" t="str">
        <f>IF('DATA - Baseline'!AW851="Relaxed",1,IF('DATA - Baseline'!AW851="Rushed",2,IF('DATA - Baseline'!AW851="Happy",3,IF('DATA - Baseline'!AW851="Tired",4,""))))</f>
        <v/>
      </c>
      <c r="AX851" s="178" t="str">
        <f>IF('DATA - Baseline'!AX851="Relaxed",1,IF('DATA - Baseline'!AX851="Rushed",2,IF('DATA - Baseline'!AX851="Happy",3,IF('DATA - Baseline'!AX851="Tired",4,""))))</f>
        <v/>
      </c>
      <c r="AY851" s="154"/>
      <c r="AZ851" s="314" t="str">
        <f>IF('DATA - Baseline'!AZ851="Yes",1,IF('DATA - Baseline'!AZ851="No",2,""))</f>
        <v/>
      </c>
      <c r="BA851" s="273"/>
      <c r="BB851" s="159"/>
      <c r="BC851" s="159"/>
      <c r="BE851" s="175"/>
    </row>
    <row r="852" spans="1:57" s="132" customFormat="1" ht="15" x14ac:dyDescent="0.3">
      <c r="A852" s="148"/>
      <c r="B852" s="149"/>
      <c r="C852" s="236" t="str">
        <f t="shared" si="13"/>
        <v/>
      </c>
      <c r="D852" s="198" t="str">
        <f>IF('DATA - Baseline'!D852="","",'DATA - Baseline'!D852)</f>
        <v/>
      </c>
      <c r="E852" s="178" t="str">
        <f>IF('DATA - Baseline'!E852="","",'DATA - Baseline'!E852)</f>
        <v/>
      </c>
      <c r="F852" s="178" t="str">
        <f>IF('DATA - Baseline'!F852="","",'DATA - Baseline'!F852)</f>
        <v/>
      </c>
      <c r="G852" s="178" t="str">
        <f>IF('DATA - Baseline'!G851="","",INDEX(Codes,MATCH('DATA - Baseline'!G851,Modes,0)))</f>
        <v/>
      </c>
      <c r="H852" s="178"/>
      <c r="I852" s="178" t="str">
        <f>IF('DATA - Baseline'!I852="","",INDEX(Codes,MATCH('DATA - Baseline'!I852,Modes,0)))</f>
        <v/>
      </c>
      <c r="J852" s="134"/>
      <c r="K852" s="192" t="str">
        <f>IF('DATA - Baseline'!K852=0,"",IF('DATA - Baseline'!K852="","",'DATA - Baseline'!K852))</f>
        <v/>
      </c>
      <c r="L852" s="192" t="str">
        <f>IF('DATA - Baseline'!L852="Yes",1,IF('DATA - Baseline'!L852="No",2,""))</f>
        <v/>
      </c>
      <c r="M852" s="192" t="str">
        <f>IF('DATA - Baseline'!M852="Yes",1,IF('DATA - Baseline'!M852="No",2,""))</f>
        <v/>
      </c>
      <c r="N852" s="178" t="str">
        <f>IF('DATA - Baseline'!N852="Relaxed",1,IF('DATA - Baseline'!N852="Rushed",2,IF('DATA - Baseline'!N852="Happy",3,IF('DATA - Baseline'!N852="Frustrated",4,IF('DATA - Baseline'!N852="Other",5,"")))))</f>
        <v/>
      </c>
      <c r="O852" s="176"/>
      <c r="P852" s="178" t="str">
        <f>IF('DATA - Baseline'!P852="","",'DATA - Baseline'!P852)</f>
        <v/>
      </c>
      <c r="Q852" s="178" t="str">
        <f>IF('DATA - Baseline'!Q852="Boy",1,IF('DATA - Baseline'!Q852="Girl",2,""))</f>
        <v/>
      </c>
      <c r="R852" s="192" t="str">
        <f>IF('DATA - Baseline'!R852&gt;0,'DATA - Baseline'!R852,"")</f>
        <v/>
      </c>
      <c r="S852" s="178" t="str">
        <f>IF('DATA - Baseline'!S852="Less than 0.5km",1,IF('DATA - Baseline'!S852="0.51 to 1.59km",2,IF('DATA - Baseline'!S852="1.6 to 3km",3,IF('DATA - Baseline'!S852="Over 3km",4, ""))))</f>
        <v/>
      </c>
      <c r="T852" s="126"/>
      <c r="U852" s="135"/>
      <c r="V852" s="135"/>
      <c r="W852" s="135"/>
      <c r="X852" s="135"/>
      <c r="Y852" s="135"/>
      <c r="Z852" s="178" t="str">
        <f>IF('DATA - Baseline'!Z852="STRONGLY AGREE",1,IF('DATA - Baseline'!Z852="AGREE",2,IF('DATA - Baseline'!Z852="DISAGREE",3,IF('DATA - Baseline'!Z852="STRONGLY DISAGREE",4, ""))))</f>
        <v/>
      </c>
      <c r="AA852" s="178" t="str">
        <f>IF(C852="","",(IF(COUNTA('DATA - Baseline'!AB852:AV852)&gt;0,1,2)))</f>
        <v/>
      </c>
      <c r="AB852" s="152"/>
      <c r="AC852" s="153"/>
      <c r="AD852" s="153"/>
      <c r="AE852" s="153"/>
      <c r="AF852" s="153"/>
      <c r="AG852" s="153"/>
      <c r="AH852" s="151"/>
      <c r="AI852" s="156"/>
      <c r="AJ852" s="156"/>
      <c r="AK852" s="156"/>
      <c r="AL852" s="156"/>
      <c r="AM852" s="156"/>
      <c r="AN852" s="156"/>
      <c r="AO852" s="157"/>
      <c r="AP852" s="158"/>
      <c r="AQ852" s="158"/>
      <c r="AR852" s="158"/>
      <c r="AS852" s="158"/>
      <c r="AT852" s="158"/>
      <c r="AU852" s="158"/>
      <c r="AV852" s="158"/>
      <c r="AW852" s="178" t="str">
        <f>IF('DATA - Baseline'!AW852="Relaxed",1,IF('DATA - Baseline'!AW852="Rushed",2,IF('DATA - Baseline'!AW852="Happy",3,IF('DATA - Baseline'!AW852="Tired",4,""))))</f>
        <v/>
      </c>
      <c r="AX852" s="178" t="str">
        <f>IF('DATA - Baseline'!AX852="Relaxed",1,IF('DATA - Baseline'!AX852="Rushed",2,IF('DATA - Baseline'!AX852="Happy",3,IF('DATA - Baseline'!AX852="Tired",4,""))))</f>
        <v/>
      </c>
      <c r="AY852" s="154"/>
      <c r="AZ852" s="314" t="str">
        <f>IF('DATA - Baseline'!AZ852="Yes",1,IF('DATA - Baseline'!AZ852="No",2,""))</f>
        <v/>
      </c>
      <c r="BA852" s="273"/>
      <c r="BB852" s="159"/>
      <c r="BC852" s="159"/>
      <c r="BE852" s="175"/>
    </row>
    <row r="853" spans="1:57" s="132" customFormat="1" ht="15" x14ac:dyDescent="0.3">
      <c r="A853" s="148"/>
      <c r="B853" s="149"/>
      <c r="C853" s="236" t="str">
        <f t="shared" si="13"/>
        <v/>
      </c>
      <c r="D853" s="198" t="str">
        <f>IF('DATA - Baseline'!D853="","",'DATA - Baseline'!D853)</f>
        <v/>
      </c>
      <c r="E853" s="178" t="str">
        <f>IF('DATA - Baseline'!E853="","",'DATA - Baseline'!E853)</f>
        <v/>
      </c>
      <c r="F853" s="178" t="str">
        <f>IF('DATA - Baseline'!F853="","",'DATA - Baseline'!F853)</f>
        <v/>
      </c>
      <c r="G853" s="178" t="str">
        <f>IF('DATA - Baseline'!G852="","",INDEX(Codes,MATCH('DATA - Baseline'!G852,Modes,0)))</f>
        <v/>
      </c>
      <c r="H853" s="178"/>
      <c r="I853" s="178" t="str">
        <f>IF('DATA - Baseline'!I853="","",INDEX(Codes,MATCH('DATA - Baseline'!I853,Modes,0)))</f>
        <v/>
      </c>
      <c r="J853" s="134"/>
      <c r="K853" s="192" t="str">
        <f>IF('DATA - Baseline'!K853=0,"",IF('DATA - Baseline'!K853="","",'DATA - Baseline'!K853))</f>
        <v/>
      </c>
      <c r="L853" s="192" t="str">
        <f>IF('DATA - Baseline'!L853="Yes",1,IF('DATA - Baseline'!L853="No",2,""))</f>
        <v/>
      </c>
      <c r="M853" s="192" t="str">
        <f>IF('DATA - Baseline'!M853="Yes",1,IF('DATA - Baseline'!M853="No",2,""))</f>
        <v/>
      </c>
      <c r="N853" s="178" t="str">
        <f>IF('DATA - Baseline'!N853="Relaxed",1,IF('DATA - Baseline'!N853="Rushed",2,IF('DATA - Baseline'!N853="Happy",3,IF('DATA - Baseline'!N853="Frustrated",4,IF('DATA - Baseline'!N853="Other",5,"")))))</f>
        <v/>
      </c>
      <c r="O853" s="176"/>
      <c r="P853" s="178" t="str">
        <f>IF('DATA - Baseline'!P853="","",'DATA - Baseline'!P853)</f>
        <v/>
      </c>
      <c r="Q853" s="178" t="str">
        <f>IF('DATA - Baseline'!Q853="Boy",1,IF('DATA - Baseline'!Q853="Girl",2,""))</f>
        <v/>
      </c>
      <c r="R853" s="192" t="str">
        <f>IF('DATA - Baseline'!R853&gt;0,'DATA - Baseline'!R853,"")</f>
        <v/>
      </c>
      <c r="S853" s="178" t="str">
        <f>IF('DATA - Baseline'!S853="Less than 0.5km",1,IF('DATA - Baseline'!S853="0.51 to 1.59km",2,IF('DATA - Baseline'!S853="1.6 to 3km",3,IF('DATA - Baseline'!S853="Over 3km",4, ""))))</f>
        <v/>
      </c>
      <c r="T853" s="126"/>
      <c r="U853" s="135"/>
      <c r="V853" s="135"/>
      <c r="W853" s="135"/>
      <c r="X853" s="135"/>
      <c r="Y853" s="135"/>
      <c r="Z853" s="178" t="str">
        <f>IF('DATA - Baseline'!Z853="STRONGLY AGREE",1,IF('DATA - Baseline'!Z853="AGREE",2,IF('DATA - Baseline'!Z853="DISAGREE",3,IF('DATA - Baseline'!Z853="STRONGLY DISAGREE",4, ""))))</f>
        <v/>
      </c>
      <c r="AA853" s="178" t="str">
        <f>IF(C853="","",(IF(COUNTA('DATA - Baseline'!AB853:AV853)&gt;0,1,2)))</f>
        <v/>
      </c>
      <c r="AB853" s="152"/>
      <c r="AC853" s="153"/>
      <c r="AD853" s="153"/>
      <c r="AE853" s="153"/>
      <c r="AF853" s="153"/>
      <c r="AG853" s="153"/>
      <c r="AH853" s="151"/>
      <c r="AI853" s="156"/>
      <c r="AJ853" s="156"/>
      <c r="AK853" s="156"/>
      <c r="AL853" s="156"/>
      <c r="AM853" s="156"/>
      <c r="AN853" s="156"/>
      <c r="AO853" s="157"/>
      <c r="AP853" s="158"/>
      <c r="AQ853" s="158"/>
      <c r="AR853" s="158"/>
      <c r="AS853" s="158"/>
      <c r="AT853" s="158"/>
      <c r="AU853" s="158"/>
      <c r="AV853" s="158"/>
      <c r="AW853" s="178" t="str">
        <f>IF('DATA - Baseline'!AW853="Relaxed",1,IF('DATA - Baseline'!AW853="Rushed",2,IF('DATA - Baseline'!AW853="Happy",3,IF('DATA - Baseline'!AW853="Tired",4,""))))</f>
        <v/>
      </c>
      <c r="AX853" s="178" t="str">
        <f>IF('DATA - Baseline'!AX853="Relaxed",1,IF('DATA - Baseline'!AX853="Rushed",2,IF('DATA - Baseline'!AX853="Happy",3,IF('DATA - Baseline'!AX853="Tired",4,""))))</f>
        <v/>
      </c>
      <c r="AY853" s="154"/>
      <c r="AZ853" s="314" t="str">
        <f>IF('DATA - Baseline'!AZ853="Yes",1,IF('DATA - Baseline'!AZ853="No",2,""))</f>
        <v/>
      </c>
      <c r="BA853" s="273"/>
      <c r="BB853" s="159"/>
      <c r="BC853" s="159"/>
      <c r="BE853" s="175"/>
    </row>
    <row r="854" spans="1:57" s="132" customFormat="1" ht="15" x14ac:dyDescent="0.3">
      <c r="A854" s="148"/>
      <c r="B854" s="149"/>
      <c r="C854" s="236" t="str">
        <f t="shared" si="13"/>
        <v/>
      </c>
      <c r="D854" s="198" t="str">
        <f>IF('DATA - Baseline'!D854="","",'DATA - Baseline'!D854)</f>
        <v/>
      </c>
      <c r="E854" s="178" t="str">
        <f>IF('DATA - Baseline'!E854="","",'DATA - Baseline'!E854)</f>
        <v/>
      </c>
      <c r="F854" s="178" t="str">
        <f>IF('DATA - Baseline'!F854="","",'DATA - Baseline'!F854)</f>
        <v/>
      </c>
      <c r="G854" s="178" t="str">
        <f>IF('DATA - Baseline'!G853="","",INDEX(Codes,MATCH('DATA - Baseline'!G853,Modes,0)))</f>
        <v/>
      </c>
      <c r="H854" s="178"/>
      <c r="I854" s="178" t="str">
        <f>IF('DATA - Baseline'!I854="","",INDEX(Codes,MATCH('DATA - Baseline'!I854,Modes,0)))</f>
        <v/>
      </c>
      <c r="J854" s="134"/>
      <c r="K854" s="192" t="str">
        <f>IF('DATA - Baseline'!K854=0,"",IF('DATA - Baseline'!K854="","",'DATA - Baseline'!K854))</f>
        <v/>
      </c>
      <c r="L854" s="192" t="str">
        <f>IF('DATA - Baseline'!L854="Yes",1,IF('DATA - Baseline'!L854="No",2,""))</f>
        <v/>
      </c>
      <c r="M854" s="192" t="str">
        <f>IF('DATA - Baseline'!M854="Yes",1,IF('DATA - Baseline'!M854="No",2,""))</f>
        <v/>
      </c>
      <c r="N854" s="178" t="str">
        <f>IF('DATA - Baseline'!N854="Relaxed",1,IF('DATA - Baseline'!N854="Rushed",2,IF('DATA - Baseline'!N854="Happy",3,IF('DATA - Baseline'!N854="Frustrated",4,IF('DATA - Baseline'!N854="Other",5,"")))))</f>
        <v/>
      </c>
      <c r="O854" s="176"/>
      <c r="P854" s="178" t="str">
        <f>IF('DATA - Baseline'!P854="","",'DATA - Baseline'!P854)</f>
        <v/>
      </c>
      <c r="Q854" s="178" t="str">
        <f>IF('DATA - Baseline'!Q854="Boy",1,IF('DATA - Baseline'!Q854="Girl",2,""))</f>
        <v/>
      </c>
      <c r="R854" s="192" t="str">
        <f>IF('DATA - Baseline'!R854&gt;0,'DATA - Baseline'!R854,"")</f>
        <v/>
      </c>
      <c r="S854" s="178" t="str">
        <f>IF('DATA - Baseline'!S854="Less than 0.5km",1,IF('DATA - Baseline'!S854="0.51 to 1.59km",2,IF('DATA - Baseline'!S854="1.6 to 3km",3,IF('DATA - Baseline'!S854="Over 3km",4, ""))))</f>
        <v/>
      </c>
      <c r="T854" s="126"/>
      <c r="U854" s="135"/>
      <c r="V854" s="135"/>
      <c r="W854" s="135"/>
      <c r="X854" s="135"/>
      <c r="Y854" s="135"/>
      <c r="Z854" s="178" t="str">
        <f>IF('DATA - Baseline'!Z854="STRONGLY AGREE",1,IF('DATA - Baseline'!Z854="AGREE",2,IF('DATA - Baseline'!Z854="DISAGREE",3,IF('DATA - Baseline'!Z854="STRONGLY DISAGREE",4, ""))))</f>
        <v/>
      </c>
      <c r="AA854" s="178" t="str">
        <f>IF(C854="","",(IF(COUNTA('DATA - Baseline'!AB854:AV854)&gt;0,1,2)))</f>
        <v/>
      </c>
      <c r="AB854" s="152"/>
      <c r="AC854" s="153"/>
      <c r="AD854" s="153"/>
      <c r="AE854" s="153"/>
      <c r="AF854" s="153"/>
      <c r="AG854" s="153"/>
      <c r="AH854" s="150"/>
      <c r="AI854" s="156"/>
      <c r="AJ854" s="156"/>
      <c r="AK854" s="156"/>
      <c r="AL854" s="156"/>
      <c r="AM854" s="156"/>
      <c r="AN854" s="156"/>
      <c r="AO854" s="157"/>
      <c r="AP854" s="158"/>
      <c r="AQ854" s="158"/>
      <c r="AR854" s="158"/>
      <c r="AS854" s="158"/>
      <c r="AT854" s="158"/>
      <c r="AU854" s="158"/>
      <c r="AV854" s="158"/>
      <c r="AW854" s="178" t="str">
        <f>IF('DATA - Baseline'!AW854="Relaxed",1,IF('DATA - Baseline'!AW854="Rushed",2,IF('DATA - Baseline'!AW854="Happy",3,IF('DATA - Baseline'!AW854="Tired",4,""))))</f>
        <v/>
      </c>
      <c r="AX854" s="178" t="str">
        <f>IF('DATA - Baseline'!AX854="Relaxed",1,IF('DATA - Baseline'!AX854="Rushed",2,IF('DATA - Baseline'!AX854="Happy",3,IF('DATA - Baseline'!AX854="Tired",4,""))))</f>
        <v/>
      </c>
      <c r="AY854" s="154"/>
      <c r="AZ854" s="314" t="str">
        <f>IF('DATA - Baseline'!AZ854="Yes",1,IF('DATA - Baseline'!AZ854="No",2,""))</f>
        <v/>
      </c>
      <c r="BA854" s="273"/>
      <c r="BB854" s="159"/>
      <c r="BC854" s="159"/>
      <c r="BE854" s="175"/>
    </row>
    <row r="855" spans="1:57" s="132" customFormat="1" ht="15" x14ac:dyDescent="0.3">
      <c r="A855" s="148"/>
      <c r="B855" s="149"/>
      <c r="C855" s="236" t="str">
        <f t="shared" si="13"/>
        <v/>
      </c>
      <c r="D855" s="198" t="str">
        <f>IF('DATA - Baseline'!D855="","",'DATA - Baseline'!D855)</f>
        <v/>
      </c>
      <c r="E855" s="178" t="str">
        <f>IF('DATA - Baseline'!E855="","",'DATA - Baseline'!E855)</f>
        <v/>
      </c>
      <c r="F855" s="178" t="str">
        <f>IF('DATA - Baseline'!F855="","",'DATA - Baseline'!F855)</f>
        <v/>
      </c>
      <c r="G855" s="178" t="str">
        <f>IF('DATA - Baseline'!G854="","",INDEX(Codes,MATCH('DATA - Baseline'!G854,Modes,0)))</f>
        <v/>
      </c>
      <c r="H855" s="178"/>
      <c r="I855" s="178" t="str">
        <f>IF('DATA - Baseline'!I855="","",INDEX(Codes,MATCH('DATA - Baseline'!I855,Modes,0)))</f>
        <v/>
      </c>
      <c r="J855" s="134"/>
      <c r="K855" s="192" t="str">
        <f>IF('DATA - Baseline'!K855=0,"",IF('DATA - Baseline'!K855="","",'DATA - Baseline'!K855))</f>
        <v/>
      </c>
      <c r="L855" s="192" t="str">
        <f>IF('DATA - Baseline'!L855="Yes",1,IF('DATA - Baseline'!L855="No",2,""))</f>
        <v/>
      </c>
      <c r="M855" s="192" t="str">
        <f>IF('DATA - Baseline'!M855="Yes",1,IF('DATA - Baseline'!M855="No",2,""))</f>
        <v/>
      </c>
      <c r="N855" s="178" t="str">
        <f>IF('DATA - Baseline'!N855="Relaxed",1,IF('DATA - Baseline'!N855="Rushed",2,IF('DATA - Baseline'!N855="Happy",3,IF('DATA - Baseline'!N855="Frustrated",4,IF('DATA - Baseline'!N855="Other",5,"")))))</f>
        <v/>
      </c>
      <c r="O855" s="176"/>
      <c r="P855" s="178" t="str">
        <f>IF('DATA - Baseline'!P855="","",'DATA - Baseline'!P855)</f>
        <v/>
      </c>
      <c r="Q855" s="178" t="str">
        <f>IF('DATA - Baseline'!Q855="Boy",1,IF('DATA - Baseline'!Q855="Girl",2,""))</f>
        <v/>
      </c>
      <c r="R855" s="192" t="str">
        <f>IF('DATA - Baseline'!R855&gt;0,'DATA - Baseline'!R855,"")</f>
        <v/>
      </c>
      <c r="S855" s="178" t="str">
        <f>IF('DATA - Baseline'!S855="Less than 0.5km",1,IF('DATA - Baseline'!S855="0.51 to 1.59km",2,IF('DATA - Baseline'!S855="1.6 to 3km",3,IF('DATA - Baseline'!S855="Over 3km",4, ""))))</f>
        <v/>
      </c>
      <c r="T855" s="126"/>
      <c r="U855" s="135"/>
      <c r="V855" s="135"/>
      <c r="W855" s="135"/>
      <c r="X855" s="135"/>
      <c r="Y855" s="135"/>
      <c r="Z855" s="178" t="str">
        <f>IF('DATA - Baseline'!Z855="STRONGLY AGREE",1,IF('DATA - Baseline'!Z855="AGREE",2,IF('DATA - Baseline'!Z855="DISAGREE",3,IF('DATA - Baseline'!Z855="STRONGLY DISAGREE",4, ""))))</f>
        <v/>
      </c>
      <c r="AA855" s="178" t="str">
        <f>IF(C855="","",(IF(COUNTA('DATA - Baseline'!AB855:AV855)&gt;0,1,2)))</f>
        <v/>
      </c>
      <c r="AB855" s="152"/>
      <c r="AC855" s="153"/>
      <c r="AD855" s="153"/>
      <c r="AE855" s="153"/>
      <c r="AF855" s="153"/>
      <c r="AG855" s="153"/>
      <c r="AH855" s="151"/>
      <c r="AI855" s="156"/>
      <c r="AJ855" s="156"/>
      <c r="AK855" s="156"/>
      <c r="AL855" s="156"/>
      <c r="AM855" s="156"/>
      <c r="AN855" s="156"/>
      <c r="AO855" s="157"/>
      <c r="AP855" s="158"/>
      <c r="AQ855" s="158"/>
      <c r="AR855" s="158"/>
      <c r="AS855" s="158"/>
      <c r="AT855" s="158"/>
      <c r="AU855" s="158"/>
      <c r="AV855" s="158"/>
      <c r="AW855" s="178" t="str">
        <f>IF('DATA - Baseline'!AW855="Relaxed",1,IF('DATA - Baseline'!AW855="Rushed",2,IF('DATA - Baseline'!AW855="Happy",3,IF('DATA - Baseline'!AW855="Tired",4,""))))</f>
        <v/>
      </c>
      <c r="AX855" s="178" t="str">
        <f>IF('DATA - Baseline'!AX855="Relaxed",1,IF('DATA - Baseline'!AX855="Rushed",2,IF('DATA - Baseline'!AX855="Happy",3,IF('DATA - Baseline'!AX855="Tired",4,""))))</f>
        <v/>
      </c>
      <c r="AY855" s="154"/>
      <c r="AZ855" s="314" t="str">
        <f>IF('DATA - Baseline'!AZ855="Yes",1,IF('DATA - Baseline'!AZ855="No",2,""))</f>
        <v/>
      </c>
      <c r="BA855" s="273"/>
      <c r="BB855" s="159"/>
      <c r="BC855" s="159"/>
      <c r="BE855" s="175"/>
    </row>
    <row r="856" spans="1:57" s="132" customFormat="1" ht="15" x14ac:dyDescent="0.3">
      <c r="A856" s="148"/>
      <c r="B856" s="149"/>
      <c r="C856" s="236" t="str">
        <f t="shared" si="13"/>
        <v/>
      </c>
      <c r="D856" s="198" t="str">
        <f>IF('DATA - Baseline'!D856="","",'DATA - Baseline'!D856)</f>
        <v/>
      </c>
      <c r="E856" s="178" t="str">
        <f>IF('DATA - Baseline'!E856="","",'DATA - Baseline'!E856)</f>
        <v/>
      </c>
      <c r="F856" s="178" t="str">
        <f>IF('DATA - Baseline'!F856="","",'DATA - Baseline'!F856)</f>
        <v/>
      </c>
      <c r="G856" s="178" t="str">
        <f>IF('DATA - Baseline'!G855="","",INDEX(Codes,MATCH('DATA - Baseline'!G855,Modes,0)))</f>
        <v/>
      </c>
      <c r="H856" s="178"/>
      <c r="I856" s="178" t="str">
        <f>IF('DATA - Baseline'!I856="","",INDEX(Codes,MATCH('DATA - Baseline'!I856,Modes,0)))</f>
        <v/>
      </c>
      <c r="J856" s="134"/>
      <c r="K856" s="192" t="str">
        <f>IF('DATA - Baseline'!K856=0,"",IF('DATA - Baseline'!K856="","",'DATA - Baseline'!K856))</f>
        <v/>
      </c>
      <c r="L856" s="192" t="str">
        <f>IF('DATA - Baseline'!L856="Yes",1,IF('DATA - Baseline'!L856="No",2,""))</f>
        <v/>
      </c>
      <c r="M856" s="192" t="str">
        <f>IF('DATA - Baseline'!M856="Yes",1,IF('DATA - Baseline'!M856="No",2,""))</f>
        <v/>
      </c>
      <c r="N856" s="178" t="str">
        <f>IF('DATA - Baseline'!N856="Relaxed",1,IF('DATA - Baseline'!N856="Rushed",2,IF('DATA - Baseline'!N856="Happy",3,IF('DATA - Baseline'!N856="Frustrated",4,IF('DATA - Baseline'!N856="Other",5,"")))))</f>
        <v/>
      </c>
      <c r="O856" s="176"/>
      <c r="P856" s="178" t="str">
        <f>IF('DATA - Baseline'!P856="","",'DATA - Baseline'!P856)</f>
        <v/>
      </c>
      <c r="Q856" s="178" t="str">
        <f>IF('DATA - Baseline'!Q856="Boy",1,IF('DATA - Baseline'!Q856="Girl",2,""))</f>
        <v/>
      </c>
      <c r="R856" s="192" t="str">
        <f>IF('DATA - Baseline'!R856&gt;0,'DATA - Baseline'!R856,"")</f>
        <v/>
      </c>
      <c r="S856" s="178" t="str">
        <f>IF('DATA - Baseline'!S856="Less than 0.5km",1,IF('DATA - Baseline'!S856="0.51 to 1.59km",2,IF('DATA - Baseline'!S856="1.6 to 3km",3,IF('DATA - Baseline'!S856="Over 3km",4, ""))))</f>
        <v/>
      </c>
      <c r="T856" s="126"/>
      <c r="U856" s="135"/>
      <c r="V856" s="135"/>
      <c r="W856" s="135"/>
      <c r="X856" s="135"/>
      <c r="Y856" s="135"/>
      <c r="Z856" s="178" t="str">
        <f>IF('DATA - Baseline'!Z856="STRONGLY AGREE",1,IF('DATA - Baseline'!Z856="AGREE",2,IF('DATA - Baseline'!Z856="DISAGREE",3,IF('DATA - Baseline'!Z856="STRONGLY DISAGREE",4, ""))))</f>
        <v/>
      </c>
      <c r="AA856" s="178" t="str">
        <f>IF(C856="","",(IF(COUNTA('DATA - Baseline'!AB856:AV856)&gt;0,1,2)))</f>
        <v/>
      </c>
      <c r="AB856" s="152"/>
      <c r="AC856" s="153"/>
      <c r="AD856" s="153"/>
      <c r="AE856" s="153"/>
      <c r="AF856" s="153"/>
      <c r="AG856" s="153"/>
      <c r="AH856" s="151"/>
      <c r="AI856" s="156"/>
      <c r="AJ856" s="156"/>
      <c r="AK856" s="156"/>
      <c r="AL856" s="156"/>
      <c r="AM856" s="156"/>
      <c r="AN856" s="156"/>
      <c r="AO856" s="157"/>
      <c r="AP856" s="158"/>
      <c r="AQ856" s="158"/>
      <c r="AR856" s="158"/>
      <c r="AS856" s="158"/>
      <c r="AT856" s="158"/>
      <c r="AU856" s="158"/>
      <c r="AV856" s="158"/>
      <c r="AW856" s="178" t="str">
        <f>IF('DATA - Baseline'!AW856="Relaxed",1,IF('DATA - Baseline'!AW856="Rushed",2,IF('DATA - Baseline'!AW856="Happy",3,IF('DATA - Baseline'!AW856="Tired",4,""))))</f>
        <v/>
      </c>
      <c r="AX856" s="178" t="str">
        <f>IF('DATA - Baseline'!AX856="Relaxed",1,IF('DATA - Baseline'!AX856="Rushed",2,IF('DATA - Baseline'!AX856="Happy",3,IF('DATA - Baseline'!AX856="Tired",4,""))))</f>
        <v/>
      </c>
      <c r="AY856" s="154"/>
      <c r="AZ856" s="314" t="str">
        <f>IF('DATA - Baseline'!AZ856="Yes",1,IF('DATA - Baseline'!AZ856="No",2,""))</f>
        <v/>
      </c>
      <c r="BA856" s="273"/>
      <c r="BB856" s="159"/>
      <c r="BC856" s="159"/>
      <c r="BE856" s="175"/>
    </row>
    <row r="857" spans="1:57" s="132" customFormat="1" ht="15" x14ac:dyDescent="0.3">
      <c r="A857" s="148"/>
      <c r="B857" s="149"/>
      <c r="C857" s="236" t="str">
        <f t="shared" si="13"/>
        <v/>
      </c>
      <c r="D857" s="198" t="str">
        <f>IF('DATA - Baseline'!D857="","",'DATA - Baseline'!D857)</f>
        <v/>
      </c>
      <c r="E857" s="178" t="str">
        <f>IF('DATA - Baseline'!E857="","",'DATA - Baseline'!E857)</f>
        <v/>
      </c>
      <c r="F857" s="178" t="str">
        <f>IF('DATA - Baseline'!F857="","",'DATA - Baseline'!F857)</f>
        <v/>
      </c>
      <c r="G857" s="178" t="str">
        <f>IF('DATA - Baseline'!G856="","",INDEX(Codes,MATCH('DATA - Baseline'!G856,Modes,0)))</f>
        <v/>
      </c>
      <c r="H857" s="178"/>
      <c r="I857" s="178" t="str">
        <f>IF('DATA - Baseline'!I857="","",INDEX(Codes,MATCH('DATA - Baseline'!I857,Modes,0)))</f>
        <v/>
      </c>
      <c r="J857" s="134"/>
      <c r="K857" s="192" t="str">
        <f>IF('DATA - Baseline'!K857=0,"",IF('DATA - Baseline'!K857="","",'DATA - Baseline'!K857))</f>
        <v/>
      </c>
      <c r="L857" s="192" t="str">
        <f>IF('DATA - Baseline'!L857="Yes",1,IF('DATA - Baseline'!L857="No",2,""))</f>
        <v/>
      </c>
      <c r="M857" s="192" t="str">
        <f>IF('DATA - Baseline'!M857="Yes",1,IF('DATA - Baseline'!M857="No",2,""))</f>
        <v/>
      </c>
      <c r="N857" s="178" t="str">
        <f>IF('DATA - Baseline'!N857="Relaxed",1,IF('DATA - Baseline'!N857="Rushed",2,IF('DATA - Baseline'!N857="Happy",3,IF('DATA - Baseline'!N857="Frustrated",4,IF('DATA - Baseline'!N857="Other",5,"")))))</f>
        <v/>
      </c>
      <c r="O857" s="176"/>
      <c r="P857" s="178" t="str">
        <f>IF('DATA - Baseline'!P857="","",'DATA - Baseline'!P857)</f>
        <v/>
      </c>
      <c r="Q857" s="178" t="str">
        <f>IF('DATA - Baseline'!Q857="Boy",1,IF('DATA - Baseline'!Q857="Girl",2,""))</f>
        <v/>
      </c>
      <c r="R857" s="192" t="str">
        <f>IF('DATA - Baseline'!R857&gt;0,'DATA - Baseline'!R857,"")</f>
        <v/>
      </c>
      <c r="S857" s="178" t="str">
        <f>IF('DATA - Baseline'!S857="Less than 0.5km",1,IF('DATA - Baseline'!S857="0.51 to 1.59km",2,IF('DATA - Baseline'!S857="1.6 to 3km",3,IF('DATA - Baseline'!S857="Over 3km",4, ""))))</f>
        <v/>
      </c>
      <c r="T857" s="126"/>
      <c r="U857" s="135"/>
      <c r="V857" s="135"/>
      <c r="W857" s="135"/>
      <c r="X857" s="135"/>
      <c r="Y857" s="135"/>
      <c r="Z857" s="178" t="str">
        <f>IF('DATA - Baseline'!Z857="STRONGLY AGREE",1,IF('DATA - Baseline'!Z857="AGREE",2,IF('DATA - Baseline'!Z857="DISAGREE",3,IF('DATA - Baseline'!Z857="STRONGLY DISAGREE",4, ""))))</f>
        <v/>
      </c>
      <c r="AA857" s="178" t="str">
        <f>IF(C857="","",(IF(COUNTA('DATA - Baseline'!AB857:AV857)&gt;0,1,2)))</f>
        <v/>
      </c>
      <c r="AB857" s="152"/>
      <c r="AC857" s="153"/>
      <c r="AD857" s="153"/>
      <c r="AE857" s="153"/>
      <c r="AF857" s="153"/>
      <c r="AG857" s="153"/>
      <c r="AH857" s="151"/>
      <c r="AI857" s="156"/>
      <c r="AJ857" s="156"/>
      <c r="AK857" s="156"/>
      <c r="AL857" s="156"/>
      <c r="AM857" s="156"/>
      <c r="AN857" s="156"/>
      <c r="AO857" s="157"/>
      <c r="AP857" s="158"/>
      <c r="AQ857" s="158"/>
      <c r="AR857" s="158"/>
      <c r="AS857" s="158"/>
      <c r="AT857" s="158"/>
      <c r="AU857" s="158"/>
      <c r="AV857" s="158"/>
      <c r="AW857" s="178" t="str">
        <f>IF('DATA - Baseline'!AW857="Relaxed",1,IF('DATA - Baseline'!AW857="Rushed",2,IF('DATA - Baseline'!AW857="Happy",3,IF('DATA - Baseline'!AW857="Tired",4,""))))</f>
        <v/>
      </c>
      <c r="AX857" s="178" t="str">
        <f>IF('DATA - Baseline'!AX857="Relaxed",1,IF('DATA - Baseline'!AX857="Rushed",2,IF('DATA - Baseline'!AX857="Happy",3,IF('DATA - Baseline'!AX857="Tired",4,""))))</f>
        <v/>
      </c>
      <c r="AY857" s="154"/>
      <c r="AZ857" s="314" t="str">
        <f>IF('DATA - Baseline'!AZ857="Yes",1,IF('DATA - Baseline'!AZ857="No",2,""))</f>
        <v/>
      </c>
      <c r="BA857" s="273"/>
      <c r="BB857" s="159"/>
      <c r="BC857" s="159"/>
      <c r="BE857" s="175"/>
    </row>
    <row r="858" spans="1:57" s="132" customFormat="1" ht="15" x14ac:dyDescent="0.3">
      <c r="A858" s="148"/>
      <c r="B858" s="149"/>
      <c r="C858" s="236" t="str">
        <f t="shared" si="13"/>
        <v/>
      </c>
      <c r="D858" s="198" t="str">
        <f>IF('DATA - Baseline'!D858="","",'DATA - Baseline'!D858)</f>
        <v/>
      </c>
      <c r="E858" s="178" t="str">
        <f>IF('DATA - Baseline'!E858="","",'DATA - Baseline'!E858)</f>
        <v/>
      </c>
      <c r="F858" s="178" t="str">
        <f>IF('DATA - Baseline'!F858="","",'DATA - Baseline'!F858)</f>
        <v/>
      </c>
      <c r="G858" s="178" t="str">
        <f>IF('DATA - Baseline'!G857="","",INDEX(Codes,MATCH('DATA - Baseline'!G857,Modes,0)))</f>
        <v/>
      </c>
      <c r="H858" s="178"/>
      <c r="I858" s="178" t="str">
        <f>IF('DATA - Baseline'!I858="","",INDEX(Codes,MATCH('DATA - Baseline'!I858,Modes,0)))</f>
        <v/>
      </c>
      <c r="J858" s="134"/>
      <c r="K858" s="192" t="str">
        <f>IF('DATA - Baseline'!K858=0,"",IF('DATA - Baseline'!K858="","",'DATA - Baseline'!K858))</f>
        <v/>
      </c>
      <c r="L858" s="192" t="str">
        <f>IF('DATA - Baseline'!L858="Yes",1,IF('DATA - Baseline'!L858="No",2,""))</f>
        <v/>
      </c>
      <c r="M858" s="192" t="str">
        <f>IF('DATA - Baseline'!M858="Yes",1,IF('DATA - Baseline'!M858="No",2,""))</f>
        <v/>
      </c>
      <c r="N858" s="178" t="str">
        <f>IF('DATA - Baseline'!N858="Relaxed",1,IF('DATA - Baseline'!N858="Rushed",2,IF('DATA - Baseline'!N858="Happy",3,IF('DATA - Baseline'!N858="Frustrated",4,IF('DATA - Baseline'!N858="Other",5,"")))))</f>
        <v/>
      </c>
      <c r="O858" s="176"/>
      <c r="P858" s="178" t="str">
        <f>IF('DATA - Baseline'!P858="","",'DATA - Baseline'!P858)</f>
        <v/>
      </c>
      <c r="Q858" s="178" t="str">
        <f>IF('DATA - Baseline'!Q858="Boy",1,IF('DATA - Baseline'!Q858="Girl",2,""))</f>
        <v/>
      </c>
      <c r="R858" s="192" t="str">
        <f>IF('DATA - Baseline'!R858&gt;0,'DATA - Baseline'!R858,"")</f>
        <v/>
      </c>
      <c r="S858" s="178" t="str">
        <f>IF('DATA - Baseline'!S858="Less than 0.5km",1,IF('DATA - Baseline'!S858="0.51 to 1.59km",2,IF('DATA - Baseline'!S858="1.6 to 3km",3,IF('DATA - Baseline'!S858="Over 3km",4, ""))))</f>
        <v/>
      </c>
      <c r="T858" s="126"/>
      <c r="U858" s="135"/>
      <c r="V858" s="135"/>
      <c r="W858" s="135"/>
      <c r="X858" s="135"/>
      <c r="Y858" s="135"/>
      <c r="Z858" s="178" t="str">
        <f>IF('DATA - Baseline'!Z858="STRONGLY AGREE",1,IF('DATA - Baseline'!Z858="AGREE",2,IF('DATA - Baseline'!Z858="DISAGREE",3,IF('DATA - Baseline'!Z858="STRONGLY DISAGREE",4, ""))))</f>
        <v/>
      </c>
      <c r="AA858" s="178" t="str">
        <f>IF(C858="","",(IF(COUNTA('DATA - Baseline'!AB858:AV858)&gt;0,1,2)))</f>
        <v/>
      </c>
      <c r="AB858" s="152"/>
      <c r="AC858" s="153"/>
      <c r="AD858" s="153"/>
      <c r="AE858" s="153"/>
      <c r="AF858" s="153"/>
      <c r="AG858" s="153"/>
      <c r="AH858" s="151"/>
      <c r="AI858" s="156"/>
      <c r="AJ858" s="156"/>
      <c r="AK858" s="156"/>
      <c r="AL858" s="156"/>
      <c r="AM858" s="156"/>
      <c r="AN858" s="156"/>
      <c r="AO858" s="157"/>
      <c r="AP858" s="158"/>
      <c r="AQ858" s="158"/>
      <c r="AR858" s="158"/>
      <c r="AS858" s="158"/>
      <c r="AT858" s="158"/>
      <c r="AU858" s="158"/>
      <c r="AV858" s="158"/>
      <c r="AW858" s="178" t="str">
        <f>IF('DATA - Baseline'!AW858="Relaxed",1,IF('DATA - Baseline'!AW858="Rushed",2,IF('DATA - Baseline'!AW858="Happy",3,IF('DATA - Baseline'!AW858="Tired",4,""))))</f>
        <v/>
      </c>
      <c r="AX858" s="178" t="str">
        <f>IF('DATA - Baseline'!AX858="Relaxed",1,IF('DATA - Baseline'!AX858="Rushed",2,IF('DATA - Baseline'!AX858="Happy",3,IF('DATA - Baseline'!AX858="Tired",4,""))))</f>
        <v/>
      </c>
      <c r="AY858" s="154"/>
      <c r="AZ858" s="314" t="str">
        <f>IF('DATA - Baseline'!AZ858="Yes",1,IF('DATA - Baseline'!AZ858="No",2,""))</f>
        <v/>
      </c>
      <c r="BA858" s="273"/>
      <c r="BB858" s="159"/>
      <c r="BC858" s="159"/>
      <c r="BE858" s="175"/>
    </row>
    <row r="859" spans="1:57" s="132" customFormat="1" ht="15" x14ac:dyDescent="0.3">
      <c r="A859" s="148"/>
      <c r="B859" s="149"/>
      <c r="C859" s="236" t="str">
        <f t="shared" si="13"/>
        <v/>
      </c>
      <c r="D859" s="198" t="str">
        <f>IF('DATA - Baseline'!D859="","",'DATA - Baseline'!D859)</f>
        <v/>
      </c>
      <c r="E859" s="178" t="str">
        <f>IF('DATA - Baseline'!E859="","",'DATA - Baseline'!E859)</f>
        <v/>
      </c>
      <c r="F859" s="178" t="str">
        <f>IF('DATA - Baseline'!F859="","",'DATA - Baseline'!F859)</f>
        <v/>
      </c>
      <c r="G859" s="178" t="str">
        <f>IF('DATA - Baseline'!G858="","",INDEX(Codes,MATCH('DATA - Baseline'!G858,Modes,0)))</f>
        <v/>
      </c>
      <c r="H859" s="178"/>
      <c r="I859" s="178" t="str">
        <f>IF('DATA - Baseline'!I859="","",INDEX(Codes,MATCH('DATA - Baseline'!I859,Modes,0)))</f>
        <v/>
      </c>
      <c r="J859" s="134"/>
      <c r="K859" s="192" t="str">
        <f>IF('DATA - Baseline'!K859=0,"",IF('DATA - Baseline'!K859="","",'DATA - Baseline'!K859))</f>
        <v/>
      </c>
      <c r="L859" s="192" t="str">
        <f>IF('DATA - Baseline'!L859="Yes",1,IF('DATA - Baseline'!L859="No",2,""))</f>
        <v/>
      </c>
      <c r="M859" s="192" t="str">
        <f>IF('DATA - Baseline'!M859="Yes",1,IF('DATA - Baseline'!M859="No",2,""))</f>
        <v/>
      </c>
      <c r="N859" s="178" t="str">
        <f>IF('DATA - Baseline'!N859="Relaxed",1,IF('DATA - Baseline'!N859="Rushed",2,IF('DATA - Baseline'!N859="Happy",3,IF('DATA - Baseline'!N859="Frustrated",4,IF('DATA - Baseline'!N859="Other",5,"")))))</f>
        <v/>
      </c>
      <c r="O859" s="176"/>
      <c r="P859" s="178" t="str">
        <f>IF('DATA - Baseline'!P859="","",'DATA - Baseline'!P859)</f>
        <v/>
      </c>
      <c r="Q859" s="178" t="str">
        <f>IF('DATA - Baseline'!Q859="Boy",1,IF('DATA - Baseline'!Q859="Girl",2,""))</f>
        <v/>
      </c>
      <c r="R859" s="192" t="str">
        <f>IF('DATA - Baseline'!R859&gt;0,'DATA - Baseline'!R859,"")</f>
        <v/>
      </c>
      <c r="S859" s="178" t="str">
        <f>IF('DATA - Baseline'!S859="Less than 0.5km",1,IF('DATA - Baseline'!S859="0.51 to 1.59km",2,IF('DATA - Baseline'!S859="1.6 to 3km",3,IF('DATA - Baseline'!S859="Over 3km",4, ""))))</f>
        <v/>
      </c>
      <c r="T859" s="126"/>
      <c r="U859" s="135"/>
      <c r="V859" s="135"/>
      <c r="W859" s="135"/>
      <c r="X859" s="135"/>
      <c r="Y859" s="135"/>
      <c r="Z859" s="178" t="str">
        <f>IF('DATA - Baseline'!Z859="STRONGLY AGREE",1,IF('DATA - Baseline'!Z859="AGREE",2,IF('DATA - Baseline'!Z859="DISAGREE",3,IF('DATA - Baseline'!Z859="STRONGLY DISAGREE",4, ""))))</f>
        <v/>
      </c>
      <c r="AA859" s="178" t="str">
        <f>IF(C859="","",(IF(COUNTA('DATA - Baseline'!AB859:AV859)&gt;0,1,2)))</f>
        <v/>
      </c>
      <c r="AB859" s="152"/>
      <c r="AC859" s="153"/>
      <c r="AD859" s="153"/>
      <c r="AE859" s="153"/>
      <c r="AF859" s="153"/>
      <c r="AG859" s="153"/>
      <c r="AH859" s="151"/>
      <c r="AI859" s="156"/>
      <c r="AJ859" s="156"/>
      <c r="AK859" s="156"/>
      <c r="AL859" s="156"/>
      <c r="AM859" s="156"/>
      <c r="AN859" s="156"/>
      <c r="AO859" s="157"/>
      <c r="AP859" s="158"/>
      <c r="AQ859" s="158"/>
      <c r="AR859" s="158"/>
      <c r="AS859" s="158"/>
      <c r="AT859" s="158"/>
      <c r="AU859" s="158"/>
      <c r="AV859" s="158"/>
      <c r="AW859" s="178" t="str">
        <f>IF('DATA - Baseline'!AW859="Relaxed",1,IF('DATA - Baseline'!AW859="Rushed",2,IF('DATA - Baseline'!AW859="Happy",3,IF('DATA - Baseline'!AW859="Tired",4,""))))</f>
        <v/>
      </c>
      <c r="AX859" s="178" t="str">
        <f>IF('DATA - Baseline'!AX859="Relaxed",1,IF('DATA - Baseline'!AX859="Rushed",2,IF('DATA - Baseline'!AX859="Happy",3,IF('DATA - Baseline'!AX859="Tired",4,""))))</f>
        <v/>
      </c>
      <c r="AY859" s="154"/>
      <c r="AZ859" s="314" t="str">
        <f>IF('DATA - Baseline'!AZ859="Yes",1,IF('DATA - Baseline'!AZ859="No",2,""))</f>
        <v/>
      </c>
      <c r="BA859" s="273"/>
      <c r="BB859" s="159"/>
      <c r="BC859" s="159"/>
      <c r="BE859" s="175"/>
    </row>
    <row r="860" spans="1:57" s="132" customFormat="1" ht="15" x14ac:dyDescent="0.3">
      <c r="A860" s="148"/>
      <c r="B860" s="149"/>
      <c r="C860" s="236" t="str">
        <f t="shared" si="13"/>
        <v/>
      </c>
      <c r="D860" s="198" t="str">
        <f>IF('DATA - Baseline'!D860="","",'DATA - Baseline'!D860)</f>
        <v/>
      </c>
      <c r="E860" s="178" t="str">
        <f>IF('DATA - Baseline'!E860="","",'DATA - Baseline'!E860)</f>
        <v/>
      </c>
      <c r="F860" s="178" t="str">
        <f>IF('DATA - Baseline'!F860="","",'DATA - Baseline'!F860)</f>
        <v/>
      </c>
      <c r="G860" s="178" t="str">
        <f>IF('DATA - Baseline'!G859="","",INDEX(Codes,MATCH('DATA - Baseline'!G859,Modes,0)))</f>
        <v/>
      </c>
      <c r="H860" s="178"/>
      <c r="I860" s="178" t="str">
        <f>IF('DATA - Baseline'!I860="","",INDEX(Codes,MATCH('DATA - Baseline'!I860,Modes,0)))</f>
        <v/>
      </c>
      <c r="J860" s="134"/>
      <c r="K860" s="192" t="str">
        <f>IF('DATA - Baseline'!K860=0,"",IF('DATA - Baseline'!K860="","",'DATA - Baseline'!K860))</f>
        <v/>
      </c>
      <c r="L860" s="192" t="str">
        <f>IF('DATA - Baseline'!L860="Yes",1,IF('DATA - Baseline'!L860="No",2,""))</f>
        <v/>
      </c>
      <c r="M860" s="192" t="str">
        <f>IF('DATA - Baseline'!M860="Yes",1,IF('DATA - Baseline'!M860="No",2,""))</f>
        <v/>
      </c>
      <c r="N860" s="178" t="str">
        <f>IF('DATA - Baseline'!N860="Relaxed",1,IF('DATA - Baseline'!N860="Rushed",2,IF('DATA - Baseline'!N860="Happy",3,IF('DATA - Baseline'!N860="Frustrated",4,IF('DATA - Baseline'!N860="Other",5,"")))))</f>
        <v/>
      </c>
      <c r="O860" s="176"/>
      <c r="P860" s="178" t="str">
        <f>IF('DATA - Baseline'!P860="","",'DATA - Baseline'!P860)</f>
        <v/>
      </c>
      <c r="Q860" s="178" t="str">
        <f>IF('DATA - Baseline'!Q860="Boy",1,IF('DATA - Baseline'!Q860="Girl",2,""))</f>
        <v/>
      </c>
      <c r="R860" s="192" t="str">
        <f>IF('DATA - Baseline'!R860&gt;0,'DATA - Baseline'!R860,"")</f>
        <v/>
      </c>
      <c r="S860" s="178" t="str">
        <f>IF('DATA - Baseline'!S860="Less than 0.5km",1,IF('DATA - Baseline'!S860="0.51 to 1.59km",2,IF('DATA - Baseline'!S860="1.6 to 3km",3,IF('DATA - Baseline'!S860="Over 3km",4, ""))))</f>
        <v/>
      </c>
      <c r="T860" s="126"/>
      <c r="U860" s="135"/>
      <c r="V860" s="135"/>
      <c r="W860" s="135"/>
      <c r="X860" s="135"/>
      <c r="Y860" s="135"/>
      <c r="Z860" s="178" t="str">
        <f>IF('DATA - Baseline'!Z860="STRONGLY AGREE",1,IF('DATA - Baseline'!Z860="AGREE",2,IF('DATA - Baseline'!Z860="DISAGREE",3,IF('DATA - Baseline'!Z860="STRONGLY DISAGREE",4, ""))))</f>
        <v/>
      </c>
      <c r="AA860" s="178" t="str">
        <f>IF(C860="","",(IF(COUNTA('DATA - Baseline'!AB860:AV860)&gt;0,1,2)))</f>
        <v/>
      </c>
      <c r="AB860" s="152"/>
      <c r="AC860" s="153"/>
      <c r="AD860" s="153"/>
      <c r="AE860" s="153"/>
      <c r="AF860" s="153"/>
      <c r="AG860" s="153"/>
      <c r="AH860" s="151"/>
      <c r="AI860" s="156"/>
      <c r="AJ860" s="156"/>
      <c r="AK860" s="156"/>
      <c r="AL860" s="156"/>
      <c r="AM860" s="156"/>
      <c r="AN860" s="156"/>
      <c r="AO860" s="157"/>
      <c r="AP860" s="158"/>
      <c r="AQ860" s="158"/>
      <c r="AR860" s="158"/>
      <c r="AS860" s="158"/>
      <c r="AT860" s="158"/>
      <c r="AU860" s="158"/>
      <c r="AV860" s="158"/>
      <c r="AW860" s="178" t="str">
        <f>IF('DATA - Baseline'!AW860="Relaxed",1,IF('DATA - Baseline'!AW860="Rushed",2,IF('DATA - Baseline'!AW860="Happy",3,IF('DATA - Baseline'!AW860="Tired",4,""))))</f>
        <v/>
      </c>
      <c r="AX860" s="178" t="str">
        <f>IF('DATA - Baseline'!AX860="Relaxed",1,IF('DATA - Baseline'!AX860="Rushed",2,IF('DATA - Baseline'!AX860="Happy",3,IF('DATA - Baseline'!AX860="Tired",4,""))))</f>
        <v/>
      </c>
      <c r="AY860" s="154"/>
      <c r="AZ860" s="314" t="str">
        <f>IF('DATA - Baseline'!AZ860="Yes",1,IF('DATA - Baseline'!AZ860="No",2,""))</f>
        <v/>
      </c>
      <c r="BA860" s="273"/>
      <c r="BB860" s="159"/>
      <c r="BC860" s="159"/>
      <c r="BE860" s="175"/>
    </row>
    <row r="861" spans="1:57" s="132" customFormat="1" ht="15" x14ac:dyDescent="0.3">
      <c r="A861" s="148"/>
      <c r="B861" s="149"/>
      <c r="C861" s="236" t="str">
        <f t="shared" si="13"/>
        <v/>
      </c>
      <c r="D861" s="198" t="str">
        <f>IF('DATA - Baseline'!D861="","",'DATA - Baseline'!D861)</f>
        <v/>
      </c>
      <c r="E861" s="178" t="str">
        <f>IF('DATA - Baseline'!E861="","",'DATA - Baseline'!E861)</f>
        <v/>
      </c>
      <c r="F861" s="178" t="str">
        <f>IF('DATA - Baseline'!F861="","",'DATA - Baseline'!F861)</f>
        <v/>
      </c>
      <c r="G861" s="178" t="str">
        <f>IF('DATA - Baseline'!G860="","",INDEX(Codes,MATCH('DATA - Baseline'!G860,Modes,0)))</f>
        <v/>
      </c>
      <c r="H861" s="178"/>
      <c r="I861" s="178" t="str">
        <f>IF('DATA - Baseline'!I861="","",INDEX(Codes,MATCH('DATA - Baseline'!I861,Modes,0)))</f>
        <v/>
      </c>
      <c r="J861" s="134"/>
      <c r="K861" s="192" t="str">
        <f>IF('DATA - Baseline'!K861=0,"",IF('DATA - Baseline'!K861="","",'DATA - Baseline'!K861))</f>
        <v/>
      </c>
      <c r="L861" s="192" t="str">
        <f>IF('DATA - Baseline'!L861="Yes",1,IF('DATA - Baseline'!L861="No",2,""))</f>
        <v/>
      </c>
      <c r="M861" s="192" t="str">
        <f>IF('DATA - Baseline'!M861="Yes",1,IF('DATA - Baseline'!M861="No",2,""))</f>
        <v/>
      </c>
      <c r="N861" s="178" t="str">
        <f>IF('DATA - Baseline'!N861="Relaxed",1,IF('DATA - Baseline'!N861="Rushed",2,IF('DATA - Baseline'!N861="Happy",3,IF('DATA - Baseline'!N861="Frustrated",4,IF('DATA - Baseline'!N861="Other",5,"")))))</f>
        <v/>
      </c>
      <c r="O861" s="176"/>
      <c r="P861" s="178" t="str">
        <f>IF('DATA - Baseline'!P861="","",'DATA - Baseline'!P861)</f>
        <v/>
      </c>
      <c r="Q861" s="178" t="str">
        <f>IF('DATA - Baseline'!Q861="Boy",1,IF('DATA - Baseline'!Q861="Girl",2,""))</f>
        <v/>
      </c>
      <c r="R861" s="192" t="str">
        <f>IF('DATA - Baseline'!R861&gt;0,'DATA - Baseline'!R861,"")</f>
        <v/>
      </c>
      <c r="S861" s="178" t="str">
        <f>IF('DATA - Baseline'!S861="Less than 0.5km",1,IF('DATA - Baseline'!S861="0.51 to 1.59km",2,IF('DATA - Baseline'!S861="1.6 to 3km",3,IF('DATA - Baseline'!S861="Over 3km",4, ""))))</f>
        <v/>
      </c>
      <c r="T861" s="126"/>
      <c r="U861" s="135"/>
      <c r="V861" s="135"/>
      <c r="W861" s="135"/>
      <c r="X861" s="135"/>
      <c r="Y861" s="135"/>
      <c r="Z861" s="178" t="str">
        <f>IF('DATA - Baseline'!Z861="STRONGLY AGREE",1,IF('DATA - Baseline'!Z861="AGREE",2,IF('DATA - Baseline'!Z861="DISAGREE",3,IF('DATA - Baseline'!Z861="STRONGLY DISAGREE",4, ""))))</f>
        <v/>
      </c>
      <c r="AA861" s="178" t="str">
        <f>IF(C861="","",(IF(COUNTA('DATA - Baseline'!AB861:AV861)&gt;0,1,2)))</f>
        <v/>
      </c>
      <c r="AB861" s="152"/>
      <c r="AC861" s="153"/>
      <c r="AD861" s="153"/>
      <c r="AE861" s="153"/>
      <c r="AF861" s="153"/>
      <c r="AG861" s="153"/>
      <c r="AH861" s="151"/>
      <c r="AI861" s="156"/>
      <c r="AJ861" s="156"/>
      <c r="AK861" s="156"/>
      <c r="AL861" s="156"/>
      <c r="AM861" s="156"/>
      <c r="AN861" s="156"/>
      <c r="AO861" s="157"/>
      <c r="AP861" s="158"/>
      <c r="AQ861" s="158"/>
      <c r="AR861" s="158"/>
      <c r="AS861" s="158"/>
      <c r="AT861" s="158"/>
      <c r="AU861" s="158"/>
      <c r="AV861" s="158"/>
      <c r="AW861" s="178" t="str">
        <f>IF('DATA - Baseline'!AW861="Relaxed",1,IF('DATA - Baseline'!AW861="Rushed",2,IF('DATA - Baseline'!AW861="Happy",3,IF('DATA - Baseline'!AW861="Tired",4,""))))</f>
        <v/>
      </c>
      <c r="AX861" s="178" t="str">
        <f>IF('DATA - Baseline'!AX861="Relaxed",1,IF('DATA - Baseline'!AX861="Rushed",2,IF('DATA - Baseline'!AX861="Happy",3,IF('DATA - Baseline'!AX861="Tired",4,""))))</f>
        <v/>
      </c>
      <c r="AY861" s="154"/>
      <c r="AZ861" s="314" t="str">
        <f>IF('DATA - Baseline'!AZ861="Yes",1,IF('DATA - Baseline'!AZ861="No",2,""))</f>
        <v/>
      </c>
      <c r="BA861" s="273"/>
      <c r="BB861" s="159"/>
      <c r="BC861" s="159"/>
      <c r="BE861" s="175"/>
    </row>
    <row r="862" spans="1:57" s="132" customFormat="1" ht="15" x14ac:dyDescent="0.3">
      <c r="A862" s="148"/>
      <c r="B862" s="149"/>
      <c r="C862" s="236" t="str">
        <f t="shared" si="13"/>
        <v/>
      </c>
      <c r="D862" s="198" t="str">
        <f>IF('DATA - Baseline'!D862="","",'DATA - Baseline'!D862)</f>
        <v/>
      </c>
      <c r="E862" s="178" t="str">
        <f>IF('DATA - Baseline'!E862="","",'DATA - Baseline'!E862)</f>
        <v/>
      </c>
      <c r="F862" s="178" t="str">
        <f>IF('DATA - Baseline'!F862="","",'DATA - Baseline'!F862)</f>
        <v/>
      </c>
      <c r="G862" s="178" t="str">
        <f>IF('DATA - Baseline'!G861="","",INDEX(Codes,MATCH('DATA - Baseline'!G861,Modes,0)))</f>
        <v/>
      </c>
      <c r="H862" s="178"/>
      <c r="I862" s="178" t="str">
        <f>IF('DATA - Baseline'!I862="","",INDEX(Codes,MATCH('DATA - Baseline'!I862,Modes,0)))</f>
        <v/>
      </c>
      <c r="J862" s="134"/>
      <c r="K862" s="192" t="str">
        <f>IF('DATA - Baseline'!K862=0,"",IF('DATA - Baseline'!K862="","",'DATA - Baseline'!K862))</f>
        <v/>
      </c>
      <c r="L862" s="192" t="str">
        <f>IF('DATA - Baseline'!L862="Yes",1,IF('DATA - Baseline'!L862="No",2,""))</f>
        <v/>
      </c>
      <c r="M862" s="192" t="str">
        <f>IF('DATA - Baseline'!M862="Yes",1,IF('DATA - Baseline'!M862="No",2,""))</f>
        <v/>
      </c>
      <c r="N862" s="178" t="str">
        <f>IF('DATA - Baseline'!N862="Relaxed",1,IF('DATA - Baseline'!N862="Rushed",2,IF('DATA - Baseline'!N862="Happy",3,IF('DATA - Baseline'!N862="Frustrated",4,IF('DATA - Baseline'!N862="Other",5,"")))))</f>
        <v/>
      </c>
      <c r="O862" s="176"/>
      <c r="P862" s="178" t="str">
        <f>IF('DATA - Baseline'!P862="","",'DATA - Baseline'!P862)</f>
        <v/>
      </c>
      <c r="Q862" s="178" t="str">
        <f>IF('DATA - Baseline'!Q862="Boy",1,IF('DATA - Baseline'!Q862="Girl",2,""))</f>
        <v/>
      </c>
      <c r="R862" s="192" t="str">
        <f>IF('DATA - Baseline'!R862&gt;0,'DATA - Baseline'!R862,"")</f>
        <v/>
      </c>
      <c r="S862" s="178" t="str">
        <f>IF('DATA - Baseline'!S862="Less than 0.5km",1,IF('DATA - Baseline'!S862="0.51 to 1.59km",2,IF('DATA - Baseline'!S862="1.6 to 3km",3,IF('DATA - Baseline'!S862="Over 3km",4, ""))))</f>
        <v/>
      </c>
      <c r="T862" s="126"/>
      <c r="U862" s="135"/>
      <c r="V862" s="135"/>
      <c r="W862" s="135"/>
      <c r="X862" s="135"/>
      <c r="Y862" s="135"/>
      <c r="Z862" s="178" t="str">
        <f>IF('DATA - Baseline'!Z862="STRONGLY AGREE",1,IF('DATA - Baseline'!Z862="AGREE",2,IF('DATA - Baseline'!Z862="DISAGREE",3,IF('DATA - Baseline'!Z862="STRONGLY DISAGREE",4, ""))))</f>
        <v/>
      </c>
      <c r="AA862" s="178" t="str">
        <f>IF(C862="","",(IF(COUNTA('DATA - Baseline'!AB862:AV862)&gt;0,1,2)))</f>
        <v/>
      </c>
      <c r="AB862" s="152"/>
      <c r="AC862" s="153"/>
      <c r="AD862" s="153"/>
      <c r="AE862" s="153"/>
      <c r="AF862" s="153"/>
      <c r="AG862" s="153"/>
      <c r="AH862" s="151"/>
      <c r="AI862" s="156"/>
      <c r="AJ862" s="156"/>
      <c r="AK862" s="156"/>
      <c r="AL862" s="156"/>
      <c r="AM862" s="156"/>
      <c r="AN862" s="156"/>
      <c r="AO862" s="157"/>
      <c r="AP862" s="158"/>
      <c r="AQ862" s="158"/>
      <c r="AR862" s="158"/>
      <c r="AS862" s="158"/>
      <c r="AT862" s="158"/>
      <c r="AU862" s="158"/>
      <c r="AV862" s="158"/>
      <c r="AW862" s="178" t="str">
        <f>IF('DATA - Baseline'!AW862="Relaxed",1,IF('DATA - Baseline'!AW862="Rushed",2,IF('DATA - Baseline'!AW862="Happy",3,IF('DATA - Baseline'!AW862="Tired",4,""))))</f>
        <v/>
      </c>
      <c r="AX862" s="178" t="str">
        <f>IF('DATA - Baseline'!AX862="Relaxed",1,IF('DATA - Baseline'!AX862="Rushed",2,IF('DATA - Baseline'!AX862="Happy",3,IF('DATA - Baseline'!AX862="Tired",4,""))))</f>
        <v/>
      </c>
      <c r="AY862" s="154"/>
      <c r="AZ862" s="314" t="str">
        <f>IF('DATA - Baseline'!AZ862="Yes",1,IF('DATA - Baseline'!AZ862="No",2,""))</f>
        <v/>
      </c>
      <c r="BA862" s="273"/>
      <c r="BB862" s="159"/>
      <c r="BC862" s="159"/>
      <c r="BE862" s="175"/>
    </row>
    <row r="863" spans="1:57" s="132" customFormat="1" ht="15" x14ac:dyDescent="0.3">
      <c r="A863" s="148"/>
      <c r="B863" s="149"/>
      <c r="C863" s="236" t="str">
        <f t="shared" si="13"/>
        <v/>
      </c>
      <c r="D863" s="198" t="str">
        <f>IF('DATA - Baseline'!D863="","",'DATA - Baseline'!D863)</f>
        <v/>
      </c>
      <c r="E863" s="178" t="str">
        <f>IF('DATA - Baseline'!E863="","",'DATA - Baseline'!E863)</f>
        <v/>
      </c>
      <c r="F863" s="178" t="str">
        <f>IF('DATA - Baseline'!F863="","",'DATA - Baseline'!F863)</f>
        <v/>
      </c>
      <c r="G863" s="178" t="str">
        <f>IF('DATA - Baseline'!G862="","",INDEX(Codes,MATCH('DATA - Baseline'!G862,Modes,0)))</f>
        <v/>
      </c>
      <c r="H863" s="178"/>
      <c r="I863" s="178" t="str">
        <f>IF('DATA - Baseline'!I863="","",INDEX(Codes,MATCH('DATA - Baseline'!I863,Modes,0)))</f>
        <v/>
      </c>
      <c r="J863" s="134"/>
      <c r="K863" s="192" t="str">
        <f>IF('DATA - Baseline'!K863=0,"",IF('DATA - Baseline'!K863="","",'DATA - Baseline'!K863))</f>
        <v/>
      </c>
      <c r="L863" s="192" t="str">
        <f>IF('DATA - Baseline'!L863="Yes",1,IF('DATA - Baseline'!L863="No",2,""))</f>
        <v/>
      </c>
      <c r="M863" s="192" t="str">
        <f>IF('DATA - Baseline'!M863="Yes",1,IF('DATA - Baseline'!M863="No",2,""))</f>
        <v/>
      </c>
      <c r="N863" s="178" t="str">
        <f>IF('DATA - Baseline'!N863="Relaxed",1,IF('DATA - Baseline'!N863="Rushed",2,IF('DATA - Baseline'!N863="Happy",3,IF('DATA - Baseline'!N863="Frustrated",4,IF('DATA - Baseline'!N863="Other",5,"")))))</f>
        <v/>
      </c>
      <c r="O863" s="176"/>
      <c r="P863" s="178" t="str">
        <f>IF('DATA - Baseline'!P863="","",'DATA - Baseline'!P863)</f>
        <v/>
      </c>
      <c r="Q863" s="178" t="str">
        <f>IF('DATA - Baseline'!Q863="Boy",1,IF('DATA - Baseline'!Q863="Girl",2,""))</f>
        <v/>
      </c>
      <c r="R863" s="192" t="str">
        <f>IF('DATA - Baseline'!R863&gt;0,'DATA - Baseline'!R863,"")</f>
        <v/>
      </c>
      <c r="S863" s="178" t="str">
        <f>IF('DATA - Baseline'!S863="Less than 0.5km",1,IF('DATA - Baseline'!S863="0.51 to 1.59km",2,IF('DATA - Baseline'!S863="1.6 to 3km",3,IF('DATA - Baseline'!S863="Over 3km",4, ""))))</f>
        <v/>
      </c>
      <c r="T863" s="126"/>
      <c r="U863" s="135"/>
      <c r="V863" s="135"/>
      <c r="W863" s="135"/>
      <c r="X863" s="135"/>
      <c r="Y863" s="135"/>
      <c r="Z863" s="178" t="str">
        <f>IF('DATA - Baseline'!Z863="STRONGLY AGREE",1,IF('DATA - Baseline'!Z863="AGREE",2,IF('DATA - Baseline'!Z863="DISAGREE",3,IF('DATA - Baseline'!Z863="STRONGLY DISAGREE",4, ""))))</f>
        <v/>
      </c>
      <c r="AA863" s="178" t="str">
        <f>IF(C863="","",(IF(COUNTA('DATA - Baseline'!AB863:AV863)&gt;0,1,2)))</f>
        <v/>
      </c>
      <c r="AB863" s="152"/>
      <c r="AC863" s="153"/>
      <c r="AD863" s="153"/>
      <c r="AE863" s="153"/>
      <c r="AF863" s="153"/>
      <c r="AG863" s="153"/>
      <c r="AH863" s="151"/>
      <c r="AI863" s="156"/>
      <c r="AJ863" s="156"/>
      <c r="AK863" s="156"/>
      <c r="AL863" s="156"/>
      <c r="AM863" s="156"/>
      <c r="AN863" s="156"/>
      <c r="AO863" s="157"/>
      <c r="AP863" s="158"/>
      <c r="AQ863" s="158"/>
      <c r="AR863" s="158"/>
      <c r="AS863" s="158"/>
      <c r="AT863" s="158"/>
      <c r="AU863" s="158"/>
      <c r="AV863" s="158"/>
      <c r="AW863" s="178" t="str">
        <f>IF('DATA - Baseline'!AW863="Relaxed",1,IF('DATA - Baseline'!AW863="Rushed",2,IF('DATA - Baseline'!AW863="Happy",3,IF('DATA - Baseline'!AW863="Tired",4,""))))</f>
        <v/>
      </c>
      <c r="AX863" s="178" t="str">
        <f>IF('DATA - Baseline'!AX863="Relaxed",1,IF('DATA - Baseline'!AX863="Rushed",2,IF('DATA - Baseline'!AX863="Happy",3,IF('DATA - Baseline'!AX863="Tired",4,""))))</f>
        <v/>
      </c>
      <c r="AY863" s="154"/>
      <c r="AZ863" s="314" t="str">
        <f>IF('DATA - Baseline'!AZ863="Yes",1,IF('DATA - Baseline'!AZ863="No",2,""))</f>
        <v/>
      </c>
      <c r="BA863" s="273"/>
      <c r="BB863" s="159"/>
      <c r="BC863" s="159"/>
      <c r="BE863" s="175"/>
    </row>
    <row r="864" spans="1:57" s="132" customFormat="1" ht="15" x14ac:dyDescent="0.3">
      <c r="A864" s="148"/>
      <c r="B864" s="149"/>
      <c r="C864" s="236" t="str">
        <f t="shared" si="13"/>
        <v/>
      </c>
      <c r="D864" s="198" t="str">
        <f>IF('DATA - Baseline'!D864="","",'DATA - Baseline'!D864)</f>
        <v/>
      </c>
      <c r="E864" s="178" t="str">
        <f>IF('DATA - Baseline'!E864="","",'DATA - Baseline'!E864)</f>
        <v/>
      </c>
      <c r="F864" s="178" t="str">
        <f>IF('DATA - Baseline'!F864="","",'DATA - Baseline'!F864)</f>
        <v/>
      </c>
      <c r="G864" s="178" t="str">
        <f>IF('DATA - Baseline'!G863="","",INDEX(Codes,MATCH('DATA - Baseline'!G863,Modes,0)))</f>
        <v/>
      </c>
      <c r="H864" s="178"/>
      <c r="I864" s="178" t="str">
        <f>IF('DATA - Baseline'!I864="","",INDEX(Codes,MATCH('DATA - Baseline'!I864,Modes,0)))</f>
        <v/>
      </c>
      <c r="J864" s="134"/>
      <c r="K864" s="192" t="str">
        <f>IF('DATA - Baseline'!K864=0,"",IF('DATA - Baseline'!K864="","",'DATA - Baseline'!K864))</f>
        <v/>
      </c>
      <c r="L864" s="192" t="str">
        <f>IF('DATA - Baseline'!L864="Yes",1,IF('DATA - Baseline'!L864="No",2,""))</f>
        <v/>
      </c>
      <c r="M864" s="192" t="str">
        <f>IF('DATA - Baseline'!M864="Yes",1,IF('DATA - Baseline'!M864="No",2,""))</f>
        <v/>
      </c>
      <c r="N864" s="178" t="str">
        <f>IF('DATA - Baseline'!N864="Relaxed",1,IF('DATA - Baseline'!N864="Rushed",2,IF('DATA - Baseline'!N864="Happy",3,IF('DATA - Baseline'!N864="Frustrated",4,IF('DATA - Baseline'!N864="Other",5,"")))))</f>
        <v/>
      </c>
      <c r="O864" s="176"/>
      <c r="P864" s="178" t="str">
        <f>IF('DATA - Baseline'!P864="","",'DATA - Baseline'!P864)</f>
        <v/>
      </c>
      <c r="Q864" s="178" t="str">
        <f>IF('DATA - Baseline'!Q864="Boy",1,IF('DATA - Baseline'!Q864="Girl",2,""))</f>
        <v/>
      </c>
      <c r="R864" s="192" t="str">
        <f>IF('DATA - Baseline'!R864&gt;0,'DATA - Baseline'!R864,"")</f>
        <v/>
      </c>
      <c r="S864" s="178" t="str">
        <f>IF('DATA - Baseline'!S864="Less than 0.5km",1,IF('DATA - Baseline'!S864="0.51 to 1.59km",2,IF('DATA - Baseline'!S864="1.6 to 3km",3,IF('DATA - Baseline'!S864="Over 3km",4, ""))))</f>
        <v/>
      </c>
      <c r="T864" s="126"/>
      <c r="U864" s="135"/>
      <c r="V864" s="135"/>
      <c r="W864" s="135"/>
      <c r="X864" s="135"/>
      <c r="Y864" s="135"/>
      <c r="Z864" s="178" t="str">
        <f>IF('DATA - Baseline'!Z864="STRONGLY AGREE",1,IF('DATA - Baseline'!Z864="AGREE",2,IF('DATA - Baseline'!Z864="DISAGREE",3,IF('DATA - Baseline'!Z864="STRONGLY DISAGREE",4, ""))))</f>
        <v/>
      </c>
      <c r="AA864" s="178" t="str">
        <f>IF(C864="","",(IF(COUNTA('DATA - Baseline'!AB864:AV864)&gt;0,1,2)))</f>
        <v/>
      </c>
      <c r="AB864" s="152"/>
      <c r="AC864" s="153"/>
      <c r="AD864" s="153"/>
      <c r="AE864" s="153"/>
      <c r="AF864" s="153"/>
      <c r="AG864" s="153"/>
      <c r="AH864" s="151"/>
      <c r="AI864" s="156"/>
      <c r="AJ864" s="156"/>
      <c r="AK864" s="156"/>
      <c r="AL864" s="156"/>
      <c r="AM864" s="156"/>
      <c r="AN864" s="156"/>
      <c r="AO864" s="157"/>
      <c r="AP864" s="158"/>
      <c r="AQ864" s="158"/>
      <c r="AR864" s="158"/>
      <c r="AS864" s="158"/>
      <c r="AT864" s="158"/>
      <c r="AU864" s="158"/>
      <c r="AV864" s="158"/>
      <c r="AW864" s="178" t="str">
        <f>IF('DATA - Baseline'!AW864="Relaxed",1,IF('DATA - Baseline'!AW864="Rushed",2,IF('DATA - Baseline'!AW864="Happy",3,IF('DATA - Baseline'!AW864="Tired",4,""))))</f>
        <v/>
      </c>
      <c r="AX864" s="178" t="str">
        <f>IF('DATA - Baseline'!AX864="Relaxed",1,IF('DATA - Baseline'!AX864="Rushed",2,IF('DATA - Baseline'!AX864="Happy",3,IF('DATA - Baseline'!AX864="Tired",4,""))))</f>
        <v/>
      </c>
      <c r="AY864" s="154"/>
      <c r="AZ864" s="314" t="str">
        <f>IF('DATA - Baseline'!AZ864="Yes",1,IF('DATA - Baseline'!AZ864="No",2,""))</f>
        <v/>
      </c>
      <c r="BA864" s="273"/>
      <c r="BB864" s="159"/>
      <c r="BC864" s="159"/>
      <c r="BE864" s="175"/>
    </row>
    <row r="865" spans="1:57" s="132" customFormat="1" ht="15" x14ac:dyDescent="0.3">
      <c r="A865" s="148"/>
      <c r="B865" s="149"/>
      <c r="C865" s="236" t="str">
        <f t="shared" si="13"/>
        <v/>
      </c>
      <c r="D865" s="198" t="str">
        <f>IF('DATA - Baseline'!D865="","",'DATA - Baseline'!D865)</f>
        <v/>
      </c>
      <c r="E865" s="178" t="str">
        <f>IF('DATA - Baseline'!E865="","",'DATA - Baseline'!E865)</f>
        <v/>
      </c>
      <c r="F865" s="178" t="str">
        <f>IF('DATA - Baseline'!F865="","",'DATA - Baseline'!F865)</f>
        <v/>
      </c>
      <c r="G865" s="178" t="str">
        <f>IF('DATA - Baseline'!G864="","",INDEX(Codes,MATCH('DATA - Baseline'!G864,Modes,0)))</f>
        <v/>
      </c>
      <c r="H865" s="178"/>
      <c r="I865" s="178" t="str">
        <f>IF('DATA - Baseline'!I865="","",INDEX(Codes,MATCH('DATA - Baseline'!I865,Modes,0)))</f>
        <v/>
      </c>
      <c r="J865" s="134"/>
      <c r="K865" s="192" t="str">
        <f>IF('DATA - Baseline'!K865=0,"",IF('DATA - Baseline'!K865="","",'DATA - Baseline'!K865))</f>
        <v/>
      </c>
      <c r="L865" s="192" t="str">
        <f>IF('DATA - Baseline'!L865="Yes",1,IF('DATA - Baseline'!L865="No",2,""))</f>
        <v/>
      </c>
      <c r="M865" s="192" t="str">
        <f>IF('DATA - Baseline'!M865="Yes",1,IF('DATA - Baseline'!M865="No",2,""))</f>
        <v/>
      </c>
      <c r="N865" s="178" t="str">
        <f>IF('DATA - Baseline'!N865="Relaxed",1,IF('DATA - Baseline'!N865="Rushed",2,IF('DATA - Baseline'!N865="Happy",3,IF('DATA - Baseline'!N865="Frustrated",4,IF('DATA - Baseline'!N865="Other",5,"")))))</f>
        <v/>
      </c>
      <c r="O865" s="176"/>
      <c r="P865" s="178" t="str">
        <f>IF('DATA - Baseline'!P865="","",'DATA - Baseline'!P865)</f>
        <v/>
      </c>
      <c r="Q865" s="178" t="str">
        <f>IF('DATA - Baseline'!Q865="Boy",1,IF('DATA - Baseline'!Q865="Girl",2,""))</f>
        <v/>
      </c>
      <c r="R865" s="192" t="str">
        <f>IF('DATA - Baseline'!R865&gt;0,'DATA - Baseline'!R865,"")</f>
        <v/>
      </c>
      <c r="S865" s="178" t="str">
        <f>IF('DATA - Baseline'!S865="Less than 0.5km",1,IF('DATA - Baseline'!S865="0.51 to 1.59km",2,IF('DATA - Baseline'!S865="1.6 to 3km",3,IF('DATA - Baseline'!S865="Over 3km",4, ""))))</f>
        <v/>
      </c>
      <c r="T865" s="126"/>
      <c r="U865" s="135"/>
      <c r="V865" s="135"/>
      <c r="W865" s="135"/>
      <c r="X865" s="135"/>
      <c r="Y865" s="135"/>
      <c r="Z865" s="178" t="str">
        <f>IF('DATA - Baseline'!Z865="STRONGLY AGREE",1,IF('DATA - Baseline'!Z865="AGREE",2,IF('DATA - Baseline'!Z865="DISAGREE",3,IF('DATA - Baseline'!Z865="STRONGLY DISAGREE",4, ""))))</f>
        <v/>
      </c>
      <c r="AA865" s="178" t="str">
        <f>IF(C865="","",(IF(COUNTA('DATA - Baseline'!AB865:AV865)&gt;0,1,2)))</f>
        <v/>
      </c>
      <c r="AB865" s="152"/>
      <c r="AC865" s="153"/>
      <c r="AD865" s="153"/>
      <c r="AE865" s="153"/>
      <c r="AF865" s="153"/>
      <c r="AG865" s="153"/>
      <c r="AH865" s="151"/>
      <c r="AI865" s="156"/>
      <c r="AJ865" s="156"/>
      <c r="AK865" s="156"/>
      <c r="AL865" s="156"/>
      <c r="AM865" s="156"/>
      <c r="AN865" s="156"/>
      <c r="AO865" s="157"/>
      <c r="AP865" s="158"/>
      <c r="AQ865" s="158"/>
      <c r="AR865" s="158"/>
      <c r="AS865" s="158"/>
      <c r="AT865" s="158"/>
      <c r="AU865" s="158"/>
      <c r="AV865" s="158"/>
      <c r="AW865" s="178" t="str">
        <f>IF('DATA - Baseline'!AW865="Relaxed",1,IF('DATA - Baseline'!AW865="Rushed",2,IF('DATA - Baseline'!AW865="Happy",3,IF('DATA - Baseline'!AW865="Tired",4,""))))</f>
        <v/>
      </c>
      <c r="AX865" s="178" t="str">
        <f>IF('DATA - Baseline'!AX865="Relaxed",1,IF('DATA - Baseline'!AX865="Rushed",2,IF('DATA - Baseline'!AX865="Happy",3,IF('DATA - Baseline'!AX865="Tired",4,""))))</f>
        <v/>
      </c>
      <c r="AY865" s="154"/>
      <c r="AZ865" s="314" t="str">
        <f>IF('DATA - Baseline'!AZ865="Yes",1,IF('DATA - Baseline'!AZ865="No",2,""))</f>
        <v/>
      </c>
      <c r="BA865" s="273"/>
      <c r="BB865" s="159"/>
      <c r="BC865" s="159"/>
      <c r="BE865" s="175"/>
    </row>
    <row r="866" spans="1:57" s="132" customFormat="1" ht="15" x14ac:dyDescent="0.3">
      <c r="A866" s="148"/>
      <c r="B866" s="149"/>
      <c r="C866" s="236" t="str">
        <f t="shared" si="13"/>
        <v/>
      </c>
      <c r="D866" s="198" t="str">
        <f>IF('DATA - Baseline'!D866="","",'DATA - Baseline'!D866)</f>
        <v/>
      </c>
      <c r="E866" s="178" t="str">
        <f>IF('DATA - Baseline'!E866="","",'DATA - Baseline'!E866)</f>
        <v/>
      </c>
      <c r="F866" s="178" t="str">
        <f>IF('DATA - Baseline'!F866="","",'DATA - Baseline'!F866)</f>
        <v/>
      </c>
      <c r="G866" s="178" t="str">
        <f>IF('DATA - Baseline'!G865="","",INDEX(Codes,MATCH('DATA - Baseline'!G865,Modes,0)))</f>
        <v/>
      </c>
      <c r="H866" s="178"/>
      <c r="I866" s="178" t="str">
        <f>IF('DATA - Baseline'!I866="","",INDEX(Codes,MATCH('DATA - Baseline'!I866,Modes,0)))</f>
        <v/>
      </c>
      <c r="J866" s="134"/>
      <c r="K866" s="192" t="str">
        <f>IF('DATA - Baseline'!K866=0,"",IF('DATA - Baseline'!K866="","",'DATA - Baseline'!K866))</f>
        <v/>
      </c>
      <c r="L866" s="192" t="str">
        <f>IF('DATA - Baseline'!L866="Yes",1,IF('DATA - Baseline'!L866="No",2,""))</f>
        <v/>
      </c>
      <c r="M866" s="192" t="str">
        <f>IF('DATA - Baseline'!M866="Yes",1,IF('DATA - Baseline'!M866="No",2,""))</f>
        <v/>
      </c>
      <c r="N866" s="178" t="str">
        <f>IF('DATA - Baseline'!N866="Relaxed",1,IF('DATA - Baseline'!N866="Rushed",2,IF('DATA - Baseline'!N866="Happy",3,IF('DATA - Baseline'!N866="Frustrated",4,IF('DATA - Baseline'!N866="Other",5,"")))))</f>
        <v/>
      </c>
      <c r="O866" s="176"/>
      <c r="P866" s="178" t="str">
        <f>IF('DATA - Baseline'!P866="","",'DATA - Baseline'!P866)</f>
        <v/>
      </c>
      <c r="Q866" s="178" t="str">
        <f>IF('DATA - Baseline'!Q866="Boy",1,IF('DATA - Baseline'!Q866="Girl",2,""))</f>
        <v/>
      </c>
      <c r="R866" s="192" t="str">
        <f>IF('DATA - Baseline'!R866&gt;0,'DATA - Baseline'!R866,"")</f>
        <v/>
      </c>
      <c r="S866" s="178" t="str">
        <f>IF('DATA - Baseline'!S866="Less than 0.5km",1,IF('DATA - Baseline'!S866="0.51 to 1.59km",2,IF('DATA - Baseline'!S866="1.6 to 3km",3,IF('DATA - Baseline'!S866="Over 3km",4, ""))))</f>
        <v/>
      </c>
      <c r="T866" s="126"/>
      <c r="U866" s="135"/>
      <c r="V866" s="135"/>
      <c r="W866" s="135"/>
      <c r="X866" s="135"/>
      <c r="Y866" s="135"/>
      <c r="Z866" s="178" t="str">
        <f>IF('DATA - Baseline'!Z866="STRONGLY AGREE",1,IF('DATA - Baseline'!Z866="AGREE",2,IF('DATA - Baseline'!Z866="DISAGREE",3,IF('DATA - Baseline'!Z866="STRONGLY DISAGREE",4, ""))))</f>
        <v/>
      </c>
      <c r="AA866" s="178" t="str">
        <f>IF(C866="","",(IF(COUNTA('DATA - Baseline'!AB866:AV866)&gt;0,1,2)))</f>
        <v/>
      </c>
      <c r="AB866" s="152"/>
      <c r="AC866" s="153"/>
      <c r="AD866" s="153"/>
      <c r="AE866" s="153"/>
      <c r="AF866" s="153"/>
      <c r="AG866" s="153"/>
      <c r="AH866" s="151"/>
      <c r="AI866" s="156"/>
      <c r="AJ866" s="156"/>
      <c r="AK866" s="156"/>
      <c r="AL866" s="156"/>
      <c r="AM866" s="156"/>
      <c r="AN866" s="156"/>
      <c r="AO866" s="157"/>
      <c r="AP866" s="158"/>
      <c r="AQ866" s="158"/>
      <c r="AR866" s="158"/>
      <c r="AS866" s="158"/>
      <c r="AT866" s="158"/>
      <c r="AU866" s="158"/>
      <c r="AV866" s="158"/>
      <c r="AW866" s="178" t="str">
        <f>IF('DATA - Baseline'!AW866="Relaxed",1,IF('DATA - Baseline'!AW866="Rushed",2,IF('DATA - Baseline'!AW866="Happy",3,IF('DATA - Baseline'!AW866="Tired",4,""))))</f>
        <v/>
      </c>
      <c r="AX866" s="178" t="str">
        <f>IF('DATA - Baseline'!AX866="Relaxed",1,IF('DATA - Baseline'!AX866="Rushed",2,IF('DATA - Baseline'!AX866="Happy",3,IF('DATA - Baseline'!AX866="Tired",4,""))))</f>
        <v/>
      </c>
      <c r="AY866" s="154"/>
      <c r="AZ866" s="314" t="str">
        <f>IF('DATA - Baseline'!AZ866="Yes",1,IF('DATA - Baseline'!AZ866="No",2,""))</f>
        <v/>
      </c>
      <c r="BA866" s="273"/>
      <c r="BB866" s="159"/>
      <c r="BC866" s="159"/>
      <c r="BE866" s="175"/>
    </row>
    <row r="867" spans="1:57" s="132" customFormat="1" ht="15" x14ac:dyDescent="0.3">
      <c r="A867" s="148"/>
      <c r="B867" s="149"/>
      <c r="C867" s="236" t="str">
        <f t="shared" si="13"/>
        <v/>
      </c>
      <c r="D867" s="198" t="str">
        <f>IF('DATA - Baseline'!D867="","",'DATA - Baseline'!D867)</f>
        <v/>
      </c>
      <c r="E867" s="178" t="str">
        <f>IF('DATA - Baseline'!E867="","",'DATA - Baseline'!E867)</f>
        <v/>
      </c>
      <c r="F867" s="178" t="str">
        <f>IF('DATA - Baseline'!F867="","",'DATA - Baseline'!F867)</f>
        <v/>
      </c>
      <c r="G867" s="178" t="str">
        <f>IF('DATA - Baseline'!G866="","",INDEX(Codes,MATCH('DATA - Baseline'!G866,Modes,0)))</f>
        <v/>
      </c>
      <c r="H867" s="178"/>
      <c r="I867" s="178" t="str">
        <f>IF('DATA - Baseline'!I867="","",INDEX(Codes,MATCH('DATA - Baseline'!I867,Modes,0)))</f>
        <v/>
      </c>
      <c r="J867" s="134"/>
      <c r="K867" s="192" t="str">
        <f>IF('DATA - Baseline'!K867=0,"",IF('DATA - Baseline'!K867="","",'DATA - Baseline'!K867))</f>
        <v/>
      </c>
      <c r="L867" s="192" t="str">
        <f>IF('DATA - Baseline'!L867="Yes",1,IF('DATA - Baseline'!L867="No",2,""))</f>
        <v/>
      </c>
      <c r="M867" s="192" t="str">
        <f>IF('DATA - Baseline'!M867="Yes",1,IF('DATA - Baseline'!M867="No",2,""))</f>
        <v/>
      </c>
      <c r="N867" s="178" t="str">
        <f>IF('DATA - Baseline'!N867="Relaxed",1,IF('DATA - Baseline'!N867="Rushed",2,IF('DATA - Baseline'!N867="Happy",3,IF('DATA - Baseline'!N867="Frustrated",4,IF('DATA - Baseline'!N867="Other",5,"")))))</f>
        <v/>
      </c>
      <c r="O867" s="176"/>
      <c r="P867" s="178" t="str">
        <f>IF('DATA - Baseline'!P867="","",'DATA - Baseline'!P867)</f>
        <v/>
      </c>
      <c r="Q867" s="178" t="str">
        <f>IF('DATA - Baseline'!Q867="Boy",1,IF('DATA - Baseline'!Q867="Girl",2,""))</f>
        <v/>
      </c>
      <c r="R867" s="192" t="str">
        <f>IF('DATA - Baseline'!R867&gt;0,'DATA - Baseline'!R867,"")</f>
        <v/>
      </c>
      <c r="S867" s="178" t="str">
        <f>IF('DATA - Baseline'!S867="Less than 0.5km",1,IF('DATA - Baseline'!S867="0.51 to 1.59km",2,IF('DATA - Baseline'!S867="1.6 to 3km",3,IF('DATA - Baseline'!S867="Over 3km",4, ""))))</f>
        <v/>
      </c>
      <c r="T867" s="126"/>
      <c r="U867" s="135"/>
      <c r="V867" s="135"/>
      <c r="W867" s="135"/>
      <c r="X867" s="135"/>
      <c r="Y867" s="135"/>
      <c r="Z867" s="178" t="str">
        <f>IF('DATA - Baseline'!Z867="STRONGLY AGREE",1,IF('DATA - Baseline'!Z867="AGREE",2,IF('DATA - Baseline'!Z867="DISAGREE",3,IF('DATA - Baseline'!Z867="STRONGLY DISAGREE",4, ""))))</f>
        <v/>
      </c>
      <c r="AA867" s="178" t="str">
        <f>IF(C867="","",(IF(COUNTA('DATA - Baseline'!AB867:AV867)&gt;0,1,2)))</f>
        <v/>
      </c>
      <c r="AB867" s="152"/>
      <c r="AC867" s="153"/>
      <c r="AD867" s="153"/>
      <c r="AE867" s="153"/>
      <c r="AF867" s="153"/>
      <c r="AG867" s="153"/>
      <c r="AH867" s="151"/>
      <c r="AI867" s="156"/>
      <c r="AJ867" s="156"/>
      <c r="AK867" s="156"/>
      <c r="AL867" s="156"/>
      <c r="AM867" s="156"/>
      <c r="AN867" s="156"/>
      <c r="AO867" s="157"/>
      <c r="AP867" s="158"/>
      <c r="AQ867" s="158"/>
      <c r="AR867" s="158"/>
      <c r="AS867" s="158"/>
      <c r="AT867" s="158"/>
      <c r="AU867" s="158"/>
      <c r="AV867" s="158"/>
      <c r="AW867" s="178" t="str">
        <f>IF('DATA - Baseline'!AW867="Relaxed",1,IF('DATA - Baseline'!AW867="Rushed",2,IF('DATA - Baseline'!AW867="Happy",3,IF('DATA - Baseline'!AW867="Tired",4,""))))</f>
        <v/>
      </c>
      <c r="AX867" s="178" t="str">
        <f>IF('DATA - Baseline'!AX867="Relaxed",1,IF('DATA - Baseline'!AX867="Rushed",2,IF('DATA - Baseline'!AX867="Happy",3,IF('DATA - Baseline'!AX867="Tired",4,""))))</f>
        <v/>
      </c>
      <c r="AY867" s="154"/>
      <c r="AZ867" s="314" t="str">
        <f>IF('DATA - Baseline'!AZ867="Yes",1,IF('DATA - Baseline'!AZ867="No",2,""))</f>
        <v/>
      </c>
      <c r="BA867" s="273"/>
      <c r="BB867" s="159"/>
      <c r="BC867" s="159"/>
      <c r="BE867" s="175"/>
    </row>
    <row r="868" spans="1:57" s="132" customFormat="1" ht="15" x14ac:dyDescent="0.3">
      <c r="A868" s="148"/>
      <c r="B868" s="149"/>
      <c r="C868" s="236" t="str">
        <f t="shared" si="13"/>
        <v/>
      </c>
      <c r="D868" s="198" t="str">
        <f>IF('DATA - Baseline'!D868="","",'DATA - Baseline'!D868)</f>
        <v/>
      </c>
      <c r="E868" s="178" t="str">
        <f>IF('DATA - Baseline'!E868="","",'DATA - Baseline'!E868)</f>
        <v/>
      </c>
      <c r="F868" s="178" t="str">
        <f>IF('DATA - Baseline'!F868="","",'DATA - Baseline'!F868)</f>
        <v/>
      </c>
      <c r="G868" s="178" t="str">
        <f>IF('DATA - Baseline'!G867="","",INDEX(Codes,MATCH('DATA - Baseline'!G867,Modes,0)))</f>
        <v/>
      </c>
      <c r="H868" s="178"/>
      <c r="I868" s="178" t="str">
        <f>IF('DATA - Baseline'!I868="","",INDEX(Codes,MATCH('DATA - Baseline'!I868,Modes,0)))</f>
        <v/>
      </c>
      <c r="J868" s="134"/>
      <c r="K868" s="192" t="str">
        <f>IF('DATA - Baseline'!K868=0,"",IF('DATA - Baseline'!K868="","",'DATA - Baseline'!K868))</f>
        <v/>
      </c>
      <c r="L868" s="192" t="str">
        <f>IF('DATA - Baseline'!L868="Yes",1,IF('DATA - Baseline'!L868="No",2,""))</f>
        <v/>
      </c>
      <c r="M868" s="192" t="str">
        <f>IF('DATA - Baseline'!M868="Yes",1,IF('DATA - Baseline'!M868="No",2,""))</f>
        <v/>
      </c>
      <c r="N868" s="178" t="str">
        <f>IF('DATA - Baseline'!N868="Relaxed",1,IF('DATA - Baseline'!N868="Rushed",2,IF('DATA - Baseline'!N868="Happy",3,IF('DATA - Baseline'!N868="Frustrated",4,IF('DATA - Baseline'!N868="Other",5,"")))))</f>
        <v/>
      </c>
      <c r="O868" s="176"/>
      <c r="P868" s="178" t="str">
        <f>IF('DATA - Baseline'!P868="","",'DATA - Baseline'!P868)</f>
        <v/>
      </c>
      <c r="Q868" s="178" t="str">
        <f>IF('DATA - Baseline'!Q868="Boy",1,IF('DATA - Baseline'!Q868="Girl",2,""))</f>
        <v/>
      </c>
      <c r="R868" s="192" t="str">
        <f>IF('DATA - Baseline'!R868&gt;0,'DATA - Baseline'!R868,"")</f>
        <v/>
      </c>
      <c r="S868" s="178" t="str">
        <f>IF('DATA - Baseline'!S868="Less than 0.5km",1,IF('DATA - Baseline'!S868="0.51 to 1.59km",2,IF('DATA - Baseline'!S868="1.6 to 3km",3,IF('DATA - Baseline'!S868="Over 3km",4, ""))))</f>
        <v/>
      </c>
      <c r="T868" s="126"/>
      <c r="U868" s="135"/>
      <c r="V868" s="135"/>
      <c r="W868" s="135"/>
      <c r="X868" s="135"/>
      <c r="Y868" s="135"/>
      <c r="Z868" s="178" t="str">
        <f>IF('DATA - Baseline'!Z868="STRONGLY AGREE",1,IF('DATA - Baseline'!Z868="AGREE",2,IF('DATA - Baseline'!Z868="DISAGREE",3,IF('DATA - Baseline'!Z868="STRONGLY DISAGREE",4, ""))))</f>
        <v/>
      </c>
      <c r="AA868" s="178" t="str">
        <f>IF(C868="","",(IF(COUNTA('DATA - Baseline'!AB868:AV868)&gt;0,1,2)))</f>
        <v/>
      </c>
      <c r="AB868" s="152"/>
      <c r="AC868" s="153"/>
      <c r="AD868" s="153"/>
      <c r="AE868" s="153"/>
      <c r="AF868" s="153"/>
      <c r="AG868" s="153"/>
      <c r="AH868" s="151"/>
      <c r="AI868" s="156"/>
      <c r="AJ868" s="156"/>
      <c r="AK868" s="156"/>
      <c r="AL868" s="156"/>
      <c r="AM868" s="156"/>
      <c r="AN868" s="156"/>
      <c r="AO868" s="157"/>
      <c r="AP868" s="158"/>
      <c r="AQ868" s="158"/>
      <c r="AR868" s="158"/>
      <c r="AS868" s="158"/>
      <c r="AT868" s="158"/>
      <c r="AU868" s="158"/>
      <c r="AV868" s="158"/>
      <c r="AW868" s="178" t="str">
        <f>IF('DATA - Baseline'!AW868="Relaxed",1,IF('DATA - Baseline'!AW868="Rushed",2,IF('DATA - Baseline'!AW868="Happy",3,IF('DATA - Baseline'!AW868="Tired",4,""))))</f>
        <v/>
      </c>
      <c r="AX868" s="178" t="str">
        <f>IF('DATA - Baseline'!AX868="Relaxed",1,IF('DATA - Baseline'!AX868="Rushed",2,IF('DATA - Baseline'!AX868="Happy",3,IF('DATA - Baseline'!AX868="Tired",4,""))))</f>
        <v/>
      </c>
      <c r="AY868" s="154"/>
      <c r="AZ868" s="314" t="str">
        <f>IF('DATA - Baseline'!AZ868="Yes",1,IF('DATA - Baseline'!AZ868="No",2,""))</f>
        <v/>
      </c>
      <c r="BA868" s="273"/>
      <c r="BB868" s="159"/>
      <c r="BC868" s="159"/>
      <c r="BE868" s="175"/>
    </row>
    <row r="869" spans="1:57" s="132" customFormat="1" ht="15" x14ac:dyDescent="0.3">
      <c r="A869" s="148"/>
      <c r="B869" s="149"/>
      <c r="C869" s="236" t="str">
        <f t="shared" si="13"/>
        <v/>
      </c>
      <c r="D869" s="198" t="str">
        <f>IF('DATA - Baseline'!D869="","",'DATA - Baseline'!D869)</f>
        <v/>
      </c>
      <c r="E869" s="178" t="str">
        <f>IF('DATA - Baseline'!E869="","",'DATA - Baseline'!E869)</f>
        <v/>
      </c>
      <c r="F869" s="178" t="str">
        <f>IF('DATA - Baseline'!F869="","",'DATA - Baseline'!F869)</f>
        <v/>
      </c>
      <c r="G869" s="178" t="str">
        <f>IF('DATA - Baseline'!G868="","",INDEX(Codes,MATCH('DATA - Baseline'!G868,Modes,0)))</f>
        <v/>
      </c>
      <c r="H869" s="178"/>
      <c r="I869" s="178" t="str">
        <f>IF('DATA - Baseline'!I869="","",INDEX(Codes,MATCH('DATA - Baseline'!I869,Modes,0)))</f>
        <v/>
      </c>
      <c r="J869" s="134"/>
      <c r="K869" s="192" t="str">
        <f>IF('DATA - Baseline'!K869=0,"",IF('DATA - Baseline'!K869="","",'DATA - Baseline'!K869))</f>
        <v/>
      </c>
      <c r="L869" s="192" t="str">
        <f>IF('DATA - Baseline'!L869="Yes",1,IF('DATA - Baseline'!L869="No",2,""))</f>
        <v/>
      </c>
      <c r="M869" s="192" t="str">
        <f>IF('DATA - Baseline'!M869="Yes",1,IF('DATA - Baseline'!M869="No",2,""))</f>
        <v/>
      </c>
      <c r="N869" s="178" t="str">
        <f>IF('DATA - Baseline'!N869="Relaxed",1,IF('DATA - Baseline'!N869="Rushed",2,IF('DATA - Baseline'!N869="Happy",3,IF('DATA - Baseline'!N869="Frustrated",4,IF('DATA - Baseline'!N869="Other",5,"")))))</f>
        <v/>
      </c>
      <c r="O869" s="176"/>
      <c r="P869" s="178" t="str">
        <f>IF('DATA - Baseline'!P869="","",'DATA - Baseline'!P869)</f>
        <v/>
      </c>
      <c r="Q869" s="178" t="str">
        <f>IF('DATA - Baseline'!Q869="Boy",1,IF('DATA - Baseline'!Q869="Girl",2,""))</f>
        <v/>
      </c>
      <c r="R869" s="192" t="str">
        <f>IF('DATA - Baseline'!R869&gt;0,'DATA - Baseline'!R869,"")</f>
        <v/>
      </c>
      <c r="S869" s="178" t="str">
        <f>IF('DATA - Baseline'!S869="Less than 0.5km",1,IF('DATA - Baseline'!S869="0.51 to 1.59km",2,IF('DATA - Baseline'!S869="1.6 to 3km",3,IF('DATA - Baseline'!S869="Over 3km",4, ""))))</f>
        <v/>
      </c>
      <c r="T869" s="126"/>
      <c r="U869" s="135"/>
      <c r="V869" s="135"/>
      <c r="W869" s="135"/>
      <c r="X869" s="135"/>
      <c r="Y869" s="135"/>
      <c r="Z869" s="178" t="str">
        <f>IF('DATA - Baseline'!Z869="STRONGLY AGREE",1,IF('DATA - Baseline'!Z869="AGREE",2,IF('DATA - Baseline'!Z869="DISAGREE",3,IF('DATA - Baseline'!Z869="STRONGLY DISAGREE",4, ""))))</f>
        <v/>
      </c>
      <c r="AA869" s="178" t="str">
        <f>IF(C869="","",(IF(COUNTA('DATA - Baseline'!AB869:AV869)&gt;0,1,2)))</f>
        <v/>
      </c>
      <c r="AB869" s="152"/>
      <c r="AC869" s="153"/>
      <c r="AD869" s="153"/>
      <c r="AE869" s="153"/>
      <c r="AF869" s="153"/>
      <c r="AG869" s="153"/>
      <c r="AH869" s="150"/>
      <c r="AI869" s="156"/>
      <c r="AJ869" s="156"/>
      <c r="AK869" s="156"/>
      <c r="AL869" s="156"/>
      <c r="AM869" s="156"/>
      <c r="AN869" s="156"/>
      <c r="AO869" s="157"/>
      <c r="AP869" s="158"/>
      <c r="AQ869" s="158"/>
      <c r="AR869" s="158"/>
      <c r="AS869" s="158"/>
      <c r="AT869" s="158"/>
      <c r="AU869" s="158"/>
      <c r="AV869" s="158"/>
      <c r="AW869" s="178" t="str">
        <f>IF('DATA - Baseline'!AW869="Relaxed",1,IF('DATA - Baseline'!AW869="Rushed",2,IF('DATA - Baseline'!AW869="Happy",3,IF('DATA - Baseline'!AW869="Tired",4,""))))</f>
        <v/>
      </c>
      <c r="AX869" s="178" t="str">
        <f>IF('DATA - Baseline'!AX869="Relaxed",1,IF('DATA - Baseline'!AX869="Rushed",2,IF('DATA - Baseline'!AX869="Happy",3,IF('DATA - Baseline'!AX869="Tired",4,""))))</f>
        <v/>
      </c>
      <c r="AY869" s="154"/>
      <c r="AZ869" s="314" t="str">
        <f>IF('DATA - Baseline'!AZ869="Yes",1,IF('DATA - Baseline'!AZ869="No",2,""))</f>
        <v/>
      </c>
      <c r="BA869" s="273"/>
      <c r="BB869" s="159"/>
      <c r="BC869" s="159"/>
      <c r="BE869" s="175"/>
    </row>
    <row r="870" spans="1:57" s="132" customFormat="1" ht="15" x14ac:dyDescent="0.3">
      <c r="A870" s="148"/>
      <c r="B870" s="149"/>
      <c r="C870" s="236" t="str">
        <f t="shared" si="13"/>
        <v/>
      </c>
      <c r="D870" s="198" t="str">
        <f>IF('DATA - Baseline'!D870="","",'DATA - Baseline'!D870)</f>
        <v/>
      </c>
      <c r="E870" s="178" t="str">
        <f>IF('DATA - Baseline'!E870="","",'DATA - Baseline'!E870)</f>
        <v/>
      </c>
      <c r="F870" s="178" t="str">
        <f>IF('DATA - Baseline'!F870="","",'DATA - Baseline'!F870)</f>
        <v/>
      </c>
      <c r="G870" s="178" t="str">
        <f>IF('DATA - Baseline'!G869="","",INDEX(Codes,MATCH('DATA - Baseline'!G869,Modes,0)))</f>
        <v/>
      </c>
      <c r="H870" s="178"/>
      <c r="I870" s="178" t="str">
        <f>IF('DATA - Baseline'!I870="","",INDEX(Codes,MATCH('DATA - Baseline'!I870,Modes,0)))</f>
        <v/>
      </c>
      <c r="J870" s="134"/>
      <c r="K870" s="192" t="str">
        <f>IF('DATA - Baseline'!K870=0,"",IF('DATA - Baseline'!K870="","",'DATA - Baseline'!K870))</f>
        <v/>
      </c>
      <c r="L870" s="192" t="str">
        <f>IF('DATA - Baseline'!L870="Yes",1,IF('DATA - Baseline'!L870="No",2,""))</f>
        <v/>
      </c>
      <c r="M870" s="192" t="str">
        <f>IF('DATA - Baseline'!M870="Yes",1,IF('DATA - Baseline'!M870="No",2,""))</f>
        <v/>
      </c>
      <c r="N870" s="178" t="str">
        <f>IF('DATA - Baseline'!N870="Relaxed",1,IF('DATA - Baseline'!N870="Rushed",2,IF('DATA - Baseline'!N870="Happy",3,IF('DATA - Baseline'!N870="Frustrated",4,IF('DATA - Baseline'!N870="Other",5,"")))))</f>
        <v/>
      </c>
      <c r="O870" s="176"/>
      <c r="P870" s="178" t="str">
        <f>IF('DATA - Baseline'!P870="","",'DATA - Baseline'!P870)</f>
        <v/>
      </c>
      <c r="Q870" s="178" t="str">
        <f>IF('DATA - Baseline'!Q870="Boy",1,IF('DATA - Baseline'!Q870="Girl",2,""))</f>
        <v/>
      </c>
      <c r="R870" s="192" t="str">
        <f>IF('DATA - Baseline'!R870&gt;0,'DATA - Baseline'!R870,"")</f>
        <v/>
      </c>
      <c r="S870" s="178" t="str">
        <f>IF('DATA - Baseline'!S870="Less than 0.5km",1,IF('DATA - Baseline'!S870="0.51 to 1.59km",2,IF('DATA - Baseline'!S870="1.6 to 3km",3,IF('DATA - Baseline'!S870="Over 3km",4, ""))))</f>
        <v/>
      </c>
      <c r="T870" s="126"/>
      <c r="U870" s="135"/>
      <c r="V870" s="135"/>
      <c r="W870" s="135"/>
      <c r="X870" s="135"/>
      <c r="Y870" s="135"/>
      <c r="Z870" s="178" t="str">
        <f>IF('DATA - Baseline'!Z870="STRONGLY AGREE",1,IF('DATA - Baseline'!Z870="AGREE",2,IF('DATA - Baseline'!Z870="DISAGREE",3,IF('DATA - Baseline'!Z870="STRONGLY DISAGREE",4, ""))))</f>
        <v/>
      </c>
      <c r="AA870" s="178" t="str">
        <f>IF(C870="","",(IF(COUNTA('DATA - Baseline'!AB870:AV870)&gt;0,1,2)))</f>
        <v/>
      </c>
      <c r="AB870" s="152"/>
      <c r="AC870" s="153"/>
      <c r="AD870" s="153"/>
      <c r="AE870" s="153"/>
      <c r="AF870" s="153"/>
      <c r="AG870" s="153"/>
      <c r="AH870" s="151"/>
      <c r="AI870" s="156"/>
      <c r="AJ870" s="156"/>
      <c r="AK870" s="156"/>
      <c r="AL870" s="156"/>
      <c r="AM870" s="156"/>
      <c r="AN870" s="156"/>
      <c r="AO870" s="157"/>
      <c r="AP870" s="158"/>
      <c r="AQ870" s="158"/>
      <c r="AR870" s="158"/>
      <c r="AS870" s="158"/>
      <c r="AT870" s="158"/>
      <c r="AU870" s="158"/>
      <c r="AV870" s="158"/>
      <c r="AW870" s="178" t="str">
        <f>IF('DATA - Baseline'!AW870="Relaxed",1,IF('DATA - Baseline'!AW870="Rushed",2,IF('DATA - Baseline'!AW870="Happy",3,IF('DATA - Baseline'!AW870="Tired",4,""))))</f>
        <v/>
      </c>
      <c r="AX870" s="178" t="str">
        <f>IF('DATA - Baseline'!AX870="Relaxed",1,IF('DATA - Baseline'!AX870="Rushed",2,IF('DATA - Baseline'!AX870="Happy",3,IF('DATA - Baseline'!AX870="Tired",4,""))))</f>
        <v/>
      </c>
      <c r="AY870" s="154"/>
      <c r="AZ870" s="314" t="str">
        <f>IF('DATA - Baseline'!AZ870="Yes",1,IF('DATA - Baseline'!AZ870="No",2,""))</f>
        <v/>
      </c>
      <c r="BA870" s="273"/>
      <c r="BB870" s="159"/>
      <c r="BC870" s="159"/>
      <c r="BE870" s="175"/>
    </row>
    <row r="871" spans="1:57" s="132" customFormat="1" ht="15" x14ac:dyDescent="0.3">
      <c r="A871" s="148"/>
      <c r="B871" s="149"/>
      <c r="C871" s="236" t="str">
        <f t="shared" si="13"/>
        <v/>
      </c>
      <c r="D871" s="198" t="str">
        <f>IF('DATA - Baseline'!D871="","",'DATA - Baseline'!D871)</f>
        <v/>
      </c>
      <c r="E871" s="178" t="str">
        <f>IF('DATA - Baseline'!E871="","",'DATA - Baseline'!E871)</f>
        <v/>
      </c>
      <c r="F871" s="178" t="str">
        <f>IF('DATA - Baseline'!F871="","",'DATA - Baseline'!F871)</f>
        <v/>
      </c>
      <c r="G871" s="178" t="str">
        <f>IF('DATA - Baseline'!G870="","",INDEX(Codes,MATCH('DATA - Baseline'!G870,Modes,0)))</f>
        <v/>
      </c>
      <c r="H871" s="178"/>
      <c r="I871" s="178" t="str">
        <f>IF('DATA - Baseline'!I871="","",INDEX(Codes,MATCH('DATA - Baseline'!I871,Modes,0)))</f>
        <v/>
      </c>
      <c r="J871" s="134"/>
      <c r="K871" s="192" t="str">
        <f>IF('DATA - Baseline'!K871=0,"",IF('DATA - Baseline'!K871="","",'DATA - Baseline'!K871))</f>
        <v/>
      </c>
      <c r="L871" s="192" t="str">
        <f>IF('DATA - Baseline'!L871="Yes",1,IF('DATA - Baseline'!L871="No",2,""))</f>
        <v/>
      </c>
      <c r="M871" s="192" t="str">
        <f>IF('DATA - Baseline'!M871="Yes",1,IF('DATA - Baseline'!M871="No",2,""))</f>
        <v/>
      </c>
      <c r="N871" s="178" t="str">
        <f>IF('DATA - Baseline'!N871="Relaxed",1,IF('DATA - Baseline'!N871="Rushed",2,IF('DATA - Baseline'!N871="Happy",3,IF('DATA - Baseline'!N871="Frustrated",4,IF('DATA - Baseline'!N871="Other",5,"")))))</f>
        <v/>
      </c>
      <c r="O871" s="176"/>
      <c r="P871" s="178" t="str">
        <f>IF('DATA - Baseline'!P871="","",'DATA - Baseline'!P871)</f>
        <v/>
      </c>
      <c r="Q871" s="178" t="str">
        <f>IF('DATA - Baseline'!Q871="Boy",1,IF('DATA - Baseline'!Q871="Girl",2,""))</f>
        <v/>
      </c>
      <c r="R871" s="192" t="str">
        <f>IF('DATA - Baseline'!R871&gt;0,'DATA - Baseline'!R871,"")</f>
        <v/>
      </c>
      <c r="S871" s="178" t="str">
        <f>IF('DATA - Baseline'!S871="Less than 0.5km",1,IF('DATA - Baseline'!S871="0.51 to 1.59km",2,IF('DATA - Baseline'!S871="1.6 to 3km",3,IF('DATA - Baseline'!S871="Over 3km",4, ""))))</f>
        <v/>
      </c>
      <c r="T871" s="126"/>
      <c r="U871" s="135"/>
      <c r="V871" s="135"/>
      <c r="W871" s="135"/>
      <c r="X871" s="135"/>
      <c r="Y871" s="135"/>
      <c r="Z871" s="178" t="str">
        <f>IF('DATA - Baseline'!Z871="STRONGLY AGREE",1,IF('DATA - Baseline'!Z871="AGREE",2,IF('DATA - Baseline'!Z871="DISAGREE",3,IF('DATA - Baseline'!Z871="STRONGLY DISAGREE",4, ""))))</f>
        <v/>
      </c>
      <c r="AA871" s="178" t="str">
        <f>IF(C871="","",(IF(COUNTA('DATA - Baseline'!AB871:AV871)&gt;0,1,2)))</f>
        <v/>
      </c>
      <c r="AB871" s="152"/>
      <c r="AC871" s="153"/>
      <c r="AD871" s="153"/>
      <c r="AE871" s="153"/>
      <c r="AF871" s="153"/>
      <c r="AG871" s="153"/>
      <c r="AH871" s="151"/>
      <c r="AI871" s="156"/>
      <c r="AJ871" s="156"/>
      <c r="AK871" s="156"/>
      <c r="AL871" s="156"/>
      <c r="AM871" s="156"/>
      <c r="AN871" s="156"/>
      <c r="AO871" s="157"/>
      <c r="AP871" s="158"/>
      <c r="AQ871" s="158"/>
      <c r="AR871" s="158"/>
      <c r="AS871" s="158"/>
      <c r="AT871" s="158"/>
      <c r="AU871" s="158"/>
      <c r="AV871" s="158"/>
      <c r="AW871" s="178" t="str">
        <f>IF('DATA - Baseline'!AW871="Relaxed",1,IF('DATA - Baseline'!AW871="Rushed",2,IF('DATA - Baseline'!AW871="Happy",3,IF('DATA - Baseline'!AW871="Tired",4,""))))</f>
        <v/>
      </c>
      <c r="AX871" s="178" t="str">
        <f>IF('DATA - Baseline'!AX871="Relaxed",1,IF('DATA - Baseline'!AX871="Rushed",2,IF('DATA - Baseline'!AX871="Happy",3,IF('DATA - Baseline'!AX871="Tired",4,""))))</f>
        <v/>
      </c>
      <c r="AY871" s="154"/>
      <c r="AZ871" s="314" t="str">
        <f>IF('DATA - Baseline'!AZ871="Yes",1,IF('DATA - Baseline'!AZ871="No",2,""))</f>
        <v/>
      </c>
      <c r="BA871" s="273"/>
      <c r="BB871" s="159"/>
      <c r="BC871" s="159"/>
      <c r="BE871" s="175"/>
    </row>
    <row r="872" spans="1:57" s="132" customFormat="1" ht="15" x14ac:dyDescent="0.3">
      <c r="A872" s="148"/>
      <c r="B872" s="149"/>
      <c r="C872" s="236" t="str">
        <f t="shared" si="13"/>
        <v/>
      </c>
      <c r="D872" s="198" t="str">
        <f>IF('DATA - Baseline'!D872="","",'DATA - Baseline'!D872)</f>
        <v/>
      </c>
      <c r="E872" s="178" t="str">
        <f>IF('DATA - Baseline'!E872="","",'DATA - Baseline'!E872)</f>
        <v/>
      </c>
      <c r="F872" s="178" t="str">
        <f>IF('DATA - Baseline'!F872="","",'DATA - Baseline'!F872)</f>
        <v/>
      </c>
      <c r="G872" s="178" t="str">
        <f>IF('DATA - Baseline'!G871="","",INDEX(Codes,MATCH('DATA - Baseline'!G871,Modes,0)))</f>
        <v/>
      </c>
      <c r="H872" s="178"/>
      <c r="I872" s="178" t="str">
        <f>IF('DATA - Baseline'!I872="","",INDEX(Codes,MATCH('DATA - Baseline'!I872,Modes,0)))</f>
        <v/>
      </c>
      <c r="J872" s="134"/>
      <c r="K872" s="192" t="str">
        <f>IF('DATA - Baseline'!K872=0,"",IF('DATA - Baseline'!K872="","",'DATA - Baseline'!K872))</f>
        <v/>
      </c>
      <c r="L872" s="192" t="str">
        <f>IF('DATA - Baseline'!L872="Yes",1,IF('DATA - Baseline'!L872="No",2,""))</f>
        <v/>
      </c>
      <c r="M872" s="192" t="str">
        <f>IF('DATA - Baseline'!M872="Yes",1,IF('DATA - Baseline'!M872="No",2,""))</f>
        <v/>
      </c>
      <c r="N872" s="178" t="str">
        <f>IF('DATA - Baseline'!N872="Relaxed",1,IF('DATA - Baseline'!N872="Rushed",2,IF('DATA - Baseline'!N872="Happy",3,IF('DATA - Baseline'!N872="Frustrated",4,IF('DATA - Baseline'!N872="Other",5,"")))))</f>
        <v/>
      </c>
      <c r="O872" s="176"/>
      <c r="P872" s="178" t="str">
        <f>IF('DATA - Baseline'!P872="","",'DATA - Baseline'!P872)</f>
        <v/>
      </c>
      <c r="Q872" s="178" t="str">
        <f>IF('DATA - Baseline'!Q872="Boy",1,IF('DATA - Baseline'!Q872="Girl",2,""))</f>
        <v/>
      </c>
      <c r="R872" s="192" t="str">
        <f>IF('DATA - Baseline'!R872&gt;0,'DATA - Baseline'!R872,"")</f>
        <v/>
      </c>
      <c r="S872" s="178" t="str">
        <f>IF('DATA - Baseline'!S872="Less than 0.5km",1,IF('DATA - Baseline'!S872="0.51 to 1.59km",2,IF('DATA - Baseline'!S872="1.6 to 3km",3,IF('DATA - Baseline'!S872="Over 3km",4, ""))))</f>
        <v/>
      </c>
      <c r="T872" s="126"/>
      <c r="U872" s="135"/>
      <c r="V872" s="135"/>
      <c r="W872" s="135"/>
      <c r="X872" s="135"/>
      <c r="Y872" s="135"/>
      <c r="Z872" s="178" t="str">
        <f>IF('DATA - Baseline'!Z872="STRONGLY AGREE",1,IF('DATA - Baseline'!Z872="AGREE",2,IF('DATA - Baseline'!Z872="DISAGREE",3,IF('DATA - Baseline'!Z872="STRONGLY DISAGREE",4, ""))))</f>
        <v/>
      </c>
      <c r="AA872" s="178" t="str">
        <f>IF(C872="","",(IF(COUNTA('DATA - Baseline'!AB872:AV872)&gt;0,1,2)))</f>
        <v/>
      </c>
      <c r="AB872" s="152"/>
      <c r="AC872" s="153"/>
      <c r="AD872" s="153"/>
      <c r="AE872" s="153"/>
      <c r="AF872" s="153"/>
      <c r="AG872" s="153"/>
      <c r="AH872" s="151"/>
      <c r="AI872" s="156"/>
      <c r="AJ872" s="156"/>
      <c r="AK872" s="156"/>
      <c r="AL872" s="156"/>
      <c r="AM872" s="156"/>
      <c r="AN872" s="156"/>
      <c r="AO872" s="157"/>
      <c r="AP872" s="158"/>
      <c r="AQ872" s="158"/>
      <c r="AR872" s="158"/>
      <c r="AS872" s="158"/>
      <c r="AT872" s="158"/>
      <c r="AU872" s="158"/>
      <c r="AV872" s="158"/>
      <c r="AW872" s="178" t="str">
        <f>IF('DATA - Baseline'!AW872="Relaxed",1,IF('DATA - Baseline'!AW872="Rushed",2,IF('DATA - Baseline'!AW872="Happy",3,IF('DATA - Baseline'!AW872="Tired",4,""))))</f>
        <v/>
      </c>
      <c r="AX872" s="178" t="str">
        <f>IF('DATA - Baseline'!AX872="Relaxed",1,IF('DATA - Baseline'!AX872="Rushed",2,IF('DATA - Baseline'!AX872="Happy",3,IF('DATA - Baseline'!AX872="Tired",4,""))))</f>
        <v/>
      </c>
      <c r="AY872" s="154"/>
      <c r="AZ872" s="314" t="str">
        <f>IF('DATA - Baseline'!AZ872="Yes",1,IF('DATA - Baseline'!AZ872="No",2,""))</f>
        <v/>
      </c>
      <c r="BA872" s="273"/>
      <c r="BB872" s="159"/>
      <c r="BC872" s="159"/>
      <c r="BE872" s="175"/>
    </row>
    <row r="873" spans="1:57" s="132" customFormat="1" ht="15" x14ac:dyDescent="0.3">
      <c r="A873" s="148"/>
      <c r="B873" s="149"/>
      <c r="C873" s="236" t="str">
        <f t="shared" si="13"/>
        <v/>
      </c>
      <c r="D873" s="198" t="str">
        <f>IF('DATA - Baseline'!D873="","",'DATA - Baseline'!D873)</f>
        <v/>
      </c>
      <c r="E873" s="178" t="str">
        <f>IF('DATA - Baseline'!E873="","",'DATA - Baseline'!E873)</f>
        <v/>
      </c>
      <c r="F873" s="178" t="str">
        <f>IF('DATA - Baseline'!F873="","",'DATA - Baseline'!F873)</f>
        <v/>
      </c>
      <c r="G873" s="178" t="str">
        <f>IF('DATA - Baseline'!G872="","",INDEX(Codes,MATCH('DATA - Baseline'!G872,Modes,0)))</f>
        <v/>
      </c>
      <c r="H873" s="178"/>
      <c r="I873" s="178" t="str">
        <f>IF('DATA - Baseline'!I873="","",INDEX(Codes,MATCH('DATA - Baseline'!I873,Modes,0)))</f>
        <v/>
      </c>
      <c r="J873" s="134"/>
      <c r="K873" s="192" t="str">
        <f>IF('DATA - Baseline'!K873=0,"",IF('DATA - Baseline'!K873="","",'DATA - Baseline'!K873))</f>
        <v/>
      </c>
      <c r="L873" s="192" t="str">
        <f>IF('DATA - Baseline'!L873="Yes",1,IF('DATA - Baseline'!L873="No",2,""))</f>
        <v/>
      </c>
      <c r="M873" s="192" t="str">
        <f>IF('DATA - Baseline'!M873="Yes",1,IF('DATA - Baseline'!M873="No",2,""))</f>
        <v/>
      </c>
      <c r="N873" s="178" t="str">
        <f>IF('DATA - Baseline'!N873="Relaxed",1,IF('DATA - Baseline'!N873="Rushed",2,IF('DATA - Baseline'!N873="Happy",3,IF('DATA - Baseline'!N873="Frustrated",4,IF('DATA - Baseline'!N873="Other",5,"")))))</f>
        <v/>
      </c>
      <c r="O873" s="176"/>
      <c r="P873" s="178" t="str">
        <f>IF('DATA - Baseline'!P873="","",'DATA - Baseline'!P873)</f>
        <v/>
      </c>
      <c r="Q873" s="178" t="str">
        <f>IF('DATA - Baseline'!Q873="Boy",1,IF('DATA - Baseline'!Q873="Girl",2,""))</f>
        <v/>
      </c>
      <c r="R873" s="192" t="str">
        <f>IF('DATA - Baseline'!R873&gt;0,'DATA - Baseline'!R873,"")</f>
        <v/>
      </c>
      <c r="S873" s="178" t="str">
        <f>IF('DATA - Baseline'!S873="Less than 0.5km",1,IF('DATA - Baseline'!S873="0.51 to 1.59km",2,IF('DATA - Baseline'!S873="1.6 to 3km",3,IF('DATA - Baseline'!S873="Over 3km",4, ""))))</f>
        <v/>
      </c>
      <c r="T873" s="126"/>
      <c r="U873" s="135"/>
      <c r="V873" s="135"/>
      <c r="W873" s="135"/>
      <c r="X873" s="135"/>
      <c r="Y873" s="135"/>
      <c r="Z873" s="178" t="str">
        <f>IF('DATA - Baseline'!Z873="STRONGLY AGREE",1,IF('DATA - Baseline'!Z873="AGREE",2,IF('DATA - Baseline'!Z873="DISAGREE",3,IF('DATA - Baseline'!Z873="STRONGLY DISAGREE",4, ""))))</f>
        <v/>
      </c>
      <c r="AA873" s="178" t="str">
        <f>IF(C873="","",(IF(COUNTA('DATA - Baseline'!AB873:AV873)&gt;0,1,2)))</f>
        <v/>
      </c>
      <c r="AB873" s="152"/>
      <c r="AC873" s="153"/>
      <c r="AD873" s="153"/>
      <c r="AE873" s="153"/>
      <c r="AF873" s="153"/>
      <c r="AG873" s="153"/>
      <c r="AH873" s="151"/>
      <c r="AI873" s="156"/>
      <c r="AJ873" s="156"/>
      <c r="AK873" s="156"/>
      <c r="AL873" s="156"/>
      <c r="AM873" s="156"/>
      <c r="AN873" s="156"/>
      <c r="AO873" s="157"/>
      <c r="AP873" s="158"/>
      <c r="AQ873" s="158"/>
      <c r="AR873" s="158"/>
      <c r="AS873" s="158"/>
      <c r="AT873" s="158"/>
      <c r="AU873" s="158"/>
      <c r="AV873" s="158"/>
      <c r="AW873" s="178" t="str">
        <f>IF('DATA - Baseline'!AW873="Relaxed",1,IF('DATA - Baseline'!AW873="Rushed",2,IF('DATA - Baseline'!AW873="Happy",3,IF('DATA - Baseline'!AW873="Tired",4,""))))</f>
        <v/>
      </c>
      <c r="AX873" s="178" t="str">
        <f>IF('DATA - Baseline'!AX873="Relaxed",1,IF('DATA - Baseline'!AX873="Rushed",2,IF('DATA - Baseline'!AX873="Happy",3,IF('DATA - Baseline'!AX873="Tired",4,""))))</f>
        <v/>
      </c>
      <c r="AY873" s="154"/>
      <c r="AZ873" s="314" t="str">
        <f>IF('DATA - Baseline'!AZ873="Yes",1,IF('DATA - Baseline'!AZ873="No",2,""))</f>
        <v/>
      </c>
      <c r="BA873" s="273"/>
      <c r="BB873" s="159"/>
      <c r="BC873" s="159"/>
      <c r="BE873" s="175"/>
    </row>
    <row r="874" spans="1:57" s="132" customFormat="1" ht="15" x14ac:dyDescent="0.3">
      <c r="A874" s="148"/>
      <c r="B874" s="149"/>
      <c r="C874" s="236" t="str">
        <f t="shared" si="13"/>
        <v/>
      </c>
      <c r="D874" s="198" t="str">
        <f>IF('DATA - Baseline'!D874="","",'DATA - Baseline'!D874)</f>
        <v/>
      </c>
      <c r="E874" s="178" t="str">
        <f>IF('DATA - Baseline'!E874="","",'DATA - Baseline'!E874)</f>
        <v/>
      </c>
      <c r="F874" s="178" t="str">
        <f>IF('DATA - Baseline'!F874="","",'DATA - Baseline'!F874)</f>
        <v/>
      </c>
      <c r="G874" s="178" t="str">
        <f>IF('DATA - Baseline'!G873="","",INDEX(Codes,MATCH('DATA - Baseline'!G873,Modes,0)))</f>
        <v/>
      </c>
      <c r="H874" s="178"/>
      <c r="I874" s="178" t="str">
        <f>IF('DATA - Baseline'!I874="","",INDEX(Codes,MATCH('DATA - Baseline'!I874,Modes,0)))</f>
        <v/>
      </c>
      <c r="J874" s="134"/>
      <c r="K874" s="192" t="str">
        <f>IF('DATA - Baseline'!K874=0,"",IF('DATA - Baseline'!K874="","",'DATA - Baseline'!K874))</f>
        <v/>
      </c>
      <c r="L874" s="192" t="str">
        <f>IF('DATA - Baseline'!L874="Yes",1,IF('DATA - Baseline'!L874="No",2,""))</f>
        <v/>
      </c>
      <c r="M874" s="192" t="str">
        <f>IF('DATA - Baseline'!M874="Yes",1,IF('DATA - Baseline'!M874="No",2,""))</f>
        <v/>
      </c>
      <c r="N874" s="178" t="str">
        <f>IF('DATA - Baseline'!N874="Relaxed",1,IF('DATA - Baseline'!N874="Rushed",2,IF('DATA - Baseline'!N874="Happy",3,IF('DATA - Baseline'!N874="Frustrated",4,IF('DATA - Baseline'!N874="Other",5,"")))))</f>
        <v/>
      </c>
      <c r="O874" s="176"/>
      <c r="P874" s="178" t="str">
        <f>IF('DATA - Baseline'!P874="","",'DATA - Baseline'!P874)</f>
        <v/>
      </c>
      <c r="Q874" s="178" t="str">
        <f>IF('DATA - Baseline'!Q874="Boy",1,IF('DATA - Baseline'!Q874="Girl",2,""))</f>
        <v/>
      </c>
      <c r="R874" s="192" t="str">
        <f>IF('DATA - Baseline'!R874&gt;0,'DATA - Baseline'!R874,"")</f>
        <v/>
      </c>
      <c r="S874" s="178" t="str">
        <f>IF('DATA - Baseline'!S874="Less than 0.5km",1,IF('DATA - Baseline'!S874="0.51 to 1.59km",2,IF('DATA - Baseline'!S874="1.6 to 3km",3,IF('DATA - Baseline'!S874="Over 3km",4, ""))))</f>
        <v/>
      </c>
      <c r="T874" s="126"/>
      <c r="U874" s="135"/>
      <c r="V874" s="135"/>
      <c r="W874" s="135"/>
      <c r="X874" s="135"/>
      <c r="Y874" s="135"/>
      <c r="Z874" s="178" t="str">
        <f>IF('DATA - Baseline'!Z874="STRONGLY AGREE",1,IF('DATA - Baseline'!Z874="AGREE",2,IF('DATA - Baseline'!Z874="DISAGREE",3,IF('DATA - Baseline'!Z874="STRONGLY DISAGREE",4, ""))))</f>
        <v/>
      </c>
      <c r="AA874" s="178" t="str">
        <f>IF(C874="","",(IF(COUNTA('DATA - Baseline'!AB874:AV874)&gt;0,1,2)))</f>
        <v/>
      </c>
      <c r="AB874" s="152"/>
      <c r="AC874" s="153"/>
      <c r="AD874" s="153"/>
      <c r="AE874" s="153"/>
      <c r="AF874" s="153"/>
      <c r="AG874" s="153"/>
      <c r="AH874" s="151"/>
      <c r="AI874" s="156"/>
      <c r="AJ874" s="156"/>
      <c r="AK874" s="156"/>
      <c r="AL874" s="156"/>
      <c r="AM874" s="156"/>
      <c r="AN874" s="156"/>
      <c r="AO874" s="157"/>
      <c r="AP874" s="158"/>
      <c r="AQ874" s="158"/>
      <c r="AR874" s="158"/>
      <c r="AS874" s="158"/>
      <c r="AT874" s="158"/>
      <c r="AU874" s="158"/>
      <c r="AV874" s="158"/>
      <c r="AW874" s="178" t="str">
        <f>IF('DATA - Baseline'!AW874="Relaxed",1,IF('DATA - Baseline'!AW874="Rushed",2,IF('DATA - Baseline'!AW874="Happy",3,IF('DATA - Baseline'!AW874="Tired",4,""))))</f>
        <v/>
      </c>
      <c r="AX874" s="178" t="str">
        <f>IF('DATA - Baseline'!AX874="Relaxed",1,IF('DATA - Baseline'!AX874="Rushed",2,IF('DATA - Baseline'!AX874="Happy",3,IF('DATA - Baseline'!AX874="Tired",4,""))))</f>
        <v/>
      </c>
      <c r="AY874" s="154"/>
      <c r="AZ874" s="314" t="str">
        <f>IF('DATA - Baseline'!AZ874="Yes",1,IF('DATA - Baseline'!AZ874="No",2,""))</f>
        <v/>
      </c>
      <c r="BA874" s="273"/>
      <c r="BB874" s="159"/>
      <c r="BC874" s="159"/>
      <c r="BE874" s="175"/>
    </row>
    <row r="875" spans="1:57" s="132" customFormat="1" ht="15" x14ac:dyDescent="0.3">
      <c r="A875" s="148"/>
      <c r="B875" s="149"/>
      <c r="C875" s="236" t="str">
        <f t="shared" si="13"/>
        <v/>
      </c>
      <c r="D875" s="198" t="str">
        <f>IF('DATA - Baseline'!D875="","",'DATA - Baseline'!D875)</f>
        <v/>
      </c>
      <c r="E875" s="178" t="str">
        <f>IF('DATA - Baseline'!E875="","",'DATA - Baseline'!E875)</f>
        <v/>
      </c>
      <c r="F875" s="178" t="str">
        <f>IF('DATA - Baseline'!F875="","",'DATA - Baseline'!F875)</f>
        <v/>
      </c>
      <c r="G875" s="178" t="str">
        <f>IF('DATA - Baseline'!G874="","",INDEX(Codes,MATCH('DATA - Baseline'!G874,Modes,0)))</f>
        <v/>
      </c>
      <c r="H875" s="178"/>
      <c r="I875" s="178" t="str">
        <f>IF('DATA - Baseline'!I875="","",INDEX(Codes,MATCH('DATA - Baseline'!I875,Modes,0)))</f>
        <v/>
      </c>
      <c r="J875" s="134"/>
      <c r="K875" s="192" t="str">
        <f>IF('DATA - Baseline'!K875=0,"",IF('DATA - Baseline'!K875="","",'DATA - Baseline'!K875))</f>
        <v/>
      </c>
      <c r="L875" s="192" t="str">
        <f>IF('DATA - Baseline'!L875="Yes",1,IF('DATA - Baseline'!L875="No",2,""))</f>
        <v/>
      </c>
      <c r="M875" s="192" t="str">
        <f>IF('DATA - Baseline'!M875="Yes",1,IF('DATA - Baseline'!M875="No",2,""))</f>
        <v/>
      </c>
      <c r="N875" s="178" t="str">
        <f>IF('DATA - Baseline'!N875="Relaxed",1,IF('DATA - Baseline'!N875="Rushed",2,IF('DATA - Baseline'!N875="Happy",3,IF('DATA - Baseline'!N875="Frustrated",4,IF('DATA - Baseline'!N875="Other",5,"")))))</f>
        <v/>
      </c>
      <c r="O875" s="176"/>
      <c r="P875" s="178" t="str">
        <f>IF('DATA - Baseline'!P875="","",'DATA - Baseline'!P875)</f>
        <v/>
      </c>
      <c r="Q875" s="178" t="str">
        <f>IF('DATA - Baseline'!Q875="Boy",1,IF('DATA - Baseline'!Q875="Girl",2,""))</f>
        <v/>
      </c>
      <c r="R875" s="192" t="str">
        <f>IF('DATA - Baseline'!R875&gt;0,'DATA - Baseline'!R875,"")</f>
        <v/>
      </c>
      <c r="S875" s="178" t="str">
        <f>IF('DATA - Baseline'!S875="Less than 0.5km",1,IF('DATA - Baseline'!S875="0.51 to 1.59km",2,IF('DATA - Baseline'!S875="1.6 to 3km",3,IF('DATA - Baseline'!S875="Over 3km",4, ""))))</f>
        <v/>
      </c>
      <c r="T875" s="126"/>
      <c r="U875" s="135"/>
      <c r="V875" s="135"/>
      <c r="W875" s="135"/>
      <c r="X875" s="135"/>
      <c r="Y875" s="135"/>
      <c r="Z875" s="178" t="str">
        <f>IF('DATA - Baseline'!Z875="STRONGLY AGREE",1,IF('DATA - Baseline'!Z875="AGREE",2,IF('DATA - Baseline'!Z875="DISAGREE",3,IF('DATA - Baseline'!Z875="STRONGLY DISAGREE",4, ""))))</f>
        <v/>
      </c>
      <c r="AA875" s="178" t="str">
        <f>IF(C875="","",(IF(COUNTA('DATA - Baseline'!AB875:AV875)&gt;0,1,2)))</f>
        <v/>
      </c>
      <c r="AB875" s="152"/>
      <c r="AC875" s="153"/>
      <c r="AD875" s="153"/>
      <c r="AE875" s="153"/>
      <c r="AF875" s="153"/>
      <c r="AG875" s="153"/>
      <c r="AH875" s="151"/>
      <c r="AI875" s="156"/>
      <c r="AJ875" s="156"/>
      <c r="AK875" s="156"/>
      <c r="AL875" s="156"/>
      <c r="AM875" s="156"/>
      <c r="AN875" s="156"/>
      <c r="AO875" s="157"/>
      <c r="AP875" s="158"/>
      <c r="AQ875" s="158"/>
      <c r="AR875" s="158"/>
      <c r="AS875" s="158"/>
      <c r="AT875" s="158"/>
      <c r="AU875" s="158"/>
      <c r="AV875" s="158"/>
      <c r="AW875" s="178" t="str">
        <f>IF('DATA - Baseline'!AW875="Relaxed",1,IF('DATA - Baseline'!AW875="Rushed",2,IF('DATA - Baseline'!AW875="Happy",3,IF('DATA - Baseline'!AW875="Tired",4,""))))</f>
        <v/>
      </c>
      <c r="AX875" s="178" t="str">
        <f>IF('DATA - Baseline'!AX875="Relaxed",1,IF('DATA - Baseline'!AX875="Rushed",2,IF('DATA - Baseline'!AX875="Happy",3,IF('DATA - Baseline'!AX875="Tired",4,""))))</f>
        <v/>
      </c>
      <c r="AY875" s="154"/>
      <c r="AZ875" s="314" t="str">
        <f>IF('DATA - Baseline'!AZ875="Yes",1,IF('DATA - Baseline'!AZ875="No",2,""))</f>
        <v/>
      </c>
      <c r="BA875" s="273"/>
      <c r="BB875" s="159"/>
      <c r="BC875" s="159"/>
      <c r="BE875" s="175"/>
    </row>
    <row r="876" spans="1:57" s="132" customFormat="1" ht="15" x14ac:dyDescent="0.3">
      <c r="A876" s="148"/>
      <c r="B876" s="149"/>
      <c r="C876" s="236" t="str">
        <f t="shared" si="13"/>
        <v/>
      </c>
      <c r="D876" s="198" t="str">
        <f>IF('DATA - Baseline'!D876="","",'DATA - Baseline'!D876)</f>
        <v/>
      </c>
      <c r="E876" s="178" t="str">
        <f>IF('DATA - Baseline'!E876="","",'DATA - Baseline'!E876)</f>
        <v/>
      </c>
      <c r="F876" s="178" t="str">
        <f>IF('DATA - Baseline'!F876="","",'DATA - Baseline'!F876)</f>
        <v/>
      </c>
      <c r="G876" s="178" t="str">
        <f>IF('DATA - Baseline'!G875="","",INDEX(Codes,MATCH('DATA - Baseline'!G875,Modes,0)))</f>
        <v/>
      </c>
      <c r="H876" s="178"/>
      <c r="I876" s="178" t="str">
        <f>IF('DATA - Baseline'!I876="","",INDEX(Codes,MATCH('DATA - Baseline'!I876,Modes,0)))</f>
        <v/>
      </c>
      <c r="J876" s="134"/>
      <c r="K876" s="192" t="str">
        <f>IF('DATA - Baseline'!K876=0,"",IF('DATA - Baseline'!K876="","",'DATA - Baseline'!K876))</f>
        <v/>
      </c>
      <c r="L876" s="192" t="str">
        <f>IF('DATA - Baseline'!L876="Yes",1,IF('DATA - Baseline'!L876="No",2,""))</f>
        <v/>
      </c>
      <c r="M876" s="192" t="str">
        <f>IF('DATA - Baseline'!M876="Yes",1,IF('DATA - Baseline'!M876="No",2,""))</f>
        <v/>
      </c>
      <c r="N876" s="178" t="str">
        <f>IF('DATA - Baseline'!N876="Relaxed",1,IF('DATA - Baseline'!N876="Rushed",2,IF('DATA - Baseline'!N876="Happy",3,IF('DATA - Baseline'!N876="Frustrated",4,IF('DATA - Baseline'!N876="Other",5,"")))))</f>
        <v/>
      </c>
      <c r="O876" s="176"/>
      <c r="P876" s="178" t="str">
        <f>IF('DATA - Baseline'!P876="","",'DATA - Baseline'!P876)</f>
        <v/>
      </c>
      <c r="Q876" s="178" t="str">
        <f>IF('DATA - Baseline'!Q876="Boy",1,IF('DATA - Baseline'!Q876="Girl",2,""))</f>
        <v/>
      </c>
      <c r="R876" s="192" t="str">
        <f>IF('DATA - Baseline'!R876&gt;0,'DATA - Baseline'!R876,"")</f>
        <v/>
      </c>
      <c r="S876" s="178" t="str">
        <f>IF('DATA - Baseline'!S876="Less than 0.5km",1,IF('DATA - Baseline'!S876="0.51 to 1.59km",2,IF('DATA - Baseline'!S876="1.6 to 3km",3,IF('DATA - Baseline'!S876="Over 3km",4, ""))))</f>
        <v/>
      </c>
      <c r="T876" s="126"/>
      <c r="U876" s="135"/>
      <c r="V876" s="135"/>
      <c r="W876" s="135"/>
      <c r="X876" s="135"/>
      <c r="Y876" s="135"/>
      <c r="Z876" s="178" t="str">
        <f>IF('DATA - Baseline'!Z876="STRONGLY AGREE",1,IF('DATA - Baseline'!Z876="AGREE",2,IF('DATA - Baseline'!Z876="DISAGREE",3,IF('DATA - Baseline'!Z876="STRONGLY DISAGREE",4, ""))))</f>
        <v/>
      </c>
      <c r="AA876" s="178" t="str">
        <f>IF(C876="","",(IF(COUNTA('DATA - Baseline'!AB876:AV876)&gt;0,1,2)))</f>
        <v/>
      </c>
      <c r="AB876" s="152"/>
      <c r="AC876" s="153"/>
      <c r="AD876" s="153"/>
      <c r="AE876" s="153"/>
      <c r="AF876" s="153"/>
      <c r="AG876" s="153"/>
      <c r="AH876" s="151"/>
      <c r="AI876" s="156"/>
      <c r="AJ876" s="156"/>
      <c r="AK876" s="156"/>
      <c r="AL876" s="156"/>
      <c r="AM876" s="156"/>
      <c r="AN876" s="156"/>
      <c r="AO876" s="157"/>
      <c r="AP876" s="158"/>
      <c r="AQ876" s="158"/>
      <c r="AR876" s="158"/>
      <c r="AS876" s="158"/>
      <c r="AT876" s="158"/>
      <c r="AU876" s="158"/>
      <c r="AV876" s="158"/>
      <c r="AW876" s="178" t="str">
        <f>IF('DATA - Baseline'!AW876="Relaxed",1,IF('DATA - Baseline'!AW876="Rushed",2,IF('DATA - Baseline'!AW876="Happy",3,IF('DATA - Baseline'!AW876="Tired",4,""))))</f>
        <v/>
      </c>
      <c r="AX876" s="178" t="str">
        <f>IF('DATA - Baseline'!AX876="Relaxed",1,IF('DATA - Baseline'!AX876="Rushed",2,IF('DATA - Baseline'!AX876="Happy",3,IF('DATA - Baseline'!AX876="Tired",4,""))))</f>
        <v/>
      </c>
      <c r="AY876" s="154"/>
      <c r="AZ876" s="314" t="str">
        <f>IF('DATA - Baseline'!AZ876="Yes",1,IF('DATA - Baseline'!AZ876="No",2,""))</f>
        <v/>
      </c>
      <c r="BA876" s="273"/>
      <c r="BB876" s="159"/>
      <c r="BC876" s="159"/>
      <c r="BE876" s="175"/>
    </row>
    <row r="877" spans="1:57" s="132" customFormat="1" ht="15" x14ac:dyDescent="0.3">
      <c r="A877" s="148"/>
      <c r="B877" s="149"/>
      <c r="C877" s="236" t="str">
        <f t="shared" si="13"/>
        <v/>
      </c>
      <c r="D877" s="198" t="str">
        <f>IF('DATA - Baseline'!D877="","",'DATA - Baseline'!D877)</f>
        <v/>
      </c>
      <c r="E877" s="178" t="str">
        <f>IF('DATA - Baseline'!E877="","",'DATA - Baseline'!E877)</f>
        <v/>
      </c>
      <c r="F877" s="178" t="str">
        <f>IF('DATA - Baseline'!F877="","",'DATA - Baseline'!F877)</f>
        <v/>
      </c>
      <c r="G877" s="178" t="str">
        <f>IF('DATA - Baseline'!G876="","",INDEX(Codes,MATCH('DATA - Baseline'!G876,Modes,0)))</f>
        <v/>
      </c>
      <c r="H877" s="178"/>
      <c r="I877" s="178" t="str">
        <f>IF('DATA - Baseline'!I877="","",INDEX(Codes,MATCH('DATA - Baseline'!I877,Modes,0)))</f>
        <v/>
      </c>
      <c r="J877" s="134"/>
      <c r="K877" s="192" t="str">
        <f>IF('DATA - Baseline'!K877=0,"",IF('DATA - Baseline'!K877="","",'DATA - Baseline'!K877))</f>
        <v/>
      </c>
      <c r="L877" s="192" t="str">
        <f>IF('DATA - Baseline'!L877="Yes",1,IF('DATA - Baseline'!L877="No",2,""))</f>
        <v/>
      </c>
      <c r="M877" s="192" t="str">
        <f>IF('DATA - Baseline'!M877="Yes",1,IF('DATA - Baseline'!M877="No",2,""))</f>
        <v/>
      </c>
      <c r="N877" s="178" t="str">
        <f>IF('DATA - Baseline'!N877="Relaxed",1,IF('DATA - Baseline'!N877="Rushed",2,IF('DATA - Baseline'!N877="Happy",3,IF('DATA - Baseline'!N877="Frustrated",4,IF('DATA - Baseline'!N877="Other",5,"")))))</f>
        <v/>
      </c>
      <c r="O877" s="176"/>
      <c r="P877" s="178" t="str">
        <f>IF('DATA - Baseline'!P877="","",'DATA - Baseline'!P877)</f>
        <v/>
      </c>
      <c r="Q877" s="178" t="str">
        <f>IF('DATA - Baseline'!Q877="Boy",1,IF('DATA - Baseline'!Q877="Girl",2,""))</f>
        <v/>
      </c>
      <c r="R877" s="192" t="str">
        <f>IF('DATA - Baseline'!R877&gt;0,'DATA - Baseline'!R877,"")</f>
        <v/>
      </c>
      <c r="S877" s="178" t="str">
        <f>IF('DATA - Baseline'!S877="Less than 0.5km",1,IF('DATA - Baseline'!S877="0.51 to 1.59km",2,IF('DATA - Baseline'!S877="1.6 to 3km",3,IF('DATA - Baseline'!S877="Over 3km",4, ""))))</f>
        <v/>
      </c>
      <c r="T877" s="126"/>
      <c r="U877" s="135"/>
      <c r="V877" s="135"/>
      <c r="W877" s="135"/>
      <c r="X877" s="135"/>
      <c r="Y877" s="135"/>
      <c r="Z877" s="178" t="str">
        <f>IF('DATA - Baseline'!Z877="STRONGLY AGREE",1,IF('DATA - Baseline'!Z877="AGREE",2,IF('DATA - Baseline'!Z877="DISAGREE",3,IF('DATA - Baseline'!Z877="STRONGLY DISAGREE",4, ""))))</f>
        <v/>
      </c>
      <c r="AA877" s="178" t="str">
        <f>IF(C877="","",(IF(COUNTA('DATA - Baseline'!AB877:AV877)&gt;0,1,2)))</f>
        <v/>
      </c>
      <c r="AB877" s="152"/>
      <c r="AC877" s="153"/>
      <c r="AD877" s="153"/>
      <c r="AE877" s="153"/>
      <c r="AF877" s="153"/>
      <c r="AG877" s="153"/>
      <c r="AH877" s="151"/>
      <c r="AI877" s="156"/>
      <c r="AJ877" s="156"/>
      <c r="AK877" s="156"/>
      <c r="AL877" s="156"/>
      <c r="AM877" s="156"/>
      <c r="AN877" s="156"/>
      <c r="AO877" s="157"/>
      <c r="AP877" s="158"/>
      <c r="AQ877" s="158"/>
      <c r="AR877" s="158"/>
      <c r="AS877" s="158"/>
      <c r="AT877" s="158"/>
      <c r="AU877" s="158"/>
      <c r="AV877" s="158"/>
      <c r="AW877" s="178" t="str">
        <f>IF('DATA - Baseline'!AW877="Relaxed",1,IF('DATA - Baseline'!AW877="Rushed",2,IF('DATA - Baseline'!AW877="Happy",3,IF('DATA - Baseline'!AW877="Tired",4,""))))</f>
        <v/>
      </c>
      <c r="AX877" s="178" t="str">
        <f>IF('DATA - Baseline'!AX877="Relaxed",1,IF('DATA - Baseline'!AX877="Rushed",2,IF('DATA - Baseline'!AX877="Happy",3,IF('DATA - Baseline'!AX877="Tired",4,""))))</f>
        <v/>
      </c>
      <c r="AY877" s="154"/>
      <c r="AZ877" s="314" t="str">
        <f>IF('DATA - Baseline'!AZ877="Yes",1,IF('DATA - Baseline'!AZ877="No",2,""))</f>
        <v/>
      </c>
      <c r="BA877" s="273"/>
      <c r="BB877" s="159"/>
      <c r="BC877" s="159"/>
      <c r="BE877" s="175"/>
    </row>
    <row r="878" spans="1:57" s="132" customFormat="1" ht="15" x14ac:dyDescent="0.3">
      <c r="A878" s="148"/>
      <c r="B878" s="149"/>
      <c r="C878" s="236" t="str">
        <f t="shared" si="13"/>
        <v/>
      </c>
      <c r="D878" s="198" t="str">
        <f>IF('DATA - Baseline'!D878="","",'DATA - Baseline'!D878)</f>
        <v/>
      </c>
      <c r="E878" s="178" t="str">
        <f>IF('DATA - Baseline'!E878="","",'DATA - Baseline'!E878)</f>
        <v/>
      </c>
      <c r="F878" s="178" t="str">
        <f>IF('DATA - Baseline'!F878="","",'DATA - Baseline'!F878)</f>
        <v/>
      </c>
      <c r="G878" s="178" t="str">
        <f>IF('DATA - Baseline'!G877="","",INDEX(Codes,MATCH('DATA - Baseline'!G877,Modes,0)))</f>
        <v/>
      </c>
      <c r="H878" s="178"/>
      <c r="I878" s="178" t="str">
        <f>IF('DATA - Baseline'!I878="","",INDEX(Codes,MATCH('DATA - Baseline'!I878,Modes,0)))</f>
        <v/>
      </c>
      <c r="J878" s="134"/>
      <c r="K878" s="192" t="str">
        <f>IF('DATA - Baseline'!K878=0,"",IF('DATA - Baseline'!K878="","",'DATA - Baseline'!K878))</f>
        <v/>
      </c>
      <c r="L878" s="192" t="str">
        <f>IF('DATA - Baseline'!L878="Yes",1,IF('DATA - Baseline'!L878="No",2,""))</f>
        <v/>
      </c>
      <c r="M878" s="192" t="str">
        <f>IF('DATA - Baseline'!M878="Yes",1,IF('DATA - Baseline'!M878="No",2,""))</f>
        <v/>
      </c>
      <c r="N878" s="178" t="str">
        <f>IF('DATA - Baseline'!N878="Relaxed",1,IF('DATA - Baseline'!N878="Rushed",2,IF('DATA - Baseline'!N878="Happy",3,IF('DATA - Baseline'!N878="Frustrated",4,IF('DATA - Baseline'!N878="Other",5,"")))))</f>
        <v/>
      </c>
      <c r="O878" s="176"/>
      <c r="P878" s="178" t="str">
        <f>IF('DATA - Baseline'!P878="","",'DATA - Baseline'!P878)</f>
        <v/>
      </c>
      <c r="Q878" s="178" t="str">
        <f>IF('DATA - Baseline'!Q878="Boy",1,IF('DATA - Baseline'!Q878="Girl",2,""))</f>
        <v/>
      </c>
      <c r="R878" s="192" t="str">
        <f>IF('DATA - Baseline'!R878&gt;0,'DATA - Baseline'!R878,"")</f>
        <v/>
      </c>
      <c r="S878" s="178" t="str">
        <f>IF('DATA - Baseline'!S878="Less than 0.5km",1,IF('DATA - Baseline'!S878="0.51 to 1.59km",2,IF('DATA - Baseline'!S878="1.6 to 3km",3,IF('DATA - Baseline'!S878="Over 3km",4, ""))))</f>
        <v/>
      </c>
      <c r="T878" s="126"/>
      <c r="U878" s="135"/>
      <c r="V878" s="135"/>
      <c r="W878" s="135"/>
      <c r="X878" s="135"/>
      <c r="Y878" s="135"/>
      <c r="Z878" s="178" t="str">
        <f>IF('DATA - Baseline'!Z878="STRONGLY AGREE",1,IF('DATA - Baseline'!Z878="AGREE",2,IF('DATA - Baseline'!Z878="DISAGREE",3,IF('DATA - Baseline'!Z878="STRONGLY DISAGREE",4, ""))))</f>
        <v/>
      </c>
      <c r="AA878" s="178" t="str">
        <f>IF(C878="","",(IF(COUNTA('DATA - Baseline'!AB878:AV878)&gt;0,1,2)))</f>
        <v/>
      </c>
      <c r="AB878" s="152"/>
      <c r="AC878" s="153"/>
      <c r="AD878" s="153"/>
      <c r="AE878" s="153"/>
      <c r="AF878" s="153"/>
      <c r="AG878" s="153"/>
      <c r="AH878" s="151"/>
      <c r="AI878" s="156"/>
      <c r="AJ878" s="156"/>
      <c r="AK878" s="156"/>
      <c r="AL878" s="156"/>
      <c r="AM878" s="156"/>
      <c r="AN878" s="156"/>
      <c r="AO878" s="157"/>
      <c r="AP878" s="158"/>
      <c r="AQ878" s="158"/>
      <c r="AR878" s="158"/>
      <c r="AS878" s="158"/>
      <c r="AT878" s="158"/>
      <c r="AU878" s="158"/>
      <c r="AV878" s="158"/>
      <c r="AW878" s="178" t="str">
        <f>IF('DATA - Baseline'!AW878="Relaxed",1,IF('DATA - Baseline'!AW878="Rushed",2,IF('DATA - Baseline'!AW878="Happy",3,IF('DATA - Baseline'!AW878="Tired",4,""))))</f>
        <v/>
      </c>
      <c r="AX878" s="178" t="str">
        <f>IF('DATA - Baseline'!AX878="Relaxed",1,IF('DATA - Baseline'!AX878="Rushed",2,IF('DATA - Baseline'!AX878="Happy",3,IF('DATA - Baseline'!AX878="Tired",4,""))))</f>
        <v/>
      </c>
      <c r="AY878" s="154"/>
      <c r="AZ878" s="314" t="str">
        <f>IF('DATA - Baseline'!AZ878="Yes",1,IF('DATA - Baseline'!AZ878="No",2,""))</f>
        <v/>
      </c>
      <c r="BA878" s="273"/>
      <c r="BB878" s="159"/>
      <c r="BC878" s="159"/>
      <c r="BE878" s="175"/>
    </row>
    <row r="879" spans="1:57" s="132" customFormat="1" ht="15" x14ac:dyDescent="0.3">
      <c r="A879" s="148"/>
      <c r="B879" s="149"/>
      <c r="C879" s="236" t="str">
        <f t="shared" si="13"/>
        <v/>
      </c>
      <c r="D879" s="198" t="str">
        <f>IF('DATA - Baseline'!D879="","",'DATA - Baseline'!D879)</f>
        <v/>
      </c>
      <c r="E879" s="178" t="str">
        <f>IF('DATA - Baseline'!E879="","",'DATA - Baseline'!E879)</f>
        <v/>
      </c>
      <c r="F879" s="178" t="str">
        <f>IF('DATA - Baseline'!F879="","",'DATA - Baseline'!F879)</f>
        <v/>
      </c>
      <c r="G879" s="178" t="str">
        <f>IF('DATA - Baseline'!G878="","",INDEX(Codes,MATCH('DATA - Baseline'!G878,Modes,0)))</f>
        <v/>
      </c>
      <c r="H879" s="178"/>
      <c r="I879" s="178" t="str">
        <f>IF('DATA - Baseline'!I879="","",INDEX(Codes,MATCH('DATA - Baseline'!I879,Modes,0)))</f>
        <v/>
      </c>
      <c r="J879" s="134"/>
      <c r="K879" s="192" t="str">
        <f>IF('DATA - Baseline'!K879=0,"",IF('DATA - Baseline'!K879="","",'DATA - Baseline'!K879))</f>
        <v/>
      </c>
      <c r="L879" s="192" t="str">
        <f>IF('DATA - Baseline'!L879="Yes",1,IF('DATA - Baseline'!L879="No",2,""))</f>
        <v/>
      </c>
      <c r="M879" s="192" t="str">
        <f>IF('DATA - Baseline'!M879="Yes",1,IF('DATA - Baseline'!M879="No",2,""))</f>
        <v/>
      </c>
      <c r="N879" s="178" t="str">
        <f>IF('DATA - Baseline'!N879="Relaxed",1,IF('DATA - Baseline'!N879="Rushed",2,IF('DATA - Baseline'!N879="Happy",3,IF('DATA - Baseline'!N879="Frustrated",4,IF('DATA - Baseline'!N879="Other",5,"")))))</f>
        <v/>
      </c>
      <c r="O879" s="176"/>
      <c r="P879" s="178" t="str">
        <f>IF('DATA - Baseline'!P879="","",'DATA - Baseline'!P879)</f>
        <v/>
      </c>
      <c r="Q879" s="178" t="str">
        <f>IF('DATA - Baseline'!Q879="Boy",1,IF('DATA - Baseline'!Q879="Girl",2,""))</f>
        <v/>
      </c>
      <c r="R879" s="192" t="str">
        <f>IF('DATA - Baseline'!R879&gt;0,'DATA - Baseline'!R879,"")</f>
        <v/>
      </c>
      <c r="S879" s="178" t="str">
        <f>IF('DATA - Baseline'!S879="Less than 0.5km",1,IF('DATA - Baseline'!S879="0.51 to 1.59km",2,IF('DATA - Baseline'!S879="1.6 to 3km",3,IF('DATA - Baseline'!S879="Over 3km",4, ""))))</f>
        <v/>
      </c>
      <c r="T879" s="126"/>
      <c r="U879" s="135"/>
      <c r="V879" s="135"/>
      <c r="W879" s="135"/>
      <c r="X879" s="135"/>
      <c r="Y879" s="135"/>
      <c r="Z879" s="178" t="str">
        <f>IF('DATA - Baseline'!Z879="STRONGLY AGREE",1,IF('DATA - Baseline'!Z879="AGREE",2,IF('DATA - Baseline'!Z879="DISAGREE",3,IF('DATA - Baseline'!Z879="STRONGLY DISAGREE",4, ""))))</f>
        <v/>
      </c>
      <c r="AA879" s="178" t="str">
        <f>IF(C879="","",(IF(COUNTA('DATA - Baseline'!AB879:AV879)&gt;0,1,2)))</f>
        <v/>
      </c>
      <c r="AB879" s="152"/>
      <c r="AC879" s="153"/>
      <c r="AD879" s="153"/>
      <c r="AE879" s="153"/>
      <c r="AF879" s="153"/>
      <c r="AG879" s="153"/>
      <c r="AH879" s="151"/>
      <c r="AI879" s="156"/>
      <c r="AJ879" s="156"/>
      <c r="AK879" s="156"/>
      <c r="AL879" s="156"/>
      <c r="AM879" s="156"/>
      <c r="AN879" s="156"/>
      <c r="AO879" s="157"/>
      <c r="AP879" s="158"/>
      <c r="AQ879" s="158"/>
      <c r="AR879" s="158"/>
      <c r="AS879" s="158"/>
      <c r="AT879" s="158"/>
      <c r="AU879" s="158"/>
      <c r="AV879" s="158"/>
      <c r="AW879" s="178" t="str">
        <f>IF('DATA - Baseline'!AW879="Relaxed",1,IF('DATA - Baseline'!AW879="Rushed",2,IF('DATA - Baseline'!AW879="Happy",3,IF('DATA - Baseline'!AW879="Tired",4,""))))</f>
        <v/>
      </c>
      <c r="AX879" s="178" t="str">
        <f>IF('DATA - Baseline'!AX879="Relaxed",1,IF('DATA - Baseline'!AX879="Rushed",2,IF('DATA - Baseline'!AX879="Happy",3,IF('DATA - Baseline'!AX879="Tired",4,""))))</f>
        <v/>
      </c>
      <c r="AY879" s="154"/>
      <c r="AZ879" s="314" t="str">
        <f>IF('DATA - Baseline'!AZ879="Yes",1,IF('DATA - Baseline'!AZ879="No",2,""))</f>
        <v/>
      </c>
      <c r="BA879" s="273"/>
      <c r="BB879" s="159"/>
      <c r="BC879" s="159"/>
      <c r="BE879" s="175"/>
    </row>
    <row r="880" spans="1:57" s="132" customFormat="1" ht="15" x14ac:dyDescent="0.3">
      <c r="A880" s="148"/>
      <c r="B880" s="149"/>
      <c r="C880" s="236" t="str">
        <f t="shared" si="13"/>
        <v/>
      </c>
      <c r="D880" s="198" t="str">
        <f>IF('DATA - Baseline'!D880="","",'DATA - Baseline'!D880)</f>
        <v/>
      </c>
      <c r="E880" s="178" t="str">
        <f>IF('DATA - Baseline'!E880="","",'DATA - Baseline'!E880)</f>
        <v/>
      </c>
      <c r="F880" s="178" t="str">
        <f>IF('DATA - Baseline'!F880="","",'DATA - Baseline'!F880)</f>
        <v/>
      </c>
      <c r="G880" s="178" t="str">
        <f>IF('DATA - Baseline'!G879="","",INDEX(Codes,MATCH('DATA - Baseline'!G879,Modes,0)))</f>
        <v/>
      </c>
      <c r="H880" s="178"/>
      <c r="I880" s="178" t="str">
        <f>IF('DATA - Baseline'!I880="","",INDEX(Codes,MATCH('DATA - Baseline'!I880,Modes,0)))</f>
        <v/>
      </c>
      <c r="J880" s="134"/>
      <c r="K880" s="192" t="str">
        <f>IF('DATA - Baseline'!K880=0,"",IF('DATA - Baseline'!K880="","",'DATA - Baseline'!K880))</f>
        <v/>
      </c>
      <c r="L880" s="192" t="str">
        <f>IF('DATA - Baseline'!L880="Yes",1,IF('DATA - Baseline'!L880="No",2,""))</f>
        <v/>
      </c>
      <c r="M880" s="192" t="str">
        <f>IF('DATA - Baseline'!M880="Yes",1,IF('DATA - Baseline'!M880="No",2,""))</f>
        <v/>
      </c>
      <c r="N880" s="178" t="str">
        <f>IF('DATA - Baseline'!N880="Relaxed",1,IF('DATA - Baseline'!N880="Rushed",2,IF('DATA - Baseline'!N880="Happy",3,IF('DATA - Baseline'!N880="Frustrated",4,IF('DATA - Baseline'!N880="Other",5,"")))))</f>
        <v/>
      </c>
      <c r="O880" s="176"/>
      <c r="P880" s="178" t="str">
        <f>IF('DATA - Baseline'!P880="","",'DATA - Baseline'!P880)</f>
        <v/>
      </c>
      <c r="Q880" s="178" t="str">
        <f>IF('DATA - Baseline'!Q880="Boy",1,IF('DATA - Baseline'!Q880="Girl",2,""))</f>
        <v/>
      </c>
      <c r="R880" s="192" t="str">
        <f>IF('DATA - Baseline'!R880&gt;0,'DATA - Baseline'!R880,"")</f>
        <v/>
      </c>
      <c r="S880" s="178" t="str">
        <f>IF('DATA - Baseline'!S880="Less than 0.5km",1,IF('DATA - Baseline'!S880="0.51 to 1.59km",2,IF('DATA - Baseline'!S880="1.6 to 3km",3,IF('DATA - Baseline'!S880="Over 3km",4, ""))))</f>
        <v/>
      </c>
      <c r="T880" s="126"/>
      <c r="U880" s="135"/>
      <c r="V880" s="135"/>
      <c r="W880" s="135"/>
      <c r="X880" s="135"/>
      <c r="Y880" s="135"/>
      <c r="Z880" s="178" t="str">
        <f>IF('DATA - Baseline'!Z880="STRONGLY AGREE",1,IF('DATA - Baseline'!Z880="AGREE",2,IF('DATA - Baseline'!Z880="DISAGREE",3,IF('DATA - Baseline'!Z880="STRONGLY DISAGREE",4, ""))))</f>
        <v/>
      </c>
      <c r="AA880" s="178" t="str">
        <f>IF(C880="","",(IF(COUNTA('DATA - Baseline'!AB880:AV880)&gt;0,1,2)))</f>
        <v/>
      </c>
      <c r="AB880" s="152"/>
      <c r="AC880" s="153"/>
      <c r="AD880" s="153"/>
      <c r="AE880" s="153"/>
      <c r="AF880" s="153"/>
      <c r="AG880" s="153"/>
      <c r="AH880" s="151"/>
      <c r="AI880" s="156"/>
      <c r="AJ880" s="156"/>
      <c r="AK880" s="156"/>
      <c r="AL880" s="156"/>
      <c r="AM880" s="156"/>
      <c r="AN880" s="156"/>
      <c r="AO880" s="157"/>
      <c r="AP880" s="158"/>
      <c r="AQ880" s="158"/>
      <c r="AR880" s="158"/>
      <c r="AS880" s="158"/>
      <c r="AT880" s="158"/>
      <c r="AU880" s="158"/>
      <c r="AV880" s="158"/>
      <c r="AW880" s="178" t="str">
        <f>IF('DATA - Baseline'!AW880="Relaxed",1,IF('DATA - Baseline'!AW880="Rushed",2,IF('DATA - Baseline'!AW880="Happy",3,IF('DATA - Baseline'!AW880="Tired",4,""))))</f>
        <v/>
      </c>
      <c r="AX880" s="178" t="str">
        <f>IF('DATA - Baseline'!AX880="Relaxed",1,IF('DATA - Baseline'!AX880="Rushed",2,IF('DATA - Baseline'!AX880="Happy",3,IF('DATA - Baseline'!AX880="Tired",4,""))))</f>
        <v/>
      </c>
      <c r="AY880" s="154"/>
      <c r="AZ880" s="314" t="str">
        <f>IF('DATA - Baseline'!AZ880="Yes",1,IF('DATA - Baseline'!AZ880="No",2,""))</f>
        <v/>
      </c>
      <c r="BA880" s="273"/>
      <c r="BB880" s="159"/>
      <c r="BC880" s="159"/>
      <c r="BE880" s="175"/>
    </row>
    <row r="881" spans="1:57" s="132" customFormat="1" ht="15" x14ac:dyDescent="0.3">
      <c r="A881" s="148"/>
      <c r="B881" s="149"/>
      <c r="C881" s="236" t="str">
        <f t="shared" si="13"/>
        <v/>
      </c>
      <c r="D881" s="198" t="str">
        <f>IF('DATA - Baseline'!D881="","",'DATA - Baseline'!D881)</f>
        <v/>
      </c>
      <c r="E881" s="178" t="str">
        <f>IF('DATA - Baseline'!E881="","",'DATA - Baseline'!E881)</f>
        <v/>
      </c>
      <c r="F881" s="178" t="str">
        <f>IF('DATA - Baseline'!F881="","",'DATA - Baseline'!F881)</f>
        <v/>
      </c>
      <c r="G881" s="178" t="str">
        <f>IF('DATA - Baseline'!G880="","",INDEX(Codes,MATCH('DATA - Baseline'!G880,Modes,0)))</f>
        <v/>
      </c>
      <c r="H881" s="178"/>
      <c r="I881" s="178" t="str">
        <f>IF('DATA - Baseline'!I881="","",INDEX(Codes,MATCH('DATA - Baseline'!I881,Modes,0)))</f>
        <v/>
      </c>
      <c r="J881" s="134"/>
      <c r="K881" s="192" t="str">
        <f>IF('DATA - Baseline'!K881=0,"",IF('DATA - Baseline'!K881="","",'DATA - Baseline'!K881))</f>
        <v/>
      </c>
      <c r="L881" s="192" t="str">
        <f>IF('DATA - Baseline'!L881="Yes",1,IF('DATA - Baseline'!L881="No",2,""))</f>
        <v/>
      </c>
      <c r="M881" s="192" t="str">
        <f>IF('DATA - Baseline'!M881="Yes",1,IF('DATA - Baseline'!M881="No",2,""))</f>
        <v/>
      </c>
      <c r="N881" s="178" t="str">
        <f>IF('DATA - Baseline'!N881="Relaxed",1,IF('DATA - Baseline'!N881="Rushed",2,IF('DATA - Baseline'!N881="Happy",3,IF('DATA - Baseline'!N881="Frustrated",4,IF('DATA - Baseline'!N881="Other",5,"")))))</f>
        <v/>
      </c>
      <c r="O881" s="176"/>
      <c r="P881" s="178" t="str">
        <f>IF('DATA - Baseline'!P881="","",'DATA - Baseline'!P881)</f>
        <v/>
      </c>
      <c r="Q881" s="178" t="str">
        <f>IF('DATA - Baseline'!Q881="Boy",1,IF('DATA - Baseline'!Q881="Girl",2,""))</f>
        <v/>
      </c>
      <c r="R881" s="192" t="str">
        <f>IF('DATA - Baseline'!R881&gt;0,'DATA - Baseline'!R881,"")</f>
        <v/>
      </c>
      <c r="S881" s="178" t="str">
        <f>IF('DATA - Baseline'!S881="Less than 0.5km",1,IF('DATA - Baseline'!S881="0.51 to 1.59km",2,IF('DATA - Baseline'!S881="1.6 to 3km",3,IF('DATA - Baseline'!S881="Over 3km",4, ""))))</f>
        <v/>
      </c>
      <c r="T881" s="126"/>
      <c r="U881" s="135"/>
      <c r="V881" s="135"/>
      <c r="W881" s="135"/>
      <c r="X881" s="135"/>
      <c r="Y881" s="135"/>
      <c r="Z881" s="178" t="str">
        <f>IF('DATA - Baseline'!Z881="STRONGLY AGREE",1,IF('DATA - Baseline'!Z881="AGREE",2,IF('DATA - Baseline'!Z881="DISAGREE",3,IF('DATA - Baseline'!Z881="STRONGLY DISAGREE",4, ""))))</f>
        <v/>
      </c>
      <c r="AA881" s="178" t="str">
        <f>IF(C881="","",(IF(COUNTA('DATA - Baseline'!AB881:AV881)&gt;0,1,2)))</f>
        <v/>
      </c>
      <c r="AB881" s="152"/>
      <c r="AC881" s="153"/>
      <c r="AD881" s="153"/>
      <c r="AE881" s="153"/>
      <c r="AF881" s="153"/>
      <c r="AG881" s="153"/>
      <c r="AH881" s="151"/>
      <c r="AI881" s="156"/>
      <c r="AJ881" s="156"/>
      <c r="AK881" s="156"/>
      <c r="AL881" s="156"/>
      <c r="AM881" s="156"/>
      <c r="AN881" s="156"/>
      <c r="AO881" s="157"/>
      <c r="AP881" s="158"/>
      <c r="AQ881" s="158"/>
      <c r="AR881" s="158"/>
      <c r="AS881" s="158"/>
      <c r="AT881" s="158"/>
      <c r="AU881" s="158"/>
      <c r="AV881" s="158"/>
      <c r="AW881" s="178" t="str">
        <f>IF('DATA - Baseline'!AW881="Relaxed",1,IF('DATA - Baseline'!AW881="Rushed",2,IF('DATA - Baseline'!AW881="Happy",3,IF('DATA - Baseline'!AW881="Tired",4,""))))</f>
        <v/>
      </c>
      <c r="AX881" s="178" t="str">
        <f>IF('DATA - Baseline'!AX881="Relaxed",1,IF('DATA - Baseline'!AX881="Rushed",2,IF('DATA - Baseline'!AX881="Happy",3,IF('DATA - Baseline'!AX881="Tired",4,""))))</f>
        <v/>
      </c>
      <c r="AY881" s="154"/>
      <c r="AZ881" s="314" t="str">
        <f>IF('DATA - Baseline'!AZ881="Yes",1,IF('DATA - Baseline'!AZ881="No",2,""))</f>
        <v/>
      </c>
      <c r="BA881" s="273"/>
      <c r="BB881" s="159"/>
      <c r="BC881" s="159"/>
      <c r="BE881" s="175"/>
    </row>
    <row r="882" spans="1:57" s="132" customFormat="1" ht="15" x14ac:dyDescent="0.3">
      <c r="A882" s="148"/>
      <c r="B882" s="149"/>
      <c r="C882" s="236" t="str">
        <f t="shared" si="13"/>
        <v/>
      </c>
      <c r="D882" s="198" t="str">
        <f>IF('DATA - Baseline'!D882="","",'DATA - Baseline'!D882)</f>
        <v/>
      </c>
      <c r="E882" s="178" t="str">
        <f>IF('DATA - Baseline'!E882="","",'DATA - Baseline'!E882)</f>
        <v/>
      </c>
      <c r="F882" s="178" t="str">
        <f>IF('DATA - Baseline'!F882="","",'DATA - Baseline'!F882)</f>
        <v/>
      </c>
      <c r="G882" s="178" t="str">
        <f>IF('DATA - Baseline'!G881="","",INDEX(Codes,MATCH('DATA - Baseline'!G881,Modes,0)))</f>
        <v/>
      </c>
      <c r="H882" s="178"/>
      <c r="I882" s="178" t="str">
        <f>IF('DATA - Baseline'!I882="","",INDEX(Codes,MATCH('DATA - Baseline'!I882,Modes,0)))</f>
        <v/>
      </c>
      <c r="J882" s="134"/>
      <c r="K882" s="192" t="str">
        <f>IF('DATA - Baseline'!K882=0,"",IF('DATA - Baseline'!K882="","",'DATA - Baseline'!K882))</f>
        <v/>
      </c>
      <c r="L882" s="192" t="str">
        <f>IF('DATA - Baseline'!L882="Yes",1,IF('DATA - Baseline'!L882="No",2,""))</f>
        <v/>
      </c>
      <c r="M882" s="192" t="str">
        <f>IF('DATA - Baseline'!M882="Yes",1,IF('DATA - Baseline'!M882="No",2,""))</f>
        <v/>
      </c>
      <c r="N882" s="178" t="str">
        <f>IF('DATA - Baseline'!N882="Relaxed",1,IF('DATA - Baseline'!N882="Rushed",2,IF('DATA - Baseline'!N882="Happy",3,IF('DATA - Baseline'!N882="Frustrated",4,IF('DATA - Baseline'!N882="Other",5,"")))))</f>
        <v/>
      </c>
      <c r="O882" s="176"/>
      <c r="P882" s="178" t="str">
        <f>IF('DATA - Baseline'!P882="","",'DATA - Baseline'!P882)</f>
        <v/>
      </c>
      <c r="Q882" s="178" t="str">
        <f>IF('DATA - Baseline'!Q882="Boy",1,IF('DATA - Baseline'!Q882="Girl",2,""))</f>
        <v/>
      </c>
      <c r="R882" s="192" t="str">
        <f>IF('DATA - Baseline'!R882&gt;0,'DATA - Baseline'!R882,"")</f>
        <v/>
      </c>
      <c r="S882" s="178" t="str">
        <f>IF('DATA - Baseline'!S882="Less than 0.5km",1,IF('DATA - Baseline'!S882="0.51 to 1.59km",2,IF('DATA - Baseline'!S882="1.6 to 3km",3,IF('DATA - Baseline'!S882="Over 3km",4, ""))))</f>
        <v/>
      </c>
      <c r="T882" s="126"/>
      <c r="U882" s="135"/>
      <c r="V882" s="135"/>
      <c r="W882" s="135"/>
      <c r="X882" s="135"/>
      <c r="Y882" s="135"/>
      <c r="Z882" s="178" t="str">
        <f>IF('DATA - Baseline'!Z882="STRONGLY AGREE",1,IF('DATA - Baseline'!Z882="AGREE",2,IF('DATA - Baseline'!Z882="DISAGREE",3,IF('DATA - Baseline'!Z882="STRONGLY DISAGREE",4, ""))))</f>
        <v/>
      </c>
      <c r="AA882" s="178" t="str">
        <f>IF(C882="","",(IF(COUNTA('DATA - Baseline'!AB882:AV882)&gt;0,1,2)))</f>
        <v/>
      </c>
      <c r="AB882" s="152"/>
      <c r="AC882" s="153"/>
      <c r="AD882" s="153"/>
      <c r="AE882" s="153"/>
      <c r="AF882" s="153"/>
      <c r="AG882" s="153"/>
      <c r="AH882" s="151"/>
      <c r="AI882" s="156"/>
      <c r="AJ882" s="156"/>
      <c r="AK882" s="156"/>
      <c r="AL882" s="156"/>
      <c r="AM882" s="156"/>
      <c r="AN882" s="156"/>
      <c r="AO882" s="157"/>
      <c r="AP882" s="158"/>
      <c r="AQ882" s="158"/>
      <c r="AR882" s="158"/>
      <c r="AS882" s="158"/>
      <c r="AT882" s="158"/>
      <c r="AU882" s="158"/>
      <c r="AV882" s="158"/>
      <c r="AW882" s="178" t="str">
        <f>IF('DATA - Baseline'!AW882="Relaxed",1,IF('DATA - Baseline'!AW882="Rushed",2,IF('DATA - Baseline'!AW882="Happy",3,IF('DATA - Baseline'!AW882="Tired",4,""))))</f>
        <v/>
      </c>
      <c r="AX882" s="178" t="str">
        <f>IF('DATA - Baseline'!AX882="Relaxed",1,IF('DATA - Baseline'!AX882="Rushed",2,IF('DATA - Baseline'!AX882="Happy",3,IF('DATA - Baseline'!AX882="Tired",4,""))))</f>
        <v/>
      </c>
      <c r="AY882" s="154"/>
      <c r="AZ882" s="314" t="str">
        <f>IF('DATA - Baseline'!AZ882="Yes",1,IF('DATA - Baseline'!AZ882="No",2,""))</f>
        <v/>
      </c>
      <c r="BA882" s="273"/>
      <c r="BB882" s="159"/>
      <c r="BC882" s="159"/>
      <c r="BE882" s="175"/>
    </row>
    <row r="883" spans="1:57" s="132" customFormat="1" ht="15" x14ac:dyDescent="0.3">
      <c r="A883" s="148"/>
      <c r="B883" s="149"/>
      <c r="C883" s="236" t="str">
        <f t="shared" si="13"/>
        <v/>
      </c>
      <c r="D883" s="198" t="str">
        <f>IF('DATA - Baseline'!D883="","",'DATA - Baseline'!D883)</f>
        <v/>
      </c>
      <c r="E883" s="178" t="str">
        <f>IF('DATA - Baseline'!E883="","",'DATA - Baseline'!E883)</f>
        <v/>
      </c>
      <c r="F883" s="178" t="str">
        <f>IF('DATA - Baseline'!F883="","",'DATA - Baseline'!F883)</f>
        <v/>
      </c>
      <c r="G883" s="178" t="str">
        <f>IF('DATA - Baseline'!G882="","",INDEX(Codes,MATCH('DATA - Baseline'!G882,Modes,0)))</f>
        <v/>
      </c>
      <c r="H883" s="178"/>
      <c r="I883" s="178" t="str">
        <f>IF('DATA - Baseline'!I883="","",INDEX(Codes,MATCH('DATA - Baseline'!I883,Modes,0)))</f>
        <v/>
      </c>
      <c r="J883" s="134"/>
      <c r="K883" s="192" t="str">
        <f>IF('DATA - Baseline'!K883=0,"",IF('DATA - Baseline'!K883="","",'DATA - Baseline'!K883))</f>
        <v/>
      </c>
      <c r="L883" s="192" t="str">
        <f>IF('DATA - Baseline'!L883="Yes",1,IF('DATA - Baseline'!L883="No",2,""))</f>
        <v/>
      </c>
      <c r="M883" s="192" t="str">
        <f>IF('DATA - Baseline'!M883="Yes",1,IF('DATA - Baseline'!M883="No",2,""))</f>
        <v/>
      </c>
      <c r="N883" s="178" t="str">
        <f>IF('DATA - Baseline'!N883="Relaxed",1,IF('DATA - Baseline'!N883="Rushed",2,IF('DATA - Baseline'!N883="Happy",3,IF('DATA - Baseline'!N883="Frustrated",4,IF('DATA - Baseline'!N883="Other",5,"")))))</f>
        <v/>
      </c>
      <c r="O883" s="176"/>
      <c r="P883" s="178" t="str">
        <f>IF('DATA - Baseline'!P883="","",'DATA - Baseline'!P883)</f>
        <v/>
      </c>
      <c r="Q883" s="178" t="str">
        <f>IF('DATA - Baseline'!Q883="Boy",1,IF('DATA - Baseline'!Q883="Girl",2,""))</f>
        <v/>
      </c>
      <c r="R883" s="192" t="str">
        <f>IF('DATA - Baseline'!R883&gt;0,'DATA - Baseline'!R883,"")</f>
        <v/>
      </c>
      <c r="S883" s="178" t="str">
        <f>IF('DATA - Baseline'!S883="Less than 0.5km",1,IF('DATA - Baseline'!S883="0.51 to 1.59km",2,IF('DATA - Baseline'!S883="1.6 to 3km",3,IF('DATA - Baseline'!S883="Over 3km",4, ""))))</f>
        <v/>
      </c>
      <c r="T883" s="126"/>
      <c r="U883" s="135"/>
      <c r="V883" s="135"/>
      <c r="W883" s="135"/>
      <c r="X883" s="135"/>
      <c r="Y883" s="135"/>
      <c r="Z883" s="178" t="str">
        <f>IF('DATA - Baseline'!Z883="STRONGLY AGREE",1,IF('DATA - Baseline'!Z883="AGREE",2,IF('DATA - Baseline'!Z883="DISAGREE",3,IF('DATA - Baseline'!Z883="STRONGLY DISAGREE",4, ""))))</f>
        <v/>
      </c>
      <c r="AA883" s="178" t="str">
        <f>IF(C883="","",(IF(COUNTA('DATA - Baseline'!AB883:AV883)&gt;0,1,2)))</f>
        <v/>
      </c>
      <c r="AB883" s="152"/>
      <c r="AC883" s="153"/>
      <c r="AD883" s="153"/>
      <c r="AE883" s="153"/>
      <c r="AF883" s="153"/>
      <c r="AG883" s="153"/>
      <c r="AH883" s="151"/>
      <c r="AI883" s="156"/>
      <c r="AJ883" s="156"/>
      <c r="AK883" s="156"/>
      <c r="AL883" s="156"/>
      <c r="AM883" s="156"/>
      <c r="AN883" s="156"/>
      <c r="AO883" s="157"/>
      <c r="AP883" s="158"/>
      <c r="AQ883" s="158"/>
      <c r="AR883" s="158"/>
      <c r="AS883" s="158"/>
      <c r="AT883" s="158"/>
      <c r="AU883" s="158"/>
      <c r="AV883" s="158"/>
      <c r="AW883" s="178" t="str">
        <f>IF('DATA - Baseline'!AW883="Relaxed",1,IF('DATA - Baseline'!AW883="Rushed",2,IF('DATA - Baseline'!AW883="Happy",3,IF('DATA - Baseline'!AW883="Tired",4,""))))</f>
        <v/>
      </c>
      <c r="AX883" s="178" t="str">
        <f>IF('DATA - Baseline'!AX883="Relaxed",1,IF('DATA - Baseline'!AX883="Rushed",2,IF('DATA - Baseline'!AX883="Happy",3,IF('DATA - Baseline'!AX883="Tired",4,""))))</f>
        <v/>
      </c>
      <c r="AY883" s="154"/>
      <c r="AZ883" s="314" t="str">
        <f>IF('DATA - Baseline'!AZ883="Yes",1,IF('DATA - Baseline'!AZ883="No",2,""))</f>
        <v/>
      </c>
      <c r="BA883" s="273"/>
      <c r="BB883" s="159"/>
      <c r="BC883" s="159"/>
      <c r="BE883" s="175"/>
    </row>
    <row r="884" spans="1:57" s="132" customFormat="1" ht="15" x14ac:dyDescent="0.3">
      <c r="A884" s="148"/>
      <c r="B884" s="149"/>
      <c r="C884" s="236" t="str">
        <f t="shared" si="13"/>
        <v/>
      </c>
      <c r="D884" s="198" t="str">
        <f>IF('DATA - Baseline'!D884="","",'DATA - Baseline'!D884)</f>
        <v/>
      </c>
      <c r="E884" s="178" t="str">
        <f>IF('DATA - Baseline'!E884="","",'DATA - Baseline'!E884)</f>
        <v/>
      </c>
      <c r="F884" s="178" t="str">
        <f>IF('DATA - Baseline'!F884="","",'DATA - Baseline'!F884)</f>
        <v/>
      </c>
      <c r="G884" s="178" t="str">
        <f>IF('DATA - Baseline'!G883="","",INDEX(Codes,MATCH('DATA - Baseline'!G883,Modes,0)))</f>
        <v/>
      </c>
      <c r="H884" s="178"/>
      <c r="I884" s="178" t="str">
        <f>IF('DATA - Baseline'!I884="","",INDEX(Codes,MATCH('DATA - Baseline'!I884,Modes,0)))</f>
        <v/>
      </c>
      <c r="J884" s="134"/>
      <c r="K884" s="192" t="str">
        <f>IF('DATA - Baseline'!K884=0,"",IF('DATA - Baseline'!K884="","",'DATA - Baseline'!K884))</f>
        <v/>
      </c>
      <c r="L884" s="192" t="str">
        <f>IF('DATA - Baseline'!L884="Yes",1,IF('DATA - Baseline'!L884="No",2,""))</f>
        <v/>
      </c>
      <c r="M884" s="192" t="str">
        <f>IF('DATA - Baseline'!M884="Yes",1,IF('DATA - Baseline'!M884="No",2,""))</f>
        <v/>
      </c>
      <c r="N884" s="178" t="str">
        <f>IF('DATA - Baseline'!N884="Relaxed",1,IF('DATA - Baseline'!N884="Rushed",2,IF('DATA - Baseline'!N884="Happy",3,IF('DATA - Baseline'!N884="Frustrated",4,IF('DATA - Baseline'!N884="Other",5,"")))))</f>
        <v/>
      </c>
      <c r="O884" s="176"/>
      <c r="P884" s="178" t="str">
        <f>IF('DATA - Baseline'!P884="","",'DATA - Baseline'!P884)</f>
        <v/>
      </c>
      <c r="Q884" s="178" t="str">
        <f>IF('DATA - Baseline'!Q884="Boy",1,IF('DATA - Baseline'!Q884="Girl",2,""))</f>
        <v/>
      </c>
      <c r="R884" s="192" t="str">
        <f>IF('DATA - Baseline'!R884&gt;0,'DATA - Baseline'!R884,"")</f>
        <v/>
      </c>
      <c r="S884" s="178" t="str">
        <f>IF('DATA - Baseline'!S884="Less than 0.5km",1,IF('DATA - Baseline'!S884="0.51 to 1.59km",2,IF('DATA - Baseline'!S884="1.6 to 3km",3,IF('DATA - Baseline'!S884="Over 3km",4, ""))))</f>
        <v/>
      </c>
      <c r="T884" s="126"/>
      <c r="U884" s="135"/>
      <c r="V884" s="135"/>
      <c r="W884" s="135"/>
      <c r="X884" s="135"/>
      <c r="Y884" s="135"/>
      <c r="Z884" s="178" t="str">
        <f>IF('DATA - Baseline'!Z884="STRONGLY AGREE",1,IF('DATA - Baseline'!Z884="AGREE",2,IF('DATA - Baseline'!Z884="DISAGREE",3,IF('DATA - Baseline'!Z884="STRONGLY DISAGREE",4, ""))))</f>
        <v/>
      </c>
      <c r="AA884" s="178" t="str">
        <f>IF(C884="","",(IF(COUNTA('DATA - Baseline'!AB884:AV884)&gt;0,1,2)))</f>
        <v/>
      </c>
      <c r="AB884" s="152"/>
      <c r="AC884" s="153"/>
      <c r="AD884" s="153"/>
      <c r="AE884" s="153"/>
      <c r="AF884" s="153"/>
      <c r="AG884" s="153"/>
      <c r="AH884" s="151"/>
      <c r="AI884" s="156"/>
      <c r="AJ884" s="156"/>
      <c r="AK884" s="156"/>
      <c r="AL884" s="156"/>
      <c r="AM884" s="156"/>
      <c r="AN884" s="156"/>
      <c r="AO884" s="157"/>
      <c r="AP884" s="158"/>
      <c r="AQ884" s="158"/>
      <c r="AR884" s="158"/>
      <c r="AS884" s="158"/>
      <c r="AT884" s="158"/>
      <c r="AU884" s="158"/>
      <c r="AV884" s="158"/>
      <c r="AW884" s="178" t="str">
        <f>IF('DATA - Baseline'!AW884="Relaxed",1,IF('DATA - Baseline'!AW884="Rushed",2,IF('DATA - Baseline'!AW884="Happy",3,IF('DATA - Baseline'!AW884="Tired",4,""))))</f>
        <v/>
      </c>
      <c r="AX884" s="178" t="str">
        <f>IF('DATA - Baseline'!AX884="Relaxed",1,IF('DATA - Baseline'!AX884="Rushed",2,IF('DATA - Baseline'!AX884="Happy",3,IF('DATA - Baseline'!AX884="Tired",4,""))))</f>
        <v/>
      </c>
      <c r="AY884" s="154"/>
      <c r="AZ884" s="314" t="str">
        <f>IF('DATA - Baseline'!AZ884="Yes",1,IF('DATA - Baseline'!AZ884="No",2,""))</f>
        <v/>
      </c>
      <c r="BA884" s="273"/>
      <c r="BB884" s="159"/>
      <c r="BC884" s="159"/>
      <c r="BE884" s="175"/>
    </row>
    <row r="885" spans="1:57" s="132" customFormat="1" ht="15" x14ac:dyDescent="0.3">
      <c r="A885" s="148"/>
      <c r="B885" s="149"/>
      <c r="C885" s="236" t="str">
        <f t="shared" si="13"/>
        <v/>
      </c>
      <c r="D885" s="198" t="str">
        <f>IF('DATA - Baseline'!D885="","",'DATA - Baseline'!D885)</f>
        <v/>
      </c>
      <c r="E885" s="178" t="str">
        <f>IF('DATA - Baseline'!E885="","",'DATA - Baseline'!E885)</f>
        <v/>
      </c>
      <c r="F885" s="178" t="str">
        <f>IF('DATA - Baseline'!F885="","",'DATA - Baseline'!F885)</f>
        <v/>
      </c>
      <c r="G885" s="178" t="str">
        <f>IF('DATA - Baseline'!G884="","",INDEX(Codes,MATCH('DATA - Baseline'!G884,Modes,0)))</f>
        <v/>
      </c>
      <c r="H885" s="178"/>
      <c r="I885" s="178" t="str">
        <f>IF('DATA - Baseline'!I885="","",INDEX(Codes,MATCH('DATA - Baseline'!I885,Modes,0)))</f>
        <v/>
      </c>
      <c r="J885" s="134"/>
      <c r="K885" s="192" t="str">
        <f>IF('DATA - Baseline'!K885=0,"",IF('DATA - Baseline'!K885="","",'DATA - Baseline'!K885))</f>
        <v/>
      </c>
      <c r="L885" s="192" t="str">
        <f>IF('DATA - Baseline'!L885="Yes",1,IF('DATA - Baseline'!L885="No",2,""))</f>
        <v/>
      </c>
      <c r="M885" s="192" t="str">
        <f>IF('DATA - Baseline'!M885="Yes",1,IF('DATA - Baseline'!M885="No",2,""))</f>
        <v/>
      </c>
      <c r="N885" s="178" t="str">
        <f>IF('DATA - Baseline'!N885="Relaxed",1,IF('DATA - Baseline'!N885="Rushed",2,IF('DATA - Baseline'!N885="Happy",3,IF('DATA - Baseline'!N885="Frustrated",4,IF('DATA - Baseline'!N885="Other",5,"")))))</f>
        <v/>
      </c>
      <c r="O885" s="176"/>
      <c r="P885" s="178" t="str">
        <f>IF('DATA - Baseline'!P885="","",'DATA - Baseline'!P885)</f>
        <v/>
      </c>
      <c r="Q885" s="178" t="str">
        <f>IF('DATA - Baseline'!Q885="Boy",1,IF('DATA - Baseline'!Q885="Girl",2,""))</f>
        <v/>
      </c>
      <c r="R885" s="192" t="str">
        <f>IF('DATA - Baseline'!R885&gt;0,'DATA - Baseline'!R885,"")</f>
        <v/>
      </c>
      <c r="S885" s="178" t="str">
        <f>IF('DATA - Baseline'!S885="Less than 0.5km",1,IF('DATA - Baseline'!S885="0.51 to 1.59km",2,IF('DATA - Baseline'!S885="1.6 to 3km",3,IF('DATA - Baseline'!S885="Over 3km",4, ""))))</f>
        <v/>
      </c>
      <c r="T885" s="126"/>
      <c r="U885" s="135"/>
      <c r="V885" s="135"/>
      <c r="W885" s="135"/>
      <c r="X885" s="135"/>
      <c r="Y885" s="135"/>
      <c r="Z885" s="178" t="str">
        <f>IF('DATA - Baseline'!Z885="STRONGLY AGREE",1,IF('DATA - Baseline'!Z885="AGREE",2,IF('DATA - Baseline'!Z885="DISAGREE",3,IF('DATA - Baseline'!Z885="STRONGLY DISAGREE",4, ""))))</f>
        <v/>
      </c>
      <c r="AA885" s="178" t="str">
        <f>IF(C885="","",(IF(COUNTA('DATA - Baseline'!AB885:AV885)&gt;0,1,2)))</f>
        <v/>
      </c>
      <c r="AB885" s="152"/>
      <c r="AC885" s="153"/>
      <c r="AD885" s="153"/>
      <c r="AE885" s="153"/>
      <c r="AF885" s="153"/>
      <c r="AG885" s="153"/>
      <c r="AH885" s="150"/>
      <c r="AI885" s="156"/>
      <c r="AJ885" s="156"/>
      <c r="AK885" s="156"/>
      <c r="AL885" s="156"/>
      <c r="AM885" s="156"/>
      <c r="AN885" s="156"/>
      <c r="AO885" s="157"/>
      <c r="AP885" s="158"/>
      <c r="AQ885" s="158"/>
      <c r="AR885" s="158"/>
      <c r="AS885" s="158"/>
      <c r="AT885" s="158"/>
      <c r="AU885" s="158"/>
      <c r="AV885" s="158"/>
      <c r="AW885" s="178" t="str">
        <f>IF('DATA - Baseline'!AW885="Relaxed",1,IF('DATA - Baseline'!AW885="Rushed",2,IF('DATA - Baseline'!AW885="Happy",3,IF('DATA - Baseline'!AW885="Tired",4,""))))</f>
        <v/>
      </c>
      <c r="AX885" s="178" t="str">
        <f>IF('DATA - Baseline'!AX885="Relaxed",1,IF('DATA - Baseline'!AX885="Rushed",2,IF('DATA - Baseline'!AX885="Happy",3,IF('DATA - Baseline'!AX885="Tired",4,""))))</f>
        <v/>
      </c>
      <c r="AY885" s="154"/>
      <c r="AZ885" s="314" t="str">
        <f>IF('DATA - Baseline'!AZ885="Yes",1,IF('DATA - Baseline'!AZ885="No",2,""))</f>
        <v/>
      </c>
      <c r="BA885" s="273"/>
      <c r="BB885" s="159"/>
      <c r="BC885" s="159"/>
      <c r="BE885" s="175"/>
    </row>
    <row r="886" spans="1:57" s="132" customFormat="1" ht="15" x14ac:dyDescent="0.3">
      <c r="A886" s="148"/>
      <c r="B886" s="149"/>
      <c r="C886" s="236" t="str">
        <f t="shared" si="13"/>
        <v/>
      </c>
      <c r="D886" s="198" t="str">
        <f>IF('DATA - Baseline'!D886="","",'DATA - Baseline'!D886)</f>
        <v/>
      </c>
      <c r="E886" s="178" t="str">
        <f>IF('DATA - Baseline'!E886="","",'DATA - Baseline'!E886)</f>
        <v/>
      </c>
      <c r="F886" s="178" t="str">
        <f>IF('DATA - Baseline'!F886="","",'DATA - Baseline'!F886)</f>
        <v/>
      </c>
      <c r="G886" s="178" t="str">
        <f>IF('DATA - Baseline'!G885="","",INDEX(Codes,MATCH('DATA - Baseline'!G885,Modes,0)))</f>
        <v/>
      </c>
      <c r="H886" s="178"/>
      <c r="I886" s="178" t="str">
        <f>IF('DATA - Baseline'!I886="","",INDEX(Codes,MATCH('DATA - Baseline'!I886,Modes,0)))</f>
        <v/>
      </c>
      <c r="J886" s="134"/>
      <c r="K886" s="192" t="str">
        <f>IF('DATA - Baseline'!K886=0,"",IF('DATA - Baseline'!K886="","",'DATA - Baseline'!K886))</f>
        <v/>
      </c>
      <c r="L886" s="192" t="str">
        <f>IF('DATA - Baseline'!L886="Yes",1,IF('DATA - Baseline'!L886="No",2,""))</f>
        <v/>
      </c>
      <c r="M886" s="192" t="str">
        <f>IF('DATA - Baseline'!M886="Yes",1,IF('DATA - Baseline'!M886="No",2,""))</f>
        <v/>
      </c>
      <c r="N886" s="178" t="str">
        <f>IF('DATA - Baseline'!N886="Relaxed",1,IF('DATA - Baseline'!N886="Rushed",2,IF('DATA - Baseline'!N886="Happy",3,IF('DATA - Baseline'!N886="Frustrated",4,IF('DATA - Baseline'!N886="Other",5,"")))))</f>
        <v/>
      </c>
      <c r="O886" s="176"/>
      <c r="P886" s="178" t="str">
        <f>IF('DATA - Baseline'!P886="","",'DATA - Baseline'!P886)</f>
        <v/>
      </c>
      <c r="Q886" s="178" t="str">
        <f>IF('DATA - Baseline'!Q886="Boy",1,IF('DATA - Baseline'!Q886="Girl",2,""))</f>
        <v/>
      </c>
      <c r="R886" s="192" t="str">
        <f>IF('DATA - Baseline'!R886&gt;0,'DATA - Baseline'!R886,"")</f>
        <v/>
      </c>
      <c r="S886" s="178" t="str">
        <f>IF('DATA - Baseline'!S886="Less than 0.5km",1,IF('DATA - Baseline'!S886="0.51 to 1.59km",2,IF('DATA - Baseline'!S886="1.6 to 3km",3,IF('DATA - Baseline'!S886="Over 3km",4, ""))))</f>
        <v/>
      </c>
      <c r="T886" s="126"/>
      <c r="U886" s="135"/>
      <c r="V886" s="135"/>
      <c r="W886" s="135"/>
      <c r="X886" s="135"/>
      <c r="Y886" s="135"/>
      <c r="Z886" s="178" t="str">
        <f>IF('DATA - Baseline'!Z886="STRONGLY AGREE",1,IF('DATA - Baseline'!Z886="AGREE",2,IF('DATA - Baseline'!Z886="DISAGREE",3,IF('DATA - Baseline'!Z886="STRONGLY DISAGREE",4, ""))))</f>
        <v/>
      </c>
      <c r="AA886" s="178" t="str">
        <f>IF(C886="","",(IF(COUNTA('DATA - Baseline'!AB886:AV886)&gt;0,1,2)))</f>
        <v/>
      </c>
      <c r="AB886" s="152"/>
      <c r="AC886" s="153"/>
      <c r="AD886" s="153"/>
      <c r="AE886" s="153"/>
      <c r="AF886" s="153"/>
      <c r="AG886" s="153"/>
      <c r="AH886" s="150"/>
      <c r="AI886" s="156"/>
      <c r="AJ886" s="156"/>
      <c r="AK886" s="156"/>
      <c r="AL886" s="156"/>
      <c r="AM886" s="156"/>
      <c r="AN886" s="156"/>
      <c r="AO886" s="157"/>
      <c r="AP886" s="158"/>
      <c r="AQ886" s="158"/>
      <c r="AR886" s="158"/>
      <c r="AS886" s="158"/>
      <c r="AT886" s="158"/>
      <c r="AU886" s="158"/>
      <c r="AV886" s="158"/>
      <c r="AW886" s="178" t="str">
        <f>IF('DATA - Baseline'!AW886="Relaxed",1,IF('DATA - Baseline'!AW886="Rushed",2,IF('DATA - Baseline'!AW886="Happy",3,IF('DATA - Baseline'!AW886="Tired",4,""))))</f>
        <v/>
      </c>
      <c r="AX886" s="178" t="str">
        <f>IF('DATA - Baseline'!AX886="Relaxed",1,IF('DATA - Baseline'!AX886="Rushed",2,IF('DATA - Baseline'!AX886="Happy",3,IF('DATA - Baseline'!AX886="Tired",4,""))))</f>
        <v/>
      </c>
      <c r="AY886" s="154"/>
      <c r="AZ886" s="314" t="str">
        <f>IF('DATA - Baseline'!AZ886="Yes",1,IF('DATA - Baseline'!AZ886="No",2,""))</f>
        <v/>
      </c>
      <c r="BA886" s="273"/>
      <c r="BB886" s="159"/>
      <c r="BC886" s="159"/>
      <c r="BE886" s="175"/>
    </row>
    <row r="887" spans="1:57" s="132" customFormat="1" ht="15" x14ac:dyDescent="0.3">
      <c r="A887" s="148"/>
      <c r="B887" s="149"/>
      <c r="C887" s="236" t="str">
        <f t="shared" si="13"/>
        <v/>
      </c>
      <c r="D887" s="198" t="str">
        <f>IF('DATA - Baseline'!D887="","",'DATA - Baseline'!D887)</f>
        <v/>
      </c>
      <c r="E887" s="178" t="str">
        <f>IF('DATA - Baseline'!E887="","",'DATA - Baseline'!E887)</f>
        <v/>
      </c>
      <c r="F887" s="178" t="str">
        <f>IF('DATA - Baseline'!F887="","",'DATA - Baseline'!F887)</f>
        <v/>
      </c>
      <c r="G887" s="178" t="str">
        <f>IF('DATA - Baseline'!G886="","",INDEX(Codes,MATCH('DATA - Baseline'!G886,Modes,0)))</f>
        <v/>
      </c>
      <c r="H887" s="178"/>
      <c r="I887" s="178" t="str">
        <f>IF('DATA - Baseline'!I887="","",INDEX(Codes,MATCH('DATA - Baseline'!I887,Modes,0)))</f>
        <v/>
      </c>
      <c r="J887" s="134"/>
      <c r="K887" s="192" t="str">
        <f>IF('DATA - Baseline'!K887=0,"",IF('DATA - Baseline'!K887="","",'DATA - Baseline'!K887))</f>
        <v/>
      </c>
      <c r="L887" s="192" t="str">
        <f>IF('DATA - Baseline'!L887="Yes",1,IF('DATA - Baseline'!L887="No",2,""))</f>
        <v/>
      </c>
      <c r="M887" s="192" t="str">
        <f>IF('DATA - Baseline'!M887="Yes",1,IF('DATA - Baseline'!M887="No",2,""))</f>
        <v/>
      </c>
      <c r="N887" s="178" t="str">
        <f>IF('DATA - Baseline'!N887="Relaxed",1,IF('DATA - Baseline'!N887="Rushed",2,IF('DATA - Baseline'!N887="Happy",3,IF('DATA - Baseline'!N887="Frustrated",4,IF('DATA - Baseline'!N887="Other",5,"")))))</f>
        <v/>
      </c>
      <c r="O887" s="176"/>
      <c r="P887" s="178" t="str">
        <f>IF('DATA - Baseline'!P887="","",'DATA - Baseline'!P887)</f>
        <v/>
      </c>
      <c r="Q887" s="178" t="str">
        <f>IF('DATA - Baseline'!Q887="Boy",1,IF('DATA - Baseline'!Q887="Girl",2,""))</f>
        <v/>
      </c>
      <c r="R887" s="192" t="str">
        <f>IF('DATA - Baseline'!R887&gt;0,'DATA - Baseline'!R887,"")</f>
        <v/>
      </c>
      <c r="S887" s="178" t="str">
        <f>IF('DATA - Baseline'!S887="Less than 0.5km",1,IF('DATA - Baseline'!S887="0.51 to 1.59km",2,IF('DATA - Baseline'!S887="1.6 to 3km",3,IF('DATA - Baseline'!S887="Over 3km",4, ""))))</f>
        <v/>
      </c>
      <c r="T887" s="126"/>
      <c r="U887" s="135"/>
      <c r="V887" s="135"/>
      <c r="W887" s="135"/>
      <c r="X887" s="135"/>
      <c r="Y887" s="135"/>
      <c r="Z887" s="178" t="str">
        <f>IF('DATA - Baseline'!Z887="STRONGLY AGREE",1,IF('DATA - Baseline'!Z887="AGREE",2,IF('DATA - Baseline'!Z887="DISAGREE",3,IF('DATA - Baseline'!Z887="STRONGLY DISAGREE",4, ""))))</f>
        <v/>
      </c>
      <c r="AA887" s="178" t="str">
        <f>IF(C887="","",(IF(COUNTA('DATA - Baseline'!AB887:AV887)&gt;0,1,2)))</f>
        <v/>
      </c>
      <c r="AB887" s="152"/>
      <c r="AC887" s="153"/>
      <c r="AD887" s="153"/>
      <c r="AE887" s="153"/>
      <c r="AF887" s="153"/>
      <c r="AG887" s="153"/>
      <c r="AH887" s="151"/>
      <c r="AI887" s="156"/>
      <c r="AJ887" s="156"/>
      <c r="AK887" s="156"/>
      <c r="AL887" s="156"/>
      <c r="AM887" s="156"/>
      <c r="AN887" s="156"/>
      <c r="AO887" s="157"/>
      <c r="AP887" s="158"/>
      <c r="AQ887" s="158"/>
      <c r="AR887" s="158"/>
      <c r="AS887" s="158"/>
      <c r="AT887" s="158"/>
      <c r="AU887" s="158"/>
      <c r="AV887" s="158"/>
      <c r="AW887" s="178" t="str">
        <f>IF('DATA - Baseline'!AW887="Relaxed",1,IF('DATA - Baseline'!AW887="Rushed",2,IF('DATA - Baseline'!AW887="Happy",3,IF('DATA - Baseline'!AW887="Tired",4,""))))</f>
        <v/>
      </c>
      <c r="AX887" s="178" t="str">
        <f>IF('DATA - Baseline'!AX887="Relaxed",1,IF('DATA - Baseline'!AX887="Rushed",2,IF('DATA - Baseline'!AX887="Happy",3,IF('DATA - Baseline'!AX887="Tired",4,""))))</f>
        <v/>
      </c>
      <c r="AY887" s="154"/>
      <c r="AZ887" s="314" t="str">
        <f>IF('DATA - Baseline'!AZ887="Yes",1,IF('DATA - Baseline'!AZ887="No",2,""))</f>
        <v/>
      </c>
      <c r="BA887" s="273"/>
      <c r="BB887" s="159"/>
      <c r="BC887" s="159"/>
      <c r="BE887" s="175"/>
    </row>
    <row r="888" spans="1:57" s="132" customFormat="1" ht="15" x14ac:dyDescent="0.3">
      <c r="A888" s="148"/>
      <c r="B888" s="149"/>
      <c r="C888" s="236" t="str">
        <f t="shared" si="13"/>
        <v/>
      </c>
      <c r="D888" s="198" t="str">
        <f>IF('DATA - Baseline'!D888="","",'DATA - Baseline'!D888)</f>
        <v/>
      </c>
      <c r="E888" s="178" t="str">
        <f>IF('DATA - Baseline'!E888="","",'DATA - Baseline'!E888)</f>
        <v/>
      </c>
      <c r="F888" s="178" t="str">
        <f>IF('DATA - Baseline'!F888="","",'DATA - Baseline'!F888)</f>
        <v/>
      </c>
      <c r="G888" s="178" t="str">
        <f>IF('DATA - Baseline'!G887="","",INDEX(Codes,MATCH('DATA - Baseline'!G887,Modes,0)))</f>
        <v/>
      </c>
      <c r="H888" s="178"/>
      <c r="I888" s="178" t="str">
        <f>IF('DATA - Baseline'!I888="","",INDEX(Codes,MATCH('DATA - Baseline'!I888,Modes,0)))</f>
        <v/>
      </c>
      <c r="J888" s="134"/>
      <c r="K888" s="192" t="str">
        <f>IF('DATA - Baseline'!K888=0,"",IF('DATA - Baseline'!K888="","",'DATA - Baseline'!K888))</f>
        <v/>
      </c>
      <c r="L888" s="192" t="str">
        <f>IF('DATA - Baseline'!L888="Yes",1,IF('DATA - Baseline'!L888="No",2,""))</f>
        <v/>
      </c>
      <c r="M888" s="192" t="str">
        <f>IF('DATA - Baseline'!M888="Yes",1,IF('DATA - Baseline'!M888="No",2,""))</f>
        <v/>
      </c>
      <c r="N888" s="178" t="str">
        <f>IF('DATA - Baseline'!N888="Relaxed",1,IF('DATA - Baseline'!N888="Rushed",2,IF('DATA - Baseline'!N888="Happy",3,IF('DATA - Baseline'!N888="Frustrated",4,IF('DATA - Baseline'!N888="Other",5,"")))))</f>
        <v/>
      </c>
      <c r="O888" s="176"/>
      <c r="P888" s="178" t="str">
        <f>IF('DATA - Baseline'!P888="","",'DATA - Baseline'!P888)</f>
        <v/>
      </c>
      <c r="Q888" s="178" t="str">
        <f>IF('DATA - Baseline'!Q888="Boy",1,IF('DATA - Baseline'!Q888="Girl",2,""))</f>
        <v/>
      </c>
      <c r="R888" s="192" t="str">
        <f>IF('DATA - Baseline'!R888&gt;0,'DATA - Baseline'!R888,"")</f>
        <v/>
      </c>
      <c r="S888" s="178" t="str">
        <f>IF('DATA - Baseline'!S888="Less than 0.5km",1,IF('DATA - Baseline'!S888="0.51 to 1.59km",2,IF('DATA - Baseline'!S888="1.6 to 3km",3,IF('DATA - Baseline'!S888="Over 3km",4, ""))))</f>
        <v/>
      </c>
      <c r="T888" s="126"/>
      <c r="U888" s="135"/>
      <c r="V888" s="135"/>
      <c r="W888" s="135"/>
      <c r="X888" s="135"/>
      <c r="Y888" s="135"/>
      <c r="Z888" s="178" t="str">
        <f>IF('DATA - Baseline'!Z888="STRONGLY AGREE",1,IF('DATA - Baseline'!Z888="AGREE",2,IF('DATA - Baseline'!Z888="DISAGREE",3,IF('DATA - Baseline'!Z888="STRONGLY DISAGREE",4, ""))))</f>
        <v/>
      </c>
      <c r="AA888" s="178" t="str">
        <f>IF(C888="","",(IF(COUNTA('DATA - Baseline'!AB888:AV888)&gt;0,1,2)))</f>
        <v/>
      </c>
      <c r="AB888" s="152"/>
      <c r="AC888" s="153"/>
      <c r="AD888" s="153"/>
      <c r="AE888" s="153"/>
      <c r="AF888" s="153"/>
      <c r="AG888" s="153"/>
      <c r="AH888" s="151"/>
      <c r="AI888" s="156"/>
      <c r="AJ888" s="156"/>
      <c r="AK888" s="156"/>
      <c r="AL888" s="156"/>
      <c r="AM888" s="156"/>
      <c r="AN888" s="156"/>
      <c r="AO888" s="157"/>
      <c r="AP888" s="158"/>
      <c r="AQ888" s="158"/>
      <c r="AR888" s="158"/>
      <c r="AS888" s="158"/>
      <c r="AT888" s="158"/>
      <c r="AU888" s="158"/>
      <c r="AV888" s="158"/>
      <c r="AW888" s="178" t="str">
        <f>IF('DATA - Baseline'!AW888="Relaxed",1,IF('DATA - Baseline'!AW888="Rushed",2,IF('DATA - Baseline'!AW888="Happy",3,IF('DATA - Baseline'!AW888="Tired",4,""))))</f>
        <v/>
      </c>
      <c r="AX888" s="178" t="str">
        <f>IF('DATA - Baseline'!AX888="Relaxed",1,IF('DATA - Baseline'!AX888="Rushed",2,IF('DATA - Baseline'!AX888="Happy",3,IF('DATA - Baseline'!AX888="Tired",4,""))))</f>
        <v/>
      </c>
      <c r="AY888" s="154"/>
      <c r="AZ888" s="314" t="str">
        <f>IF('DATA - Baseline'!AZ888="Yes",1,IF('DATA - Baseline'!AZ888="No",2,""))</f>
        <v/>
      </c>
      <c r="BA888" s="273"/>
      <c r="BB888" s="159"/>
      <c r="BC888" s="159"/>
      <c r="BE888" s="175"/>
    </row>
    <row r="889" spans="1:57" s="132" customFormat="1" ht="15" x14ac:dyDescent="0.3">
      <c r="A889" s="148"/>
      <c r="B889" s="149"/>
      <c r="C889" s="236" t="str">
        <f t="shared" si="13"/>
        <v/>
      </c>
      <c r="D889" s="198" t="str">
        <f>IF('DATA - Baseline'!D889="","",'DATA - Baseline'!D889)</f>
        <v/>
      </c>
      <c r="E889" s="178" t="str">
        <f>IF('DATA - Baseline'!E889="","",'DATA - Baseline'!E889)</f>
        <v/>
      </c>
      <c r="F889" s="178" t="str">
        <f>IF('DATA - Baseline'!F889="","",'DATA - Baseline'!F889)</f>
        <v/>
      </c>
      <c r="G889" s="178" t="str">
        <f>IF('DATA - Baseline'!G888="","",INDEX(Codes,MATCH('DATA - Baseline'!G888,Modes,0)))</f>
        <v/>
      </c>
      <c r="H889" s="178"/>
      <c r="I889" s="178" t="str">
        <f>IF('DATA - Baseline'!I889="","",INDEX(Codes,MATCH('DATA - Baseline'!I889,Modes,0)))</f>
        <v/>
      </c>
      <c r="J889" s="134"/>
      <c r="K889" s="192" t="str">
        <f>IF('DATA - Baseline'!K889=0,"",IF('DATA - Baseline'!K889="","",'DATA - Baseline'!K889))</f>
        <v/>
      </c>
      <c r="L889" s="192" t="str">
        <f>IF('DATA - Baseline'!L889="Yes",1,IF('DATA - Baseline'!L889="No",2,""))</f>
        <v/>
      </c>
      <c r="M889" s="192" t="str">
        <f>IF('DATA - Baseline'!M889="Yes",1,IF('DATA - Baseline'!M889="No",2,""))</f>
        <v/>
      </c>
      <c r="N889" s="178" t="str">
        <f>IF('DATA - Baseline'!N889="Relaxed",1,IF('DATA - Baseline'!N889="Rushed",2,IF('DATA - Baseline'!N889="Happy",3,IF('DATA - Baseline'!N889="Frustrated",4,IF('DATA - Baseline'!N889="Other",5,"")))))</f>
        <v/>
      </c>
      <c r="O889" s="176"/>
      <c r="P889" s="178" t="str">
        <f>IF('DATA - Baseline'!P889="","",'DATA - Baseline'!P889)</f>
        <v/>
      </c>
      <c r="Q889" s="178" t="str">
        <f>IF('DATA - Baseline'!Q889="Boy",1,IF('DATA - Baseline'!Q889="Girl",2,""))</f>
        <v/>
      </c>
      <c r="R889" s="192" t="str">
        <f>IF('DATA - Baseline'!R889&gt;0,'DATA - Baseline'!R889,"")</f>
        <v/>
      </c>
      <c r="S889" s="178" t="str">
        <f>IF('DATA - Baseline'!S889="Less than 0.5km",1,IF('DATA - Baseline'!S889="0.51 to 1.59km",2,IF('DATA - Baseline'!S889="1.6 to 3km",3,IF('DATA - Baseline'!S889="Over 3km",4, ""))))</f>
        <v/>
      </c>
      <c r="T889" s="126"/>
      <c r="U889" s="135"/>
      <c r="V889" s="135"/>
      <c r="W889" s="135"/>
      <c r="X889" s="135"/>
      <c r="Y889" s="135"/>
      <c r="Z889" s="178" t="str">
        <f>IF('DATA - Baseline'!Z889="STRONGLY AGREE",1,IF('DATA - Baseline'!Z889="AGREE",2,IF('DATA - Baseline'!Z889="DISAGREE",3,IF('DATA - Baseline'!Z889="STRONGLY DISAGREE",4, ""))))</f>
        <v/>
      </c>
      <c r="AA889" s="178" t="str">
        <f>IF(C889="","",(IF(COUNTA('DATA - Baseline'!AB889:AV889)&gt;0,1,2)))</f>
        <v/>
      </c>
      <c r="AB889" s="152"/>
      <c r="AC889" s="153"/>
      <c r="AD889" s="153"/>
      <c r="AE889" s="153"/>
      <c r="AF889" s="153"/>
      <c r="AG889" s="153"/>
      <c r="AH889" s="151"/>
      <c r="AI889" s="156"/>
      <c r="AJ889" s="156"/>
      <c r="AK889" s="156"/>
      <c r="AL889" s="156"/>
      <c r="AM889" s="156"/>
      <c r="AN889" s="156"/>
      <c r="AO889" s="157"/>
      <c r="AP889" s="158"/>
      <c r="AQ889" s="158"/>
      <c r="AR889" s="158"/>
      <c r="AS889" s="158"/>
      <c r="AT889" s="158"/>
      <c r="AU889" s="158"/>
      <c r="AV889" s="158"/>
      <c r="AW889" s="178" t="str">
        <f>IF('DATA - Baseline'!AW889="Relaxed",1,IF('DATA - Baseline'!AW889="Rushed",2,IF('DATA - Baseline'!AW889="Happy",3,IF('DATA - Baseline'!AW889="Tired",4,""))))</f>
        <v/>
      </c>
      <c r="AX889" s="178" t="str">
        <f>IF('DATA - Baseline'!AX889="Relaxed",1,IF('DATA - Baseline'!AX889="Rushed",2,IF('DATA - Baseline'!AX889="Happy",3,IF('DATA - Baseline'!AX889="Tired",4,""))))</f>
        <v/>
      </c>
      <c r="AY889" s="154"/>
      <c r="AZ889" s="314" t="str">
        <f>IF('DATA - Baseline'!AZ889="Yes",1,IF('DATA - Baseline'!AZ889="No",2,""))</f>
        <v/>
      </c>
      <c r="BA889" s="273"/>
      <c r="BB889" s="159"/>
      <c r="BC889" s="159"/>
      <c r="BE889" s="175"/>
    </row>
    <row r="890" spans="1:57" s="132" customFormat="1" ht="15" x14ac:dyDescent="0.3">
      <c r="A890" s="148"/>
      <c r="B890" s="149"/>
      <c r="C890" s="236" t="str">
        <f t="shared" si="13"/>
        <v/>
      </c>
      <c r="D890" s="198" t="str">
        <f>IF('DATA - Baseline'!D890="","",'DATA - Baseline'!D890)</f>
        <v/>
      </c>
      <c r="E890" s="178" t="str">
        <f>IF('DATA - Baseline'!E890="","",'DATA - Baseline'!E890)</f>
        <v/>
      </c>
      <c r="F890" s="178" t="str">
        <f>IF('DATA - Baseline'!F890="","",'DATA - Baseline'!F890)</f>
        <v/>
      </c>
      <c r="G890" s="178" t="str">
        <f>IF('DATA - Baseline'!G889="","",INDEX(Codes,MATCH('DATA - Baseline'!G889,Modes,0)))</f>
        <v/>
      </c>
      <c r="H890" s="178"/>
      <c r="I890" s="178" t="str">
        <f>IF('DATA - Baseline'!I890="","",INDEX(Codes,MATCH('DATA - Baseline'!I890,Modes,0)))</f>
        <v/>
      </c>
      <c r="J890" s="134"/>
      <c r="K890" s="192" t="str">
        <f>IF('DATA - Baseline'!K890=0,"",IF('DATA - Baseline'!K890="","",'DATA - Baseline'!K890))</f>
        <v/>
      </c>
      <c r="L890" s="192" t="str">
        <f>IF('DATA - Baseline'!L890="Yes",1,IF('DATA - Baseline'!L890="No",2,""))</f>
        <v/>
      </c>
      <c r="M890" s="192" t="str">
        <f>IF('DATA - Baseline'!M890="Yes",1,IF('DATA - Baseline'!M890="No",2,""))</f>
        <v/>
      </c>
      <c r="N890" s="178" t="str">
        <f>IF('DATA - Baseline'!N890="Relaxed",1,IF('DATA - Baseline'!N890="Rushed",2,IF('DATA - Baseline'!N890="Happy",3,IF('DATA - Baseline'!N890="Frustrated",4,IF('DATA - Baseline'!N890="Other",5,"")))))</f>
        <v/>
      </c>
      <c r="O890" s="176"/>
      <c r="P890" s="178" t="str">
        <f>IF('DATA - Baseline'!P890="","",'DATA - Baseline'!P890)</f>
        <v/>
      </c>
      <c r="Q890" s="178" t="str">
        <f>IF('DATA - Baseline'!Q890="Boy",1,IF('DATA - Baseline'!Q890="Girl",2,""))</f>
        <v/>
      </c>
      <c r="R890" s="192" t="str">
        <f>IF('DATA - Baseline'!R890&gt;0,'DATA - Baseline'!R890,"")</f>
        <v/>
      </c>
      <c r="S890" s="178" t="str">
        <f>IF('DATA - Baseline'!S890="Less than 0.5km",1,IF('DATA - Baseline'!S890="0.51 to 1.59km",2,IF('DATA - Baseline'!S890="1.6 to 3km",3,IF('DATA - Baseline'!S890="Over 3km",4, ""))))</f>
        <v/>
      </c>
      <c r="T890" s="126"/>
      <c r="U890" s="135"/>
      <c r="V890" s="135"/>
      <c r="W890" s="135"/>
      <c r="X890" s="135"/>
      <c r="Y890" s="135"/>
      <c r="Z890" s="178" t="str">
        <f>IF('DATA - Baseline'!Z890="STRONGLY AGREE",1,IF('DATA - Baseline'!Z890="AGREE",2,IF('DATA - Baseline'!Z890="DISAGREE",3,IF('DATA - Baseline'!Z890="STRONGLY DISAGREE",4, ""))))</f>
        <v/>
      </c>
      <c r="AA890" s="178" t="str">
        <f>IF(C890="","",(IF(COUNTA('DATA - Baseline'!AB890:AV890)&gt;0,1,2)))</f>
        <v/>
      </c>
      <c r="AB890" s="152"/>
      <c r="AC890" s="153"/>
      <c r="AD890" s="153"/>
      <c r="AE890" s="153"/>
      <c r="AF890" s="153"/>
      <c r="AG890" s="153"/>
      <c r="AH890" s="151"/>
      <c r="AI890" s="156"/>
      <c r="AJ890" s="156"/>
      <c r="AK890" s="156"/>
      <c r="AL890" s="156"/>
      <c r="AM890" s="156"/>
      <c r="AN890" s="156"/>
      <c r="AO890" s="157"/>
      <c r="AP890" s="158"/>
      <c r="AQ890" s="158"/>
      <c r="AR890" s="158"/>
      <c r="AS890" s="158"/>
      <c r="AT890" s="158"/>
      <c r="AU890" s="158"/>
      <c r="AV890" s="158"/>
      <c r="AW890" s="178" t="str">
        <f>IF('DATA - Baseline'!AW890="Relaxed",1,IF('DATA - Baseline'!AW890="Rushed",2,IF('DATA - Baseline'!AW890="Happy",3,IF('DATA - Baseline'!AW890="Tired",4,""))))</f>
        <v/>
      </c>
      <c r="AX890" s="178" t="str">
        <f>IF('DATA - Baseline'!AX890="Relaxed",1,IF('DATA - Baseline'!AX890="Rushed",2,IF('DATA - Baseline'!AX890="Happy",3,IF('DATA - Baseline'!AX890="Tired",4,""))))</f>
        <v/>
      </c>
      <c r="AY890" s="154"/>
      <c r="AZ890" s="314" t="str">
        <f>IF('DATA - Baseline'!AZ890="Yes",1,IF('DATA - Baseline'!AZ890="No",2,""))</f>
        <v/>
      </c>
      <c r="BA890" s="273"/>
      <c r="BB890" s="159"/>
      <c r="BC890" s="159"/>
      <c r="BE890" s="175"/>
    </row>
    <row r="891" spans="1:57" s="132" customFormat="1" ht="15" x14ac:dyDescent="0.3">
      <c r="A891" s="148"/>
      <c r="B891" s="149"/>
      <c r="C891" s="236" t="str">
        <f t="shared" si="13"/>
        <v/>
      </c>
      <c r="D891" s="198" t="str">
        <f>IF('DATA - Baseline'!D891="","",'DATA - Baseline'!D891)</f>
        <v/>
      </c>
      <c r="E891" s="178" t="str">
        <f>IF('DATA - Baseline'!E891="","",'DATA - Baseline'!E891)</f>
        <v/>
      </c>
      <c r="F891" s="178" t="str">
        <f>IF('DATA - Baseline'!F891="","",'DATA - Baseline'!F891)</f>
        <v/>
      </c>
      <c r="G891" s="178" t="str">
        <f>IF('DATA - Baseline'!G890="","",INDEX(Codes,MATCH('DATA - Baseline'!G890,Modes,0)))</f>
        <v/>
      </c>
      <c r="H891" s="178"/>
      <c r="I891" s="178" t="str">
        <f>IF('DATA - Baseline'!I891="","",INDEX(Codes,MATCH('DATA - Baseline'!I891,Modes,0)))</f>
        <v/>
      </c>
      <c r="J891" s="134"/>
      <c r="K891" s="192" t="str">
        <f>IF('DATA - Baseline'!K891=0,"",IF('DATA - Baseline'!K891="","",'DATA - Baseline'!K891))</f>
        <v/>
      </c>
      <c r="L891" s="192" t="str">
        <f>IF('DATA - Baseline'!L891="Yes",1,IF('DATA - Baseline'!L891="No",2,""))</f>
        <v/>
      </c>
      <c r="M891" s="192" t="str">
        <f>IF('DATA - Baseline'!M891="Yes",1,IF('DATA - Baseline'!M891="No",2,""))</f>
        <v/>
      </c>
      <c r="N891" s="178" t="str">
        <f>IF('DATA - Baseline'!N891="Relaxed",1,IF('DATA - Baseline'!N891="Rushed",2,IF('DATA - Baseline'!N891="Happy",3,IF('DATA - Baseline'!N891="Frustrated",4,IF('DATA - Baseline'!N891="Other",5,"")))))</f>
        <v/>
      </c>
      <c r="O891" s="176"/>
      <c r="P891" s="178" t="str">
        <f>IF('DATA - Baseline'!P891="","",'DATA - Baseline'!P891)</f>
        <v/>
      </c>
      <c r="Q891" s="178" t="str">
        <f>IF('DATA - Baseline'!Q891="Boy",1,IF('DATA - Baseline'!Q891="Girl",2,""))</f>
        <v/>
      </c>
      <c r="R891" s="192" t="str">
        <f>IF('DATA - Baseline'!R891&gt;0,'DATA - Baseline'!R891,"")</f>
        <v/>
      </c>
      <c r="S891" s="178" t="str">
        <f>IF('DATA - Baseline'!S891="Less than 0.5km",1,IF('DATA - Baseline'!S891="0.51 to 1.59km",2,IF('DATA - Baseline'!S891="1.6 to 3km",3,IF('DATA - Baseline'!S891="Over 3km",4, ""))))</f>
        <v/>
      </c>
      <c r="T891" s="126"/>
      <c r="U891" s="135"/>
      <c r="V891" s="135"/>
      <c r="W891" s="135"/>
      <c r="X891" s="135"/>
      <c r="Y891" s="135"/>
      <c r="Z891" s="178" t="str">
        <f>IF('DATA - Baseline'!Z891="STRONGLY AGREE",1,IF('DATA - Baseline'!Z891="AGREE",2,IF('DATA - Baseline'!Z891="DISAGREE",3,IF('DATA - Baseline'!Z891="STRONGLY DISAGREE",4, ""))))</f>
        <v/>
      </c>
      <c r="AA891" s="178" t="str">
        <f>IF(C891="","",(IF(COUNTA('DATA - Baseline'!AB891:AV891)&gt;0,1,2)))</f>
        <v/>
      </c>
      <c r="AB891" s="152"/>
      <c r="AC891" s="153"/>
      <c r="AD891" s="153"/>
      <c r="AE891" s="153"/>
      <c r="AF891" s="153"/>
      <c r="AG891" s="153"/>
      <c r="AH891" s="151"/>
      <c r="AI891" s="156"/>
      <c r="AJ891" s="156"/>
      <c r="AK891" s="156"/>
      <c r="AL891" s="156"/>
      <c r="AM891" s="156"/>
      <c r="AN891" s="156"/>
      <c r="AO891" s="157"/>
      <c r="AP891" s="158"/>
      <c r="AQ891" s="158"/>
      <c r="AR891" s="158"/>
      <c r="AS891" s="158"/>
      <c r="AT891" s="158"/>
      <c r="AU891" s="158"/>
      <c r="AV891" s="158"/>
      <c r="AW891" s="178" t="str">
        <f>IF('DATA - Baseline'!AW891="Relaxed",1,IF('DATA - Baseline'!AW891="Rushed",2,IF('DATA - Baseline'!AW891="Happy",3,IF('DATA - Baseline'!AW891="Tired",4,""))))</f>
        <v/>
      </c>
      <c r="AX891" s="178" t="str">
        <f>IF('DATA - Baseline'!AX891="Relaxed",1,IF('DATA - Baseline'!AX891="Rushed",2,IF('DATA - Baseline'!AX891="Happy",3,IF('DATA - Baseline'!AX891="Tired",4,""))))</f>
        <v/>
      </c>
      <c r="AY891" s="154"/>
      <c r="AZ891" s="314" t="str">
        <f>IF('DATA - Baseline'!AZ891="Yes",1,IF('DATA - Baseline'!AZ891="No",2,""))</f>
        <v/>
      </c>
      <c r="BA891" s="273"/>
      <c r="BB891" s="159"/>
      <c r="BC891" s="159"/>
      <c r="BE891" s="175"/>
    </row>
    <row r="892" spans="1:57" s="132" customFormat="1" ht="15" x14ac:dyDescent="0.3">
      <c r="A892" s="148"/>
      <c r="B892" s="149"/>
      <c r="C892" s="236" t="str">
        <f t="shared" si="13"/>
        <v/>
      </c>
      <c r="D892" s="198" t="str">
        <f>IF('DATA - Baseline'!D892="","",'DATA - Baseline'!D892)</f>
        <v/>
      </c>
      <c r="E892" s="178" t="str">
        <f>IF('DATA - Baseline'!E892="","",'DATA - Baseline'!E892)</f>
        <v/>
      </c>
      <c r="F892" s="178" t="str">
        <f>IF('DATA - Baseline'!F892="","",'DATA - Baseline'!F892)</f>
        <v/>
      </c>
      <c r="G892" s="178" t="str">
        <f>IF('DATA - Baseline'!G891="","",INDEX(Codes,MATCH('DATA - Baseline'!G891,Modes,0)))</f>
        <v/>
      </c>
      <c r="H892" s="178"/>
      <c r="I892" s="178" t="str">
        <f>IF('DATA - Baseline'!I892="","",INDEX(Codes,MATCH('DATA - Baseline'!I892,Modes,0)))</f>
        <v/>
      </c>
      <c r="J892" s="134"/>
      <c r="K892" s="192" t="str">
        <f>IF('DATA - Baseline'!K892=0,"",IF('DATA - Baseline'!K892="","",'DATA - Baseline'!K892))</f>
        <v/>
      </c>
      <c r="L892" s="192" t="str">
        <f>IF('DATA - Baseline'!L892="Yes",1,IF('DATA - Baseline'!L892="No",2,""))</f>
        <v/>
      </c>
      <c r="M892" s="192" t="str">
        <f>IF('DATA - Baseline'!M892="Yes",1,IF('DATA - Baseline'!M892="No",2,""))</f>
        <v/>
      </c>
      <c r="N892" s="178" t="str">
        <f>IF('DATA - Baseline'!N892="Relaxed",1,IF('DATA - Baseline'!N892="Rushed",2,IF('DATA - Baseline'!N892="Happy",3,IF('DATA - Baseline'!N892="Frustrated",4,IF('DATA - Baseline'!N892="Other",5,"")))))</f>
        <v/>
      </c>
      <c r="O892" s="176"/>
      <c r="P892" s="178" t="str">
        <f>IF('DATA - Baseline'!P892="","",'DATA - Baseline'!P892)</f>
        <v/>
      </c>
      <c r="Q892" s="178" t="str">
        <f>IF('DATA - Baseline'!Q892="Boy",1,IF('DATA - Baseline'!Q892="Girl",2,""))</f>
        <v/>
      </c>
      <c r="R892" s="192" t="str">
        <f>IF('DATA - Baseline'!R892&gt;0,'DATA - Baseline'!R892,"")</f>
        <v/>
      </c>
      <c r="S892" s="178" t="str">
        <f>IF('DATA - Baseline'!S892="Less than 0.5km",1,IF('DATA - Baseline'!S892="0.51 to 1.59km",2,IF('DATA - Baseline'!S892="1.6 to 3km",3,IF('DATA - Baseline'!S892="Over 3km",4, ""))))</f>
        <v/>
      </c>
      <c r="T892" s="126"/>
      <c r="U892" s="135"/>
      <c r="V892" s="135"/>
      <c r="W892" s="135"/>
      <c r="X892" s="135"/>
      <c r="Y892" s="135"/>
      <c r="Z892" s="178" t="str">
        <f>IF('DATA - Baseline'!Z892="STRONGLY AGREE",1,IF('DATA - Baseline'!Z892="AGREE",2,IF('DATA - Baseline'!Z892="DISAGREE",3,IF('DATA - Baseline'!Z892="STRONGLY DISAGREE",4, ""))))</f>
        <v/>
      </c>
      <c r="AA892" s="178" t="str">
        <f>IF(C892="","",(IF(COUNTA('DATA - Baseline'!AB892:AV892)&gt;0,1,2)))</f>
        <v/>
      </c>
      <c r="AB892" s="152"/>
      <c r="AC892" s="153"/>
      <c r="AD892" s="153"/>
      <c r="AE892" s="153"/>
      <c r="AF892" s="153"/>
      <c r="AG892" s="153"/>
      <c r="AH892" s="151"/>
      <c r="AI892" s="156"/>
      <c r="AJ892" s="156"/>
      <c r="AK892" s="156"/>
      <c r="AL892" s="156"/>
      <c r="AM892" s="156"/>
      <c r="AN892" s="156"/>
      <c r="AO892" s="157"/>
      <c r="AP892" s="158"/>
      <c r="AQ892" s="158"/>
      <c r="AR892" s="158"/>
      <c r="AS892" s="158"/>
      <c r="AT892" s="158"/>
      <c r="AU892" s="158"/>
      <c r="AV892" s="158"/>
      <c r="AW892" s="178" t="str">
        <f>IF('DATA - Baseline'!AW892="Relaxed",1,IF('DATA - Baseline'!AW892="Rushed",2,IF('DATA - Baseline'!AW892="Happy",3,IF('DATA - Baseline'!AW892="Tired",4,""))))</f>
        <v/>
      </c>
      <c r="AX892" s="178" t="str">
        <f>IF('DATA - Baseline'!AX892="Relaxed",1,IF('DATA - Baseline'!AX892="Rushed",2,IF('DATA - Baseline'!AX892="Happy",3,IF('DATA - Baseline'!AX892="Tired",4,""))))</f>
        <v/>
      </c>
      <c r="AY892" s="154"/>
      <c r="AZ892" s="314" t="str">
        <f>IF('DATA - Baseline'!AZ892="Yes",1,IF('DATA - Baseline'!AZ892="No",2,""))</f>
        <v/>
      </c>
      <c r="BA892" s="273"/>
      <c r="BB892" s="159"/>
      <c r="BC892" s="159"/>
      <c r="BE892" s="175"/>
    </row>
    <row r="893" spans="1:57" s="132" customFormat="1" ht="15" x14ac:dyDescent="0.3">
      <c r="A893" s="148"/>
      <c r="B893" s="149"/>
      <c r="C893" s="236" t="str">
        <f t="shared" si="13"/>
        <v/>
      </c>
      <c r="D893" s="198" t="str">
        <f>IF('DATA - Baseline'!D893="","",'DATA - Baseline'!D893)</f>
        <v/>
      </c>
      <c r="E893" s="178" t="str">
        <f>IF('DATA - Baseline'!E893="","",'DATA - Baseline'!E893)</f>
        <v/>
      </c>
      <c r="F893" s="178" t="str">
        <f>IF('DATA - Baseline'!F893="","",'DATA - Baseline'!F893)</f>
        <v/>
      </c>
      <c r="G893" s="178" t="str">
        <f>IF('DATA - Baseline'!G892="","",INDEX(Codes,MATCH('DATA - Baseline'!G892,Modes,0)))</f>
        <v/>
      </c>
      <c r="H893" s="178"/>
      <c r="I893" s="178" t="str">
        <f>IF('DATA - Baseline'!I893="","",INDEX(Codes,MATCH('DATA - Baseline'!I893,Modes,0)))</f>
        <v/>
      </c>
      <c r="J893" s="134"/>
      <c r="K893" s="192" t="str">
        <f>IF('DATA - Baseline'!K893=0,"",IF('DATA - Baseline'!K893="","",'DATA - Baseline'!K893))</f>
        <v/>
      </c>
      <c r="L893" s="192" t="str">
        <f>IF('DATA - Baseline'!L893="Yes",1,IF('DATA - Baseline'!L893="No",2,""))</f>
        <v/>
      </c>
      <c r="M893" s="192" t="str">
        <f>IF('DATA - Baseline'!M893="Yes",1,IF('DATA - Baseline'!M893="No",2,""))</f>
        <v/>
      </c>
      <c r="N893" s="178" t="str">
        <f>IF('DATA - Baseline'!N893="Relaxed",1,IF('DATA - Baseline'!N893="Rushed",2,IF('DATA - Baseline'!N893="Happy",3,IF('DATA - Baseline'!N893="Frustrated",4,IF('DATA - Baseline'!N893="Other",5,"")))))</f>
        <v/>
      </c>
      <c r="O893" s="176"/>
      <c r="P893" s="178" t="str">
        <f>IF('DATA - Baseline'!P893="","",'DATA - Baseline'!P893)</f>
        <v/>
      </c>
      <c r="Q893" s="178" t="str">
        <f>IF('DATA - Baseline'!Q893="Boy",1,IF('DATA - Baseline'!Q893="Girl",2,""))</f>
        <v/>
      </c>
      <c r="R893" s="192" t="str">
        <f>IF('DATA - Baseline'!R893&gt;0,'DATA - Baseline'!R893,"")</f>
        <v/>
      </c>
      <c r="S893" s="178" t="str">
        <f>IF('DATA - Baseline'!S893="Less than 0.5km",1,IF('DATA - Baseline'!S893="0.51 to 1.59km",2,IF('DATA - Baseline'!S893="1.6 to 3km",3,IF('DATA - Baseline'!S893="Over 3km",4, ""))))</f>
        <v/>
      </c>
      <c r="T893" s="126"/>
      <c r="U893" s="135"/>
      <c r="V893" s="135"/>
      <c r="W893" s="135"/>
      <c r="X893" s="135"/>
      <c r="Y893" s="135"/>
      <c r="Z893" s="178" t="str">
        <f>IF('DATA - Baseline'!Z893="STRONGLY AGREE",1,IF('DATA - Baseline'!Z893="AGREE",2,IF('DATA - Baseline'!Z893="DISAGREE",3,IF('DATA - Baseline'!Z893="STRONGLY DISAGREE",4, ""))))</f>
        <v/>
      </c>
      <c r="AA893" s="178" t="str">
        <f>IF(C893="","",(IF(COUNTA('DATA - Baseline'!AB893:AV893)&gt;0,1,2)))</f>
        <v/>
      </c>
      <c r="AB893" s="152"/>
      <c r="AC893" s="153"/>
      <c r="AD893" s="153"/>
      <c r="AE893" s="153"/>
      <c r="AF893" s="153"/>
      <c r="AG893" s="153"/>
      <c r="AH893" s="151"/>
      <c r="AI893" s="156"/>
      <c r="AJ893" s="156"/>
      <c r="AK893" s="156"/>
      <c r="AL893" s="156"/>
      <c r="AM893" s="156"/>
      <c r="AN893" s="156"/>
      <c r="AO893" s="157"/>
      <c r="AP893" s="158"/>
      <c r="AQ893" s="158"/>
      <c r="AR893" s="158"/>
      <c r="AS893" s="158"/>
      <c r="AT893" s="158"/>
      <c r="AU893" s="158"/>
      <c r="AV893" s="158"/>
      <c r="AW893" s="178" t="str">
        <f>IF('DATA - Baseline'!AW893="Relaxed",1,IF('DATA - Baseline'!AW893="Rushed",2,IF('DATA - Baseline'!AW893="Happy",3,IF('DATA - Baseline'!AW893="Tired",4,""))))</f>
        <v/>
      </c>
      <c r="AX893" s="178" t="str">
        <f>IF('DATA - Baseline'!AX893="Relaxed",1,IF('DATA - Baseline'!AX893="Rushed",2,IF('DATA - Baseline'!AX893="Happy",3,IF('DATA - Baseline'!AX893="Tired",4,""))))</f>
        <v/>
      </c>
      <c r="AY893" s="154"/>
      <c r="AZ893" s="314" t="str">
        <f>IF('DATA - Baseline'!AZ893="Yes",1,IF('DATA - Baseline'!AZ893="No",2,""))</f>
        <v/>
      </c>
      <c r="BA893" s="273"/>
      <c r="BB893" s="159"/>
      <c r="BC893" s="159"/>
      <c r="BE893" s="175"/>
    </row>
    <row r="894" spans="1:57" s="132" customFormat="1" ht="15" x14ac:dyDescent="0.3">
      <c r="A894" s="148"/>
      <c r="B894" s="149"/>
      <c r="C894" s="236" t="str">
        <f t="shared" si="13"/>
        <v/>
      </c>
      <c r="D894" s="198" t="str">
        <f>IF('DATA - Baseline'!D894="","",'DATA - Baseline'!D894)</f>
        <v/>
      </c>
      <c r="E894" s="178" t="str">
        <f>IF('DATA - Baseline'!E894="","",'DATA - Baseline'!E894)</f>
        <v/>
      </c>
      <c r="F894" s="178" t="str">
        <f>IF('DATA - Baseline'!F894="","",'DATA - Baseline'!F894)</f>
        <v/>
      </c>
      <c r="G894" s="178" t="str">
        <f>IF('DATA - Baseline'!G893="","",INDEX(Codes,MATCH('DATA - Baseline'!G893,Modes,0)))</f>
        <v/>
      </c>
      <c r="H894" s="178"/>
      <c r="I894" s="178" t="str">
        <f>IF('DATA - Baseline'!I894="","",INDEX(Codes,MATCH('DATA - Baseline'!I894,Modes,0)))</f>
        <v/>
      </c>
      <c r="J894" s="134"/>
      <c r="K894" s="192" t="str">
        <f>IF('DATA - Baseline'!K894=0,"",IF('DATA - Baseline'!K894="","",'DATA - Baseline'!K894))</f>
        <v/>
      </c>
      <c r="L894" s="192" t="str">
        <f>IF('DATA - Baseline'!L894="Yes",1,IF('DATA - Baseline'!L894="No",2,""))</f>
        <v/>
      </c>
      <c r="M894" s="192" t="str">
        <f>IF('DATA - Baseline'!M894="Yes",1,IF('DATA - Baseline'!M894="No",2,""))</f>
        <v/>
      </c>
      <c r="N894" s="178" t="str">
        <f>IF('DATA - Baseline'!N894="Relaxed",1,IF('DATA - Baseline'!N894="Rushed",2,IF('DATA - Baseline'!N894="Happy",3,IF('DATA - Baseline'!N894="Frustrated",4,IF('DATA - Baseline'!N894="Other",5,"")))))</f>
        <v/>
      </c>
      <c r="O894" s="176"/>
      <c r="P894" s="178" t="str">
        <f>IF('DATA - Baseline'!P894="","",'DATA - Baseline'!P894)</f>
        <v/>
      </c>
      <c r="Q894" s="178" t="str">
        <f>IF('DATA - Baseline'!Q894="Boy",1,IF('DATA - Baseline'!Q894="Girl",2,""))</f>
        <v/>
      </c>
      <c r="R894" s="192" t="str">
        <f>IF('DATA - Baseline'!R894&gt;0,'DATA - Baseline'!R894,"")</f>
        <v/>
      </c>
      <c r="S894" s="178" t="str">
        <f>IF('DATA - Baseline'!S894="Less than 0.5km",1,IF('DATA - Baseline'!S894="0.51 to 1.59km",2,IF('DATA - Baseline'!S894="1.6 to 3km",3,IF('DATA - Baseline'!S894="Over 3km",4, ""))))</f>
        <v/>
      </c>
      <c r="T894" s="126"/>
      <c r="U894" s="135"/>
      <c r="V894" s="135"/>
      <c r="W894" s="135"/>
      <c r="X894" s="135"/>
      <c r="Y894" s="135"/>
      <c r="Z894" s="178" t="str">
        <f>IF('DATA - Baseline'!Z894="STRONGLY AGREE",1,IF('DATA - Baseline'!Z894="AGREE",2,IF('DATA - Baseline'!Z894="DISAGREE",3,IF('DATA - Baseline'!Z894="STRONGLY DISAGREE",4, ""))))</f>
        <v/>
      </c>
      <c r="AA894" s="178" t="str">
        <f>IF(C894="","",(IF(COUNTA('DATA - Baseline'!AB894:AV894)&gt;0,1,2)))</f>
        <v/>
      </c>
      <c r="AB894" s="152"/>
      <c r="AC894" s="153"/>
      <c r="AD894" s="153"/>
      <c r="AE894" s="153"/>
      <c r="AF894" s="153"/>
      <c r="AG894" s="153"/>
      <c r="AH894" s="151"/>
      <c r="AI894" s="156"/>
      <c r="AJ894" s="156"/>
      <c r="AK894" s="156"/>
      <c r="AL894" s="156"/>
      <c r="AM894" s="156"/>
      <c r="AN894" s="156"/>
      <c r="AO894" s="157"/>
      <c r="AP894" s="158"/>
      <c r="AQ894" s="158"/>
      <c r="AR894" s="158"/>
      <c r="AS894" s="158"/>
      <c r="AT894" s="158"/>
      <c r="AU894" s="158"/>
      <c r="AV894" s="158"/>
      <c r="AW894" s="178" t="str">
        <f>IF('DATA - Baseline'!AW894="Relaxed",1,IF('DATA - Baseline'!AW894="Rushed",2,IF('DATA - Baseline'!AW894="Happy",3,IF('DATA - Baseline'!AW894="Tired",4,""))))</f>
        <v/>
      </c>
      <c r="AX894" s="178" t="str">
        <f>IF('DATA - Baseline'!AX894="Relaxed",1,IF('DATA - Baseline'!AX894="Rushed",2,IF('DATA - Baseline'!AX894="Happy",3,IF('DATA - Baseline'!AX894="Tired",4,""))))</f>
        <v/>
      </c>
      <c r="AY894" s="154"/>
      <c r="AZ894" s="314" t="str">
        <f>IF('DATA - Baseline'!AZ894="Yes",1,IF('DATA - Baseline'!AZ894="No",2,""))</f>
        <v/>
      </c>
      <c r="BA894" s="273"/>
      <c r="BB894" s="159"/>
      <c r="BC894" s="159"/>
      <c r="BE894" s="175"/>
    </row>
    <row r="895" spans="1:57" s="132" customFormat="1" ht="15" x14ac:dyDescent="0.3">
      <c r="A895" s="148"/>
      <c r="B895" s="149"/>
      <c r="C895" s="236" t="str">
        <f t="shared" si="13"/>
        <v/>
      </c>
      <c r="D895" s="198" t="str">
        <f>IF('DATA - Baseline'!D895="","",'DATA - Baseline'!D895)</f>
        <v/>
      </c>
      <c r="E895" s="178" t="str">
        <f>IF('DATA - Baseline'!E895="","",'DATA - Baseline'!E895)</f>
        <v/>
      </c>
      <c r="F895" s="178" t="str">
        <f>IF('DATA - Baseline'!F895="","",'DATA - Baseline'!F895)</f>
        <v/>
      </c>
      <c r="G895" s="178" t="str">
        <f>IF('DATA - Baseline'!G894="","",INDEX(Codes,MATCH('DATA - Baseline'!G894,Modes,0)))</f>
        <v/>
      </c>
      <c r="H895" s="178"/>
      <c r="I895" s="178" t="str">
        <f>IF('DATA - Baseline'!I895="","",INDEX(Codes,MATCH('DATA - Baseline'!I895,Modes,0)))</f>
        <v/>
      </c>
      <c r="J895" s="134"/>
      <c r="K895" s="192" t="str">
        <f>IF('DATA - Baseline'!K895=0,"",IF('DATA - Baseline'!K895="","",'DATA - Baseline'!K895))</f>
        <v/>
      </c>
      <c r="L895" s="192" t="str">
        <f>IF('DATA - Baseline'!L895="Yes",1,IF('DATA - Baseline'!L895="No",2,""))</f>
        <v/>
      </c>
      <c r="M895" s="192" t="str">
        <f>IF('DATA - Baseline'!M895="Yes",1,IF('DATA - Baseline'!M895="No",2,""))</f>
        <v/>
      </c>
      <c r="N895" s="178" t="str">
        <f>IF('DATA - Baseline'!N895="Relaxed",1,IF('DATA - Baseline'!N895="Rushed",2,IF('DATA - Baseline'!N895="Happy",3,IF('DATA - Baseline'!N895="Frustrated",4,IF('DATA - Baseline'!N895="Other",5,"")))))</f>
        <v/>
      </c>
      <c r="O895" s="176"/>
      <c r="P895" s="178" t="str">
        <f>IF('DATA - Baseline'!P895="","",'DATA - Baseline'!P895)</f>
        <v/>
      </c>
      <c r="Q895" s="178" t="str">
        <f>IF('DATA - Baseline'!Q895="Boy",1,IF('DATA - Baseline'!Q895="Girl",2,""))</f>
        <v/>
      </c>
      <c r="R895" s="192" t="str">
        <f>IF('DATA - Baseline'!R895&gt;0,'DATA - Baseline'!R895,"")</f>
        <v/>
      </c>
      <c r="S895" s="178" t="str">
        <f>IF('DATA - Baseline'!S895="Less than 0.5km",1,IF('DATA - Baseline'!S895="0.51 to 1.59km",2,IF('DATA - Baseline'!S895="1.6 to 3km",3,IF('DATA - Baseline'!S895="Over 3km",4, ""))))</f>
        <v/>
      </c>
      <c r="T895" s="126"/>
      <c r="U895" s="135"/>
      <c r="V895" s="135"/>
      <c r="W895" s="135"/>
      <c r="X895" s="135"/>
      <c r="Y895" s="135"/>
      <c r="Z895" s="178" t="str">
        <f>IF('DATA - Baseline'!Z895="STRONGLY AGREE",1,IF('DATA - Baseline'!Z895="AGREE",2,IF('DATA - Baseline'!Z895="DISAGREE",3,IF('DATA - Baseline'!Z895="STRONGLY DISAGREE",4, ""))))</f>
        <v/>
      </c>
      <c r="AA895" s="178" t="str">
        <f>IF(C895="","",(IF(COUNTA('DATA - Baseline'!AB895:AV895)&gt;0,1,2)))</f>
        <v/>
      </c>
      <c r="AB895" s="152"/>
      <c r="AC895" s="153"/>
      <c r="AD895" s="153"/>
      <c r="AE895" s="153"/>
      <c r="AF895" s="153"/>
      <c r="AG895" s="153"/>
      <c r="AH895" s="151"/>
      <c r="AI895" s="156"/>
      <c r="AJ895" s="156"/>
      <c r="AK895" s="156"/>
      <c r="AL895" s="156"/>
      <c r="AM895" s="156"/>
      <c r="AN895" s="156"/>
      <c r="AO895" s="157"/>
      <c r="AP895" s="158"/>
      <c r="AQ895" s="158"/>
      <c r="AR895" s="158"/>
      <c r="AS895" s="158"/>
      <c r="AT895" s="158"/>
      <c r="AU895" s="158"/>
      <c r="AV895" s="158"/>
      <c r="AW895" s="178" t="str">
        <f>IF('DATA - Baseline'!AW895="Relaxed",1,IF('DATA - Baseline'!AW895="Rushed",2,IF('DATA - Baseline'!AW895="Happy",3,IF('DATA - Baseline'!AW895="Tired",4,""))))</f>
        <v/>
      </c>
      <c r="AX895" s="178" t="str">
        <f>IF('DATA - Baseline'!AX895="Relaxed",1,IF('DATA - Baseline'!AX895="Rushed",2,IF('DATA - Baseline'!AX895="Happy",3,IF('DATA - Baseline'!AX895="Tired",4,""))))</f>
        <v/>
      </c>
      <c r="AY895" s="154"/>
      <c r="AZ895" s="314" t="str">
        <f>IF('DATA - Baseline'!AZ895="Yes",1,IF('DATA - Baseline'!AZ895="No",2,""))</f>
        <v/>
      </c>
      <c r="BA895" s="273"/>
      <c r="BB895" s="159"/>
      <c r="BC895" s="159"/>
      <c r="BE895" s="175"/>
    </row>
    <row r="896" spans="1:57" s="132" customFormat="1" ht="15" x14ac:dyDescent="0.3">
      <c r="A896" s="148"/>
      <c r="B896" s="149"/>
      <c r="C896" s="236" t="str">
        <f t="shared" si="13"/>
        <v/>
      </c>
      <c r="D896" s="198" t="str">
        <f>IF('DATA - Baseline'!D896="","",'DATA - Baseline'!D896)</f>
        <v/>
      </c>
      <c r="E896" s="178" t="str">
        <f>IF('DATA - Baseline'!E896="","",'DATA - Baseline'!E896)</f>
        <v/>
      </c>
      <c r="F896" s="178" t="str">
        <f>IF('DATA - Baseline'!F896="","",'DATA - Baseline'!F896)</f>
        <v/>
      </c>
      <c r="G896" s="178" t="str">
        <f>IF('DATA - Baseline'!G895="","",INDEX(Codes,MATCH('DATA - Baseline'!G895,Modes,0)))</f>
        <v/>
      </c>
      <c r="H896" s="178"/>
      <c r="I896" s="178" t="str">
        <f>IF('DATA - Baseline'!I896="","",INDEX(Codes,MATCH('DATA - Baseline'!I896,Modes,0)))</f>
        <v/>
      </c>
      <c r="J896" s="134"/>
      <c r="K896" s="192" t="str">
        <f>IF('DATA - Baseline'!K896=0,"",IF('DATA - Baseline'!K896="","",'DATA - Baseline'!K896))</f>
        <v/>
      </c>
      <c r="L896" s="192" t="str">
        <f>IF('DATA - Baseline'!L896="Yes",1,IF('DATA - Baseline'!L896="No",2,""))</f>
        <v/>
      </c>
      <c r="M896" s="192" t="str">
        <f>IF('DATA - Baseline'!M896="Yes",1,IF('DATA - Baseline'!M896="No",2,""))</f>
        <v/>
      </c>
      <c r="N896" s="178" t="str">
        <f>IF('DATA - Baseline'!N896="Relaxed",1,IF('DATA - Baseline'!N896="Rushed",2,IF('DATA - Baseline'!N896="Happy",3,IF('DATA - Baseline'!N896="Frustrated",4,IF('DATA - Baseline'!N896="Other",5,"")))))</f>
        <v/>
      </c>
      <c r="O896" s="176"/>
      <c r="P896" s="178" t="str">
        <f>IF('DATA - Baseline'!P896="","",'DATA - Baseline'!P896)</f>
        <v/>
      </c>
      <c r="Q896" s="178" t="str">
        <f>IF('DATA - Baseline'!Q896="Boy",1,IF('DATA - Baseline'!Q896="Girl",2,""))</f>
        <v/>
      </c>
      <c r="R896" s="192" t="str">
        <f>IF('DATA - Baseline'!R896&gt;0,'DATA - Baseline'!R896,"")</f>
        <v/>
      </c>
      <c r="S896" s="178" t="str">
        <f>IF('DATA - Baseline'!S896="Less than 0.5km",1,IF('DATA - Baseline'!S896="0.51 to 1.59km",2,IF('DATA - Baseline'!S896="1.6 to 3km",3,IF('DATA - Baseline'!S896="Over 3km",4, ""))))</f>
        <v/>
      </c>
      <c r="T896" s="126"/>
      <c r="U896" s="135"/>
      <c r="V896" s="135"/>
      <c r="W896" s="135"/>
      <c r="X896" s="135"/>
      <c r="Y896" s="135"/>
      <c r="Z896" s="178" t="str">
        <f>IF('DATA - Baseline'!Z896="STRONGLY AGREE",1,IF('DATA - Baseline'!Z896="AGREE",2,IF('DATA - Baseline'!Z896="DISAGREE",3,IF('DATA - Baseline'!Z896="STRONGLY DISAGREE",4, ""))))</f>
        <v/>
      </c>
      <c r="AA896" s="178" t="str">
        <f>IF(C896="","",(IF(COUNTA('DATA - Baseline'!AB896:AV896)&gt;0,1,2)))</f>
        <v/>
      </c>
      <c r="AB896" s="152"/>
      <c r="AC896" s="153"/>
      <c r="AD896" s="153"/>
      <c r="AE896" s="153"/>
      <c r="AF896" s="153"/>
      <c r="AG896" s="153"/>
      <c r="AH896" s="151"/>
      <c r="AI896" s="156"/>
      <c r="AJ896" s="156"/>
      <c r="AK896" s="156"/>
      <c r="AL896" s="156"/>
      <c r="AM896" s="156"/>
      <c r="AN896" s="156"/>
      <c r="AO896" s="157"/>
      <c r="AP896" s="158"/>
      <c r="AQ896" s="158"/>
      <c r="AR896" s="158"/>
      <c r="AS896" s="158"/>
      <c r="AT896" s="158"/>
      <c r="AU896" s="158"/>
      <c r="AV896" s="158"/>
      <c r="AW896" s="178" t="str">
        <f>IF('DATA - Baseline'!AW896="Relaxed",1,IF('DATA - Baseline'!AW896="Rushed",2,IF('DATA - Baseline'!AW896="Happy",3,IF('DATA - Baseline'!AW896="Tired",4,""))))</f>
        <v/>
      </c>
      <c r="AX896" s="178" t="str">
        <f>IF('DATA - Baseline'!AX896="Relaxed",1,IF('DATA - Baseline'!AX896="Rushed",2,IF('DATA - Baseline'!AX896="Happy",3,IF('DATA - Baseline'!AX896="Tired",4,""))))</f>
        <v/>
      </c>
      <c r="AY896" s="154"/>
      <c r="AZ896" s="314" t="str">
        <f>IF('DATA - Baseline'!AZ896="Yes",1,IF('DATA - Baseline'!AZ896="No",2,""))</f>
        <v/>
      </c>
      <c r="BA896" s="273"/>
      <c r="BB896" s="159"/>
      <c r="BC896" s="159"/>
      <c r="BE896" s="175"/>
    </row>
    <row r="897" spans="1:57" s="132" customFormat="1" ht="15" x14ac:dyDescent="0.3">
      <c r="A897" s="148"/>
      <c r="B897" s="149"/>
      <c r="C897" s="236" t="str">
        <f t="shared" si="13"/>
        <v/>
      </c>
      <c r="D897" s="198" t="str">
        <f>IF('DATA - Baseline'!D897="","",'DATA - Baseline'!D897)</f>
        <v/>
      </c>
      <c r="E897" s="178" t="str">
        <f>IF('DATA - Baseline'!E897="","",'DATA - Baseline'!E897)</f>
        <v/>
      </c>
      <c r="F897" s="178" t="str">
        <f>IF('DATA - Baseline'!F897="","",'DATA - Baseline'!F897)</f>
        <v/>
      </c>
      <c r="G897" s="178" t="str">
        <f>IF('DATA - Baseline'!G896="","",INDEX(Codes,MATCH('DATA - Baseline'!G896,Modes,0)))</f>
        <v/>
      </c>
      <c r="H897" s="178"/>
      <c r="I897" s="178" t="str">
        <f>IF('DATA - Baseline'!I897="","",INDEX(Codes,MATCH('DATA - Baseline'!I897,Modes,0)))</f>
        <v/>
      </c>
      <c r="J897" s="134"/>
      <c r="K897" s="192" t="str">
        <f>IF('DATA - Baseline'!K897=0,"",IF('DATA - Baseline'!K897="","",'DATA - Baseline'!K897))</f>
        <v/>
      </c>
      <c r="L897" s="192" t="str">
        <f>IF('DATA - Baseline'!L897="Yes",1,IF('DATA - Baseline'!L897="No",2,""))</f>
        <v/>
      </c>
      <c r="M897" s="192" t="str">
        <f>IF('DATA - Baseline'!M897="Yes",1,IF('DATA - Baseline'!M897="No",2,""))</f>
        <v/>
      </c>
      <c r="N897" s="178" t="str">
        <f>IF('DATA - Baseline'!N897="Relaxed",1,IF('DATA - Baseline'!N897="Rushed",2,IF('DATA - Baseline'!N897="Happy",3,IF('DATA - Baseline'!N897="Frustrated",4,IF('DATA - Baseline'!N897="Other",5,"")))))</f>
        <v/>
      </c>
      <c r="O897" s="176"/>
      <c r="P897" s="178" t="str">
        <f>IF('DATA - Baseline'!P897="","",'DATA - Baseline'!P897)</f>
        <v/>
      </c>
      <c r="Q897" s="178" t="str">
        <f>IF('DATA - Baseline'!Q897="Boy",1,IF('DATA - Baseline'!Q897="Girl",2,""))</f>
        <v/>
      </c>
      <c r="R897" s="192" t="str">
        <f>IF('DATA - Baseline'!R897&gt;0,'DATA - Baseline'!R897,"")</f>
        <v/>
      </c>
      <c r="S897" s="178" t="str">
        <f>IF('DATA - Baseline'!S897="Less than 0.5km",1,IF('DATA - Baseline'!S897="0.51 to 1.59km",2,IF('DATA - Baseline'!S897="1.6 to 3km",3,IF('DATA - Baseline'!S897="Over 3km",4, ""))))</f>
        <v/>
      </c>
      <c r="T897" s="126"/>
      <c r="U897" s="135"/>
      <c r="V897" s="135"/>
      <c r="W897" s="135"/>
      <c r="X897" s="135"/>
      <c r="Y897" s="135"/>
      <c r="Z897" s="178" t="str">
        <f>IF('DATA - Baseline'!Z897="STRONGLY AGREE",1,IF('DATA - Baseline'!Z897="AGREE",2,IF('DATA - Baseline'!Z897="DISAGREE",3,IF('DATA - Baseline'!Z897="STRONGLY DISAGREE",4, ""))))</f>
        <v/>
      </c>
      <c r="AA897" s="178" t="str">
        <f>IF(C897="","",(IF(COUNTA('DATA - Baseline'!AB897:AV897)&gt;0,1,2)))</f>
        <v/>
      </c>
      <c r="AB897" s="152"/>
      <c r="AC897" s="153"/>
      <c r="AD897" s="153"/>
      <c r="AE897" s="153"/>
      <c r="AF897" s="153"/>
      <c r="AG897" s="153"/>
      <c r="AH897" s="151"/>
      <c r="AI897" s="156"/>
      <c r="AJ897" s="156"/>
      <c r="AK897" s="156"/>
      <c r="AL897" s="156"/>
      <c r="AM897" s="156"/>
      <c r="AN897" s="156"/>
      <c r="AO897" s="157"/>
      <c r="AP897" s="158"/>
      <c r="AQ897" s="158"/>
      <c r="AR897" s="158"/>
      <c r="AS897" s="158"/>
      <c r="AT897" s="158"/>
      <c r="AU897" s="158"/>
      <c r="AV897" s="158"/>
      <c r="AW897" s="178" t="str">
        <f>IF('DATA - Baseline'!AW897="Relaxed",1,IF('DATA - Baseline'!AW897="Rushed",2,IF('DATA - Baseline'!AW897="Happy",3,IF('DATA - Baseline'!AW897="Tired",4,""))))</f>
        <v/>
      </c>
      <c r="AX897" s="178" t="str">
        <f>IF('DATA - Baseline'!AX897="Relaxed",1,IF('DATA - Baseline'!AX897="Rushed",2,IF('DATA - Baseline'!AX897="Happy",3,IF('DATA - Baseline'!AX897="Tired",4,""))))</f>
        <v/>
      </c>
      <c r="AY897" s="154"/>
      <c r="AZ897" s="314" t="str">
        <f>IF('DATA - Baseline'!AZ897="Yes",1,IF('DATA - Baseline'!AZ897="No",2,""))</f>
        <v/>
      </c>
      <c r="BA897" s="273"/>
      <c r="BB897" s="159"/>
      <c r="BC897" s="159"/>
      <c r="BE897" s="175"/>
    </row>
    <row r="898" spans="1:57" s="132" customFormat="1" ht="15" x14ac:dyDescent="0.3">
      <c r="A898" s="148"/>
      <c r="B898" s="149"/>
      <c r="C898" s="236" t="str">
        <f t="shared" si="13"/>
        <v/>
      </c>
      <c r="D898" s="198" t="str">
        <f>IF('DATA - Baseline'!D898="","",'DATA - Baseline'!D898)</f>
        <v/>
      </c>
      <c r="E898" s="178" t="str">
        <f>IF('DATA - Baseline'!E898="","",'DATA - Baseline'!E898)</f>
        <v/>
      </c>
      <c r="F898" s="178" t="str">
        <f>IF('DATA - Baseline'!F898="","",'DATA - Baseline'!F898)</f>
        <v/>
      </c>
      <c r="G898" s="178" t="str">
        <f>IF('DATA - Baseline'!G897="","",INDEX(Codes,MATCH('DATA - Baseline'!G897,Modes,0)))</f>
        <v/>
      </c>
      <c r="H898" s="178"/>
      <c r="I898" s="178" t="str">
        <f>IF('DATA - Baseline'!I898="","",INDEX(Codes,MATCH('DATA - Baseline'!I898,Modes,0)))</f>
        <v/>
      </c>
      <c r="J898" s="134"/>
      <c r="K898" s="192" t="str">
        <f>IF('DATA - Baseline'!K898=0,"",IF('DATA - Baseline'!K898="","",'DATA - Baseline'!K898))</f>
        <v/>
      </c>
      <c r="L898" s="192" t="str">
        <f>IF('DATA - Baseline'!L898="Yes",1,IF('DATA - Baseline'!L898="No",2,""))</f>
        <v/>
      </c>
      <c r="M898" s="192" t="str">
        <f>IF('DATA - Baseline'!M898="Yes",1,IF('DATA - Baseline'!M898="No",2,""))</f>
        <v/>
      </c>
      <c r="N898" s="178" t="str">
        <f>IF('DATA - Baseline'!N898="Relaxed",1,IF('DATA - Baseline'!N898="Rushed",2,IF('DATA - Baseline'!N898="Happy",3,IF('DATA - Baseline'!N898="Frustrated",4,IF('DATA - Baseline'!N898="Other",5,"")))))</f>
        <v/>
      </c>
      <c r="O898" s="176"/>
      <c r="P898" s="178" t="str">
        <f>IF('DATA - Baseline'!P898="","",'DATA - Baseline'!P898)</f>
        <v/>
      </c>
      <c r="Q898" s="178" t="str">
        <f>IF('DATA - Baseline'!Q898="Boy",1,IF('DATA - Baseline'!Q898="Girl",2,""))</f>
        <v/>
      </c>
      <c r="R898" s="192" t="str">
        <f>IF('DATA - Baseline'!R898&gt;0,'DATA - Baseline'!R898,"")</f>
        <v/>
      </c>
      <c r="S898" s="178" t="str">
        <f>IF('DATA - Baseline'!S898="Less than 0.5km",1,IF('DATA - Baseline'!S898="0.51 to 1.59km",2,IF('DATA - Baseline'!S898="1.6 to 3km",3,IF('DATA - Baseline'!S898="Over 3km",4, ""))))</f>
        <v/>
      </c>
      <c r="T898" s="126"/>
      <c r="U898" s="135"/>
      <c r="V898" s="135"/>
      <c r="W898" s="135"/>
      <c r="X898" s="135"/>
      <c r="Y898" s="135"/>
      <c r="Z898" s="178" t="str">
        <f>IF('DATA - Baseline'!Z898="STRONGLY AGREE",1,IF('DATA - Baseline'!Z898="AGREE",2,IF('DATA - Baseline'!Z898="DISAGREE",3,IF('DATA - Baseline'!Z898="STRONGLY DISAGREE",4, ""))))</f>
        <v/>
      </c>
      <c r="AA898" s="178" t="str">
        <f>IF(C898="","",(IF(COUNTA('DATA - Baseline'!AB898:AV898)&gt;0,1,2)))</f>
        <v/>
      </c>
      <c r="AB898" s="152"/>
      <c r="AC898" s="153"/>
      <c r="AD898" s="153"/>
      <c r="AE898" s="153"/>
      <c r="AF898" s="153"/>
      <c r="AG898" s="153"/>
      <c r="AH898" s="151"/>
      <c r="AI898" s="156"/>
      <c r="AJ898" s="156"/>
      <c r="AK898" s="156"/>
      <c r="AL898" s="156"/>
      <c r="AM898" s="156"/>
      <c r="AN898" s="156"/>
      <c r="AO898" s="157"/>
      <c r="AP898" s="158"/>
      <c r="AQ898" s="158"/>
      <c r="AR898" s="158"/>
      <c r="AS898" s="158"/>
      <c r="AT898" s="158"/>
      <c r="AU898" s="158"/>
      <c r="AV898" s="158"/>
      <c r="AW898" s="178" t="str">
        <f>IF('DATA - Baseline'!AW898="Relaxed",1,IF('DATA - Baseline'!AW898="Rushed",2,IF('DATA - Baseline'!AW898="Happy",3,IF('DATA - Baseline'!AW898="Tired",4,""))))</f>
        <v/>
      </c>
      <c r="AX898" s="178" t="str">
        <f>IF('DATA - Baseline'!AX898="Relaxed",1,IF('DATA - Baseline'!AX898="Rushed",2,IF('DATA - Baseline'!AX898="Happy",3,IF('DATA - Baseline'!AX898="Tired",4,""))))</f>
        <v/>
      </c>
      <c r="AY898" s="154"/>
      <c r="AZ898" s="314" t="str">
        <f>IF('DATA - Baseline'!AZ898="Yes",1,IF('DATA - Baseline'!AZ898="No",2,""))</f>
        <v/>
      </c>
      <c r="BA898" s="273"/>
      <c r="BB898" s="159"/>
      <c r="BC898" s="159"/>
      <c r="BE898" s="175"/>
    </row>
    <row r="899" spans="1:57" s="132" customFormat="1" ht="15" x14ac:dyDescent="0.3">
      <c r="A899" s="148"/>
      <c r="B899" s="149"/>
      <c r="C899" s="236" t="str">
        <f t="shared" si="13"/>
        <v/>
      </c>
      <c r="D899" s="198" t="str">
        <f>IF('DATA - Baseline'!D899="","",'DATA - Baseline'!D899)</f>
        <v/>
      </c>
      <c r="E899" s="178" t="str">
        <f>IF('DATA - Baseline'!E899="","",'DATA - Baseline'!E899)</f>
        <v/>
      </c>
      <c r="F899" s="178" t="str">
        <f>IF('DATA - Baseline'!F899="","",'DATA - Baseline'!F899)</f>
        <v/>
      </c>
      <c r="G899" s="178" t="str">
        <f>IF('DATA - Baseline'!G898="","",INDEX(Codes,MATCH('DATA - Baseline'!G898,Modes,0)))</f>
        <v/>
      </c>
      <c r="H899" s="178"/>
      <c r="I899" s="178" t="str">
        <f>IF('DATA - Baseline'!I899="","",INDEX(Codes,MATCH('DATA - Baseline'!I899,Modes,0)))</f>
        <v/>
      </c>
      <c r="J899" s="134"/>
      <c r="K899" s="192" t="str">
        <f>IF('DATA - Baseline'!K899=0,"",IF('DATA - Baseline'!K899="","",'DATA - Baseline'!K899))</f>
        <v/>
      </c>
      <c r="L899" s="192" t="str">
        <f>IF('DATA - Baseline'!L899="Yes",1,IF('DATA - Baseline'!L899="No",2,""))</f>
        <v/>
      </c>
      <c r="M899" s="192" t="str">
        <f>IF('DATA - Baseline'!M899="Yes",1,IF('DATA - Baseline'!M899="No",2,""))</f>
        <v/>
      </c>
      <c r="N899" s="178" t="str">
        <f>IF('DATA - Baseline'!N899="Relaxed",1,IF('DATA - Baseline'!N899="Rushed",2,IF('DATA - Baseline'!N899="Happy",3,IF('DATA - Baseline'!N899="Frustrated",4,IF('DATA - Baseline'!N899="Other",5,"")))))</f>
        <v/>
      </c>
      <c r="O899" s="176"/>
      <c r="P899" s="178" t="str">
        <f>IF('DATA - Baseline'!P899="","",'DATA - Baseline'!P899)</f>
        <v/>
      </c>
      <c r="Q899" s="178" t="str">
        <f>IF('DATA - Baseline'!Q899="Boy",1,IF('DATA - Baseline'!Q899="Girl",2,""))</f>
        <v/>
      </c>
      <c r="R899" s="192" t="str">
        <f>IF('DATA - Baseline'!R899&gt;0,'DATA - Baseline'!R899,"")</f>
        <v/>
      </c>
      <c r="S899" s="178" t="str">
        <f>IF('DATA - Baseline'!S899="Less than 0.5km",1,IF('DATA - Baseline'!S899="0.51 to 1.59km",2,IF('DATA - Baseline'!S899="1.6 to 3km",3,IF('DATA - Baseline'!S899="Over 3km",4, ""))))</f>
        <v/>
      </c>
      <c r="T899" s="126"/>
      <c r="U899" s="135"/>
      <c r="V899" s="135"/>
      <c r="W899" s="135"/>
      <c r="X899" s="135"/>
      <c r="Y899" s="135"/>
      <c r="Z899" s="178" t="str">
        <f>IF('DATA - Baseline'!Z899="STRONGLY AGREE",1,IF('DATA - Baseline'!Z899="AGREE",2,IF('DATA - Baseline'!Z899="DISAGREE",3,IF('DATA - Baseline'!Z899="STRONGLY DISAGREE",4, ""))))</f>
        <v/>
      </c>
      <c r="AA899" s="178" t="str">
        <f>IF(C899="","",(IF(COUNTA('DATA - Baseline'!AB899:AV899)&gt;0,1,2)))</f>
        <v/>
      </c>
      <c r="AB899" s="152"/>
      <c r="AC899" s="153"/>
      <c r="AD899" s="153"/>
      <c r="AE899" s="153"/>
      <c r="AF899" s="153"/>
      <c r="AG899" s="153"/>
      <c r="AH899" s="151"/>
      <c r="AI899" s="156"/>
      <c r="AJ899" s="156"/>
      <c r="AK899" s="156"/>
      <c r="AL899" s="156"/>
      <c r="AM899" s="156"/>
      <c r="AN899" s="156"/>
      <c r="AO899" s="157"/>
      <c r="AP899" s="158"/>
      <c r="AQ899" s="158"/>
      <c r="AR899" s="158"/>
      <c r="AS899" s="158"/>
      <c r="AT899" s="158"/>
      <c r="AU899" s="158"/>
      <c r="AV899" s="158"/>
      <c r="AW899" s="178" t="str">
        <f>IF('DATA - Baseline'!AW899="Relaxed",1,IF('DATA - Baseline'!AW899="Rushed",2,IF('DATA - Baseline'!AW899="Happy",3,IF('DATA - Baseline'!AW899="Tired",4,""))))</f>
        <v/>
      </c>
      <c r="AX899" s="178" t="str">
        <f>IF('DATA - Baseline'!AX899="Relaxed",1,IF('DATA - Baseline'!AX899="Rushed",2,IF('DATA - Baseline'!AX899="Happy",3,IF('DATA - Baseline'!AX899="Tired",4,""))))</f>
        <v/>
      </c>
      <c r="AY899" s="154"/>
      <c r="AZ899" s="314" t="str">
        <f>IF('DATA - Baseline'!AZ899="Yes",1,IF('DATA - Baseline'!AZ899="No",2,""))</f>
        <v/>
      </c>
      <c r="BA899" s="273"/>
      <c r="BB899" s="159"/>
      <c r="BC899" s="159"/>
      <c r="BE899" s="175"/>
    </row>
    <row r="900" spans="1:57" s="132" customFormat="1" ht="15" x14ac:dyDescent="0.3">
      <c r="A900" s="148"/>
      <c r="B900" s="149"/>
      <c r="C900" s="236" t="str">
        <f t="shared" si="13"/>
        <v/>
      </c>
      <c r="D900" s="198" t="str">
        <f>IF('DATA - Baseline'!D900="","",'DATA - Baseline'!D900)</f>
        <v/>
      </c>
      <c r="E900" s="178" t="str">
        <f>IF('DATA - Baseline'!E900="","",'DATA - Baseline'!E900)</f>
        <v/>
      </c>
      <c r="F900" s="178" t="str">
        <f>IF('DATA - Baseline'!F900="","",'DATA - Baseline'!F900)</f>
        <v/>
      </c>
      <c r="G900" s="178" t="str">
        <f>IF('DATA - Baseline'!G899="","",INDEX(Codes,MATCH('DATA - Baseline'!G899,Modes,0)))</f>
        <v/>
      </c>
      <c r="H900" s="178"/>
      <c r="I900" s="178" t="str">
        <f>IF('DATA - Baseline'!I900="","",INDEX(Codes,MATCH('DATA - Baseline'!I900,Modes,0)))</f>
        <v/>
      </c>
      <c r="J900" s="134"/>
      <c r="K900" s="192" t="str">
        <f>IF('DATA - Baseline'!K900=0,"",IF('DATA - Baseline'!K900="","",'DATA - Baseline'!K900))</f>
        <v/>
      </c>
      <c r="L900" s="192" t="str">
        <f>IF('DATA - Baseline'!L900="Yes",1,IF('DATA - Baseline'!L900="No",2,""))</f>
        <v/>
      </c>
      <c r="M900" s="192" t="str">
        <f>IF('DATA - Baseline'!M900="Yes",1,IF('DATA - Baseline'!M900="No",2,""))</f>
        <v/>
      </c>
      <c r="N900" s="178" t="str">
        <f>IF('DATA - Baseline'!N900="Relaxed",1,IF('DATA - Baseline'!N900="Rushed",2,IF('DATA - Baseline'!N900="Happy",3,IF('DATA - Baseline'!N900="Frustrated",4,IF('DATA - Baseline'!N900="Other",5,"")))))</f>
        <v/>
      </c>
      <c r="O900" s="176"/>
      <c r="P900" s="178" t="str">
        <f>IF('DATA - Baseline'!P900="","",'DATA - Baseline'!P900)</f>
        <v/>
      </c>
      <c r="Q900" s="178" t="str">
        <f>IF('DATA - Baseline'!Q900="Boy",1,IF('DATA - Baseline'!Q900="Girl",2,""))</f>
        <v/>
      </c>
      <c r="R900" s="192" t="str">
        <f>IF('DATA - Baseline'!R900&gt;0,'DATA - Baseline'!R900,"")</f>
        <v/>
      </c>
      <c r="S900" s="178" t="str">
        <f>IF('DATA - Baseline'!S900="Less than 0.5km",1,IF('DATA - Baseline'!S900="0.51 to 1.59km",2,IF('DATA - Baseline'!S900="1.6 to 3km",3,IF('DATA - Baseline'!S900="Over 3km",4, ""))))</f>
        <v/>
      </c>
      <c r="T900" s="126"/>
      <c r="U900" s="135"/>
      <c r="V900" s="135"/>
      <c r="W900" s="135"/>
      <c r="X900" s="135"/>
      <c r="Y900" s="135"/>
      <c r="Z900" s="178" t="str">
        <f>IF('DATA - Baseline'!Z900="STRONGLY AGREE",1,IF('DATA - Baseline'!Z900="AGREE",2,IF('DATA - Baseline'!Z900="DISAGREE",3,IF('DATA - Baseline'!Z900="STRONGLY DISAGREE",4, ""))))</f>
        <v/>
      </c>
      <c r="AA900" s="178" t="str">
        <f>IF(C900="","",(IF(COUNTA('DATA - Baseline'!AB900:AV900)&gt;0,1,2)))</f>
        <v/>
      </c>
      <c r="AB900" s="152"/>
      <c r="AC900" s="153"/>
      <c r="AD900" s="153"/>
      <c r="AE900" s="153"/>
      <c r="AF900" s="153"/>
      <c r="AG900" s="153"/>
      <c r="AH900" s="151"/>
      <c r="AI900" s="156"/>
      <c r="AJ900" s="156"/>
      <c r="AK900" s="156"/>
      <c r="AL900" s="156"/>
      <c r="AM900" s="156"/>
      <c r="AN900" s="156"/>
      <c r="AO900" s="157"/>
      <c r="AP900" s="158"/>
      <c r="AQ900" s="158"/>
      <c r="AR900" s="158"/>
      <c r="AS900" s="158"/>
      <c r="AT900" s="158"/>
      <c r="AU900" s="158"/>
      <c r="AV900" s="158"/>
      <c r="AW900" s="178" t="str">
        <f>IF('DATA - Baseline'!AW900="Relaxed",1,IF('DATA - Baseline'!AW900="Rushed",2,IF('DATA - Baseline'!AW900="Happy",3,IF('DATA - Baseline'!AW900="Tired",4,""))))</f>
        <v/>
      </c>
      <c r="AX900" s="178" t="str">
        <f>IF('DATA - Baseline'!AX900="Relaxed",1,IF('DATA - Baseline'!AX900="Rushed",2,IF('DATA - Baseline'!AX900="Happy",3,IF('DATA - Baseline'!AX900="Tired",4,""))))</f>
        <v/>
      </c>
      <c r="AY900" s="154"/>
      <c r="AZ900" s="314" t="str">
        <f>IF('DATA - Baseline'!AZ900="Yes",1,IF('DATA - Baseline'!AZ900="No",2,""))</f>
        <v/>
      </c>
      <c r="BA900" s="273"/>
      <c r="BB900" s="159"/>
      <c r="BC900" s="159"/>
      <c r="BE900" s="175"/>
    </row>
    <row r="901" spans="1:57" s="132" customFormat="1" ht="15" x14ac:dyDescent="0.3">
      <c r="A901" s="148"/>
      <c r="B901" s="149"/>
      <c r="C901" s="236" t="str">
        <f t="shared" si="13"/>
        <v/>
      </c>
      <c r="D901" s="198" t="str">
        <f>IF('DATA - Baseline'!D901="","",'DATA - Baseline'!D901)</f>
        <v/>
      </c>
      <c r="E901" s="178" t="str">
        <f>IF('DATA - Baseline'!E901="","",'DATA - Baseline'!E901)</f>
        <v/>
      </c>
      <c r="F901" s="178" t="str">
        <f>IF('DATA - Baseline'!F901="","",'DATA - Baseline'!F901)</f>
        <v/>
      </c>
      <c r="G901" s="178" t="str">
        <f>IF('DATA - Baseline'!G900="","",INDEX(Codes,MATCH('DATA - Baseline'!G900,Modes,0)))</f>
        <v/>
      </c>
      <c r="H901" s="178"/>
      <c r="I901" s="178" t="str">
        <f>IF('DATA - Baseline'!I901="","",INDEX(Codes,MATCH('DATA - Baseline'!I901,Modes,0)))</f>
        <v/>
      </c>
      <c r="J901" s="134"/>
      <c r="K901" s="192" t="str">
        <f>IF('DATA - Baseline'!K901=0,"",IF('DATA - Baseline'!K901="","",'DATA - Baseline'!K901))</f>
        <v/>
      </c>
      <c r="L901" s="192" t="str">
        <f>IF('DATA - Baseline'!L901="Yes",1,IF('DATA - Baseline'!L901="No",2,""))</f>
        <v/>
      </c>
      <c r="M901" s="192" t="str">
        <f>IF('DATA - Baseline'!M901="Yes",1,IF('DATA - Baseline'!M901="No",2,""))</f>
        <v/>
      </c>
      <c r="N901" s="178" t="str">
        <f>IF('DATA - Baseline'!N901="Relaxed",1,IF('DATA - Baseline'!N901="Rushed",2,IF('DATA - Baseline'!N901="Happy",3,IF('DATA - Baseline'!N901="Frustrated",4,IF('DATA - Baseline'!N901="Other",5,"")))))</f>
        <v/>
      </c>
      <c r="O901" s="176"/>
      <c r="P901" s="178" t="str">
        <f>IF('DATA - Baseline'!P901="","",'DATA - Baseline'!P901)</f>
        <v/>
      </c>
      <c r="Q901" s="178" t="str">
        <f>IF('DATA - Baseline'!Q901="Boy",1,IF('DATA - Baseline'!Q901="Girl",2,""))</f>
        <v/>
      </c>
      <c r="R901" s="192" t="str">
        <f>IF('DATA - Baseline'!R901&gt;0,'DATA - Baseline'!R901,"")</f>
        <v/>
      </c>
      <c r="S901" s="178" t="str">
        <f>IF('DATA - Baseline'!S901="Less than 0.5km",1,IF('DATA - Baseline'!S901="0.51 to 1.59km",2,IF('DATA - Baseline'!S901="1.6 to 3km",3,IF('DATA - Baseline'!S901="Over 3km",4, ""))))</f>
        <v/>
      </c>
      <c r="T901" s="126"/>
      <c r="U901" s="135"/>
      <c r="V901" s="135"/>
      <c r="W901" s="135"/>
      <c r="X901" s="135"/>
      <c r="Y901" s="135"/>
      <c r="Z901" s="178" t="str">
        <f>IF('DATA - Baseline'!Z901="STRONGLY AGREE",1,IF('DATA - Baseline'!Z901="AGREE",2,IF('DATA - Baseline'!Z901="DISAGREE",3,IF('DATA - Baseline'!Z901="STRONGLY DISAGREE",4, ""))))</f>
        <v/>
      </c>
      <c r="AA901" s="178" t="str">
        <f>IF(C901="","",(IF(COUNTA('DATA - Baseline'!AB901:AV901)&gt;0,1,2)))</f>
        <v/>
      </c>
      <c r="AB901" s="152"/>
      <c r="AC901" s="153"/>
      <c r="AD901" s="153"/>
      <c r="AE901" s="153"/>
      <c r="AF901" s="153"/>
      <c r="AG901" s="153"/>
      <c r="AH901" s="151"/>
      <c r="AI901" s="156"/>
      <c r="AJ901" s="156"/>
      <c r="AK901" s="156"/>
      <c r="AL901" s="156"/>
      <c r="AM901" s="156"/>
      <c r="AN901" s="156"/>
      <c r="AO901" s="157"/>
      <c r="AP901" s="158"/>
      <c r="AQ901" s="158"/>
      <c r="AR901" s="158"/>
      <c r="AS901" s="158"/>
      <c r="AT901" s="158"/>
      <c r="AU901" s="158"/>
      <c r="AV901" s="158"/>
      <c r="AW901" s="178" t="str">
        <f>IF('DATA - Baseline'!AW901="Relaxed",1,IF('DATA - Baseline'!AW901="Rushed",2,IF('DATA - Baseline'!AW901="Happy",3,IF('DATA - Baseline'!AW901="Tired",4,""))))</f>
        <v/>
      </c>
      <c r="AX901" s="178" t="str">
        <f>IF('DATA - Baseline'!AX901="Relaxed",1,IF('DATA - Baseline'!AX901="Rushed",2,IF('DATA - Baseline'!AX901="Happy",3,IF('DATA - Baseline'!AX901="Tired",4,""))))</f>
        <v/>
      </c>
      <c r="AY901" s="154"/>
      <c r="AZ901" s="314" t="str">
        <f>IF('DATA - Baseline'!AZ901="Yes",1,IF('DATA - Baseline'!AZ901="No",2,""))</f>
        <v/>
      </c>
      <c r="BA901" s="273"/>
      <c r="BB901" s="159"/>
      <c r="BC901" s="159"/>
      <c r="BE901" s="175"/>
    </row>
    <row r="902" spans="1:57" s="132" customFormat="1" ht="15" x14ac:dyDescent="0.3">
      <c r="A902" s="148"/>
      <c r="B902" s="149"/>
      <c r="C902" s="236" t="str">
        <f t="shared" ref="C902:C965" si="14">IF(D902="","",C901+1)</f>
        <v/>
      </c>
      <c r="D902" s="198" t="str">
        <f>IF('DATA - Baseline'!D902="","",'DATA - Baseline'!D902)</f>
        <v/>
      </c>
      <c r="E902" s="178" t="str">
        <f>IF('DATA - Baseline'!E902="","",'DATA - Baseline'!E902)</f>
        <v/>
      </c>
      <c r="F902" s="178" t="str">
        <f>IF('DATA - Baseline'!F902="","",'DATA - Baseline'!F902)</f>
        <v/>
      </c>
      <c r="G902" s="178" t="str">
        <f>IF('DATA - Baseline'!G901="","",INDEX(Codes,MATCH('DATA - Baseline'!G901,Modes,0)))</f>
        <v/>
      </c>
      <c r="H902" s="178"/>
      <c r="I902" s="178" t="str">
        <f>IF('DATA - Baseline'!I902="","",INDEX(Codes,MATCH('DATA - Baseline'!I902,Modes,0)))</f>
        <v/>
      </c>
      <c r="J902" s="134"/>
      <c r="K902" s="192" t="str">
        <f>IF('DATA - Baseline'!K902=0,"",IF('DATA - Baseline'!K902="","",'DATA - Baseline'!K902))</f>
        <v/>
      </c>
      <c r="L902" s="192" t="str">
        <f>IF('DATA - Baseline'!L902="Yes",1,IF('DATA - Baseline'!L902="No",2,""))</f>
        <v/>
      </c>
      <c r="M902" s="192" t="str">
        <f>IF('DATA - Baseline'!M902="Yes",1,IF('DATA - Baseline'!M902="No",2,""))</f>
        <v/>
      </c>
      <c r="N902" s="178" t="str">
        <f>IF('DATA - Baseline'!N902="Relaxed",1,IF('DATA - Baseline'!N902="Rushed",2,IF('DATA - Baseline'!N902="Happy",3,IF('DATA - Baseline'!N902="Frustrated",4,IF('DATA - Baseline'!N902="Other",5,"")))))</f>
        <v/>
      </c>
      <c r="O902" s="176"/>
      <c r="P902" s="178" t="str">
        <f>IF('DATA - Baseline'!P902="","",'DATA - Baseline'!P902)</f>
        <v/>
      </c>
      <c r="Q902" s="178" t="str">
        <f>IF('DATA - Baseline'!Q902="Boy",1,IF('DATA - Baseline'!Q902="Girl",2,""))</f>
        <v/>
      </c>
      <c r="R902" s="192" t="str">
        <f>IF('DATA - Baseline'!R902&gt;0,'DATA - Baseline'!R902,"")</f>
        <v/>
      </c>
      <c r="S902" s="178" t="str">
        <f>IF('DATA - Baseline'!S902="Less than 0.5km",1,IF('DATA - Baseline'!S902="0.51 to 1.59km",2,IF('DATA - Baseline'!S902="1.6 to 3km",3,IF('DATA - Baseline'!S902="Over 3km",4, ""))))</f>
        <v/>
      </c>
      <c r="T902" s="126"/>
      <c r="U902" s="135"/>
      <c r="V902" s="135"/>
      <c r="W902" s="135"/>
      <c r="X902" s="135"/>
      <c r="Y902" s="135"/>
      <c r="Z902" s="178" t="str">
        <f>IF('DATA - Baseline'!Z902="STRONGLY AGREE",1,IF('DATA - Baseline'!Z902="AGREE",2,IF('DATA - Baseline'!Z902="DISAGREE",3,IF('DATA - Baseline'!Z902="STRONGLY DISAGREE",4, ""))))</f>
        <v/>
      </c>
      <c r="AA902" s="178" t="str">
        <f>IF(C902="","",(IF(COUNTA('DATA - Baseline'!AB902:AV902)&gt;0,1,2)))</f>
        <v/>
      </c>
      <c r="AB902" s="152"/>
      <c r="AC902" s="153"/>
      <c r="AD902" s="153"/>
      <c r="AE902" s="153"/>
      <c r="AF902" s="153"/>
      <c r="AG902" s="153"/>
      <c r="AH902" s="151"/>
      <c r="AI902" s="156"/>
      <c r="AJ902" s="156"/>
      <c r="AK902" s="156"/>
      <c r="AL902" s="156"/>
      <c r="AM902" s="156"/>
      <c r="AN902" s="156"/>
      <c r="AO902" s="157"/>
      <c r="AP902" s="158"/>
      <c r="AQ902" s="158"/>
      <c r="AR902" s="158"/>
      <c r="AS902" s="158"/>
      <c r="AT902" s="158"/>
      <c r="AU902" s="158"/>
      <c r="AV902" s="158"/>
      <c r="AW902" s="178" t="str">
        <f>IF('DATA - Baseline'!AW902="Relaxed",1,IF('DATA - Baseline'!AW902="Rushed",2,IF('DATA - Baseline'!AW902="Happy",3,IF('DATA - Baseline'!AW902="Tired",4,""))))</f>
        <v/>
      </c>
      <c r="AX902" s="178" t="str">
        <f>IF('DATA - Baseline'!AX902="Relaxed",1,IF('DATA - Baseline'!AX902="Rushed",2,IF('DATA - Baseline'!AX902="Happy",3,IF('DATA - Baseline'!AX902="Tired",4,""))))</f>
        <v/>
      </c>
      <c r="AY902" s="154"/>
      <c r="AZ902" s="314" t="str">
        <f>IF('DATA - Baseline'!AZ902="Yes",1,IF('DATA - Baseline'!AZ902="No",2,""))</f>
        <v/>
      </c>
      <c r="BA902" s="273"/>
      <c r="BB902" s="159"/>
      <c r="BC902" s="159"/>
      <c r="BE902" s="175"/>
    </row>
    <row r="903" spans="1:57" s="132" customFormat="1" ht="15" x14ac:dyDescent="0.3">
      <c r="A903" s="148"/>
      <c r="B903" s="149"/>
      <c r="C903" s="236" t="str">
        <f t="shared" si="14"/>
        <v/>
      </c>
      <c r="D903" s="198" t="str">
        <f>IF('DATA - Baseline'!D903="","",'DATA - Baseline'!D903)</f>
        <v/>
      </c>
      <c r="E903" s="178" t="str">
        <f>IF('DATA - Baseline'!E903="","",'DATA - Baseline'!E903)</f>
        <v/>
      </c>
      <c r="F903" s="178" t="str">
        <f>IF('DATA - Baseline'!F903="","",'DATA - Baseline'!F903)</f>
        <v/>
      </c>
      <c r="G903" s="178" t="str">
        <f>IF('DATA - Baseline'!G902="","",INDEX(Codes,MATCH('DATA - Baseline'!G902,Modes,0)))</f>
        <v/>
      </c>
      <c r="H903" s="178"/>
      <c r="I903" s="178" t="str">
        <f>IF('DATA - Baseline'!I903="","",INDEX(Codes,MATCH('DATA - Baseline'!I903,Modes,0)))</f>
        <v/>
      </c>
      <c r="J903" s="134"/>
      <c r="K903" s="192" t="str">
        <f>IF('DATA - Baseline'!K903=0,"",IF('DATA - Baseline'!K903="","",'DATA - Baseline'!K903))</f>
        <v/>
      </c>
      <c r="L903" s="192" t="str">
        <f>IF('DATA - Baseline'!L903="Yes",1,IF('DATA - Baseline'!L903="No",2,""))</f>
        <v/>
      </c>
      <c r="M903" s="192" t="str">
        <f>IF('DATA - Baseline'!M903="Yes",1,IF('DATA - Baseline'!M903="No",2,""))</f>
        <v/>
      </c>
      <c r="N903" s="178" t="str">
        <f>IF('DATA - Baseline'!N903="Relaxed",1,IF('DATA - Baseline'!N903="Rushed",2,IF('DATA - Baseline'!N903="Happy",3,IF('DATA - Baseline'!N903="Frustrated",4,IF('DATA - Baseline'!N903="Other",5,"")))))</f>
        <v/>
      </c>
      <c r="O903" s="176"/>
      <c r="P903" s="178" t="str">
        <f>IF('DATA - Baseline'!P903="","",'DATA - Baseline'!P903)</f>
        <v/>
      </c>
      <c r="Q903" s="178" t="str">
        <f>IF('DATA - Baseline'!Q903="Boy",1,IF('DATA - Baseline'!Q903="Girl",2,""))</f>
        <v/>
      </c>
      <c r="R903" s="192" t="str">
        <f>IF('DATA - Baseline'!R903&gt;0,'DATA - Baseline'!R903,"")</f>
        <v/>
      </c>
      <c r="S903" s="178" t="str">
        <f>IF('DATA - Baseline'!S903="Less than 0.5km",1,IF('DATA - Baseline'!S903="0.51 to 1.59km",2,IF('DATA - Baseline'!S903="1.6 to 3km",3,IF('DATA - Baseline'!S903="Over 3km",4, ""))))</f>
        <v/>
      </c>
      <c r="T903" s="126"/>
      <c r="U903" s="135"/>
      <c r="V903" s="135"/>
      <c r="W903" s="135"/>
      <c r="X903" s="135"/>
      <c r="Y903" s="135"/>
      <c r="Z903" s="178" t="str">
        <f>IF('DATA - Baseline'!Z903="STRONGLY AGREE",1,IF('DATA - Baseline'!Z903="AGREE",2,IF('DATA - Baseline'!Z903="DISAGREE",3,IF('DATA - Baseline'!Z903="STRONGLY DISAGREE",4, ""))))</f>
        <v/>
      </c>
      <c r="AA903" s="178" t="str">
        <f>IF(C903="","",(IF(COUNTA('DATA - Baseline'!AB903:AV903)&gt;0,1,2)))</f>
        <v/>
      </c>
      <c r="AB903" s="152"/>
      <c r="AC903" s="153"/>
      <c r="AD903" s="153"/>
      <c r="AE903" s="153"/>
      <c r="AF903" s="153"/>
      <c r="AG903" s="153"/>
      <c r="AH903" s="151"/>
      <c r="AI903" s="156"/>
      <c r="AJ903" s="156"/>
      <c r="AK903" s="156"/>
      <c r="AL903" s="156"/>
      <c r="AM903" s="156"/>
      <c r="AN903" s="156"/>
      <c r="AO903" s="157"/>
      <c r="AP903" s="158"/>
      <c r="AQ903" s="158"/>
      <c r="AR903" s="158"/>
      <c r="AS903" s="158"/>
      <c r="AT903" s="158"/>
      <c r="AU903" s="158"/>
      <c r="AV903" s="158"/>
      <c r="AW903" s="178" t="str">
        <f>IF('DATA - Baseline'!AW903="Relaxed",1,IF('DATA - Baseline'!AW903="Rushed",2,IF('DATA - Baseline'!AW903="Happy",3,IF('DATA - Baseline'!AW903="Tired",4,""))))</f>
        <v/>
      </c>
      <c r="AX903" s="178" t="str">
        <f>IF('DATA - Baseline'!AX903="Relaxed",1,IF('DATA - Baseline'!AX903="Rushed",2,IF('DATA - Baseline'!AX903="Happy",3,IF('DATA - Baseline'!AX903="Tired",4,""))))</f>
        <v/>
      </c>
      <c r="AY903" s="154"/>
      <c r="AZ903" s="314" t="str">
        <f>IF('DATA - Baseline'!AZ903="Yes",1,IF('DATA - Baseline'!AZ903="No",2,""))</f>
        <v/>
      </c>
      <c r="BA903" s="273"/>
      <c r="BB903" s="159"/>
      <c r="BC903" s="159"/>
      <c r="BE903" s="175"/>
    </row>
    <row r="904" spans="1:57" s="132" customFormat="1" ht="15" x14ac:dyDescent="0.3">
      <c r="A904" s="148"/>
      <c r="B904" s="149"/>
      <c r="C904" s="236" t="str">
        <f t="shared" si="14"/>
        <v/>
      </c>
      <c r="D904" s="198" t="str">
        <f>IF('DATA - Baseline'!D904="","",'DATA - Baseline'!D904)</f>
        <v/>
      </c>
      <c r="E904" s="178" t="str">
        <f>IF('DATA - Baseline'!E904="","",'DATA - Baseline'!E904)</f>
        <v/>
      </c>
      <c r="F904" s="178" t="str">
        <f>IF('DATA - Baseline'!F904="","",'DATA - Baseline'!F904)</f>
        <v/>
      </c>
      <c r="G904" s="178" t="str">
        <f>IF('DATA - Baseline'!G903="","",INDEX(Codes,MATCH('DATA - Baseline'!G903,Modes,0)))</f>
        <v/>
      </c>
      <c r="H904" s="178"/>
      <c r="I904" s="178" t="str">
        <f>IF('DATA - Baseline'!I904="","",INDEX(Codes,MATCH('DATA - Baseline'!I904,Modes,0)))</f>
        <v/>
      </c>
      <c r="J904" s="134"/>
      <c r="K904" s="192" t="str">
        <f>IF('DATA - Baseline'!K904=0,"",IF('DATA - Baseline'!K904="","",'DATA - Baseline'!K904))</f>
        <v/>
      </c>
      <c r="L904" s="192" t="str">
        <f>IF('DATA - Baseline'!L904="Yes",1,IF('DATA - Baseline'!L904="No",2,""))</f>
        <v/>
      </c>
      <c r="M904" s="192" t="str">
        <f>IF('DATA - Baseline'!M904="Yes",1,IF('DATA - Baseline'!M904="No",2,""))</f>
        <v/>
      </c>
      <c r="N904" s="178" t="str">
        <f>IF('DATA - Baseline'!N904="Relaxed",1,IF('DATA - Baseline'!N904="Rushed",2,IF('DATA - Baseline'!N904="Happy",3,IF('DATA - Baseline'!N904="Frustrated",4,IF('DATA - Baseline'!N904="Other",5,"")))))</f>
        <v/>
      </c>
      <c r="O904" s="176"/>
      <c r="P904" s="178" t="str">
        <f>IF('DATA - Baseline'!P904="","",'DATA - Baseline'!P904)</f>
        <v/>
      </c>
      <c r="Q904" s="178" t="str">
        <f>IF('DATA - Baseline'!Q904="Boy",1,IF('DATA - Baseline'!Q904="Girl",2,""))</f>
        <v/>
      </c>
      <c r="R904" s="192" t="str">
        <f>IF('DATA - Baseline'!R904&gt;0,'DATA - Baseline'!R904,"")</f>
        <v/>
      </c>
      <c r="S904" s="178" t="str">
        <f>IF('DATA - Baseline'!S904="Less than 0.5km",1,IF('DATA - Baseline'!S904="0.51 to 1.59km",2,IF('DATA - Baseline'!S904="1.6 to 3km",3,IF('DATA - Baseline'!S904="Over 3km",4, ""))))</f>
        <v/>
      </c>
      <c r="T904" s="126"/>
      <c r="U904" s="135"/>
      <c r="V904" s="135"/>
      <c r="W904" s="135"/>
      <c r="X904" s="135"/>
      <c r="Y904" s="135"/>
      <c r="Z904" s="178" t="str">
        <f>IF('DATA - Baseline'!Z904="STRONGLY AGREE",1,IF('DATA - Baseline'!Z904="AGREE",2,IF('DATA - Baseline'!Z904="DISAGREE",3,IF('DATA - Baseline'!Z904="STRONGLY DISAGREE",4, ""))))</f>
        <v/>
      </c>
      <c r="AA904" s="178" t="str">
        <f>IF(C904="","",(IF(COUNTA('DATA - Baseline'!AB904:AV904)&gt;0,1,2)))</f>
        <v/>
      </c>
      <c r="AB904" s="152"/>
      <c r="AC904" s="153"/>
      <c r="AD904" s="153"/>
      <c r="AE904" s="153"/>
      <c r="AF904" s="153"/>
      <c r="AG904" s="153"/>
      <c r="AH904" s="151"/>
      <c r="AI904" s="156"/>
      <c r="AJ904" s="156"/>
      <c r="AK904" s="156"/>
      <c r="AL904" s="156"/>
      <c r="AM904" s="156"/>
      <c r="AN904" s="156"/>
      <c r="AO904" s="157"/>
      <c r="AP904" s="158"/>
      <c r="AQ904" s="158"/>
      <c r="AR904" s="158"/>
      <c r="AS904" s="158"/>
      <c r="AT904" s="158"/>
      <c r="AU904" s="158"/>
      <c r="AV904" s="158"/>
      <c r="AW904" s="178" t="str">
        <f>IF('DATA - Baseline'!AW904="Relaxed",1,IF('DATA - Baseline'!AW904="Rushed",2,IF('DATA - Baseline'!AW904="Happy",3,IF('DATA - Baseline'!AW904="Tired",4,""))))</f>
        <v/>
      </c>
      <c r="AX904" s="178" t="str">
        <f>IF('DATA - Baseline'!AX904="Relaxed",1,IF('DATA - Baseline'!AX904="Rushed",2,IF('DATA - Baseline'!AX904="Happy",3,IF('DATA - Baseline'!AX904="Tired",4,""))))</f>
        <v/>
      </c>
      <c r="AY904" s="154"/>
      <c r="AZ904" s="314" t="str">
        <f>IF('DATA - Baseline'!AZ904="Yes",1,IF('DATA - Baseline'!AZ904="No",2,""))</f>
        <v/>
      </c>
      <c r="BA904" s="273"/>
      <c r="BB904" s="159"/>
      <c r="BC904" s="159"/>
      <c r="BE904" s="175"/>
    </row>
    <row r="905" spans="1:57" s="132" customFormat="1" ht="15" x14ac:dyDescent="0.3">
      <c r="A905" s="148"/>
      <c r="B905" s="149"/>
      <c r="C905" s="236" t="str">
        <f t="shared" si="14"/>
        <v/>
      </c>
      <c r="D905" s="198" t="str">
        <f>IF('DATA - Baseline'!D905="","",'DATA - Baseline'!D905)</f>
        <v/>
      </c>
      <c r="E905" s="178" t="str">
        <f>IF('DATA - Baseline'!E905="","",'DATA - Baseline'!E905)</f>
        <v/>
      </c>
      <c r="F905" s="178" t="str">
        <f>IF('DATA - Baseline'!F905="","",'DATA - Baseline'!F905)</f>
        <v/>
      </c>
      <c r="G905" s="178" t="str">
        <f>IF('DATA - Baseline'!G904="","",INDEX(Codes,MATCH('DATA - Baseline'!G904,Modes,0)))</f>
        <v/>
      </c>
      <c r="H905" s="178"/>
      <c r="I905" s="178" t="str">
        <f>IF('DATA - Baseline'!I905="","",INDEX(Codes,MATCH('DATA - Baseline'!I905,Modes,0)))</f>
        <v/>
      </c>
      <c r="J905" s="134"/>
      <c r="K905" s="192" t="str">
        <f>IF('DATA - Baseline'!K905=0,"",IF('DATA - Baseline'!K905="","",'DATA - Baseline'!K905))</f>
        <v/>
      </c>
      <c r="L905" s="192" t="str">
        <f>IF('DATA - Baseline'!L905="Yes",1,IF('DATA - Baseline'!L905="No",2,""))</f>
        <v/>
      </c>
      <c r="M905" s="192" t="str">
        <f>IF('DATA - Baseline'!M905="Yes",1,IF('DATA - Baseline'!M905="No",2,""))</f>
        <v/>
      </c>
      <c r="N905" s="178" t="str">
        <f>IF('DATA - Baseline'!N905="Relaxed",1,IF('DATA - Baseline'!N905="Rushed",2,IF('DATA - Baseline'!N905="Happy",3,IF('DATA - Baseline'!N905="Frustrated",4,IF('DATA - Baseline'!N905="Other",5,"")))))</f>
        <v/>
      </c>
      <c r="O905" s="176"/>
      <c r="P905" s="178" t="str">
        <f>IF('DATA - Baseline'!P905="","",'DATA - Baseline'!P905)</f>
        <v/>
      </c>
      <c r="Q905" s="178" t="str">
        <f>IF('DATA - Baseline'!Q905="Boy",1,IF('DATA - Baseline'!Q905="Girl",2,""))</f>
        <v/>
      </c>
      <c r="R905" s="192" t="str">
        <f>IF('DATA - Baseline'!R905&gt;0,'DATA - Baseline'!R905,"")</f>
        <v/>
      </c>
      <c r="S905" s="178" t="str">
        <f>IF('DATA - Baseline'!S905="Less than 0.5km",1,IF('DATA - Baseline'!S905="0.51 to 1.59km",2,IF('DATA - Baseline'!S905="1.6 to 3km",3,IF('DATA - Baseline'!S905="Over 3km",4, ""))))</f>
        <v/>
      </c>
      <c r="T905" s="126"/>
      <c r="U905" s="135"/>
      <c r="V905" s="135"/>
      <c r="W905" s="135"/>
      <c r="X905" s="135"/>
      <c r="Y905" s="135"/>
      <c r="Z905" s="178" t="str">
        <f>IF('DATA - Baseline'!Z905="STRONGLY AGREE",1,IF('DATA - Baseline'!Z905="AGREE",2,IF('DATA - Baseline'!Z905="DISAGREE",3,IF('DATA - Baseline'!Z905="STRONGLY DISAGREE",4, ""))))</f>
        <v/>
      </c>
      <c r="AA905" s="178" t="str">
        <f>IF(C905="","",(IF(COUNTA('DATA - Baseline'!AB905:AV905)&gt;0,1,2)))</f>
        <v/>
      </c>
      <c r="AB905" s="152"/>
      <c r="AC905" s="153"/>
      <c r="AD905" s="153"/>
      <c r="AE905" s="153"/>
      <c r="AF905" s="153"/>
      <c r="AG905" s="153"/>
      <c r="AH905" s="151"/>
      <c r="AI905" s="156"/>
      <c r="AJ905" s="156"/>
      <c r="AK905" s="156"/>
      <c r="AL905" s="156"/>
      <c r="AM905" s="156"/>
      <c r="AN905" s="156"/>
      <c r="AO905" s="157"/>
      <c r="AP905" s="158"/>
      <c r="AQ905" s="158"/>
      <c r="AR905" s="158"/>
      <c r="AS905" s="158"/>
      <c r="AT905" s="158"/>
      <c r="AU905" s="158"/>
      <c r="AV905" s="158"/>
      <c r="AW905" s="178" t="str">
        <f>IF('DATA - Baseline'!AW905="Relaxed",1,IF('DATA - Baseline'!AW905="Rushed",2,IF('DATA - Baseline'!AW905="Happy",3,IF('DATA - Baseline'!AW905="Tired",4,""))))</f>
        <v/>
      </c>
      <c r="AX905" s="178" t="str">
        <f>IF('DATA - Baseline'!AX905="Relaxed",1,IF('DATA - Baseline'!AX905="Rushed",2,IF('DATA - Baseline'!AX905="Happy",3,IF('DATA - Baseline'!AX905="Tired",4,""))))</f>
        <v/>
      </c>
      <c r="AY905" s="154"/>
      <c r="AZ905" s="314" t="str">
        <f>IF('DATA - Baseline'!AZ905="Yes",1,IF('DATA - Baseline'!AZ905="No",2,""))</f>
        <v/>
      </c>
      <c r="BA905" s="273"/>
      <c r="BB905" s="159"/>
      <c r="BC905" s="159"/>
      <c r="BE905" s="175"/>
    </row>
    <row r="906" spans="1:57" s="132" customFormat="1" ht="15" x14ac:dyDescent="0.3">
      <c r="A906" s="148"/>
      <c r="B906" s="149"/>
      <c r="C906" s="236" t="str">
        <f t="shared" si="14"/>
        <v/>
      </c>
      <c r="D906" s="198" t="str">
        <f>IF('DATA - Baseline'!D906="","",'DATA - Baseline'!D906)</f>
        <v/>
      </c>
      <c r="E906" s="178" t="str">
        <f>IF('DATA - Baseline'!E906="","",'DATA - Baseline'!E906)</f>
        <v/>
      </c>
      <c r="F906" s="178" t="str">
        <f>IF('DATA - Baseline'!F906="","",'DATA - Baseline'!F906)</f>
        <v/>
      </c>
      <c r="G906" s="178" t="str">
        <f>IF('DATA - Baseline'!G905="","",INDEX(Codes,MATCH('DATA - Baseline'!G905,Modes,0)))</f>
        <v/>
      </c>
      <c r="H906" s="178"/>
      <c r="I906" s="178" t="str">
        <f>IF('DATA - Baseline'!I906="","",INDEX(Codes,MATCH('DATA - Baseline'!I906,Modes,0)))</f>
        <v/>
      </c>
      <c r="J906" s="134"/>
      <c r="K906" s="192" t="str">
        <f>IF('DATA - Baseline'!K906=0,"",IF('DATA - Baseline'!K906="","",'DATA - Baseline'!K906))</f>
        <v/>
      </c>
      <c r="L906" s="192" t="str">
        <f>IF('DATA - Baseline'!L906="Yes",1,IF('DATA - Baseline'!L906="No",2,""))</f>
        <v/>
      </c>
      <c r="M906" s="192" t="str">
        <f>IF('DATA - Baseline'!M906="Yes",1,IF('DATA - Baseline'!M906="No",2,""))</f>
        <v/>
      </c>
      <c r="N906" s="178" t="str">
        <f>IF('DATA - Baseline'!N906="Relaxed",1,IF('DATA - Baseline'!N906="Rushed",2,IF('DATA - Baseline'!N906="Happy",3,IF('DATA - Baseline'!N906="Frustrated",4,IF('DATA - Baseline'!N906="Other",5,"")))))</f>
        <v/>
      </c>
      <c r="O906" s="176"/>
      <c r="P906" s="178" t="str">
        <f>IF('DATA - Baseline'!P906="","",'DATA - Baseline'!P906)</f>
        <v/>
      </c>
      <c r="Q906" s="178" t="str">
        <f>IF('DATA - Baseline'!Q906="Boy",1,IF('DATA - Baseline'!Q906="Girl",2,""))</f>
        <v/>
      </c>
      <c r="R906" s="192" t="str">
        <f>IF('DATA - Baseline'!R906&gt;0,'DATA - Baseline'!R906,"")</f>
        <v/>
      </c>
      <c r="S906" s="178" t="str">
        <f>IF('DATA - Baseline'!S906="Less than 0.5km",1,IF('DATA - Baseline'!S906="0.51 to 1.59km",2,IF('DATA - Baseline'!S906="1.6 to 3km",3,IF('DATA - Baseline'!S906="Over 3km",4, ""))))</f>
        <v/>
      </c>
      <c r="T906" s="126"/>
      <c r="U906" s="135"/>
      <c r="V906" s="135"/>
      <c r="W906" s="135"/>
      <c r="X906" s="135"/>
      <c r="Y906" s="135"/>
      <c r="Z906" s="178" t="str">
        <f>IF('DATA - Baseline'!Z906="STRONGLY AGREE",1,IF('DATA - Baseline'!Z906="AGREE",2,IF('DATA - Baseline'!Z906="DISAGREE",3,IF('DATA - Baseline'!Z906="STRONGLY DISAGREE",4, ""))))</f>
        <v/>
      </c>
      <c r="AA906" s="178" t="str">
        <f>IF(C906="","",(IF(COUNTA('DATA - Baseline'!AB906:AV906)&gt;0,1,2)))</f>
        <v/>
      </c>
      <c r="AB906" s="152"/>
      <c r="AC906" s="153"/>
      <c r="AD906" s="153"/>
      <c r="AE906" s="153"/>
      <c r="AF906" s="153"/>
      <c r="AG906" s="153"/>
      <c r="AH906" s="151"/>
      <c r="AI906" s="156"/>
      <c r="AJ906" s="156"/>
      <c r="AK906" s="156"/>
      <c r="AL906" s="156"/>
      <c r="AM906" s="156"/>
      <c r="AN906" s="156"/>
      <c r="AO906" s="157"/>
      <c r="AP906" s="158"/>
      <c r="AQ906" s="158"/>
      <c r="AR906" s="158"/>
      <c r="AS906" s="158"/>
      <c r="AT906" s="158"/>
      <c r="AU906" s="158"/>
      <c r="AV906" s="158"/>
      <c r="AW906" s="178" t="str">
        <f>IF('DATA - Baseline'!AW906="Relaxed",1,IF('DATA - Baseline'!AW906="Rushed",2,IF('DATA - Baseline'!AW906="Happy",3,IF('DATA - Baseline'!AW906="Tired",4,""))))</f>
        <v/>
      </c>
      <c r="AX906" s="178" t="str">
        <f>IF('DATA - Baseline'!AX906="Relaxed",1,IF('DATA - Baseline'!AX906="Rushed",2,IF('DATA - Baseline'!AX906="Happy",3,IF('DATA - Baseline'!AX906="Tired",4,""))))</f>
        <v/>
      </c>
      <c r="AY906" s="154"/>
      <c r="AZ906" s="314" t="str">
        <f>IF('DATA - Baseline'!AZ906="Yes",1,IF('DATA - Baseline'!AZ906="No",2,""))</f>
        <v/>
      </c>
      <c r="BA906" s="273"/>
      <c r="BB906" s="159"/>
      <c r="BC906" s="159"/>
      <c r="BE906" s="175"/>
    </row>
    <row r="907" spans="1:57" s="132" customFormat="1" ht="15" x14ac:dyDescent="0.3">
      <c r="A907" s="148"/>
      <c r="B907" s="149"/>
      <c r="C907" s="236" t="str">
        <f t="shared" si="14"/>
        <v/>
      </c>
      <c r="D907" s="198" t="str">
        <f>IF('DATA - Baseline'!D907="","",'DATA - Baseline'!D907)</f>
        <v/>
      </c>
      <c r="E907" s="178" t="str">
        <f>IF('DATA - Baseline'!E907="","",'DATA - Baseline'!E907)</f>
        <v/>
      </c>
      <c r="F907" s="178" t="str">
        <f>IF('DATA - Baseline'!F907="","",'DATA - Baseline'!F907)</f>
        <v/>
      </c>
      <c r="G907" s="178" t="str">
        <f>IF('DATA - Baseline'!G906="","",INDEX(Codes,MATCH('DATA - Baseline'!G906,Modes,0)))</f>
        <v/>
      </c>
      <c r="H907" s="178"/>
      <c r="I907" s="178" t="str">
        <f>IF('DATA - Baseline'!I907="","",INDEX(Codes,MATCH('DATA - Baseline'!I907,Modes,0)))</f>
        <v/>
      </c>
      <c r="J907" s="134"/>
      <c r="K907" s="192" t="str">
        <f>IF('DATA - Baseline'!K907=0,"",IF('DATA - Baseline'!K907="","",'DATA - Baseline'!K907))</f>
        <v/>
      </c>
      <c r="L907" s="192" t="str">
        <f>IF('DATA - Baseline'!L907="Yes",1,IF('DATA - Baseline'!L907="No",2,""))</f>
        <v/>
      </c>
      <c r="M907" s="192" t="str">
        <f>IF('DATA - Baseline'!M907="Yes",1,IF('DATA - Baseline'!M907="No",2,""))</f>
        <v/>
      </c>
      <c r="N907" s="178" t="str">
        <f>IF('DATA - Baseline'!N907="Relaxed",1,IF('DATA - Baseline'!N907="Rushed",2,IF('DATA - Baseline'!N907="Happy",3,IF('DATA - Baseline'!N907="Frustrated",4,IF('DATA - Baseline'!N907="Other",5,"")))))</f>
        <v/>
      </c>
      <c r="O907" s="176"/>
      <c r="P907" s="178" t="str">
        <f>IF('DATA - Baseline'!P907="","",'DATA - Baseline'!P907)</f>
        <v/>
      </c>
      <c r="Q907" s="178" t="str">
        <f>IF('DATA - Baseline'!Q907="Boy",1,IF('DATA - Baseline'!Q907="Girl",2,""))</f>
        <v/>
      </c>
      <c r="R907" s="192" t="str">
        <f>IF('DATA - Baseline'!R907&gt;0,'DATA - Baseline'!R907,"")</f>
        <v/>
      </c>
      <c r="S907" s="178" t="str">
        <f>IF('DATA - Baseline'!S907="Less than 0.5km",1,IF('DATA - Baseline'!S907="0.51 to 1.59km",2,IF('DATA - Baseline'!S907="1.6 to 3km",3,IF('DATA - Baseline'!S907="Over 3km",4, ""))))</f>
        <v/>
      </c>
      <c r="T907" s="126"/>
      <c r="U907" s="135"/>
      <c r="V907" s="135"/>
      <c r="W907" s="135"/>
      <c r="X907" s="135"/>
      <c r="Y907" s="135"/>
      <c r="Z907" s="178" t="str">
        <f>IF('DATA - Baseline'!Z907="STRONGLY AGREE",1,IF('DATA - Baseline'!Z907="AGREE",2,IF('DATA - Baseline'!Z907="DISAGREE",3,IF('DATA - Baseline'!Z907="STRONGLY DISAGREE",4, ""))))</f>
        <v/>
      </c>
      <c r="AA907" s="178" t="str">
        <f>IF(C907="","",(IF(COUNTA('DATA - Baseline'!AB907:AV907)&gt;0,1,2)))</f>
        <v/>
      </c>
      <c r="AB907" s="152"/>
      <c r="AC907" s="153"/>
      <c r="AD907" s="153"/>
      <c r="AE907" s="153"/>
      <c r="AF907" s="153"/>
      <c r="AG907" s="153"/>
      <c r="AH907" s="151"/>
      <c r="AI907" s="156"/>
      <c r="AJ907" s="156"/>
      <c r="AK907" s="156"/>
      <c r="AL907" s="156"/>
      <c r="AM907" s="156"/>
      <c r="AN907" s="156"/>
      <c r="AO907" s="157"/>
      <c r="AP907" s="158"/>
      <c r="AQ907" s="158"/>
      <c r="AR907" s="158"/>
      <c r="AS907" s="158"/>
      <c r="AT907" s="158"/>
      <c r="AU907" s="158"/>
      <c r="AV907" s="158"/>
      <c r="AW907" s="178" t="str">
        <f>IF('DATA - Baseline'!AW907="Relaxed",1,IF('DATA - Baseline'!AW907="Rushed",2,IF('DATA - Baseline'!AW907="Happy",3,IF('DATA - Baseline'!AW907="Tired",4,""))))</f>
        <v/>
      </c>
      <c r="AX907" s="178" t="str">
        <f>IF('DATA - Baseline'!AX907="Relaxed",1,IF('DATA - Baseline'!AX907="Rushed",2,IF('DATA - Baseline'!AX907="Happy",3,IF('DATA - Baseline'!AX907="Tired",4,""))))</f>
        <v/>
      </c>
      <c r="AY907" s="154"/>
      <c r="AZ907" s="314" t="str">
        <f>IF('DATA - Baseline'!AZ907="Yes",1,IF('DATA - Baseline'!AZ907="No",2,""))</f>
        <v/>
      </c>
      <c r="BA907" s="273"/>
      <c r="BB907" s="159"/>
      <c r="BC907" s="159"/>
      <c r="BE907" s="175"/>
    </row>
    <row r="908" spans="1:57" s="132" customFormat="1" ht="15" x14ac:dyDescent="0.3">
      <c r="A908" s="148"/>
      <c r="B908" s="149"/>
      <c r="C908" s="236" t="str">
        <f t="shared" si="14"/>
        <v/>
      </c>
      <c r="D908" s="198" t="str">
        <f>IF('DATA - Baseline'!D908="","",'DATA - Baseline'!D908)</f>
        <v/>
      </c>
      <c r="E908" s="178" t="str">
        <f>IF('DATA - Baseline'!E908="","",'DATA - Baseline'!E908)</f>
        <v/>
      </c>
      <c r="F908" s="178" t="str">
        <f>IF('DATA - Baseline'!F908="","",'DATA - Baseline'!F908)</f>
        <v/>
      </c>
      <c r="G908" s="178" t="str">
        <f>IF('DATA - Baseline'!G907="","",INDEX(Codes,MATCH('DATA - Baseline'!G907,Modes,0)))</f>
        <v/>
      </c>
      <c r="H908" s="178"/>
      <c r="I908" s="178" t="str">
        <f>IF('DATA - Baseline'!I908="","",INDEX(Codes,MATCH('DATA - Baseline'!I908,Modes,0)))</f>
        <v/>
      </c>
      <c r="J908" s="134"/>
      <c r="K908" s="192" t="str">
        <f>IF('DATA - Baseline'!K908=0,"",IF('DATA - Baseline'!K908="","",'DATA - Baseline'!K908))</f>
        <v/>
      </c>
      <c r="L908" s="192" t="str">
        <f>IF('DATA - Baseline'!L908="Yes",1,IF('DATA - Baseline'!L908="No",2,""))</f>
        <v/>
      </c>
      <c r="M908" s="192" t="str">
        <f>IF('DATA - Baseline'!M908="Yes",1,IF('DATA - Baseline'!M908="No",2,""))</f>
        <v/>
      </c>
      <c r="N908" s="178" t="str">
        <f>IF('DATA - Baseline'!N908="Relaxed",1,IF('DATA - Baseline'!N908="Rushed",2,IF('DATA - Baseline'!N908="Happy",3,IF('DATA - Baseline'!N908="Frustrated",4,IF('DATA - Baseline'!N908="Other",5,"")))))</f>
        <v/>
      </c>
      <c r="O908" s="176"/>
      <c r="P908" s="178" t="str">
        <f>IF('DATA - Baseline'!P908="","",'DATA - Baseline'!P908)</f>
        <v/>
      </c>
      <c r="Q908" s="178" t="str">
        <f>IF('DATA - Baseline'!Q908="Boy",1,IF('DATA - Baseline'!Q908="Girl",2,""))</f>
        <v/>
      </c>
      <c r="R908" s="192" t="str">
        <f>IF('DATA - Baseline'!R908&gt;0,'DATA - Baseline'!R908,"")</f>
        <v/>
      </c>
      <c r="S908" s="178" t="str">
        <f>IF('DATA - Baseline'!S908="Less than 0.5km",1,IF('DATA - Baseline'!S908="0.51 to 1.59km",2,IF('DATA - Baseline'!S908="1.6 to 3km",3,IF('DATA - Baseline'!S908="Over 3km",4, ""))))</f>
        <v/>
      </c>
      <c r="T908" s="126"/>
      <c r="U908" s="135"/>
      <c r="V908" s="135"/>
      <c r="W908" s="135"/>
      <c r="X908" s="135"/>
      <c r="Y908" s="135"/>
      <c r="Z908" s="178" t="str">
        <f>IF('DATA - Baseline'!Z908="STRONGLY AGREE",1,IF('DATA - Baseline'!Z908="AGREE",2,IF('DATA - Baseline'!Z908="DISAGREE",3,IF('DATA - Baseline'!Z908="STRONGLY DISAGREE",4, ""))))</f>
        <v/>
      </c>
      <c r="AA908" s="178" t="str">
        <f>IF(C908="","",(IF(COUNTA('DATA - Baseline'!AB908:AV908)&gt;0,1,2)))</f>
        <v/>
      </c>
      <c r="AB908" s="152"/>
      <c r="AC908" s="153"/>
      <c r="AD908" s="153"/>
      <c r="AE908" s="153"/>
      <c r="AF908" s="153"/>
      <c r="AG908" s="153"/>
      <c r="AH908" s="151"/>
      <c r="AI908" s="156"/>
      <c r="AJ908" s="156"/>
      <c r="AK908" s="156"/>
      <c r="AL908" s="156"/>
      <c r="AM908" s="156"/>
      <c r="AN908" s="156"/>
      <c r="AO908" s="157"/>
      <c r="AP908" s="158"/>
      <c r="AQ908" s="158"/>
      <c r="AR908" s="158"/>
      <c r="AS908" s="158"/>
      <c r="AT908" s="158"/>
      <c r="AU908" s="158"/>
      <c r="AV908" s="158"/>
      <c r="AW908" s="178" t="str">
        <f>IF('DATA - Baseline'!AW908="Relaxed",1,IF('DATA - Baseline'!AW908="Rushed",2,IF('DATA - Baseline'!AW908="Happy",3,IF('DATA - Baseline'!AW908="Tired",4,""))))</f>
        <v/>
      </c>
      <c r="AX908" s="178" t="str">
        <f>IF('DATA - Baseline'!AX908="Relaxed",1,IF('DATA - Baseline'!AX908="Rushed",2,IF('DATA - Baseline'!AX908="Happy",3,IF('DATA - Baseline'!AX908="Tired",4,""))))</f>
        <v/>
      </c>
      <c r="AY908" s="154"/>
      <c r="AZ908" s="314" t="str">
        <f>IF('DATA - Baseline'!AZ908="Yes",1,IF('DATA - Baseline'!AZ908="No",2,""))</f>
        <v/>
      </c>
      <c r="BA908" s="273"/>
      <c r="BB908" s="159"/>
      <c r="BC908" s="159"/>
      <c r="BE908" s="175"/>
    </row>
    <row r="909" spans="1:57" s="132" customFormat="1" ht="15" x14ac:dyDescent="0.3">
      <c r="A909" s="148"/>
      <c r="B909" s="149"/>
      <c r="C909" s="236" t="str">
        <f t="shared" si="14"/>
        <v/>
      </c>
      <c r="D909" s="198" t="str">
        <f>IF('DATA - Baseline'!D909="","",'DATA - Baseline'!D909)</f>
        <v/>
      </c>
      <c r="E909" s="178" t="str">
        <f>IF('DATA - Baseline'!E909="","",'DATA - Baseline'!E909)</f>
        <v/>
      </c>
      <c r="F909" s="178" t="str">
        <f>IF('DATA - Baseline'!F909="","",'DATA - Baseline'!F909)</f>
        <v/>
      </c>
      <c r="G909" s="178" t="str">
        <f>IF('DATA - Baseline'!G908="","",INDEX(Codes,MATCH('DATA - Baseline'!G908,Modes,0)))</f>
        <v/>
      </c>
      <c r="H909" s="178"/>
      <c r="I909" s="178" t="str">
        <f>IF('DATA - Baseline'!I909="","",INDEX(Codes,MATCH('DATA - Baseline'!I909,Modes,0)))</f>
        <v/>
      </c>
      <c r="J909" s="134"/>
      <c r="K909" s="192" t="str">
        <f>IF('DATA - Baseline'!K909=0,"",IF('DATA - Baseline'!K909="","",'DATA - Baseline'!K909))</f>
        <v/>
      </c>
      <c r="L909" s="192" t="str">
        <f>IF('DATA - Baseline'!L909="Yes",1,IF('DATA - Baseline'!L909="No",2,""))</f>
        <v/>
      </c>
      <c r="M909" s="192" t="str">
        <f>IF('DATA - Baseline'!M909="Yes",1,IF('DATA - Baseline'!M909="No",2,""))</f>
        <v/>
      </c>
      <c r="N909" s="178" t="str">
        <f>IF('DATA - Baseline'!N909="Relaxed",1,IF('DATA - Baseline'!N909="Rushed",2,IF('DATA - Baseline'!N909="Happy",3,IF('DATA - Baseline'!N909="Frustrated",4,IF('DATA - Baseline'!N909="Other",5,"")))))</f>
        <v/>
      </c>
      <c r="O909" s="176"/>
      <c r="P909" s="178" t="str">
        <f>IF('DATA - Baseline'!P909="","",'DATA - Baseline'!P909)</f>
        <v/>
      </c>
      <c r="Q909" s="178" t="str">
        <f>IF('DATA - Baseline'!Q909="Boy",1,IF('DATA - Baseline'!Q909="Girl",2,""))</f>
        <v/>
      </c>
      <c r="R909" s="192" t="str">
        <f>IF('DATA - Baseline'!R909&gt;0,'DATA - Baseline'!R909,"")</f>
        <v/>
      </c>
      <c r="S909" s="178" t="str">
        <f>IF('DATA - Baseline'!S909="Less than 0.5km",1,IF('DATA - Baseline'!S909="0.51 to 1.59km",2,IF('DATA - Baseline'!S909="1.6 to 3km",3,IF('DATA - Baseline'!S909="Over 3km",4, ""))))</f>
        <v/>
      </c>
      <c r="T909" s="126"/>
      <c r="U909" s="135"/>
      <c r="V909" s="135"/>
      <c r="W909" s="135"/>
      <c r="X909" s="135"/>
      <c r="Y909" s="135"/>
      <c r="Z909" s="178" t="str">
        <f>IF('DATA - Baseline'!Z909="STRONGLY AGREE",1,IF('DATA - Baseline'!Z909="AGREE",2,IF('DATA - Baseline'!Z909="DISAGREE",3,IF('DATA - Baseline'!Z909="STRONGLY DISAGREE",4, ""))))</f>
        <v/>
      </c>
      <c r="AA909" s="178" t="str">
        <f>IF(C909="","",(IF(COUNTA('DATA - Baseline'!AB909:AV909)&gt;0,1,2)))</f>
        <v/>
      </c>
      <c r="AB909" s="152"/>
      <c r="AC909" s="153"/>
      <c r="AD909" s="153"/>
      <c r="AE909" s="153"/>
      <c r="AF909" s="153"/>
      <c r="AG909" s="153"/>
      <c r="AH909" s="151"/>
      <c r="AI909" s="156"/>
      <c r="AJ909" s="156"/>
      <c r="AK909" s="156"/>
      <c r="AL909" s="156"/>
      <c r="AM909" s="156"/>
      <c r="AN909" s="156"/>
      <c r="AO909" s="157"/>
      <c r="AP909" s="158"/>
      <c r="AQ909" s="158"/>
      <c r="AR909" s="158"/>
      <c r="AS909" s="158"/>
      <c r="AT909" s="158"/>
      <c r="AU909" s="158"/>
      <c r="AV909" s="158"/>
      <c r="AW909" s="178" t="str">
        <f>IF('DATA - Baseline'!AW909="Relaxed",1,IF('DATA - Baseline'!AW909="Rushed",2,IF('DATA - Baseline'!AW909="Happy",3,IF('DATA - Baseline'!AW909="Tired",4,""))))</f>
        <v/>
      </c>
      <c r="AX909" s="178" t="str">
        <f>IF('DATA - Baseline'!AX909="Relaxed",1,IF('DATA - Baseline'!AX909="Rushed",2,IF('DATA - Baseline'!AX909="Happy",3,IF('DATA - Baseline'!AX909="Tired",4,""))))</f>
        <v/>
      </c>
      <c r="AY909" s="154"/>
      <c r="AZ909" s="314" t="str">
        <f>IF('DATA - Baseline'!AZ909="Yes",1,IF('DATA - Baseline'!AZ909="No",2,""))</f>
        <v/>
      </c>
      <c r="BA909" s="273"/>
      <c r="BB909" s="159"/>
      <c r="BC909" s="159"/>
      <c r="BE909" s="175"/>
    </row>
    <row r="910" spans="1:57" s="132" customFormat="1" ht="15" x14ac:dyDescent="0.3">
      <c r="A910" s="148"/>
      <c r="B910" s="149"/>
      <c r="C910" s="236" t="str">
        <f t="shared" si="14"/>
        <v/>
      </c>
      <c r="D910" s="198" t="str">
        <f>IF('DATA - Baseline'!D910="","",'DATA - Baseline'!D910)</f>
        <v/>
      </c>
      <c r="E910" s="178" t="str">
        <f>IF('DATA - Baseline'!E910="","",'DATA - Baseline'!E910)</f>
        <v/>
      </c>
      <c r="F910" s="178" t="str">
        <f>IF('DATA - Baseline'!F910="","",'DATA - Baseline'!F910)</f>
        <v/>
      </c>
      <c r="G910" s="178" t="str">
        <f>IF('DATA - Baseline'!G909="","",INDEX(Codes,MATCH('DATA - Baseline'!G909,Modes,0)))</f>
        <v/>
      </c>
      <c r="H910" s="178"/>
      <c r="I910" s="178" t="str">
        <f>IF('DATA - Baseline'!I910="","",INDEX(Codes,MATCH('DATA - Baseline'!I910,Modes,0)))</f>
        <v/>
      </c>
      <c r="J910" s="134"/>
      <c r="K910" s="192" t="str">
        <f>IF('DATA - Baseline'!K910=0,"",IF('DATA - Baseline'!K910="","",'DATA - Baseline'!K910))</f>
        <v/>
      </c>
      <c r="L910" s="192" t="str">
        <f>IF('DATA - Baseline'!L910="Yes",1,IF('DATA - Baseline'!L910="No",2,""))</f>
        <v/>
      </c>
      <c r="M910" s="192" t="str">
        <f>IF('DATA - Baseline'!M910="Yes",1,IF('DATA - Baseline'!M910="No",2,""))</f>
        <v/>
      </c>
      <c r="N910" s="178" t="str">
        <f>IF('DATA - Baseline'!N910="Relaxed",1,IF('DATA - Baseline'!N910="Rushed",2,IF('DATA - Baseline'!N910="Happy",3,IF('DATA - Baseline'!N910="Frustrated",4,IF('DATA - Baseline'!N910="Other",5,"")))))</f>
        <v/>
      </c>
      <c r="O910" s="176"/>
      <c r="P910" s="178" t="str">
        <f>IF('DATA - Baseline'!P910="","",'DATA - Baseline'!P910)</f>
        <v/>
      </c>
      <c r="Q910" s="178" t="str">
        <f>IF('DATA - Baseline'!Q910="Boy",1,IF('DATA - Baseline'!Q910="Girl",2,""))</f>
        <v/>
      </c>
      <c r="R910" s="192" t="str">
        <f>IF('DATA - Baseline'!R910&gt;0,'DATA - Baseline'!R910,"")</f>
        <v/>
      </c>
      <c r="S910" s="178" t="str">
        <f>IF('DATA - Baseline'!S910="Less than 0.5km",1,IF('DATA - Baseline'!S910="0.51 to 1.59km",2,IF('DATA - Baseline'!S910="1.6 to 3km",3,IF('DATA - Baseline'!S910="Over 3km",4, ""))))</f>
        <v/>
      </c>
      <c r="T910" s="126"/>
      <c r="U910" s="135"/>
      <c r="V910" s="135"/>
      <c r="W910" s="135"/>
      <c r="X910" s="135"/>
      <c r="Y910" s="135"/>
      <c r="Z910" s="178" t="str">
        <f>IF('DATA - Baseline'!Z910="STRONGLY AGREE",1,IF('DATA - Baseline'!Z910="AGREE",2,IF('DATA - Baseline'!Z910="DISAGREE",3,IF('DATA - Baseline'!Z910="STRONGLY DISAGREE",4, ""))))</f>
        <v/>
      </c>
      <c r="AA910" s="178" t="str">
        <f>IF(C910="","",(IF(COUNTA('DATA - Baseline'!AB910:AV910)&gt;0,1,2)))</f>
        <v/>
      </c>
      <c r="AB910" s="152"/>
      <c r="AC910" s="153"/>
      <c r="AD910" s="153"/>
      <c r="AE910" s="153"/>
      <c r="AF910" s="153"/>
      <c r="AG910" s="153"/>
      <c r="AH910" s="151"/>
      <c r="AI910" s="156"/>
      <c r="AJ910" s="156"/>
      <c r="AK910" s="156"/>
      <c r="AL910" s="156"/>
      <c r="AM910" s="156"/>
      <c r="AN910" s="156"/>
      <c r="AO910" s="157"/>
      <c r="AP910" s="158"/>
      <c r="AQ910" s="158"/>
      <c r="AR910" s="158"/>
      <c r="AS910" s="158"/>
      <c r="AT910" s="158"/>
      <c r="AU910" s="158"/>
      <c r="AV910" s="158"/>
      <c r="AW910" s="178" t="str">
        <f>IF('DATA - Baseline'!AW910="Relaxed",1,IF('DATA - Baseline'!AW910="Rushed",2,IF('DATA - Baseline'!AW910="Happy",3,IF('DATA - Baseline'!AW910="Tired",4,""))))</f>
        <v/>
      </c>
      <c r="AX910" s="178" t="str">
        <f>IF('DATA - Baseline'!AX910="Relaxed",1,IF('DATA - Baseline'!AX910="Rushed",2,IF('DATA - Baseline'!AX910="Happy",3,IF('DATA - Baseline'!AX910="Tired",4,""))))</f>
        <v/>
      </c>
      <c r="AY910" s="154"/>
      <c r="AZ910" s="314" t="str">
        <f>IF('DATA - Baseline'!AZ910="Yes",1,IF('DATA - Baseline'!AZ910="No",2,""))</f>
        <v/>
      </c>
      <c r="BA910" s="273"/>
      <c r="BB910" s="159"/>
      <c r="BC910" s="159"/>
      <c r="BE910" s="175"/>
    </row>
    <row r="911" spans="1:57" s="132" customFormat="1" ht="15" x14ac:dyDescent="0.3">
      <c r="A911" s="148"/>
      <c r="B911" s="149"/>
      <c r="C911" s="236" t="str">
        <f t="shared" si="14"/>
        <v/>
      </c>
      <c r="D911" s="198" t="str">
        <f>IF('DATA - Baseline'!D911="","",'DATA - Baseline'!D911)</f>
        <v/>
      </c>
      <c r="E911" s="178" t="str">
        <f>IF('DATA - Baseline'!E911="","",'DATA - Baseline'!E911)</f>
        <v/>
      </c>
      <c r="F911" s="178" t="str">
        <f>IF('DATA - Baseline'!F911="","",'DATA - Baseline'!F911)</f>
        <v/>
      </c>
      <c r="G911" s="178" t="str">
        <f>IF('DATA - Baseline'!G910="","",INDEX(Codes,MATCH('DATA - Baseline'!G910,Modes,0)))</f>
        <v/>
      </c>
      <c r="H911" s="178"/>
      <c r="I911" s="178" t="str">
        <f>IF('DATA - Baseline'!I911="","",INDEX(Codes,MATCH('DATA - Baseline'!I911,Modes,0)))</f>
        <v/>
      </c>
      <c r="J911" s="134"/>
      <c r="K911" s="192" t="str">
        <f>IF('DATA - Baseline'!K911=0,"",IF('DATA - Baseline'!K911="","",'DATA - Baseline'!K911))</f>
        <v/>
      </c>
      <c r="L911" s="192" t="str">
        <f>IF('DATA - Baseline'!L911="Yes",1,IF('DATA - Baseline'!L911="No",2,""))</f>
        <v/>
      </c>
      <c r="M911" s="192" t="str">
        <f>IF('DATA - Baseline'!M911="Yes",1,IF('DATA - Baseline'!M911="No",2,""))</f>
        <v/>
      </c>
      <c r="N911" s="178" t="str">
        <f>IF('DATA - Baseline'!N911="Relaxed",1,IF('DATA - Baseline'!N911="Rushed",2,IF('DATA - Baseline'!N911="Happy",3,IF('DATA - Baseline'!N911="Frustrated",4,IF('DATA - Baseline'!N911="Other",5,"")))))</f>
        <v/>
      </c>
      <c r="O911" s="176"/>
      <c r="P911" s="178" t="str">
        <f>IF('DATA - Baseline'!P911="","",'DATA - Baseline'!P911)</f>
        <v/>
      </c>
      <c r="Q911" s="178" t="str">
        <f>IF('DATA - Baseline'!Q911="Boy",1,IF('DATA - Baseline'!Q911="Girl",2,""))</f>
        <v/>
      </c>
      <c r="R911" s="192" t="str">
        <f>IF('DATA - Baseline'!R911&gt;0,'DATA - Baseline'!R911,"")</f>
        <v/>
      </c>
      <c r="S911" s="178" t="str">
        <f>IF('DATA - Baseline'!S911="Less than 0.5km",1,IF('DATA - Baseline'!S911="0.51 to 1.59km",2,IF('DATA - Baseline'!S911="1.6 to 3km",3,IF('DATA - Baseline'!S911="Over 3km",4, ""))))</f>
        <v/>
      </c>
      <c r="T911" s="126"/>
      <c r="U911" s="135"/>
      <c r="V911" s="135"/>
      <c r="W911" s="135"/>
      <c r="X911" s="135"/>
      <c r="Y911" s="135"/>
      <c r="Z911" s="178" t="str">
        <f>IF('DATA - Baseline'!Z911="STRONGLY AGREE",1,IF('DATA - Baseline'!Z911="AGREE",2,IF('DATA - Baseline'!Z911="DISAGREE",3,IF('DATA - Baseline'!Z911="STRONGLY DISAGREE",4, ""))))</f>
        <v/>
      </c>
      <c r="AA911" s="178" t="str">
        <f>IF(C911="","",(IF(COUNTA('DATA - Baseline'!AB911:AV911)&gt;0,1,2)))</f>
        <v/>
      </c>
      <c r="AB911" s="152"/>
      <c r="AC911" s="153"/>
      <c r="AD911" s="153"/>
      <c r="AE911" s="153"/>
      <c r="AF911" s="153"/>
      <c r="AG911" s="153"/>
      <c r="AH911" s="151"/>
      <c r="AI911" s="156"/>
      <c r="AJ911" s="156"/>
      <c r="AK911" s="156"/>
      <c r="AL911" s="156"/>
      <c r="AM911" s="156"/>
      <c r="AN911" s="156"/>
      <c r="AO911" s="157"/>
      <c r="AP911" s="158"/>
      <c r="AQ911" s="158"/>
      <c r="AR911" s="158"/>
      <c r="AS911" s="158"/>
      <c r="AT911" s="158"/>
      <c r="AU911" s="158"/>
      <c r="AV911" s="158"/>
      <c r="AW911" s="178" t="str">
        <f>IF('DATA - Baseline'!AW911="Relaxed",1,IF('DATA - Baseline'!AW911="Rushed",2,IF('DATA - Baseline'!AW911="Happy",3,IF('DATA - Baseline'!AW911="Tired",4,""))))</f>
        <v/>
      </c>
      <c r="AX911" s="178" t="str">
        <f>IF('DATA - Baseline'!AX911="Relaxed",1,IF('DATA - Baseline'!AX911="Rushed",2,IF('DATA - Baseline'!AX911="Happy",3,IF('DATA - Baseline'!AX911="Tired",4,""))))</f>
        <v/>
      </c>
      <c r="AY911" s="154"/>
      <c r="AZ911" s="314" t="str">
        <f>IF('DATA - Baseline'!AZ911="Yes",1,IF('DATA - Baseline'!AZ911="No",2,""))</f>
        <v/>
      </c>
      <c r="BA911" s="273"/>
      <c r="BB911" s="159"/>
      <c r="BC911" s="159"/>
      <c r="BE911" s="175"/>
    </row>
    <row r="912" spans="1:57" s="132" customFormat="1" ht="15" x14ac:dyDescent="0.3">
      <c r="A912" s="148"/>
      <c r="B912" s="149"/>
      <c r="C912" s="236" t="str">
        <f t="shared" si="14"/>
        <v/>
      </c>
      <c r="D912" s="198" t="str">
        <f>IF('DATA - Baseline'!D912="","",'DATA - Baseline'!D912)</f>
        <v/>
      </c>
      <c r="E912" s="178" t="str">
        <f>IF('DATA - Baseline'!E912="","",'DATA - Baseline'!E912)</f>
        <v/>
      </c>
      <c r="F912" s="178" t="str">
        <f>IF('DATA - Baseline'!F912="","",'DATA - Baseline'!F912)</f>
        <v/>
      </c>
      <c r="G912" s="178" t="str">
        <f>IF('DATA - Baseline'!G911="","",INDEX(Codes,MATCH('DATA - Baseline'!G911,Modes,0)))</f>
        <v/>
      </c>
      <c r="H912" s="178"/>
      <c r="I912" s="178" t="str">
        <f>IF('DATA - Baseline'!I912="","",INDEX(Codes,MATCH('DATA - Baseline'!I912,Modes,0)))</f>
        <v/>
      </c>
      <c r="J912" s="134"/>
      <c r="K912" s="192" t="str">
        <f>IF('DATA - Baseline'!K912=0,"",IF('DATA - Baseline'!K912="","",'DATA - Baseline'!K912))</f>
        <v/>
      </c>
      <c r="L912" s="192" t="str">
        <f>IF('DATA - Baseline'!L912="Yes",1,IF('DATA - Baseline'!L912="No",2,""))</f>
        <v/>
      </c>
      <c r="M912" s="192" t="str">
        <f>IF('DATA - Baseline'!M912="Yes",1,IF('DATA - Baseline'!M912="No",2,""))</f>
        <v/>
      </c>
      <c r="N912" s="178" t="str">
        <f>IF('DATA - Baseline'!N912="Relaxed",1,IF('DATA - Baseline'!N912="Rushed",2,IF('DATA - Baseline'!N912="Happy",3,IF('DATA - Baseline'!N912="Frustrated",4,IF('DATA - Baseline'!N912="Other",5,"")))))</f>
        <v/>
      </c>
      <c r="O912" s="176"/>
      <c r="P912" s="178" t="str">
        <f>IF('DATA - Baseline'!P912="","",'DATA - Baseline'!P912)</f>
        <v/>
      </c>
      <c r="Q912" s="178" t="str">
        <f>IF('DATA - Baseline'!Q912="Boy",1,IF('DATA - Baseline'!Q912="Girl",2,""))</f>
        <v/>
      </c>
      <c r="R912" s="192" t="str">
        <f>IF('DATA - Baseline'!R912&gt;0,'DATA - Baseline'!R912,"")</f>
        <v/>
      </c>
      <c r="S912" s="178" t="str">
        <f>IF('DATA - Baseline'!S912="Less than 0.5km",1,IF('DATA - Baseline'!S912="0.51 to 1.59km",2,IF('DATA - Baseline'!S912="1.6 to 3km",3,IF('DATA - Baseline'!S912="Over 3km",4, ""))))</f>
        <v/>
      </c>
      <c r="T912" s="126"/>
      <c r="U912" s="135"/>
      <c r="V912" s="135"/>
      <c r="W912" s="135"/>
      <c r="X912" s="135"/>
      <c r="Y912" s="135"/>
      <c r="Z912" s="178" t="str">
        <f>IF('DATA - Baseline'!Z912="STRONGLY AGREE",1,IF('DATA - Baseline'!Z912="AGREE",2,IF('DATA - Baseline'!Z912="DISAGREE",3,IF('DATA - Baseline'!Z912="STRONGLY DISAGREE",4, ""))))</f>
        <v/>
      </c>
      <c r="AA912" s="178" t="str">
        <f>IF(C912="","",(IF(COUNTA('DATA - Baseline'!AB912:AV912)&gt;0,1,2)))</f>
        <v/>
      </c>
      <c r="AB912" s="152"/>
      <c r="AC912" s="153"/>
      <c r="AD912" s="153"/>
      <c r="AE912" s="153"/>
      <c r="AF912" s="153"/>
      <c r="AG912" s="153"/>
      <c r="AH912" s="151"/>
      <c r="AI912" s="156"/>
      <c r="AJ912" s="156"/>
      <c r="AK912" s="156"/>
      <c r="AL912" s="156"/>
      <c r="AM912" s="156"/>
      <c r="AN912" s="156"/>
      <c r="AO912" s="157"/>
      <c r="AP912" s="158"/>
      <c r="AQ912" s="158"/>
      <c r="AR912" s="158"/>
      <c r="AS912" s="158"/>
      <c r="AT912" s="158"/>
      <c r="AU912" s="158"/>
      <c r="AV912" s="158"/>
      <c r="AW912" s="178" t="str">
        <f>IF('DATA - Baseline'!AW912="Relaxed",1,IF('DATA - Baseline'!AW912="Rushed",2,IF('DATA - Baseline'!AW912="Happy",3,IF('DATA - Baseline'!AW912="Tired",4,""))))</f>
        <v/>
      </c>
      <c r="AX912" s="178" t="str">
        <f>IF('DATA - Baseline'!AX912="Relaxed",1,IF('DATA - Baseline'!AX912="Rushed",2,IF('DATA - Baseline'!AX912="Happy",3,IF('DATA - Baseline'!AX912="Tired",4,""))))</f>
        <v/>
      </c>
      <c r="AY912" s="154"/>
      <c r="AZ912" s="314" t="str">
        <f>IF('DATA - Baseline'!AZ912="Yes",1,IF('DATA - Baseline'!AZ912="No",2,""))</f>
        <v/>
      </c>
      <c r="BA912" s="273"/>
      <c r="BB912" s="159"/>
      <c r="BC912" s="159"/>
      <c r="BE912" s="175"/>
    </row>
    <row r="913" spans="1:57" s="132" customFormat="1" ht="15" x14ac:dyDescent="0.3">
      <c r="A913" s="148"/>
      <c r="B913" s="149"/>
      <c r="C913" s="236" t="str">
        <f t="shared" si="14"/>
        <v/>
      </c>
      <c r="D913" s="198" t="str">
        <f>IF('DATA - Baseline'!D913="","",'DATA - Baseline'!D913)</f>
        <v/>
      </c>
      <c r="E913" s="178" t="str">
        <f>IF('DATA - Baseline'!E913="","",'DATA - Baseline'!E913)</f>
        <v/>
      </c>
      <c r="F913" s="178" t="str">
        <f>IF('DATA - Baseline'!F913="","",'DATA - Baseline'!F913)</f>
        <v/>
      </c>
      <c r="G913" s="178" t="str">
        <f>IF('DATA - Baseline'!G912="","",INDEX(Codes,MATCH('DATA - Baseline'!G912,Modes,0)))</f>
        <v/>
      </c>
      <c r="H913" s="178"/>
      <c r="I913" s="178" t="str">
        <f>IF('DATA - Baseline'!I913="","",INDEX(Codes,MATCH('DATA - Baseline'!I913,Modes,0)))</f>
        <v/>
      </c>
      <c r="J913" s="134"/>
      <c r="K913" s="192" t="str">
        <f>IF('DATA - Baseline'!K913=0,"",IF('DATA - Baseline'!K913="","",'DATA - Baseline'!K913))</f>
        <v/>
      </c>
      <c r="L913" s="192" t="str">
        <f>IF('DATA - Baseline'!L913="Yes",1,IF('DATA - Baseline'!L913="No",2,""))</f>
        <v/>
      </c>
      <c r="M913" s="192" t="str">
        <f>IF('DATA - Baseline'!M913="Yes",1,IF('DATA - Baseline'!M913="No",2,""))</f>
        <v/>
      </c>
      <c r="N913" s="178" t="str">
        <f>IF('DATA - Baseline'!N913="Relaxed",1,IF('DATA - Baseline'!N913="Rushed",2,IF('DATA - Baseline'!N913="Happy",3,IF('DATA - Baseline'!N913="Frustrated",4,IF('DATA - Baseline'!N913="Other",5,"")))))</f>
        <v/>
      </c>
      <c r="O913" s="176"/>
      <c r="P913" s="178" t="str">
        <f>IF('DATA - Baseline'!P913="","",'DATA - Baseline'!P913)</f>
        <v/>
      </c>
      <c r="Q913" s="178" t="str">
        <f>IF('DATA - Baseline'!Q913="Boy",1,IF('DATA - Baseline'!Q913="Girl",2,""))</f>
        <v/>
      </c>
      <c r="R913" s="192" t="str">
        <f>IF('DATA - Baseline'!R913&gt;0,'DATA - Baseline'!R913,"")</f>
        <v/>
      </c>
      <c r="S913" s="178" t="str">
        <f>IF('DATA - Baseline'!S913="Less than 0.5km",1,IF('DATA - Baseline'!S913="0.51 to 1.59km",2,IF('DATA - Baseline'!S913="1.6 to 3km",3,IF('DATA - Baseline'!S913="Over 3km",4, ""))))</f>
        <v/>
      </c>
      <c r="T913" s="126"/>
      <c r="U913" s="135"/>
      <c r="V913" s="135"/>
      <c r="W913" s="135"/>
      <c r="X913" s="135"/>
      <c r="Y913" s="135"/>
      <c r="Z913" s="178" t="str">
        <f>IF('DATA - Baseline'!Z913="STRONGLY AGREE",1,IF('DATA - Baseline'!Z913="AGREE",2,IF('DATA - Baseline'!Z913="DISAGREE",3,IF('DATA - Baseline'!Z913="STRONGLY DISAGREE",4, ""))))</f>
        <v/>
      </c>
      <c r="AA913" s="178" t="str">
        <f>IF(C913="","",(IF(COUNTA('DATA - Baseline'!AB913:AV913)&gt;0,1,2)))</f>
        <v/>
      </c>
      <c r="AB913" s="152"/>
      <c r="AC913" s="153"/>
      <c r="AD913" s="153"/>
      <c r="AE913" s="153"/>
      <c r="AF913" s="153"/>
      <c r="AG913" s="153"/>
      <c r="AH913" s="150"/>
      <c r="AI913" s="156"/>
      <c r="AJ913" s="156"/>
      <c r="AK913" s="156"/>
      <c r="AL913" s="156"/>
      <c r="AM913" s="156"/>
      <c r="AN913" s="156"/>
      <c r="AO913" s="157"/>
      <c r="AP913" s="158"/>
      <c r="AQ913" s="158"/>
      <c r="AR913" s="158"/>
      <c r="AS913" s="158"/>
      <c r="AT913" s="158"/>
      <c r="AU913" s="158"/>
      <c r="AV913" s="158"/>
      <c r="AW913" s="178" t="str">
        <f>IF('DATA - Baseline'!AW913="Relaxed",1,IF('DATA - Baseline'!AW913="Rushed",2,IF('DATA - Baseline'!AW913="Happy",3,IF('DATA - Baseline'!AW913="Tired",4,""))))</f>
        <v/>
      </c>
      <c r="AX913" s="178" t="str">
        <f>IF('DATA - Baseline'!AX913="Relaxed",1,IF('DATA - Baseline'!AX913="Rushed",2,IF('DATA - Baseline'!AX913="Happy",3,IF('DATA - Baseline'!AX913="Tired",4,""))))</f>
        <v/>
      </c>
      <c r="AY913" s="154"/>
      <c r="AZ913" s="314" t="str">
        <f>IF('DATA - Baseline'!AZ913="Yes",1,IF('DATA - Baseline'!AZ913="No",2,""))</f>
        <v/>
      </c>
      <c r="BA913" s="273"/>
      <c r="BB913" s="159"/>
      <c r="BC913" s="159"/>
      <c r="BE913" s="175"/>
    </row>
    <row r="914" spans="1:57" s="132" customFormat="1" ht="15" x14ac:dyDescent="0.3">
      <c r="A914" s="148"/>
      <c r="B914" s="149"/>
      <c r="C914" s="236" t="str">
        <f t="shared" si="14"/>
        <v/>
      </c>
      <c r="D914" s="198" t="str">
        <f>IF('DATA - Baseline'!D914="","",'DATA - Baseline'!D914)</f>
        <v/>
      </c>
      <c r="E914" s="178" t="str">
        <f>IF('DATA - Baseline'!E914="","",'DATA - Baseline'!E914)</f>
        <v/>
      </c>
      <c r="F914" s="178" t="str">
        <f>IF('DATA - Baseline'!F914="","",'DATA - Baseline'!F914)</f>
        <v/>
      </c>
      <c r="G914" s="178" t="str">
        <f>IF('DATA - Baseline'!G913="","",INDEX(Codes,MATCH('DATA - Baseline'!G913,Modes,0)))</f>
        <v/>
      </c>
      <c r="H914" s="178"/>
      <c r="I914" s="178" t="str">
        <f>IF('DATA - Baseline'!I914="","",INDEX(Codes,MATCH('DATA - Baseline'!I914,Modes,0)))</f>
        <v/>
      </c>
      <c r="J914" s="134"/>
      <c r="K914" s="192" t="str">
        <f>IF('DATA - Baseline'!K914=0,"",IF('DATA - Baseline'!K914="","",'DATA - Baseline'!K914))</f>
        <v/>
      </c>
      <c r="L914" s="192" t="str">
        <f>IF('DATA - Baseline'!L914="Yes",1,IF('DATA - Baseline'!L914="No",2,""))</f>
        <v/>
      </c>
      <c r="M914" s="192" t="str">
        <f>IF('DATA - Baseline'!M914="Yes",1,IF('DATA - Baseline'!M914="No",2,""))</f>
        <v/>
      </c>
      <c r="N914" s="178" t="str">
        <f>IF('DATA - Baseline'!N914="Relaxed",1,IF('DATA - Baseline'!N914="Rushed",2,IF('DATA - Baseline'!N914="Happy",3,IF('DATA - Baseline'!N914="Frustrated",4,IF('DATA - Baseline'!N914="Other",5,"")))))</f>
        <v/>
      </c>
      <c r="O914" s="176"/>
      <c r="P914" s="178" t="str">
        <f>IF('DATA - Baseline'!P914="","",'DATA - Baseline'!P914)</f>
        <v/>
      </c>
      <c r="Q914" s="178" t="str">
        <f>IF('DATA - Baseline'!Q914="Boy",1,IF('DATA - Baseline'!Q914="Girl",2,""))</f>
        <v/>
      </c>
      <c r="R914" s="192" t="str">
        <f>IF('DATA - Baseline'!R914&gt;0,'DATA - Baseline'!R914,"")</f>
        <v/>
      </c>
      <c r="S914" s="178" t="str">
        <f>IF('DATA - Baseline'!S914="Less than 0.5km",1,IF('DATA - Baseline'!S914="0.51 to 1.59km",2,IF('DATA - Baseline'!S914="1.6 to 3km",3,IF('DATA - Baseline'!S914="Over 3km",4, ""))))</f>
        <v/>
      </c>
      <c r="T914" s="126"/>
      <c r="U914" s="135"/>
      <c r="V914" s="135"/>
      <c r="W914" s="135"/>
      <c r="X914" s="135"/>
      <c r="Y914" s="135"/>
      <c r="Z914" s="178" t="str">
        <f>IF('DATA - Baseline'!Z914="STRONGLY AGREE",1,IF('DATA - Baseline'!Z914="AGREE",2,IF('DATA - Baseline'!Z914="DISAGREE",3,IF('DATA - Baseline'!Z914="STRONGLY DISAGREE",4, ""))))</f>
        <v/>
      </c>
      <c r="AA914" s="178" t="str">
        <f>IF(C914="","",(IF(COUNTA('DATA - Baseline'!AB914:AV914)&gt;0,1,2)))</f>
        <v/>
      </c>
      <c r="AB914" s="152"/>
      <c r="AC914" s="153"/>
      <c r="AD914" s="153"/>
      <c r="AE914" s="153"/>
      <c r="AF914" s="153"/>
      <c r="AG914" s="153"/>
      <c r="AH914" s="151"/>
      <c r="AI914" s="156"/>
      <c r="AJ914" s="156"/>
      <c r="AK914" s="156"/>
      <c r="AL914" s="156"/>
      <c r="AM914" s="156"/>
      <c r="AN914" s="156"/>
      <c r="AO914" s="157"/>
      <c r="AP914" s="158"/>
      <c r="AQ914" s="158"/>
      <c r="AR914" s="158"/>
      <c r="AS914" s="158"/>
      <c r="AT914" s="158"/>
      <c r="AU914" s="158"/>
      <c r="AV914" s="158"/>
      <c r="AW914" s="178" t="str">
        <f>IF('DATA - Baseline'!AW914="Relaxed",1,IF('DATA - Baseline'!AW914="Rushed",2,IF('DATA - Baseline'!AW914="Happy",3,IF('DATA - Baseline'!AW914="Tired",4,""))))</f>
        <v/>
      </c>
      <c r="AX914" s="178" t="str">
        <f>IF('DATA - Baseline'!AX914="Relaxed",1,IF('DATA - Baseline'!AX914="Rushed",2,IF('DATA - Baseline'!AX914="Happy",3,IF('DATA - Baseline'!AX914="Tired",4,""))))</f>
        <v/>
      </c>
      <c r="AY914" s="154"/>
      <c r="AZ914" s="314" t="str">
        <f>IF('DATA - Baseline'!AZ914="Yes",1,IF('DATA - Baseline'!AZ914="No",2,""))</f>
        <v/>
      </c>
      <c r="BA914" s="273"/>
      <c r="BB914" s="159"/>
      <c r="BC914" s="159"/>
      <c r="BE914" s="175"/>
    </row>
    <row r="915" spans="1:57" s="132" customFormat="1" ht="15" x14ac:dyDescent="0.3">
      <c r="A915" s="148"/>
      <c r="B915" s="149"/>
      <c r="C915" s="236" t="str">
        <f t="shared" si="14"/>
        <v/>
      </c>
      <c r="D915" s="198" t="str">
        <f>IF('DATA - Baseline'!D915="","",'DATA - Baseline'!D915)</f>
        <v/>
      </c>
      <c r="E915" s="178" t="str">
        <f>IF('DATA - Baseline'!E915="","",'DATA - Baseline'!E915)</f>
        <v/>
      </c>
      <c r="F915" s="178" t="str">
        <f>IF('DATA - Baseline'!F915="","",'DATA - Baseline'!F915)</f>
        <v/>
      </c>
      <c r="G915" s="178" t="str">
        <f>IF('DATA - Baseline'!G914="","",INDEX(Codes,MATCH('DATA - Baseline'!G914,Modes,0)))</f>
        <v/>
      </c>
      <c r="H915" s="178"/>
      <c r="I915" s="178" t="str">
        <f>IF('DATA - Baseline'!I915="","",INDEX(Codes,MATCH('DATA - Baseline'!I915,Modes,0)))</f>
        <v/>
      </c>
      <c r="J915" s="134"/>
      <c r="K915" s="192" t="str">
        <f>IF('DATA - Baseline'!K915=0,"",IF('DATA - Baseline'!K915="","",'DATA - Baseline'!K915))</f>
        <v/>
      </c>
      <c r="L915" s="192" t="str">
        <f>IF('DATA - Baseline'!L915="Yes",1,IF('DATA - Baseline'!L915="No",2,""))</f>
        <v/>
      </c>
      <c r="M915" s="192" t="str">
        <f>IF('DATA - Baseline'!M915="Yes",1,IF('DATA - Baseline'!M915="No",2,""))</f>
        <v/>
      </c>
      <c r="N915" s="178" t="str">
        <f>IF('DATA - Baseline'!N915="Relaxed",1,IF('DATA - Baseline'!N915="Rushed",2,IF('DATA - Baseline'!N915="Happy",3,IF('DATA - Baseline'!N915="Frustrated",4,IF('DATA - Baseline'!N915="Other",5,"")))))</f>
        <v/>
      </c>
      <c r="O915" s="176"/>
      <c r="P915" s="178" t="str">
        <f>IF('DATA - Baseline'!P915="","",'DATA - Baseline'!P915)</f>
        <v/>
      </c>
      <c r="Q915" s="178" t="str">
        <f>IF('DATA - Baseline'!Q915="Boy",1,IF('DATA - Baseline'!Q915="Girl",2,""))</f>
        <v/>
      </c>
      <c r="R915" s="192" t="str">
        <f>IF('DATA - Baseline'!R915&gt;0,'DATA - Baseline'!R915,"")</f>
        <v/>
      </c>
      <c r="S915" s="178" t="str">
        <f>IF('DATA - Baseline'!S915="Less than 0.5km",1,IF('DATA - Baseline'!S915="0.51 to 1.59km",2,IF('DATA - Baseline'!S915="1.6 to 3km",3,IF('DATA - Baseline'!S915="Over 3km",4, ""))))</f>
        <v/>
      </c>
      <c r="T915" s="126"/>
      <c r="U915" s="135"/>
      <c r="V915" s="135"/>
      <c r="W915" s="135"/>
      <c r="X915" s="135"/>
      <c r="Y915" s="135"/>
      <c r="Z915" s="178" t="str">
        <f>IF('DATA - Baseline'!Z915="STRONGLY AGREE",1,IF('DATA - Baseline'!Z915="AGREE",2,IF('DATA - Baseline'!Z915="DISAGREE",3,IF('DATA - Baseline'!Z915="STRONGLY DISAGREE",4, ""))))</f>
        <v/>
      </c>
      <c r="AA915" s="178" t="str">
        <f>IF(C915="","",(IF(COUNTA('DATA - Baseline'!AB915:AV915)&gt;0,1,2)))</f>
        <v/>
      </c>
      <c r="AB915" s="152"/>
      <c r="AC915" s="153"/>
      <c r="AD915" s="153"/>
      <c r="AE915" s="153"/>
      <c r="AF915" s="153"/>
      <c r="AG915" s="153"/>
      <c r="AH915" s="151"/>
      <c r="AI915" s="156"/>
      <c r="AJ915" s="156"/>
      <c r="AK915" s="156"/>
      <c r="AL915" s="156"/>
      <c r="AM915" s="156"/>
      <c r="AN915" s="156"/>
      <c r="AO915" s="157"/>
      <c r="AP915" s="158"/>
      <c r="AQ915" s="158"/>
      <c r="AR915" s="158"/>
      <c r="AS915" s="158"/>
      <c r="AT915" s="158"/>
      <c r="AU915" s="158"/>
      <c r="AV915" s="158"/>
      <c r="AW915" s="178" t="str">
        <f>IF('DATA - Baseline'!AW915="Relaxed",1,IF('DATA - Baseline'!AW915="Rushed",2,IF('DATA - Baseline'!AW915="Happy",3,IF('DATA - Baseline'!AW915="Tired",4,""))))</f>
        <v/>
      </c>
      <c r="AX915" s="178" t="str">
        <f>IF('DATA - Baseline'!AX915="Relaxed",1,IF('DATA - Baseline'!AX915="Rushed",2,IF('DATA - Baseline'!AX915="Happy",3,IF('DATA - Baseline'!AX915="Tired",4,""))))</f>
        <v/>
      </c>
      <c r="AY915" s="154"/>
      <c r="AZ915" s="314" t="str">
        <f>IF('DATA - Baseline'!AZ915="Yes",1,IF('DATA - Baseline'!AZ915="No",2,""))</f>
        <v/>
      </c>
      <c r="BA915" s="273"/>
      <c r="BB915" s="159"/>
      <c r="BC915" s="159"/>
      <c r="BE915" s="175"/>
    </row>
    <row r="916" spans="1:57" s="132" customFormat="1" ht="15" x14ac:dyDescent="0.3">
      <c r="A916" s="148"/>
      <c r="B916" s="149"/>
      <c r="C916" s="236" t="str">
        <f t="shared" si="14"/>
        <v/>
      </c>
      <c r="D916" s="198" t="str">
        <f>IF('DATA - Baseline'!D916="","",'DATA - Baseline'!D916)</f>
        <v/>
      </c>
      <c r="E916" s="178" t="str">
        <f>IF('DATA - Baseline'!E916="","",'DATA - Baseline'!E916)</f>
        <v/>
      </c>
      <c r="F916" s="178" t="str">
        <f>IF('DATA - Baseline'!F916="","",'DATA - Baseline'!F916)</f>
        <v/>
      </c>
      <c r="G916" s="178" t="str">
        <f>IF('DATA - Baseline'!G915="","",INDEX(Codes,MATCH('DATA - Baseline'!G915,Modes,0)))</f>
        <v/>
      </c>
      <c r="H916" s="178"/>
      <c r="I916" s="178" t="str">
        <f>IF('DATA - Baseline'!I916="","",INDEX(Codes,MATCH('DATA - Baseline'!I916,Modes,0)))</f>
        <v/>
      </c>
      <c r="J916" s="134"/>
      <c r="K916" s="192" t="str">
        <f>IF('DATA - Baseline'!K916=0,"",IF('DATA - Baseline'!K916="","",'DATA - Baseline'!K916))</f>
        <v/>
      </c>
      <c r="L916" s="192" t="str">
        <f>IF('DATA - Baseline'!L916="Yes",1,IF('DATA - Baseline'!L916="No",2,""))</f>
        <v/>
      </c>
      <c r="M916" s="192" t="str">
        <f>IF('DATA - Baseline'!M916="Yes",1,IF('DATA - Baseline'!M916="No",2,""))</f>
        <v/>
      </c>
      <c r="N916" s="178" t="str">
        <f>IF('DATA - Baseline'!N916="Relaxed",1,IF('DATA - Baseline'!N916="Rushed",2,IF('DATA - Baseline'!N916="Happy",3,IF('DATA - Baseline'!N916="Frustrated",4,IF('DATA - Baseline'!N916="Other",5,"")))))</f>
        <v/>
      </c>
      <c r="O916" s="176"/>
      <c r="P916" s="178" t="str">
        <f>IF('DATA - Baseline'!P916="","",'DATA - Baseline'!P916)</f>
        <v/>
      </c>
      <c r="Q916" s="178" t="str">
        <f>IF('DATA - Baseline'!Q916="Boy",1,IF('DATA - Baseline'!Q916="Girl",2,""))</f>
        <v/>
      </c>
      <c r="R916" s="192" t="str">
        <f>IF('DATA - Baseline'!R916&gt;0,'DATA - Baseline'!R916,"")</f>
        <v/>
      </c>
      <c r="S916" s="178" t="str">
        <f>IF('DATA - Baseline'!S916="Less than 0.5km",1,IF('DATA - Baseline'!S916="0.51 to 1.59km",2,IF('DATA - Baseline'!S916="1.6 to 3km",3,IF('DATA - Baseline'!S916="Over 3km",4, ""))))</f>
        <v/>
      </c>
      <c r="T916" s="126"/>
      <c r="U916" s="135"/>
      <c r="V916" s="135"/>
      <c r="W916" s="135"/>
      <c r="X916" s="135"/>
      <c r="Y916" s="135"/>
      <c r="Z916" s="178" t="str">
        <f>IF('DATA - Baseline'!Z916="STRONGLY AGREE",1,IF('DATA - Baseline'!Z916="AGREE",2,IF('DATA - Baseline'!Z916="DISAGREE",3,IF('DATA - Baseline'!Z916="STRONGLY DISAGREE",4, ""))))</f>
        <v/>
      </c>
      <c r="AA916" s="178" t="str">
        <f>IF(C916="","",(IF(COUNTA('DATA - Baseline'!AB916:AV916)&gt;0,1,2)))</f>
        <v/>
      </c>
      <c r="AB916" s="152"/>
      <c r="AC916" s="153"/>
      <c r="AD916" s="153"/>
      <c r="AE916" s="153"/>
      <c r="AF916" s="153"/>
      <c r="AG916" s="153"/>
      <c r="AH916" s="151"/>
      <c r="AI916" s="156"/>
      <c r="AJ916" s="156"/>
      <c r="AK916" s="156"/>
      <c r="AL916" s="156"/>
      <c r="AM916" s="156"/>
      <c r="AN916" s="156"/>
      <c r="AO916" s="157"/>
      <c r="AP916" s="158"/>
      <c r="AQ916" s="158"/>
      <c r="AR916" s="158"/>
      <c r="AS916" s="158"/>
      <c r="AT916" s="158"/>
      <c r="AU916" s="158"/>
      <c r="AV916" s="158"/>
      <c r="AW916" s="178" t="str">
        <f>IF('DATA - Baseline'!AW916="Relaxed",1,IF('DATA - Baseline'!AW916="Rushed",2,IF('DATA - Baseline'!AW916="Happy",3,IF('DATA - Baseline'!AW916="Tired",4,""))))</f>
        <v/>
      </c>
      <c r="AX916" s="178" t="str">
        <f>IF('DATA - Baseline'!AX916="Relaxed",1,IF('DATA - Baseline'!AX916="Rushed",2,IF('DATA - Baseline'!AX916="Happy",3,IF('DATA - Baseline'!AX916="Tired",4,""))))</f>
        <v/>
      </c>
      <c r="AY916" s="154"/>
      <c r="AZ916" s="314" t="str">
        <f>IF('DATA - Baseline'!AZ916="Yes",1,IF('DATA - Baseline'!AZ916="No",2,""))</f>
        <v/>
      </c>
      <c r="BA916" s="273"/>
      <c r="BB916" s="159"/>
      <c r="BC916" s="159"/>
      <c r="BE916" s="175"/>
    </row>
    <row r="917" spans="1:57" s="132" customFormat="1" ht="15" x14ac:dyDescent="0.3">
      <c r="A917" s="148"/>
      <c r="B917" s="149"/>
      <c r="C917" s="236" t="str">
        <f t="shared" si="14"/>
        <v/>
      </c>
      <c r="D917" s="198" t="str">
        <f>IF('DATA - Baseline'!D917="","",'DATA - Baseline'!D917)</f>
        <v/>
      </c>
      <c r="E917" s="178" t="str">
        <f>IF('DATA - Baseline'!E917="","",'DATA - Baseline'!E917)</f>
        <v/>
      </c>
      <c r="F917" s="178" t="str">
        <f>IF('DATA - Baseline'!F917="","",'DATA - Baseline'!F917)</f>
        <v/>
      </c>
      <c r="G917" s="178" t="str">
        <f>IF('DATA - Baseline'!G916="","",INDEX(Codes,MATCH('DATA - Baseline'!G916,Modes,0)))</f>
        <v/>
      </c>
      <c r="H917" s="178"/>
      <c r="I917" s="178" t="str">
        <f>IF('DATA - Baseline'!I917="","",INDEX(Codes,MATCH('DATA - Baseline'!I917,Modes,0)))</f>
        <v/>
      </c>
      <c r="J917" s="134"/>
      <c r="K917" s="192" t="str">
        <f>IF('DATA - Baseline'!K917=0,"",IF('DATA - Baseline'!K917="","",'DATA - Baseline'!K917))</f>
        <v/>
      </c>
      <c r="L917" s="192" t="str">
        <f>IF('DATA - Baseline'!L917="Yes",1,IF('DATA - Baseline'!L917="No",2,""))</f>
        <v/>
      </c>
      <c r="M917" s="192" t="str">
        <f>IF('DATA - Baseline'!M917="Yes",1,IF('DATA - Baseline'!M917="No",2,""))</f>
        <v/>
      </c>
      <c r="N917" s="178" t="str">
        <f>IF('DATA - Baseline'!N917="Relaxed",1,IF('DATA - Baseline'!N917="Rushed",2,IF('DATA - Baseline'!N917="Happy",3,IF('DATA - Baseline'!N917="Frustrated",4,IF('DATA - Baseline'!N917="Other",5,"")))))</f>
        <v/>
      </c>
      <c r="O917" s="176"/>
      <c r="P917" s="178" t="str">
        <f>IF('DATA - Baseline'!P917="","",'DATA - Baseline'!P917)</f>
        <v/>
      </c>
      <c r="Q917" s="178" t="str">
        <f>IF('DATA - Baseline'!Q917="Boy",1,IF('DATA - Baseline'!Q917="Girl",2,""))</f>
        <v/>
      </c>
      <c r="R917" s="192" t="str">
        <f>IF('DATA - Baseline'!R917&gt;0,'DATA - Baseline'!R917,"")</f>
        <v/>
      </c>
      <c r="S917" s="178" t="str">
        <f>IF('DATA - Baseline'!S917="Less than 0.5km",1,IF('DATA - Baseline'!S917="0.51 to 1.59km",2,IF('DATA - Baseline'!S917="1.6 to 3km",3,IF('DATA - Baseline'!S917="Over 3km",4, ""))))</f>
        <v/>
      </c>
      <c r="T917" s="126"/>
      <c r="U917" s="135"/>
      <c r="V917" s="135"/>
      <c r="W917" s="135"/>
      <c r="X917" s="135"/>
      <c r="Y917" s="135"/>
      <c r="Z917" s="178" t="str">
        <f>IF('DATA - Baseline'!Z917="STRONGLY AGREE",1,IF('DATA - Baseline'!Z917="AGREE",2,IF('DATA - Baseline'!Z917="DISAGREE",3,IF('DATA - Baseline'!Z917="STRONGLY DISAGREE",4, ""))))</f>
        <v/>
      </c>
      <c r="AA917" s="178" t="str">
        <f>IF(C917="","",(IF(COUNTA('DATA - Baseline'!AB917:AV917)&gt;0,1,2)))</f>
        <v/>
      </c>
      <c r="AB917" s="152"/>
      <c r="AC917" s="153"/>
      <c r="AD917" s="153"/>
      <c r="AE917" s="153"/>
      <c r="AF917" s="153"/>
      <c r="AG917" s="153"/>
      <c r="AH917" s="151"/>
      <c r="AI917" s="156"/>
      <c r="AJ917" s="156"/>
      <c r="AK917" s="156"/>
      <c r="AL917" s="156"/>
      <c r="AM917" s="156"/>
      <c r="AN917" s="156"/>
      <c r="AO917" s="157"/>
      <c r="AP917" s="158"/>
      <c r="AQ917" s="158"/>
      <c r="AR917" s="158"/>
      <c r="AS917" s="158"/>
      <c r="AT917" s="158"/>
      <c r="AU917" s="158"/>
      <c r="AV917" s="158"/>
      <c r="AW917" s="178" t="str">
        <f>IF('DATA - Baseline'!AW917="Relaxed",1,IF('DATA - Baseline'!AW917="Rushed",2,IF('DATA - Baseline'!AW917="Happy",3,IF('DATA - Baseline'!AW917="Tired",4,""))))</f>
        <v/>
      </c>
      <c r="AX917" s="178" t="str">
        <f>IF('DATA - Baseline'!AX917="Relaxed",1,IF('DATA - Baseline'!AX917="Rushed",2,IF('DATA - Baseline'!AX917="Happy",3,IF('DATA - Baseline'!AX917="Tired",4,""))))</f>
        <v/>
      </c>
      <c r="AY917" s="154"/>
      <c r="AZ917" s="314" t="str">
        <f>IF('DATA - Baseline'!AZ917="Yes",1,IF('DATA - Baseline'!AZ917="No",2,""))</f>
        <v/>
      </c>
      <c r="BA917" s="273"/>
      <c r="BB917" s="159"/>
      <c r="BC917" s="159"/>
      <c r="BE917" s="175"/>
    </row>
    <row r="918" spans="1:57" s="132" customFormat="1" ht="15" x14ac:dyDescent="0.3">
      <c r="A918" s="148"/>
      <c r="B918" s="149"/>
      <c r="C918" s="236" t="str">
        <f t="shared" si="14"/>
        <v/>
      </c>
      <c r="D918" s="198" t="str">
        <f>IF('DATA - Baseline'!D918="","",'DATA - Baseline'!D918)</f>
        <v/>
      </c>
      <c r="E918" s="178" t="str">
        <f>IF('DATA - Baseline'!E918="","",'DATA - Baseline'!E918)</f>
        <v/>
      </c>
      <c r="F918" s="178" t="str">
        <f>IF('DATA - Baseline'!F918="","",'DATA - Baseline'!F918)</f>
        <v/>
      </c>
      <c r="G918" s="178" t="str">
        <f>IF('DATA - Baseline'!G917="","",INDEX(Codes,MATCH('DATA - Baseline'!G917,Modes,0)))</f>
        <v/>
      </c>
      <c r="H918" s="178"/>
      <c r="I918" s="178" t="str">
        <f>IF('DATA - Baseline'!I918="","",INDEX(Codes,MATCH('DATA - Baseline'!I918,Modes,0)))</f>
        <v/>
      </c>
      <c r="J918" s="134"/>
      <c r="K918" s="192" t="str">
        <f>IF('DATA - Baseline'!K918=0,"",IF('DATA - Baseline'!K918="","",'DATA - Baseline'!K918))</f>
        <v/>
      </c>
      <c r="L918" s="192" t="str">
        <f>IF('DATA - Baseline'!L918="Yes",1,IF('DATA - Baseline'!L918="No",2,""))</f>
        <v/>
      </c>
      <c r="M918" s="192" t="str">
        <f>IF('DATA - Baseline'!M918="Yes",1,IF('DATA - Baseline'!M918="No",2,""))</f>
        <v/>
      </c>
      <c r="N918" s="178" t="str">
        <f>IF('DATA - Baseline'!N918="Relaxed",1,IF('DATA - Baseline'!N918="Rushed",2,IF('DATA - Baseline'!N918="Happy",3,IF('DATA - Baseline'!N918="Frustrated",4,IF('DATA - Baseline'!N918="Other",5,"")))))</f>
        <v/>
      </c>
      <c r="O918" s="176"/>
      <c r="P918" s="178" t="str">
        <f>IF('DATA - Baseline'!P918="","",'DATA - Baseline'!P918)</f>
        <v/>
      </c>
      <c r="Q918" s="178" t="str">
        <f>IF('DATA - Baseline'!Q918="Boy",1,IF('DATA - Baseline'!Q918="Girl",2,""))</f>
        <v/>
      </c>
      <c r="R918" s="192" t="str">
        <f>IF('DATA - Baseline'!R918&gt;0,'DATA - Baseline'!R918,"")</f>
        <v/>
      </c>
      <c r="S918" s="178" t="str">
        <f>IF('DATA - Baseline'!S918="Less than 0.5km",1,IF('DATA - Baseline'!S918="0.51 to 1.59km",2,IF('DATA - Baseline'!S918="1.6 to 3km",3,IF('DATA - Baseline'!S918="Over 3km",4, ""))))</f>
        <v/>
      </c>
      <c r="T918" s="126"/>
      <c r="U918" s="135"/>
      <c r="V918" s="135"/>
      <c r="W918" s="135"/>
      <c r="X918" s="135"/>
      <c r="Y918" s="135"/>
      <c r="Z918" s="178" t="str">
        <f>IF('DATA - Baseline'!Z918="STRONGLY AGREE",1,IF('DATA - Baseline'!Z918="AGREE",2,IF('DATA - Baseline'!Z918="DISAGREE",3,IF('DATA - Baseline'!Z918="STRONGLY DISAGREE",4, ""))))</f>
        <v/>
      </c>
      <c r="AA918" s="178" t="str">
        <f>IF(C918="","",(IF(COUNTA('DATA - Baseline'!AB918:AV918)&gt;0,1,2)))</f>
        <v/>
      </c>
      <c r="AB918" s="152"/>
      <c r="AC918" s="153"/>
      <c r="AD918" s="153"/>
      <c r="AE918" s="153"/>
      <c r="AF918" s="153"/>
      <c r="AG918" s="153"/>
      <c r="AH918" s="151"/>
      <c r="AI918" s="156"/>
      <c r="AJ918" s="156"/>
      <c r="AK918" s="156"/>
      <c r="AL918" s="156"/>
      <c r="AM918" s="156"/>
      <c r="AN918" s="156"/>
      <c r="AO918" s="157"/>
      <c r="AP918" s="158"/>
      <c r="AQ918" s="158"/>
      <c r="AR918" s="158"/>
      <c r="AS918" s="158"/>
      <c r="AT918" s="158"/>
      <c r="AU918" s="158"/>
      <c r="AV918" s="158"/>
      <c r="AW918" s="178" t="str">
        <f>IF('DATA - Baseline'!AW918="Relaxed",1,IF('DATA - Baseline'!AW918="Rushed",2,IF('DATA - Baseline'!AW918="Happy",3,IF('DATA - Baseline'!AW918="Tired",4,""))))</f>
        <v/>
      </c>
      <c r="AX918" s="178" t="str">
        <f>IF('DATA - Baseline'!AX918="Relaxed",1,IF('DATA - Baseline'!AX918="Rushed",2,IF('DATA - Baseline'!AX918="Happy",3,IF('DATA - Baseline'!AX918="Tired",4,""))))</f>
        <v/>
      </c>
      <c r="AY918" s="154"/>
      <c r="AZ918" s="314" t="str">
        <f>IF('DATA - Baseline'!AZ918="Yes",1,IF('DATA - Baseline'!AZ918="No",2,""))</f>
        <v/>
      </c>
      <c r="BA918" s="273"/>
      <c r="BB918" s="159"/>
      <c r="BC918" s="159"/>
      <c r="BE918" s="175"/>
    </row>
    <row r="919" spans="1:57" s="132" customFormat="1" ht="15" x14ac:dyDescent="0.3">
      <c r="A919" s="148"/>
      <c r="B919" s="149"/>
      <c r="C919" s="236" t="str">
        <f t="shared" si="14"/>
        <v/>
      </c>
      <c r="D919" s="198" t="str">
        <f>IF('DATA - Baseline'!D919="","",'DATA - Baseline'!D919)</f>
        <v/>
      </c>
      <c r="E919" s="178" t="str">
        <f>IF('DATA - Baseline'!E919="","",'DATA - Baseline'!E919)</f>
        <v/>
      </c>
      <c r="F919" s="178" t="str">
        <f>IF('DATA - Baseline'!F919="","",'DATA - Baseline'!F919)</f>
        <v/>
      </c>
      <c r="G919" s="178" t="str">
        <f>IF('DATA - Baseline'!G918="","",INDEX(Codes,MATCH('DATA - Baseline'!G918,Modes,0)))</f>
        <v/>
      </c>
      <c r="H919" s="178"/>
      <c r="I919" s="178" t="str">
        <f>IF('DATA - Baseline'!I919="","",INDEX(Codes,MATCH('DATA - Baseline'!I919,Modes,0)))</f>
        <v/>
      </c>
      <c r="J919" s="134"/>
      <c r="K919" s="192" t="str">
        <f>IF('DATA - Baseline'!K919=0,"",IF('DATA - Baseline'!K919="","",'DATA - Baseline'!K919))</f>
        <v/>
      </c>
      <c r="L919" s="192" t="str">
        <f>IF('DATA - Baseline'!L919="Yes",1,IF('DATA - Baseline'!L919="No",2,""))</f>
        <v/>
      </c>
      <c r="M919" s="192" t="str">
        <f>IF('DATA - Baseline'!M919="Yes",1,IF('DATA - Baseline'!M919="No",2,""))</f>
        <v/>
      </c>
      <c r="N919" s="178" t="str">
        <f>IF('DATA - Baseline'!N919="Relaxed",1,IF('DATA - Baseline'!N919="Rushed",2,IF('DATA - Baseline'!N919="Happy",3,IF('DATA - Baseline'!N919="Frustrated",4,IF('DATA - Baseline'!N919="Other",5,"")))))</f>
        <v/>
      </c>
      <c r="O919" s="176"/>
      <c r="P919" s="178" t="str">
        <f>IF('DATA - Baseline'!P919="","",'DATA - Baseline'!P919)</f>
        <v/>
      </c>
      <c r="Q919" s="178" t="str">
        <f>IF('DATA - Baseline'!Q919="Boy",1,IF('DATA - Baseline'!Q919="Girl",2,""))</f>
        <v/>
      </c>
      <c r="R919" s="192" t="str">
        <f>IF('DATA - Baseline'!R919&gt;0,'DATA - Baseline'!R919,"")</f>
        <v/>
      </c>
      <c r="S919" s="178" t="str">
        <f>IF('DATA - Baseline'!S919="Less than 0.5km",1,IF('DATA - Baseline'!S919="0.51 to 1.59km",2,IF('DATA - Baseline'!S919="1.6 to 3km",3,IF('DATA - Baseline'!S919="Over 3km",4, ""))))</f>
        <v/>
      </c>
      <c r="T919" s="126"/>
      <c r="U919" s="135"/>
      <c r="V919" s="135"/>
      <c r="W919" s="135"/>
      <c r="X919" s="135"/>
      <c r="Y919" s="135"/>
      <c r="Z919" s="178" t="str">
        <f>IF('DATA - Baseline'!Z919="STRONGLY AGREE",1,IF('DATA - Baseline'!Z919="AGREE",2,IF('DATA - Baseline'!Z919="DISAGREE",3,IF('DATA - Baseline'!Z919="STRONGLY DISAGREE",4, ""))))</f>
        <v/>
      </c>
      <c r="AA919" s="178" t="str">
        <f>IF(C919="","",(IF(COUNTA('DATA - Baseline'!AB919:AV919)&gt;0,1,2)))</f>
        <v/>
      </c>
      <c r="AB919" s="152"/>
      <c r="AC919" s="153"/>
      <c r="AD919" s="153"/>
      <c r="AE919" s="153"/>
      <c r="AF919" s="153"/>
      <c r="AG919" s="153"/>
      <c r="AH919" s="151"/>
      <c r="AI919" s="156"/>
      <c r="AJ919" s="156"/>
      <c r="AK919" s="156"/>
      <c r="AL919" s="156"/>
      <c r="AM919" s="156"/>
      <c r="AN919" s="156"/>
      <c r="AO919" s="157"/>
      <c r="AP919" s="158"/>
      <c r="AQ919" s="158"/>
      <c r="AR919" s="158"/>
      <c r="AS919" s="158"/>
      <c r="AT919" s="158"/>
      <c r="AU919" s="158"/>
      <c r="AV919" s="158"/>
      <c r="AW919" s="178" t="str">
        <f>IF('DATA - Baseline'!AW919="Relaxed",1,IF('DATA - Baseline'!AW919="Rushed",2,IF('DATA - Baseline'!AW919="Happy",3,IF('DATA - Baseline'!AW919="Tired",4,""))))</f>
        <v/>
      </c>
      <c r="AX919" s="178" t="str">
        <f>IF('DATA - Baseline'!AX919="Relaxed",1,IF('DATA - Baseline'!AX919="Rushed",2,IF('DATA - Baseline'!AX919="Happy",3,IF('DATA - Baseline'!AX919="Tired",4,""))))</f>
        <v/>
      </c>
      <c r="AY919" s="154"/>
      <c r="AZ919" s="314" t="str">
        <f>IF('DATA - Baseline'!AZ919="Yes",1,IF('DATA - Baseline'!AZ919="No",2,""))</f>
        <v/>
      </c>
      <c r="BA919" s="273"/>
      <c r="BB919" s="159"/>
      <c r="BC919" s="159"/>
      <c r="BE919" s="175"/>
    </row>
    <row r="920" spans="1:57" s="132" customFormat="1" ht="15" x14ac:dyDescent="0.3">
      <c r="A920" s="148"/>
      <c r="B920" s="149"/>
      <c r="C920" s="236" t="str">
        <f t="shared" si="14"/>
        <v/>
      </c>
      <c r="D920" s="198" t="str">
        <f>IF('DATA - Baseline'!D920="","",'DATA - Baseline'!D920)</f>
        <v/>
      </c>
      <c r="E920" s="178" t="str">
        <f>IF('DATA - Baseline'!E920="","",'DATA - Baseline'!E920)</f>
        <v/>
      </c>
      <c r="F920" s="178" t="str">
        <f>IF('DATA - Baseline'!F920="","",'DATA - Baseline'!F920)</f>
        <v/>
      </c>
      <c r="G920" s="178" t="str">
        <f>IF('DATA - Baseline'!G919="","",INDEX(Codes,MATCH('DATA - Baseline'!G919,Modes,0)))</f>
        <v/>
      </c>
      <c r="H920" s="178"/>
      <c r="I920" s="178" t="str">
        <f>IF('DATA - Baseline'!I920="","",INDEX(Codes,MATCH('DATA - Baseline'!I920,Modes,0)))</f>
        <v/>
      </c>
      <c r="J920" s="134"/>
      <c r="K920" s="192" t="str">
        <f>IF('DATA - Baseline'!K920=0,"",IF('DATA - Baseline'!K920="","",'DATA - Baseline'!K920))</f>
        <v/>
      </c>
      <c r="L920" s="192" t="str">
        <f>IF('DATA - Baseline'!L920="Yes",1,IF('DATA - Baseline'!L920="No",2,""))</f>
        <v/>
      </c>
      <c r="M920" s="192" t="str">
        <f>IF('DATA - Baseline'!M920="Yes",1,IF('DATA - Baseline'!M920="No",2,""))</f>
        <v/>
      </c>
      <c r="N920" s="178" t="str">
        <f>IF('DATA - Baseline'!N920="Relaxed",1,IF('DATA - Baseline'!N920="Rushed",2,IF('DATA - Baseline'!N920="Happy",3,IF('DATA - Baseline'!N920="Frustrated",4,IF('DATA - Baseline'!N920="Other",5,"")))))</f>
        <v/>
      </c>
      <c r="O920" s="176"/>
      <c r="P920" s="178" t="str">
        <f>IF('DATA - Baseline'!P920="","",'DATA - Baseline'!P920)</f>
        <v/>
      </c>
      <c r="Q920" s="178" t="str">
        <f>IF('DATA - Baseline'!Q920="Boy",1,IF('DATA - Baseline'!Q920="Girl",2,""))</f>
        <v/>
      </c>
      <c r="R920" s="192" t="str">
        <f>IF('DATA - Baseline'!R920&gt;0,'DATA - Baseline'!R920,"")</f>
        <v/>
      </c>
      <c r="S920" s="178" t="str">
        <f>IF('DATA - Baseline'!S920="Less than 0.5km",1,IF('DATA - Baseline'!S920="0.51 to 1.59km",2,IF('DATA - Baseline'!S920="1.6 to 3km",3,IF('DATA - Baseline'!S920="Over 3km",4, ""))))</f>
        <v/>
      </c>
      <c r="T920" s="126"/>
      <c r="U920" s="135"/>
      <c r="V920" s="135"/>
      <c r="W920" s="135"/>
      <c r="X920" s="135"/>
      <c r="Y920" s="135"/>
      <c r="Z920" s="178" t="str">
        <f>IF('DATA - Baseline'!Z920="STRONGLY AGREE",1,IF('DATA - Baseline'!Z920="AGREE",2,IF('DATA - Baseline'!Z920="DISAGREE",3,IF('DATA - Baseline'!Z920="STRONGLY DISAGREE",4, ""))))</f>
        <v/>
      </c>
      <c r="AA920" s="178" t="str">
        <f>IF(C920="","",(IF(COUNTA('DATA - Baseline'!AB920:AV920)&gt;0,1,2)))</f>
        <v/>
      </c>
      <c r="AB920" s="152"/>
      <c r="AC920" s="153"/>
      <c r="AD920" s="153"/>
      <c r="AE920" s="153"/>
      <c r="AF920" s="153"/>
      <c r="AG920" s="153"/>
      <c r="AH920" s="151"/>
      <c r="AI920" s="156"/>
      <c r="AJ920" s="156"/>
      <c r="AK920" s="156"/>
      <c r="AL920" s="156"/>
      <c r="AM920" s="156"/>
      <c r="AN920" s="156"/>
      <c r="AO920" s="157"/>
      <c r="AP920" s="158"/>
      <c r="AQ920" s="158"/>
      <c r="AR920" s="158"/>
      <c r="AS920" s="158"/>
      <c r="AT920" s="158"/>
      <c r="AU920" s="158"/>
      <c r="AV920" s="158"/>
      <c r="AW920" s="178" t="str">
        <f>IF('DATA - Baseline'!AW920="Relaxed",1,IF('DATA - Baseline'!AW920="Rushed",2,IF('DATA - Baseline'!AW920="Happy",3,IF('DATA - Baseline'!AW920="Tired",4,""))))</f>
        <v/>
      </c>
      <c r="AX920" s="178" t="str">
        <f>IF('DATA - Baseline'!AX920="Relaxed",1,IF('DATA - Baseline'!AX920="Rushed",2,IF('DATA - Baseline'!AX920="Happy",3,IF('DATA - Baseline'!AX920="Tired",4,""))))</f>
        <v/>
      </c>
      <c r="AY920" s="154"/>
      <c r="AZ920" s="314" t="str">
        <f>IF('DATA - Baseline'!AZ920="Yes",1,IF('DATA - Baseline'!AZ920="No",2,""))</f>
        <v/>
      </c>
      <c r="BA920" s="273"/>
      <c r="BB920" s="159"/>
      <c r="BC920" s="159"/>
      <c r="BE920" s="175"/>
    </row>
    <row r="921" spans="1:57" s="132" customFormat="1" ht="15" x14ac:dyDescent="0.3">
      <c r="A921" s="148"/>
      <c r="B921" s="149"/>
      <c r="C921" s="236" t="str">
        <f t="shared" si="14"/>
        <v/>
      </c>
      <c r="D921" s="198" t="str">
        <f>IF('DATA - Baseline'!D921="","",'DATA - Baseline'!D921)</f>
        <v/>
      </c>
      <c r="E921" s="178" t="str">
        <f>IF('DATA - Baseline'!E921="","",'DATA - Baseline'!E921)</f>
        <v/>
      </c>
      <c r="F921" s="178" t="str">
        <f>IF('DATA - Baseline'!F921="","",'DATA - Baseline'!F921)</f>
        <v/>
      </c>
      <c r="G921" s="178" t="str">
        <f>IF('DATA - Baseline'!G920="","",INDEX(Codes,MATCH('DATA - Baseline'!G920,Modes,0)))</f>
        <v/>
      </c>
      <c r="H921" s="178"/>
      <c r="I921" s="178" t="str">
        <f>IF('DATA - Baseline'!I921="","",INDEX(Codes,MATCH('DATA - Baseline'!I921,Modes,0)))</f>
        <v/>
      </c>
      <c r="J921" s="134"/>
      <c r="K921" s="192" t="str">
        <f>IF('DATA - Baseline'!K921=0,"",IF('DATA - Baseline'!K921="","",'DATA - Baseline'!K921))</f>
        <v/>
      </c>
      <c r="L921" s="192" t="str">
        <f>IF('DATA - Baseline'!L921="Yes",1,IF('DATA - Baseline'!L921="No",2,""))</f>
        <v/>
      </c>
      <c r="M921" s="192" t="str">
        <f>IF('DATA - Baseline'!M921="Yes",1,IF('DATA - Baseline'!M921="No",2,""))</f>
        <v/>
      </c>
      <c r="N921" s="178" t="str">
        <f>IF('DATA - Baseline'!N921="Relaxed",1,IF('DATA - Baseline'!N921="Rushed",2,IF('DATA - Baseline'!N921="Happy",3,IF('DATA - Baseline'!N921="Frustrated",4,IF('DATA - Baseline'!N921="Other",5,"")))))</f>
        <v/>
      </c>
      <c r="O921" s="176"/>
      <c r="P921" s="178" t="str">
        <f>IF('DATA - Baseline'!P921="","",'DATA - Baseline'!P921)</f>
        <v/>
      </c>
      <c r="Q921" s="178" t="str">
        <f>IF('DATA - Baseline'!Q921="Boy",1,IF('DATA - Baseline'!Q921="Girl",2,""))</f>
        <v/>
      </c>
      <c r="R921" s="192" t="str">
        <f>IF('DATA - Baseline'!R921&gt;0,'DATA - Baseline'!R921,"")</f>
        <v/>
      </c>
      <c r="S921" s="178" t="str">
        <f>IF('DATA - Baseline'!S921="Less than 0.5km",1,IF('DATA - Baseline'!S921="0.51 to 1.59km",2,IF('DATA - Baseline'!S921="1.6 to 3km",3,IF('DATA - Baseline'!S921="Over 3km",4, ""))))</f>
        <v/>
      </c>
      <c r="T921" s="126"/>
      <c r="U921" s="135"/>
      <c r="V921" s="135"/>
      <c r="W921" s="135"/>
      <c r="X921" s="135"/>
      <c r="Y921" s="135"/>
      <c r="Z921" s="178" t="str">
        <f>IF('DATA - Baseline'!Z921="STRONGLY AGREE",1,IF('DATA - Baseline'!Z921="AGREE",2,IF('DATA - Baseline'!Z921="DISAGREE",3,IF('DATA - Baseline'!Z921="STRONGLY DISAGREE",4, ""))))</f>
        <v/>
      </c>
      <c r="AA921" s="178" t="str">
        <f>IF(C921="","",(IF(COUNTA('DATA - Baseline'!AB921:AV921)&gt;0,1,2)))</f>
        <v/>
      </c>
      <c r="AB921" s="152"/>
      <c r="AC921" s="153"/>
      <c r="AD921" s="153"/>
      <c r="AE921" s="153"/>
      <c r="AF921" s="153"/>
      <c r="AG921" s="153"/>
      <c r="AH921" s="151"/>
      <c r="AI921" s="156"/>
      <c r="AJ921" s="156"/>
      <c r="AK921" s="156"/>
      <c r="AL921" s="156"/>
      <c r="AM921" s="156"/>
      <c r="AN921" s="156"/>
      <c r="AO921" s="157"/>
      <c r="AP921" s="158"/>
      <c r="AQ921" s="158"/>
      <c r="AR921" s="158"/>
      <c r="AS921" s="158"/>
      <c r="AT921" s="158"/>
      <c r="AU921" s="158"/>
      <c r="AV921" s="158"/>
      <c r="AW921" s="178" t="str">
        <f>IF('DATA - Baseline'!AW921="Relaxed",1,IF('DATA - Baseline'!AW921="Rushed",2,IF('DATA - Baseline'!AW921="Happy",3,IF('DATA - Baseline'!AW921="Tired",4,""))))</f>
        <v/>
      </c>
      <c r="AX921" s="178" t="str">
        <f>IF('DATA - Baseline'!AX921="Relaxed",1,IF('DATA - Baseline'!AX921="Rushed",2,IF('DATA - Baseline'!AX921="Happy",3,IF('DATA - Baseline'!AX921="Tired",4,""))))</f>
        <v/>
      </c>
      <c r="AY921" s="154"/>
      <c r="AZ921" s="314" t="str">
        <f>IF('DATA - Baseline'!AZ921="Yes",1,IF('DATA - Baseline'!AZ921="No",2,""))</f>
        <v/>
      </c>
      <c r="BA921" s="273"/>
      <c r="BB921" s="159"/>
      <c r="BC921" s="159"/>
      <c r="BE921" s="175"/>
    </row>
    <row r="922" spans="1:57" s="132" customFormat="1" ht="15" x14ac:dyDescent="0.3">
      <c r="A922" s="148"/>
      <c r="B922" s="149"/>
      <c r="C922" s="236" t="str">
        <f t="shared" si="14"/>
        <v/>
      </c>
      <c r="D922" s="198" t="str">
        <f>IF('DATA - Baseline'!D922="","",'DATA - Baseline'!D922)</f>
        <v/>
      </c>
      <c r="E922" s="178" t="str">
        <f>IF('DATA - Baseline'!E922="","",'DATA - Baseline'!E922)</f>
        <v/>
      </c>
      <c r="F922" s="178" t="str">
        <f>IF('DATA - Baseline'!F922="","",'DATA - Baseline'!F922)</f>
        <v/>
      </c>
      <c r="G922" s="178" t="str">
        <f>IF('DATA - Baseline'!G921="","",INDEX(Codes,MATCH('DATA - Baseline'!G921,Modes,0)))</f>
        <v/>
      </c>
      <c r="H922" s="178"/>
      <c r="I922" s="178" t="str">
        <f>IF('DATA - Baseline'!I922="","",INDEX(Codes,MATCH('DATA - Baseline'!I922,Modes,0)))</f>
        <v/>
      </c>
      <c r="J922" s="134"/>
      <c r="K922" s="192" t="str">
        <f>IF('DATA - Baseline'!K922=0,"",IF('DATA - Baseline'!K922="","",'DATA - Baseline'!K922))</f>
        <v/>
      </c>
      <c r="L922" s="192" t="str">
        <f>IF('DATA - Baseline'!L922="Yes",1,IF('DATA - Baseline'!L922="No",2,""))</f>
        <v/>
      </c>
      <c r="M922" s="192" t="str">
        <f>IF('DATA - Baseline'!M922="Yes",1,IF('DATA - Baseline'!M922="No",2,""))</f>
        <v/>
      </c>
      <c r="N922" s="178" t="str">
        <f>IF('DATA - Baseline'!N922="Relaxed",1,IF('DATA - Baseline'!N922="Rushed",2,IF('DATA - Baseline'!N922="Happy",3,IF('DATA - Baseline'!N922="Frustrated",4,IF('DATA - Baseline'!N922="Other",5,"")))))</f>
        <v/>
      </c>
      <c r="O922" s="176"/>
      <c r="P922" s="178" t="str">
        <f>IF('DATA - Baseline'!P922="","",'DATA - Baseline'!P922)</f>
        <v/>
      </c>
      <c r="Q922" s="178" t="str">
        <f>IF('DATA - Baseline'!Q922="Boy",1,IF('DATA - Baseline'!Q922="Girl",2,""))</f>
        <v/>
      </c>
      <c r="R922" s="192" t="str">
        <f>IF('DATA - Baseline'!R922&gt;0,'DATA - Baseline'!R922,"")</f>
        <v/>
      </c>
      <c r="S922" s="178" t="str">
        <f>IF('DATA - Baseline'!S922="Less than 0.5km",1,IF('DATA - Baseline'!S922="0.51 to 1.59km",2,IF('DATA - Baseline'!S922="1.6 to 3km",3,IF('DATA - Baseline'!S922="Over 3km",4, ""))))</f>
        <v/>
      </c>
      <c r="T922" s="126"/>
      <c r="U922" s="135"/>
      <c r="V922" s="135"/>
      <c r="W922" s="135"/>
      <c r="X922" s="135"/>
      <c r="Y922" s="135"/>
      <c r="Z922" s="178" t="str">
        <f>IF('DATA - Baseline'!Z922="STRONGLY AGREE",1,IF('DATA - Baseline'!Z922="AGREE",2,IF('DATA - Baseline'!Z922="DISAGREE",3,IF('DATA - Baseline'!Z922="STRONGLY DISAGREE",4, ""))))</f>
        <v/>
      </c>
      <c r="AA922" s="178" t="str">
        <f>IF(C922="","",(IF(COUNTA('DATA - Baseline'!AB922:AV922)&gt;0,1,2)))</f>
        <v/>
      </c>
      <c r="AB922" s="152"/>
      <c r="AC922" s="153"/>
      <c r="AD922" s="153"/>
      <c r="AE922" s="153"/>
      <c r="AF922" s="153"/>
      <c r="AG922" s="153"/>
      <c r="AH922" s="151"/>
      <c r="AI922" s="156"/>
      <c r="AJ922" s="156"/>
      <c r="AK922" s="156"/>
      <c r="AL922" s="156"/>
      <c r="AM922" s="156"/>
      <c r="AN922" s="156"/>
      <c r="AO922" s="157"/>
      <c r="AP922" s="158"/>
      <c r="AQ922" s="158"/>
      <c r="AR922" s="158"/>
      <c r="AS922" s="158"/>
      <c r="AT922" s="158"/>
      <c r="AU922" s="158"/>
      <c r="AV922" s="158"/>
      <c r="AW922" s="178" t="str">
        <f>IF('DATA - Baseline'!AW922="Relaxed",1,IF('DATA - Baseline'!AW922="Rushed",2,IF('DATA - Baseline'!AW922="Happy",3,IF('DATA - Baseline'!AW922="Tired",4,""))))</f>
        <v/>
      </c>
      <c r="AX922" s="178" t="str">
        <f>IF('DATA - Baseline'!AX922="Relaxed",1,IF('DATA - Baseline'!AX922="Rushed",2,IF('DATA - Baseline'!AX922="Happy",3,IF('DATA - Baseline'!AX922="Tired",4,""))))</f>
        <v/>
      </c>
      <c r="AY922" s="154"/>
      <c r="AZ922" s="314" t="str">
        <f>IF('DATA - Baseline'!AZ922="Yes",1,IF('DATA - Baseline'!AZ922="No",2,""))</f>
        <v/>
      </c>
      <c r="BA922" s="273"/>
      <c r="BB922" s="159"/>
      <c r="BC922" s="159"/>
      <c r="BE922" s="175"/>
    </row>
    <row r="923" spans="1:57" s="132" customFormat="1" ht="15" x14ac:dyDescent="0.3">
      <c r="A923" s="148"/>
      <c r="B923" s="149"/>
      <c r="C923" s="236" t="str">
        <f t="shared" si="14"/>
        <v/>
      </c>
      <c r="D923" s="198" t="str">
        <f>IF('DATA - Baseline'!D923="","",'DATA - Baseline'!D923)</f>
        <v/>
      </c>
      <c r="E923" s="178" t="str">
        <f>IF('DATA - Baseline'!E923="","",'DATA - Baseline'!E923)</f>
        <v/>
      </c>
      <c r="F923" s="178" t="str">
        <f>IF('DATA - Baseline'!F923="","",'DATA - Baseline'!F923)</f>
        <v/>
      </c>
      <c r="G923" s="178" t="str">
        <f>IF('DATA - Baseline'!G922="","",INDEX(Codes,MATCH('DATA - Baseline'!G922,Modes,0)))</f>
        <v/>
      </c>
      <c r="H923" s="178"/>
      <c r="I923" s="178" t="str">
        <f>IF('DATA - Baseline'!I923="","",INDEX(Codes,MATCH('DATA - Baseline'!I923,Modes,0)))</f>
        <v/>
      </c>
      <c r="J923" s="134"/>
      <c r="K923" s="192" t="str">
        <f>IF('DATA - Baseline'!K923=0,"",IF('DATA - Baseline'!K923="","",'DATA - Baseline'!K923))</f>
        <v/>
      </c>
      <c r="L923" s="192" t="str">
        <f>IF('DATA - Baseline'!L923="Yes",1,IF('DATA - Baseline'!L923="No",2,""))</f>
        <v/>
      </c>
      <c r="M923" s="192" t="str">
        <f>IF('DATA - Baseline'!M923="Yes",1,IF('DATA - Baseline'!M923="No",2,""))</f>
        <v/>
      </c>
      <c r="N923" s="178" t="str">
        <f>IF('DATA - Baseline'!N923="Relaxed",1,IF('DATA - Baseline'!N923="Rushed",2,IF('DATA - Baseline'!N923="Happy",3,IF('DATA - Baseline'!N923="Frustrated",4,IF('DATA - Baseline'!N923="Other",5,"")))))</f>
        <v/>
      </c>
      <c r="O923" s="176"/>
      <c r="P923" s="178" t="str">
        <f>IF('DATA - Baseline'!P923="","",'DATA - Baseline'!P923)</f>
        <v/>
      </c>
      <c r="Q923" s="178" t="str">
        <f>IF('DATA - Baseline'!Q923="Boy",1,IF('DATA - Baseline'!Q923="Girl",2,""))</f>
        <v/>
      </c>
      <c r="R923" s="192" t="str">
        <f>IF('DATA - Baseline'!R923&gt;0,'DATA - Baseline'!R923,"")</f>
        <v/>
      </c>
      <c r="S923" s="178" t="str">
        <f>IF('DATA - Baseline'!S923="Less than 0.5km",1,IF('DATA - Baseline'!S923="0.51 to 1.59km",2,IF('DATA - Baseline'!S923="1.6 to 3km",3,IF('DATA - Baseline'!S923="Over 3km",4, ""))))</f>
        <v/>
      </c>
      <c r="T923" s="126"/>
      <c r="U923" s="135"/>
      <c r="V923" s="135"/>
      <c r="W923" s="135"/>
      <c r="X923" s="135"/>
      <c r="Y923" s="135"/>
      <c r="Z923" s="178" t="str">
        <f>IF('DATA - Baseline'!Z923="STRONGLY AGREE",1,IF('DATA - Baseline'!Z923="AGREE",2,IF('DATA - Baseline'!Z923="DISAGREE",3,IF('DATA - Baseline'!Z923="STRONGLY DISAGREE",4, ""))))</f>
        <v/>
      </c>
      <c r="AA923" s="178" t="str">
        <f>IF(C923="","",(IF(COUNTA('DATA - Baseline'!AB923:AV923)&gt;0,1,2)))</f>
        <v/>
      </c>
      <c r="AB923" s="152"/>
      <c r="AC923" s="153"/>
      <c r="AD923" s="153"/>
      <c r="AE923" s="153"/>
      <c r="AF923" s="153"/>
      <c r="AG923" s="153"/>
      <c r="AH923" s="151"/>
      <c r="AI923" s="156"/>
      <c r="AJ923" s="156"/>
      <c r="AK923" s="156"/>
      <c r="AL923" s="156"/>
      <c r="AM923" s="156"/>
      <c r="AN923" s="156"/>
      <c r="AO923" s="157"/>
      <c r="AP923" s="158"/>
      <c r="AQ923" s="158"/>
      <c r="AR923" s="158"/>
      <c r="AS923" s="158"/>
      <c r="AT923" s="158"/>
      <c r="AU923" s="158"/>
      <c r="AV923" s="158"/>
      <c r="AW923" s="178" t="str">
        <f>IF('DATA - Baseline'!AW923="Relaxed",1,IF('DATA - Baseline'!AW923="Rushed",2,IF('DATA - Baseline'!AW923="Happy",3,IF('DATA - Baseline'!AW923="Tired",4,""))))</f>
        <v/>
      </c>
      <c r="AX923" s="178" t="str">
        <f>IF('DATA - Baseline'!AX923="Relaxed",1,IF('DATA - Baseline'!AX923="Rushed",2,IF('DATA - Baseline'!AX923="Happy",3,IF('DATA - Baseline'!AX923="Tired",4,""))))</f>
        <v/>
      </c>
      <c r="AY923" s="154"/>
      <c r="AZ923" s="314" t="str">
        <f>IF('DATA - Baseline'!AZ923="Yes",1,IF('DATA - Baseline'!AZ923="No",2,""))</f>
        <v/>
      </c>
      <c r="BA923" s="273"/>
      <c r="BB923" s="159"/>
      <c r="BC923" s="159"/>
      <c r="BE923" s="175"/>
    </row>
    <row r="924" spans="1:57" s="132" customFormat="1" ht="15" x14ac:dyDescent="0.3">
      <c r="A924" s="148"/>
      <c r="B924" s="149"/>
      <c r="C924" s="236" t="str">
        <f t="shared" si="14"/>
        <v/>
      </c>
      <c r="D924" s="198" t="str">
        <f>IF('DATA - Baseline'!D924="","",'DATA - Baseline'!D924)</f>
        <v/>
      </c>
      <c r="E924" s="178" t="str">
        <f>IF('DATA - Baseline'!E924="","",'DATA - Baseline'!E924)</f>
        <v/>
      </c>
      <c r="F924" s="178" t="str">
        <f>IF('DATA - Baseline'!F924="","",'DATA - Baseline'!F924)</f>
        <v/>
      </c>
      <c r="G924" s="178" t="str">
        <f>IF('DATA - Baseline'!G923="","",INDEX(Codes,MATCH('DATA - Baseline'!G923,Modes,0)))</f>
        <v/>
      </c>
      <c r="H924" s="178"/>
      <c r="I924" s="178" t="str">
        <f>IF('DATA - Baseline'!I924="","",INDEX(Codes,MATCH('DATA - Baseline'!I924,Modes,0)))</f>
        <v/>
      </c>
      <c r="J924" s="134"/>
      <c r="K924" s="192" t="str">
        <f>IF('DATA - Baseline'!K924=0,"",IF('DATA - Baseline'!K924="","",'DATA - Baseline'!K924))</f>
        <v/>
      </c>
      <c r="L924" s="192" t="str">
        <f>IF('DATA - Baseline'!L924="Yes",1,IF('DATA - Baseline'!L924="No",2,""))</f>
        <v/>
      </c>
      <c r="M924" s="192" t="str">
        <f>IF('DATA - Baseline'!M924="Yes",1,IF('DATA - Baseline'!M924="No",2,""))</f>
        <v/>
      </c>
      <c r="N924" s="178" t="str">
        <f>IF('DATA - Baseline'!N924="Relaxed",1,IF('DATA - Baseline'!N924="Rushed",2,IF('DATA - Baseline'!N924="Happy",3,IF('DATA - Baseline'!N924="Frustrated",4,IF('DATA - Baseline'!N924="Other",5,"")))))</f>
        <v/>
      </c>
      <c r="O924" s="176"/>
      <c r="P924" s="178" t="str">
        <f>IF('DATA - Baseline'!P924="","",'DATA - Baseline'!P924)</f>
        <v/>
      </c>
      <c r="Q924" s="178" t="str">
        <f>IF('DATA - Baseline'!Q924="Boy",1,IF('DATA - Baseline'!Q924="Girl",2,""))</f>
        <v/>
      </c>
      <c r="R924" s="192" t="str">
        <f>IF('DATA - Baseline'!R924&gt;0,'DATA - Baseline'!R924,"")</f>
        <v/>
      </c>
      <c r="S924" s="178" t="str">
        <f>IF('DATA - Baseline'!S924="Less than 0.5km",1,IF('DATA - Baseline'!S924="0.51 to 1.59km",2,IF('DATA - Baseline'!S924="1.6 to 3km",3,IF('DATA - Baseline'!S924="Over 3km",4, ""))))</f>
        <v/>
      </c>
      <c r="T924" s="126"/>
      <c r="U924" s="135"/>
      <c r="V924" s="135"/>
      <c r="W924" s="135"/>
      <c r="X924" s="135"/>
      <c r="Y924" s="135"/>
      <c r="Z924" s="178" t="str">
        <f>IF('DATA - Baseline'!Z924="STRONGLY AGREE",1,IF('DATA - Baseline'!Z924="AGREE",2,IF('DATA - Baseline'!Z924="DISAGREE",3,IF('DATA - Baseline'!Z924="STRONGLY DISAGREE",4, ""))))</f>
        <v/>
      </c>
      <c r="AA924" s="178" t="str">
        <f>IF(C924="","",(IF(COUNTA('DATA - Baseline'!AB924:AV924)&gt;0,1,2)))</f>
        <v/>
      </c>
      <c r="AB924" s="152"/>
      <c r="AC924" s="153"/>
      <c r="AD924" s="153"/>
      <c r="AE924" s="153"/>
      <c r="AF924" s="153"/>
      <c r="AG924" s="153"/>
      <c r="AH924" s="151"/>
      <c r="AI924" s="156"/>
      <c r="AJ924" s="156"/>
      <c r="AK924" s="156"/>
      <c r="AL924" s="156"/>
      <c r="AM924" s="156"/>
      <c r="AN924" s="156"/>
      <c r="AO924" s="157"/>
      <c r="AP924" s="158"/>
      <c r="AQ924" s="158"/>
      <c r="AR924" s="158"/>
      <c r="AS924" s="158"/>
      <c r="AT924" s="158"/>
      <c r="AU924" s="158"/>
      <c r="AV924" s="158"/>
      <c r="AW924" s="178" t="str">
        <f>IF('DATA - Baseline'!AW924="Relaxed",1,IF('DATA - Baseline'!AW924="Rushed",2,IF('DATA - Baseline'!AW924="Happy",3,IF('DATA - Baseline'!AW924="Tired",4,""))))</f>
        <v/>
      </c>
      <c r="AX924" s="178" t="str">
        <f>IF('DATA - Baseline'!AX924="Relaxed",1,IF('DATA - Baseline'!AX924="Rushed",2,IF('DATA - Baseline'!AX924="Happy",3,IF('DATA - Baseline'!AX924="Tired",4,""))))</f>
        <v/>
      </c>
      <c r="AY924" s="154"/>
      <c r="AZ924" s="314" t="str">
        <f>IF('DATA - Baseline'!AZ924="Yes",1,IF('DATA - Baseline'!AZ924="No",2,""))</f>
        <v/>
      </c>
      <c r="BA924" s="273"/>
      <c r="BB924" s="159"/>
      <c r="BC924" s="159"/>
      <c r="BE924" s="175"/>
    </row>
    <row r="925" spans="1:57" s="132" customFormat="1" ht="15" x14ac:dyDescent="0.3">
      <c r="A925" s="148"/>
      <c r="B925" s="149"/>
      <c r="C925" s="236" t="str">
        <f t="shared" si="14"/>
        <v/>
      </c>
      <c r="D925" s="198" t="str">
        <f>IF('DATA - Baseline'!D925="","",'DATA - Baseline'!D925)</f>
        <v/>
      </c>
      <c r="E925" s="178" t="str">
        <f>IF('DATA - Baseline'!E925="","",'DATA - Baseline'!E925)</f>
        <v/>
      </c>
      <c r="F925" s="178" t="str">
        <f>IF('DATA - Baseline'!F925="","",'DATA - Baseline'!F925)</f>
        <v/>
      </c>
      <c r="G925" s="178" t="str">
        <f>IF('DATA - Baseline'!G924="","",INDEX(Codes,MATCH('DATA - Baseline'!G924,Modes,0)))</f>
        <v/>
      </c>
      <c r="H925" s="178"/>
      <c r="I925" s="178" t="str">
        <f>IF('DATA - Baseline'!I925="","",INDEX(Codes,MATCH('DATA - Baseline'!I925,Modes,0)))</f>
        <v/>
      </c>
      <c r="J925" s="134"/>
      <c r="K925" s="192" t="str">
        <f>IF('DATA - Baseline'!K925=0,"",IF('DATA - Baseline'!K925="","",'DATA - Baseline'!K925))</f>
        <v/>
      </c>
      <c r="L925" s="192" t="str">
        <f>IF('DATA - Baseline'!L925="Yes",1,IF('DATA - Baseline'!L925="No",2,""))</f>
        <v/>
      </c>
      <c r="M925" s="192" t="str">
        <f>IF('DATA - Baseline'!M925="Yes",1,IF('DATA - Baseline'!M925="No",2,""))</f>
        <v/>
      </c>
      <c r="N925" s="178" t="str">
        <f>IF('DATA - Baseline'!N925="Relaxed",1,IF('DATA - Baseline'!N925="Rushed",2,IF('DATA - Baseline'!N925="Happy",3,IF('DATA - Baseline'!N925="Frustrated",4,IF('DATA - Baseline'!N925="Other",5,"")))))</f>
        <v/>
      </c>
      <c r="O925" s="176"/>
      <c r="P925" s="178" t="str">
        <f>IF('DATA - Baseline'!P925="","",'DATA - Baseline'!P925)</f>
        <v/>
      </c>
      <c r="Q925" s="178" t="str">
        <f>IF('DATA - Baseline'!Q925="Boy",1,IF('DATA - Baseline'!Q925="Girl",2,""))</f>
        <v/>
      </c>
      <c r="R925" s="192" t="str">
        <f>IF('DATA - Baseline'!R925&gt;0,'DATA - Baseline'!R925,"")</f>
        <v/>
      </c>
      <c r="S925" s="178" t="str">
        <f>IF('DATA - Baseline'!S925="Less than 0.5km",1,IF('DATA - Baseline'!S925="0.51 to 1.59km",2,IF('DATA - Baseline'!S925="1.6 to 3km",3,IF('DATA - Baseline'!S925="Over 3km",4, ""))))</f>
        <v/>
      </c>
      <c r="T925" s="126"/>
      <c r="U925" s="135"/>
      <c r="V925" s="135"/>
      <c r="W925" s="135"/>
      <c r="X925" s="135"/>
      <c r="Y925" s="135"/>
      <c r="Z925" s="178" t="str">
        <f>IF('DATA - Baseline'!Z925="STRONGLY AGREE",1,IF('DATA - Baseline'!Z925="AGREE",2,IF('DATA - Baseline'!Z925="DISAGREE",3,IF('DATA - Baseline'!Z925="STRONGLY DISAGREE",4, ""))))</f>
        <v/>
      </c>
      <c r="AA925" s="178" t="str">
        <f>IF(C925="","",(IF(COUNTA('DATA - Baseline'!AB925:AV925)&gt;0,1,2)))</f>
        <v/>
      </c>
      <c r="AB925" s="152"/>
      <c r="AC925" s="153"/>
      <c r="AD925" s="153"/>
      <c r="AE925" s="153"/>
      <c r="AF925" s="153"/>
      <c r="AG925" s="153"/>
      <c r="AH925" s="151"/>
      <c r="AI925" s="156"/>
      <c r="AJ925" s="156"/>
      <c r="AK925" s="156"/>
      <c r="AL925" s="156"/>
      <c r="AM925" s="156"/>
      <c r="AN925" s="156"/>
      <c r="AO925" s="157"/>
      <c r="AP925" s="158"/>
      <c r="AQ925" s="158"/>
      <c r="AR925" s="158"/>
      <c r="AS925" s="158"/>
      <c r="AT925" s="158"/>
      <c r="AU925" s="158"/>
      <c r="AV925" s="158"/>
      <c r="AW925" s="178" t="str">
        <f>IF('DATA - Baseline'!AW925="Relaxed",1,IF('DATA - Baseline'!AW925="Rushed",2,IF('DATA - Baseline'!AW925="Happy",3,IF('DATA - Baseline'!AW925="Tired",4,""))))</f>
        <v/>
      </c>
      <c r="AX925" s="178" t="str">
        <f>IF('DATA - Baseline'!AX925="Relaxed",1,IF('DATA - Baseline'!AX925="Rushed",2,IF('DATA - Baseline'!AX925="Happy",3,IF('DATA - Baseline'!AX925="Tired",4,""))))</f>
        <v/>
      </c>
      <c r="AY925" s="154"/>
      <c r="AZ925" s="314" t="str">
        <f>IF('DATA - Baseline'!AZ925="Yes",1,IF('DATA - Baseline'!AZ925="No",2,""))</f>
        <v/>
      </c>
      <c r="BA925" s="273"/>
      <c r="BB925" s="159"/>
      <c r="BC925" s="159"/>
      <c r="BE925" s="175"/>
    </row>
    <row r="926" spans="1:57" s="132" customFormat="1" ht="15" x14ac:dyDescent="0.3">
      <c r="A926" s="148"/>
      <c r="B926" s="149"/>
      <c r="C926" s="236" t="str">
        <f t="shared" si="14"/>
        <v/>
      </c>
      <c r="D926" s="198" t="str">
        <f>IF('DATA - Baseline'!D926="","",'DATA - Baseline'!D926)</f>
        <v/>
      </c>
      <c r="E926" s="178" t="str">
        <f>IF('DATA - Baseline'!E926="","",'DATA - Baseline'!E926)</f>
        <v/>
      </c>
      <c r="F926" s="178" t="str">
        <f>IF('DATA - Baseline'!F926="","",'DATA - Baseline'!F926)</f>
        <v/>
      </c>
      <c r="G926" s="178" t="str">
        <f>IF('DATA - Baseline'!G925="","",INDEX(Codes,MATCH('DATA - Baseline'!G925,Modes,0)))</f>
        <v/>
      </c>
      <c r="H926" s="178"/>
      <c r="I926" s="178" t="str">
        <f>IF('DATA - Baseline'!I926="","",INDEX(Codes,MATCH('DATA - Baseline'!I926,Modes,0)))</f>
        <v/>
      </c>
      <c r="J926" s="134"/>
      <c r="K926" s="192" t="str">
        <f>IF('DATA - Baseline'!K926=0,"",IF('DATA - Baseline'!K926="","",'DATA - Baseline'!K926))</f>
        <v/>
      </c>
      <c r="L926" s="192" t="str">
        <f>IF('DATA - Baseline'!L926="Yes",1,IF('DATA - Baseline'!L926="No",2,""))</f>
        <v/>
      </c>
      <c r="M926" s="192" t="str">
        <f>IF('DATA - Baseline'!M926="Yes",1,IF('DATA - Baseline'!M926="No",2,""))</f>
        <v/>
      </c>
      <c r="N926" s="178" t="str">
        <f>IF('DATA - Baseline'!N926="Relaxed",1,IF('DATA - Baseline'!N926="Rushed",2,IF('DATA - Baseline'!N926="Happy",3,IF('DATA - Baseline'!N926="Frustrated",4,IF('DATA - Baseline'!N926="Other",5,"")))))</f>
        <v/>
      </c>
      <c r="O926" s="176"/>
      <c r="P926" s="178" t="str">
        <f>IF('DATA - Baseline'!P926="","",'DATA - Baseline'!P926)</f>
        <v/>
      </c>
      <c r="Q926" s="178" t="str">
        <f>IF('DATA - Baseline'!Q926="Boy",1,IF('DATA - Baseline'!Q926="Girl",2,""))</f>
        <v/>
      </c>
      <c r="R926" s="192" t="str">
        <f>IF('DATA - Baseline'!R926&gt;0,'DATA - Baseline'!R926,"")</f>
        <v/>
      </c>
      <c r="S926" s="178" t="str">
        <f>IF('DATA - Baseline'!S926="Less than 0.5km",1,IF('DATA - Baseline'!S926="0.51 to 1.59km",2,IF('DATA - Baseline'!S926="1.6 to 3km",3,IF('DATA - Baseline'!S926="Over 3km",4, ""))))</f>
        <v/>
      </c>
      <c r="T926" s="126"/>
      <c r="U926" s="135"/>
      <c r="V926" s="135"/>
      <c r="W926" s="135"/>
      <c r="X926" s="135"/>
      <c r="Y926" s="135"/>
      <c r="Z926" s="178" t="str">
        <f>IF('DATA - Baseline'!Z926="STRONGLY AGREE",1,IF('DATA - Baseline'!Z926="AGREE",2,IF('DATA - Baseline'!Z926="DISAGREE",3,IF('DATA - Baseline'!Z926="STRONGLY DISAGREE",4, ""))))</f>
        <v/>
      </c>
      <c r="AA926" s="178" t="str">
        <f>IF(C926="","",(IF(COUNTA('DATA - Baseline'!AB926:AV926)&gt;0,1,2)))</f>
        <v/>
      </c>
      <c r="AB926" s="152"/>
      <c r="AC926" s="153"/>
      <c r="AD926" s="153"/>
      <c r="AE926" s="153"/>
      <c r="AF926" s="153"/>
      <c r="AG926" s="153"/>
      <c r="AH926" s="151"/>
      <c r="AI926" s="156"/>
      <c r="AJ926" s="156"/>
      <c r="AK926" s="156"/>
      <c r="AL926" s="156"/>
      <c r="AM926" s="156"/>
      <c r="AN926" s="156"/>
      <c r="AO926" s="157"/>
      <c r="AP926" s="158"/>
      <c r="AQ926" s="158"/>
      <c r="AR926" s="158"/>
      <c r="AS926" s="158"/>
      <c r="AT926" s="158"/>
      <c r="AU926" s="158"/>
      <c r="AV926" s="158"/>
      <c r="AW926" s="178" t="str">
        <f>IF('DATA - Baseline'!AW926="Relaxed",1,IF('DATA - Baseline'!AW926="Rushed",2,IF('DATA - Baseline'!AW926="Happy",3,IF('DATA - Baseline'!AW926="Tired",4,""))))</f>
        <v/>
      </c>
      <c r="AX926" s="178" t="str">
        <f>IF('DATA - Baseline'!AX926="Relaxed",1,IF('DATA - Baseline'!AX926="Rushed",2,IF('DATA - Baseline'!AX926="Happy",3,IF('DATA - Baseline'!AX926="Tired",4,""))))</f>
        <v/>
      </c>
      <c r="AY926" s="154"/>
      <c r="AZ926" s="314" t="str">
        <f>IF('DATA - Baseline'!AZ926="Yes",1,IF('DATA - Baseline'!AZ926="No",2,""))</f>
        <v/>
      </c>
      <c r="BA926" s="273"/>
      <c r="BB926" s="159"/>
      <c r="BC926" s="159"/>
      <c r="BE926" s="175"/>
    </row>
    <row r="927" spans="1:57" s="132" customFormat="1" ht="15" x14ac:dyDescent="0.3">
      <c r="A927" s="148"/>
      <c r="B927" s="149"/>
      <c r="C927" s="236" t="str">
        <f t="shared" si="14"/>
        <v/>
      </c>
      <c r="D927" s="198" t="str">
        <f>IF('DATA - Baseline'!D927="","",'DATA - Baseline'!D927)</f>
        <v/>
      </c>
      <c r="E927" s="178" t="str">
        <f>IF('DATA - Baseline'!E927="","",'DATA - Baseline'!E927)</f>
        <v/>
      </c>
      <c r="F927" s="178" t="str">
        <f>IF('DATA - Baseline'!F927="","",'DATA - Baseline'!F927)</f>
        <v/>
      </c>
      <c r="G927" s="178" t="str">
        <f>IF('DATA - Baseline'!G926="","",INDEX(Codes,MATCH('DATA - Baseline'!G926,Modes,0)))</f>
        <v/>
      </c>
      <c r="H927" s="178"/>
      <c r="I927" s="178" t="str">
        <f>IF('DATA - Baseline'!I927="","",INDEX(Codes,MATCH('DATA - Baseline'!I927,Modes,0)))</f>
        <v/>
      </c>
      <c r="J927" s="134"/>
      <c r="K927" s="192" t="str">
        <f>IF('DATA - Baseline'!K927=0,"",IF('DATA - Baseline'!K927="","",'DATA - Baseline'!K927))</f>
        <v/>
      </c>
      <c r="L927" s="192" t="str">
        <f>IF('DATA - Baseline'!L927="Yes",1,IF('DATA - Baseline'!L927="No",2,""))</f>
        <v/>
      </c>
      <c r="M927" s="192" t="str">
        <f>IF('DATA - Baseline'!M927="Yes",1,IF('DATA - Baseline'!M927="No",2,""))</f>
        <v/>
      </c>
      <c r="N927" s="178" t="str">
        <f>IF('DATA - Baseline'!N927="Relaxed",1,IF('DATA - Baseline'!N927="Rushed",2,IF('DATA - Baseline'!N927="Happy",3,IF('DATA - Baseline'!N927="Frustrated",4,IF('DATA - Baseline'!N927="Other",5,"")))))</f>
        <v/>
      </c>
      <c r="O927" s="176"/>
      <c r="P927" s="178" t="str">
        <f>IF('DATA - Baseline'!P927="","",'DATA - Baseline'!P927)</f>
        <v/>
      </c>
      <c r="Q927" s="178" t="str">
        <f>IF('DATA - Baseline'!Q927="Boy",1,IF('DATA - Baseline'!Q927="Girl",2,""))</f>
        <v/>
      </c>
      <c r="R927" s="192" t="str">
        <f>IF('DATA - Baseline'!R927&gt;0,'DATA - Baseline'!R927,"")</f>
        <v/>
      </c>
      <c r="S927" s="178" t="str">
        <f>IF('DATA - Baseline'!S927="Less than 0.5km",1,IF('DATA - Baseline'!S927="0.51 to 1.59km",2,IF('DATA - Baseline'!S927="1.6 to 3km",3,IF('DATA - Baseline'!S927="Over 3km",4, ""))))</f>
        <v/>
      </c>
      <c r="T927" s="126"/>
      <c r="U927" s="135"/>
      <c r="V927" s="135"/>
      <c r="W927" s="135"/>
      <c r="X927" s="135"/>
      <c r="Y927" s="135"/>
      <c r="Z927" s="178" t="str">
        <f>IF('DATA - Baseline'!Z927="STRONGLY AGREE",1,IF('DATA - Baseline'!Z927="AGREE",2,IF('DATA - Baseline'!Z927="DISAGREE",3,IF('DATA - Baseline'!Z927="STRONGLY DISAGREE",4, ""))))</f>
        <v/>
      </c>
      <c r="AA927" s="178" t="str">
        <f>IF(C927="","",(IF(COUNTA('DATA - Baseline'!AB927:AV927)&gt;0,1,2)))</f>
        <v/>
      </c>
      <c r="AB927" s="152"/>
      <c r="AC927" s="153"/>
      <c r="AD927" s="153"/>
      <c r="AE927" s="153"/>
      <c r="AF927" s="153"/>
      <c r="AG927" s="153"/>
      <c r="AH927" s="151"/>
      <c r="AI927" s="156"/>
      <c r="AJ927" s="156"/>
      <c r="AK927" s="156"/>
      <c r="AL927" s="156"/>
      <c r="AM927" s="156"/>
      <c r="AN927" s="156"/>
      <c r="AO927" s="157"/>
      <c r="AP927" s="158"/>
      <c r="AQ927" s="158"/>
      <c r="AR927" s="158"/>
      <c r="AS927" s="158"/>
      <c r="AT927" s="158"/>
      <c r="AU927" s="158"/>
      <c r="AV927" s="158"/>
      <c r="AW927" s="178" t="str">
        <f>IF('DATA - Baseline'!AW927="Relaxed",1,IF('DATA - Baseline'!AW927="Rushed",2,IF('DATA - Baseline'!AW927="Happy",3,IF('DATA - Baseline'!AW927="Tired",4,""))))</f>
        <v/>
      </c>
      <c r="AX927" s="178" t="str">
        <f>IF('DATA - Baseline'!AX927="Relaxed",1,IF('DATA - Baseline'!AX927="Rushed",2,IF('DATA - Baseline'!AX927="Happy",3,IF('DATA - Baseline'!AX927="Tired",4,""))))</f>
        <v/>
      </c>
      <c r="AY927" s="154"/>
      <c r="AZ927" s="314" t="str">
        <f>IF('DATA - Baseline'!AZ927="Yes",1,IF('DATA - Baseline'!AZ927="No",2,""))</f>
        <v/>
      </c>
      <c r="BA927" s="273"/>
      <c r="BB927" s="159"/>
      <c r="BC927" s="159"/>
      <c r="BE927" s="175"/>
    </row>
    <row r="928" spans="1:57" s="132" customFormat="1" ht="15" x14ac:dyDescent="0.3">
      <c r="A928" s="148"/>
      <c r="B928" s="149"/>
      <c r="C928" s="236" t="str">
        <f t="shared" si="14"/>
        <v/>
      </c>
      <c r="D928" s="198" t="str">
        <f>IF('DATA - Baseline'!D928="","",'DATA - Baseline'!D928)</f>
        <v/>
      </c>
      <c r="E928" s="178" t="str">
        <f>IF('DATA - Baseline'!E928="","",'DATA - Baseline'!E928)</f>
        <v/>
      </c>
      <c r="F928" s="178" t="str">
        <f>IF('DATA - Baseline'!F928="","",'DATA - Baseline'!F928)</f>
        <v/>
      </c>
      <c r="G928" s="178" t="str">
        <f>IF('DATA - Baseline'!G927="","",INDEX(Codes,MATCH('DATA - Baseline'!G927,Modes,0)))</f>
        <v/>
      </c>
      <c r="H928" s="178"/>
      <c r="I928" s="178" t="str">
        <f>IF('DATA - Baseline'!I928="","",INDEX(Codes,MATCH('DATA - Baseline'!I928,Modes,0)))</f>
        <v/>
      </c>
      <c r="J928" s="134"/>
      <c r="K928" s="192" t="str">
        <f>IF('DATA - Baseline'!K928=0,"",IF('DATA - Baseline'!K928="","",'DATA - Baseline'!K928))</f>
        <v/>
      </c>
      <c r="L928" s="192" t="str">
        <f>IF('DATA - Baseline'!L928="Yes",1,IF('DATA - Baseline'!L928="No",2,""))</f>
        <v/>
      </c>
      <c r="M928" s="192" t="str">
        <f>IF('DATA - Baseline'!M928="Yes",1,IF('DATA - Baseline'!M928="No",2,""))</f>
        <v/>
      </c>
      <c r="N928" s="178" t="str">
        <f>IF('DATA - Baseline'!N928="Relaxed",1,IF('DATA - Baseline'!N928="Rushed",2,IF('DATA - Baseline'!N928="Happy",3,IF('DATA - Baseline'!N928="Frustrated",4,IF('DATA - Baseline'!N928="Other",5,"")))))</f>
        <v/>
      </c>
      <c r="O928" s="176"/>
      <c r="P928" s="178" t="str">
        <f>IF('DATA - Baseline'!P928="","",'DATA - Baseline'!P928)</f>
        <v/>
      </c>
      <c r="Q928" s="178" t="str">
        <f>IF('DATA - Baseline'!Q928="Boy",1,IF('DATA - Baseline'!Q928="Girl",2,""))</f>
        <v/>
      </c>
      <c r="R928" s="192" t="str">
        <f>IF('DATA - Baseline'!R928&gt;0,'DATA - Baseline'!R928,"")</f>
        <v/>
      </c>
      <c r="S928" s="178" t="str">
        <f>IF('DATA - Baseline'!S928="Less than 0.5km",1,IF('DATA - Baseline'!S928="0.51 to 1.59km",2,IF('DATA - Baseline'!S928="1.6 to 3km",3,IF('DATA - Baseline'!S928="Over 3km",4, ""))))</f>
        <v/>
      </c>
      <c r="T928" s="126"/>
      <c r="U928" s="135"/>
      <c r="V928" s="135"/>
      <c r="W928" s="135"/>
      <c r="X928" s="135"/>
      <c r="Y928" s="135"/>
      <c r="Z928" s="178" t="str">
        <f>IF('DATA - Baseline'!Z928="STRONGLY AGREE",1,IF('DATA - Baseline'!Z928="AGREE",2,IF('DATA - Baseline'!Z928="DISAGREE",3,IF('DATA - Baseline'!Z928="STRONGLY DISAGREE",4, ""))))</f>
        <v/>
      </c>
      <c r="AA928" s="178" t="str">
        <f>IF(C928="","",(IF(COUNTA('DATA - Baseline'!AB928:AV928)&gt;0,1,2)))</f>
        <v/>
      </c>
      <c r="AB928" s="152"/>
      <c r="AC928" s="153"/>
      <c r="AD928" s="153"/>
      <c r="AE928" s="153"/>
      <c r="AF928" s="153"/>
      <c r="AG928" s="153"/>
      <c r="AH928" s="151"/>
      <c r="AI928" s="156"/>
      <c r="AJ928" s="156"/>
      <c r="AK928" s="156"/>
      <c r="AL928" s="156"/>
      <c r="AM928" s="156"/>
      <c r="AN928" s="156"/>
      <c r="AO928" s="157"/>
      <c r="AP928" s="158"/>
      <c r="AQ928" s="158"/>
      <c r="AR928" s="158"/>
      <c r="AS928" s="158"/>
      <c r="AT928" s="158"/>
      <c r="AU928" s="158"/>
      <c r="AV928" s="158"/>
      <c r="AW928" s="178" t="str">
        <f>IF('DATA - Baseline'!AW928="Relaxed",1,IF('DATA - Baseline'!AW928="Rushed",2,IF('DATA - Baseline'!AW928="Happy",3,IF('DATA - Baseline'!AW928="Tired",4,""))))</f>
        <v/>
      </c>
      <c r="AX928" s="178" t="str">
        <f>IF('DATA - Baseline'!AX928="Relaxed",1,IF('DATA - Baseline'!AX928="Rushed",2,IF('DATA - Baseline'!AX928="Happy",3,IF('DATA - Baseline'!AX928="Tired",4,""))))</f>
        <v/>
      </c>
      <c r="AY928" s="154"/>
      <c r="AZ928" s="314" t="str">
        <f>IF('DATA - Baseline'!AZ928="Yes",1,IF('DATA - Baseline'!AZ928="No",2,""))</f>
        <v/>
      </c>
      <c r="BA928" s="273"/>
      <c r="BB928" s="159"/>
      <c r="BC928" s="159"/>
      <c r="BE928" s="175"/>
    </row>
    <row r="929" spans="1:57" s="132" customFormat="1" ht="15" x14ac:dyDescent="0.3">
      <c r="A929" s="148"/>
      <c r="B929" s="149"/>
      <c r="C929" s="236" t="str">
        <f t="shared" si="14"/>
        <v/>
      </c>
      <c r="D929" s="198" t="str">
        <f>IF('DATA - Baseline'!D929="","",'DATA - Baseline'!D929)</f>
        <v/>
      </c>
      <c r="E929" s="178" t="str">
        <f>IF('DATA - Baseline'!E929="","",'DATA - Baseline'!E929)</f>
        <v/>
      </c>
      <c r="F929" s="178" t="str">
        <f>IF('DATA - Baseline'!F929="","",'DATA - Baseline'!F929)</f>
        <v/>
      </c>
      <c r="G929" s="178" t="str">
        <f>IF('DATA - Baseline'!G928="","",INDEX(Codes,MATCH('DATA - Baseline'!G928,Modes,0)))</f>
        <v/>
      </c>
      <c r="H929" s="178"/>
      <c r="I929" s="178" t="str">
        <f>IF('DATA - Baseline'!I929="","",INDEX(Codes,MATCH('DATA - Baseline'!I929,Modes,0)))</f>
        <v/>
      </c>
      <c r="J929" s="134"/>
      <c r="K929" s="192" t="str">
        <f>IF('DATA - Baseline'!K929=0,"",IF('DATA - Baseline'!K929="","",'DATA - Baseline'!K929))</f>
        <v/>
      </c>
      <c r="L929" s="192" t="str">
        <f>IF('DATA - Baseline'!L929="Yes",1,IF('DATA - Baseline'!L929="No",2,""))</f>
        <v/>
      </c>
      <c r="M929" s="192" t="str">
        <f>IF('DATA - Baseline'!M929="Yes",1,IF('DATA - Baseline'!M929="No",2,""))</f>
        <v/>
      </c>
      <c r="N929" s="178" t="str">
        <f>IF('DATA - Baseline'!N929="Relaxed",1,IF('DATA - Baseline'!N929="Rushed",2,IF('DATA - Baseline'!N929="Happy",3,IF('DATA - Baseline'!N929="Frustrated",4,IF('DATA - Baseline'!N929="Other",5,"")))))</f>
        <v/>
      </c>
      <c r="O929" s="176"/>
      <c r="P929" s="178" t="str">
        <f>IF('DATA - Baseline'!P929="","",'DATA - Baseline'!P929)</f>
        <v/>
      </c>
      <c r="Q929" s="178" t="str">
        <f>IF('DATA - Baseline'!Q929="Boy",1,IF('DATA - Baseline'!Q929="Girl",2,""))</f>
        <v/>
      </c>
      <c r="R929" s="192" t="str">
        <f>IF('DATA - Baseline'!R929&gt;0,'DATA - Baseline'!R929,"")</f>
        <v/>
      </c>
      <c r="S929" s="178" t="str">
        <f>IF('DATA - Baseline'!S929="Less than 0.5km",1,IF('DATA - Baseline'!S929="0.51 to 1.59km",2,IF('DATA - Baseline'!S929="1.6 to 3km",3,IF('DATA - Baseline'!S929="Over 3km",4, ""))))</f>
        <v/>
      </c>
      <c r="T929" s="126"/>
      <c r="U929" s="135"/>
      <c r="V929" s="135"/>
      <c r="W929" s="135"/>
      <c r="X929" s="135"/>
      <c r="Y929" s="135"/>
      <c r="Z929" s="178" t="str">
        <f>IF('DATA - Baseline'!Z929="STRONGLY AGREE",1,IF('DATA - Baseline'!Z929="AGREE",2,IF('DATA - Baseline'!Z929="DISAGREE",3,IF('DATA - Baseline'!Z929="STRONGLY DISAGREE",4, ""))))</f>
        <v/>
      </c>
      <c r="AA929" s="178" t="str">
        <f>IF(C929="","",(IF(COUNTA('DATA - Baseline'!AB929:AV929)&gt;0,1,2)))</f>
        <v/>
      </c>
      <c r="AB929" s="152"/>
      <c r="AC929" s="153"/>
      <c r="AD929" s="153"/>
      <c r="AE929" s="153"/>
      <c r="AF929" s="153"/>
      <c r="AG929" s="153"/>
      <c r="AH929" s="151"/>
      <c r="AI929" s="156"/>
      <c r="AJ929" s="156"/>
      <c r="AK929" s="156"/>
      <c r="AL929" s="156"/>
      <c r="AM929" s="156"/>
      <c r="AN929" s="156"/>
      <c r="AO929" s="157"/>
      <c r="AP929" s="158"/>
      <c r="AQ929" s="158"/>
      <c r="AR929" s="158"/>
      <c r="AS929" s="158"/>
      <c r="AT929" s="158"/>
      <c r="AU929" s="158"/>
      <c r="AV929" s="158"/>
      <c r="AW929" s="178" t="str">
        <f>IF('DATA - Baseline'!AW929="Relaxed",1,IF('DATA - Baseline'!AW929="Rushed",2,IF('DATA - Baseline'!AW929="Happy",3,IF('DATA - Baseline'!AW929="Tired",4,""))))</f>
        <v/>
      </c>
      <c r="AX929" s="178" t="str">
        <f>IF('DATA - Baseline'!AX929="Relaxed",1,IF('DATA - Baseline'!AX929="Rushed",2,IF('DATA - Baseline'!AX929="Happy",3,IF('DATA - Baseline'!AX929="Tired",4,""))))</f>
        <v/>
      </c>
      <c r="AY929" s="154"/>
      <c r="AZ929" s="314" t="str">
        <f>IF('DATA - Baseline'!AZ929="Yes",1,IF('DATA - Baseline'!AZ929="No",2,""))</f>
        <v/>
      </c>
      <c r="BA929" s="273"/>
      <c r="BB929" s="159"/>
      <c r="BC929" s="159"/>
      <c r="BE929" s="175"/>
    </row>
    <row r="930" spans="1:57" s="132" customFormat="1" ht="15" x14ac:dyDescent="0.3">
      <c r="A930" s="148"/>
      <c r="B930" s="149"/>
      <c r="C930" s="236" t="str">
        <f t="shared" si="14"/>
        <v/>
      </c>
      <c r="D930" s="198" t="str">
        <f>IF('DATA - Baseline'!D930="","",'DATA - Baseline'!D930)</f>
        <v/>
      </c>
      <c r="E930" s="178" t="str">
        <f>IF('DATA - Baseline'!E930="","",'DATA - Baseline'!E930)</f>
        <v/>
      </c>
      <c r="F930" s="178" t="str">
        <f>IF('DATA - Baseline'!F930="","",'DATA - Baseline'!F930)</f>
        <v/>
      </c>
      <c r="G930" s="178" t="str">
        <f>IF('DATA - Baseline'!G929="","",INDEX(Codes,MATCH('DATA - Baseline'!G929,Modes,0)))</f>
        <v/>
      </c>
      <c r="H930" s="178"/>
      <c r="I930" s="178" t="str">
        <f>IF('DATA - Baseline'!I930="","",INDEX(Codes,MATCH('DATA - Baseline'!I930,Modes,0)))</f>
        <v/>
      </c>
      <c r="J930" s="134"/>
      <c r="K930" s="192" t="str">
        <f>IF('DATA - Baseline'!K930=0,"",IF('DATA - Baseline'!K930="","",'DATA - Baseline'!K930))</f>
        <v/>
      </c>
      <c r="L930" s="192" t="str">
        <f>IF('DATA - Baseline'!L930="Yes",1,IF('DATA - Baseline'!L930="No",2,""))</f>
        <v/>
      </c>
      <c r="M930" s="192" t="str">
        <f>IF('DATA - Baseline'!M930="Yes",1,IF('DATA - Baseline'!M930="No",2,""))</f>
        <v/>
      </c>
      <c r="N930" s="178" t="str">
        <f>IF('DATA - Baseline'!N930="Relaxed",1,IF('DATA - Baseline'!N930="Rushed",2,IF('DATA - Baseline'!N930="Happy",3,IF('DATA - Baseline'!N930="Frustrated",4,IF('DATA - Baseline'!N930="Other",5,"")))))</f>
        <v/>
      </c>
      <c r="O930" s="176"/>
      <c r="P930" s="178" t="str">
        <f>IF('DATA - Baseline'!P930="","",'DATA - Baseline'!P930)</f>
        <v/>
      </c>
      <c r="Q930" s="178" t="str">
        <f>IF('DATA - Baseline'!Q930="Boy",1,IF('DATA - Baseline'!Q930="Girl",2,""))</f>
        <v/>
      </c>
      <c r="R930" s="192" t="str">
        <f>IF('DATA - Baseline'!R930&gt;0,'DATA - Baseline'!R930,"")</f>
        <v/>
      </c>
      <c r="S930" s="178" t="str">
        <f>IF('DATA - Baseline'!S930="Less than 0.5km",1,IF('DATA - Baseline'!S930="0.51 to 1.59km",2,IF('DATA - Baseline'!S930="1.6 to 3km",3,IF('DATA - Baseline'!S930="Over 3km",4, ""))))</f>
        <v/>
      </c>
      <c r="T930" s="126"/>
      <c r="U930" s="135"/>
      <c r="V930" s="135"/>
      <c r="W930" s="135"/>
      <c r="X930" s="135"/>
      <c r="Y930" s="135"/>
      <c r="Z930" s="178" t="str">
        <f>IF('DATA - Baseline'!Z930="STRONGLY AGREE",1,IF('DATA - Baseline'!Z930="AGREE",2,IF('DATA - Baseline'!Z930="DISAGREE",3,IF('DATA - Baseline'!Z930="STRONGLY DISAGREE",4, ""))))</f>
        <v/>
      </c>
      <c r="AA930" s="178" t="str">
        <f>IF(C930="","",(IF(COUNTA('DATA - Baseline'!AB930:AV930)&gt;0,1,2)))</f>
        <v/>
      </c>
      <c r="AB930" s="152"/>
      <c r="AC930" s="153"/>
      <c r="AD930" s="153"/>
      <c r="AE930" s="153"/>
      <c r="AF930" s="153"/>
      <c r="AG930" s="153"/>
      <c r="AH930" s="151"/>
      <c r="AI930" s="156"/>
      <c r="AJ930" s="156"/>
      <c r="AK930" s="156"/>
      <c r="AL930" s="156"/>
      <c r="AM930" s="156"/>
      <c r="AN930" s="156"/>
      <c r="AO930" s="157"/>
      <c r="AP930" s="158"/>
      <c r="AQ930" s="158"/>
      <c r="AR930" s="158"/>
      <c r="AS930" s="158"/>
      <c r="AT930" s="158"/>
      <c r="AU930" s="158"/>
      <c r="AV930" s="158"/>
      <c r="AW930" s="178" t="str">
        <f>IF('DATA - Baseline'!AW930="Relaxed",1,IF('DATA - Baseline'!AW930="Rushed",2,IF('DATA - Baseline'!AW930="Happy",3,IF('DATA - Baseline'!AW930="Tired",4,""))))</f>
        <v/>
      </c>
      <c r="AX930" s="178" t="str">
        <f>IF('DATA - Baseline'!AX930="Relaxed",1,IF('DATA - Baseline'!AX930="Rushed",2,IF('DATA - Baseline'!AX930="Happy",3,IF('DATA - Baseline'!AX930="Tired",4,""))))</f>
        <v/>
      </c>
      <c r="AY930" s="154"/>
      <c r="AZ930" s="314" t="str">
        <f>IF('DATA - Baseline'!AZ930="Yes",1,IF('DATA - Baseline'!AZ930="No",2,""))</f>
        <v/>
      </c>
      <c r="BA930" s="273"/>
      <c r="BB930" s="159"/>
      <c r="BC930" s="159"/>
      <c r="BE930" s="175"/>
    </row>
    <row r="931" spans="1:57" s="132" customFormat="1" ht="15" x14ac:dyDescent="0.3">
      <c r="A931" s="148"/>
      <c r="B931" s="149"/>
      <c r="C931" s="236" t="str">
        <f t="shared" si="14"/>
        <v/>
      </c>
      <c r="D931" s="198" t="str">
        <f>IF('DATA - Baseline'!D931="","",'DATA - Baseline'!D931)</f>
        <v/>
      </c>
      <c r="E931" s="178" t="str">
        <f>IF('DATA - Baseline'!E931="","",'DATA - Baseline'!E931)</f>
        <v/>
      </c>
      <c r="F931" s="178" t="str">
        <f>IF('DATA - Baseline'!F931="","",'DATA - Baseline'!F931)</f>
        <v/>
      </c>
      <c r="G931" s="178" t="str">
        <f>IF('DATA - Baseline'!G930="","",INDEX(Codes,MATCH('DATA - Baseline'!G930,Modes,0)))</f>
        <v/>
      </c>
      <c r="H931" s="178"/>
      <c r="I931" s="178" t="str">
        <f>IF('DATA - Baseline'!I931="","",INDEX(Codes,MATCH('DATA - Baseline'!I931,Modes,0)))</f>
        <v/>
      </c>
      <c r="J931" s="134"/>
      <c r="K931" s="192" t="str">
        <f>IF('DATA - Baseline'!K931=0,"",IF('DATA - Baseline'!K931="","",'DATA - Baseline'!K931))</f>
        <v/>
      </c>
      <c r="L931" s="192" t="str">
        <f>IF('DATA - Baseline'!L931="Yes",1,IF('DATA - Baseline'!L931="No",2,""))</f>
        <v/>
      </c>
      <c r="M931" s="192" t="str">
        <f>IF('DATA - Baseline'!M931="Yes",1,IF('DATA - Baseline'!M931="No",2,""))</f>
        <v/>
      </c>
      <c r="N931" s="178" t="str">
        <f>IF('DATA - Baseline'!N931="Relaxed",1,IF('DATA - Baseline'!N931="Rushed",2,IF('DATA - Baseline'!N931="Happy",3,IF('DATA - Baseline'!N931="Frustrated",4,IF('DATA - Baseline'!N931="Other",5,"")))))</f>
        <v/>
      </c>
      <c r="O931" s="176"/>
      <c r="P931" s="178" t="str">
        <f>IF('DATA - Baseline'!P931="","",'DATA - Baseline'!P931)</f>
        <v/>
      </c>
      <c r="Q931" s="178" t="str">
        <f>IF('DATA - Baseline'!Q931="Boy",1,IF('DATA - Baseline'!Q931="Girl",2,""))</f>
        <v/>
      </c>
      <c r="R931" s="192" t="str">
        <f>IF('DATA - Baseline'!R931&gt;0,'DATA - Baseline'!R931,"")</f>
        <v/>
      </c>
      <c r="S931" s="178" t="str">
        <f>IF('DATA - Baseline'!S931="Less than 0.5km",1,IF('DATA - Baseline'!S931="0.51 to 1.59km",2,IF('DATA - Baseline'!S931="1.6 to 3km",3,IF('DATA - Baseline'!S931="Over 3km",4, ""))))</f>
        <v/>
      </c>
      <c r="T931" s="126"/>
      <c r="U931" s="135"/>
      <c r="V931" s="135"/>
      <c r="W931" s="135"/>
      <c r="X931" s="135"/>
      <c r="Y931" s="135"/>
      <c r="Z931" s="178" t="str">
        <f>IF('DATA - Baseline'!Z931="STRONGLY AGREE",1,IF('DATA - Baseline'!Z931="AGREE",2,IF('DATA - Baseline'!Z931="DISAGREE",3,IF('DATA - Baseline'!Z931="STRONGLY DISAGREE",4, ""))))</f>
        <v/>
      </c>
      <c r="AA931" s="178" t="str">
        <f>IF(C931="","",(IF(COUNTA('DATA - Baseline'!AB931:AV931)&gt;0,1,2)))</f>
        <v/>
      </c>
      <c r="AB931" s="152"/>
      <c r="AC931" s="153"/>
      <c r="AD931" s="153"/>
      <c r="AE931" s="153"/>
      <c r="AF931" s="153"/>
      <c r="AG931" s="153"/>
      <c r="AH931" s="151"/>
      <c r="AI931" s="156"/>
      <c r="AJ931" s="156"/>
      <c r="AK931" s="156"/>
      <c r="AL931" s="156"/>
      <c r="AM931" s="156"/>
      <c r="AN931" s="156"/>
      <c r="AO931" s="157"/>
      <c r="AP931" s="158"/>
      <c r="AQ931" s="158"/>
      <c r="AR931" s="158"/>
      <c r="AS931" s="158"/>
      <c r="AT931" s="158"/>
      <c r="AU931" s="158"/>
      <c r="AV931" s="158"/>
      <c r="AW931" s="178" t="str">
        <f>IF('DATA - Baseline'!AW931="Relaxed",1,IF('DATA - Baseline'!AW931="Rushed",2,IF('DATA - Baseline'!AW931="Happy",3,IF('DATA - Baseline'!AW931="Tired",4,""))))</f>
        <v/>
      </c>
      <c r="AX931" s="178" t="str">
        <f>IF('DATA - Baseline'!AX931="Relaxed",1,IF('DATA - Baseline'!AX931="Rushed",2,IF('DATA - Baseline'!AX931="Happy",3,IF('DATA - Baseline'!AX931="Tired",4,""))))</f>
        <v/>
      </c>
      <c r="AY931" s="154"/>
      <c r="AZ931" s="314" t="str">
        <f>IF('DATA - Baseline'!AZ931="Yes",1,IF('DATA - Baseline'!AZ931="No",2,""))</f>
        <v/>
      </c>
      <c r="BA931" s="273"/>
      <c r="BB931" s="159"/>
      <c r="BC931" s="159"/>
      <c r="BE931" s="175"/>
    </row>
    <row r="932" spans="1:57" s="132" customFormat="1" ht="15" x14ac:dyDescent="0.3">
      <c r="A932" s="148"/>
      <c r="B932" s="149"/>
      <c r="C932" s="236" t="str">
        <f t="shared" si="14"/>
        <v/>
      </c>
      <c r="D932" s="198" t="str">
        <f>IF('DATA - Baseline'!D932="","",'DATA - Baseline'!D932)</f>
        <v/>
      </c>
      <c r="E932" s="178" t="str">
        <f>IF('DATA - Baseline'!E932="","",'DATA - Baseline'!E932)</f>
        <v/>
      </c>
      <c r="F932" s="178" t="str">
        <f>IF('DATA - Baseline'!F932="","",'DATA - Baseline'!F932)</f>
        <v/>
      </c>
      <c r="G932" s="178" t="str">
        <f>IF('DATA - Baseline'!G931="","",INDEX(Codes,MATCH('DATA - Baseline'!G931,Modes,0)))</f>
        <v/>
      </c>
      <c r="H932" s="178"/>
      <c r="I932" s="178" t="str">
        <f>IF('DATA - Baseline'!I932="","",INDEX(Codes,MATCH('DATA - Baseline'!I932,Modes,0)))</f>
        <v/>
      </c>
      <c r="J932" s="134"/>
      <c r="K932" s="192" t="str">
        <f>IF('DATA - Baseline'!K932=0,"",IF('DATA - Baseline'!K932="","",'DATA - Baseline'!K932))</f>
        <v/>
      </c>
      <c r="L932" s="192" t="str">
        <f>IF('DATA - Baseline'!L932="Yes",1,IF('DATA - Baseline'!L932="No",2,""))</f>
        <v/>
      </c>
      <c r="M932" s="192" t="str">
        <f>IF('DATA - Baseline'!M932="Yes",1,IF('DATA - Baseline'!M932="No",2,""))</f>
        <v/>
      </c>
      <c r="N932" s="178" t="str">
        <f>IF('DATA - Baseline'!N932="Relaxed",1,IF('DATA - Baseline'!N932="Rushed",2,IF('DATA - Baseline'!N932="Happy",3,IF('DATA - Baseline'!N932="Frustrated",4,IF('DATA - Baseline'!N932="Other",5,"")))))</f>
        <v/>
      </c>
      <c r="O932" s="176"/>
      <c r="P932" s="178" t="str">
        <f>IF('DATA - Baseline'!P932="","",'DATA - Baseline'!P932)</f>
        <v/>
      </c>
      <c r="Q932" s="178" t="str">
        <f>IF('DATA - Baseline'!Q932="Boy",1,IF('DATA - Baseline'!Q932="Girl",2,""))</f>
        <v/>
      </c>
      <c r="R932" s="192" t="str">
        <f>IF('DATA - Baseline'!R932&gt;0,'DATA - Baseline'!R932,"")</f>
        <v/>
      </c>
      <c r="S932" s="178" t="str">
        <f>IF('DATA - Baseline'!S932="Less than 0.5km",1,IF('DATA - Baseline'!S932="0.51 to 1.59km",2,IF('DATA - Baseline'!S932="1.6 to 3km",3,IF('DATA - Baseline'!S932="Over 3km",4, ""))))</f>
        <v/>
      </c>
      <c r="T932" s="126"/>
      <c r="U932" s="135"/>
      <c r="V932" s="135"/>
      <c r="W932" s="135"/>
      <c r="X932" s="135"/>
      <c r="Y932" s="135"/>
      <c r="Z932" s="178" t="str">
        <f>IF('DATA - Baseline'!Z932="STRONGLY AGREE",1,IF('DATA - Baseline'!Z932="AGREE",2,IF('DATA - Baseline'!Z932="DISAGREE",3,IF('DATA - Baseline'!Z932="STRONGLY DISAGREE",4, ""))))</f>
        <v/>
      </c>
      <c r="AA932" s="178" t="str">
        <f>IF(C932="","",(IF(COUNTA('DATA - Baseline'!AB932:AV932)&gt;0,1,2)))</f>
        <v/>
      </c>
      <c r="AB932" s="152"/>
      <c r="AC932" s="153"/>
      <c r="AD932" s="153"/>
      <c r="AE932" s="153"/>
      <c r="AF932" s="153"/>
      <c r="AG932" s="153"/>
      <c r="AH932" s="151"/>
      <c r="AI932" s="156"/>
      <c r="AJ932" s="156"/>
      <c r="AK932" s="156"/>
      <c r="AL932" s="156"/>
      <c r="AM932" s="156"/>
      <c r="AN932" s="156"/>
      <c r="AO932" s="157"/>
      <c r="AP932" s="158"/>
      <c r="AQ932" s="158"/>
      <c r="AR932" s="158"/>
      <c r="AS932" s="158"/>
      <c r="AT932" s="158"/>
      <c r="AU932" s="158"/>
      <c r="AV932" s="158"/>
      <c r="AW932" s="178" t="str">
        <f>IF('DATA - Baseline'!AW932="Relaxed",1,IF('DATA - Baseline'!AW932="Rushed",2,IF('DATA - Baseline'!AW932="Happy",3,IF('DATA - Baseline'!AW932="Tired",4,""))))</f>
        <v/>
      </c>
      <c r="AX932" s="178" t="str">
        <f>IF('DATA - Baseline'!AX932="Relaxed",1,IF('DATA - Baseline'!AX932="Rushed",2,IF('DATA - Baseline'!AX932="Happy",3,IF('DATA - Baseline'!AX932="Tired",4,""))))</f>
        <v/>
      </c>
      <c r="AY932" s="154"/>
      <c r="AZ932" s="314" t="str">
        <f>IF('DATA - Baseline'!AZ932="Yes",1,IF('DATA - Baseline'!AZ932="No",2,""))</f>
        <v/>
      </c>
      <c r="BA932" s="273"/>
      <c r="BB932" s="159"/>
      <c r="BC932" s="159"/>
      <c r="BE932" s="175"/>
    </row>
    <row r="933" spans="1:57" s="132" customFormat="1" ht="15" x14ac:dyDescent="0.3">
      <c r="A933" s="148"/>
      <c r="B933" s="149"/>
      <c r="C933" s="236" t="str">
        <f t="shared" si="14"/>
        <v/>
      </c>
      <c r="D933" s="198" t="str">
        <f>IF('DATA - Baseline'!D933="","",'DATA - Baseline'!D933)</f>
        <v/>
      </c>
      <c r="E933" s="178" t="str">
        <f>IF('DATA - Baseline'!E933="","",'DATA - Baseline'!E933)</f>
        <v/>
      </c>
      <c r="F933" s="178" t="str">
        <f>IF('DATA - Baseline'!F933="","",'DATA - Baseline'!F933)</f>
        <v/>
      </c>
      <c r="G933" s="178" t="str">
        <f>IF('DATA - Baseline'!G932="","",INDEX(Codes,MATCH('DATA - Baseline'!G932,Modes,0)))</f>
        <v/>
      </c>
      <c r="H933" s="178"/>
      <c r="I933" s="178" t="str">
        <f>IF('DATA - Baseline'!I933="","",INDEX(Codes,MATCH('DATA - Baseline'!I933,Modes,0)))</f>
        <v/>
      </c>
      <c r="J933" s="134"/>
      <c r="K933" s="192" t="str">
        <f>IF('DATA - Baseline'!K933=0,"",IF('DATA - Baseline'!K933="","",'DATA - Baseline'!K933))</f>
        <v/>
      </c>
      <c r="L933" s="192" t="str">
        <f>IF('DATA - Baseline'!L933="Yes",1,IF('DATA - Baseline'!L933="No",2,""))</f>
        <v/>
      </c>
      <c r="M933" s="192" t="str">
        <f>IF('DATA - Baseline'!M933="Yes",1,IF('DATA - Baseline'!M933="No",2,""))</f>
        <v/>
      </c>
      <c r="N933" s="178" t="str">
        <f>IF('DATA - Baseline'!N933="Relaxed",1,IF('DATA - Baseline'!N933="Rushed",2,IF('DATA - Baseline'!N933="Happy",3,IF('DATA - Baseline'!N933="Frustrated",4,IF('DATA - Baseline'!N933="Other",5,"")))))</f>
        <v/>
      </c>
      <c r="O933" s="176"/>
      <c r="P933" s="178" t="str">
        <f>IF('DATA - Baseline'!P933="","",'DATA - Baseline'!P933)</f>
        <v/>
      </c>
      <c r="Q933" s="178" t="str">
        <f>IF('DATA - Baseline'!Q933="Boy",1,IF('DATA - Baseline'!Q933="Girl",2,""))</f>
        <v/>
      </c>
      <c r="R933" s="192" t="str">
        <f>IF('DATA - Baseline'!R933&gt;0,'DATA - Baseline'!R933,"")</f>
        <v/>
      </c>
      <c r="S933" s="178" t="str">
        <f>IF('DATA - Baseline'!S933="Less than 0.5km",1,IF('DATA - Baseline'!S933="0.51 to 1.59km",2,IF('DATA - Baseline'!S933="1.6 to 3km",3,IF('DATA - Baseline'!S933="Over 3km",4, ""))))</f>
        <v/>
      </c>
      <c r="T933" s="126"/>
      <c r="U933" s="135"/>
      <c r="V933" s="135"/>
      <c r="W933" s="135"/>
      <c r="X933" s="135"/>
      <c r="Y933" s="135"/>
      <c r="Z933" s="178" t="str">
        <f>IF('DATA - Baseline'!Z933="STRONGLY AGREE",1,IF('DATA - Baseline'!Z933="AGREE",2,IF('DATA - Baseline'!Z933="DISAGREE",3,IF('DATA - Baseline'!Z933="STRONGLY DISAGREE",4, ""))))</f>
        <v/>
      </c>
      <c r="AA933" s="178" t="str">
        <f>IF(C933="","",(IF(COUNTA('DATA - Baseline'!AB933:AV933)&gt;0,1,2)))</f>
        <v/>
      </c>
      <c r="AB933" s="152"/>
      <c r="AC933" s="153"/>
      <c r="AD933" s="153"/>
      <c r="AE933" s="153"/>
      <c r="AF933" s="153"/>
      <c r="AG933" s="153"/>
      <c r="AH933" s="151"/>
      <c r="AI933" s="156"/>
      <c r="AJ933" s="156"/>
      <c r="AK933" s="156"/>
      <c r="AL933" s="156"/>
      <c r="AM933" s="156"/>
      <c r="AN933" s="156"/>
      <c r="AO933" s="157"/>
      <c r="AP933" s="158"/>
      <c r="AQ933" s="158"/>
      <c r="AR933" s="158"/>
      <c r="AS933" s="158"/>
      <c r="AT933" s="158"/>
      <c r="AU933" s="158"/>
      <c r="AV933" s="158"/>
      <c r="AW933" s="178" t="str">
        <f>IF('DATA - Baseline'!AW933="Relaxed",1,IF('DATA - Baseline'!AW933="Rushed",2,IF('DATA - Baseline'!AW933="Happy",3,IF('DATA - Baseline'!AW933="Tired",4,""))))</f>
        <v/>
      </c>
      <c r="AX933" s="178" t="str">
        <f>IF('DATA - Baseline'!AX933="Relaxed",1,IF('DATA - Baseline'!AX933="Rushed",2,IF('DATA - Baseline'!AX933="Happy",3,IF('DATA - Baseline'!AX933="Tired",4,""))))</f>
        <v/>
      </c>
      <c r="AY933" s="154"/>
      <c r="AZ933" s="314" t="str">
        <f>IF('DATA - Baseline'!AZ933="Yes",1,IF('DATA - Baseline'!AZ933="No",2,""))</f>
        <v/>
      </c>
      <c r="BA933" s="273"/>
      <c r="BB933" s="159"/>
      <c r="BC933" s="159"/>
      <c r="BE933" s="175"/>
    </row>
    <row r="934" spans="1:57" s="132" customFormat="1" ht="15" x14ac:dyDescent="0.3">
      <c r="A934" s="148"/>
      <c r="B934" s="149"/>
      <c r="C934" s="236" t="str">
        <f t="shared" si="14"/>
        <v/>
      </c>
      <c r="D934" s="198" t="str">
        <f>IF('DATA - Baseline'!D934="","",'DATA - Baseline'!D934)</f>
        <v/>
      </c>
      <c r="E934" s="178" t="str">
        <f>IF('DATA - Baseline'!E934="","",'DATA - Baseline'!E934)</f>
        <v/>
      </c>
      <c r="F934" s="178" t="str">
        <f>IF('DATA - Baseline'!F934="","",'DATA - Baseline'!F934)</f>
        <v/>
      </c>
      <c r="G934" s="178" t="str">
        <f>IF('DATA - Baseline'!G933="","",INDEX(Codes,MATCH('DATA - Baseline'!G933,Modes,0)))</f>
        <v/>
      </c>
      <c r="H934" s="178"/>
      <c r="I934" s="178" t="str">
        <f>IF('DATA - Baseline'!I934="","",INDEX(Codes,MATCH('DATA - Baseline'!I934,Modes,0)))</f>
        <v/>
      </c>
      <c r="J934" s="134"/>
      <c r="K934" s="192" t="str">
        <f>IF('DATA - Baseline'!K934=0,"",IF('DATA - Baseline'!K934="","",'DATA - Baseline'!K934))</f>
        <v/>
      </c>
      <c r="L934" s="192" t="str">
        <f>IF('DATA - Baseline'!L934="Yes",1,IF('DATA - Baseline'!L934="No",2,""))</f>
        <v/>
      </c>
      <c r="M934" s="192" t="str">
        <f>IF('DATA - Baseline'!M934="Yes",1,IF('DATA - Baseline'!M934="No",2,""))</f>
        <v/>
      </c>
      <c r="N934" s="178" t="str">
        <f>IF('DATA - Baseline'!N934="Relaxed",1,IF('DATA - Baseline'!N934="Rushed",2,IF('DATA - Baseline'!N934="Happy",3,IF('DATA - Baseline'!N934="Frustrated",4,IF('DATA - Baseline'!N934="Other",5,"")))))</f>
        <v/>
      </c>
      <c r="O934" s="176"/>
      <c r="P934" s="178" t="str">
        <f>IF('DATA - Baseline'!P934="","",'DATA - Baseline'!P934)</f>
        <v/>
      </c>
      <c r="Q934" s="178" t="str">
        <f>IF('DATA - Baseline'!Q934="Boy",1,IF('DATA - Baseline'!Q934="Girl",2,""))</f>
        <v/>
      </c>
      <c r="R934" s="192" t="str">
        <f>IF('DATA - Baseline'!R934&gt;0,'DATA - Baseline'!R934,"")</f>
        <v/>
      </c>
      <c r="S934" s="178" t="str">
        <f>IF('DATA - Baseline'!S934="Less than 0.5km",1,IF('DATA - Baseline'!S934="0.51 to 1.59km",2,IF('DATA - Baseline'!S934="1.6 to 3km",3,IF('DATA - Baseline'!S934="Over 3km",4, ""))))</f>
        <v/>
      </c>
      <c r="T934" s="126"/>
      <c r="U934" s="135"/>
      <c r="V934" s="135"/>
      <c r="W934" s="135"/>
      <c r="X934" s="135"/>
      <c r="Y934" s="135"/>
      <c r="Z934" s="178" t="str">
        <f>IF('DATA - Baseline'!Z934="STRONGLY AGREE",1,IF('DATA - Baseline'!Z934="AGREE",2,IF('DATA - Baseline'!Z934="DISAGREE",3,IF('DATA - Baseline'!Z934="STRONGLY DISAGREE",4, ""))))</f>
        <v/>
      </c>
      <c r="AA934" s="178" t="str">
        <f>IF(C934="","",(IF(COUNTA('DATA - Baseline'!AB934:AV934)&gt;0,1,2)))</f>
        <v/>
      </c>
      <c r="AB934" s="152"/>
      <c r="AC934" s="153"/>
      <c r="AD934" s="153"/>
      <c r="AE934" s="153"/>
      <c r="AF934" s="153"/>
      <c r="AG934" s="153"/>
      <c r="AH934" s="151"/>
      <c r="AI934" s="156"/>
      <c r="AJ934" s="156"/>
      <c r="AK934" s="156"/>
      <c r="AL934" s="156"/>
      <c r="AM934" s="156"/>
      <c r="AN934" s="156"/>
      <c r="AO934" s="157"/>
      <c r="AP934" s="158"/>
      <c r="AQ934" s="158"/>
      <c r="AR934" s="158"/>
      <c r="AS934" s="158"/>
      <c r="AT934" s="158"/>
      <c r="AU934" s="158"/>
      <c r="AV934" s="158"/>
      <c r="AW934" s="178" t="str">
        <f>IF('DATA - Baseline'!AW934="Relaxed",1,IF('DATA - Baseline'!AW934="Rushed",2,IF('DATA - Baseline'!AW934="Happy",3,IF('DATA - Baseline'!AW934="Tired",4,""))))</f>
        <v/>
      </c>
      <c r="AX934" s="178" t="str">
        <f>IF('DATA - Baseline'!AX934="Relaxed",1,IF('DATA - Baseline'!AX934="Rushed",2,IF('DATA - Baseline'!AX934="Happy",3,IF('DATA - Baseline'!AX934="Tired",4,""))))</f>
        <v/>
      </c>
      <c r="AY934" s="154"/>
      <c r="AZ934" s="314" t="str">
        <f>IF('DATA - Baseline'!AZ934="Yes",1,IF('DATA - Baseline'!AZ934="No",2,""))</f>
        <v/>
      </c>
      <c r="BA934" s="273"/>
      <c r="BB934" s="159"/>
      <c r="BC934" s="159"/>
      <c r="BE934" s="175"/>
    </row>
    <row r="935" spans="1:57" s="132" customFormat="1" ht="15" x14ac:dyDescent="0.3">
      <c r="A935" s="148"/>
      <c r="B935" s="149"/>
      <c r="C935" s="236" t="str">
        <f t="shared" si="14"/>
        <v/>
      </c>
      <c r="D935" s="198" t="str">
        <f>IF('DATA - Baseline'!D935="","",'DATA - Baseline'!D935)</f>
        <v/>
      </c>
      <c r="E935" s="178" t="str">
        <f>IF('DATA - Baseline'!E935="","",'DATA - Baseline'!E935)</f>
        <v/>
      </c>
      <c r="F935" s="178" t="str">
        <f>IF('DATA - Baseline'!F935="","",'DATA - Baseline'!F935)</f>
        <v/>
      </c>
      <c r="G935" s="178" t="str">
        <f>IF('DATA - Baseline'!G934="","",INDEX(Codes,MATCH('DATA - Baseline'!G934,Modes,0)))</f>
        <v/>
      </c>
      <c r="H935" s="178"/>
      <c r="I935" s="178" t="str">
        <f>IF('DATA - Baseline'!I935="","",INDEX(Codes,MATCH('DATA - Baseline'!I935,Modes,0)))</f>
        <v/>
      </c>
      <c r="J935" s="134"/>
      <c r="K935" s="192" t="str">
        <f>IF('DATA - Baseline'!K935=0,"",IF('DATA - Baseline'!K935="","",'DATA - Baseline'!K935))</f>
        <v/>
      </c>
      <c r="L935" s="192" t="str">
        <f>IF('DATA - Baseline'!L935="Yes",1,IF('DATA - Baseline'!L935="No",2,""))</f>
        <v/>
      </c>
      <c r="M935" s="192" t="str">
        <f>IF('DATA - Baseline'!M935="Yes",1,IF('DATA - Baseline'!M935="No",2,""))</f>
        <v/>
      </c>
      <c r="N935" s="178" t="str">
        <f>IF('DATA - Baseline'!N935="Relaxed",1,IF('DATA - Baseline'!N935="Rushed",2,IF('DATA - Baseline'!N935="Happy",3,IF('DATA - Baseline'!N935="Frustrated",4,IF('DATA - Baseline'!N935="Other",5,"")))))</f>
        <v/>
      </c>
      <c r="O935" s="176"/>
      <c r="P935" s="178" t="str">
        <f>IF('DATA - Baseline'!P935="","",'DATA - Baseline'!P935)</f>
        <v/>
      </c>
      <c r="Q935" s="178" t="str">
        <f>IF('DATA - Baseline'!Q935="Boy",1,IF('DATA - Baseline'!Q935="Girl",2,""))</f>
        <v/>
      </c>
      <c r="R935" s="192" t="str">
        <f>IF('DATA - Baseline'!R935&gt;0,'DATA - Baseline'!R935,"")</f>
        <v/>
      </c>
      <c r="S935" s="178" t="str">
        <f>IF('DATA - Baseline'!S935="Less than 0.5km",1,IF('DATA - Baseline'!S935="0.51 to 1.59km",2,IF('DATA - Baseline'!S935="1.6 to 3km",3,IF('DATA - Baseline'!S935="Over 3km",4, ""))))</f>
        <v/>
      </c>
      <c r="T935" s="126"/>
      <c r="U935" s="135"/>
      <c r="V935" s="135"/>
      <c r="W935" s="135"/>
      <c r="X935" s="135"/>
      <c r="Y935" s="135"/>
      <c r="Z935" s="178" t="str">
        <f>IF('DATA - Baseline'!Z935="STRONGLY AGREE",1,IF('DATA - Baseline'!Z935="AGREE",2,IF('DATA - Baseline'!Z935="DISAGREE",3,IF('DATA - Baseline'!Z935="STRONGLY DISAGREE",4, ""))))</f>
        <v/>
      </c>
      <c r="AA935" s="178" t="str">
        <f>IF(C935="","",(IF(COUNTA('DATA - Baseline'!AB935:AV935)&gt;0,1,2)))</f>
        <v/>
      </c>
      <c r="AB935" s="152"/>
      <c r="AC935" s="153"/>
      <c r="AD935" s="153"/>
      <c r="AE935" s="153"/>
      <c r="AF935" s="153"/>
      <c r="AG935" s="153"/>
      <c r="AH935" s="151"/>
      <c r="AI935" s="156"/>
      <c r="AJ935" s="156"/>
      <c r="AK935" s="156"/>
      <c r="AL935" s="156"/>
      <c r="AM935" s="156"/>
      <c r="AN935" s="156"/>
      <c r="AO935" s="157"/>
      <c r="AP935" s="158"/>
      <c r="AQ935" s="158"/>
      <c r="AR935" s="158"/>
      <c r="AS935" s="158"/>
      <c r="AT935" s="158"/>
      <c r="AU935" s="158"/>
      <c r="AV935" s="158"/>
      <c r="AW935" s="178" t="str">
        <f>IF('DATA - Baseline'!AW935="Relaxed",1,IF('DATA - Baseline'!AW935="Rushed",2,IF('DATA - Baseline'!AW935="Happy",3,IF('DATA - Baseline'!AW935="Tired",4,""))))</f>
        <v/>
      </c>
      <c r="AX935" s="178" t="str">
        <f>IF('DATA - Baseline'!AX935="Relaxed",1,IF('DATA - Baseline'!AX935="Rushed",2,IF('DATA - Baseline'!AX935="Happy",3,IF('DATA - Baseline'!AX935="Tired",4,""))))</f>
        <v/>
      </c>
      <c r="AY935" s="154"/>
      <c r="AZ935" s="314" t="str">
        <f>IF('DATA - Baseline'!AZ935="Yes",1,IF('DATA - Baseline'!AZ935="No",2,""))</f>
        <v/>
      </c>
      <c r="BA935" s="273"/>
      <c r="BB935" s="159"/>
      <c r="BC935" s="159"/>
      <c r="BE935" s="175"/>
    </row>
    <row r="936" spans="1:57" s="132" customFormat="1" ht="15" x14ac:dyDescent="0.3">
      <c r="A936" s="148"/>
      <c r="B936" s="149"/>
      <c r="C936" s="236" t="str">
        <f t="shared" si="14"/>
        <v/>
      </c>
      <c r="D936" s="198" t="str">
        <f>IF('DATA - Baseline'!D936="","",'DATA - Baseline'!D936)</f>
        <v/>
      </c>
      <c r="E936" s="178" t="str">
        <f>IF('DATA - Baseline'!E936="","",'DATA - Baseline'!E936)</f>
        <v/>
      </c>
      <c r="F936" s="178" t="str">
        <f>IF('DATA - Baseline'!F936="","",'DATA - Baseline'!F936)</f>
        <v/>
      </c>
      <c r="G936" s="178" t="str">
        <f>IF('DATA - Baseline'!G935="","",INDEX(Codes,MATCH('DATA - Baseline'!G935,Modes,0)))</f>
        <v/>
      </c>
      <c r="H936" s="178"/>
      <c r="I936" s="178" t="str">
        <f>IF('DATA - Baseline'!I936="","",INDEX(Codes,MATCH('DATA - Baseline'!I936,Modes,0)))</f>
        <v/>
      </c>
      <c r="J936" s="134"/>
      <c r="K936" s="192" t="str">
        <f>IF('DATA - Baseline'!K936=0,"",IF('DATA - Baseline'!K936="","",'DATA - Baseline'!K936))</f>
        <v/>
      </c>
      <c r="L936" s="192" t="str">
        <f>IF('DATA - Baseline'!L936="Yes",1,IF('DATA - Baseline'!L936="No",2,""))</f>
        <v/>
      </c>
      <c r="M936" s="192" t="str">
        <f>IF('DATA - Baseline'!M936="Yes",1,IF('DATA - Baseline'!M936="No",2,""))</f>
        <v/>
      </c>
      <c r="N936" s="178" t="str">
        <f>IF('DATA - Baseline'!N936="Relaxed",1,IF('DATA - Baseline'!N936="Rushed",2,IF('DATA - Baseline'!N936="Happy",3,IF('DATA - Baseline'!N936="Frustrated",4,IF('DATA - Baseline'!N936="Other",5,"")))))</f>
        <v/>
      </c>
      <c r="O936" s="176"/>
      <c r="P936" s="178" t="str">
        <f>IF('DATA - Baseline'!P936="","",'DATA - Baseline'!P936)</f>
        <v/>
      </c>
      <c r="Q936" s="178" t="str">
        <f>IF('DATA - Baseline'!Q936="Boy",1,IF('DATA - Baseline'!Q936="Girl",2,""))</f>
        <v/>
      </c>
      <c r="R936" s="192" t="str">
        <f>IF('DATA - Baseline'!R936&gt;0,'DATA - Baseline'!R936,"")</f>
        <v/>
      </c>
      <c r="S936" s="178" t="str">
        <f>IF('DATA - Baseline'!S936="Less than 0.5km",1,IF('DATA - Baseline'!S936="0.51 to 1.59km",2,IF('DATA - Baseline'!S936="1.6 to 3km",3,IF('DATA - Baseline'!S936="Over 3km",4, ""))))</f>
        <v/>
      </c>
      <c r="T936" s="126"/>
      <c r="U936" s="135"/>
      <c r="V936" s="135"/>
      <c r="W936" s="135"/>
      <c r="X936" s="135"/>
      <c r="Y936" s="135"/>
      <c r="Z936" s="178" t="str">
        <f>IF('DATA - Baseline'!Z936="STRONGLY AGREE",1,IF('DATA - Baseline'!Z936="AGREE",2,IF('DATA - Baseline'!Z936="DISAGREE",3,IF('DATA - Baseline'!Z936="STRONGLY DISAGREE",4, ""))))</f>
        <v/>
      </c>
      <c r="AA936" s="178" t="str">
        <f>IF(C936="","",(IF(COUNTA('DATA - Baseline'!AB936:AV936)&gt;0,1,2)))</f>
        <v/>
      </c>
      <c r="AB936" s="152"/>
      <c r="AC936" s="153"/>
      <c r="AD936" s="153"/>
      <c r="AE936" s="153"/>
      <c r="AF936" s="153"/>
      <c r="AG936" s="153"/>
      <c r="AH936" s="150"/>
      <c r="AI936" s="156"/>
      <c r="AJ936" s="156"/>
      <c r="AK936" s="156"/>
      <c r="AL936" s="156"/>
      <c r="AM936" s="156"/>
      <c r="AN936" s="156"/>
      <c r="AO936" s="157"/>
      <c r="AP936" s="158"/>
      <c r="AQ936" s="158"/>
      <c r="AR936" s="158"/>
      <c r="AS936" s="158"/>
      <c r="AT936" s="158"/>
      <c r="AU936" s="158"/>
      <c r="AV936" s="158"/>
      <c r="AW936" s="178" t="str">
        <f>IF('DATA - Baseline'!AW936="Relaxed",1,IF('DATA - Baseline'!AW936="Rushed",2,IF('DATA - Baseline'!AW936="Happy",3,IF('DATA - Baseline'!AW936="Tired",4,""))))</f>
        <v/>
      </c>
      <c r="AX936" s="178" t="str">
        <f>IF('DATA - Baseline'!AX936="Relaxed",1,IF('DATA - Baseline'!AX936="Rushed",2,IF('DATA - Baseline'!AX936="Happy",3,IF('DATA - Baseline'!AX936="Tired",4,""))))</f>
        <v/>
      </c>
      <c r="AY936" s="154"/>
      <c r="AZ936" s="314" t="str">
        <f>IF('DATA - Baseline'!AZ936="Yes",1,IF('DATA - Baseline'!AZ936="No",2,""))</f>
        <v/>
      </c>
      <c r="BA936" s="273"/>
      <c r="BB936" s="159"/>
      <c r="BC936" s="159"/>
      <c r="BE936" s="175"/>
    </row>
    <row r="937" spans="1:57" s="132" customFormat="1" ht="15" x14ac:dyDescent="0.3">
      <c r="A937" s="148"/>
      <c r="B937" s="149"/>
      <c r="C937" s="236" t="str">
        <f t="shared" si="14"/>
        <v/>
      </c>
      <c r="D937" s="198" t="str">
        <f>IF('DATA - Baseline'!D937="","",'DATA - Baseline'!D937)</f>
        <v/>
      </c>
      <c r="E937" s="178" t="str">
        <f>IF('DATA - Baseline'!E937="","",'DATA - Baseline'!E937)</f>
        <v/>
      </c>
      <c r="F937" s="178" t="str">
        <f>IF('DATA - Baseline'!F937="","",'DATA - Baseline'!F937)</f>
        <v/>
      </c>
      <c r="G937" s="178" t="str">
        <f>IF('DATA - Baseline'!G936="","",INDEX(Codes,MATCH('DATA - Baseline'!G936,Modes,0)))</f>
        <v/>
      </c>
      <c r="H937" s="178"/>
      <c r="I937" s="178" t="str">
        <f>IF('DATA - Baseline'!I937="","",INDEX(Codes,MATCH('DATA - Baseline'!I937,Modes,0)))</f>
        <v/>
      </c>
      <c r="J937" s="134"/>
      <c r="K937" s="192" t="str">
        <f>IF('DATA - Baseline'!K937=0,"",IF('DATA - Baseline'!K937="","",'DATA - Baseline'!K937))</f>
        <v/>
      </c>
      <c r="L937" s="192" t="str">
        <f>IF('DATA - Baseline'!L937="Yes",1,IF('DATA - Baseline'!L937="No",2,""))</f>
        <v/>
      </c>
      <c r="M937" s="192" t="str">
        <f>IF('DATA - Baseline'!M937="Yes",1,IF('DATA - Baseline'!M937="No",2,""))</f>
        <v/>
      </c>
      <c r="N937" s="178" t="str">
        <f>IF('DATA - Baseline'!N937="Relaxed",1,IF('DATA - Baseline'!N937="Rushed",2,IF('DATA - Baseline'!N937="Happy",3,IF('DATA - Baseline'!N937="Frustrated",4,IF('DATA - Baseline'!N937="Other",5,"")))))</f>
        <v/>
      </c>
      <c r="O937" s="176"/>
      <c r="P937" s="178" t="str">
        <f>IF('DATA - Baseline'!P937="","",'DATA - Baseline'!P937)</f>
        <v/>
      </c>
      <c r="Q937" s="178" t="str">
        <f>IF('DATA - Baseline'!Q937="Boy",1,IF('DATA - Baseline'!Q937="Girl",2,""))</f>
        <v/>
      </c>
      <c r="R937" s="192" t="str">
        <f>IF('DATA - Baseline'!R937&gt;0,'DATA - Baseline'!R937,"")</f>
        <v/>
      </c>
      <c r="S937" s="178" t="str">
        <f>IF('DATA - Baseline'!S937="Less than 0.5km",1,IF('DATA - Baseline'!S937="0.51 to 1.59km",2,IF('DATA - Baseline'!S937="1.6 to 3km",3,IF('DATA - Baseline'!S937="Over 3km",4, ""))))</f>
        <v/>
      </c>
      <c r="T937" s="126"/>
      <c r="U937" s="135"/>
      <c r="V937" s="135"/>
      <c r="W937" s="135"/>
      <c r="X937" s="135"/>
      <c r="Y937" s="135"/>
      <c r="Z937" s="178" t="str">
        <f>IF('DATA - Baseline'!Z937="STRONGLY AGREE",1,IF('DATA - Baseline'!Z937="AGREE",2,IF('DATA - Baseline'!Z937="DISAGREE",3,IF('DATA - Baseline'!Z937="STRONGLY DISAGREE",4, ""))))</f>
        <v/>
      </c>
      <c r="AA937" s="178" t="str">
        <f>IF(C937="","",(IF(COUNTA('DATA - Baseline'!AB937:AV937)&gt;0,1,2)))</f>
        <v/>
      </c>
      <c r="AB937" s="152"/>
      <c r="AC937" s="153"/>
      <c r="AD937" s="153"/>
      <c r="AE937" s="153"/>
      <c r="AF937" s="153"/>
      <c r="AG937" s="153"/>
      <c r="AH937" s="151"/>
      <c r="AI937" s="156"/>
      <c r="AJ937" s="156"/>
      <c r="AK937" s="156"/>
      <c r="AL937" s="156"/>
      <c r="AM937" s="156"/>
      <c r="AN937" s="156"/>
      <c r="AO937" s="157"/>
      <c r="AP937" s="158"/>
      <c r="AQ937" s="158"/>
      <c r="AR937" s="158"/>
      <c r="AS937" s="158"/>
      <c r="AT937" s="158"/>
      <c r="AU937" s="158"/>
      <c r="AV937" s="158"/>
      <c r="AW937" s="178" t="str">
        <f>IF('DATA - Baseline'!AW937="Relaxed",1,IF('DATA - Baseline'!AW937="Rushed",2,IF('DATA - Baseline'!AW937="Happy",3,IF('DATA - Baseline'!AW937="Tired",4,""))))</f>
        <v/>
      </c>
      <c r="AX937" s="178" t="str">
        <f>IF('DATA - Baseline'!AX937="Relaxed",1,IF('DATA - Baseline'!AX937="Rushed",2,IF('DATA - Baseline'!AX937="Happy",3,IF('DATA - Baseline'!AX937="Tired",4,""))))</f>
        <v/>
      </c>
      <c r="AY937" s="154"/>
      <c r="AZ937" s="314" t="str">
        <f>IF('DATA - Baseline'!AZ937="Yes",1,IF('DATA - Baseline'!AZ937="No",2,""))</f>
        <v/>
      </c>
      <c r="BA937" s="273"/>
      <c r="BB937" s="159"/>
      <c r="BC937" s="159"/>
      <c r="BE937" s="175"/>
    </row>
    <row r="938" spans="1:57" s="132" customFormat="1" ht="15" x14ac:dyDescent="0.3">
      <c r="A938" s="148"/>
      <c r="B938" s="149"/>
      <c r="C938" s="236" t="str">
        <f t="shared" si="14"/>
        <v/>
      </c>
      <c r="D938" s="198" t="str">
        <f>IF('DATA - Baseline'!D938="","",'DATA - Baseline'!D938)</f>
        <v/>
      </c>
      <c r="E938" s="178" t="str">
        <f>IF('DATA - Baseline'!E938="","",'DATA - Baseline'!E938)</f>
        <v/>
      </c>
      <c r="F938" s="178" t="str">
        <f>IF('DATA - Baseline'!F938="","",'DATA - Baseline'!F938)</f>
        <v/>
      </c>
      <c r="G938" s="178" t="str">
        <f>IF('DATA - Baseline'!G937="","",INDEX(Codes,MATCH('DATA - Baseline'!G937,Modes,0)))</f>
        <v/>
      </c>
      <c r="H938" s="178"/>
      <c r="I938" s="178" t="str">
        <f>IF('DATA - Baseline'!I938="","",INDEX(Codes,MATCH('DATA - Baseline'!I938,Modes,0)))</f>
        <v/>
      </c>
      <c r="J938" s="134"/>
      <c r="K938" s="192" t="str">
        <f>IF('DATA - Baseline'!K938=0,"",IF('DATA - Baseline'!K938="","",'DATA - Baseline'!K938))</f>
        <v/>
      </c>
      <c r="L938" s="192" t="str">
        <f>IF('DATA - Baseline'!L938="Yes",1,IF('DATA - Baseline'!L938="No",2,""))</f>
        <v/>
      </c>
      <c r="M938" s="192" t="str">
        <f>IF('DATA - Baseline'!M938="Yes",1,IF('DATA - Baseline'!M938="No",2,""))</f>
        <v/>
      </c>
      <c r="N938" s="178" t="str">
        <f>IF('DATA - Baseline'!N938="Relaxed",1,IF('DATA - Baseline'!N938="Rushed",2,IF('DATA - Baseline'!N938="Happy",3,IF('DATA - Baseline'!N938="Frustrated",4,IF('DATA - Baseline'!N938="Other",5,"")))))</f>
        <v/>
      </c>
      <c r="O938" s="176"/>
      <c r="P938" s="178" t="str">
        <f>IF('DATA - Baseline'!P938="","",'DATA - Baseline'!P938)</f>
        <v/>
      </c>
      <c r="Q938" s="178" t="str">
        <f>IF('DATA - Baseline'!Q938="Boy",1,IF('DATA - Baseline'!Q938="Girl",2,""))</f>
        <v/>
      </c>
      <c r="R938" s="192" t="str">
        <f>IF('DATA - Baseline'!R938&gt;0,'DATA - Baseline'!R938,"")</f>
        <v/>
      </c>
      <c r="S938" s="178" t="str">
        <f>IF('DATA - Baseline'!S938="Less than 0.5km",1,IF('DATA - Baseline'!S938="0.51 to 1.59km",2,IF('DATA - Baseline'!S938="1.6 to 3km",3,IF('DATA - Baseline'!S938="Over 3km",4, ""))))</f>
        <v/>
      </c>
      <c r="T938" s="126"/>
      <c r="U938" s="135"/>
      <c r="V938" s="135"/>
      <c r="W938" s="135"/>
      <c r="X938" s="135"/>
      <c r="Y938" s="135"/>
      <c r="Z938" s="178" t="str">
        <f>IF('DATA - Baseline'!Z938="STRONGLY AGREE",1,IF('DATA - Baseline'!Z938="AGREE",2,IF('DATA - Baseline'!Z938="DISAGREE",3,IF('DATA - Baseline'!Z938="STRONGLY DISAGREE",4, ""))))</f>
        <v/>
      </c>
      <c r="AA938" s="178" t="str">
        <f>IF(C938="","",(IF(COUNTA('DATA - Baseline'!AB938:AV938)&gt;0,1,2)))</f>
        <v/>
      </c>
      <c r="AB938" s="152"/>
      <c r="AC938" s="153"/>
      <c r="AD938" s="153"/>
      <c r="AE938" s="153"/>
      <c r="AF938" s="153"/>
      <c r="AG938" s="153"/>
      <c r="AH938" s="151"/>
      <c r="AI938" s="156"/>
      <c r="AJ938" s="156"/>
      <c r="AK938" s="156"/>
      <c r="AL938" s="156"/>
      <c r="AM938" s="156"/>
      <c r="AN938" s="156"/>
      <c r="AO938" s="157"/>
      <c r="AP938" s="158"/>
      <c r="AQ938" s="158"/>
      <c r="AR938" s="158"/>
      <c r="AS938" s="158"/>
      <c r="AT938" s="158"/>
      <c r="AU938" s="158"/>
      <c r="AV938" s="158"/>
      <c r="AW938" s="178" t="str">
        <f>IF('DATA - Baseline'!AW938="Relaxed",1,IF('DATA - Baseline'!AW938="Rushed",2,IF('DATA - Baseline'!AW938="Happy",3,IF('DATA - Baseline'!AW938="Tired",4,""))))</f>
        <v/>
      </c>
      <c r="AX938" s="178" t="str">
        <f>IF('DATA - Baseline'!AX938="Relaxed",1,IF('DATA - Baseline'!AX938="Rushed",2,IF('DATA - Baseline'!AX938="Happy",3,IF('DATA - Baseline'!AX938="Tired",4,""))))</f>
        <v/>
      </c>
      <c r="AY938" s="154"/>
      <c r="AZ938" s="314" t="str">
        <f>IF('DATA - Baseline'!AZ938="Yes",1,IF('DATA - Baseline'!AZ938="No",2,""))</f>
        <v/>
      </c>
      <c r="BA938" s="273"/>
      <c r="BB938" s="159"/>
      <c r="BC938" s="159"/>
      <c r="BE938" s="175"/>
    </row>
    <row r="939" spans="1:57" s="132" customFormat="1" ht="15" x14ac:dyDescent="0.3">
      <c r="A939" s="148"/>
      <c r="B939" s="149"/>
      <c r="C939" s="236" t="str">
        <f t="shared" si="14"/>
        <v/>
      </c>
      <c r="D939" s="198" t="str">
        <f>IF('DATA - Baseline'!D939="","",'DATA - Baseline'!D939)</f>
        <v/>
      </c>
      <c r="E939" s="178" t="str">
        <f>IF('DATA - Baseline'!E939="","",'DATA - Baseline'!E939)</f>
        <v/>
      </c>
      <c r="F939" s="178" t="str">
        <f>IF('DATA - Baseline'!F939="","",'DATA - Baseline'!F939)</f>
        <v/>
      </c>
      <c r="G939" s="178" t="str">
        <f>IF('DATA - Baseline'!G938="","",INDEX(Codes,MATCH('DATA - Baseline'!G938,Modes,0)))</f>
        <v/>
      </c>
      <c r="H939" s="178"/>
      <c r="I939" s="178" t="str">
        <f>IF('DATA - Baseline'!I939="","",INDEX(Codes,MATCH('DATA - Baseline'!I939,Modes,0)))</f>
        <v/>
      </c>
      <c r="J939" s="134"/>
      <c r="K939" s="192" t="str">
        <f>IF('DATA - Baseline'!K939=0,"",IF('DATA - Baseline'!K939="","",'DATA - Baseline'!K939))</f>
        <v/>
      </c>
      <c r="L939" s="192" t="str">
        <f>IF('DATA - Baseline'!L939="Yes",1,IF('DATA - Baseline'!L939="No",2,""))</f>
        <v/>
      </c>
      <c r="M939" s="192" t="str">
        <f>IF('DATA - Baseline'!M939="Yes",1,IF('DATA - Baseline'!M939="No",2,""))</f>
        <v/>
      </c>
      <c r="N939" s="178" t="str">
        <f>IF('DATA - Baseline'!N939="Relaxed",1,IF('DATA - Baseline'!N939="Rushed",2,IF('DATA - Baseline'!N939="Happy",3,IF('DATA - Baseline'!N939="Frustrated",4,IF('DATA - Baseline'!N939="Other",5,"")))))</f>
        <v/>
      </c>
      <c r="O939" s="176"/>
      <c r="P939" s="178" t="str">
        <f>IF('DATA - Baseline'!P939="","",'DATA - Baseline'!P939)</f>
        <v/>
      </c>
      <c r="Q939" s="178" t="str">
        <f>IF('DATA - Baseline'!Q939="Boy",1,IF('DATA - Baseline'!Q939="Girl",2,""))</f>
        <v/>
      </c>
      <c r="R939" s="192" t="str">
        <f>IF('DATA - Baseline'!R939&gt;0,'DATA - Baseline'!R939,"")</f>
        <v/>
      </c>
      <c r="S939" s="178" t="str">
        <f>IF('DATA - Baseline'!S939="Less than 0.5km",1,IF('DATA - Baseline'!S939="0.51 to 1.59km",2,IF('DATA - Baseline'!S939="1.6 to 3km",3,IF('DATA - Baseline'!S939="Over 3km",4, ""))))</f>
        <v/>
      </c>
      <c r="T939" s="126"/>
      <c r="U939" s="135"/>
      <c r="V939" s="135"/>
      <c r="W939" s="135"/>
      <c r="X939" s="135"/>
      <c r="Y939" s="135"/>
      <c r="Z939" s="178" t="str">
        <f>IF('DATA - Baseline'!Z939="STRONGLY AGREE",1,IF('DATA - Baseline'!Z939="AGREE",2,IF('DATA - Baseline'!Z939="DISAGREE",3,IF('DATA - Baseline'!Z939="STRONGLY DISAGREE",4, ""))))</f>
        <v/>
      </c>
      <c r="AA939" s="178" t="str">
        <f>IF(C939="","",(IF(COUNTA('DATA - Baseline'!AB939:AV939)&gt;0,1,2)))</f>
        <v/>
      </c>
      <c r="AB939" s="152"/>
      <c r="AC939" s="153"/>
      <c r="AD939" s="153"/>
      <c r="AE939" s="153"/>
      <c r="AF939" s="153"/>
      <c r="AG939" s="153"/>
      <c r="AH939" s="151"/>
      <c r="AI939" s="156"/>
      <c r="AJ939" s="156"/>
      <c r="AK939" s="156"/>
      <c r="AL939" s="156"/>
      <c r="AM939" s="156"/>
      <c r="AN939" s="156"/>
      <c r="AO939" s="157"/>
      <c r="AP939" s="158"/>
      <c r="AQ939" s="158"/>
      <c r="AR939" s="158"/>
      <c r="AS939" s="158"/>
      <c r="AT939" s="158"/>
      <c r="AU939" s="158"/>
      <c r="AV939" s="158"/>
      <c r="AW939" s="178" t="str">
        <f>IF('DATA - Baseline'!AW939="Relaxed",1,IF('DATA - Baseline'!AW939="Rushed",2,IF('DATA - Baseline'!AW939="Happy",3,IF('DATA - Baseline'!AW939="Tired",4,""))))</f>
        <v/>
      </c>
      <c r="AX939" s="178" t="str">
        <f>IF('DATA - Baseline'!AX939="Relaxed",1,IF('DATA - Baseline'!AX939="Rushed",2,IF('DATA - Baseline'!AX939="Happy",3,IF('DATA - Baseline'!AX939="Tired",4,""))))</f>
        <v/>
      </c>
      <c r="AY939" s="154"/>
      <c r="AZ939" s="314" t="str">
        <f>IF('DATA - Baseline'!AZ939="Yes",1,IF('DATA - Baseline'!AZ939="No",2,""))</f>
        <v/>
      </c>
      <c r="BA939" s="273"/>
      <c r="BB939" s="159"/>
      <c r="BC939" s="159"/>
      <c r="BE939" s="175"/>
    </row>
    <row r="940" spans="1:57" s="132" customFormat="1" ht="15" x14ac:dyDescent="0.3">
      <c r="A940" s="148"/>
      <c r="B940" s="149"/>
      <c r="C940" s="236" t="str">
        <f t="shared" si="14"/>
        <v/>
      </c>
      <c r="D940" s="198" t="str">
        <f>IF('DATA - Baseline'!D940="","",'DATA - Baseline'!D940)</f>
        <v/>
      </c>
      <c r="E940" s="178" t="str">
        <f>IF('DATA - Baseline'!E940="","",'DATA - Baseline'!E940)</f>
        <v/>
      </c>
      <c r="F940" s="178" t="str">
        <f>IF('DATA - Baseline'!F940="","",'DATA - Baseline'!F940)</f>
        <v/>
      </c>
      <c r="G940" s="178" t="str">
        <f>IF('DATA - Baseline'!G939="","",INDEX(Codes,MATCH('DATA - Baseline'!G939,Modes,0)))</f>
        <v/>
      </c>
      <c r="H940" s="178"/>
      <c r="I940" s="178" t="str">
        <f>IF('DATA - Baseline'!I940="","",INDEX(Codes,MATCH('DATA - Baseline'!I940,Modes,0)))</f>
        <v/>
      </c>
      <c r="J940" s="134"/>
      <c r="K940" s="192" t="str">
        <f>IF('DATA - Baseline'!K940=0,"",IF('DATA - Baseline'!K940="","",'DATA - Baseline'!K940))</f>
        <v/>
      </c>
      <c r="L940" s="192" t="str">
        <f>IF('DATA - Baseline'!L940="Yes",1,IF('DATA - Baseline'!L940="No",2,""))</f>
        <v/>
      </c>
      <c r="M940" s="192" t="str">
        <f>IF('DATA - Baseline'!M940="Yes",1,IF('DATA - Baseline'!M940="No",2,""))</f>
        <v/>
      </c>
      <c r="N940" s="178" t="str">
        <f>IF('DATA - Baseline'!N940="Relaxed",1,IF('DATA - Baseline'!N940="Rushed",2,IF('DATA - Baseline'!N940="Happy",3,IF('DATA - Baseline'!N940="Frustrated",4,IF('DATA - Baseline'!N940="Other",5,"")))))</f>
        <v/>
      </c>
      <c r="O940" s="176"/>
      <c r="P940" s="178" t="str">
        <f>IF('DATA - Baseline'!P940="","",'DATA - Baseline'!P940)</f>
        <v/>
      </c>
      <c r="Q940" s="178" t="str">
        <f>IF('DATA - Baseline'!Q940="Boy",1,IF('DATA - Baseline'!Q940="Girl",2,""))</f>
        <v/>
      </c>
      <c r="R940" s="192" t="str">
        <f>IF('DATA - Baseline'!R940&gt;0,'DATA - Baseline'!R940,"")</f>
        <v/>
      </c>
      <c r="S940" s="178" t="str">
        <f>IF('DATA - Baseline'!S940="Less than 0.5km",1,IF('DATA - Baseline'!S940="0.51 to 1.59km",2,IF('DATA - Baseline'!S940="1.6 to 3km",3,IF('DATA - Baseline'!S940="Over 3km",4, ""))))</f>
        <v/>
      </c>
      <c r="T940" s="126"/>
      <c r="U940" s="135"/>
      <c r="V940" s="135"/>
      <c r="W940" s="135"/>
      <c r="X940" s="135"/>
      <c r="Y940" s="135"/>
      <c r="Z940" s="178" t="str">
        <f>IF('DATA - Baseline'!Z940="STRONGLY AGREE",1,IF('DATA - Baseline'!Z940="AGREE",2,IF('DATA - Baseline'!Z940="DISAGREE",3,IF('DATA - Baseline'!Z940="STRONGLY DISAGREE",4, ""))))</f>
        <v/>
      </c>
      <c r="AA940" s="178" t="str">
        <f>IF(C940="","",(IF(COUNTA('DATA - Baseline'!AB940:AV940)&gt;0,1,2)))</f>
        <v/>
      </c>
      <c r="AB940" s="152"/>
      <c r="AC940" s="153"/>
      <c r="AD940" s="153"/>
      <c r="AE940" s="153"/>
      <c r="AF940" s="153"/>
      <c r="AG940" s="153"/>
      <c r="AH940" s="151"/>
      <c r="AI940" s="156"/>
      <c r="AJ940" s="156"/>
      <c r="AK940" s="156"/>
      <c r="AL940" s="156"/>
      <c r="AM940" s="156"/>
      <c r="AN940" s="156"/>
      <c r="AO940" s="157"/>
      <c r="AP940" s="158"/>
      <c r="AQ940" s="158"/>
      <c r="AR940" s="158"/>
      <c r="AS940" s="158"/>
      <c r="AT940" s="158"/>
      <c r="AU940" s="158"/>
      <c r="AV940" s="158"/>
      <c r="AW940" s="178" t="str">
        <f>IF('DATA - Baseline'!AW940="Relaxed",1,IF('DATA - Baseline'!AW940="Rushed",2,IF('DATA - Baseline'!AW940="Happy",3,IF('DATA - Baseline'!AW940="Tired",4,""))))</f>
        <v/>
      </c>
      <c r="AX940" s="178" t="str">
        <f>IF('DATA - Baseline'!AX940="Relaxed",1,IF('DATA - Baseline'!AX940="Rushed",2,IF('DATA - Baseline'!AX940="Happy",3,IF('DATA - Baseline'!AX940="Tired",4,""))))</f>
        <v/>
      </c>
      <c r="AY940" s="154"/>
      <c r="AZ940" s="314" t="str">
        <f>IF('DATA - Baseline'!AZ940="Yes",1,IF('DATA - Baseline'!AZ940="No",2,""))</f>
        <v/>
      </c>
      <c r="BA940" s="273"/>
      <c r="BB940" s="159"/>
      <c r="BC940" s="159"/>
      <c r="BE940" s="175"/>
    </row>
    <row r="941" spans="1:57" s="132" customFormat="1" ht="15" x14ac:dyDescent="0.3">
      <c r="A941" s="148"/>
      <c r="B941" s="149"/>
      <c r="C941" s="236" t="str">
        <f t="shared" si="14"/>
        <v/>
      </c>
      <c r="D941" s="198" t="str">
        <f>IF('DATA - Baseline'!D941="","",'DATA - Baseline'!D941)</f>
        <v/>
      </c>
      <c r="E941" s="178" t="str">
        <f>IF('DATA - Baseline'!E941="","",'DATA - Baseline'!E941)</f>
        <v/>
      </c>
      <c r="F941" s="178" t="str">
        <f>IF('DATA - Baseline'!F941="","",'DATA - Baseline'!F941)</f>
        <v/>
      </c>
      <c r="G941" s="178" t="str">
        <f>IF('DATA - Baseline'!G940="","",INDEX(Codes,MATCH('DATA - Baseline'!G940,Modes,0)))</f>
        <v/>
      </c>
      <c r="H941" s="178"/>
      <c r="I941" s="178" t="str">
        <f>IF('DATA - Baseline'!I941="","",INDEX(Codes,MATCH('DATA - Baseline'!I941,Modes,0)))</f>
        <v/>
      </c>
      <c r="J941" s="134"/>
      <c r="K941" s="192" t="str">
        <f>IF('DATA - Baseline'!K941=0,"",IF('DATA - Baseline'!K941="","",'DATA - Baseline'!K941))</f>
        <v/>
      </c>
      <c r="L941" s="192" t="str">
        <f>IF('DATA - Baseline'!L941="Yes",1,IF('DATA - Baseline'!L941="No",2,""))</f>
        <v/>
      </c>
      <c r="M941" s="192" t="str">
        <f>IF('DATA - Baseline'!M941="Yes",1,IF('DATA - Baseline'!M941="No",2,""))</f>
        <v/>
      </c>
      <c r="N941" s="178" t="str">
        <f>IF('DATA - Baseline'!N941="Relaxed",1,IF('DATA - Baseline'!N941="Rushed",2,IF('DATA - Baseline'!N941="Happy",3,IF('DATA - Baseline'!N941="Frustrated",4,IF('DATA - Baseline'!N941="Other",5,"")))))</f>
        <v/>
      </c>
      <c r="O941" s="176"/>
      <c r="P941" s="178" t="str">
        <f>IF('DATA - Baseline'!P941="","",'DATA - Baseline'!P941)</f>
        <v/>
      </c>
      <c r="Q941" s="178" t="str">
        <f>IF('DATA - Baseline'!Q941="Boy",1,IF('DATA - Baseline'!Q941="Girl",2,""))</f>
        <v/>
      </c>
      <c r="R941" s="192" t="str">
        <f>IF('DATA - Baseline'!R941&gt;0,'DATA - Baseline'!R941,"")</f>
        <v/>
      </c>
      <c r="S941" s="178" t="str">
        <f>IF('DATA - Baseline'!S941="Less than 0.5km",1,IF('DATA - Baseline'!S941="0.51 to 1.59km",2,IF('DATA - Baseline'!S941="1.6 to 3km",3,IF('DATA - Baseline'!S941="Over 3km",4, ""))))</f>
        <v/>
      </c>
      <c r="T941" s="126"/>
      <c r="U941" s="135"/>
      <c r="V941" s="135"/>
      <c r="W941" s="135"/>
      <c r="X941" s="135"/>
      <c r="Y941" s="135"/>
      <c r="Z941" s="178" t="str">
        <f>IF('DATA - Baseline'!Z941="STRONGLY AGREE",1,IF('DATA - Baseline'!Z941="AGREE",2,IF('DATA - Baseline'!Z941="DISAGREE",3,IF('DATA - Baseline'!Z941="STRONGLY DISAGREE",4, ""))))</f>
        <v/>
      </c>
      <c r="AA941" s="178" t="str">
        <f>IF(C941="","",(IF(COUNTA('DATA - Baseline'!AB941:AV941)&gt;0,1,2)))</f>
        <v/>
      </c>
      <c r="AB941" s="152"/>
      <c r="AC941" s="153"/>
      <c r="AD941" s="153"/>
      <c r="AE941" s="153"/>
      <c r="AF941" s="153"/>
      <c r="AG941" s="153"/>
      <c r="AH941" s="151"/>
      <c r="AI941" s="156"/>
      <c r="AJ941" s="156"/>
      <c r="AK941" s="156"/>
      <c r="AL941" s="156"/>
      <c r="AM941" s="156"/>
      <c r="AN941" s="156"/>
      <c r="AO941" s="157"/>
      <c r="AP941" s="158"/>
      <c r="AQ941" s="158"/>
      <c r="AR941" s="158"/>
      <c r="AS941" s="158"/>
      <c r="AT941" s="158"/>
      <c r="AU941" s="158"/>
      <c r="AV941" s="158"/>
      <c r="AW941" s="178" t="str">
        <f>IF('DATA - Baseline'!AW941="Relaxed",1,IF('DATA - Baseline'!AW941="Rushed",2,IF('DATA - Baseline'!AW941="Happy",3,IF('DATA - Baseline'!AW941="Tired",4,""))))</f>
        <v/>
      </c>
      <c r="AX941" s="178" t="str">
        <f>IF('DATA - Baseline'!AX941="Relaxed",1,IF('DATA - Baseline'!AX941="Rushed",2,IF('DATA - Baseline'!AX941="Happy",3,IF('DATA - Baseline'!AX941="Tired",4,""))))</f>
        <v/>
      </c>
      <c r="AY941" s="154"/>
      <c r="AZ941" s="314" t="str">
        <f>IF('DATA - Baseline'!AZ941="Yes",1,IF('DATA - Baseline'!AZ941="No",2,""))</f>
        <v/>
      </c>
      <c r="BA941" s="273"/>
      <c r="BB941" s="159"/>
      <c r="BC941" s="159"/>
      <c r="BE941" s="175"/>
    </row>
    <row r="942" spans="1:57" s="132" customFormat="1" ht="15" x14ac:dyDescent="0.3">
      <c r="A942" s="148"/>
      <c r="B942" s="149"/>
      <c r="C942" s="236" t="str">
        <f t="shared" si="14"/>
        <v/>
      </c>
      <c r="D942" s="198" t="str">
        <f>IF('DATA - Baseline'!D942="","",'DATA - Baseline'!D942)</f>
        <v/>
      </c>
      <c r="E942" s="178" t="str">
        <f>IF('DATA - Baseline'!E942="","",'DATA - Baseline'!E942)</f>
        <v/>
      </c>
      <c r="F942" s="178" t="str">
        <f>IF('DATA - Baseline'!F942="","",'DATA - Baseline'!F942)</f>
        <v/>
      </c>
      <c r="G942" s="178" t="str">
        <f>IF('DATA - Baseline'!G941="","",INDEX(Codes,MATCH('DATA - Baseline'!G941,Modes,0)))</f>
        <v/>
      </c>
      <c r="H942" s="178"/>
      <c r="I942" s="178" t="str">
        <f>IF('DATA - Baseline'!I942="","",INDEX(Codes,MATCH('DATA - Baseline'!I942,Modes,0)))</f>
        <v/>
      </c>
      <c r="J942" s="134"/>
      <c r="K942" s="192" t="str">
        <f>IF('DATA - Baseline'!K942=0,"",IF('DATA - Baseline'!K942="","",'DATA - Baseline'!K942))</f>
        <v/>
      </c>
      <c r="L942" s="192" t="str">
        <f>IF('DATA - Baseline'!L942="Yes",1,IF('DATA - Baseline'!L942="No",2,""))</f>
        <v/>
      </c>
      <c r="M942" s="192" t="str">
        <f>IF('DATA - Baseline'!M942="Yes",1,IF('DATA - Baseline'!M942="No",2,""))</f>
        <v/>
      </c>
      <c r="N942" s="178" t="str">
        <f>IF('DATA - Baseline'!N942="Relaxed",1,IF('DATA - Baseline'!N942="Rushed",2,IF('DATA - Baseline'!N942="Happy",3,IF('DATA - Baseline'!N942="Frustrated",4,IF('DATA - Baseline'!N942="Other",5,"")))))</f>
        <v/>
      </c>
      <c r="O942" s="176"/>
      <c r="P942" s="178" t="str">
        <f>IF('DATA - Baseline'!P942="","",'DATA - Baseline'!P942)</f>
        <v/>
      </c>
      <c r="Q942" s="178" t="str">
        <f>IF('DATA - Baseline'!Q942="Boy",1,IF('DATA - Baseline'!Q942="Girl",2,""))</f>
        <v/>
      </c>
      <c r="R942" s="192" t="str">
        <f>IF('DATA - Baseline'!R942&gt;0,'DATA - Baseline'!R942,"")</f>
        <v/>
      </c>
      <c r="S942" s="178" t="str">
        <f>IF('DATA - Baseline'!S942="Less than 0.5km",1,IF('DATA - Baseline'!S942="0.51 to 1.59km",2,IF('DATA - Baseline'!S942="1.6 to 3km",3,IF('DATA - Baseline'!S942="Over 3km",4, ""))))</f>
        <v/>
      </c>
      <c r="T942" s="126"/>
      <c r="U942" s="135"/>
      <c r="V942" s="135"/>
      <c r="W942" s="135"/>
      <c r="X942" s="135"/>
      <c r="Y942" s="135"/>
      <c r="Z942" s="178" t="str">
        <f>IF('DATA - Baseline'!Z942="STRONGLY AGREE",1,IF('DATA - Baseline'!Z942="AGREE",2,IF('DATA - Baseline'!Z942="DISAGREE",3,IF('DATA - Baseline'!Z942="STRONGLY DISAGREE",4, ""))))</f>
        <v/>
      </c>
      <c r="AA942" s="178" t="str">
        <f>IF(C942="","",(IF(COUNTA('DATA - Baseline'!AB942:AV942)&gt;0,1,2)))</f>
        <v/>
      </c>
      <c r="AB942" s="152"/>
      <c r="AC942" s="153"/>
      <c r="AD942" s="153"/>
      <c r="AE942" s="153"/>
      <c r="AF942" s="153"/>
      <c r="AG942" s="153"/>
      <c r="AH942" s="151"/>
      <c r="AI942" s="156"/>
      <c r="AJ942" s="156"/>
      <c r="AK942" s="156"/>
      <c r="AL942" s="156"/>
      <c r="AM942" s="156"/>
      <c r="AN942" s="156"/>
      <c r="AO942" s="157"/>
      <c r="AP942" s="158"/>
      <c r="AQ942" s="158"/>
      <c r="AR942" s="158"/>
      <c r="AS942" s="158"/>
      <c r="AT942" s="158"/>
      <c r="AU942" s="158"/>
      <c r="AV942" s="158"/>
      <c r="AW942" s="178" t="str">
        <f>IF('DATA - Baseline'!AW942="Relaxed",1,IF('DATA - Baseline'!AW942="Rushed",2,IF('DATA - Baseline'!AW942="Happy",3,IF('DATA - Baseline'!AW942="Tired",4,""))))</f>
        <v/>
      </c>
      <c r="AX942" s="178" t="str">
        <f>IF('DATA - Baseline'!AX942="Relaxed",1,IF('DATA - Baseline'!AX942="Rushed",2,IF('DATA - Baseline'!AX942="Happy",3,IF('DATA - Baseline'!AX942="Tired",4,""))))</f>
        <v/>
      </c>
      <c r="AY942" s="154"/>
      <c r="AZ942" s="314" t="str">
        <f>IF('DATA - Baseline'!AZ942="Yes",1,IF('DATA - Baseline'!AZ942="No",2,""))</f>
        <v/>
      </c>
      <c r="BA942" s="273"/>
      <c r="BB942" s="159"/>
      <c r="BC942" s="159"/>
      <c r="BE942" s="175"/>
    </row>
    <row r="943" spans="1:57" s="132" customFormat="1" ht="15" x14ac:dyDescent="0.3">
      <c r="A943" s="148"/>
      <c r="B943" s="149"/>
      <c r="C943" s="236" t="str">
        <f t="shared" si="14"/>
        <v/>
      </c>
      <c r="D943" s="198" t="str">
        <f>IF('DATA - Baseline'!D943="","",'DATA - Baseline'!D943)</f>
        <v/>
      </c>
      <c r="E943" s="178" t="str">
        <f>IF('DATA - Baseline'!E943="","",'DATA - Baseline'!E943)</f>
        <v/>
      </c>
      <c r="F943" s="178" t="str">
        <f>IF('DATA - Baseline'!F943="","",'DATA - Baseline'!F943)</f>
        <v/>
      </c>
      <c r="G943" s="178" t="str">
        <f>IF('DATA - Baseline'!G942="","",INDEX(Codes,MATCH('DATA - Baseline'!G942,Modes,0)))</f>
        <v/>
      </c>
      <c r="H943" s="178"/>
      <c r="I943" s="178" t="str">
        <f>IF('DATA - Baseline'!I943="","",INDEX(Codes,MATCH('DATA - Baseline'!I943,Modes,0)))</f>
        <v/>
      </c>
      <c r="J943" s="134"/>
      <c r="K943" s="192" t="str">
        <f>IF('DATA - Baseline'!K943=0,"",IF('DATA - Baseline'!K943="","",'DATA - Baseline'!K943))</f>
        <v/>
      </c>
      <c r="L943" s="192" t="str">
        <f>IF('DATA - Baseline'!L943="Yes",1,IF('DATA - Baseline'!L943="No",2,""))</f>
        <v/>
      </c>
      <c r="M943" s="192" t="str">
        <f>IF('DATA - Baseline'!M943="Yes",1,IF('DATA - Baseline'!M943="No",2,""))</f>
        <v/>
      </c>
      <c r="N943" s="178" t="str">
        <f>IF('DATA - Baseline'!N943="Relaxed",1,IF('DATA - Baseline'!N943="Rushed",2,IF('DATA - Baseline'!N943="Happy",3,IF('DATA - Baseline'!N943="Frustrated",4,IF('DATA - Baseline'!N943="Other",5,"")))))</f>
        <v/>
      </c>
      <c r="O943" s="176"/>
      <c r="P943" s="178" t="str">
        <f>IF('DATA - Baseline'!P943="","",'DATA - Baseline'!P943)</f>
        <v/>
      </c>
      <c r="Q943" s="178" t="str">
        <f>IF('DATA - Baseline'!Q943="Boy",1,IF('DATA - Baseline'!Q943="Girl",2,""))</f>
        <v/>
      </c>
      <c r="R943" s="192" t="str">
        <f>IF('DATA - Baseline'!R943&gt;0,'DATA - Baseline'!R943,"")</f>
        <v/>
      </c>
      <c r="S943" s="178" t="str">
        <f>IF('DATA - Baseline'!S943="Less than 0.5km",1,IF('DATA - Baseline'!S943="0.51 to 1.59km",2,IF('DATA - Baseline'!S943="1.6 to 3km",3,IF('DATA - Baseline'!S943="Over 3km",4, ""))))</f>
        <v/>
      </c>
      <c r="T943" s="126"/>
      <c r="U943" s="135"/>
      <c r="V943" s="135"/>
      <c r="W943" s="135"/>
      <c r="X943" s="135"/>
      <c r="Y943" s="135"/>
      <c r="Z943" s="178" t="str">
        <f>IF('DATA - Baseline'!Z943="STRONGLY AGREE",1,IF('DATA - Baseline'!Z943="AGREE",2,IF('DATA - Baseline'!Z943="DISAGREE",3,IF('DATA - Baseline'!Z943="STRONGLY DISAGREE",4, ""))))</f>
        <v/>
      </c>
      <c r="AA943" s="178" t="str">
        <f>IF(C943="","",(IF(COUNTA('DATA - Baseline'!AB943:AV943)&gt;0,1,2)))</f>
        <v/>
      </c>
      <c r="AB943" s="152"/>
      <c r="AC943" s="153"/>
      <c r="AD943" s="153"/>
      <c r="AE943" s="153"/>
      <c r="AF943" s="153"/>
      <c r="AG943" s="153"/>
      <c r="AH943" s="151"/>
      <c r="AI943" s="156"/>
      <c r="AJ943" s="156"/>
      <c r="AK943" s="156"/>
      <c r="AL943" s="156"/>
      <c r="AM943" s="156"/>
      <c r="AN943" s="156"/>
      <c r="AO943" s="157"/>
      <c r="AP943" s="158"/>
      <c r="AQ943" s="158"/>
      <c r="AR943" s="158"/>
      <c r="AS943" s="158"/>
      <c r="AT943" s="158"/>
      <c r="AU943" s="158"/>
      <c r="AV943" s="158"/>
      <c r="AW943" s="178" t="str">
        <f>IF('DATA - Baseline'!AW943="Relaxed",1,IF('DATA - Baseline'!AW943="Rushed",2,IF('DATA - Baseline'!AW943="Happy",3,IF('DATA - Baseline'!AW943="Tired",4,""))))</f>
        <v/>
      </c>
      <c r="AX943" s="178" t="str">
        <f>IF('DATA - Baseline'!AX943="Relaxed",1,IF('DATA - Baseline'!AX943="Rushed",2,IF('DATA - Baseline'!AX943="Happy",3,IF('DATA - Baseline'!AX943="Tired",4,""))))</f>
        <v/>
      </c>
      <c r="AY943" s="154"/>
      <c r="AZ943" s="314" t="str">
        <f>IF('DATA - Baseline'!AZ943="Yes",1,IF('DATA - Baseline'!AZ943="No",2,""))</f>
        <v/>
      </c>
      <c r="BA943" s="273"/>
      <c r="BB943" s="159"/>
      <c r="BC943" s="159"/>
      <c r="BE943" s="175"/>
    </row>
    <row r="944" spans="1:57" s="132" customFormat="1" ht="15" x14ac:dyDescent="0.3">
      <c r="A944" s="148"/>
      <c r="B944" s="149"/>
      <c r="C944" s="236" t="str">
        <f t="shared" si="14"/>
        <v/>
      </c>
      <c r="D944" s="198" t="str">
        <f>IF('DATA - Baseline'!D944="","",'DATA - Baseline'!D944)</f>
        <v/>
      </c>
      <c r="E944" s="178" t="str">
        <f>IF('DATA - Baseline'!E944="","",'DATA - Baseline'!E944)</f>
        <v/>
      </c>
      <c r="F944" s="178" t="str">
        <f>IF('DATA - Baseline'!F944="","",'DATA - Baseline'!F944)</f>
        <v/>
      </c>
      <c r="G944" s="178" t="str">
        <f>IF('DATA - Baseline'!G943="","",INDEX(Codes,MATCH('DATA - Baseline'!G943,Modes,0)))</f>
        <v/>
      </c>
      <c r="H944" s="178"/>
      <c r="I944" s="178" t="str">
        <f>IF('DATA - Baseline'!I944="","",INDEX(Codes,MATCH('DATA - Baseline'!I944,Modes,0)))</f>
        <v/>
      </c>
      <c r="J944" s="134"/>
      <c r="K944" s="192" t="str">
        <f>IF('DATA - Baseline'!K944=0,"",IF('DATA - Baseline'!K944="","",'DATA - Baseline'!K944))</f>
        <v/>
      </c>
      <c r="L944" s="192" t="str">
        <f>IF('DATA - Baseline'!L944="Yes",1,IF('DATA - Baseline'!L944="No",2,""))</f>
        <v/>
      </c>
      <c r="M944" s="192" t="str">
        <f>IF('DATA - Baseline'!M944="Yes",1,IF('DATA - Baseline'!M944="No",2,""))</f>
        <v/>
      </c>
      <c r="N944" s="178" t="str">
        <f>IF('DATA - Baseline'!N944="Relaxed",1,IF('DATA - Baseline'!N944="Rushed",2,IF('DATA - Baseline'!N944="Happy",3,IF('DATA - Baseline'!N944="Frustrated",4,IF('DATA - Baseline'!N944="Other",5,"")))))</f>
        <v/>
      </c>
      <c r="O944" s="176"/>
      <c r="P944" s="178" t="str">
        <f>IF('DATA - Baseline'!P944="","",'DATA - Baseline'!P944)</f>
        <v/>
      </c>
      <c r="Q944" s="178" t="str">
        <f>IF('DATA - Baseline'!Q944="Boy",1,IF('DATA - Baseline'!Q944="Girl",2,""))</f>
        <v/>
      </c>
      <c r="R944" s="192" t="str">
        <f>IF('DATA - Baseline'!R944&gt;0,'DATA - Baseline'!R944,"")</f>
        <v/>
      </c>
      <c r="S944" s="178" t="str">
        <f>IF('DATA - Baseline'!S944="Less than 0.5km",1,IF('DATA - Baseline'!S944="0.51 to 1.59km",2,IF('DATA - Baseline'!S944="1.6 to 3km",3,IF('DATA - Baseline'!S944="Over 3km",4, ""))))</f>
        <v/>
      </c>
      <c r="T944" s="126"/>
      <c r="U944" s="135"/>
      <c r="V944" s="135"/>
      <c r="W944" s="135"/>
      <c r="X944" s="135"/>
      <c r="Y944" s="135"/>
      <c r="Z944" s="178" t="str">
        <f>IF('DATA - Baseline'!Z944="STRONGLY AGREE",1,IF('DATA - Baseline'!Z944="AGREE",2,IF('DATA - Baseline'!Z944="DISAGREE",3,IF('DATA - Baseline'!Z944="STRONGLY DISAGREE",4, ""))))</f>
        <v/>
      </c>
      <c r="AA944" s="178" t="str">
        <f>IF(C944="","",(IF(COUNTA('DATA - Baseline'!AB944:AV944)&gt;0,1,2)))</f>
        <v/>
      </c>
      <c r="AB944" s="152"/>
      <c r="AC944" s="153"/>
      <c r="AD944" s="153"/>
      <c r="AE944" s="153"/>
      <c r="AF944" s="153"/>
      <c r="AG944" s="153"/>
      <c r="AH944" s="151"/>
      <c r="AI944" s="156"/>
      <c r="AJ944" s="156"/>
      <c r="AK944" s="156"/>
      <c r="AL944" s="156"/>
      <c r="AM944" s="156"/>
      <c r="AN944" s="156"/>
      <c r="AO944" s="157"/>
      <c r="AP944" s="158"/>
      <c r="AQ944" s="158"/>
      <c r="AR944" s="158"/>
      <c r="AS944" s="158"/>
      <c r="AT944" s="158"/>
      <c r="AU944" s="158"/>
      <c r="AV944" s="158"/>
      <c r="AW944" s="178" t="str">
        <f>IF('DATA - Baseline'!AW944="Relaxed",1,IF('DATA - Baseline'!AW944="Rushed",2,IF('DATA - Baseline'!AW944="Happy",3,IF('DATA - Baseline'!AW944="Tired",4,""))))</f>
        <v/>
      </c>
      <c r="AX944" s="178" t="str">
        <f>IF('DATA - Baseline'!AX944="Relaxed",1,IF('DATA - Baseline'!AX944="Rushed",2,IF('DATA - Baseline'!AX944="Happy",3,IF('DATA - Baseline'!AX944="Tired",4,""))))</f>
        <v/>
      </c>
      <c r="AY944" s="154"/>
      <c r="AZ944" s="314" t="str">
        <f>IF('DATA - Baseline'!AZ944="Yes",1,IF('DATA - Baseline'!AZ944="No",2,""))</f>
        <v/>
      </c>
      <c r="BA944" s="273"/>
      <c r="BB944" s="159"/>
      <c r="BC944" s="159"/>
      <c r="BE944" s="175"/>
    </row>
    <row r="945" spans="1:57" s="132" customFormat="1" ht="15" x14ac:dyDescent="0.3">
      <c r="A945" s="148"/>
      <c r="B945" s="149"/>
      <c r="C945" s="236" t="str">
        <f t="shared" si="14"/>
        <v/>
      </c>
      <c r="D945" s="198" t="str">
        <f>IF('DATA - Baseline'!D945="","",'DATA - Baseline'!D945)</f>
        <v/>
      </c>
      <c r="E945" s="178" t="str">
        <f>IF('DATA - Baseline'!E945="","",'DATA - Baseline'!E945)</f>
        <v/>
      </c>
      <c r="F945" s="178" t="str">
        <f>IF('DATA - Baseline'!F945="","",'DATA - Baseline'!F945)</f>
        <v/>
      </c>
      <c r="G945" s="178" t="str">
        <f>IF('DATA - Baseline'!G944="","",INDEX(Codes,MATCH('DATA - Baseline'!G944,Modes,0)))</f>
        <v/>
      </c>
      <c r="H945" s="178"/>
      <c r="I945" s="178" t="str">
        <f>IF('DATA - Baseline'!I945="","",INDEX(Codes,MATCH('DATA - Baseline'!I945,Modes,0)))</f>
        <v/>
      </c>
      <c r="J945" s="134"/>
      <c r="K945" s="192" t="str">
        <f>IF('DATA - Baseline'!K945=0,"",IF('DATA - Baseline'!K945="","",'DATA - Baseline'!K945))</f>
        <v/>
      </c>
      <c r="L945" s="192" t="str">
        <f>IF('DATA - Baseline'!L945="Yes",1,IF('DATA - Baseline'!L945="No",2,""))</f>
        <v/>
      </c>
      <c r="M945" s="192" t="str">
        <f>IF('DATA - Baseline'!M945="Yes",1,IF('DATA - Baseline'!M945="No",2,""))</f>
        <v/>
      </c>
      <c r="N945" s="178" t="str">
        <f>IF('DATA - Baseline'!N945="Relaxed",1,IF('DATA - Baseline'!N945="Rushed",2,IF('DATA - Baseline'!N945="Happy",3,IF('DATA - Baseline'!N945="Frustrated",4,IF('DATA - Baseline'!N945="Other",5,"")))))</f>
        <v/>
      </c>
      <c r="O945" s="176"/>
      <c r="P945" s="178" t="str">
        <f>IF('DATA - Baseline'!P945="","",'DATA - Baseline'!P945)</f>
        <v/>
      </c>
      <c r="Q945" s="178" t="str">
        <f>IF('DATA - Baseline'!Q945="Boy",1,IF('DATA - Baseline'!Q945="Girl",2,""))</f>
        <v/>
      </c>
      <c r="R945" s="192" t="str">
        <f>IF('DATA - Baseline'!R945&gt;0,'DATA - Baseline'!R945,"")</f>
        <v/>
      </c>
      <c r="S945" s="178" t="str">
        <f>IF('DATA - Baseline'!S945="Less than 0.5km",1,IF('DATA - Baseline'!S945="0.51 to 1.59km",2,IF('DATA - Baseline'!S945="1.6 to 3km",3,IF('DATA - Baseline'!S945="Over 3km",4, ""))))</f>
        <v/>
      </c>
      <c r="T945" s="126"/>
      <c r="U945" s="135"/>
      <c r="V945" s="135"/>
      <c r="W945" s="135"/>
      <c r="X945" s="135"/>
      <c r="Y945" s="135"/>
      <c r="Z945" s="178" t="str">
        <f>IF('DATA - Baseline'!Z945="STRONGLY AGREE",1,IF('DATA - Baseline'!Z945="AGREE",2,IF('DATA - Baseline'!Z945="DISAGREE",3,IF('DATA - Baseline'!Z945="STRONGLY DISAGREE",4, ""))))</f>
        <v/>
      </c>
      <c r="AA945" s="178" t="str">
        <f>IF(C945="","",(IF(COUNTA('DATA - Baseline'!AB945:AV945)&gt;0,1,2)))</f>
        <v/>
      </c>
      <c r="AB945" s="152"/>
      <c r="AC945" s="153"/>
      <c r="AD945" s="153"/>
      <c r="AE945" s="153"/>
      <c r="AF945" s="153"/>
      <c r="AG945" s="153"/>
      <c r="AH945" s="151"/>
      <c r="AI945" s="156"/>
      <c r="AJ945" s="156"/>
      <c r="AK945" s="156"/>
      <c r="AL945" s="156"/>
      <c r="AM945" s="156"/>
      <c r="AN945" s="156"/>
      <c r="AO945" s="157"/>
      <c r="AP945" s="158"/>
      <c r="AQ945" s="158"/>
      <c r="AR945" s="158"/>
      <c r="AS945" s="158"/>
      <c r="AT945" s="158"/>
      <c r="AU945" s="158"/>
      <c r="AV945" s="158"/>
      <c r="AW945" s="178" t="str">
        <f>IF('DATA - Baseline'!AW945="Relaxed",1,IF('DATA - Baseline'!AW945="Rushed",2,IF('DATA - Baseline'!AW945="Happy",3,IF('DATA - Baseline'!AW945="Tired",4,""))))</f>
        <v/>
      </c>
      <c r="AX945" s="178" t="str">
        <f>IF('DATA - Baseline'!AX945="Relaxed",1,IF('DATA - Baseline'!AX945="Rushed",2,IF('DATA - Baseline'!AX945="Happy",3,IF('DATA - Baseline'!AX945="Tired",4,""))))</f>
        <v/>
      </c>
      <c r="AY945" s="154"/>
      <c r="AZ945" s="314" t="str">
        <f>IF('DATA - Baseline'!AZ945="Yes",1,IF('DATA - Baseline'!AZ945="No",2,""))</f>
        <v/>
      </c>
      <c r="BA945" s="273"/>
      <c r="BB945" s="159"/>
      <c r="BC945" s="159"/>
      <c r="BE945" s="175"/>
    </row>
    <row r="946" spans="1:57" s="132" customFormat="1" ht="15" x14ac:dyDescent="0.3">
      <c r="A946" s="148"/>
      <c r="B946" s="149"/>
      <c r="C946" s="236" t="str">
        <f t="shared" si="14"/>
        <v/>
      </c>
      <c r="D946" s="198" t="str">
        <f>IF('DATA - Baseline'!D946="","",'DATA - Baseline'!D946)</f>
        <v/>
      </c>
      <c r="E946" s="178" t="str">
        <f>IF('DATA - Baseline'!E946="","",'DATA - Baseline'!E946)</f>
        <v/>
      </c>
      <c r="F946" s="178" t="str">
        <f>IF('DATA - Baseline'!F946="","",'DATA - Baseline'!F946)</f>
        <v/>
      </c>
      <c r="G946" s="178" t="str">
        <f>IF('DATA - Baseline'!G945="","",INDEX(Codes,MATCH('DATA - Baseline'!G945,Modes,0)))</f>
        <v/>
      </c>
      <c r="H946" s="178"/>
      <c r="I946" s="178" t="str">
        <f>IF('DATA - Baseline'!I946="","",INDEX(Codes,MATCH('DATA - Baseline'!I946,Modes,0)))</f>
        <v/>
      </c>
      <c r="J946" s="134"/>
      <c r="K946" s="192" t="str">
        <f>IF('DATA - Baseline'!K946=0,"",IF('DATA - Baseline'!K946="","",'DATA - Baseline'!K946))</f>
        <v/>
      </c>
      <c r="L946" s="192" t="str">
        <f>IF('DATA - Baseline'!L946="Yes",1,IF('DATA - Baseline'!L946="No",2,""))</f>
        <v/>
      </c>
      <c r="M946" s="192" t="str">
        <f>IF('DATA - Baseline'!M946="Yes",1,IF('DATA - Baseline'!M946="No",2,""))</f>
        <v/>
      </c>
      <c r="N946" s="178" t="str">
        <f>IF('DATA - Baseline'!N946="Relaxed",1,IF('DATA - Baseline'!N946="Rushed",2,IF('DATA - Baseline'!N946="Happy",3,IF('DATA - Baseline'!N946="Frustrated",4,IF('DATA - Baseline'!N946="Other",5,"")))))</f>
        <v/>
      </c>
      <c r="O946" s="176"/>
      <c r="P946" s="178" t="str">
        <f>IF('DATA - Baseline'!P946="","",'DATA - Baseline'!P946)</f>
        <v/>
      </c>
      <c r="Q946" s="178" t="str">
        <f>IF('DATA - Baseline'!Q946="Boy",1,IF('DATA - Baseline'!Q946="Girl",2,""))</f>
        <v/>
      </c>
      <c r="R946" s="192" t="str">
        <f>IF('DATA - Baseline'!R946&gt;0,'DATA - Baseline'!R946,"")</f>
        <v/>
      </c>
      <c r="S946" s="178" t="str">
        <f>IF('DATA - Baseline'!S946="Less than 0.5km",1,IF('DATA - Baseline'!S946="0.51 to 1.59km",2,IF('DATA - Baseline'!S946="1.6 to 3km",3,IF('DATA - Baseline'!S946="Over 3km",4, ""))))</f>
        <v/>
      </c>
      <c r="T946" s="126"/>
      <c r="U946" s="135"/>
      <c r="V946" s="135"/>
      <c r="W946" s="135"/>
      <c r="X946" s="135"/>
      <c r="Y946" s="135"/>
      <c r="Z946" s="178" t="str">
        <f>IF('DATA - Baseline'!Z946="STRONGLY AGREE",1,IF('DATA - Baseline'!Z946="AGREE",2,IF('DATA - Baseline'!Z946="DISAGREE",3,IF('DATA - Baseline'!Z946="STRONGLY DISAGREE",4, ""))))</f>
        <v/>
      </c>
      <c r="AA946" s="178" t="str">
        <f>IF(C946="","",(IF(COUNTA('DATA - Baseline'!AB946:AV946)&gt;0,1,2)))</f>
        <v/>
      </c>
      <c r="AB946" s="152"/>
      <c r="AC946" s="153"/>
      <c r="AD946" s="153"/>
      <c r="AE946" s="153"/>
      <c r="AF946" s="153"/>
      <c r="AG946" s="153"/>
      <c r="AH946" s="151"/>
      <c r="AI946" s="156"/>
      <c r="AJ946" s="156"/>
      <c r="AK946" s="156"/>
      <c r="AL946" s="156"/>
      <c r="AM946" s="156"/>
      <c r="AN946" s="156"/>
      <c r="AO946" s="157"/>
      <c r="AP946" s="158"/>
      <c r="AQ946" s="158"/>
      <c r="AR946" s="158"/>
      <c r="AS946" s="158"/>
      <c r="AT946" s="158"/>
      <c r="AU946" s="158"/>
      <c r="AV946" s="158"/>
      <c r="AW946" s="178" t="str">
        <f>IF('DATA - Baseline'!AW946="Relaxed",1,IF('DATA - Baseline'!AW946="Rushed",2,IF('DATA - Baseline'!AW946="Happy",3,IF('DATA - Baseline'!AW946="Tired",4,""))))</f>
        <v/>
      </c>
      <c r="AX946" s="178" t="str">
        <f>IF('DATA - Baseline'!AX946="Relaxed",1,IF('DATA - Baseline'!AX946="Rushed",2,IF('DATA - Baseline'!AX946="Happy",3,IF('DATA - Baseline'!AX946="Tired",4,""))))</f>
        <v/>
      </c>
      <c r="AY946" s="154"/>
      <c r="AZ946" s="314" t="str">
        <f>IF('DATA - Baseline'!AZ946="Yes",1,IF('DATA - Baseline'!AZ946="No",2,""))</f>
        <v/>
      </c>
      <c r="BA946" s="273"/>
      <c r="BB946" s="159"/>
      <c r="BC946" s="159"/>
      <c r="BE946" s="175"/>
    </row>
    <row r="947" spans="1:57" s="132" customFormat="1" ht="15" x14ac:dyDescent="0.3">
      <c r="A947" s="148"/>
      <c r="B947" s="149"/>
      <c r="C947" s="236" t="str">
        <f t="shared" si="14"/>
        <v/>
      </c>
      <c r="D947" s="198" t="str">
        <f>IF('DATA - Baseline'!D947="","",'DATA - Baseline'!D947)</f>
        <v/>
      </c>
      <c r="E947" s="178" t="str">
        <f>IF('DATA - Baseline'!E947="","",'DATA - Baseline'!E947)</f>
        <v/>
      </c>
      <c r="F947" s="178" t="str">
        <f>IF('DATA - Baseline'!F947="","",'DATA - Baseline'!F947)</f>
        <v/>
      </c>
      <c r="G947" s="178" t="str">
        <f>IF('DATA - Baseline'!G946="","",INDEX(Codes,MATCH('DATA - Baseline'!G946,Modes,0)))</f>
        <v/>
      </c>
      <c r="H947" s="178"/>
      <c r="I947" s="178" t="str">
        <f>IF('DATA - Baseline'!I947="","",INDEX(Codes,MATCH('DATA - Baseline'!I947,Modes,0)))</f>
        <v/>
      </c>
      <c r="J947" s="134"/>
      <c r="K947" s="192" t="str">
        <f>IF('DATA - Baseline'!K947=0,"",IF('DATA - Baseline'!K947="","",'DATA - Baseline'!K947))</f>
        <v/>
      </c>
      <c r="L947" s="192" t="str">
        <f>IF('DATA - Baseline'!L947="Yes",1,IF('DATA - Baseline'!L947="No",2,""))</f>
        <v/>
      </c>
      <c r="M947" s="192" t="str">
        <f>IF('DATA - Baseline'!M947="Yes",1,IF('DATA - Baseline'!M947="No",2,""))</f>
        <v/>
      </c>
      <c r="N947" s="178" t="str">
        <f>IF('DATA - Baseline'!N947="Relaxed",1,IF('DATA - Baseline'!N947="Rushed",2,IF('DATA - Baseline'!N947="Happy",3,IF('DATA - Baseline'!N947="Frustrated",4,IF('DATA - Baseline'!N947="Other",5,"")))))</f>
        <v/>
      </c>
      <c r="O947" s="176"/>
      <c r="P947" s="178" t="str">
        <f>IF('DATA - Baseline'!P947="","",'DATA - Baseline'!P947)</f>
        <v/>
      </c>
      <c r="Q947" s="178" t="str">
        <f>IF('DATA - Baseline'!Q947="Boy",1,IF('DATA - Baseline'!Q947="Girl",2,""))</f>
        <v/>
      </c>
      <c r="R947" s="192" t="str">
        <f>IF('DATA - Baseline'!R947&gt;0,'DATA - Baseline'!R947,"")</f>
        <v/>
      </c>
      <c r="S947" s="178" t="str">
        <f>IF('DATA - Baseline'!S947="Less than 0.5km",1,IF('DATA - Baseline'!S947="0.51 to 1.59km",2,IF('DATA - Baseline'!S947="1.6 to 3km",3,IF('DATA - Baseline'!S947="Over 3km",4, ""))))</f>
        <v/>
      </c>
      <c r="T947" s="126"/>
      <c r="U947" s="135"/>
      <c r="V947" s="135"/>
      <c r="W947" s="135"/>
      <c r="X947" s="135"/>
      <c r="Y947" s="135"/>
      <c r="Z947" s="178" t="str">
        <f>IF('DATA - Baseline'!Z947="STRONGLY AGREE",1,IF('DATA - Baseline'!Z947="AGREE",2,IF('DATA - Baseline'!Z947="DISAGREE",3,IF('DATA - Baseline'!Z947="STRONGLY DISAGREE",4, ""))))</f>
        <v/>
      </c>
      <c r="AA947" s="178" t="str">
        <f>IF(C947="","",(IF(COUNTA('DATA - Baseline'!AB947:AV947)&gt;0,1,2)))</f>
        <v/>
      </c>
      <c r="AB947" s="152"/>
      <c r="AC947" s="153"/>
      <c r="AD947" s="153"/>
      <c r="AE947" s="153"/>
      <c r="AF947" s="153"/>
      <c r="AG947" s="153"/>
      <c r="AH947" s="151"/>
      <c r="AI947" s="156"/>
      <c r="AJ947" s="156"/>
      <c r="AK947" s="156"/>
      <c r="AL947" s="156"/>
      <c r="AM947" s="156"/>
      <c r="AN947" s="156"/>
      <c r="AO947" s="157"/>
      <c r="AP947" s="158"/>
      <c r="AQ947" s="158"/>
      <c r="AR947" s="158"/>
      <c r="AS947" s="158"/>
      <c r="AT947" s="158"/>
      <c r="AU947" s="158"/>
      <c r="AV947" s="158"/>
      <c r="AW947" s="178" t="str">
        <f>IF('DATA - Baseline'!AW947="Relaxed",1,IF('DATA - Baseline'!AW947="Rushed",2,IF('DATA - Baseline'!AW947="Happy",3,IF('DATA - Baseline'!AW947="Tired",4,""))))</f>
        <v/>
      </c>
      <c r="AX947" s="178" t="str">
        <f>IF('DATA - Baseline'!AX947="Relaxed",1,IF('DATA - Baseline'!AX947="Rushed",2,IF('DATA - Baseline'!AX947="Happy",3,IF('DATA - Baseline'!AX947="Tired",4,""))))</f>
        <v/>
      </c>
      <c r="AY947" s="154"/>
      <c r="AZ947" s="314" t="str">
        <f>IF('DATA - Baseline'!AZ947="Yes",1,IF('DATA - Baseline'!AZ947="No",2,""))</f>
        <v/>
      </c>
      <c r="BA947" s="273"/>
      <c r="BB947" s="159"/>
      <c r="BC947" s="159"/>
      <c r="BE947" s="175"/>
    </row>
    <row r="948" spans="1:57" s="132" customFormat="1" ht="15" x14ac:dyDescent="0.3">
      <c r="A948" s="148"/>
      <c r="B948" s="149"/>
      <c r="C948" s="236" t="str">
        <f t="shared" si="14"/>
        <v/>
      </c>
      <c r="D948" s="198" t="str">
        <f>IF('DATA - Baseline'!D948="","",'DATA - Baseline'!D948)</f>
        <v/>
      </c>
      <c r="E948" s="178" t="str">
        <f>IF('DATA - Baseline'!E948="","",'DATA - Baseline'!E948)</f>
        <v/>
      </c>
      <c r="F948" s="178" t="str">
        <f>IF('DATA - Baseline'!F948="","",'DATA - Baseline'!F948)</f>
        <v/>
      </c>
      <c r="G948" s="178" t="str">
        <f>IF('DATA - Baseline'!G947="","",INDEX(Codes,MATCH('DATA - Baseline'!G947,Modes,0)))</f>
        <v/>
      </c>
      <c r="H948" s="178"/>
      <c r="I948" s="178" t="str">
        <f>IF('DATA - Baseline'!I948="","",INDEX(Codes,MATCH('DATA - Baseline'!I948,Modes,0)))</f>
        <v/>
      </c>
      <c r="J948" s="134"/>
      <c r="K948" s="192" t="str">
        <f>IF('DATA - Baseline'!K948=0,"",IF('DATA - Baseline'!K948="","",'DATA - Baseline'!K948))</f>
        <v/>
      </c>
      <c r="L948" s="192" t="str">
        <f>IF('DATA - Baseline'!L948="Yes",1,IF('DATA - Baseline'!L948="No",2,""))</f>
        <v/>
      </c>
      <c r="M948" s="192" t="str">
        <f>IF('DATA - Baseline'!M948="Yes",1,IF('DATA - Baseline'!M948="No",2,""))</f>
        <v/>
      </c>
      <c r="N948" s="178" t="str">
        <f>IF('DATA - Baseline'!N948="Relaxed",1,IF('DATA - Baseline'!N948="Rushed",2,IF('DATA - Baseline'!N948="Happy",3,IF('DATA - Baseline'!N948="Frustrated",4,IF('DATA - Baseline'!N948="Other",5,"")))))</f>
        <v/>
      </c>
      <c r="O948" s="176"/>
      <c r="P948" s="178" t="str">
        <f>IF('DATA - Baseline'!P948="","",'DATA - Baseline'!P948)</f>
        <v/>
      </c>
      <c r="Q948" s="178" t="str">
        <f>IF('DATA - Baseline'!Q948="Boy",1,IF('DATA - Baseline'!Q948="Girl",2,""))</f>
        <v/>
      </c>
      <c r="R948" s="192" t="str">
        <f>IF('DATA - Baseline'!R948&gt;0,'DATA - Baseline'!R948,"")</f>
        <v/>
      </c>
      <c r="S948" s="178" t="str">
        <f>IF('DATA - Baseline'!S948="Less than 0.5km",1,IF('DATA - Baseline'!S948="0.51 to 1.59km",2,IF('DATA - Baseline'!S948="1.6 to 3km",3,IF('DATA - Baseline'!S948="Over 3km",4, ""))))</f>
        <v/>
      </c>
      <c r="T948" s="126"/>
      <c r="U948" s="135"/>
      <c r="V948" s="135"/>
      <c r="W948" s="135"/>
      <c r="X948" s="135"/>
      <c r="Y948" s="135"/>
      <c r="Z948" s="178" t="str">
        <f>IF('DATA - Baseline'!Z948="STRONGLY AGREE",1,IF('DATA - Baseline'!Z948="AGREE",2,IF('DATA - Baseline'!Z948="DISAGREE",3,IF('DATA - Baseline'!Z948="STRONGLY DISAGREE",4, ""))))</f>
        <v/>
      </c>
      <c r="AA948" s="178" t="str">
        <f>IF(C948="","",(IF(COUNTA('DATA - Baseline'!AB948:AV948)&gt;0,1,2)))</f>
        <v/>
      </c>
      <c r="AB948" s="152"/>
      <c r="AC948" s="153"/>
      <c r="AD948" s="153"/>
      <c r="AE948" s="153"/>
      <c r="AF948" s="153"/>
      <c r="AG948" s="153"/>
      <c r="AH948" s="151"/>
      <c r="AI948" s="156"/>
      <c r="AJ948" s="156"/>
      <c r="AK948" s="156"/>
      <c r="AL948" s="156"/>
      <c r="AM948" s="156"/>
      <c r="AN948" s="156"/>
      <c r="AO948" s="157"/>
      <c r="AP948" s="158"/>
      <c r="AQ948" s="158"/>
      <c r="AR948" s="158"/>
      <c r="AS948" s="158"/>
      <c r="AT948" s="158"/>
      <c r="AU948" s="158"/>
      <c r="AV948" s="158"/>
      <c r="AW948" s="178" t="str">
        <f>IF('DATA - Baseline'!AW948="Relaxed",1,IF('DATA - Baseline'!AW948="Rushed",2,IF('DATA - Baseline'!AW948="Happy",3,IF('DATA - Baseline'!AW948="Tired",4,""))))</f>
        <v/>
      </c>
      <c r="AX948" s="178" t="str">
        <f>IF('DATA - Baseline'!AX948="Relaxed",1,IF('DATA - Baseline'!AX948="Rushed",2,IF('DATA - Baseline'!AX948="Happy",3,IF('DATA - Baseline'!AX948="Tired",4,""))))</f>
        <v/>
      </c>
      <c r="AY948" s="154"/>
      <c r="AZ948" s="314" t="str">
        <f>IF('DATA - Baseline'!AZ948="Yes",1,IF('DATA - Baseline'!AZ948="No",2,""))</f>
        <v/>
      </c>
      <c r="BA948" s="273"/>
      <c r="BB948" s="159"/>
      <c r="BC948" s="159"/>
      <c r="BE948" s="175"/>
    </row>
    <row r="949" spans="1:57" s="132" customFormat="1" ht="15" x14ac:dyDescent="0.3">
      <c r="A949" s="148"/>
      <c r="B949" s="149"/>
      <c r="C949" s="236" t="str">
        <f t="shared" si="14"/>
        <v/>
      </c>
      <c r="D949" s="198" t="str">
        <f>IF('DATA - Baseline'!D949="","",'DATA - Baseline'!D949)</f>
        <v/>
      </c>
      <c r="E949" s="178" t="str">
        <f>IF('DATA - Baseline'!E949="","",'DATA - Baseline'!E949)</f>
        <v/>
      </c>
      <c r="F949" s="178" t="str">
        <f>IF('DATA - Baseline'!F949="","",'DATA - Baseline'!F949)</f>
        <v/>
      </c>
      <c r="G949" s="178" t="str">
        <f>IF('DATA - Baseline'!G948="","",INDEX(Codes,MATCH('DATA - Baseline'!G948,Modes,0)))</f>
        <v/>
      </c>
      <c r="H949" s="178"/>
      <c r="I949" s="178" t="str">
        <f>IF('DATA - Baseline'!I949="","",INDEX(Codes,MATCH('DATA - Baseline'!I949,Modes,0)))</f>
        <v/>
      </c>
      <c r="J949" s="134"/>
      <c r="K949" s="192" t="str">
        <f>IF('DATA - Baseline'!K949=0,"",IF('DATA - Baseline'!K949="","",'DATA - Baseline'!K949))</f>
        <v/>
      </c>
      <c r="L949" s="192" t="str">
        <f>IF('DATA - Baseline'!L949="Yes",1,IF('DATA - Baseline'!L949="No",2,""))</f>
        <v/>
      </c>
      <c r="M949" s="192" t="str">
        <f>IF('DATA - Baseline'!M949="Yes",1,IF('DATA - Baseline'!M949="No",2,""))</f>
        <v/>
      </c>
      <c r="N949" s="178" t="str">
        <f>IF('DATA - Baseline'!N949="Relaxed",1,IF('DATA - Baseline'!N949="Rushed",2,IF('DATA - Baseline'!N949="Happy",3,IF('DATA - Baseline'!N949="Frustrated",4,IF('DATA - Baseline'!N949="Other",5,"")))))</f>
        <v/>
      </c>
      <c r="O949" s="176"/>
      <c r="P949" s="178" t="str">
        <f>IF('DATA - Baseline'!P949="","",'DATA - Baseline'!P949)</f>
        <v/>
      </c>
      <c r="Q949" s="178" t="str">
        <f>IF('DATA - Baseline'!Q949="Boy",1,IF('DATA - Baseline'!Q949="Girl",2,""))</f>
        <v/>
      </c>
      <c r="R949" s="192" t="str">
        <f>IF('DATA - Baseline'!R949&gt;0,'DATA - Baseline'!R949,"")</f>
        <v/>
      </c>
      <c r="S949" s="178" t="str">
        <f>IF('DATA - Baseline'!S949="Less than 0.5km",1,IF('DATA - Baseline'!S949="0.51 to 1.59km",2,IF('DATA - Baseline'!S949="1.6 to 3km",3,IF('DATA - Baseline'!S949="Over 3km",4, ""))))</f>
        <v/>
      </c>
      <c r="T949" s="126"/>
      <c r="U949" s="135"/>
      <c r="V949" s="135"/>
      <c r="W949" s="135"/>
      <c r="X949" s="135"/>
      <c r="Y949" s="135"/>
      <c r="Z949" s="178" t="str">
        <f>IF('DATA - Baseline'!Z949="STRONGLY AGREE",1,IF('DATA - Baseline'!Z949="AGREE",2,IF('DATA - Baseline'!Z949="DISAGREE",3,IF('DATA - Baseline'!Z949="STRONGLY DISAGREE",4, ""))))</f>
        <v/>
      </c>
      <c r="AA949" s="178" t="str">
        <f>IF(C949="","",(IF(COUNTA('DATA - Baseline'!AB949:AV949)&gt;0,1,2)))</f>
        <v/>
      </c>
      <c r="AB949" s="152"/>
      <c r="AC949" s="153"/>
      <c r="AD949" s="153"/>
      <c r="AE949" s="153"/>
      <c r="AF949" s="153"/>
      <c r="AG949" s="153"/>
      <c r="AH949" s="151"/>
      <c r="AI949" s="156"/>
      <c r="AJ949" s="156"/>
      <c r="AK949" s="156"/>
      <c r="AL949" s="156"/>
      <c r="AM949" s="156"/>
      <c r="AN949" s="156"/>
      <c r="AO949" s="157"/>
      <c r="AP949" s="158"/>
      <c r="AQ949" s="158"/>
      <c r="AR949" s="158"/>
      <c r="AS949" s="158"/>
      <c r="AT949" s="158"/>
      <c r="AU949" s="158"/>
      <c r="AV949" s="158"/>
      <c r="AW949" s="178" t="str">
        <f>IF('DATA - Baseline'!AW949="Relaxed",1,IF('DATA - Baseline'!AW949="Rushed",2,IF('DATA - Baseline'!AW949="Happy",3,IF('DATA - Baseline'!AW949="Tired",4,""))))</f>
        <v/>
      </c>
      <c r="AX949" s="178" t="str">
        <f>IF('DATA - Baseline'!AX949="Relaxed",1,IF('DATA - Baseline'!AX949="Rushed",2,IF('DATA - Baseline'!AX949="Happy",3,IF('DATA - Baseline'!AX949="Tired",4,""))))</f>
        <v/>
      </c>
      <c r="AY949" s="154"/>
      <c r="AZ949" s="314" t="str">
        <f>IF('DATA - Baseline'!AZ949="Yes",1,IF('DATA - Baseline'!AZ949="No",2,""))</f>
        <v/>
      </c>
      <c r="BA949" s="273"/>
      <c r="BB949" s="159"/>
      <c r="BC949" s="159"/>
      <c r="BE949" s="175"/>
    </row>
    <row r="950" spans="1:57" s="132" customFormat="1" ht="15" x14ac:dyDescent="0.3">
      <c r="A950" s="148"/>
      <c r="B950" s="149"/>
      <c r="C950" s="236" t="str">
        <f t="shared" si="14"/>
        <v/>
      </c>
      <c r="D950" s="198" t="str">
        <f>IF('DATA - Baseline'!D950="","",'DATA - Baseline'!D950)</f>
        <v/>
      </c>
      <c r="E950" s="178" t="str">
        <f>IF('DATA - Baseline'!E950="","",'DATA - Baseline'!E950)</f>
        <v/>
      </c>
      <c r="F950" s="178" t="str">
        <f>IF('DATA - Baseline'!F950="","",'DATA - Baseline'!F950)</f>
        <v/>
      </c>
      <c r="G950" s="178" t="str">
        <f>IF('DATA - Baseline'!G949="","",INDEX(Codes,MATCH('DATA - Baseline'!G949,Modes,0)))</f>
        <v/>
      </c>
      <c r="H950" s="178"/>
      <c r="I950" s="178" t="str">
        <f>IF('DATA - Baseline'!I950="","",INDEX(Codes,MATCH('DATA - Baseline'!I950,Modes,0)))</f>
        <v/>
      </c>
      <c r="J950" s="134"/>
      <c r="K950" s="192" t="str">
        <f>IF('DATA - Baseline'!K950=0,"",IF('DATA - Baseline'!K950="","",'DATA - Baseline'!K950))</f>
        <v/>
      </c>
      <c r="L950" s="192" t="str">
        <f>IF('DATA - Baseline'!L950="Yes",1,IF('DATA - Baseline'!L950="No",2,""))</f>
        <v/>
      </c>
      <c r="M950" s="192" t="str">
        <f>IF('DATA - Baseline'!M950="Yes",1,IF('DATA - Baseline'!M950="No",2,""))</f>
        <v/>
      </c>
      <c r="N950" s="178" t="str">
        <f>IF('DATA - Baseline'!N950="Relaxed",1,IF('DATA - Baseline'!N950="Rushed",2,IF('DATA - Baseline'!N950="Happy",3,IF('DATA - Baseline'!N950="Frustrated",4,IF('DATA - Baseline'!N950="Other",5,"")))))</f>
        <v/>
      </c>
      <c r="O950" s="176"/>
      <c r="P950" s="178" t="str">
        <f>IF('DATA - Baseline'!P950="","",'DATA - Baseline'!P950)</f>
        <v/>
      </c>
      <c r="Q950" s="178" t="str">
        <f>IF('DATA - Baseline'!Q950="Boy",1,IF('DATA - Baseline'!Q950="Girl",2,""))</f>
        <v/>
      </c>
      <c r="R950" s="192" t="str">
        <f>IF('DATA - Baseline'!R950&gt;0,'DATA - Baseline'!R950,"")</f>
        <v/>
      </c>
      <c r="S950" s="178" t="str">
        <f>IF('DATA - Baseline'!S950="Less than 0.5km",1,IF('DATA - Baseline'!S950="0.51 to 1.59km",2,IF('DATA - Baseline'!S950="1.6 to 3km",3,IF('DATA - Baseline'!S950="Over 3km",4, ""))))</f>
        <v/>
      </c>
      <c r="T950" s="126"/>
      <c r="U950" s="135"/>
      <c r="V950" s="135"/>
      <c r="W950" s="135"/>
      <c r="X950" s="135"/>
      <c r="Y950" s="135"/>
      <c r="Z950" s="178" t="str">
        <f>IF('DATA - Baseline'!Z950="STRONGLY AGREE",1,IF('DATA - Baseline'!Z950="AGREE",2,IF('DATA - Baseline'!Z950="DISAGREE",3,IF('DATA - Baseline'!Z950="STRONGLY DISAGREE",4, ""))))</f>
        <v/>
      </c>
      <c r="AA950" s="178" t="str">
        <f>IF(C950="","",(IF(COUNTA('DATA - Baseline'!AB950:AV950)&gt;0,1,2)))</f>
        <v/>
      </c>
      <c r="AB950" s="152"/>
      <c r="AC950" s="153"/>
      <c r="AD950" s="153"/>
      <c r="AE950" s="153"/>
      <c r="AF950" s="153"/>
      <c r="AG950" s="153"/>
      <c r="AH950" s="151"/>
      <c r="AI950" s="156"/>
      <c r="AJ950" s="156"/>
      <c r="AK950" s="156"/>
      <c r="AL950" s="156"/>
      <c r="AM950" s="156"/>
      <c r="AN950" s="156"/>
      <c r="AO950" s="157"/>
      <c r="AP950" s="158"/>
      <c r="AQ950" s="158"/>
      <c r="AR950" s="158"/>
      <c r="AS950" s="158"/>
      <c r="AT950" s="158"/>
      <c r="AU950" s="158"/>
      <c r="AV950" s="158"/>
      <c r="AW950" s="178" t="str">
        <f>IF('DATA - Baseline'!AW950="Relaxed",1,IF('DATA - Baseline'!AW950="Rushed",2,IF('DATA - Baseline'!AW950="Happy",3,IF('DATA - Baseline'!AW950="Tired",4,""))))</f>
        <v/>
      </c>
      <c r="AX950" s="178" t="str">
        <f>IF('DATA - Baseline'!AX950="Relaxed",1,IF('DATA - Baseline'!AX950="Rushed",2,IF('DATA - Baseline'!AX950="Happy",3,IF('DATA - Baseline'!AX950="Tired",4,""))))</f>
        <v/>
      </c>
      <c r="AY950" s="154"/>
      <c r="AZ950" s="314" t="str">
        <f>IF('DATA - Baseline'!AZ950="Yes",1,IF('DATA - Baseline'!AZ950="No",2,""))</f>
        <v/>
      </c>
      <c r="BA950" s="273"/>
      <c r="BB950" s="159"/>
      <c r="BC950" s="159"/>
      <c r="BE950" s="175"/>
    </row>
    <row r="951" spans="1:57" s="132" customFormat="1" ht="15" x14ac:dyDescent="0.3">
      <c r="A951" s="148"/>
      <c r="B951" s="149"/>
      <c r="C951" s="236" t="str">
        <f t="shared" si="14"/>
        <v/>
      </c>
      <c r="D951" s="198" t="str">
        <f>IF('DATA - Baseline'!D951="","",'DATA - Baseline'!D951)</f>
        <v/>
      </c>
      <c r="E951" s="178" t="str">
        <f>IF('DATA - Baseline'!E951="","",'DATA - Baseline'!E951)</f>
        <v/>
      </c>
      <c r="F951" s="178" t="str">
        <f>IF('DATA - Baseline'!F951="","",'DATA - Baseline'!F951)</f>
        <v/>
      </c>
      <c r="G951" s="178" t="str">
        <f>IF('DATA - Baseline'!G950="","",INDEX(Codes,MATCH('DATA - Baseline'!G950,Modes,0)))</f>
        <v/>
      </c>
      <c r="H951" s="178"/>
      <c r="I951" s="178" t="str">
        <f>IF('DATA - Baseline'!I951="","",INDEX(Codes,MATCH('DATA - Baseline'!I951,Modes,0)))</f>
        <v/>
      </c>
      <c r="J951" s="134"/>
      <c r="K951" s="192" t="str">
        <f>IF('DATA - Baseline'!K951=0,"",IF('DATA - Baseline'!K951="","",'DATA - Baseline'!K951))</f>
        <v/>
      </c>
      <c r="L951" s="192" t="str">
        <f>IF('DATA - Baseline'!L951="Yes",1,IF('DATA - Baseline'!L951="No",2,""))</f>
        <v/>
      </c>
      <c r="M951" s="192" t="str">
        <f>IF('DATA - Baseline'!M951="Yes",1,IF('DATA - Baseline'!M951="No",2,""))</f>
        <v/>
      </c>
      <c r="N951" s="178" t="str">
        <f>IF('DATA - Baseline'!N951="Relaxed",1,IF('DATA - Baseline'!N951="Rushed",2,IF('DATA - Baseline'!N951="Happy",3,IF('DATA - Baseline'!N951="Frustrated",4,IF('DATA - Baseline'!N951="Other",5,"")))))</f>
        <v/>
      </c>
      <c r="O951" s="176"/>
      <c r="P951" s="178" t="str">
        <f>IF('DATA - Baseline'!P951="","",'DATA - Baseline'!P951)</f>
        <v/>
      </c>
      <c r="Q951" s="178" t="str">
        <f>IF('DATA - Baseline'!Q951="Boy",1,IF('DATA - Baseline'!Q951="Girl",2,""))</f>
        <v/>
      </c>
      <c r="R951" s="192" t="str">
        <f>IF('DATA - Baseline'!R951&gt;0,'DATA - Baseline'!R951,"")</f>
        <v/>
      </c>
      <c r="S951" s="178" t="str">
        <f>IF('DATA - Baseline'!S951="Less than 0.5km",1,IF('DATA - Baseline'!S951="0.51 to 1.59km",2,IF('DATA - Baseline'!S951="1.6 to 3km",3,IF('DATA - Baseline'!S951="Over 3km",4, ""))))</f>
        <v/>
      </c>
      <c r="T951" s="126"/>
      <c r="U951" s="135"/>
      <c r="V951" s="135"/>
      <c r="W951" s="135"/>
      <c r="X951" s="135"/>
      <c r="Y951" s="135"/>
      <c r="Z951" s="178" t="str">
        <f>IF('DATA - Baseline'!Z951="STRONGLY AGREE",1,IF('DATA - Baseline'!Z951="AGREE",2,IF('DATA - Baseline'!Z951="DISAGREE",3,IF('DATA - Baseline'!Z951="STRONGLY DISAGREE",4, ""))))</f>
        <v/>
      </c>
      <c r="AA951" s="178" t="str">
        <f>IF(C951="","",(IF(COUNTA('DATA - Baseline'!AB951:AV951)&gt;0,1,2)))</f>
        <v/>
      </c>
      <c r="AB951" s="152"/>
      <c r="AC951" s="153"/>
      <c r="AD951" s="153"/>
      <c r="AE951" s="153"/>
      <c r="AF951" s="153"/>
      <c r="AG951" s="153"/>
      <c r="AH951" s="151"/>
      <c r="AI951" s="156"/>
      <c r="AJ951" s="156"/>
      <c r="AK951" s="156"/>
      <c r="AL951" s="156"/>
      <c r="AM951" s="156"/>
      <c r="AN951" s="156"/>
      <c r="AO951" s="157"/>
      <c r="AP951" s="158"/>
      <c r="AQ951" s="158"/>
      <c r="AR951" s="158"/>
      <c r="AS951" s="158"/>
      <c r="AT951" s="158"/>
      <c r="AU951" s="158"/>
      <c r="AV951" s="158"/>
      <c r="AW951" s="178" t="str">
        <f>IF('DATA - Baseline'!AW951="Relaxed",1,IF('DATA - Baseline'!AW951="Rushed",2,IF('DATA - Baseline'!AW951="Happy",3,IF('DATA - Baseline'!AW951="Tired",4,""))))</f>
        <v/>
      </c>
      <c r="AX951" s="178" t="str">
        <f>IF('DATA - Baseline'!AX951="Relaxed",1,IF('DATA - Baseline'!AX951="Rushed",2,IF('DATA - Baseline'!AX951="Happy",3,IF('DATA - Baseline'!AX951="Tired",4,""))))</f>
        <v/>
      </c>
      <c r="AY951" s="154"/>
      <c r="AZ951" s="314" t="str">
        <f>IF('DATA - Baseline'!AZ951="Yes",1,IF('DATA - Baseline'!AZ951="No",2,""))</f>
        <v/>
      </c>
      <c r="BA951" s="273"/>
      <c r="BB951" s="159"/>
      <c r="BC951" s="159"/>
      <c r="BE951" s="175"/>
    </row>
    <row r="952" spans="1:57" s="132" customFormat="1" ht="15" x14ac:dyDescent="0.3">
      <c r="A952" s="148"/>
      <c r="B952" s="149"/>
      <c r="C952" s="236" t="str">
        <f t="shared" si="14"/>
        <v/>
      </c>
      <c r="D952" s="198" t="str">
        <f>IF('DATA - Baseline'!D952="","",'DATA - Baseline'!D952)</f>
        <v/>
      </c>
      <c r="E952" s="178" t="str">
        <f>IF('DATA - Baseline'!E952="","",'DATA - Baseline'!E952)</f>
        <v/>
      </c>
      <c r="F952" s="178" t="str">
        <f>IF('DATA - Baseline'!F952="","",'DATA - Baseline'!F952)</f>
        <v/>
      </c>
      <c r="G952" s="178" t="str">
        <f>IF('DATA - Baseline'!G951="","",INDEX(Codes,MATCH('DATA - Baseline'!G951,Modes,0)))</f>
        <v/>
      </c>
      <c r="H952" s="178"/>
      <c r="I952" s="178" t="str">
        <f>IF('DATA - Baseline'!I952="","",INDEX(Codes,MATCH('DATA - Baseline'!I952,Modes,0)))</f>
        <v/>
      </c>
      <c r="J952" s="134"/>
      <c r="K952" s="192" t="str">
        <f>IF('DATA - Baseline'!K952=0,"",IF('DATA - Baseline'!K952="","",'DATA - Baseline'!K952))</f>
        <v/>
      </c>
      <c r="L952" s="192" t="str">
        <f>IF('DATA - Baseline'!L952="Yes",1,IF('DATA - Baseline'!L952="No",2,""))</f>
        <v/>
      </c>
      <c r="M952" s="192" t="str">
        <f>IF('DATA - Baseline'!M952="Yes",1,IF('DATA - Baseline'!M952="No",2,""))</f>
        <v/>
      </c>
      <c r="N952" s="178" t="str">
        <f>IF('DATA - Baseline'!N952="Relaxed",1,IF('DATA - Baseline'!N952="Rushed",2,IF('DATA - Baseline'!N952="Happy",3,IF('DATA - Baseline'!N952="Frustrated",4,IF('DATA - Baseline'!N952="Other",5,"")))))</f>
        <v/>
      </c>
      <c r="O952" s="176"/>
      <c r="P952" s="178" t="str">
        <f>IF('DATA - Baseline'!P952="","",'DATA - Baseline'!P952)</f>
        <v/>
      </c>
      <c r="Q952" s="178" t="str">
        <f>IF('DATA - Baseline'!Q952="Boy",1,IF('DATA - Baseline'!Q952="Girl",2,""))</f>
        <v/>
      </c>
      <c r="R952" s="192" t="str">
        <f>IF('DATA - Baseline'!R952&gt;0,'DATA - Baseline'!R952,"")</f>
        <v/>
      </c>
      <c r="S952" s="178" t="str">
        <f>IF('DATA - Baseline'!S952="Less than 0.5km",1,IF('DATA - Baseline'!S952="0.51 to 1.59km",2,IF('DATA - Baseline'!S952="1.6 to 3km",3,IF('DATA - Baseline'!S952="Over 3km",4, ""))))</f>
        <v/>
      </c>
      <c r="T952" s="126"/>
      <c r="U952" s="135"/>
      <c r="V952" s="135"/>
      <c r="W952" s="135"/>
      <c r="X952" s="135"/>
      <c r="Y952" s="135"/>
      <c r="Z952" s="178" t="str">
        <f>IF('DATA - Baseline'!Z952="STRONGLY AGREE",1,IF('DATA - Baseline'!Z952="AGREE",2,IF('DATA - Baseline'!Z952="DISAGREE",3,IF('DATA - Baseline'!Z952="STRONGLY DISAGREE",4, ""))))</f>
        <v/>
      </c>
      <c r="AA952" s="178" t="str">
        <f>IF(C952="","",(IF(COUNTA('DATA - Baseline'!AB952:AV952)&gt;0,1,2)))</f>
        <v/>
      </c>
      <c r="AB952" s="152"/>
      <c r="AC952" s="153"/>
      <c r="AD952" s="153"/>
      <c r="AE952" s="153"/>
      <c r="AF952" s="153"/>
      <c r="AG952" s="153"/>
      <c r="AH952" s="151"/>
      <c r="AI952" s="156"/>
      <c r="AJ952" s="156"/>
      <c r="AK952" s="156"/>
      <c r="AL952" s="156"/>
      <c r="AM952" s="156"/>
      <c r="AN952" s="156"/>
      <c r="AO952" s="157"/>
      <c r="AP952" s="158"/>
      <c r="AQ952" s="158"/>
      <c r="AR952" s="158"/>
      <c r="AS952" s="158"/>
      <c r="AT952" s="158"/>
      <c r="AU952" s="158"/>
      <c r="AV952" s="158"/>
      <c r="AW952" s="178" t="str">
        <f>IF('DATA - Baseline'!AW952="Relaxed",1,IF('DATA - Baseline'!AW952="Rushed",2,IF('DATA - Baseline'!AW952="Happy",3,IF('DATA - Baseline'!AW952="Tired",4,""))))</f>
        <v/>
      </c>
      <c r="AX952" s="178" t="str">
        <f>IF('DATA - Baseline'!AX952="Relaxed",1,IF('DATA - Baseline'!AX952="Rushed",2,IF('DATA - Baseline'!AX952="Happy",3,IF('DATA - Baseline'!AX952="Tired",4,""))))</f>
        <v/>
      </c>
      <c r="AY952" s="154"/>
      <c r="AZ952" s="314" t="str">
        <f>IF('DATA - Baseline'!AZ952="Yes",1,IF('DATA - Baseline'!AZ952="No",2,""))</f>
        <v/>
      </c>
      <c r="BA952" s="273"/>
      <c r="BB952" s="159"/>
      <c r="BC952" s="159"/>
      <c r="BE952" s="175"/>
    </row>
    <row r="953" spans="1:57" s="132" customFormat="1" ht="15" x14ac:dyDescent="0.3">
      <c r="A953" s="148"/>
      <c r="B953" s="149"/>
      <c r="C953" s="236" t="str">
        <f t="shared" si="14"/>
        <v/>
      </c>
      <c r="D953" s="198" t="str">
        <f>IF('DATA - Baseline'!D953="","",'DATA - Baseline'!D953)</f>
        <v/>
      </c>
      <c r="E953" s="178" t="str">
        <f>IF('DATA - Baseline'!E953="","",'DATA - Baseline'!E953)</f>
        <v/>
      </c>
      <c r="F953" s="178" t="str">
        <f>IF('DATA - Baseline'!F953="","",'DATA - Baseline'!F953)</f>
        <v/>
      </c>
      <c r="G953" s="178" t="str">
        <f>IF('DATA - Baseline'!G952="","",INDEX(Codes,MATCH('DATA - Baseline'!G952,Modes,0)))</f>
        <v/>
      </c>
      <c r="H953" s="178"/>
      <c r="I953" s="178" t="str">
        <f>IF('DATA - Baseline'!I953="","",INDEX(Codes,MATCH('DATA - Baseline'!I953,Modes,0)))</f>
        <v/>
      </c>
      <c r="J953" s="134"/>
      <c r="K953" s="192" t="str">
        <f>IF('DATA - Baseline'!K953=0,"",IF('DATA - Baseline'!K953="","",'DATA - Baseline'!K953))</f>
        <v/>
      </c>
      <c r="L953" s="192" t="str">
        <f>IF('DATA - Baseline'!L953="Yes",1,IF('DATA - Baseline'!L953="No",2,""))</f>
        <v/>
      </c>
      <c r="M953" s="192" t="str">
        <f>IF('DATA - Baseline'!M953="Yes",1,IF('DATA - Baseline'!M953="No",2,""))</f>
        <v/>
      </c>
      <c r="N953" s="178" t="str">
        <f>IF('DATA - Baseline'!N953="Relaxed",1,IF('DATA - Baseline'!N953="Rushed",2,IF('DATA - Baseline'!N953="Happy",3,IF('DATA - Baseline'!N953="Frustrated",4,IF('DATA - Baseline'!N953="Other",5,"")))))</f>
        <v/>
      </c>
      <c r="O953" s="176"/>
      <c r="P953" s="178" t="str">
        <f>IF('DATA - Baseline'!P953="","",'DATA - Baseline'!P953)</f>
        <v/>
      </c>
      <c r="Q953" s="178" t="str">
        <f>IF('DATA - Baseline'!Q953="Boy",1,IF('DATA - Baseline'!Q953="Girl",2,""))</f>
        <v/>
      </c>
      <c r="R953" s="192" t="str">
        <f>IF('DATA - Baseline'!R953&gt;0,'DATA - Baseline'!R953,"")</f>
        <v/>
      </c>
      <c r="S953" s="178" t="str">
        <f>IF('DATA - Baseline'!S953="Less than 0.5km",1,IF('DATA - Baseline'!S953="0.51 to 1.59km",2,IF('DATA - Baseline'!S953="1.6 to 3km",3,IF('DATA - Baseline'!S953="Over 3km",4, ""))))</f>
        <v/>
      </c>
      <c r="T953" s="126"/>
      <c r="U953" s="135"/>
      <c r="V953" s="135"/>
      <c r="W953" s="135"/>
      <c r="X953" s="135"/>
      <c r="Y953" s="135"/>
      <c r="Z953" s="178" t="str">
        <f>IF('DATA - Baseline'!Z953="STRONGLY AGREE",1,IF('DATA - Baseline'!Z953="AGREE",2,IF('DATA - Baseline'!Z953="DISAGREE",3,IF('DATA - Baseline'!Z953="STRONGLY DISAGREE",4, ""))))</f>
        <v/>
      </c>
      <c r="AA953" s="178" t="str">
        <f>IF(C953="","",(IF(COUNTA('DATA - Baseline'!AB953:AV953)&gt;0,1,2)))</f>
        <v/>
      </c>
      <c r="AB953" s="152"/>
      <c r="AC953" s="153"/>
      <c r="AD953" s="153"/>
      <c r="AE953" s="153"/>
      <c r="AF953" s="153"/>
      <c r="AG953" s="153"/>
      <c r="AH953" s="151"/>
      <c r="AI953" s="156"/>
      <c r="AJ953" s="156"/>
      <c r="AK953" s="156"/>
      <c r="AL953" s="156"/>
      <c r="AM953" s="156"/>
      <c r="AN953" s="156"/>
      <c r="AO953" s="157"/>
      <c r="AP953" s="158"/>
      <c r="AQ953" s="158"/>
      <c r="AR953" s="158"/>
      <c r="AS953" s="158"/>
      <c r="AT953" s="158"/>
      <c r="AU953" s="158"/>
      <c r="AV953" s="158"/>
      <c r="AW953" s="178" t="str">
        <f>IF('DATA - Baseline'!AW953="Relaxed",1,IF('DATA - Baseline'!AW953="Rushed",2,IF('DATA - Baseline'!AW953="Happy",3,IF('DATA - Baseline'!AW953="Tired",4,""))))</f>
        <v/>
      </c>
      <c r="AX953" s="178" t="str">
        <f>IF('DATA - Baseline'!AX953="Relaxed",1,IF('DATA - Baseline'!AX953="Rushed",2,IF('DATA - Baseline'!AX953="Happy",3,IF('DATA - Baseline'!AX953="Tired",4,""))))</f>
        <v/>
      </c>
      <c r="AY953" s="154"/>
      <c r="AZ953" s="314" t="str">
        <f>IF('DATA - Baseline'!AZ953="Yes",1,IF('DATA - Baseline'!AZ953="No",2,""))</f>
        <v/>
      </c>
      <c r="BA953" s="273"/>
      <c r="BB953" s="159"/>
      <c r="BC953" s="159"/>
      <c r="BE953" s="175"/>
    </row>
    <row r="954" spans="1:57" s="132" customFormat="1" ht="15" x14ac:dyDescent="0.3">
      <c r="A954" s="148"/>
      <c r="B954" s="149"/>
      <c r="C954" s="236" t="str">
        <f t="shared" si="14"/>
        <v/>
      </c>
      <c r="D954" s="198" t="str">
        <f>IF('DATA - Baseline'!D954="","",'DATA - Baseline'!D954)</f>
        <v/>
      </c>
      <c r="E954" s="178" t="str">
        <f>IF('DATA - Baseline'!E954="","",'DATA - Baseline'!E954)</f>
        <v/>
      </c>
      <c r="F954" s="178" t="str">
        <f>IF('DATA - Baseline'!F954="","",'DATA - Baseline'!F954)</f>
        <v/>
      </c>
      <c r="G954" s="178" t="str">
        <f>IF('DATA - Baseline'!G953="","",INDEX(Codes,MATCH('DATA - Baseline'!G953,Modes,0)))</f>
        <v/>
      </c>
      <c r="H954" s="178"/>
      <c r="I954" s="178" t="str">
        <f>IF('DATA - Baseline'!I954="","",INDEX(Codes,MATCH('DATA - Baseline'!I954,Modes,0)))</f>
        <v/>
      </c>
      <c r="J954" s="134"/>
      <c r="K954" s="192" t="str">
        <f>IF('DATA - Baseline'!K954=0,"",IF('DATA - Baseline'!K954="","",'DATA - Baseline'!K954))</f>
        <v/>
      </c>
      <c r="L954" s="192" t="str">
        <f>IF('DATA - Baseline'!L954="Yes",1,IF('DATA - Baseline'!L954="No",2,""))</f>
        <v/>
      </c>
      <c r="M954" s="192" t="str">
        <f>IF('DATA - Baseline'!M954="Yes",1,IF('DATA - Baseline'!M954="No",2,""))</f>
        <v/>
      </c>
      <c r="N954" s="178" t="str">
        <f>IF('DATA - Baseline'!N954="Relaxed",1,IF('DATA - Baseline'!N954="Rushed",2,IF('DATA - Baseline'!N954="Happy",3,IF('DATA - Baseline'!N954="Frustrated",4,IF('DATA - Baseline'!N954="Other",5,"")))))</f>
        <v/>
      </c>
      <c r="O954" s="176"/>
      <c r="P954" s="178" t="str">
        <f>IF('DATA - Baseline'!P954="","",'DATA - Baseline'!P954)</f>
        <v/>
      </c>
      <c r="Q954" s="178" t="str">
        <f>IF('DATA - Baseline'!Q954="Boy",1,IF('DATA - Baseline'!Q954="Girl",2,""))</f>
        <v/>
      </c>
      <c r="R954" s="192" t="str">
        <f>IF('DATA - Baseline'!R954&gt;0,'DATA - Baseline'!R954,"")</f>
        <v/>
      </c>
      <c r="S954" s="178" t="str">
        <f>IF('DATA - Baseline'!S954="Less than 0.5km",1,IF('DATA - Baseline'!S954="0.51 to 1.59km",2,IF('DATA - Baseline'!S954="1.6 to 3km",3,IF('DATA - Baseline'!S954="Over 3km",4, ""))))</f>
        <v/>
      </c>
      <c r="T954" s="126"/>
      <c r="U954" s="135"/>
      <c r="V954" s="135"/>
      <c r="W954" s="135"/>
      <c r="X954" s="135"/>
      <c r="Y954" s="135"/>
      <c r="Z954" s="178" t="str">
        <f>IF('DATA - Baseline'!Z954="STRONGLY AGREE",1,IF('DATA - Baseline'!Z954="AGREE",2,IF('DATA - Baseline'!Z954="DISAGREE",3,IF('DATA - Baseline'!Z954="STRONGLY DISAGREE",4, ""))))</f>
        <v/>
      </c>
      <c r="AA954" s="178" t="str">
        <f>IF(C954="","",(IF(COUNTA('DATA - Baseline'!AB954:AV954)&gt;0,1,2)))</f>
        <v/>
      </c>
      <c r="AB954" s="152"/>
      <c r="AC954" s="153"/>
      <c r="AD954" s="153"/>
      <c r="AE954" s="153"/>
      <c r="AF954" s="153"/>
      <c r="AG954" s="153"/>
      <c r="AH954" s="151"/>
      <c r="AI954" s="156"/>
      <c r="AJ954" s="156"/>
      <c r="AK954" s="156"/>
      <c r="AL954" s="156"/>
      <c r="AM954" s="156"/>
      <c r="AN954" s="156"/>
      <c r="AO954" s="157"/>
      <c r="AP954" s="158"/>
      <c r="AQ954" s="158"/>
      <c r="AR954" s="158"/>
      <c r="AS954" s="158"/>
      <c r="AT954" s="158"/>
      <c r="AU954" s="158"/>
      <c r="AV954" s="158"/>
      <c r="AW954" s="178" t="str">
        <f>IF('DATA - Baseline'!AW954="Relaxed",1,IF('DATA - Baseline'!AW954="Rushed",2,IF('DATA - Baseline'!AW954="Happy",3,IF('DATA - Baseline'!AW954="Tired",4,""))))</f>
        <v/>
      </c>
      <c r="AX954" s="178" t="str">
        <f>IF('DATA - Baseline'!AX954="Relaxed",1,IF('DATA - Baseline'!AX954="Rushed",2,IF('DATA - Baseline'!AX954="Happy",3,IF('DATA - Baseline'!AX954="Tired",4,""))))</f>
        <v/>
      </c>
      <c r="AY954" s="154"/>
      <c r="AZ954" s="314" t="str">
        <f>IF('DATA - Baseline'!AZ954="Yes",1,IF('DATA - Baseline'!AZ954="No",2,""))</f>
        <v/>
      </c>
      <c r="BA954" s="273"/>
      <c r="BB954" s="159"/>
      <c r="BC954" s="159"/>
      <c r="BE954" s="175"/>
    </row>
    <row r="955" spans="1:57" s="132" customFormat="1" ht="15" x14ac:dyDescent="0.3">
      <c r="A955" s="148"/>
      <c r="B955" s="149"/>
      <c r="C955" s="236" t="str">
        <f t="shared" si="14"/>
        <v/>
      </c>
      <c r="D955" s="198" t="str">
        <f>IF('DATA - Baseline'!D955="","",'DATA - Baseline'!D955)</f>
        <v/>
      </c>
      <c r="E955" s="178" t="str">
        <f>IF('DATA - Baseline'!E955="","",'DATA - Baseline'!E955)</f>
        <v/>
      </c>
      <c r="F955" s="178" t="str">
        <f>IF('DATA - Baseline'!F955="","",'DATA - Baseline'!F955)</f>
        <v/>
      </c>
      <c r="G955" s="178" t="str">
        <f>IF('DATA - Baseline'!G954="","",INDEX(Codes,MATCH('DATA - Baseline'!G954,Modes,0)))</f>
        <v/>
      </c>
      <c r="H955" s="178"/>
      <c r="I955" s="178" t="str">
        <f>IF('DATA - Baseline'!I955="","",INDEX(Codes,MATCH('DATA - Baseline'!I955,Modes,0)))</f>
        <v/>
      </c>
      <c r="J955" s="134"/>
      <c r="K955" s="192" t="str">
        <f>IF('DATA - Baseline'!K955=0,"",IF('DATA - Baseline'!K955="","",'DATA - Baseline'!K955))</f>
        <v/>
      </c>
      <c r="L955" s="192" t="str">
        <f>IF('DATA - Baseline'!L955="Yes",1,IF('DATA - Baseline'!L955="No",2,""))</f>
        <v/>
      </c>
      <c r="M955" s="192" t="str">
        <f>IF('DATA - Baseline'!M955="Yes",1,IF('DATA - Baseline'!M955="No",2,""))</f>
        <v/>
      </c>
      <c r="N955" s="178" t="str">
        <f>IF('DATA - Baseline'!N955="Relaxed",1,IF('DATA - Baseline'!N955="Rushed",2,IF('DATA - Baseline'!N955="Happy",3,IF('DATA - Baseline'!N955="Frustrated",4,IF('DATA - Baseline'!N955="Other",5,"")))))</f>
        <v/>
      </c>
      <c r="O955" s="176"/>
      <c r="P955" s="178" t="str">
        <f>IF('DATA - Baseline'!P955="","",'DATA - Baseline'!P955)</f>
        <v/>
      </c>
      <c r="Q955" s="178" t="str">
        <f>IF('DATA - Baseline'!Q955="Boy",1,IF('DATA - Baseline'!Q955="Girl",2,""))</f>
        <v/>
      </c>
      <c r="R955" s="192" t="str">
        <f>IF('DATA - Baseline'!R955&gt;0,'DATA - Baseline'!R955,"")</f>
        <v/>
      </c>
      <c r="S955" s="178" t="str">
        <f>IF('DATA - Baseline'!S955="Less than 0.5km",1,IF('DATA - Baseline'!S955="0.51 to 1.59km",2,IF('DATA - Baseline'!S955="1.6 to 3km",3,IF('DATA - Baseline'!S955="Over 3km",4, ""))))</f>
        <v/>
      </c>
      <c r="T955" s="126"/>
      <c r="U955" s="135"/>
      <c r="V955" s="135"/>
      <c r="W955" s="135"/>
      <c r="X955" s="135"/>
      <c r="Y955" s="135"/>
      <c r="Z955" s="178" t="str">
        <f>IF('DATA - Baseline'!Z955="STRONGLY AGREE",1,IF('DATA - Baseline'!Z955="AGREE",2,IF('DATA - Baseline'!Z955="DISAGREE",3,IF('DATA - Baseline'!Z955="STRONGLY DISAGREE",4, ""))))</f>
        <v/>
      </c>
      <c r="AA955" s="178" t="str">
        <f>IF(C955="","",(IF(COUNTA('DATA - Baseline'!AB955:AV955)&gt;0,1,2)))</f>
        <v/>
      </c>
      <c r="AB955" s="152"/>
      <c r="AC955" s="153"/>
      <c r="AD955" s="153"/>
      <c r="AE955" s="153"/>
      <c r="AF955" s="153"/>
      <c r="AG955" s="153"/>
      <c r="AH955" s="151"/>
      <c r="AI955" s="156"/>
      <c r="AJ955" s="156"/>
      <c r="AK955" s="156"/>
      <c r="AL955" s="156"/>
      <c r="AM955" s="156"/>
      <c r="AN955" s="156"/>
      <c r="AO955" s="157"/>
      <c r="AP955" s="158"/>
      <c r="AQ955" s="158"/>
      <c r="AR955" s="158"/>
      <c r="AS955" s="158"/>
      <c r="AT955" s="158"/>
      <c r="AU955" s="158"/>
      <c r="AV955" s="158"/>
      <c r="AW955" s="178" t="str">
        <f>IF('DATA - Baseline'!AW955="Relaxed",1,IF('DATA - Baseline'!AW955="Rushed",2,IF('DATA - Baseline'!AW955="Happy",3,IF('DATA - Baseline'!AW955="Tired",4,""))))</f>
        <v/>
      </c>
      <c r="AX955" s="178" t="str">
        <f>IF('DATA - Baseline'!AX955="Relaxed",1,IF('DATA - Baseline'!AX955="Rushed",2,IF('DATA - Baseline'!AX955="Happy",3,IF('DATA - Baseline'!AX955="Tired",4,""))))</f>
        <v/>
      </c>
      <c r="AY955" s="154"/>
      <c r="AZ955" s="314" t="str">
        <f>IF('DATA - Baseline'!AZ955="Yes",1,IF('DATA - Baseline'!AZ955="No",2,""))</f>
        <v/>
      </c>
      <c r="BA955" s="273"/>
      <c r="BB955" s="159"/>
      <c r="BC955" s="159"/>
      <c r="BE955" s="175"/>
    </row>
    <row r="956" spans="1:57" s="132" customFormat="1" ht="15" x14ac:dyDescent="0.3">
      <c r="A956" s="148"/>
      <c r="B956" s="149"/>
      <c r="C956" s="236" t="str">
        <f t="shared" si="14"/>
        <v/>
      </c>
      <c r="D956" s="198" t="str">
        <f>IF('DATA - Baseline'!D956="","",'DATA - Baseline'!D956)</f>
        <v/>
      </c>
      <c r="E956" s="178" t="str">
        <f>IF('DATA - Baseline'!E956="","",'DATA - Baseline'!E956)</f>
        <v/>
      </c>
      <c r="F956" s="178" t="str">
        <f>IF('DATA - Baseline'!F956="","",'DATA - Baseline'!F956)</f>
        <v/>
      </c>
      <c r="G956" s="178" t="str">
        <f>IF('DATA - Baseline'!G955="","",INDEX(Codes,MATCH('DATA - Baseline'!G955,Modes,0)))</f>
        <v/>
      </c>
      <c r="H956" s="178"/>
      <c r="I956" s="178" t="str">
        <f>IF('DATA - Baseline'!I956="","",INDEX(Codes,MATCH('DATA - Baseline'!I956,Modes,0)))</f>
        <v/>
      </c>
      <c r="J956" s="134"/>
      <c r="K956" s="192" t="str">
        <f>IF('DATA - Baseline'!K956=0,"",IF('DATA - Baseline'!K956="","",'DATA - Baseline'!K956))</f>
        <v/>
      </c>
      <c r="L956" s="192" t="str">
        <f>IF('DATA - Baseline'!L956="Yes",1,IF('DATA - Baseline'!L956="No",2,""))</f>
        <v/>
      </c>
      <c r="M956" s="192" t="str">
        <f>IF('DATA - Baseline'!M956="Yes",1,IF('DATA - Baseline'!M956="No",2,""))</f>
        <v/>
      </c>
      <c r="N956" s="178" t="str">
        <f>IF('DATA - Baseline'!N956="Relaxed",1,IF('DATA - Baseline'!N956="Rushed",2,IF('DATA - Baseline'!N956="Happy",3,IF('DATA - Baseline'!N956="Frustrated",4,IF('DATA - Baseline'!N956="Other",5,"")))))</f>
        <v/>
      </c>
      <c r="O956" s="176"/>
      <c r="P956" s="178" t="str">
        <f>IF('DATA - Baseline'!P956="","",'DATA - Baseline'!P956)</f>
        <v/>
      </c>
      <c r="Q956" s="178" t="str">
        <f>IF('DATA - Baseline'!Q956="Boy",1,IF('DATA - Baseline'!Q956="Girl",2,""))</f>
        <v/>
      </c>
      <c r="R956" s="192" t="str">
        <f>IF('DATA - Baseline'!R956&gt;0,'DATA - Baseline'!R956,"")</f>
        <v/>
      </c>
      <c r="S956" s="178" t="str">
        <f>IF('DATA - Baseline'!S956="Less than 0.5km",1,IF('DATA - Baseline'!S956="0.51 to 1.59km",2,IF('DATA - Baseline'!S956="1.6 to 3km",3,IF('DATA - Baseline'!S956="Over 3km",4, ""))))</f>
        <v/>
      </c>
      <c r="T956" s="126"/>
      <c r="U956" s="135"/>
      <c r="V956" s="135"/>
      <c r="W956" s="135"/>
      <c r="X956" s="135"/>
      <c r="Y956" s="135"/>
      <c r="Z956" s="178" t="str">
        <f>IF('DATA - Baseline'!Z956="STRONGLY AGREE",1,IF('DATA - Baseline'!Z956="AGREE",2,IF('DATA - Baseline'!Z956="DISAGREE",3,IF('DATA - Baseline'!Z956="STRONGLY DISAGREE",4, ""))))</f>
        <v/>
      </c>
      <c r="AA956" s="178" t="str">
        <f>IF(C956="","",(IF(COUNTA('DATA - Baseline'!AB956:AV956)&gt;0,1,2)))</f>
        <v/>
      </c>
      <c r="AB956" s="152"/>
      <c r="AC956" s="153"/>
      <c r="AD956" s="153"/>
      <c r="AE956" s="153"/>
      <c r="AF956" s="153"/>
      <c r="AG956" s="153"/>
      <c r="AH956" s="151"/>
      <c r="AI956" s="156"/>
      <c r="AJ956" s="156"/>
      <c r="AK956" s="156"/>
      <c r="AL956" s="156"/>
      <c r="AM956" s="156"/>
      <c r="AN956" s="156"/>
      <c r="AO956" s="157"/>
      <c r="AP956" s="158"/>
      <c r="AQ956" s="158"/>
      <c r="AR956" s="158"/>
      <c r="AS956" s="158"/>
      <c r="AT956" s="158"/>
      <c r="AU956" s="158"/>
      <c r="AV956" s="158"/>
      <c r="AW956" s="178" t="str">
        <f>IF('DATA - Baseline'!AW956="Relaxed",1,IF('DATA - Baseline'!AW956="Rushed",2,IF('DATA - Baseline'!AW956="Happy",3,IF('DATA - Baseline'!AW956="Tired",4,""))))</f>
        <v/>
      </c>
      <c r="AX956" s="178" t="str">
        <f>IF('DATA - Baseline'!AX956="Relaxed",1,IF('DATA - Baseline'!AX956="Rushed",2,IF('DATA - Baseline'!AX956="Happy",3,IF('DATA - Baseline'!AX956="Tired",4,""))))</f>
        <v/>
      </c>
      <c r="AY956" s="154"/>
      <c r="AZ956" s="314" t="str">
        <f>IF('DATA - Baseline'!AZ956="Yes",1,IF('DATA - Baseline'!AZ956="No",2,""))</f>
        <v/>
      </c>
      <c r="BA956" s="273"/>
      <c r="BB956" s="159"/>
      <c r="BC956" s="159"/>
      <c r="BE956" s="175"/>
    </row>
    <row r="957" spans="1:57" s="132" customFormat="1" ht="15" x14ac:dyDescent="0.3">
      <c r="A957" s="148"/>
      <c r="B957" s="149"/>
      <c r="C957" s="236" t="str">
        <f t="shared" si="14"/>
        <v/>
      </c>
      <c r="D957" s="198" t="str">
        <f>IF('DATA - Baseline'!D957="","",'DATA - Baseline'!D957)</f>
        <v/>
      </c>
      <c r="E957" s="178" t="str">
        <f>IF('DATA - Baseline'!E957="","",'DATA - Baseline'!E957)</f>
        <v/>
      </c>
      <c r="F957" s="178" t="str">
        <f>IF('DATA - Baseline'!F957="","",'DATA - Baseline'!F957)</f>
        <v/>
      </c>
      <c r="G957" s="178" t="str">
        <f>IF('DATA - Baseline'!G956="","",INDEX(Codes,MATCH('DATA - Baseline'!G956,Modes,0)))</f>
        <v/>
      </c>
      <c r="H957" s="178"/>
      <c r="I957" s="178" t="str">
        <f>IF('DATA - Baseline'!I957="","",INDEX(Codes,MATCH('DATA - Baseline'!I957,Modes,0)))</f>
        <v/>
      </c>
      <c r="J957" s="134"/>
      <c r="K957" s="192" t="str">
        <f>IF('DATA - Baseline'!K957=0,"",IF('DATA - Baseline'!K957="","",'DATA - Baseline'!K957))</f>
        <v/>
      </c>
      <c r="L957" s="192" t="str">
        <f>IF('DATA - Baseline'!L957="Yes",1,IF('DATA - Baseline'!L957="No",2,""))</f>
        <v/>
      </c>
      <c r="M957" s="192" t="str">
        <f>IF('DATA - Baseline'!M957="Yes",1,IF('DATA - Baseline'!M957="No",2,""))</f>
        <v/>
      </c>
      <c r="N957" s="178" t="str">
        <f>IF('DATA - Baseline'!N957="Relaxed",1,IF('DATA - Baseline'!N957="Rushed",2,IF('DATA - Baseline'!N957="Happy",3,IF('DATA - Baseline'!N957="Frustrated",4,IF('DATA - Baseline'!N957="Other",5,"")))))</f>
        <v/>
      </c>
      <c r="O957" s="176"/>
      <c r="P957" s="178" t="str">
        <f>IF('DATA - Baseline'!P957="","",'DATA - Baseline'!P957)</f>
        <v/>
      </c>
      <c r="Q957" s="178" t="str">
        <f>IF('DATA - Baseline'!Q957="Boy",1,IF('DATA - Baseline'!Q957="Girl",2,""))</f>
        <v/>
      </c>
      <c r="R957" s="192" t="str">
        <f>IF('DATA - Baseline'!R957&gt;0,'DATA - Baseline'!R957,"")</f>
        <v/>
      </c>
      <c r="S957" s="178" t="str">
        <f>IF('DATA - Baseline'!S957="Less than 0.5km",1,IF('DATA - Baseline'!S957="0.51 to 1.59km",2,IF('DATA - Baseline'!S957="1.6 to 3km",3,IF('DATA - Baseline'!S957="Over 3km",4, ""))))</f>
        <v/>
      </c>
      <c r="T957" s="126"/>
      <c r="U957" s="135"/>
      <c r="V957" s="135"/>
      <c r="W957" s="135"/>
      <c r="X957" s="135"/>
      <c r="Y957" s="135"/>
      <c r="Z957" s="178" t="str">
        <f>IF('DATA - Baseline'!Z957="STRONGLY AGREE",1,IF('DATA - Baseline'!Z957="AGREE",2,IF('DATA - Baseline'!Z957="DISAGREE",3,IF('DATA - Baseline'!Z957="STRONGLY DISAGREE",4, ""))))</f>
        <v/>
      </c>
      <c r="AA957" s="178" t="str">
        <f>IF(C957="","",(IF(COUNTA('DATA - Baseline'!AB957:AV957)&gt;0,1,2)))</f>
        <v/>
      </c>
      <c r="AB957" s="152"/>
      <c r="AC957" s="153"/>
      <c r="AD957" s="153"/>
      <c r="AE957" s="153"/>
      <c r="AF957" s="153"/>
      <c r="AG957" s="153"/>
      <c r="AH957" s="151"/>
      <c r="AI957" s="156"/>
      <c r="AJ957" s="156"/>
      <c r="AK957" s="156"/>
      <c r="AL957" s="156"/>
      <c r="AM957" s="156"/>
      <c r="AN957" s="156"/>
      <c r="AO957" s="157"/>
      <c r="AP957" s="158"/>
      <c r="AQ957" s="158"/>
      <c r="AR957" s="158"/>
      <c r="AS957" s="158"/>
      <c r="AT957" s="158"/>
      <c r="AU957" s="158"/>
      <c r="AV957" s="158"/>
      <c r="AW957" s="178" t="str">
        <f>IF('DATA - Baseline'!AW957="Relaxed",1,IF('DATA - Baseline'!AW957="Rushed",2,IF('DATA - Baseline'!AW957="Happy",3,IF('DATA - Baseline'!AW957="Tired",4,""))))</f>
        <v/>
      </c>
      <c r="AX957" s="178" t="str">
        <f>IF('DATA - Baseline'!AX957="Relaxed",1,IF('DATA - Baseline'!AX957="Rushed",2,IF('DATA - Baseline'!AX957="Happy",3,IF('DATA - Baseline'!AX957="Tired",4,""))))</f>
        <v/>
      </c>
      <c r="AY957" s="154"/>
      <c r="AZ957" s="314" t="str">
        <f>IF('DATA - Baseline'!AZ957="Yes",1,IF('DATA - Baseline'!AZ957="No",2,""))</f>
        <v/>
      </c>
      <c r="BA957" s="273"/>
      <c r="BB957" s="159"/>
      <c r="BC957" s="159"/>
      <c r="BE957" s="175"/>
    </row>
    <row r="958" spans="1:57" s="132" customFormat="1" ht="15" x14ac:dyDescent="0.3">
      <c r="A958" s="148"/>
      <c r="B958" s="149"/>
      <c r="C958" s="236" t="str">
        <f t="shared" si="14"/>
        <v/>
      </c>
      <c r="D958" s="198" t="str">
        <f>IF('DATA - Baseline'!D958="","",'DATA - Baseline'!D958)</f>
        <v/>
      </c>
      <c r="E958" s="178" t="str">
        <f>IF('DATA - Baseline'!E958="","",'DATA - Baseline'!E958)</f>
        <v/>
      </c>
      <c r="F958" s="178" t="str">
        <f>IF('DATA - Baseline'!F958="","",'DATA - Baseline'!F958)</f>
        <v/>
      </c>
      <c r="G958" s="178" t="str">
        <f>IF('DATA - Baseline'!G957="","",INDEX(Codes,MATCH('DATA - Baseline'!G957,Modes,0)))</f>
        <v/>
      </c>
      <c r="H958" s="178"/>
      <c r="I958" s="178" t="str">
        <f>IF('DATA - Baseline'!I958="","",INDEX(Codes,MATCH('DATA - Baseline'!I958,Modes,0)))</f>
        <v/>
      </c>
      <c r="J958" s="134"/>
      <c r="K958" s="192" t="str">
        <f>IF('DATA - Baseline'!K958=0,"",IF('DATA - Baseline'!K958="","",'DATA - Baseline'!K958))</f>
        <v/>
      </c>
      <c r="L958" s="192" t="str">
        <f>IF('DATA - Baseline'!L958="Yes",1,IF('DATA - Baseline'!L958="No",2,""))</f>
        <v/>
      </c>
      <c r="M958" s="192" t="str">
        <f>IF('DATA - Baseline'!M958="Yes",1,IF('DATA - Baseline'!M958="No",2,""))</f>
        <v/>
      </c>
      <c r="N958" s="178" t="str">
        <f>IF('DATA - Baseline'!N958="Relaxed",1,IF('DATA - Baseline'!N958="Rushed",2,IF('DATA - Baseline'!N958="Happy",3,IF('DATA - Baseline'!N958="Frustrated",4,IF('DATA - Baseline'!N958="Other",5,"")))))</f>
        <v/>
      </c>
      <c r="O958" s="176"/>
      <c r="P958" s="178" t="str">
        <f>IF('DATA - Baseline'!P958="","",'DATA - Baseline'!P958)</f>
        <v/>
      </c>
      <c r="Q958" s="178" t="str">
        <f>IF('DATA - Baseline'!Q958="Boy",1,IF('DATA - Baseline'!Q958="Girl",2,""))</f>
        <v/>
      </c>
      <c r="R958" s="192" t="str">
        <f>IF('DATA - Baseline'!R958&gt;0,'DATA - Baseline'!R958,"")</f>
        <v/>
      </c>
      <c r="S958" s="178" t="str">
        <f>IF('DATA - Baseline'!S958="Less than 0.5km",1,IF('DATA - Baseline'!S958="0.51 to 1.59km",2,IF('DATA - Baseline'!S958="1.6 to 3km",3,IF('DATA - Baseline'!S958="Over 3km",4, ""))))</f>
        <v/>
      </c>
      <c r="T958" s="126"/>
      <c r="U958" s="135"/>
      <c r="V958" s="135"/>
      <c r="W958" s="135"/>
      <c r="X958" s="135"/>
      <c r="Y958" s="135"/>
      <c r="Z958" s="178" t="str">
        <f>IF('DATA - Baseline'!Z958="STRONGLY AGREE",1,IF('DATA - Baseline'!Z958="AGREE",2,IF('DATA - Baseline'!Z958="DISAGREE",3,IF('DATA - Baseline'!Z958="STRONGLY DISAGREE",4, ""))))</f>
        <v/>
      </c>
      <c r="AA958" s="178" t="str">
        <f>IF(C958="","",(IF(COUNTA('DATA - Baseline'!AB958:AV958)&gt;0,1,2)))</f>
        <v/>
      </c>
      <c r="AB958" s="152"/>
      <c r="AC958" s="153"/>
      <c r="AD958" s="153"/>
      <c r="AE958" s="153"/>
      <c r="AF958" s="153"/>
      <c r="AG958" s="153"/>
      <c r="AH958" s="151"/>
      <c r="AI958" s="156"/>
      <c r="AJ958" s="156"/>
      <c r="AK958" s="156"/>
      <c r="AL958" s="156"/>
      <c r="AM958" s="156"/>
      <c r="AN958" s="156"/>
      <c r="AO958" s="157"/>
      <c r="AP958" s="158"/>
      <c r="AQ958" s="158"/>
      <c r="AR958" s="158"/>
      <c r="AS958" s="158"/>
      <c r="AT958" s="158"/>
      <c r="AU958" s="158"/>
      <c r="AV958" s="158"/>
      <c r="AW958" s="178" t="str">
        <f>IF('DATA - Baseline'!AW958="Relaxed",1,IF('DATA - Baseline'!AW958="Rushed",2,IF('DATA - Baseline'!AW958="Happy",3,IF('DATA - Baseline'!AW958="Tired",4,""))))</f>
        <v/>
      </c>
      <c r="AX958" s="178" t="str">
        <f>IF('DATA - Baseline'!AX958="Relaxed",1,IF('DATA - Baseline'!AX958="Rushed",2,IF('DATA - Baseline'!AX958="Happy",3,IF('DATA - Baseline'!AX958="Tired",4,""))))</f>
        <v/>
      </c>
      <c r="AY958" s="154"/>
      <c r="AZ958" s="314" t="str">
        <f>IF('DATA - Baseline'!AZ958="Yes",1,IF('DATA - Baseline'!AZ958="No",2,""))</f>
        <v/>
      </c>
      <c r="BA958" s="273"/>
      <c r="BB958" s="159"/>
      <c r="BC958" s="159"/>
      <c r="BE958" s="175"/>
    </row>
    <row r="959" spans="1:57" s="132" customFormat="1" ht="15" x14ac:dyDescent="0.3">
      <c r="A959" s="148"/>
      <c r="B959" s="149"/>
      <c r="C959" s="236" t="str">
        <f t="shared" si="14"/>
        <v/>
      </c>
      <c r="D959" s="198" t="str">
        <f>IF('DATA - Baseline'!D959="","",'DATA - Baseline'!D959)</f>
        <v/>
      </c>
      <c r="E959" s="178" t="str">
        <f>IF('DATA - Baseline'!E959="","",'DATA - Baseline'!E959)</f>
        <v/>
      </c>
      <c r="F959" s="178" t="str">
        <f>IF('DATA - Baseline'!F959="","",'DATA - Baseline'!F959)</f>
        <v/>
      </c>
      <c r="G959" s="178" t="str">
        <f>IF('DATA - Baseline'!G958="","",INDEX(Codes,MATCH('DATA - Baseline'!G958,Modes,0)))</f>
        <v/>
      </c>
      <c r="H959" s="178"/>
      <c r="I959" s="178" t="str">
        <f>IF('DATA - Baseline'!I959="","",INDEX(Codes,MATCH('DATA - Baseline'!I959,Modes,0)))</f>
        <v/>
      </c>
      <c r="J959" s="134"/>
      <c r="K959" s="192" t="str">
        <f>IF('DATA - Baseline'!K959=0,"",IF('DATA - Baseline'!K959="","",'DATA - Baseline'!K959))</f>
        <v/>
      </c>
      <c r="L959" s="192" t="str">
        <f>IF('DATA - Baseline'!L959="Yes",1,IF('DATA - Baseline'!L959="No",2,""))</f>
        <v/>
      </c>
      <c r="M959" s="192" t="str">
        <f>IF('DATA - Baseline'!M959="Yes",1,IF('DATA - Baseline'!M959="No",2,""))</f>
        <v/>
      </c>
      <c r="N959" s="178" t="str">
        <f>IF('DATA - Baseline'!N959="Relaxed",1,IF('DATA - Baseline'!N959="Rushed",2,IF('DATA - Baseline'!N959="Happy",3,IF('DATA - Baseline'!N959="Frustrated",4,IF('DATA - Baseline'!N959="Other",5,"")))))</f>
        <v/>
      </c>
      <c r="O959" s="176"/>
      <c r="P959" s="178" t="str">
        <f>IF('DATA - Baseline'!P959="","",'DATA - Baseline'!P959)</f>
        <v/>
      </c>
      <c r="Q959" s="178" t="str">
        <f>IF('DATA - Baseline'!Q959="Boy",1,IF('DATA - Baseline'!Q959="Girl",2,""))</f>
        <v/>
      </c>
      <c r="R959" s="192" t="str">
        <f>IF('DATA - Baseline'!R959&gt;0,'DATA - Baseline'!R959,"")</f>
        <v/>
      </c>
      <c r="S959" s="178" t="str">
        <f>IF('DATA - Baseline'!S959="Less than 0.5km",1,IF('DATA - Baseline'!S959="0.51 to 1.59km",2,IF('DATA - Baseline'!S959="1.6 to 3km",3,IF('DATA - Baseline'!S959="Over 3km",4, ""))))</f>
        <v/>
      </c>
      <c r="T959" s="126"/>
      <c r="U959" s="135"/>
      <c r="V959" s="135"/>
      <c r="W959" s="135"/>
      <c r="X959" s="135"/>
      <c r="Y959" s="135"/>
      <c r="Z959" s="178" t="str">
        <f>IF('DATA - Baseline'!Z959="STRONGLY AGREE",1,IF('DATA - Baseline'!Z959="AGREE",2,IF('DATA - Baseline'!Z959="DISAGREE",3,IF('DATA - Baseline'!Z959="STRONGLY DISAGREE",4, ""))))</f>
        <v/>
      </c>
      <c r="AA959" s="178" t="str">
        <f>IF(C959="","",(IF(COUNTA('DATA - Baseline'!AB959:AV959)&gt;0,1,2)))</f>
        <v/>
      </c>
      <c r="AB959" s="152"/>
      <c r="AC959" s="153"/>
      <c r="AD959" s="153"/>
      <c r="AE959" s="153"/>
      <c r="AF959" s="153"/>
      <c r="AG959" s="153"/>
      <c r="AH959" s="151"/>
      <c r="AI959" s="156"/>
      <c r="AJ959" s="156"/>
      <c r="AK959" s="156"/>
      <c r="AL959" s="156"/>
      <c r="AM959" s="156"/>
      <c r="AN959" s="156"/>
      <c r="AO959" s="157"/>
      <c r="AP959" s="158"/>
      <c r="AQ959" s="158"/>
      <c r="AR959" s="158"/>
      <c r="AS959" s="158"/>
      <c r="AT959" s="158"/>
      <c r="AU959" s="158"/>
      <c r="AV959" s="158"/>
      <c r="AW959" s="178" t="str">
        <f>IF('DATA - Baseline'!AW959="Relaxed",1,IF('DATA - Baseline'!AW959="Rushed",2,IF('DATA - Baseline'!AW959="Happy",3,IF('DATA - Baseline'!AW959="Tired",4,""))))</f>
        <v/>
      </c>
      <c r="AX959" s="178" t="str">
        <f>IF('DATA - Baseline'!AX959="Relaxed",1,IF('DATA - Baseline'!AX959="Rushed",2,IF('DATA - Baseline'!AX959="Happy",3,IF('DATA - Baseline'!AX959="Tired",4,""))))</f>
        <v/>
      </c>
      <c r="AY959" s="154"/>
      <c r="AZ959" s="314" t="str">
        <f>IF('DATA - Baseline'!AZ959="Yes",1,IF('DATA - Baseline'!AZ959="No",2,""))</f>
        <v/>
      </c>
      <c r="BA959" s="273"/>
      <c r="BB959" s="159"/>
      <c r="BC959" s="159"/>
      <c r="BE959" s="175"/>
    </row>
    <row r="960" spans="1:57" s="132" customFormat="1" ht="15" x14ac:dyDescent="0.3">
      <c r="A960" s="148"/>
      <c r="B960" s="149"/>
      <c r="C960" s="236" t="str">
        <f t="shared" si="14"/>
        <v/>
      </c>
      <c r="D960" s="198" t="str">
        <f>IF('DATA - Baseline'!D960="","",'DATA - Baseline'!D960)</f>
        <v/>
      </c>
      <c r="E960" s="178" t="str">
        <f>IF('DATA - Baseline'!E960="","",'DATA - Baseline'!E960)</f>
        <v/>
      </c>
      <c r="F960" s="178" t="str">
        <f>IF('DATA - Baseline'!F960="","",'DATA - Baseline'!F960)</f>
        <v/>
      </c>
      <c r="G960" s="178" t="str">
        <f>IF('DATA - Baseline'!G959="","",INDEX(Codes,MATCH('DATA - Baseline'!G959,Modes,0)))</f>
        <v/>
      </c>
      <c r="H960" s="178"/>
      <c r="I960" s="178" t="str">
        <f>IF('DATA - Baseline'!I960="","",INDEX(Codes,MATCH('DATA - Baseline'!I960,Modes,0)))</f>
        <v/>
      </c>
      <c r="J960" s="134"/>
      <c r="K960" s="192" t="str">
        <f>IF('DATA - Baseline'!K960=0,"",IF('DATA - Baseline'!K960="","",'DATA - Baseline'!K960))</f>
        <v/>
      </c>
      <c r="L960" s="192" t="str">
        <f>IF('DATA - Baseline'!L960="Yes",1,IF('DATA - Baseline'!L960="No",2,""))</f>
        <v/>
      </c>
      <c r="M960" s="192" t="str">
        <f>IF('DATA - Baseline'!M960="Yes",1,IF('DATA - Baseline'!M960="No",2,""))</f>
        <v/>
      </c>
      <c r="N960" s="178" t="str">
        <f>IF('DATA - Baseline'!N960="Relaxed",1,IF('DATA - Baseline'!N960="Rushed",2,IF('DATA - Baseline'!N960="Happy",3,IF('DATA - Baseline'!N960="Frustrated",4,IF('DATA - Baseline'!N960="Other",5,"")))))</f>
        <v/>
      </c>
      <c r="O960" s="176"/>
      <c r="P960" s="178" t="str">
        <f>IF('DATA - Baseline'!P960="","",'DATA - Baseline'!P960)</f>
        <v/>
      </c>
      <c r="Q960" s="178" t="str">
        <f>IF('DATA - Baseline'!Q960="Boy",1,IF('DATA - Baseline'!Q960="Girl",2,""))</f>
        <v/>
      </c>
      <c r="R960" s="192" t="str">
        <f>IF('DATA - Baseline'!R960&gt;0,'DATA - Baseline'!R960,"")</f>
        <v/>
      </c>
      <c r="S960" s="178" t="str">
        <f>IF('DATA - Baseline'!S960="Less than 0.5km",1,IF('DATA - Baseline'!S960="0.51 to 1.59km",2,IF('DATA - Baseline'!S960="1.6 to 3km",3,IF('DATA - Baseline'!S960="Over 3km",4, ""))))</f>
        <v/>
      </c>
      <c r="T960" s="126"/>
      <c r="U960" s="135"/>
      <c r="V960" s="135"/>
      <c r="W960" s="135"/>
      <c r="X960" s="135"/>
      <c r="Y960" s="135"/>
      <c r="Z960" s="178" t="str">
        <f>IF('DATA - Baseline'!Z960="STRONGLY AGREE",1,IF('DATA - Baseline'!Z960="AGREE",2,IF('DATA - Baseline'!Z960="DISAGREE",3,IF('DATA - Baseline'!Z960="STRONGLY DISAGREE",4, ""))))</f>
        <v/>
      </c>
      <c r="AA960" s="178" t="str">
        <f>IF(C960="","",(IF(COUNTA('DATA - Baseline'!AB960:AV960)&gt;0,1,2)))</f>
        <v/>
      </c>
      <c r="AB960" s="152"/>
      <c r="AC960" s="153"/>
      <c r="AD960" s="153"/>
      <c r="AE960" s="153"/>
      <c r="AF960" s="153"/>
      <c r="AG960" s="153"/>
      <c r="AH960" s="150"/>
      <c r="AI960" s="156"/>
      <c r="AJ960" s="156"/>
      <c r="AK960" s="156"/>
      <c r="AL960" s="156"/>
      <c r="AM960" s="156"/>
      <c r="AN960" s="156"/>
      <c r="AO960" s="157"/>
      <c r="AP960" s="158"/>
      <c r="AQ960" s="158"/>
      <c r="AR960" s="158"/>
      <c r="AS960" s="158"/>
      <c r="AT960" s="158"/>
      <c r="AU960" s="158"/>
      <c r="AV960" s="158"/>
      <c r="AW960" s="178" t="str">
        <f>IF('DATA - Baseline'!AW960="Relaxed",1,IF('DATA - Baseline'!AW960="Rushed",2,IF('DATA - Baseline'!AW960="Happy",3,IF('DATA - Baseline'!AW960="Tired",4,""))))</f>
        <v/>
      </c>
      <c r="AX960" s="178" t="str">
        <f>IF('DATA - Baseline'!AX960="Relaxed",1,IF('DATA - Baseline'!AX960="Rushed",2,IF('DATA - Baseline'!AX960="Happy",3,IF('DATA - Baseline'!AX960="Tired",4,""))))</f>
        <v/>
      </c>
      <c r="AY960" s="154"/>
      <c r="AZ960" s="314" t="str">
        <f>IF('DATA - Baseline'!AZ960="Yes",1,IF('DATA - Baseline'!AZ960="No",2,""))</f>
        <v/>
      </c>
      <c r="BA960" s="273"/>
      <c r="BB960" s="159"/>
      <c r="BC960" s="159"/>
      <c r="BE960" s="175"/>
    </row>
    <row r="961" spans="1:57" s="132" customFormat="1" ht="15" x14ac:dyDescent="0.3">
      <c r="A961" s="148"/>
      <c r="B961" s="149"/>
      <c r="C961" s="236" t="str">
        <f t="shared" si="14"/>
        <v/>
      </c>
      <c r="D961" s="198" t="str">
        <f>IF('DATA - Baseline'!D961="","",'DATA - Baseline'!D961)</f>
        <v/>
      </c>
      <c r="E961" s="178" t="str">
        <f>IF('DATA - Baseline'!E961="","",'DATA - Baseline'!E961)</f>
        <v/>
      </c>
      <c r="F961" s="178" t="str">
        <f>IF('DATA - Baseline'!F961="","",'DATA - Baseline'!F961)</f>
        <v/>
      </c>
      <c r="G961" s="178" t="str">
        <f>IF('DATA - Baseline'!G960="","",INDEX(Codes,MATCH('DATA - Baseline'!G960,Modes,0)))</f>
        <v/>
      </c>
      <c r="H961" s="178"/>
      <c r="I961" s="178" t="str">
        <f>IF('DATA - Baseline'!I961="","",INDEX(Codes,MATCH('DATA - Baseline'!I961,Modes,0)))</f>
        <v/>
      </c>
      <c r="J961" s="134"/>
      <c r="K961" s="192" t="str">
        <f>IF('DATA - Baseline'!K961=0,"",IF('DATA - Baseline'!K961="","",'DATA - Baseline'!K961))</f>
        <v/>
      </c>
      <c r="L961" s="192" t="str">
        <f>IF('DATA - Baseline'!L961="Yes",1,IF('DATA - Baseline'!L961="No",2,""))</f>
        <v/>
      </c>
      <c r="M961" s="192" t="str">
        <f>IF('DATA - Baseline'!M961="Yes",1,IF('DATA - Baseline'!M961="No",2,""))</f>
        <v/>
      </c>
      <c r="N961" s="178" t="str">
        <f>IF('DATA - Baseline'!N961="Relaxed",1,IF('DATA - Baseline'!N961="Rushed",2,IF('DATA - Baseline'!N961="Happy",3,IF('DATA - Baseline'!N961="Frustrated",4,IF('DATA - Baseline'!N961="Other",5,"")))))</f>
        <v/>
      </c>
      <c r="O961" s="176"/>
      <c r="P961" s="178" t="str">
        <f>IF('DATA - Baseline'!P961="","",'DATA - Baseline'!P961)</f>
        <v/>
      </c>
      <c r="Q961" s="178" t="str">
        <f>IF('DATA - Baseline'!Q961="Boy",1,IF('DATA - Baseline'!Q961="Girl",2,""))</f>
        <v/>
      </c>
      <c r="R961" s="192" t="str">
        <f>IF('DATA - Baseline'!R961&gt;0,'DATA - Baseline'!R961,"")</f>
        <v/>
      </c>
      <c r="S961" s="178" t="str">
        <f>IF('DATA - Baseline'!S961="Less than 0.5km",1,IF('DATA - Baseline'!S961="0.51 to 1.59km",2,IF('DATA - Baseline'!S961="1.6 to 3km",3,IF('DATA - Baseline'!S961="Over 3km",4, ""))))</f>
        <v/>
      </c>
      <c r="T961" s="126"/>
      <c r="U961" s="135"/>
      <c r="V961" s="135"/>
      <c r="W961" s="135"/>
      <c r="X961" s="135"/>
      <c r="Y961" s="135"/>
      <c r="Z961" s="178" t="str">
        <f>IF('DATA - Baseline'!Z961="STRONGLY AGREE",1,IF('DATA - Baseline'!Z961="AGREE",2,IF('DATA - Baseline'!Z961="DISAGREE",3,IF('DATA - Baseline'!Z961="STRONGLY DISAGREE",4, ""))))</f>
        <v/>
      </c>
      <c r="AA961" s="178" t="str">
        <f>IF(C961="","",(IF(COUNTA('DATA - Baseline'!AB961:AV961)&gt;0,1,2)))</f>
        <v/>
      </c>
      <c r="AB961" s="152"/>
      <c r="AC961" s="153"/>
      <c r="AD961" s="153"/>
      <c r="AE961" s="153"/>
      <c r="AF961" s="153"/>
      <c r="AG961" s="153"/>
      <c r="AH961" s="151"/>
      <c r="AI961" s="156"/>
      <c r="AJ961" s="156"/>
      <c r="AK961" s="156"/>
      <c r="AL961" s="156"/>
      <c r="AM961" s="156"/>
      <c r="AN961" s="156"/>
      <c r="AO961" s="157"/>
      <c r="AP961" s="158"/>
      <c r="AQ961" s="158"/>
      <c r="AR961" s="158"/>
      <c r="AS961" s="158"/>
      <c r="AT961" s="158"/>
      <c r="AU961" s="158"/>
      <c r="AV961" s="158"/>
      <c r="AW961" s="178" t="str">
        <f>IF('DATA - Baseline'!AW961="Relaxed",1,IF('DATA - Baseline'!AW961="Rushed",2,IF('DATA - Baseline'!AW961="Happy",3,IF('DATA - Baseline'!AW961="Tired",4,""))))</f>
        <v/>
      </c>
      <c r="AX961" s="178" t="str">
        <f>IF('DATA - Baseline'!AX961="Relaxed",1,IF('DATA - Baseline'!AX961="Rushed",2,IF('DATA - Baseline'!AX961="Happy",3,IF('DATA - Baseline'!AX961="Tired",4,""))))</f>
        <v/>
      </c>
      <c r="AY961" s="154"/>
      <c r="AZ961" s="314" t="str">
        <f>IF('DATA - Baseline'!AZ961="Yes",1,IF('DATA - Baseline'!AZ961="No",2,""))</f>
        <v/>
      </c>
      <c r="BA961" s="273"/>
      <c r="BB961" s="159"/>
      <c r="BC961" s="159"/>
      <c r="BE961" s="175"/>
    </row>
    <row r="962" spans="1:57" s="132" customFormat="1" ht="15" x14ac:dyDescent="0.3">
      <c r="A962" s="148"/>
      <c r="B962" s="149"/>
      <c r="C962" s="236" t="str">
        <f t="shared" si="14"/>
        <v/>
      </c>
      <c r="D962" s="198" t="str">
        <f>IF('DATA - Baseline'!D962="","",'DATA - Baseline'!D962)</f>
        <v/>
      </c>
      <c r="E962" s="178" t="str">
        <f>IF('DATA - Baseline'!E962="","",'DATA - Baseline'!E962)</f>
        <v/>
      </c>
      <c r="F962" s="178" t="str">
        <f>IF('DATA - Baseline'!F962="","",'DATA - Baseline'!F962)</f>
        <v/>
      </c>
      <c r="G962" s="178" t="str">
        <f>IF('DATA - Baseline'!G961="","",INDEX(Codes,MATCH('DATA - Baseline'!G961,Modes,0)))</f>
        <v/>
      </c>
      <c r="H962" s="178"/>
      <c r="I962" s="178" t="str">
        <f>IF('DATA - Baseline'!I962="","",INDEX(Codes,MATCH('DATA - Baseline'!I962,Modes,0)))</f>
        <v/>
      </c>
      <c r="J962" s="134"/>
      <c r="K962" s="192" t="str">
        <f>IF('DATA - Baseline'!K962=0,"",IF('DATA - Baseline'!K962="","",'DATA - Baseline'!K962))</f>
        <v/>
      </c>
      <c r="L962" s="192" t="str">
        <f>IF('DATA - Baseline'!L962="Yes",1,IF('DATA - Baseline'!L962="No",2,""))</f>
        <v/>
      </c>
      <c r="M962" s="192" t="str">
        <f>IF('DATA - Baseline'!M962="Yes",1,IF('DATA - Baseline'!M962="No",2,""))</f>
        <v/>
      </c>
      <c r="N962" s="178" t="str">
        <f>IF('DATA - Baseline'!N962="Relaxed",1,IF('DATA - Baseline'!N962="Rushed",2,IF('DATA - Baseline'!N962="Happy",3,IF('DATA - Baseline'!N962="Frustrated",4,IF('DATA - Baseline'!N962="Other",5,"")))))</f>
        <v/>
      </c>
      <c r="O962" s="176"/>
      <c r="P962" s="178" t="str">
        <f>IF('DATA - Baseline'!P962="","",'DATA - Baseline'!P962)</f>
        <v/>
      </c>
      <c r="Q962" s="178" t="str">
        <f>IF('DATA - Baseline'!Q962="Boy",1,IF('DATA - Baseline'!Q962="Girl",2,""))</f>
        <v/>
      </c>
      <c r="R962" s="192" t="str">
        <f>IF('DATA - Baseline'!R962&gt;0,'DATA - Baseline'!R962,"")</f>
        <v/>
      </c>
      <c r="S962" s="178" t="str">
        <f>IF('DATA - Baseline'!S962="Less than 0.5km",1,IF('DATA - Baseline'!S962="0.51 to 1.59km",2,IF('DATA - Baseline'!S962="1.6 to 3km",3,IF('DATA - Baseline'!S962="Over 3km",4, ""))))</f>
        <v/>
      </c>
      <c r="T962" s="126"/>
      <c r="U962" s="135"/>
      <c r="V962" s="135"/>
      <c r="W962" s="135"/>
      <c r="X962" s="135"/>
      <c r="Y962" s="135"/>
      <c r="Z962" s="178" t="str">
        <f>IF('DATA - Baseline'!Z962="STRONGLY AGREE",1,IF('DATA - Baseline'!Z962="AGREE",2,IF('DATA - Baseline'!Z962="DISAGREE",3,IF('DATA - Baseline'!Z962="STRONGLY DISAGREE",4, ""))))</f>
        <v/>
      </c>
      <c r="AA962" s="178" t="str">
        <f>IF(C962="","",(IF(COUNTA('DATA - Baseline'!AB962:AV962)&gt;0,1,2)))</f>
        <v/>
      </c>
      <c r="AB962" s="152"/>
      <c r="AC962" s="153"/>
      <c r="AD962" s="153"/>
      <c r="AE962" s="153"/>
      <c r="AF962" s="153"/>
      <c r="AG962" s="153"/>
      <c r="AH962" s="151"/>
      <c r="AI962" s="156"/>
      <c r="AJ962" s="156"/>
      <c r="AK962" s="156"/>
      <c r="AL962" s="156"/>
      <c r="AM962" s="156"/>
      <c r="AN962" s="156"/>
      <c r="AO962" s="157"/>
      <c r="AP962" s="158"/>
      <c r="AQ962" s="158"/>
      <c r="AR962" s="158"/>
      <c r="AS962" s="158"/>
      <c r="AT962" s="158"/>
      <c r="AU962" s="158"/>
      <c r="AV962" s="158"/>
      <c r="AW962" s="178" t="str">
        <f>IF('DATA - Baseline'!AW962="Relaxed",1,IF('DATA - Baseline'!AW962="Rushed",2,IF('DATA - Baseline'!AW962="Happy",3,IF('DATA - Baseline'!AW962="Tired",4,""))))</f>
        <v/>
      </c>
      <c r="AX962" s="178" t="str">
        <f>IF('DATA - Baseline'!AX962="Relaxed",1,IF('DATA - Baseline'!AX962="Rushed",2,IF('DATA - Baseline'!AX962="Happy",3,IF('DATA - Baseline'!AX962="Tired",4,""))))</f>
        <v/>
      </c>
      <c r="AY962" s="154"/>
      <c r="AZ962" s="314" t="str">
        <f>IF('DATA - Baseline'!AZ962="Yes",1,IF('DATA - Baseline'!AZ962="No",2,""))</f>
        <v/>
      </c>
      <c r="BA962" s="273"/>
      <c r="BB962" s="159"/>
      <c r="BC962" s="159"/>
      <c r="BE962" s="175"/>
    </row>
    <row r="963" spans="1:57" s="132" customFormat="1" ht="15" x14ac:dyDescent="0.3">
      <c r="A963" s="148"/>
      <c r="B963" s="149"/>
      <c r="C963" s="236" t="str">
        <f t="shared" si="14"/>
        <v/>
      </c>
      <c r="D963" s="198" t="str">
        <f>IF('DATA - Baseline'!D963="","",'DATA - Baseline'!D963)</f>
        <v/>
      </c>
      <c r="E963" s="178" t="str">
        <f>IF('DATA - Baseline'!E963="","",'DATA - Baseline'!E963)</f>
        <v/>
      </c>
      <c r="F963" s="178" t="str">
        <f>IF('DATA - Baseline'!F963="","",'DATA - Baseline'!F963)</f>
        <v/>
      </c>
      <c r="G963" s="178" t="str">
        <f>IF('DATA - Baseline'!G962="","",INDEX(Codes,MATCH('DATA - Baseline'!G962,Modes,0)))</f>
        <v/>
      </c>
      <c r="H963" s="178"/>
      <c r="I963" s="178" t="str">
        <f>IF('DATA - Baseline'!I963="","",INDEX(Codes,MATCH('DATA - Baseline'!I963,Modes,0)))</f>
        <v/>
      </c>
      <c r="J963" s="134"/>
      <c r="K963" s="192" t="str">
        <f>IF('DATA - Baseline'!K963=0,"",IF('DATA - Baseline'!K963="","",'DATA - Baseline'!K963))</f>
        <v/>
      </c>
      <c r="L963" s="192" t="str">
        <f>IF('DATA - Baseline'!L963="Yes",1,IF('DATA - Baseline'!L963="No",2,""))</f>
        <v/>
      </c>
      <c r="M963" s="192" t="str">
        <f>IF('DATA - Baseline'!M963="Yes",1,IF('DATA - Baseline'!M963="No",2,""))</f>
        <v/>
      </c>
      <c r="N963" s="178" t="str">
        <f>IF('DATA - Baseline'!N963="Relaxed",1,IF('DATA - Baseline'!N963="Rushed",2,IF('DATA - Baseline'!N963="Happy",3,IF('DATA - Baseline'!N963="Frustrated",4,IF('DATA - Baseline'!N963="Other",5,"")))))</f>
        <v/>
      </c>
      <c r="O963" s="176"/>
      <c r="P963" s="178" t="str">
        <f>IF('DATA - Baseline'!P963="","",'DATA - Baseline'!P963)</f>
        <v/>
      </c>
      <c r="Q963" s="178" t="str">
        <f>IF('DATA - Baseline'!Q963="Boy",1,IF('DATA - Baseline'!Q963="Girl",2,""))</f>
        <v/>
      </c>
      <c r="R963" s="192" t="str">
        <f>IF('DATA - Baseline'!R963&gt;0,'DATA - Baseline'!R963,"")</f>
        <v/>
      </c>
      <c r="S963" s="178" t="str">
        <f>IF('DATA - Baseline'!S963="Less than 0.5km",1,IF('DATA - Baseline'!S963="0.51 to 1.59km",2,IF('DATA - Baseline'!S963="1.6 to 3km",3,IF('DATA - Baseline'!S963="Over 3km",4, ""))))</f>
        <v/>
      </c>
      <c r="T963" s="126"/>
      <c r="U963" s="135"/>
      <c r="V963" s="135"/>
      <c r="W963" s="135"/>
      <c r="X963" s="135"/>
      <c r="Y963" s="135"/>
      <c r="Z963" s="178" t="str">
        <f>IF('DATA - Baseline'!Z963="STRONGLY AGREE",1,IF('DATA - Baseline'!Z963="AGREE",2,IF('DATA - Baseline'!Z963="DISAGREE",3,IF('DATA - Baseline'!Z963="STRONGLY DISAGREE",4, ""))))</f>
        <v/>
      </c>
      <c r="AA963" s="178" t="str">
        <f>IF(C963="","",(IF(COUNTA('DATA - Baseline'!AB963:AV963)&gt;0,1,2)))</f>
        <v/>
      </c>
      <c r="AB963" s="152"/>
      <c r="AC963" s="153"/>
      <c r="AD963" s="153"/>
      <c r="AE963" s="153"/>
      <c r="AF963" s="153"/>
      <c r="AG963" s="153"/>
      <c r="AH963" s="151"/>
      <c r="AI963" s="156"/>
      <c r="AJ963" s="156"/>
      <c r="AK963" s="156"/>
      <c r="AL963" s="156"/>
      <c r="AM963" s="156"/>
      <c r="AN963" s="156"/>
      <c r="AO963" s="157"/>
      <c r="AP963" s="158"/>
      <c r="AQ963" s="158"/>
      <c r="AR963" s="158"/>
      <c r="AS963" s="158"/>
      <c r="AT963" s="158"/>
      <c r="AU963" s="158"/>
      <c r="AV963" s="158"/>
      <c r="AW963" s="178" t="str">
        <f>IF('DATA - Baseline'!AW963="Relaxed",1,IF('DATA - Baseline'!AW963="Rushed",2,IF('DATA - Baseline'!AW963="Happy",3,IF('DATA - Baseline'!AW963="Tired",4,""))))</f>
        <v/>
      </c>
      <c r="AX963" s="178" t="str">
        <f>IF('DATA - Baseline'!AX963="Relaxed",1,IF('DATA - Baseline'!AX963="Rushed",2,IF('DATA - Baseline'!AX963="Happy",3,IF('DATA - Baseline'!AX963="Tired",4,""))))</f>
        <v/>
      </c>
      <c r="AY963" s="154"/>
      <c r="AZ963" s="314" t="str">
        <f>IF('DATA - Baseline'!AZ963="Yes",1,IF('DATA - Baseline'!AZ963="No",2,""))</f>
        <v/>
      </c>
      <c r="BA963" s="273"/>
      <c r="BB963" s="159"/>
      <c r="BC963" s="159"/>
      <c r="BE963" s="175"/>
    </row>
    <row r="964" spans="1:57" s="132" customFormat="1" ht="15" x14ac:dyDescent="0.3">
      <c r="A964" s="148"/>
      <c r="B964" s="149"/>
      <c r="C964" s="236" t="str">
        <f t="shared" si="14"/>
        <v/>
      </c>
      <c r="D964" s="198" t="str">
        <f>IF('DATA - Baseline'!D964="","",'DATA - Baseline'!D964)</f>
        <v/>
      </c>
      <c r="E964" s="178" t="str">
        <f>IF('DATA - Baseline'!E964="","",'DATA - Baseline'!E964)</f>
        <v/>
      </c>
      <c r="F964" s="178" t="str">
        <f>IF('DATA - Baseline'!F964="","",'DATA - Baseline'!F964)</f>
        <v/>
      </c>
      <c r="G964" s="178" t="str">
        <f>IF('DATA - Baseline'!G963="","",INDEX(Codes,MATCH('DATA - Baseline'!G963,Modes,0)))</f>
        <v/>
      </c>
      <c r="H964" s="178"/>
      <c r="I964" s="178" t="str">
        <f>IF('DATA - Baseline'!I964="","",INDEX(Codes,MATCH('DATA - Baseline'!I964,Modes,0)))</f>
        <v/>
      </c>
      <c r="J964" s="134"/>
      <c r="K964" s="192" t="str">
        <f>IF('DATA - Baseline'!K964=0,"",IF('DATA - Baseline'!K964="","",'DATA - Baseline'!K964))</f>
        <v/>
      </c>
      <c r="L964" s="192" t="str">
        <f>IF('DATA - Baseline'!L964="Yes",1,IF('DATA - Baseline'!L964="No",2,""))</f>
        <v/>
      </c>
      <c r="M964" s="192" t="str">
        <f>IF('DATA - Baseline'!M964="Yes",1,IF('DATA - Baseline'!M964="No",2,""))</f>
        <v/>
      </c>
      <c r="N964" s="178" t="str">
        <f>IF('DATA - Baseline'!N964="Relaxed",1,IF('DATA - Baseline'!N964="Rushed",2,IF('DATA - Baseline'!N964="Happy",3,IF('DATA - Baseline'!N964="Frustrated",4,IF('DATA - Baseline'!N964="Other",5,"")))))</f>
        <v/>
      </c>
      <c r="O964" s="176"/>
      <c r="P964" s="178" t="str">
        <f>IF('DATA - Baseline'!P964="","",'DATA - Baseline'!P964)</f>
        <v/>
      </c>
      <c r="Q964" s="178" t="str">
        <f>IF('DATA - Baseline'!Q964="Boy",1,IF('DATA - Baseline'!Q964="Girl",2,""))</f>
        <v/>
      </c>
      <c r="R964" s="192" t="str">
        <f>IF('DATA - Baseline'!R964&gt;0,'DATA - Baseline'!R964,"")</f>
        <v/>
      </c>
      <c r="S964" s="178" t="str">
        <f>IF('DATA - Baseline'!S964="Less than 0.5km",1,IF('DATA - Baseline'!S964="0.51 to 1.59km",2,IF('DATA - Baseline'!S964="1.6 to 3km",3,IF('DATA - Baseline'!S964="Over 3km",4, ""))))</f>
        <v/>
      </c>
      <c r="T964" s="126"/>
      <c r="U964" s="135"/>
      <c r="V964" s="135"/>
      <c r="W964" s="135"/>
      <c r="X964" s="135"/>
      <c r="Y964" s="135"/>
      <c r="Z964" s="178" t="str">
        <f>IF('DATA - Baseline'!Z964="STRONGLY AGREE",1,IF('DATA - Baseline'!Z964="AGREE",2,IF('DATA - Baseline'!Z964="DISAGREE",3,IF('DATA - Baseline'!Z964="STRONGLY DISAGREE",4, ""))))</f>
        <v/>
      </c>
      <c r="AA964" s="178" t="str">
        <f>IF(C964="","",(IF(COUNTA('DATA - Baseline'!AB964:AV964)&gt;0,1,2)))</f>
        <v/>
      </c>
      <c r="AB964" s="152"/>
      <c r="AC964" s="153"/>
      <c r="AD964" s="153"/>
      <c r="AE964" s="153"/>
      <c r="AF964" s="153"/>
      <c r="AG964" s="153"/>
      <c r="AH964" s="151"/>
      <c r="AI964" s="156"/>
      <c r="AJ964" s="156"/>
      <c r="AK964" s="156"/>
      <c r="AL964" s="156"/>
      <c r="AM964" s="156"/>
      <c r="AN964" s="156"/>
      <c r="AO964" s="157"/>
      <c r="AP964" s="158"/>
      <c r="AQ964" s="158"/>
      <c r="AR964" s="158"/>
      <c r="AS964" s="158"/>
      <c r="AT964" s="158"/>
      <c r="AU964" s="158"/>
      <c r="AV964" s="158"/>
      <c r="AW964" s="178" t="str">
        <f>IF('DATA - Baseline'!AW964="Relaxed",1,IF('DATA - Baseline'!AW964="Rushed",2,IF('DATA - Baseline'!AW964="Happy",3,IF('DATA - Baseline'!AW964="Tired",4,""))))</f>
        <v/>
      </c>
      <c r="AX964" s="178" t="str">
        <f>IF('DATA - Baseline'!AX964="Relaxed",1,IF('DATA - Baseline'!AX964="Rushed",2,IF('DATA - Baseline'!AX964="Happy",3,IF('DATA - Baseline'!AX964="Tired",4,""))))</f>
        <v/>
      </c>
      <c r="AY964" s="154"/>
      <c r="AZ964" s="314" t="str">
        <f>IF('DATA - Baseline'!AZ964="Yes",1,IF('DATA - Baseline'!AZ964="No",2,""))</f>
        <v/>
      </c>
      <c r="BA964" s="273"/>
      <c r="BB964" s="159"/>
      <c r="BC964" s="159"/>
      <c r="BE964" s="175"/>
    </row>
    <row r="965" spans="1:57" s="132" customFormat="1" ht="15" x14ac:dyDescent="0.3">
      <c r="A965" s="148"/>
      <c r="B965" s="149"/>
      <c r="C965" s="236" t="str">
        <f t="shared" si="14"/>
        <v/>
      </c>
      <c r="D965" s="198" t="str">
        <f>IF('DATA - Baseline'!D965="","",'DATA - Baseline'!D965)</f>
        <v/>
      </c>
      <c r="E965" s="178" t="str">
        <f>IF('DATA - Baseline'!E965="","",'DATA - Baseline'!E965)</f>
        <v/>
      </c>
      <c r="F965" s="178" t="str">
        <f>IF('DATA - Baseline'!F965="","",'DATA - Baseline'!F965)</f>
        <v/>
      </c>
      <c r="G965" s="178" t="str">
        <f>IF('DATA - Baseline'!G964="","",INDEX(Codes,MATCH('DATA - Baseline'!G964,Modes,0)))</f>
        <v/>
      </c>
      <c r="H965" s="178"/>
      <c r="I965" s="178" t="str">
        <f>IF('DATA - Baseline'!I965="","",INDEX(Codes,MATCH('DATA - Baseline'!I965,Modes,0)))</f>
        <v/>
      </c>
      <c r="J965" s="134"/>
      <c r="K965" s="192" t="str">
        <f>IF('DATA - Baseline'!K965=0,"",IF('DATA - Baseline'!K965="","",'DATA - Baseline'!K965))</f>
        <v/>
      </c>
      <c r="L965" s="192" t="str">
        <f>IF('DATA - Baseline'!L965="Yes",1,IF('DATA - Baseline'!L965="No",2,""))</f>
        <v/>
      </c>
      <c r="M965" s="192" t="str">
        <f>IF('DATA - Baseline'!M965="Yes",1,IF('DATA - Baseline'!M965="No",2,""))</f>
        <v/>
      </c>
      <c r="N965" s="178" t="str">
        <f>IF('DATA - Baseline'!N965="Relaxed",1,IF('DATA - Baseline'!N965="Rushed",2,IF('DATA - Baseline'!N965="Happy",3,IF('DATA - Baseline'!N965="Frustrated",4,IF('DATA - Baseline'!N965="Other",5,"")))))</f>
        <v/>
      </c>
      <c r="O965" s="176"/>
      <c r="P965" s="178" t="str">
        <f>IF('DATA - Baseline'!P965="","",'DATA - Baseline'!P965)</f>
        <v/>
      </c>
      <c r="Q965" s="178" t="str">
        <f>IF('DATA - Baseline'!Q965="Boy",1,IF('DATA - Baseline'!Q965="Girl",2,""))</f>
        <v/>
      </c>
      <c r="R965" s="192" t="str">
        <f>IF('DATA - Baseline'!R965&gt;0,'DATA - Baseline'!R965,"")</f>
        <v/>
      </c>
      <c r="S965" s="178" t="str">
        <f>IF('DATA - Baseline'!S965="Less than 0.5km",1,IF('DATA - Baseline'!S965="0.51 to 1.59km",2,IF('DATA - Baseline'!S965="1.6 to 3km",3,IF('DATA - Baseline'!S965="Over 3km",4, ""))))</f>
        <v/>
      </c>
      <c r="T965" s="126"/>
      <c r="U965" s="135"/>
      <c r="V965" s="135"/>
      <c r="W965" s="135"/>
      <c r="X965" s="135"/>
      <c r="Y965" s="135"/>
      <c r="Z965" s="178" t="str">
        <f>IF('DATA - Baseline'!Z965="STRONGLY AGREE",1,IF('DATA - Baseline'!Z965="AGREE",2,IF('DATA - Baseline'!Z965="DISAGREE",3,IF('DATA - Baseline'!Z965="STRONGLY DISAGREE",4, ""))))</f>
        <v/>
      </c>
      <c r="AA965" s="178" t="str">
        <f>IF(C965="","",(IF(COUNTA('DATA - Baseline'!AB965:AV965)&gt;0,1,2)))</f>
        <v/>
      </c>
      <c r="AB965" s="152"/>
      <c r="AC965" s="153"/>
      <c r="AD965" s="153"/>
      <c r="AE965" s="153"/>
      <c r="AF965" s="153"/>
      <c r="AG965" s="153"/>
      <c r="AH965" s="151"/>
      <c r="AI965" s="156"/>
      <c r="AJ965" s="156"/>
      <c r="AK965" s="156"/>
      <c r="AL965" s="156"/>
      <c r="AM965" s="156"/>
      <c r="AN965" s="156"/>
      <c r="AO965" s="157"/>
      <c r="AP965" s="158"/>
      <c r="AQ965" s="158"/>
      <c r="AR965" s="158"/>
      <c r="AS965" s="158"/>
      <c r="AT965" s="158"/>
      <c r="AU965" s="158"/>
      <c r="AV965" s="158"/>
      <c r="AW965" s="178" t="str">
        <f>IF('DATA - Baseline'!AW965="Relaxed",1,IF('DATA - Baseline'!AW965="Rushed",2,IF('DATA - Baseline'!AW965="Happy",3,IF('DATA - Baseline'!AW965="Tired",4,""))))</f>
        <v/>
      </c>
      <c r="AX965" s="178" t="str">
        <f>IF('DATA - Baseline'!AX965="Relaxed",1,IF('DATA - Baseline'!AX965="Rushed",2,IF('DATA - Baseline'!AX965="Happy",3,IF('DATA - Baseline'!AX965="Tired",4,""))))</f>
        <v/>
      </c>
      <c r="AY965" s="154"/>
      <c r="AZ965" s="314" t="str">
        <f>IF('DATA - Baseline'!AZ965="Yes",1,IF('DATA - Baseline'!AZ965="No",2,""))</f>
        <v/>
      </c>
      <c r="BA965" s="273"/>
      <c r="BB965" s="159"/>
      <c r="BC965" s="159"/>
      <c r="BE965" s="175"/>
    </row>
    <row r="966" spans="1:57" s="132" customFormat="1" ht="15" x14ac:dyDescent="0.3">
      <c r="A966" s="148"/>
      <c r="B966" s="149"/>
      <c r="C966" s="236" t="str">
        <f t="shared" ref="C966:C1002" si="15">IF(D966="","",C965+1)</f>
        <v/>
      </c>
      <c r="D966" s="198" t="str">
        <f>IF('DATA - Baseline'!D966="","",'DATA - Baseline'!D966)</f>
        <v/>
      </c>
      <c r="E966" s="178" t="str">
        <f>IF('DATA - Baseline'!E966="","",'DATA - Baseline'!E966)</f>
        <v/>
      </c>
      <c r="F966" s="178" t="str">
        <f>IF('DATA - Baseline'!F966="","",'DATA - Baseline'!F966)</f>
        <v/>
      </c>
      <c r="G966" s="178" t="str">
        <f>IF('DATA - Baseline'!G965="","",INDEX(Codes,MATCH('DATA - Baseline'!G965,Modes,0)))</f>
        <v/>
      </c>
      <c r="H966" s="178"/>
      <c r="I966" s="178" t="str">
        <f>IF('DATA - Baseline'!I966="","",INDEX(Codes,MATCH('DATA - Baseline'!I966,Modes,0)))</f>
        <v/>
      </c>
      <c r="J966" s="134"/>
      <c r="K966" s="192" t="str">
        <f>IF('DATA - Baseline'!K966=0,"",IF('DATA - Baseline'!K966="","",'DATA - Baseline'!K966))</f>
        <v/>
      </c>
      <c r="L966" s="192" t="str">
        <f>IF('DATA - Baseline'!L966="Yes",1,IF('DATA - Baseline'!L966="No",2,""))</f>
        <v/>
      </c>
      <c r="M966" s="192" t="str">
        <f>IF('DATA - Baseline'!M966="Yes",1,IF('DATA - Baseline'!M966="No",2,""))</f>
        <v/>
      </c>
      <c r="N966" s="178" t="str">
        <f>IF('DATA - Baseline'!N966="Relaxed",1,IF('DATA - Baseline'!N966="Rushed",2,IF('DATA - Baseline'!N966="Happy",3,IF('DATA - Baseline'!N966="Frustrated",4,IF('DATA - Baseline'!N966="Other",5,"")))))</f>
        <v/>
      </c>
      <c r="O966" s="176"/>
      <c r="P966" s="178" t="str">
        <f>IF('DATA - Baseline'!P966="","",'DATA - Baseline'!P966)</f>
        <v/>
      </c>
      <c r="Q966" s="178" t="str">
        <f>IF('DATA - Baseline'!Q966="Boy",1,IF('DATA - Baseline'!Q966="Girl",2,""))</f>
        <v/>
      </c>
      <c r="R966" s="192" t="str">
        <f>IF('DATA - Baseline'!R966&gt;0,'DATA - Baseline'!R966,"")</f>
        <v/>
      </c>
      <c r="S966" s="178" t="str">
        <f>IF('DATA - Baseline'!S966="Less than 0.5km",1,IF('DATA - Baseline'!S966="0.51 to 1.59km",2,IF('DATA - Baseline'!S966="1.6 to 3km",3,IF('DATA - Baseline'!S966="Over 3km",4, ""))))</f>
        <v/>
      </c>
      <c r="T966" s="126"/>
      <c r="U966" s="135"/>
      <c r="V966" s="135"/>
      <c r="W966" s="135"/>
      <c r="X966" s="135"/>
      <c r="Y966" s="135"/>
      <c r="Z966" s="178" t="str">
        <f>IF('DATA - Baseline'!Z966="STRONGLY AGREE",1,IF('DATA - Baseline'!Z966="AGREE",2,IF('DATA - Baseline'!Z966="DISAGREE",3,IF('DATA - Baseline'!Z966="STRONGLY DISAGREE",4, ""))))</f>
        <v/>
      </c>
      <c r="AA966" s="178" t="str">
        <f>IF(C966="","",(IF(COUNTA('DATA - Baseline'!AB966:AV966)&gt;0,1,2)))</f>
        <v/>
      </c>
      <c r="AB966" s="152"/>
      <c r="AC966" s="153"/>
      <c r="AD966" s="153"/>
      <c r="AE966" s="153"/>
      <c r="AF966" s="153"/>
      <c r="AG966" s="153"/>
      <c r="AH966" s="151"/>
      <c r="AI966" s="156"/>
      <c r="AJ966" s="156"/>
      <c r="AK966" s="156"/>
      <c r="AL966" s="156"/>
      <c r="AM966" s="156"/>
      <c r="AN966" s="156"/>
      <c r="AO966" s="157"/>
      <c r="AP966" s="158"/>
      <c r="AQ966" s="158"/>
      <c r="AR966" s="158"/>
      <c r="AS966" s="158"/>
      <c r="AT966" s="158"/>
      <c r="AU966" s="158"/>
      <c r="AV966" s="158"/>
      <c r="AW966" s="178" t="str">
        <f>IF('DATA - Baseline'!AW966="Relaxed",1,IF('DATA - Baseline'!AW966="Rushed",2,IF('DATA - Baseline'!AW966="Happy",3,IF('DATA - Baseline'!AW966="Tired",4,""))))</f>
        <v/>
      </c>
      <c r="AX966" s="178" t="str">
        <f>IF('DATA - Baseline'!AX966="Relaxed",1,IF('DATA - Baseline'!AX966="Rushed",2,IF('DATA - Baseline'!AX966="Happy",3,IF('DATA - Baseline'!AX966="Tired",4,""))))</f>
        <v/>
      </c>
      <c r="AY966" s="154"/>
      <c r="AZ966" s="314" t="str">
        <f>IF('DATA - Baseline'!AZ966="Yes",1,IF('DATA - Baseline'!AZ966="No",2,""))</f>
        <v/>
      </c>
      <c r="BA966" s="273"/>
      <c r="BB966" s="159"/>
      <c r="BC966" s="159"/>
      <c r="BE966" s="175"/>
    </row>
    <row r="967" spans="1:57" s="132" customFormat="1" ht="15" x14ac:dyDescent="0.3">
      <c r="A967" s="148"/>
      <c r="B967" s="149"/>
      <c r="C967" s="236" t="str">
        <f t="shared" si="15"/>
        <v/>
      </c>
      <c r="D967" s="198" t="str">
        <f>IF('DATA - Baseline'!D967="","",'DATA - Baseline'!D967)</f>
        <v/>
      </c>
      <c r="E967" s="178" t="str">
        <f>IF('DATA - Baseline'!E967="","",'DATA - Baseline'!E967)</f>
        <v/>
      </c>
      <c r="F967" s="178" t="str">
        <f>IF('DATA - Baseline'!F967="","",'DATA - Baseline'!F967)</f>
        <v/>
      </c>
      <c r="G967" s="178" t="str">
        <f>IF('DATA - Baseline'!G966="","",INDEX(Codes,MATCH('DATA - Baseline'!G966,Modes,0)))</f>
        <v/>
      </c>
      <c r="H967" s="178"/>
      <c r="I967" s="178" t="str">
        <f>IF('DATA - Baseline'!I967="","",INDEX(Codes,MATCH('DATA - Baseline'!I967,Modes,0)))</f>
        <v/>
      </c>
      <c r="J967" s="134"/>
      <c r="K967" s="192" t="str">
        <f>IF('DATA - Baseline'!K967=0,"",IF('DATA - Baseline'!K967="","",'DATA - Baseline'!K967))</f>
        <v/>
      </c>
      <c r="L967" s="192" t="str">
        <f>IF('DATA - Baseline'!L967="Yes",1,IF('DATA - Baseline'!L967="No",2,""))</f>
        <v/>
      </c>
      <c r="M967" s="192" t="str">
        <f>IF('DATA - Baseline'!M967="Yes",1,IF('DATA - Baseline'!M967="No",2,""))</f>
        <v/>
      </c>
      <c r="N967" s="178" t="str">
        <f>IF('DATA - Baseline'!N967="Relaxed",1,IF('DATA - Baseline'!N967="Rushed",2,IF('DATA - Baseline'!N967="Happy",3,IF('DATA - Baseline'!N967="Frustrated",4,IF('DATA - Baseline'!N967="Other",5,"")))))</f>
        <v/>
      </c>
      <c r="O967" s="176"/>
      <c r="P967" s="178" t="str">
        <f>IF('DATA - Baseline'!P967="","",'DATA - Baseline'!P967)</f>
        <v/>
      </c>
      <c r="Q967" s="178" t="str">
        <f>IF('DATA - Baseline'!Q967="Boy",1,IF('DATA - Baseline'!Q967="Girl",2,""))</f>
        <v/>
      </c>
      <c r="R967" s="192" t="str">
        <f>IF('DATA - Baseline'!R967&gt;0,'DATA - Baseline'!R967,"")</f>
        <v/>
      </c>
      <c r="S967" s="178" t="str">
        <f>IF('DATA - Baseline'!S967="Less than 0.5km",1,IF('DATA - Baseline'!S967="0.51 to 1.59km",2,IF('DATA - Baseline'!S967="1.6 to 3km",3,IF('DATA - Baseline'!S967="Over 3km",4, ""))))</f>
        <v/>
      </c>
      <c r="T967" s="126"/>
      <c r="U967" s="135"/>
      <c r="V967" s="135"/>
      <c r="W967" s="135"/>
      <c r="X967" s="135"/>
      <c r="Y967" s="135"/>
      <c r="Z967" s="178" t="str">
        <f>IF('DATA - Baseline'!Z967="STRONGLY AGREE",1,IF('DATA - Baseline'!Z967="AGREE",2,IF('DATA - Baseline'!Z967="DISAGREE",3,IF('DATA - Baseline'!Z967="STRONGLY DISAGREE",4, ""))))</f>
        <v/>
      </c>
      <c r="AA967" s="178" t="str">
        <f>IF(C967="","",(IF(COUNTA('DATA - Baseline'!AB967:AV967)&gt;0,1,2)))</f>
        <v/>
      </c>
      <c r="AB967" s="152"/>
      <c r="AC967" s="153"/>
      <c r="AD967" s="153"/>
      <c r="AE967" s="153"/>
      <c r="AF967" s="153"/>
      <c r="AG967" s="153"/>
      <c r="AH967" s="151"/>
      <c r="AI967" s="156"/>
      <c r="AJ967" s="156"/>
      <c r="AK967" s="156"/>
      <c r="AL967" s="156"/>
      <c r="AM967" s="156"/>
      <c r="AN967" s="156"/>
      <c r="AO967" s="157"/>
      <c r="AP967" s="158"/>
      <c r="AQ967" s="158"/>
      <c r="AR967" s="158"/>
      <c r="AS967" s="158"/>
      <c r="AT967" s="158"/>
      <c r="AU967" s="158"/>
      <c r="AV967" s="158"/>
      <c r="AW967" s="178" t="str">
        <f>IF('DATA - Baseline'!AW967="Relaxed",1,IF('DATA - Baseline'!AW967="Rushed",2,IF('DATA - Baseline'!AW967="Happy",3,IF('DATA - Baseline'!AW967="Tired",4,""))))</f>
        <v/>
      </c>
      <c r="AX967" s="178" t="str">
        <f>IF('DATA - Baseline'!AX967="Relaxed",1,IF('DATA - Baseline'!AX967="Rushed",2,IF('DATA - Baseline'!AX967="Happy",3,IF('DATA - Baseline'!AX967="Tired",4,""))))</f>
        <v/>
      </c>
      <c r="AY967" s="154"/>
      <c r="AZ967" s="314" t="str">
        <f>IF('DATA - Baseline'!AZ967="Yes",1,IF('DATA - Baseline'!AZ967="No",2,""))</f>
        <v/>
      </c>
      <c r="BA967" s="273"/>
      <c r="BB967" s="159"/>
      <c r="BC967" s="159"/>
      <c r="BE967" s="175"/>
    </row>
    <row r="968" spans="1:57" s="132" customFormat="1" ht="15" x14ac:dyDescent="0.3">
      <c r="A968" s="148"/>
      <c r="B968" s="149"/>
      <c r="C968" s="236" t="str">
        <f t="shared" si="15"/>
        <v/>
      </c>
      <c r="D968" s="198" t="str">
        <f>IF('DATA - Baseline'!D968="","",'DATA - Baseline'!D968)</f>
        <v/>
      </c>
      <c r="E968" s="178" t="str">
        <f>IF('DATA - Baseline'!E968="","",'DATA - Baseline'!E968)</f>
        <v/>
      </c>
      <c r="F968" s="178" t="str">
        <f>IF('DATA - Baseline'!F968="","",'DATA - Baseline'!F968)</f>
        <v/>
      </c>
      <c r="G968" s="178" t="str">
        <f>IF('DATA - Baseline'!G967="","",INDEX(Codes,MATCH('DATA - Baseline'!G967,Modes,0)))</f>
        <v/>
      </c>
      <c r="H968" s="178"/>
      <c r="I968" s="178" t="str">
        <f>IF('DATA - Baseline'!I968="","",INDEX(Codes,MATCH('DATA - Baseline'!I968,Modes,0)))</f>
        <v/>
      </c>
      <c r="J968" s="134"/>
      <c r="K968" s="192" t="str">
        <f>IF('DATA - Baseline'!K968=0,"",IF('DATA - Baseline'!K968="","",'DATA - Baseline'!K968))</f>
        <v/>
      </c>
      <c r="L968" s="192" t="str">
        <f>IF('DATA - Baseline'!L968="Yes",1,IF('DATA - Baseline'!L968="No",2,""))</f>
        <v/>
      </c>
      <c r="M968" s="192" t="str">
        <f>IF('DATA - Baseline'!M968="Yes",1,IF('DATA - Baseline'!M968="No",2,""))</f>
        <v/>
      </c>
      <c r="N968" s="178" t="str">
        <f>IF('DATA - Baseline'!N968="Relaxed",1,IF('DATA - Baseline'!N968="Rushed",2,IF('DATA - Baseline'!N968="Happy",3,IF('DATA - Baseline'!N968="Frustrated",4,IF('DATA - Baseline'!N968="Other",5,"")))))</f>
        <v/>
      </c>
      <c r="O968" s="176"/>
      <c r="P968" s="178" t="str">
        <f>IF('DATA - Baseline'!P968="","",'DATA - Baseline'!P968)</f>
        <v/>
      </c>
      <c r="Q968" s="178" t="str">
        <f>IF('DATA - Baseline'!Q968="Boy",1,IF('DATA - Baseline'!Q968="Girl",2,""))</f>
        <v/>
      </c>
      <c r="R968" s="192" t="str">
        <f>IF('DATA - Baseline'!R968&gt;0,'DATA - Baseline'!R968,"")</f>
        <v/>
      </c>
      <c r="S968" s="178" t="str">
        <f>IF('DATA - Baseline'!S968="Less than 0.5km",1,IF('DATA - Baseline'!S968="0.51 to 1.59km",2,IF('DATA - Baseline'!S968="1.6 to 3km",3,IF('DATA - Baseline'!S968="Over 3km",4, ""))))</f>
        <v/>
      </c>
      <c r="T968" s="126"/>
      <c r="U968" s="135"/>
      <c r="V968" s="135"/>
      <c r="W968" s="135"/>
      <c r="X968" s="135"/>
      <c r="Y968" s="135"/>
      <c r="Z968" s="178" t="str">
        <f>IF('DATA - Baseline'!Z968="STRONGLY AGREE",1,IF('DATA - Baseline'!Z968="AGREE",2,IF('DATA - Baseline'!Z968="DISAGREE",3,IF('DATA - Baseline'!Z968="STRONGLY DISAGREE",4, ""))))</f>
        <v/>
      </c>
      <c r="AA968" s="178" t="str">
        <f>IF(C968="","",(IF(COUNTA('DATA - Baseline'!AB968:AV968)&gt;0,1,2)))</f>
        <v/>
      </c>
      <c r="AB968" s="152"/>
      <c r="AC968" s="153"/>
      <c r="AD968" s="153"/>
      <c r="AE968" s="153"/>
      <c r="AF968" s="153"/>
      <c r="AG968" s="153"/>
      <c r="AH968" s="151"/>
      <c r="AI968" s="156"/>
      <c r="AJ968" s="156"/>
      <c r="AK968" s="156"/>
      <c r="AL968" s="156"/>
      <c r="AM968" s="156"/>
      <c r="AN968" s="156"/>
      <c r="AO968" s="157"/>
      <c r="AP968" s="158"/>
      <c r="AQ968" s="158"/>
      <c r="AR968" s="158"/>
      <c r="AS968" s="158"/>
      <c r="AT968" s="158"/>
      <c r="AU968" s="158"/>
      <c r="AV968" s="158"/>
      <c r="AW968" s="178" t="str">
        <f>IF('DATA - Baseline'!AW968="Relaxed",1,IF('DATA - Baseline'!AW968="Rushed",2,IF('DATA - Baseline'!AW968="Happy",3,IF('DATA - Baseline'!AW968="Tired",4,""))))</f>
        <v/>
      </c>
      <c r="AX968" s="178" t="str">
        <f>IF('DATA - Baseline'!AX968="Relaxed",1,IF('DATA - Baseline'!AX968="Rushed",2,IF('DATA - Baseline'!AX968="Happy",3,IF('DATA - Baseline'!AX968="Tired",4,""))))</f>
        <v/>
      </c>
      <c r="AY968" s="154"/>
      <c r="AZ968" s="314" t="str">
        <f>IF('DATA - Baseline'!AZ968="Yes",1,IF('DATA - Baseline'!AZ968="No",2,""))</f>
        <v/>
      </c>
      <c r="BA968" s="273"/>
      <c r="BB968" s="159"/>
      <c r="BC968" s="159"/>
      <c r="BE968" s="175"/>
    </row>
    <row r="969" spans="1:57" s="132" customFormat="1" ht="15" x14ac:dyDescent="0.3">
      <c r="A969" s="148"/>
      <c r="B969" s="149"/>
      <c r="C969" s="236" t="str">
        <f t="shared" si="15"/>
        <v/>
      </c>
      <c r="D969" s="198" t="str">
        <f>IF('DATA - Baseline'!D969="","",'DATA - Baseline'!D969)</f>
        <v/>
      </c>
      <c r="E969" s="178" t="str">
        <f>IF('DATA - Baseline'!E969="","",'DATA - Baseline'!E969)</f>
        <v/>
      </c>
      <c r="F969" s="178" t="str">
        <f>IF('DATA - Baseline'!F969="","",'DATA - Baseline'!F969)</f>
        <v/>
      </c>
      <c r="G969" s="178" t="str">
        <f>IF('DATA - Baseline'!G968="","",INDEX(Codes,MATCH('DATA - Baseline'!G968,Modes,0)))</f>
        <v/>
      </c>
      <c r="H969" s="178"/>
      <c r="I969" s="178" t="str">
        <f>IF('DATA - Baseline'!I969="","",INDEX(Codes,MATCH('DATA - Baseline'!I969,Modes,0)))</f>
        <v/>
      </c>
      <c r="J969" s="134"/>
      <c r="K969" s="192" t="str">
        <f>IF('DATA - Baseline'!K969=0,"",IF('DATA - Baseline'!K969="","",'DATA - Baseline'!K969))</f>
        <v/>
      </c>
      <c r="L969" s="192" t="str">
        <f>IF('DATA - Baseline'!L969="Yes",1,IF('DATA - Baseline'!L969="No",2,""))</f>
        <v/>
      </c>
      <c r="M969" s="192" t="str">
        <f>IF('DATA - Baseline'!M969="Yes",1,IF('DATA - Baseline'!M969="No",2,""))</f>
        <v/>
      </c>
      <c r="N969" s="178" t="str">
        <f>IF('DATA - Baseline'!N969="Relaxed",1,IF('DATA - Baseline'!N969="Rushed",2,IF('DATA - Baseline'!N969="Happy",3,IF('DATA - Baseline'!N969="Frustrated",4,IF('DATA - Baseline'!N969="Other",5,"")))))</f>
        <v/>
      </c>
      <c r="O969" s="176"/>
      <c r="P969" s="178" t="str">
        <f>IF('DATA - Baseline'!P969="","",'DATA - Baseline'!P969)</f>
        <v/>
      </c>
      <c r="Q969" s="178" t="str">
        <f>IF('DATA - Baseline'!Q969="Boy",1,IF('DATA - Baseline'!Q969="Girl",2,""))</f>
        <v/>
      </c>
      <c r="R969" s="192" t="str">
        <f>IF('DATA - Baseline'!R969&gt;0,'DATA - Baseline'!R969,"")</f>
        <v/>
      </c>
      <c r="S969" s="178" t="str">
        <f>IF('DATA - Baseline'!S969="Less than 0.5km",1,IF('DATA - Baseline'!S969="0.51 to 1.59km",2,IF('DATA - Baseline'!S969="1.6 to 3km",3,IF('DATA - Baseline'!S969="Over 3km",4, ""))))</f>
        <v/>
      </c>
      <c r="T969" s="126"/>
      <c r="U969" s="135"/>
      <c r="V969" s="135"/>
      <c r="W969" s="135"/>
      <c r="X969" s="135"/>
      <c r="Y969" s="135"/>
      <c r="Z969" s="178" t="str">
        <f>IF('DATA - Baseline'!Z969="STRONGLY AGREE",1,IF('DATA - Baseline'!Z969="AGREE",2,IF('DATA - Baseline'!Z969="DISAGREE",3,IF('DATA - Baseline'!Z969="STRONGLY DISAGREE",4, ""))))</f>
        <v/>
      </c>
      <c r="AA969" s="178" t="str">
        <f>IF(C969="","",(IF(COUNTA('DATA - Baseline'!AB969:AV969)&gt;0,1,2)))</f>
        <v/>
      </c>
      <c r="AB969" s="152"/>
      <c r="AC969" s="153"/>
      <c r="AD969" s="153"/>
      <c r="AE969" s="153"/>
      <c r="AF969" s="153"/>
      <c r="AG969" s="153"/>
      <c r="AH969" s="151"/>
      <c r="AI969" s="156"/>
      <c r="AJ969" s="156"/>
      <c r="AK969" s="156"/>
      <c r="AL969" s="156"/>
      <c r="AM969" s="156"/>
      <c r="AN969" s="156"/>
      <c r="AO969" s="157"/>
      <c r="AP969" s="158"/>
      <c r="AQ969" s="158"/>
      <c r="AR969" s="158"/>
      <c r="AS969" s="158"/>
      <c r="AT969" s="158"/>
      <c r="AU969" s="158"/>
      <c r="AV969" s="158"/>
      <c r="AW969" s="178" t="str">
        <f>IF('DATA - Baseline'!AW969="Relaxed",1,IF('DATA - Baseline'!AW969="Rushed",2,IF('DATA - Baseline'!AW969="Happy",3,IF('DATA - Baseline'!AW969="Tired",4,""))))</f>
        <v/>
      </c>
      <c r="AX969" s="178" t="str">
        <f>IF('DATA - Baseline'!AX969="Relaxed",1,IF('DATA - Baseline'!AX969="Rushed",2,IF('DATA - Baseline'!AX969="Happy",3,IF('DATA - Baseline'!AX969="Tired",4,""))))</f>
        <v/>
      </c>
      <c r="AY969" s="154"/>
      <c r="AZ969" s="314" t="str">
        <f>IF('DATA - Baseline'!AZ969="Yes",1,IF('DATA - Baseline'!AZ969="No",2,""))</f>
        <v/>
      </c>
      <c r="BA969" s="273"/>
      <c r="BB969" s="159"/>
      <c r="BC969" s="159"/>
      <c r="BE969" s="175"/>
    </row>
    <row r="970" spans="1:57" s="132" customFormat="1" ht="15" x14ac:dyDescent="0.3">
      <c r="A970" s="148"/>
      <c r="B970" s="149"/>
      <c r="C970" s="236" t="str">
        <f t="shared" si="15"/>
        <v/>
      </c>
      <c r="D970" s="198" t="str">
        <f>IF('DATA - Baseline'!D970="","",'DATA - Baseline'!D970)</f>
        <v/>
      </c>
      <c r="E970" s="178" t="str">
        <f>IF('DATA - Baseline'!E970="","",'DATA - Baseline'!E970)</f>
        <v/>
      </c>
      <c r="F970" s="178" t="str">
        <f>IF('DATA - Baseline'!F970="","",'DATA - Baseline'!F970)</f>
        <v/>
      </c>
      <c r="G970" s="178" t="str">
        <f>IF('DATA - Baseline'!G969="","",INDEX(Codes,MATCH('DATA - Baseline'!G969,Modes,0)))</f>
        <v/>
      </c>
      <c r="H970" s="178"/>
      <c r="I970" s="178" t="str">
        <f>IF('DATA - Baseline'!I970="","",INDEX(Codes,MATCH('DATA - Baseline'!I970,Modes,0)))</f>
        <v/>
      </c>
      <c r="J970" s="134"/>
      <c r="K970" s="192" t="str">
        <f>IF('DATA - Baseline'!K970=0,"",IF('DATA - Baseline'!K970="","",'DATA - Baseline'!K970))</f>
        <v/>
      </c>
      <c r="L970" s="192" t="str">
        <f>IF('DATA - Baseline'!L970="Yes",1,IF('DATA - Baseline'!L970="No",2,""))</f>
        <v/>
      </c>
      <c r="M970" s="192" t="str">
        <f>IF('DATA - Baseline'!M970="Yes",1,IF('DATA - Baseline'!M970="No",2,""))</f>
        <v/>
      </c>
      <c r="N970" s="178" t="str">
        <f>IF('DATA - Baseline'!N970="Relaxed",1,IF('DATA - Baseline'!N970="Rushed",2,IF('DATA - Baseline'!N970="Happy",3,IF('DATA - Baseline'!N970="Frustrated",4,IF('DATA - Baseline'!N970="Other",5,"")))))</f>
        <v/>
      </c>
      <c r="O970" s="176"/>
      <c r="P970" s="178" t="str">
        <f>IF('DATA - Baseline'!P970="","",'DATA - Baseline'!P970)</f>
        <v/>
      </c>
      <c r="Q970" s="178" t="str">
        <f>IF('DATA - Baseline'!Q970="Boy",1,IF('DATA - Baseline'!Q970="Girl",2,""))</f>
        <v/>
      </c>
      <c r="R970" s="192" t="str">
        <f>IF('DATA - Baseline'!R970&gt;0,'DATA - Baseline'!R970,"")</f>
        <v/>
      </c>
      <c r="S970" s="178" t="str">
        <f>IF('DATA - Baseline'!S970="Less than 0.5km",1,IF('DATA - Baseline'!S970="0.51 to 1.59km",2,IF('DATA - Baseline'!S970="1.6 to 3km",3,IF('DATA - Baseline'!S970="Over 3km",4, ""))))</f>
        <v/>
      </c>
      <c r="T970" s="126"/>
      <c r="U970" s="135"/>
      <c r="V970" s="135"/>
      <c r="W970" s="135"/>
      <c r="X970" s="135"/>
      <c r="Y970" s="135"/>
      <c r="Z970" s="178" t="str">
        <f>IF('DATA - Baseline'!Z970="STRONGLY AGREE",1,IF('DATA - Baseline'!Z970="AGREE",2,IF('DATA - Baseline'!Z970="DISAGREE",3,IF('DATA - Baseline'!Z970="STRONGLY DISAGREE",4, ""))))</f>
        <v/>
      </c>
      <c r="AA970" s="178" t="str">
        <f>IF(C970="","",(IF(COUNTA('DATA - Baseline'!AB970:AV970)&gt;0,1,2)))</f>
        <v/>
      </c>
      <c r="AB970" s="152"/>
      <c r="AC970" s="153"/>
      <c r="AD970" s="153"/>
      <c r="AE970" s="153"/>
      <c r="AF970" s="153"/>
      <c r="AG970" s="153"/>
      <c r="AH970" s="151"/>
      <c r="AI970" s="156"/>
      <c r="AJ970" s="156"/>
      <c r="AK970" s="156"/>
      <c r="AL970" s="156"/>
      <c r="AM970" s="156"/>
      <c r="AN970" s="156"/>
      <c r="AO970" s="157"/>
      <c r="AP970" s="158"/>
      <c r="AQ970" s="158"/>
      <c r="AR970" s="158"/>
      <c r="AS970" s="158"/>
      <c r="AT970" s="158"/>
      <c r="AU970" s="158"/>
      <c r="AV970" s="158"/>
      <c r="AW970" s="178" t="str">
        <f>IF('DATA - Baseline'!AW970="Relaxed",1,IF('DATA - Baseline'!AW970="Rushed",2,IF('DATA - Baseline'!AW970="Happy",3,IF('DATA - Baseline'!AW970="Tired",4,""))))</f>
        <v/>
      </c>
      <c r="AX970" s="178" t="str">
        <f>IF('DATA - Baseline'!AX970="Relaxed",1,IF('DATA - Baseline'!AX970="Rushed",2,IF('DATA - Baseline'!AX970="Happy",3,IF('DATA - Baseline'!AX970="Tired",4,""))))</f>
        <v/>
      </c>
      <c r="AY970" s="154"/>
      <c r="AZ970" s="314" t="str">
        <f>IF('DATA - Baseline'!AZ970="Yes",1,IF('DATA - Baseline'!AZ970="No",2,""))</f>
        <v/>
      </c>
      <c r="BA970" s="273"/>
      <c r="BB970" s="159"/>
      <c r="BC970" s="159"/>
      <c r="BE970" s="175"/>
    </row>
    <row r="971" spans="1:57" s="132" customFormat="1" ht="15" x14ac:dyDescent="0.3">
      <c r="A971" s="148"/>
      <c r="B971" s="149"/>
      <c r="C971" s="236" t="str">
        <f t="shared" si="15"/>
        <v/>
      </c>
      <c r="D971" s="198" t="str">
        <f>IF('DATA - Baseline'!D971="","",'DATA - Baseline'!D971)</f>
        <v/>
      </c>
      <c r="E971" s="178" t="str">
        <f>IF('DATA - Baseline'!E971="","",'DATA - Baseline'!E971)</f>
        <v/>
      </c>
      <c r="F971" s="178" t="str">
        <f>IF('DATA - Baseline'!F971="","",'DATA - Baseline'!F971)</f>
        <v/>
      </c>
      <c r="G971" s="178" t="str">
        <f>IF('DATA - Baseline'!G970="","",INDEX(Codes,MATCH('DATA - Baseline'!G970,Modes,0)))</f>
        <v/>
      </c>
      <c r="H971" s="178"/>
      <c r="I971" s="178" t="str">
        <f>IF('DATA - Baseline'!I971="","",INDEX(Codes,MATCH('DATA - Baseline'!I971,Modes,0)))</f>
        <v/>
      </c>
      <c r="J971" s="134"/>
      <c r="K971" s="192" t="str">
        <f>IF('DATA - Baseline'!K971=0,"",IF('DATA - Baseline'!K971="","",'DATA - Baseline'!K971))</f>
        <v/>
      </c>
      <c r="L971" s="192" t="str">
        <f>IF('DATA - Baseline'!L971="Yes",1,IF('DATA - Baseline'!L971="No",2,""))</f>
        <v/>
      </c>
      <c r="M971" s="192" t="str">
        <f>IF('DATA - Baseline'!M971="Yes",1,IF('DATA - Baseline'!M971="No",2,""))</f>
        <v/>
      </c>
      <c r="N971" s="178" t="str">
        <f>IF('DATA - Baseline'!N971="Relaxed",1,IF('DATA - Baseline'!N971="Rushed",2,IF('DATA - Baseline'!N971="Happy",3,IF('DATA - Baseline'!N971="Frustrated",4,IF('DATA - Baseline'!N971="Other",5,"")))))</f>
        <v/>
      </c>
      <c r="O971" s="176"/>
      <c r="P971" s="178" t="str">
        <f>IF('DATA - Baseline'!P971="","",'DATA - Baseline'!P971)</f>
        <v/>
      </c>
      <c r="Q971" s="178" t="str">
        <f>IF('DATA - Baseline'!Q971="Boy",1,IF('DATA - Baseline'!Q971="Girl",2,""))</f>
        <v/>
      </c>
      <c r="R971" s="192" t="str">
        <f>IF('DATA - Baseline'!R971&gt;0,'DATA - Baseline'!R971,"")</f>
        <v/>
      </c>
      <c r="S971" s="178" t="str">
        <f>IF('DATA - Baseline'!S971="Less than 0.5km",1,IF('DATA - Baseline'!S971="0.51 to 1.59km",2,IF('DATA - Baseline'!S971="1.6 to 3km",3,IF('DATA - Baseline'!S971="Over 3km",4, ""))))</f>
        <v/>
      </c>
      <c r="T971" s="126"/>
      <c r="U971" s="135"/>
      <c r="V971" s="135"/>
      <c r="W971" s="135"/>
      <c r="X971" s="135"/>
      <c r="Y971" s="135"/>
      <c r="Z971" s="178" t="str">
        <f>IF('DATA - Baseline'!Z971="STRONGLY AGREE",1,IF('DATA - Baseline'!Z971="AGREE",2,IF('DATA - Baseline'!Z971="DISAGREE",3,IF('DATA - Baseline'!Z971="STRONGLY DISAGREE",4, ""))))</f>
        <v/>
      </c>
      <c r="AA971" s="178" t="str">
        <f>IF(C971="","",(IF(COUNTA('DATA - Baseline'!AB971:AV971)&gt;0,1,2)))</f>
        <v/>
      </c>
      <c r="AB971" s="152"/>
      <c r="AC971" s="153"/>
      <c r="AD971" s="153"/>
      <c r="AE971" s="153"/>
      <c r="AF971" s="153"/>
      <c r="AG971" s="153"/>
      <c r="AH971" s="151"/>
      <c r="AI971" s="156"/>
      <c r="AJ971" s="156"/>
      <c r="AK971" s="156"/>
      <c r="AL971" s="156"/>
      <c r="AM971" s="156"/>
      <c r="AN971" s="156"/>
      <c r="AO971" s="157"/>
      <c r="AP971" s="158"/>
      <c r="AQ971" s="158"/>
      <c r="AR971" s="158"/>
      <c r="AS971" s="158"/>
      <c r="AT971" s="158"/>
      <c r="AU971" s="158"/>
      <c r="AV971" s="158"/>
      <c r="AW971" s="178" t="str">
        <f>IF('DATA - Baseline'!AW971="Relaxed",1,IF('DATA - Baseline'!AW971="Rushed",2,IF('DATA - Baseline'!AW971="Happy",3,IF('DATA - Baseline'!AW971="Tired",4,""))))</f>
        <v/>
      </c>
      <c r="AX971" s="178" t="str">
        <f>IF('DATA - Baseline'!AX971="Relaxed",1,IF('DATA - Baseline'!AX971="Rushed",2,IF('DATA - Baseline'!AX971="Happy",3,IF('DATA - Baseline'!AX971="Tired",4,""))))</f>
        <v/>
      </c>
      <c r="AY971" s="154"/>
      <c r="AZ971" s="314" t="str">
        <f>IF('DATA - Baseline'!AZ971="Yes",1,IF('DATA - Baseline'!AZ971="No",2,""))</f>
        <v/>
      </c>
      <c r="BA971" s="273"/>
      <c r="BB971" s="159"/>
      <c r="BC971" s="159"/>
      <c r="BE971" s="175"/>
    </row>
    <row r="972" spans="1:57" s="132" customFormat="1" ht="15" x14ac:dyDescent="0.3">
      <c r="A972" s="148"/>
      <c r="B972" s="149"/>
      <c r="C972" s="236" t="str">
        <f t="shared" si="15"/>
        <v/>
      </c>
      <c r="D972" s="198" t="str">
        <f>IF('DATA - Baseline'!D972="","",'DATA - Baseline'!D972)</f>
        <v/>
      </c>
      <c r="E972" s="178" t="str">
        <f>IF('DATA - Baseline'!E972="","",'DATA - Baseline'!E972)</f>
        <v/>
      </c>
      <c r="F972" s="178" t="str">
        <f>IF('DATA - Baseline'!F972="","",'DATA - Baseline'!F972)</f>
        <v/>
      </c>
      <c r="G972" s="178" t="str">
        <f>IF('DATA - Baseline'!G971="","",INDEX(Codes,MATCH('DATA - Baseline'!G971,Modes,0)))</f>
        <v/>
      </c>
      <c r="H972" s="178"/>
      <c r="I972" s="178" t="str">
        <f>IF('DATA - Baseline'!I972="","",INDEX(Codes,MATCH('DATA - Baseline'!I972,Modes,0)))</f>
        <v/>
      </c>
      <c r="J972" s="134"/>
      <c r="K972" s="192" t="str">
        <f>IF('DATA - Baseline'!K972=0,"",IF('DATA - Baseline'!K972="","",'DATA - Baseline'!K972))</f>
        <v/>
      </c>
      <c r="L972" s="192" t="str">
        <f>IF('DATA - Baseline'!L972="Yes",1,IF('DATA - Baseline'!L972="No",2,""))</f>
        <v/>
      </c>
      <c r="M972" s="192" t="str">
        <f>IF('DATA - Baseline'!M972="Yes",1,IF('DATA - Baseline'!M972="No",2,""))</f>
        <v/>
      </c>
      <c r="N972" s="178" t="str">
        <f>IF('DATA - Baseline'!N972="Relaxed",1,IF('DATA - Baseline'!N972="Rushed",2,IF('DATA - Baseline'!N972="Happy",3,IF('DATA - Baseline'!N972="Frustrated",4,IF('DATA - Baseline'!N972="Other",5,"")))))</f>
        <v/>
      </c>
      <c r="O972" s="176"/>
      <c r="P972" s="178" t="str">
        <f>IF('DATA - Baseline'!P972="","",'DATA - Baseline'!P972)</f>
        <v/>
      </c>
      <c r="Q972" s="178" t="str">
        <f>IF('DATA - Baseline'!Q972="Boy",1,IF('DATA - Baseline'!Q972="Girl",2,""))</f>
        <v/>
      </c>
      <c r="R972" s="192" t="str">
        <f>IF('DATA - Baseline'!R972&gt;0,'DATA - Baseline'!R972,"")</f>
        <v/>
      </c>
      <c r="S972" s="178" t="str">
        <f>IF('DATA - Baseline'!S972="Less than 0.5km",1,IF('DATA - Baseline'!S972="0.51 to 1.59km",2,IF('DATA - Baseline'!S972="1.6 to 3km",3,IF('DATA - Baseline'!S972="Over 3km",4, ""))))</f>
        <v/>
      </c>
      <c r="T972" s="126"/>
      <c r="U972" s="135"/>
      <c r="V972" s="135"/>
      <c r="W972" s="135"/>
      <c r="X972" s="135"/>
      <c r="Y972" s="135"/>
      <c r="Z972" s="178" t="str">
        <f>IF('DATA - Baseline'!Z972="STRONGLY AGREE",1,IF('DATA - Baseline'!Z972="AGREE",2,IF('DATA - Baseline'!Z972="DISAGREE",3,IF('DATA - Baseline'!Z972="STRONGLY DISAGREE",4, ""))))</f>
        <v/>
      </c>
      <c r="AA972" s="178" t="str">
        <f>IF(C972="","",(IF(COUNTA('DATA - Baseline'!AB972:AV972)&gt;0,1,2)))</f>
        <v/>
      </c>
      <c r="AB972" s="152"/>
      <c r="AC972" s="153"/>
      <c r="AD972" s="153"/>
      <c r="AE972" s="153"/>
      <c r="AF972" s="153"/>
      <c r="AG972" s="153"/>
      <c r="AH972" s="151"/>
      <c r="AI972" s="156"/>
      <c r="AJ972" s="156"/>
      <c r="AK972" s="156"/>
      <c r="AL972" s="156"/>
      <c r="AM972" s="156"/>
      <c r="AN972" s="156"/>
      <c r="AO972" s="157"/>
      <c r="AP972" s="158"/>
      <c r="AQ972" s="158"/>
      <c r="AR972" s="158"/>
      <c r="AS972" s="158"/>
      <c r="AT972" s="158"/>
      <c r="AU972" s="158"/>
      <c r="AV972" s="158"/>
      <c r="AW972" s="178" t="str">
        <f>IF('DATA - Baseline'!AW972="Relaxed",1,IF('DATA - Baseline'!AW972="Rushed",2,IF('DATA - Baseline'!AW972="Happy",3,IF('DATA - Baseline'!AW972="Tired",4,""))))</f>
        <v/>
      </c>
      <c r="AX972" s="178" t="str">
        <f>IF('DATA - Baseline'!AX972="Relaxed",1,IF('DATA - Baseline'!AX972="Rushed",2,IF('DATA - Baseline'!AX972="Happy",3,IF('DATA - Baseline'!AX972="Tired",4,""))))</f>
        <v/>
      </c>
      <c r="AY972" s="154"/>
      <c r="AZ972" s="314" t="str">
        <f>IF('DATA - Baseline'!AZ972="Yes",1,IF('DATA - Baseline'!AZ972="No",2,""))</f>
        <v/>
      </c>
      <c r="BA972" s="273"/>
      <c r="BB972" s="159"/>
      <c r="BC972" s="159"/>
      <c r="BE972" s="175"/>
    </row>
    <row r="973" spans="1:57" s="132" customFormat="1" ht="15" x14ac:dyDescent="0.3">
      <c r="A973" s="148"/>
      <c r="B973" s="149"/>
      <c r="C973" s="236" t="str">
        <f t="shared" si="15"/>
        <v/>
      </c>
      <c r="D973" s="198" t="str">
        <f>IF('DATA - Baseline'!D973="","",'DATA - Baseline'!D973)</f>
        <v/>
      </c>
      <c r="E973" s="178" t="str">
        <f>IF('DATA - Baseline'!E973="","",'DATA - Baseline'!E973)</f>
        <v/>
      </c>
      <c r="F973" s="178" t="str">
        <f>IF('DATA - Baseline'!F973="","",'DATA - Baseline'!F973)</f>
        <v/>
      </c>
      <c r="G973" s="178" t="str">
        <f>IF('DATA - Baseline'!G972="","",INDEX(Codes,MATCH('DATA - Baseline'!G972,Modes,0)))</f>
        <v/>
      </c>
      <c r="H973" s="178"/>
      <c r="I973" s="178" t="str">
        <f>IF('DATA - Baseline'!I973="","",INDEX(Codes,MATCH('DATA - Baseline'!I973,Modes,0)))</f>
        <v/>
      </c>
      <c r="J973" s="134"/>
      <c r="K973" s="192" t="str">
        <f>IF('DATA - Baseline'!K973=0,"",IF('DATA - Baseline'!K973="","",'DATA - Baseline'!K973))</f>
        <v/>
      </c>
      <c r="L973" s="192" t="str">
        <f>IF('DATA - Baseline'!L973="Yes",1,IF('DATA - Baseline'!L973="No",2,""))</f>
        <v/>
      </c>
      <c r="M973" s="192" t="str">
        <f>IF('DATA - Baseline'!M973="Yes",1,IF('DATA - Baseline'!M973="No",2,""))</f>
        <v/>
      </c>
      <c r="N973" s="178" t="str">
        <f>IF('DATA - Baseline'!N973="Relaxed",1,IF('DATA - Baseline'!N973="Rushed",2,IF('DATA - Baseline'!N973="Happy",3,IF('DATA - Baseline'!N973="Frustrated",4,IF('DATA - Baseline'!N973="Other",5,"")))))</f>
        <v/>
      </c>
      <c r="O973" s="176"/>
      <c r="P973" s="178" t="str">
        <f>IF('DATA - Baseline'!P973="","",'DATA - Baseline'!P973)</f>
        <v/>
      </c>
      <c r="Q973" s="178" t="str">
        <f>IF('DATA - Baseline'!Q973="Boy",1,IF('DATA - Baseline'!Q973="Girl",2,""))</f>
        <v/>
      </c>
      <c r="R973" s="192" t="str">
        <f>IF('DATA - Baseline'!R973&gt;0,'DATA - Baseline'!R973,"")</f>
        <v/>
      </c>
      <c r="S973" s="178" t="str">
        <f>IF('DATA - Baseline'!S973="Less than 0.5km",1,IF('DATA - Baseline'!S973="0.51 to 1.59km",2,IF('DATA - Baseline'!S973="1.6 to 3km",3,IF('DATA - Baseline'!S973="Over 3km",4, ""))))</f>
        <v/>
      </c>
      <c r="T973" s="126"/>
      <c r="U973" s="135"/>
      <c r="V973" s="135"/>
      <c r="W973" s="135"/>
      <c r="X973" s="135"/>
      <c r="Y973" s="135"/>
      <c r="Z973" s="178" t="str">
        <f>IF('DATA - Baseline'!Z973="STRONGLY AGREE",1,IF('DATA - Baseline'!Z973="AGREE",2,IF('DATA - Baseline'!Z973="DISAGREE",3,IF('DATA - Baseline'!Z973="STRONGLY DISAGREE",4, ""))))</f>
        <v/>
      </c>
      <c r="AA973" s="178" t="str">
        <f>IF(C973="","",(IF(COUNTA('DATA - Baseline'!AB973:AV973)&gt;0,1,2)))</f>
        <v/>
      </c>
      <c r="AB973" s="152"/>
      <c r="AC973" s="153"/>
      <c r="AD973" s="153"/>
      <c r="AE973" s="153"/>
      <c r="AF973" s="153"/>
      <c r="AG973" s="153"/>
      <c r="AH973" s="151"/>
      <c r="AI973" s="156"/>
      <c r="AJ973" s="156"/>
      <c r="AK973" s="156"/>
      <c r="AL973" s="156"/>
      <c r="AM973" s="156"/>
      <c r="AN973" s="156"/>
      <c r="AO973" s="157"/>
      <c r="AP973" s="158"/>
      <c r="AQ973" s="158"/>
      <c r="AR973" s="158"/>
      <c r="AS973" s="158"/>
      <c r="AT973" s="158"/>
      <c r="AU973" s="158"/>
      <c r="AV973" s="158"/>
      <c r="AW973" s="178" t="str">
        <f>IF('DATA - Baseline'!AW973="Relaxed",1,IF('DATA - Baseline'!AW973="Rushed",2,IF('DATA - Baseline'!AW973="Happy",3,IF('DATA - Baseline'!AW973="Tired",4,""))))</f>
        <v/>
      </c>
      <c r="AX973" s="178" t="str">
        <f>IF('DATA - Baseline'!AX973="Relaxed",1,IF('DATA - Baseline'!AX973="Rushed",2,IF('DATA - Baseline'!AX973="Happy",3,IF('DATA - Baseline'!AX973="Tired",4,""))))</f>
        <v/>
      </c>
      <c r="AY973" s="154"/>
      <c r="AZ973" s="314" t="str">
        <f>IF('DATA - Baseline'!AZ973="Yes",1,IF('DATA - Baseline'!AZ973="No",2,""))</f>
        <v/>
      </c>
      <c r="BA973" s="273"/>
      <c r="BB973" s="159"/>
      <c r="BC973" s="159"/>
      <c r="BE973" s="175"/>
    </row>
    <row r="974" spans="1:57" s="132" customFormat="1" ht="15" x14ac:dyDescent="0.3">
      <c r="A974" s="148"/>
      <c r="B974" s="149"/>
      <c r="C974" s="236" t="str">
        <f t="shared" si="15"/>
        <v/>
      </c>
      <c r="D974" s="198" t="str">
        <f>IF('DATA - Baseline'!D974="","",'DATA - Baseline'!D974)</f>
        <v/>
      </c>
      <c r="E974" s="178" t="str">
        <f>IF('DATA - Baseline'!E974="","",'DATA - Baseline'!E974)</f>
        <v/>
      </c>
      <c r="F974" s="178" t="str">
        <f>IF('DATA - Baseline'!F974="","",'DATA - Baseline'!F974)</f>
        <v/>
      </c>
      <c r="G974" s="178" t="str">
        <f>IF('DATA - Baseline'!G973="","",INDEX(Codes,MATCH('DATA - Baseline'!G973,Modes,0)))</f>
        <v/>
      </c>
      <c r="H974" s="178"/>
      <c r="I974" s="178" t="str">
        <f>IF('DATA - Baseline'!I974="","",INDEX(Codes,MATCH('DATA - Baseline'!I974,Modes,0)))</f>
        <v/>
      </c>
      <c r="J974" s="134"/>
      <c r="K974" s="192" t="str">
        <f>IF('DATA - Baseline'!K974=0,"",IF('DATA - Baseline'!K974="","",'DATA - Baseline'!K974))</f>
        <v/>
      </c>
      <c r="L974" s="192" t="str">
        <f>IF('DATA - Baseline'!L974="Yes",1,IF('DATA - Baseline'!L974="No",2,""))</f>
        <v/>
      </c>
      <c r="M974" s="192" t="str">
        <f>IF('DATA - Baseline'!M974="Yes",1,IF('DATA - Baseline'!M974="No",2,""))</f>
        <v/>
      </c>
      <c r="N974" s="178" t="str">
        <f>IF('DATA - Baseline'!N974="Relaxed",1,IF('DATA - Baseline'!N974="Rushed",2,IF('DATA - Baseline'!N974="Happy",3,IF('DATA - Baseline'!N974="Frustrated",4,IF('DATA - Baseline'!N974="Other",5,"")))))</f>
        <v/>
      </c>
      <c r="O974" s="176"/>
      <c r="P974" s="178" t="str">
        <f>IF('DATA - Baseline'!P974="","",'DATA - Baseline'!P974)</f>
        <v/>
      </c>
      <c r="Q974" s="178" t="str">
        <f>IF('DATA - Baseline'!Q974="Boy",1,IF('DATA - Baseline'!Q974="Girl",2,""))</f>
        <v/>
      </c>
      <c r="R974" s="192" t="str">
        <f>IF('DATA - Baseline'!R974&gt;0,'DATA - Baseline'!R974,"")</f>
        <v/>
      </c>
      <c r="S974" s="178" t="str">
        <f>IF('DATA - Baseline'!S974="Less than 0.5km",1,IF('DATA - Baseline'!S974="0.51 to 1.59km",2,IF('DATA - Baseline'!S974="1.6 to 3km",3,IF('DATA - Baseline'!S974="Over 3km",4, ""))))</f>
        <v/>
      </c>
      <c r="T974" s="126"/>
      <c r="U974" s="135"/>
      <c r="V974" s="135"/>
      <c r="W974" s="135"/>
      <c r="X974" s="135"/>
      <c r="Y974" s="135"/>
      <c r="Z974" s="178" t="str">
        <f>IF('DATA - Baseline'!Z974="STRONGLY AGREE",1,IF('DATA - Baseline'!Z974="AGREE",2,IF('DATA - Baseline'!Z974="DISAGREE",3,IF('DATA - Baseline'!Z974="STRONGLY DISAGREE",4, ""))))</f>
        <v/>
      </c>
      <c r="AA974" s="178" t="str">
        <f>IF(C974="","",(IF(COUNTA('DATA - Baseline'!AB974:AV974)&gt;0,1,2)))</f>
        <v/>
      </c>
      <c r="AB974" s="152"/>
      <c r="AC974" s="153"/>
      <c r="AD974" s="153"/>
      <c r="AE974" s="153"/>
      <c r="AF974" s="153"/>
      <c r="AG974" s="153"/>
      <c r="AH974" s="151"/>
      <c r="AI974" s="156"/>
      <c r="AJ974" s="156"/>
      <c r="AK974" s="156"/>
      <c r="AL974" s="156"/>
      <c r="AM974" s="156"/>
      <c r="AN974" s="156"/>
      <c r="AO974" s="157"/>
      <c r="AP974" s="158"/>
      <c r="AQ974" s="158"/>
      <c r="AR974" s="158"/>
      <c r="AS974" s="158"/>
      <c r="AT974" s="158"/>
      <c r="AU974" s="158"/>
      <c r="AV974" s="158"/>
      <c r="AW974" s="178" t="str">
        <f>IF('DATA - Baseline'!AW974="Relaxed",1,IF('DATA - Baseline'!AW974="Rushed",2,IF('DATA - Baseline'!AW974="Happy",3,IF('DATA - Baseline'!AW974="Tired",4,""))))</f>
        <v/>
      </c>
      <c r="AX974" s="178" t="str">
        <f>IF('DATA - Baseline'!AX974="Relaxed",1,IF('DATA - Baseline'!AX974="Rushed",2,IF('DATA - Baseline'!AX974="Happy",3,IF('DATA - Baseline'!AX974="Tired",4,""))))</f>
        <v/>
      </c>
      <c r="AY974" s="154"/>
      <c r="AZ974" s="314" t="str">
        <f>IF('DATA - Baseline'!AZ974="Yes",1,IF('DATA - Baseline'!AZ974="No",2,""))</f>
        <v/>
      </c>
      <c r="BA974" s="273"/>
      <c r="BB974" s="159"/>
      <c r="BC974" s="159"/>
      <c r="BE974" s="175"/>
    </row>
    <row r="975" spans="1:57" s="132" customFormat="1" ht="15" x14ac:dyDescent="0.3">
      <c r="A975" s="148"/>
      <c r="B975" s="149"/>
      <c r="C975" s="236" t="str">
        <f t="shared" si="15"/>
        <v/>
      </c>
      <c r="D975" s="198" t="str">
        <f>IF('DATA - Baseline'!D975="","",'DATA - Baseline'!D975)</f>
        <v/>
      </c>
      <c r="E975" s="178" t="str">
        <f>IF('DATA - Baseline'!E975="","",'DATA - Baseline'!E975)</f>
        <v/>
      </c>
      <c r="F975" s="178" t="str">
        <f>IF('DATA - Baseline'!F975="","",'DATA - Baseline'!F975)</f>
        <v/>
      </c>
      <c r="G975" s="178" t="str">
        <f>IF('DATA - Baseline'!G974="","",INDEX(Codes,MATCH('DATA - Baseline'!G974,Modes,0)))</f>
        <v/>
      </c>
      <c r="H975" s="178"/>
      <c r="I975" s="178" t="str">
        <f>IF('DATA - Baseline'!I975="","",INDEX(Codes,MATCH('DATA - Baseline'!I975,Modes,0)))</f>
        <v/>
      </c>
      <c r="J975" s="134"/>
      <c r="K975" s="192" t="str">
        <f>IF('DATA - Baseline'!K975=0,"",IF('DATA - Baseline'!K975="","",'DATA - Baseline'!K975))</f>
        <v/>
      </c>
      <c r="L975" s="192" t="str">
        <f>IF('DATA - Baseline'!L975="Yes",1,IF('DATA - Baseline'!L975="No",2,""))</f>
        <v/>
      </c>
      <c r="M975" s="192" t="str">
        <f>IF('DATA - Baseline'!M975="Yes",1,IF('DATA - Baseline'!M975="No",2,""))</f>
        <v/>
      </c>
      <c r="N975" s="178" t="str">
        <f>IF('DATA - Baseline'!N975="Relaxed",1,IF('DATA - Baseline'!N975="Rushed",2,IF('DATA - Baseline'!N975="Happy",3,IF('DATA - Baseline'!N975="Frustrated",4,IF('DATA - Baseline'!N975="Other",5,"")))))</f>
        <v/>
      </c>
      <c r="O975" s="176"/>
      <c r="P975" s="178" t="str">
        <f>IF('DATA - Baseline'!P975="","",'DATA - Baseline'!P975)</f>
        <v/>
      </c>
      <c r="Q975" s="178" t="str">
        <f>IF('DATA - Baseline'!Q975="Boy",1,IF('DATA - Baseline'!Q975="Girl",2,""))</f>
        <v/>
      </c>
      <c r="R975" s="192" t="str">
        <f>IF('DATA - Baseline'!R975&gt;0,'DATA - Baseline'!R975,"")</f>
        <v/>
      </c>
      <c r="S975" s="178" t="str">
        <f>IF('DATA - Baseline'!S975="Less than 0.5km",1,IF('DATA - Baseline'!S975="0.51 to 1.59km",2,IF('DATA - Baseline'!S975="1.6 to 3km",3,IF('DATA - Baseline'!S975="Over 3km",4, ""))))</f>
        <v/>
      </c>
      <c r="T975" s="126"/>
      <c r="U975" s="135"/>
      <c r="V975" s="135"/>
      <c r="W975" s="135"/>
      <c r="X975" s="135"/>
      <c r="Y975" s="135"/>
      <c r="Z975" s="178" t="str">
        <f>IF('DATA - Baseline'!Z975="STRONGLY AGREE",1,IF('DATA - Baseline'!Z975="AGREE",2,IF('DATA - Baseline'!Z975="DISAGREE",3,IF('DATA - Baseline'!Z975="STRONGLY DISAGREE",4, ""))))</f>
        <v/>
      </c>
      <c r="AA975" s="178" t="str">
        <f>IF(C975="","",(IF(COUNTA('DATA - Baseline'!AB975:AV975)&gt;0,1,2)))</f>
        <v/>
      </c>
      <c r="AB975" s="152"/>
      <c r="AC975" s="153"/>
      <c r="AD975" s="153"/>
      <c r="AE975" s="153"/>
      <c r="AF975" s="153"/>
      <c r="AG975" s="153"/>
      <c r="AH975" s="151"/>
      <c r="AI975" s="156"/>
      <c r="AJ975" s="156"/>
      <c r="AK975" s="156"/>
      <c r="AL975" s="156"/>
      <c r="AM975" s="156"/>
      <c r="AN975" s="156"/>
      <c r="AO975" s="157"/>
      <c r="AP975" s="158"/>
      <c r="AQ975" s="158"/>
      <c r="AR975" s="158"/>
      <c r="AS975" s="158"/>
      <c r="AT975" s="158"/>
      <c r="AU975" s="158"/>
      <c r="AV975" s="158"/>
      <c r="AW975" s="178" t="str">
        <f>IF('DATA - Baseline'!AW975="Relaxed",1,IF('DATA - Baseline'!AW975="Rushed",2,IF('DATA - Baseline'!AW975="Happy",3,IF('DATA - Baseline'!AW975="Tired",4,""))))</f>
        <v/>
      </c>
      <c r="AX975" s="178" t="str">
        <f>IF('DATA - Baseline'!AX975="Relaxed",1,IF('DATA - Baseline'!AX975="Rushed",2,IF('DATA - Baseline'!AX975="Happy",3,IF('DATA - Baseline'!AX975="Tired",4,""))))</f>
        <v/>
      </c>
      <c r="AY975" s="154"/>
      <c r="AZ975" s="314" t="str">
        <f>IF('DATA - Baseline'!AZ975="Yes",1,IF('DATA - Baseline'!AZ975="No",2,""))</f>
        <v/>
      </c>
      <c r="BA975" s="273"/>
      <c r="BB975" s="159"/>
      <c r="BC975" s="159"/>
      <c r="BE975" s="175"/>
    </row>
    <row r="976" spans="1:57" s="132" customFormat="1" ht="15" x14ac:dyDescent="0.3">
      <c r="A976" s="148"/>
      <c r="B976" s="149"/>
      <c r="C976" s="236" t="str">
        <f t="shared" si="15"/>
        <v/>
      </c>
      <c r="D976" s="198" t="str">
        <f>IF('DATA - Baseline'!D976="","",'DATA - Baseline'!D976)</f>
        <v/>
      </c>
      <c r="E976" s="178" t="str">
        <f>IF('DATA - Baseline'!E976="","",'DATA - Baseline'!E976)</f>
        <v/>
      </c>
      <c r="F976" s="178" t="str">
        <f>IF('DATA - Baseline'!F976="","",'DATA - Baseline'!F976)</f>
        <v/>
      </c>
      <c r="G976" s="178" t="str">
        <f>IF('DATA - Baseline'!G975="","",INDEX(Codes,MATCH('DATA - Baseline'!G975,Modes,0)))</f>
        <v/>
      </c>
      <c r="H976" s="178"/>
      <c r="I976" s="178" t="str">
        <f>IF('DATA - Baseline'!I976="","",INDEX(Codes,MATCH('DATA - Baseline'!I976,Modes,0)))</f>
        <v/>
      </c>
      <c r="J976" s="134"/>
      <c r="K976" s="192" t="str">
        <f>IF('DATA - Baseline'!K976=0,"",IF('DATA - Baseline'!K976="","",'DATA - Baseline'!K976))</f>
        <v/>
      </c>
      <c r="L976" s="192" t="str">
        <f>IF('DATA - Baseline'!L976="Yes",1,IF('DATA - Baseline'!L976="No",2,""))</f>
        <v/>
      </c>
      <c r="M976" s="192" t="str">
        <f>IF('DATA - Baseline'!M976="Yes",1,IF('DATA - Baseline'!M976="No",2,""))</f>
        <v/>
      </c>
      <c r="N976" s="178" t="str">
        <f>IF('DATA - Baseline'!N976="Relaxed",1,IF('DATA - Baseline'!N976="Rushed",2,IF('DATA - Baseline'!N976="Happy",3,IF('DATA - Baseline'!N976="Frustrated",4,IF('DATA - Baseline'!N976="Other",5,"")))))</f>
        <v/>
      </c>
      <c r="O976" s="176"/>
      <c r="P976" s="178" t="str">
        <f>IF('DATA - Baseline'!P976="","",'DATA - Baseline'!P976)</f>
        <v/>
      </c>
      <c r="Q976" s="178" t="str">
        <f>IF('DATA - Baseline'!Q976="Boy",1,IF('DATA - Baseline'!Q976="Girl",2,""))</f>
        <v/>
      </c>
      <c r="R976" s="192" t="str">
        <f>IF('DATA - Baseline'!R976&gt;0,'DATA - Baseline'!R976,"")</f>
        <v/>
      </c>
      <c r="S976" s="178" t="str">
        <f>IF('DATA - Baseline'!S976="Less than 0.5km",1,IF('DATA - Baseline'!S976="0.51 to 1.59km",2,IF('DATA - Baseline'!S976="1.6 to 3km",3,IF('DATA - Baseline'!S976="Over 3km",4, ""))))</f>
        <v/>
      </c>
      <c r="T976" s="126"/>
      <c r="U976" s="135"/>
      <c r="V976" s="135"/>
      <c r="W976" s="135"/>
      <c r="X976" s="135"/>
      <c r="Y976" s="135"/>
      <c r="Z976" s="178" t="str">
        <f>IF('DATA - Baseline'!Z976="STRONGLY AGREE",1,IF('DATA - Baseline'!Z976="AGREE",2,IF('DATA - Baseline'!Z976="DISAGREE",3,IF('DATA - Baseline'!Z976="STRONGLY DISAGREE",4, ""))))</f>
        <v/>
      </c>
      <c r="AA976" s="178" t="str">
        <f>IF(C976="","",(IF(COUNTA('DATA - Baseline'!AB976:AV976)&gt;0,1,2)))</f>
        <v/>
      </c>
      <c r="AB976" s="152"/>
      <c r="AC976" s="153"/>
      <c r="AD976" s="153"/>
      <c r="AE976" s="153"/>
      <c r="AF976" s="153"/>
      <c r="AG976" s="153"/>
      <c r="AH976" s="151"/>
      <c r="AI976" s="156"/>
      <c r="AJ976" s="156"/>
      <c r="AK976" s="156"/>
      <c r="AL976" s="156"/>
      <c r="AM976" s="156"/>
      <c r="AN976" s="156"/>
      <c r="AO976" s="157"/>
      <c r="AP976" s="158"/>
      <c r="AQ976" s="158"/>
      <c r="AR976" s="158"/>
      <c r="AS976" s="158"/>
      <c r="AT976" s="158"/>
      <c r="AU976" s="158"/>
      <c r="AV976" s="158"/>
      <c r="AW976" s="178" t="str">
        <f>IF('DATA - Baseline'!AW976="Relaxed",1,IF('DATA - Baseline'!AW976="Rushed",2,IF('DATA - Baseline'!AW976="Happy",3,IF('DATA - Baseline'!AW976="Tired",4,""))))</f>
        <v/>
      </c>
      <c r="AX976" s="178" t="str">
        <f>IF('DATA - Baseline'!AX976="Relaxed",1,IF('DATA - Baseline'!AX976="Rushed",2,IF('DATA - Baseline'!AX976="Happy",3,IF('DATA - Baseline'!AX976="Tired",4,""))))</f>
        <v/>
      </c>
      <c r="AY976" s="154"/>
      <c r="AZ976" s="314" t="str">
        <f>IF('DATA - Baseline'!AZ976="Yes",1,IF('DATA - Baseline'!AZ976="No",2,""))</f>
        <v/>
      </c>
      <c r="BA976" s="273"/>
      <c r="BB976" s="159"/>
      <c r="BC976" s="159"/>
      <c r="BE976" s="175"/>
    </row>
    <row r="977" spans="1:57" s="132" customFormat="1" ht="15" x14ac:dyDescent="0.3">
      <c r="A977" s="148"/>
      <c r="B977" s="149"/>
      <c r="C977" s="236" t="str">
        <f t="shared" si="15"/>
        <v/>
      </c>
      <c r="D977" s="198" t="str">
        <f>IF('DATA - Baseline'!D977="","",'DATA - Baseline'!D977)</f>
        <v/>
      </c>
      <c r="E977" s="178" t="str">
        <f>IF('DATA - Baseline'!E977="","",'DATA - Baseline'!E977)</f>
        <v/>
      </c>
      <c r="F977" s="178" t="str">
        <f>IF('DATA - Baseline'!F977="","",'DATA - Baseline'!F977)</f>
        <v/>
      </c>
      <c r="G977" s="178" t="str">
        <f>IF('DATA - Baseline'!G976="","",INDEX(Codes,MATCH('DATA - Baseline'!G976,Modes,0)))</f>
        <v/>
      </c>
      <c r="H977" s="178"/>
      <c r="I977" s="178" t="str">
        <f>IF('DATA - Baseline'!I977="","",INDEX(Codes,MATCH('DATA - Baseline'!I977,Modes,0)))</f>
        <v/>
      </c>
      <c r="J977" s="134"/>
      <c r="K977" s="192" t="str">
        <f>IF('DATA - Baseline'!K977=0,"",IF('DATA - Baseline'!K977="","",'DATA - Baseline'!K977))</f>
        <v/>
      </c>
      <c r="L977" s="192" t="str">
        <f>IF('DATA - Baseline'!L977="Yes",1,IF('DATA - Baseline'!L977="No",2,""))</f>
        <v/>
      </c>
      <c r="M977" s="192" t="str">
        <f>IF('DATA - Baseline'!M977="Yes",1,IF('DATA - Baseline'!M977="No",2,""))</f>
        <v/>
      </c>
      <c r="N977" s="178" t="str">
        <f>IF('DATA - Baseline'!N977="Relaxed",1,IF('DATA - Baseline'!N977="Rushed",2,IF('DATA - Baseline'!N977="Happy",3,IF('DATA - Baseline'!N977="Frustrated",4,IF('DATA - Baseline'!N977="Other",5,"")))))</f>
        <v/>
      </c>
      <c r="O977" s="176"/>
      <c r="P977" s="178" t="str">
        <f>IF('DATA - Baseline'!P977="","",'DATA - Baseline'!P977)</f>
        <v/>
      </c>
      <c r="Q977" s="178" t="str">
        <f>IF('DATA - Baseline'!Q977="Boy",1,IF('DATA - Baseline'!Q977="Girl",2,""))</f>
        <v/>
      </c>
      <c r="R977" s="192" t="str">
        <f>IF('DATA - Baseline'!R977&gt;0,'DATA - Baseline'!R977,"")</f>
        <v/>
      </c>
      <c r="S977" s="178" t="str">
        <f>IF('DATA - Baseline'!S977="Less than 0.5km",1,IF('DATA - Baseline'!S977="0.51 to 1.59km",2,IF('DATA - Baseline'!S977="1.6 to 3km",3,IF('DATA - Baseline'!S977="Over 3km",4, ""))))</f>
        <v/>
      </c>
      <c r="T977" s="126"/>
      <c r="U977" s="135"/>
      <c r="V977" s="135"/>
      <c r="W977" s="135"/>
      <c r="X977" s="135"/>
      <c r="Y977" s="135"/>
      <c r="Z977" s="178" t="str">
        <f>IF('DATA - Baseline'!Z977="STRONGLY AGREE",1,IF('DATA - Baseline'!Z977="AGREE",2,IF('DATA - Baseline'!Z977="DISAGREE",3,IF('DATA - Baseline'!Z977="STRONGLY DISAGREE",4, ""))))</f>
        <v/>
      </c>
      <c r="AA977" s="178" t="str">
        <f>IF(C977="","",(IF(COUNTA('DATA - Baseline'!AB977:AV977)&gt;0,1,2)))</f>
        <v/>
      </c>
      <c r="AB977" s="152"/>
      <c r="AC977" s="153"/>
      <c r="AD977" s="153"/>
      <c r="AE977" s="153"/>
      <c r="AF977" s="153"/>
      <c r="AG977" s="153"/>
      <c r="AH977" s="151"/>
      <c r="AI977" s="156"/>
      <c r="AJ977" s="156"/>
      <c r="AK977" s="156"/>
      <c r="AL977" s="156"/>
      <c r="AM977" s="156"/>
      <c r="AN977" s="156"/>
      <c r="AO977" s="157"/>
      <c r="AP977" s="158"/>
      <c r="AQ977" s="158"/>
      <c r="AR977" s="158"/>
      <c r="AS977" s="158"/>
      <c r="AT977" s="158"/>
      <c r="AU977" s="158"/>
      <c r="AV977" s="158"/>
      <c r="AW977" s="178" t="str">
        <f>IF('DATA - Baseline'!AW977="Relaxed",1,IF('DATA - Baseline'!AW977="Rushed",2,IF('DATA - Baseline'!AW977="Happy",3,IF('DATA - Baseline'!AW977="Tired",4,""))))</f>
        <v/>
      </c>
      <c r="AX977" s="178" t="str">
        <f>IF('DATA - Baseline'!AX977="Relaxed",1,IF('DATA - Baseline'!AX977="Rushed",2,IF('DATA - Baseline'!AX977="Happy",3,IF('DATA - Baseline'!AX977="Tired",4,""))))</f>
        <v/>
      </c>
      <c r="AY977" s="154"/>
      <c r="AZ977" s="314" t="str">
        <f>IF('DATA - Baseline'!AZ977="Yes",1,IF('DATA - Baseline'!AZ977="No",2,""))</f>
        <v/>
      </c>
      <c r="BA977" s="273"/>
      <c r="BB977" s="159"/>
      <c r="BC977" s="159"/>
      <c r="BE977" s="175"/>
    </row>
    <row r="978" spans="1:57" s="132" customFormat="1" ht="15" x14ac:dyDescent="0.3">
      <c r="A978" s="148"/>
      <c r="B978" s="149"/>
      <c r="C978" s="236" t="str">
        <f t="shared" si="15"/>
        <v/>
      </c>
      <c r="D978" s="198" t="str">
        <f>IF('DATA - Baseline'!D978="","",'DATA - Baseline'!D978)</f>
        <v/>
      </c>
      <c r="E978" s="178" t="str">
        <f>IF('DATA - Baseline'!E978="","",'DATA - Baseline'!E978)</f>
        <v/>
      </c>
      <c r="F978" s="178" t="str">
        <f>IF('DATA - Baseline'!F978="","",'DATA - Baseline'!F978)</f>
        <v/>
      </c>
      <c r="G978" s="178" t="str">
        <f>IF('DATA - Baseline'!G977="","",INDEX(Codes,MATCH('DATA - Baseline'!G977,Modes,0)))</f>
        <v/>
      </c>
      <c r="H978" s="178"/>
      <c r="I978" s="178" t="str">
        <f>IF('DATA - Baseline'!I978="","",INDEX(Codes,MATCH('DATA - Baseline'!I978,Modes,0)))</f>
        <v/>
      </c>
      <c r="J978" s="134"/>
      <c r="K978" s="192" t="str">
        <f>IF('DATA - Baseline'!K978=0,"",IF('DATA - Baseline'!K978="","",'DATA - Baseline'!K978))</f>
        <v/>
      </c>
      <c r="L978" s="192" t="str">
        <f>IF('DATA - Baseline'!L978="Yes",1,IF('DATA - Baseline'!L978="No",2,""))</f>
        <v/>
      </c>
      <c r="M978" s="192" t="str">
        <f>IF('DATA - Baseline'!M978="Yes",1,IF('DATA - Baseline'!M978="No",2,""))</f>
        <v/>
      </c>
      <c r="N978" s="178" t="str">
        <f>IF('DATA - Baseline'!N978="Relaxed",1,IF('DATA - Baseline'!N978="Rushed",2,IF('DATA - Baseline'!N978="Happy",3,IF('DATA - Baseline'!N978="Frustrated",4,IF('DATA - Baseline'!N978="Other",5,"")))))</f>
        <v/>
      </c>
      <c r="O978" s="176"/>
      <c r="P978" s="178" t="str">
        <f>IF('DATA - Baseline'!P978="","",'DATA - Baseline'!P978)</f>
        <v/>
      </c>
      <c r="Q978" s="178" t="str">
        <f>IF('DATA - Baseline'!Q978="Boy",1,IF('DATA - Baseline'!Q978="Girl",2,""))</f>
        <v/>
      </c>
      <c r="R978" s="192" t="str">
        <f>IF('DATA - Baseline'!R978&gt;0,'DATA - Baseline'!R978,"")</f>
        <v/>
      </c>
      <c r="S978" s="178" t="str">
        <f>IF('DATA - Baseline'!S978="Less than 0.5km",1,IF('DATA - Baseline'!S978="0.51 to 1.59km",2,IF('DATA - Baseline'!S978="1.6 to 3km",3,IF('DATA - Baseline'!S978="Over 3km",4, ""))))</f>
        <v/>
      </c>
      <c r="T978" s="126"/>
      <c r="U978" s="135"/>
      <c r="V978" s="135"/>
      <c r="W978" s="135"/>
      <c r="X978" s="135"/>
      <c r="Y978" s="135"/>
      <c r="Z978" s="178" t="str">
        <f>IF('DATA - Baseline'!Z978="STRONGLY AGREE",1,IF('DATA - Baseline'!Z978="AGREE",2,IF('DATA - Baseline'!Z978="DISAGREE",3,IF('DATA - Baseline'!Z978="STRONGLY DISAGREE",4, ""))))</f>
        <v/>
      </c>
      <c r="AA978" s="178" t="str">
        <f>IF(C978="","",(IF(COUNTA('DATA - Baseline'!AB978:AV978)&gt;0,1,2)))</f>
        <v/>
      </c>
      <c r="AB978" s="152"/>
      <c r="AC978" s="153"/>
      <c r="AD978" s="153"/>
      <c r="AE978" s="153"/>
      <c r="AF978" s="153"/>
      <c r="AG978" s="153"/>
      <c r="AH978" s="151"/>
      <c r="AI978" s="156"/>
      <c r="AJ978" s="156"/>
      <c r="AK978" s="156"/>
      <c r="AL978" s="156"/>
      <c r="AM978" s="156"/>
      <c r="AN978" s="156"/>
      <c r="AO978" s="157"/>
      <c r="AP978" s="158"/>
      <c r="AQ978" s="158"/>
      <c r="AR978" s="158"/>
      <c r="AS978" s="158"/>
      <c r="AT978" s="158"/>
      <c r="AU978" s="158"/>
      <c r="AV978" s="158"/>
      <c r="AW978" s="178" t="str">
        <f>IF('DATA - Baseline'!AW978="Relaxed",1,IF('DATA - Baseline'!AW978="Rushed",2,IF('DATA - Baseline'!AW978="Happy",3,IF('DATA - Baseline'!AW978="Tired",4,""))))</f>
        <v/>
      </c>
      <c r="AX978" s="178" t="str">
        <f>IF('DATA - Baseline'!AX978="Relaxed",1,IF('DATA - Baseline'!AX978="Rushed",2,IF('DATA - Baseline'!AX978="Happy",3,IF('DATA - Baseline'!AX978="Tired",4,""))))</f>
        <v/>
      </c>
      <c r="AY978" s="154"/>
      <c r="AZ978" s="314" t="str">
        <f>IF('DATA - Baseline'!AZ978="Yes",1,IF('DATA - Baseline'!AZ978="No",2,""))</f>
        <v/>
      </c>
      <c r="BA978" s="273"/>
      <c r="BB978" s="159"/>
      <c r="BC978" s="159"/>
      <c r="BE978" s="175"/>
    </row>
    <row r="979" spans="1:57" s="132" customFormat="1" ht="15" x14ac:dyDescent="0.3">
      <c r="A979" s="148"/>
      <c r="B979" s="149"/>
      <c r="C979" s="236" t="str">
        <f t="shared" si="15"/>
        <v/>
      </c>
      <c r="D979" s="198" t="str">
        <f>IF('DATA - Baseline'!D979="","",'DATA - Baseline'!D979)</f>
        <v/>
      </c>
      <c r="E979" s="178" t="str">
        <f>IF('DATA - Baseline'!E979="","",'DATA - Baseline'!E979)</f>
        <v/>
      </c>
      <c r="F979" s="178" t="str">
        <f>IF('DATA - Baseline'!F979="","",'DATA - Baseline'!F979)</f>
        <v/>
      </c>
      <c r="G979" s="178" t="str">
        <f>IF('DATA - Baseline'!G978="","",INDEX(Codes,MATCH('DATA - Baseline'!G978,Modes,0)))</f>
        <v/>
      </c>
      <c r="H979" s="178"/>
      <c r="I979" s="178" t="str">
        <f>IF('DATA - Baseline'!I979="","",INDEX(Codes,MATCH('DATA - Baseline'!I979,Modes,0)))</f>
        <v/>
      </c>
      <c r="J979" s="134"/>
      <c r="K979" s="192" t="str">
        <f>IF('DATA - Baseline'!K979=0,"",IF('DATA - Baseline'!K979="","",'DATA - Baseline'!K979))</f>
        <v/>
      </c>
      <c r="L979" s="192" t="str">
        <f>IF('DATA - Baseline'!L979="Yes",1,IF('DATA - Baseline'!L979="No",2,""))</f>
        <v/>
      </c>
      <c r="M979" s="192" t="str">
        <f>IF('DATA - Baseline'!M979="Yes",1,IF('DATA - Baseline'!M979="No",2,""))</f>
        <v/>
      </c>
      <c r="N979" s="178" t="str">
        <f>IF('DATA - Baseline'!N979="Relaxed",1,IF('DATA - Baseline'!N979="Rushed",2,IF('DATA - Baseline'!N979="Happy",3,IF('DATA - Baseline'!N979="Frustrated",4,IF('DATA - Baseline'!N979="Other",5,"")))))</f>
        <v/>
      </c>
      <c r="O979" s="176"/>
      <c r="P979" s="178" t="str">
        <f>IF('DATA - Baseline'!P979="","",'DATA - Baseline'!P979)</f>
        <v/>
      </c>
      <c r="Q979" s="178" t="str">
        <f>IF('DATA - Baseline'!Q979="Boy",1,IF('DATA - Baseline'!Q979="Girl",2,""))</f>
        <v/>
      </c>
      <c r="R979" s="192" t="str">
        <f>IF('DATA - Baseline'!R979&gt;0,'DATA - Baseline'!R979,"")</f>
        <v/>
      </c>
      <c r="S979" s="178" t="str">
        <f>IF('DATA - Baseline'!S979="Less than 0.5km",1,IF('DATA - Baseline'!S979="0.51 to 1.59km",2,IF('DATA - Baseline'!S979="1.6 to 3km",3,IF('DATA - Baseline'!S979="Over 3km",4, ""))))</f>
        <v/>
      </c>
      <c r="T979" s="126"/>
      <c r="U979" s="135"/>
      <c r="V979" s="135"/>
      <c r="W979" s="135"/>
      <c r="X979" s="135"/>
      <c r="Y979" s="135"/>
      <c r="Z979" s="178" t="str">
        <f>IF('DATA - Baseline'!Z979="STRONGLY AGREE",1,IF('DATA - Baseline'!Z979="AGREE",2,IF('DATA - Baseline'!Z979="DISAGREE",3,IF('DATA - Baseline'!Z979="STRONGLY DISAGREE",4, ""))))</f>
        <v/>
      </c>
      <c r="AA979" s="178" t="str">
        <f>IF(C979="","",(IF(COUNTA('DATA - Baseline'!AB979:AV979)&gt;0,1,2)))</f>
        <v/>
      </c>
      <c r="AB979" s="152"/>
      <c r="AC979" s="153"/>
      <c r="AD979" s="153"/>
      <c r="AE979" s="153"/>
      <c r="AF979" s="153"/>
      <c r="AG979" s="153"/>
      <c r="AH979" s="151"/>
      <c r="AI979" s="156"/>
      <c r="AJ979" s="156"/>
      <c r="AK979" s="156"/>
      <c r="AL979" s="156"/>
      <c r="AM979" s="156"/>
      <c r="AN979" s="156"/>
      <c r="AO979" s="157"/>
      <c r="AP979" s="158"/>
      <c r="AQ979" s="158"/>
      <c r="AR979" s="158"/>
      <c r="AS979" s="158"/>
      <c r="AT979" s="158"/>
      <c r="AU979" s="158"/>
      <c r="AV979" s="158"/>
      <c r="AW979" s="178" t="str">
        <f>IF('DATA - Baseline'!AW979="Relaxed",1,IF('DATA - Baseline'!AW979="Rushed",2,IF('DATA - Baseline'!AW979="Happy",3,IF('DATA - Baseline'!AW979="Tired",4,""))))</f>
        <v/>
      </c>
      <c r="AX979" s="178" t="str">
        <f>IF('DATA - Baseline'!AX979="Relaxed",1,IF('DATA - Baseline'!AX979="Rushed",2,IF('DATA - Baseline'!AX979="Happy",3,IF('DATA - Baseline'!AX979="Tired",4,""))))</f>
        <v/>
      </c>
      <c r="AY979" s="154"/>
      <c r="AZ979" s="314" t="str">
        <f>IF('DATA - Baseline'!AZ979="Yes",1,IF('DATA - Baseline'!AZ979="No",2,""))</f>
        <v/>
      </c>
      <c r="BA979" s="273"/>
      <c r="BB979" s="159"/>
      <c r="BC979" s="159"/>
      <c r="BE979" s="175"/>
    </row>
    <row r="980" spans="1:57" s="132" customFormat="1" ht="15" x14ac:dyDescent="0.3">
      <c r="A980" s="148"/>
      <c r="B980" s="149"/>
      <c r="C980" s="236" t="str">
        <f t="shared" si="15"/>
        <v/>
      </c>
      <c r="D980" s="198" t="str">
        <f>IF('DATA - Baseline'!D980="","",'DATA - Baseline'!D980)</f>
        <v/>
      </c>
      <c r="E980" s="178" t="str">
        <f>IF('DATA - Baseline'!E980="","",'DATA - Baseline'!E980)</f>
        <v/>
      </c>
      <c r="F980" s="178" t="str">
        <f>IF('DATA - Baseline'!F980="","",'DATA - Baseline'!F980)</f>
        <v/>
      </c>
      <c r="G980" s="178" t="str">
        <f>IF('DATA - Baseline'!G979="","",INDEX(Codes,MATCH('DATA - Baseline'!G979,Modes,0)))</f>
        <v/>
      </c>
      <c r="H980" s="178"/>
      <c r="I980" s="178" t="str">
        <f>IF('DATA - Baseline'!I980="","",INDEX(Codes,MATCH('DATA - Baseline'!I980,Modes,0)))</f>
        <v/>
      </c>
      <c r="J980" s="134"/>
      <c r="K980" s="192" t="str">
        <f>IF('DATA - Baseline'!K980=0,"",IF('DATA - Baseline'!K980="","",'DATA - Baseline'!K980))</f>
        <v/>
      </c>
      <c r="L980" s="192" t="str">
        <f>IF('DATA - Baseline'!L980="Yes",1,IF('DATA - Baseline'!L980="No",2,""))</f>
        <v/>
      </c>
      <c r="M980" s="192" t="str">
        <f>IF('DATA - Baseline'!M980="Yes",1,IF('DATA - Baseline'!M980="No",2,""))</f>
        <v/>
      </c>
      <c r="N980" s="178" t="str">
        <f>IF('DATA - Baseline'!N980="Relaxed",1,IF('DATA - Baseline'!N980="Rushed",2,IF('DATA - Baseline'!N980="Happy",3,IF('DATA - Baseline'!N980="Frustrated",4,IF('DATA - Baseline'!N980="Other",5,"")))))</f>
        <v/>
      </c>
      <c r="O980" s="176"/>
      <c r="P980" s="178" t="str">
        <f>IF('DATA - Baseline'!P980="","",'DATA - Baseline'!P980)</f>
        <v/>
      </c>
      <c r="Q980" s="178" t="str">
        <f>IF('DATA - Baseline'!Q980="Boy",1,IF('DATA - Baseline'!Q980="Girl",2,""))</f>
        <v/>
      </c>
      <c r="R980" s="192" t="str">
        <f>IF('DATA - Baseline'!R980&gt;0,'DATA - Baseline'!R980,"")</f>
        <v/>
      </c>
      <c r="S980" s="178" t="str">
        <f>IF('DATA - Baseline'!S980="Less than 0.5km",1,IF('DATA - Baseline'!S980="0.51 to 1.59km",2,IF('DATA - Baseline'!S980="1.6 to 3km",3,IF('DATA - Baseline'!S980="Over 3km",4, ""))))</f>
        <v/>
      </c>
      <c r="T980" s="126"/>
      <c r="U980" s="135"/>
      <c r="V980" s="135"/>
      <c r="W980" s="135"/>
      <c r="X980" s="135"/>
      <c r="Y980" s="135"/>
      <c r="Z980" s="178" t="str">
        <f>IF('DATA - Baseline'!Z980="STRONGLY AGREE",1,IF('DATA - Baseline'!Z980="AGREE",2,IF('DATA - Baseline'!Z980="DISAGREE",3,IF('DATA - Baseline'!Z980="STRONGLY DISAGREE",4, ""))))</f>
        <v/>
      </c>
      <c r="AA980" s="178" t="str">
        <f>IF(C980="","",(IF(COUNTA('DATA - Baseline'!AB980:AV980)&gt;0,1,2)))</f>
        <v/>
      </c>
      <c r="AB980" s="152"/>
      <c r="AC980" s="153"/>
      <c r="AD980" s="153"/>
      <c r="AE980" s="153"/>
      <c r="AF980" s="153"/>
      <c r="AG980" s="153"/>
      <c r="AH980" s="151"/>
      <c r="AI980" s="156"/>
      <c r="AJ980" s="156"/>
      <c r="AK980" s="156"/>
      <c r="AL980" s="156"/>
      <c r="AM980" s="156"/>
      <c r="AN980" s="156"/>
      <c r="AO980" s="157"/>
      <c r="AP980" s="158"/>
      <c r="AQ980" s="158"/>
      <c r="AR980" s="158"/>
      <c r="AS980" s="158"/>
      <c r="AT980" s="158"/>
      <c r="AU980" s="158"/>
      <c r="AV980" s="158"/>
      <c r="AW980" s="178" t="str">
        <f>IF('DATA - Baseline'!AW980="Relaxed",1,IF('DATA - Baseline'!AW980="Rushed",2,IF('DATA - Baseline'!AW980="Happy",3,IF('DATA - Baseline'!AW980="Tired",4,""))))</f>
        <v/>
      </c>
      <c r="AX980" s="178" t="str">
        <f>IF('DATA - Baseline'!AX980="Relaxed",1,IF('DATA - Baseline'!AX980="Rushed",2,IF('DATA - Baseline'!AX980="Happy",3,IF('DATA - Baseline'!AX980="Tired",4,""))))</f>
        <v/>
      </c>
      <c r="AY980" s="154"/>
      <c r="AZ980" s="314" t="str">
        <f>IF('DATA - Baseline'!AZ980="Yes",1,IF('DATA - Baseline'!AZ980="No",2,""))</f>
        <v/>
      </c>
      <c r="BA980" s="273"/>
      <c r="BB980" s="159"/>
      <c r="BC980" s="159"/>
      <c r="BE980" s="175"/>
    </row>
    <row r="981" spans="1:57" s="132" customFormat="1" ht="15" x14ac:dyDescent="0.3">
      <c r="A981" s="148"/>
      <c r="B981" s="149"/>
      <c r="C981" s="236" t="str">
        <f t="shared" si="15"/>
        <v/>
      </c>
      <c r="D981" s="198" t="str">
        <f>IF('DATA - Baseline'!D981="","",'DATA - Baseline'!D981)</f>
        <v/>
      </c>
      <c r="E981" s="178" t="str">
        <f>IF('DATA - Baseline'!E981="","",'DATA - Baseline'!E981)</f>
        <v/>
      </c>
      <c r="F981" s="178" t="str">
        <f>IF('DATA - Baseline'!F981="","",'DATA - Baseline'!F981)</f>
        <v/>
      </c>
      <c r="G981" s="178" t="str">
        <f>IF('DATA - Baseline'!G980="","",INDEX(Codes,MATCH('DATA - Baseline'!G980,Modes,0)))</f>
        <v/>
      </c>
      <c r="H981" s="178"/>
      <c r="I981" s="178" t="str">
        <f>IF('DATA - Baseline'!I981="","",INDEX(Codes,MATCH('DATA - Baseline'!I981,Modes,0)))</f>
        <v/>
      </c>
      <c r="J981" s="134"/>
      <c r="K981" s="192" t="str">
        <f>IF('DATA - Baseline'!K981=0,"",IF('DATA - Baseline'!K981="","",'DATA - Baseline'!K981))</f>
        <v/>
      </c>
      <c r="L981" s="192" t="str">
        <f>IF('DATA - Baseline'!L981="Yes",1,IF('DATA - Baseline'!L981="No",2,""))</f>
        <v/>
      </c>
      <c r="M981" s="192" t="str">
        <f>IF('DATA - Baseline'!M981="Yes",1,IF('DATA - Baseline'!M981="No",2,""))</f>
        <v/>
      </c>
      <c r="N981" s="178" t="str">
        <f>IF('DATA - Baseline'!N981="Relaxed",1,IF('DATA - Baseline'!N981="Rushed",2,IF('DATA - Baseline'!N981="Happy",3,IF('DATA - Baseline'!N981="Frustrated",4,IF('DATA - Baseline'!N981="Other",5,"")))))</f>
        <v/>
      </c>
      <c r="O981" s="176"/>
      <c r="P981" s="178" t="str">
        <f>IF('DATA - Baseline'!P981="","",'DATA - Baseline'!P981)</f>
        <v/>
      </c>
      <c r="Q981" s="178" t="str">
        <f>IF('DATA - Baseline'!Q981="Boy",1,IF('DATA - Baseline'!Q981="Girl",2,""))</f>
        <v/>
      </c>
      <c r="R981" s="192" t="str">
        <f>IF('DATA - Baseline'!R981&gt;0,'DATA - Baseline'!R981,"")</f>
        <v/>
      </c>
      <c r="S981" s="178" t="str">
        <f>IF('DATA - Baseline'!S981="Less than 0.5km",1,IF('DATA - Baseline'!S981="0.51 to 1.59km",2,IF('DATA - Baseline'!S981="1.6 to 3km",3,IF('DATA - Baseline'!S981="Over 3km",4, ""))))</f>
        <v/>
      </c>
      <c r="T981" s="126"/>
      <c r="U981" s="135"/>
      <c r="V981" s="135"/>
      <c r="W981" s="135"/>
      <c r="X981" s="135"/>
      <c r="Y981" s="135"/>
      <c r="Z981" s="178" t="str">
        <f>IF('DATA - Baseline'!Z981="STRONGLY AGREE",1,IF('DATA - Baseline'!Z981="AGREE",2,IF('DATA - Baseline'!Z981="DISAGREE",3,IF('DATA - Baseline'!Z981="STRONGLY DISAGREE",4, ""))))</f>
        <v/>
      </c>
      <c r="AA981" s="178" t="str">
        <f>IF(C981="","",(IF(COUNTA('DATA - Baseline'!AB981:AV981)&gt;0,1,2)))</f>
        <v/>
      </c>
      <c r="AB981" s="152"/>
      <c r="AC981" s="153"/>
      <c r="AD981" s="153"/>
      <c r="AE981" s="153"/>
      <c r="AF981" s="153"/>
      <c r="AG981" s="153"/>
      <c r="AH981" s="151"/>
      <c r="AI981" s="156"/>
      <c r="AJ981" s="156"/>
      <c r="AK981" s="156"/>
      <c r="AL981" s="156"/>
      <c r="AM981" s="156"/>
      <c r="AN981" s="156"/>
      <c r="AO981" s="157"/>
      <c r="AP981" s="158"/>
      <c r="AQ981" s="158"/>
      <c r="AR981" s="158"/>
      <c r="AS981" s="158"/>
      <c r="AT981" s="158"/>
      <c r="AU981" s="158"/>
      <c r="AV981" s="158"/>
      <c r="AW981" s="178" t="str">
        <f>IF('DATA - Baseline'!AW981="Relaxed",1,IF('DATA - Baseline'!AW981="Rushed",2,IF('DATA - Baseline'!AW981="Happy",3,IF('DATA - Baseline'!AW981="Tired",4,""))))</f>
        <v/>
      </c>
      <c r="AX981" s="178" t="str">
        <f>IF('DATA - Baseline'!AX981="Relaxed",1,IF('DATA - Baseline'!AX981="Rushed",2,IF('DATA - Baseline'!AX981="Happy",3,IF('DATA - Baseline'!AX981="Tired",4,""))))</f>
        <v/>
      </c>
      <c r="AY981" s="154"/>
      <c r="AZ981" s="314" t="str">
        <f>IF('DATA - Baseline'!AZ981="Yes",1,IF('DATA - Baseline'!AZ981="No",2,""))</f>
        <v/>
      </c>
      <c r="BA981" s="273"/>
      <c r="BB981" s="159"/>
      <c r="BC981" s="159"/>
      <c r="BE981" s="175"/>
    </row>
    <row r="982" spans="1:57" s="132" customFormat="1" ht="15" x14ac:dyDescent="0.3">
      <c r="A982" s="148"/>
      <c r="B982" s="149"/>
      <c r="C982" s="236" t="str">
        <f t="shared" si="15"/>
        <v/>
      </c>
      <c r="D982" s="198" t="str">
        <f>IF('DATA - Baseline'!D982="","",'DATA - Baseline'!D982)</f>
        <v/>
      </c>
      <c r="E982" s="178" t="str">
        <f>IF('DATA - Baseline'!E982="","",'DATA - Baseline'!E982)</f>
        <v/>
      </c>
      <c r="F982" s="178" t="str">
        <f>IF('DATA - Baseline'!F982="","",'DATA - Baseline'!F982)</f>
        <v/>
      </c>
      <c r="G982" s="178" t="str">
        <f>IF('DATA - Baseline'!G981="","",INDEX(Codes,MATCH('DATA - Baseline'!G981,Modes,0)))</f>
        <v/>
      </c>
      <c r="H982" s="178"/>
      <c r="I982" s="178" t="str">
        <f>IF('DATA - Baseline'!I982="","",INDEX(Codes,MATCH('DATA - Baseline'!I982,Modes,0)))</f>
        <v/>
      </c>
      <c r="J982" s="134"/>
      <c r="K982" s="192" t="str">
        <f>IF('DATA - Baseline'!K982=0,"",IF('DATA - Baseline'!K982="","",'DATA - Baseline'!K982))</f>
        <v/>
      </c>
      <c r="L982" s="192" t="str">
        <f>IF('DATA - Baseline'!L982="Yes",1,IF('DATA - Baseline'!L982="No",2,""))</f>
        <v/>
      </c>
      <c r="M982" s="192" t="str">
        <f>IF('DATA - Baseline'!M982="Yes",1,IF('DATA - Baseline'!M982="No",2,""))</f>
        <v/>
      </c>
      <c r="N982" s="178" t="str">
        <f>IF('DATA - Baseline'!N982="Relaxed",1,IF('DATA - Baseline'!N982="Rushed",2,IF('DATA - Baseline'!N982="Happy",3,IF('DATA - Baseline'!N982="Frustrated",4,IF('DATA - Baseline'!N982="Other",5,"")))))</f>
        <v/>
      </c>
      <c r="O982" s="176"/>
      <c r="P982" s="178" t="str">
        <f>IF('DATA - Baseline'!P982="","",'DATA - Baseline'!P982)</f>
        <v/>
      </c>
      <c r="Q982" s="178" t="str">
        <f>IF('DATA - Baseline'!Q982="Boy",1,IF('DATA - Baseline'!Q982="Girl",2,""))</f>
        <v/>
      </c>
      <c r="R982" s="192" t="str">
        <f>IF('DATA - Baseline'!R982&gt;0,'DATA - Baseline'!R982,"")</f>
        <v/>
      </c>
      <c r="S982" s="178" t="str">
        <f>IF('DATA - Baseline'!S982="Less than 0.5km",1,IF('DATA - Baseline'!S982="0.51 to 1.59km",2,IF('DATA - Baseline'!S982="1.6 to 3km",3,IF('DATA - Baseline'!S982="Over 3km",4, ""))))</f>
        <v/>
      </c>
      <c r="T982" s="126"/>
      <c r="U982" s="135"/>
      <c r="V982" s="135"/>
      <c r="W982" s="135"/>
      <c r="X982" s="135"/>
      <c r="Y982" s="135"/>
      <c r="Z982" s="178" t="str">
        <f>IF('DATA - Baseline'!Z982="STRONGLY AGREE",1,IF('DATA - Baseline'!Z982="AGREE",2,IF('DATA - Baseline'!Z982="DISAGREE",3,IF('DATA - Baseline'!Z982="STRONGLY DISAGREE",4, ""))))</f>
        <v/>
      </c>
      <c r="AA982" s="178" t="str">
        <f>IF(C982="","",(IF(COUNTA('DATA - Baseline'!AB982:AV982)&gt;0,1,2)))</f>
        <v/>
      </c>
      <c r="AB982" s="152"/>
      <c r="AC982" s="153"/>
      <c r="AD982" s="153"/>
      <c r="AE982" s="153"/>
      <c r="AF982" s="153"/>
      <c r="AG982" s="153"/>
      <c r="AH982" s="151"/>
      <c r="AI982" s="156"/>
      <c r="AJ982" s="156"/>
      <c r="AK982" s="156"/>
      <c r="AL982" s="156"/>
      <c r="AM982" s="156"/>
      <c r="AN982" s="156"/>
      <c r="AO982" s="157"/>
      <c r="AP982" s="158"/>
      <c r="AQ982" s="158"/>
      <c r="AR982" s="158"/>
      <c r="AS982" s="158"/>
      <c r="AT982" s="158"/>
      <c r="AU982" s="158"/>
      <c r="AV982" s="158"/>
      <c r="AW982" s="178" t="str">
        <f>IF('DATA - Baseline'!AW982="Relaxed",1,IF('DATA - Baseline'!AW982="Rushed",2,IF('DATA - Baseline'!AW982="Happy",3,IF('DATA - Baseline'!AW982="Tired",4,""))))</f>
        <v/>
      </c>
      <c r="AX982" s="178" t="str">
        <f>IF('DATA - Baseline'!AX982="Relaxed",1,IF('DATA - Baseline'!AX982="Rushed",2,IF('DATA - Baseline'!AX982="Happy",3,IF('DATA - Baseline'!AX982="Tired",4,""))))</f>
        <v/>
      </c>
      <c r="AY982" s="154"/>
      <c r="AZ982" s="314" t="str">
        <f>IF('DATA - Baseline'!AZ982="Yes",1,IF('DATA - Baseline'!AZ982="No",2,""))</f>
        <v/>
      </c>
      <c r="BA982" s="273"/>
      <c r="BB982" s="159"/>
      <c r="BC982" s="159"/>
      <c r="BE982" s="175"/>
    </row>
    <row r="983" spans="1:57" s="132" customFormat="1" ht="15" x14ac:dyDescent="0.3">
      <c r="A983" s="148"/>
      <c r="B983" s="149"/>
      <c r="C983" s="236" t="str">
        <f t="shared" si="15"/>
        <v/>
      </c>
      <c r="D983" s="198" t="str">
        <f>IF('DATA - Baseline'!D983="","",'DATA - Baseline'!D983)</f>
        <v/>
      </c>
      <c r="E983" s="178" t="str">
        <f>IF('DATA - Baseline'!E983="","",'DATA - Baseline'!E983)</f>
        <v/>
      </c>
      <c r="F983" s="178" t="str">
        <f>IF('DATA - Baseline'!F983="","",'DATA - Baseline'!F983)</f>
        <v/>
      </c>
      <c r="G983" s="178" t="str">
        <f>IF('DATA - Baseline'!G982="","",INDEX(Codes,MATCH('DATA - Baseline'!G982,Modes,0)))</f>
        <v/>
      </c>
      <c r="H983" s="178"/>
      <c r="I983" s="178" t="str">
        <f>IF('DATA - Baseline'!I983="","",INDEX(Codes,MATCH('DATA - Baseline'!I983,Modes,0)))</f>
        <v/>
      </c>
      <c r="J983" s="134"/>
      <c r="K983" s="192" t="str">
        <f>IF('DATA - Baseline'!K983=0,"",IF('DATA - Baseline'!K983="","",'DATA - Baseline'!K983))</f>
        <v/>
      </c>
      <c r="L983" s="192" t="str">
        <f>IF('DATA - Baseline'!L983="Yes",1,IF('DATA - Baseline'!L983="No",2,""))</f>
        <v/>
      </c>
      <c r="M983" s="192" t="str">
        <f>IF('DATA - Baseline'!M983="Yes",1,IF('DATA - Baseline'!M983="No",2,""))</f>
        <v/>
      </c>
      <c r="N983" s="178" t="str">
        <f>IF('DATA - Baseline'!N983="Relaxed",1,IF('DATA - Baseline'!N983="Rushed",2,IF('DATA - Baseline'!N983="Happy",3,IF('DATA - Baseline'!N983="Frustrated",4,IF('DATA - Baseline'!N983="Other",5,"")))))</f>
        <v/>
      </c>
      <c r="O983" s="176"/>
      <c r="P983" s="178" t="str">
        <f>IF('DATA - Baseline'!P983="","",'DATA - Baseline'!P983)</f>
        <v/>
      </c>
      <c r="Q983" s="178" t="str">
        <f>IF('DATA - Baseline'!Q983="Boy",1,IF('DATA - Baseline'!Q983="Girl",2,""))</f>
        <v/>
      </c>
      <c r="R983" s="192" t="str">
        <f>IF('DATA - Baseline'!R983&gt;0,'DATA - Baseline'!R983,"")</f>
        <v/>
      </c>
      <c r="S983" s="178" t="str">
        <f>IF('DATA - Baseline'!S983="Less than 0.5km",1,IF('DATA - Baseline'!S983="0.51 to 1.59km",2,IF('DATA - Baseline'!S983="1.6 to 3km",3,IF('DATA - Baseline'!S983="Over 3km",4, ""))))</f>
        <v/>
      </c>
      <c r="T983" s="126"/>
      <c r="U983" s="135"/>
      <c r="V983" s="135"/>
      <c r="W983" s="135"/>
      <c r="X983" s="135"/>
      <c r="Y983" s="135"/>
      <c r="Z983" s="178" t="str">
        <f>IF('DATA - Baseline'!Z983="STRONGLY AGREE",1,IF('DATA - Baseline'!Z983="AGREE",2,IF('DATA - Baseline'!Z983="DISAGREE",3,IF('DATA - Baseline'!Z983="STRONGLY DISAGREE",4, ""))))</f>
        <v/>
      </c>
      <c r="AA983" s="178" t="str">
        <f>IF(C983="","",(IF(COUNTA('DATA - Baseline'!AB983:AV983)&gt;0,1,2)))</f>
        <v/>
      </c>
      <c r="AB983" s="152"/>
      <c r="AC983" s="153"/>
      <c r="AD983" s="153"/>
      <c r="AE983" s="153"/>
      <c r="AF983" s="153"/>
      <c r="AG983" s="153"/>
      <c r="AH983" s="150"/>
      <c r="AI983" s="156"/>
      <c r="AJ983" s="156"/>
      <c r="AK983" s="156"/>
      <c r="AL983" s="156"/>
      <c r="AM983" s="156"/>
      <c r="AN983" s="156"/>
      <c r="AO983" s="157"/>
      <c r="AP983" s="158"/>
      <c r="AQ983" s="158"/>
      <c r="AR983" s="158"/>
      <c r="AS983" s="158"/>
      <c r="AT983" s="158"/>
      <c r="AU983" s="158"/>
      <c r="AV983" s="158"/>
      <c r="AW983" s="178" t="str">
        <f>IF('DATA - Baseline'!AW983="Relaxed",1,IF('DATA - Baseline'!AW983="Rushed",2,IF('DATA - Baseline'!AW983="Happy",3,IF('DATA - Baseline'!AW983="Tired",4,""))))</f>
        <v/>
      </c>
      <c r="AX983" s="178" t="str">
        <f>IF('DATA - Baseline'!AX983="Relaxed",1,IF('DATA - Baseline'!AX983="Rushed",2,IF('DATA - Baseline'!AX983="Happy",3,IF('DATA - Baseline'!AX983="Tired",4,""))))</f>
        <v/>
      </c>
      <c r="AY983" s="154"/>
      <c r="AZ983" s="314" t="str">
        <f>IF('DATA - Baseline'!AZ983="Yes",1,IF('DATA - Baseline'!AZ983="No",2,""))</f>
        <v/>
      </c>
      <c r="BA983" s="273"/>
      <c r="BB983" s="159"/>
      <c r="BC983" s="159"/>
      <c r="BE983" s="175"/>
    </row>
    <row r="984" spans="1:57" s="132" customFormat="1" ht="15" x14ac:dyDescent="0.3">
      <c r="A984" s="148"/>
      <c r="B984" s="149"/>
      <c r="C984" s="236" t="str">
        <f t="shared" si="15"/>
        <v/>
      </c>
      <c r="D984" s="198" t="str">
        <f>IF('DATA - Baseline'!D984="","",'DATA - Baseline'!D984)</f>
        <v/>
      </c>
      <c r="E984" s="178" t="str">
        <f>IF('DATA - Baseline'!E984="","",'DATA - Baseline'!E984)</f>
        <v/>
      </c>
      <c r="F984" s="178" t="str">
        <f>IF('DATA - Baseline'!F984="","",'DATA - Baseline'!F984)</f>
        <v/>
      </c>
      <c r="G984" s="178" t="str">
        <f>IF('DATA - Baseline'!G983="","",INDEX(Codes,MATCH('DATA - Baseline'!G983,Modes,0)))</f>
        <v/>
      </c>
      <c r="H984" s="178"/>
      <c r="I984" s="178" t="str">
        <f>IF('DATA - Baseline'!I984="","",INDEX(Codes,MATCH('DATA - Baseline'!I984,Modes,0)))</f>
        <v/>
      </c>
      <c r="J984" s="134"/>
      <c r="K984" s="192" t="str">
        <f>IF('DATA - Baseline'!K984=0,"",IF('DATA - Baseline'!K984="","",'DATA - Baseline'!K984))</f>
        <v/>
      </c>
      <c r="L984" s="192" t="str">
        <f>IF('DATA - Baseline'!L984="Yes",1,IF('DATA - Baseline'!L984="No",2,""))</f>
        <v/>
      </c>
      <c r="M984" s="192" t="str">
        <f>IF('DATA - Baseline'!M984="Yes",1,IF('DATA - Baseline'!M984="No",2,""))</f>
        <v/>
      </c>
      <c r="N984" s="178" t="str">
        <f>IF('DATA - Baseline'!N984="Relaxed",1,IF('DATA - Baseline'!N984="Rushed",2,IF('DATA - Baseline'!N984="Happy",3,IF('DATA - Baseline'!N984="Frustrated",4,IF('DATA - Baseline'!N984="Other",5,"")))))</f>
        <v/>
      </c>
      <c r="O984" s="176"/>
      <c r="P984" s="178" t="str">
        <f>IF('DATA - Baseline'!P984="","",'DATA - Baseline'!P984)</f>
        <v/>
      </c>
      <c r="Q984" s="178" t="str">
        <f>IF('DATA - Baseline'!Q984="Boy",1,IF('DATA - Baseline'!Q984="Girl",2,""))</f>
        <v/>
      </c>
      <c r="R984" s="192" t="str">
        <f>IF('DATA - Baseline'!R984&gt;0,'DATA - Baseline'!R984,"")</f>
        <v/>
      </c>
      <c r="S984" s="178" t="str">
        <f>IF('DATA - Baseline'!S984="Less than 0.5km",1,IF('DATA - Baseline'!S984="0.51 to 1.59km",2,IF('DATA - Baseline'!S984="1.6 to 3km",3,IF('DATA - Baseline'!S984="Over 3km",4, ""))))</f>
        <v/>
      </c>
      <c r="T984" s="126"/>
      <c r="U984" s="135"/>
      <c r="V984" s="135"/>
      <c r="W984" s="135"/>
      <c r="X984" s="135"/>
      <c r="Y984" s="135"/>
      <c r="Z984" s="178" t="str">
        <f>IF('DATA - Baseline'!Z984="STRONGLY AGREE",1,IF('DATA - Baseline'!Z984="AGREE",2,IF('DATA - Baseline'!Z984="DISAGREE",3,IF('DATA - Baseline'!Z984="STRONGLY DISAGREE",4, ""))))</f>
        <v/>
      </c>
      <c r="AA984" s="178" t="str">
        <f>IF(C984="","",(IF(COUNTA('DATA - Baseline'!AB984:AV984)&gt;0,1,2)))</f>
        <v/>
      </c>
      <c r="AB984" s="152"/>
      <c r="AC984" s="153"/>
      <c r="AD984" s="153"/>
      <c r="AE984" s="153"/>
      <c r="AF984" s="153"/>
      <c r="AG984" s="153"/>
      <c r="AH984" s="151"/>
      <c r="AI984" s="156"/>
      <c r="AJ984" s="156"/>
      <c r="AK984" s="156"/>
      <c r="AL984" s="156"/>
      <c r="AM984" s="156"/>
      <c r="AN984" s="156"/>
      <c r="AO984" s="157"/>
      <c r="AP984" s="158"/>
      <c r="AQ984" s="158"/>
      <c r="AR984" s="158"/>
      <c r="AS984" s="158"/>
      <c r="AT984" s="158"/>
      <c r="AU984" s="158"/>
      <c r="AV984" s="158"/>
      <c r="AW984" s="178" t="str">
        <f>IF('DATA - Baseline'!AW984="Relaxed",1,IF('DATA - Baseline'!AW984="Rushed",2,IF('DATA - Baseline'!AW984="Happy",3,IF('DATA - Baseline'!AW984="Tired",4,""))))</f>
        <v/>
      </c>
      <c r="AX984" s="178" t="str">
        <f>IF('DATA - Baseline'!AX984="Relaxed",1,IF('DATA - Baseline'!AX984="Rushed",2,IF('DATA - Baseline'!AX984="Happy",3,IF('DATA - Baseline'!AX984="Tired",4,""))))</f>
        <v/>
      </c>
      <c r="AY984" s="154"/>
      <c r="AZ984" s="314" t="str">
        <f>IF('DATA - Baseline'!AZ984="Yes",1,IF('DATA - Baseline'!AZ984="No",2,""))</f>
        <v/>
      </c>
      <c r="BA984" s="273"/>
      <c r="BB984" s="159"/>
      <c r="BC984" s="159"/>
      <c r="BE984" s="175"/>
    </row>
    <row r="985" spans="1:57" s="132" customFormat="1" ht="15" x14ac:dyDescent="0.3">
      <c r="A985" s="148"/>
      <c r="B985" s="149"/>
      <c r="C985" s="236" t="str">
        <f t="shared" si="15"/>
        <v/>
      </c>
      <c r="D985" s="198" t="str">
        <f>IF('DATA - Baseline'!D985="","",'DATA - Baseline'!D985)</f>
        <v/>
      </c>
      <c r="E985" s="178" t="str">
        <f>IF('DATA - Baseline'!E985="","",'DATA - Baseline'!E985)</f>
        <v/>
      </c>
      <c r="F985" s="178" t="str">
        <f>IF('DATA - Baseline'!F985="","",'DATA - Baseline'!F985)</f>
        <v/>
      </c>
      <c r="G985" s="178" t="str">
        <f>IF('DATA - Baseline'!G984="","",INDEX(Codes,MATCH('DATA - Baseline'!G984,Modes,0)))</f>
        <v/>
      </c>
      <c r="H985" s="178"/>
      <c r="I985" s="178" t="str">
        <f>IF('DATA - Baseline'!I985="","",INDEX(Codes,MATCH('DATA - Baseline'!I985,Modes,0)))</f>
        <v/>
      </c>
      <c r="J985" s="134"/>
      <c r="K985" s="192" t="str">
        <f>IF('DATA - Baseline'!K985=0,"",IF('DATA - Baseline'!K985="","",'DATA - Baseline'!K985))</f>
        <v/>
      </c>
      <c r="L985" s="192" t="str">
        <f>IF('DATA - Baseline'!L985="Yes",1,IF('DATA - Baseline'!L985="No",2,""))</f>
        <v/>
      </c>
      <c r="M985" s="192" t="str">
        <f>IF('DATA - Baseline'!M985="Yes",1,IF('DATA - Baseline'!M985="No",2,""))</f>
        <v/>
      </c>
      <c r="N985" s="178" t="str">
        <f>IF('DATA - Baseline'!N985="Relaxed",1,IF('DATA - Baseline'!N985="Rushed",2,IF('DATA - Baseline'!N985="Happy",3,IF('DATA - Baseline'!N985="Frustrated",4,IF('DATA - Baseline'!N985="Other",5,"")))))</f>
        <v/>
      </c>
      <c r="O985" s="176"/>
      <c r="P985" s="178" t="str">
        <f>IF('DATA - Baseline'!P985="","",'DATA - Baseline'!P985)</f>
        <v/>
      </c>
      <c r="Q985" s="178" t="str">
        <f>IF('DATA - Baseline'!Q985="Boy",1,IF('DATA - Baseline'!Q985="Girl",2,""))</f>
        <v/>
      </c>
      <c r="R985" s="192" t="str">
        <f>IF('DATA - Baseline'!R985&gt;0,'DATA - Baseline'!R985,"")</f>
        <v/>
      </c>
      <c r="S985" s="178" t="str">
        <f>IF('DATA - Baseline'!S985="Less than 0.5km",1,IF('DATA - Baseline'!S985="0.51 to 1.59km",2,IF('DATA - Baseline'!S985="1.6 to 3km",3,IF('DATA - Baseline'!S985="Over 3km",4, ""))))</f>
        <v/>
      </c>
      <c r="T985" s="126"/>
      <c r="U985" s="135"/>
      <c r="V985" s="135"/>
      <c r="W985" s="135"/>
      <c r="X985" s="135"/>
      <c r="Y985" s="135"/>
      <c r="Z985" s="178" t="str">
        <f>IF('DATA - Baseline'!Z985="STRONGLY AGREE",1,IF('DATA - Baseline'!Z985="AGREE",2,IF('DATA - Baseline'!Z985="DISAGREE",3,IF('DATA - Baseline'!Z985="STRONGLY DISAGREE",4, ""))))</f>
        <v/>
      </c>
      <c r="AA985" s="178" t="str">
        <f>IF(C985="","",(IF(COUNTA('DATA - Baseline'!AB985:AV985)&gt;0,1,2)))</f>
        <v/>
      </c>
      <c r="AB985" s="152"/>
      <c r="AC985" s="153"/>
      <c r="AD985" s="153"/>
      <c r="AE985" s="153"/>
      <c r="AF985" s="153"/>
      <c r="AG985" s="153"/>
      <c r="AH985" s="151"/>
      <c r="AI985" s="156"/>
      <c r="AJ985" s="156"/>
      <c r="AK985" s="156"/>
      <c r="AL985" s="156"/>
      <c r="AM985" s="156"/>
      <c r="AN985" s="156"/>
      <c r="AO985" s="157"/>
      <c r="AP985" s="158"/>
      <c r="AQ985" s="158"/>
      <c r="AR985" s="158"/>
      <c r="AS985" s="158"/>
      <c r="AT985" s="158"/>
      <c r="AU985" s="158"/>
      <c r="AV985" s="158"/>
      <c r="AW985" s="178" t="str">
        <f>IF('DATA - Baseline'!AW985="Relaxed",1,IF('DATA - Baseline'!AW985="Rushed",2,IF('DATA - Baseline'!AW985="Happy",3,IF('DATA - Baseline'!AW985="Tired",4,""))))</f>
        <v/>
      </c>
      <c r="AX985" s="178" t="str">
        <f>IF('DATA - Baseline'!AX985="Relaxed",1,IF('DATA - Baseline'!AX985="Rushed",2,IF('DATA - Baseline'!AX985="Happy",3,IF('DATA - Baseline'!AX985="Tired",4,""))))</f>
        <v/>
      </c>
      <c r="AY985" s="154"/>
      <c r="AZ985" s="314" t="str">
        <f>IF('DATA - Baseline'!AZ985="Yes",1,IF('DATA - Baseline'!AZ985="No",2,""))</f>
        <v/>
      </c>
      <c r="BA985" s="273"/>
      <c r="BB985" s="159"/>
      <c r="BC985" s="159"/>
      <c r="BE985" s="175"/>
    </row>
    <row r="986" spans="1:57" s="132" customFormat="1" ht="15" x14ac:dyDescent="0.3">
      <c r="A986" s="148"/>
      <c r="B986" s="149"/>
      <c r="C986" s="236" t="str">
        <f t="shared" si="15"/>
        <v/>
      </c>
      <c r="D986" s="198" t="str">
        <f>IF('DATA - Baseline'!D986="","",'DATA - Baseline'!D986)</f>
        <v/>
      </c>
      <c r="E986" s="178" t="str">
        <f>IF('DATA - Baseline'!E986="","",'DATA - Baseline'!E986)</f>
        <v/>
      </c>
      <c r="F986" s="178" t="str">
        <f>IF('DATA - Baseline'!F986="","",'DATA - Baseline'!F986)</f>
        <v/>
      </c>
      <c r="G986" s="178" t="str">
        <f>IF('DATA - Baseline'!G985="","",INDEX(Codes,MATCH('DATA - Baseline'!G985,Modes,0)))</f>
        <v/>
      </c>
      <c r="H986" s="178"/>
      <c r="I986" s="178" t="str">
        <f>IF('DATA - Baseline'!I986="","",INDEX(Codes,MATCH('DATA - Baseline'!I986,Modes,0)))</f>
        <v/>
      </c>
      <c r="J986" s="134"/>
      <c r="K986" s="192" t="str">
        <f>IF('DATA - Baseline'!K986=0,"",IF('DATA - Baseline'!K986="","",'DATA - Baseline'!K986))</f>
        <v/>
      </c>
      <c r="L986" s="192" t="str">
        <f>IF('DATA - Baseline'!L986="Yes",1,IF('DATA - Baseline'!L986="No",2,""))</f>
        <v/>
      </c>
      <c r="M986" s="192" t="str">
        <f>IF('DATA - Baseline'!M986="Yes",1,IF('DATA - Baseline'!M986="No",2,""))</f>
        <v/>
      </c>
      <c r="N986" s="178" t="str">
        <f>IF('DATA - Baseline'!N986="Relaxed",1,IF('DATA - Baseline'!N986="Rushed",2,IF('DATA - Baseline'!N986="Happy",3,IF('DATA - Baseline'!N986="Frustrated",4,IF('DATA - Baseline'!N986="Other",5,"")))))</f>
        <v/>
      </c>
      <c r="O986" s="176"/>
      <c r="P986" s="178" t="str">
        <f>IF('DATA - Baseline'!P986="","",'DATA - Baseline'!P986)</f>
        <v/>
      </c>
      <c r="Q986" s="178" t="str">
        <f>IF('DATA - Baseline'!Q986="Boy",1,IF('DATA - Baseline'!Q986="Girl",2,""))</f>
        <v/>
      </c>
      <c r="R986" s="192" t="str">
        <f>IF('DATA - Baseline'!R986&gt;0,'DATA - Baseline'!R986,"")</f>
        <v/>
      </c>
      <c r="S986" s="178" t="str">
        <f>IF('DATA - Baseline'!S986="Less than 0.5km",1,IF('DATA - Baseline'!S986="0.51 to 1.59km",2,IF('DATA - Baseline'!S986="1.6 to 3km",3,IF('DATA - Baseline'!S986="Over 3km",4, ""))))</f>
        <v/>
      </c>
      <c r="T986" s="126"/>
      <c r="U986" s="135"/>
      <c r="V986" s="135"/>
      <c r="W986" s="135"/>
      <c r="X986" s="135"/>
      <c r="Y986" s="135"/>
      <c r="Z986" s="178" t="str">
        <f>IF('DATA - Baseline'!Z986="STRONGLY AGREE",1,IF('DATA - Baseline'!Z986="AGREE",2,IF('DATA - Baseline'!Z986="DISAGREE",3,IF('DATA - Baseline'!Z986="STRONGLY DISAGREE",4, ""))))</f>
        <v/>
      </c>
      <c r="AA986" s="178" t="str">
        <f>IF(C986="","",(IF(COUNTA('DATA - Baseline'!AB986:AV986)&gt;0,1,2)))</f>
        <v/>
      </c>
      <c r="AB986" s="152"/>
      <c r="AC986" s="153"/>
      <c r="AD986" s="153"/>
      <c r="AE986" s="153"/>
      <c r="AF986" s="153"/>
      <c r="AG986" s="153"/>
      <c r="AH986" s="151"/>
      <c r="AI986" s="156"/>
      <c r="AJ986" s="156"/>
      <c r="AK986" s="156"/>
      <c r="AL986" s="156"/>
      <c r="AM986" s="156"/>
      <c r="AN986" s="156"/>
      <c r="AO986" s="157"/>
      <c r="AP986" s="158"/>
      <c r="AQ986" s="158"/>
      <c r="AR986" s="158"/>
      <c r="AS986" s="158"/>
      <c r="AT986" s="158"/>
      <c r="AU986" s="158"/>
      <c r="AV986" s="158"/>
      <c r="AW986" s="178" t="str">
        <f>IF('DATA - Baseline'!AW986="Relaxed",1,IF('DATA - Baseline'!AW986="Rushed",2,IF('DATA - Baseline'!AW986="Happy",3,IF('DATA - Baseline'!AW986="Tired",4,""))))</f>
        <v/>
      </c>
      <c r="AX986" s="178" t="str">
        <f>IF('DATA - Baseline'!AX986="Relaxed",1,IF('DATA - Baseline'!AX986="Rushed",2,IF('DATA - Baseline'!AX986="Happy",3,IF('DATA - Baseline'!AX986="Tired",4,""))))</f>
        <v/>
      </c>
      <c r="AY986" s="154"/>
      <c r="AZ986" s="314" t="str">
        <f>IF('DATA - Baseline'!AZ986="Yes",1,IF('DATA - Baseline'!AZ986="No",2,""))</f>
        <v/>
      </c>
      <c r="BA986" s="273"/>
      <c r="BB986" s="159"/>
      <c r="BC986" s="159"/>
      <c r="BE986" s="175"/>
    </row>
    <row r="987" spans="1:57" s="132" customFormat="1" ht="15" x14ac:dyDescent="0.3">
      <c r="A987" s="148"/>
      <c r="B987" s="149"/>
      <c r="C987" s="236" t="str">
        <f t="shared" si="15"/>
        <v/>
      </c>
      <c r="D987" s="198" t="str">
        <f>IF('DATA - Baseline'!D987="","",'DATA - Baseline'!D987)</f>
        <v/>
      </c>
      <c r="E987" s="178" t="str">
        <f>IF('DATA - Baseline'!E987="","",'DATA - Baseline'!E987)</f>
        <v/>
      </c>
      <c r="F987" s="178" t="str">
        <f>IF('DATA - Baseline'!F987="","",'DATA - Baseline'!F987)</f>
        <v/>
      </c>
      <c r="G987" s="178" t="str">
        <f>IF('DATA - Baseline'!G986="","",INDEX(Codes,MATCH('DATA - Baseline'!G986,Modes,0)))</f>
        <v/>
      </c>
      <c r="H987" s="178"/>
      <c r="I987" s="178" t="str">
        <f>IF('DATA - Baseline'!I987="","",INDEX(Codes,MATCH('DATA - Baseline'!I987,Modes,0)))</f>
        <v/>
      </c>
      <c r="J987" s="134"/>
      <c r="K987" s="192" t="str">
        <f>IF('DATA - Baseline'!K987=0,"",IF('DATA - Baseline'!K987="","",'DATA - Baseline'!K987))</f>
        <v/>
      </c>
      <c r="L987" s="192" t="str">
        <f>IF('DATA - Baseline'!L987="Yes",1,IF('DATA - Baseline'!L987="No",2,""))</f>
        <v/>
      </c>
      <c r="M987" s="192" t="str">
        <f>IF('DATA - Baseline'!M987="Yes",1,IF('DATA - Baseline'!M987="No",2,""))</f>
        <v/>
      </c>
      <c r="N987" s="178" t="str">
        <f>IF('DATA - Baseline'!N987="Relaxed",1,IF('DATA - Baseline'!N987="Rushed",2,IF('DATA - Baseline'!N987="Happy",3,IF('DATA - Baseline'!N987="Frustrated",4,IF('DATA - Baseline'!N987="Other",5,"")))))</f>
        <v/>
      </c>
      <c r="O987" s="176"/>
      <c r="P987" s="178" t="str">
        <f>IF('DATA - Baseline'!P987="","",'DATA - Baseline'!P987)</f>
        <v/>
      </c>
      <c r="Q987" s="178" t="str">
        <f>IF('DATA - Baseline'!Q987="Boy",1,IF('DATA - Baseline'!Q987="Girl",2,""))</f>
        <v/>
      </c>
      <c r="R987" s="192" t="str">
        <f>IF('DATA - Baseline'!R987&gt;0,'DATA - Baseline'!R987,"")</f>
        <v/>
      </c>
      <c r="S987" s="178" t="str">
        <f>IF('DATA - Baseline'!S987="Less than 0.5km",1,IF('DATA - Baseline'!S987="0.51 to 1.59km",2,IF('DATA - Baseline'!S987="1.6 to 3km",3,IF('DATA - Baseline'!S987="Over 3km",4, ""))))</f>
        <v/>
      </c>
      <c r="T987" s="126"/>
      <c r="U987" s="135"/>
      <c r="V987" s="135"/>
      <c r="W987" s="135"/>
      <c r="X987" s="135"/>
      <c r="Y987" s="135"/>
      <c r="Z987" s="178" t="str">
        <f>IF('DATA - Baseline'!Z987="STRONGLY AGREE",1,IF('DATA - Baseline'!Z987="AGREE",2,IF('DATA - Baseline'!Z987="DISAGREE",3,IF('DATA - Baseline'!Z987="STRONGLY DISAGREE",4, ""))))</f>
        <v/>
      </c>
      <c r="AA987" s="178" t="str">
        <f>IF(C987="","",(IF(COUNTA('DATA - Baseline'!AB987:AV987)&gt;0,1,2)))</f>
        <v/>
      </c>
      <c r="AB987" s="152"/>
      <c r="AC987" s="153"/>
      <c r="AD987" s="153"/>
      <c r="AE987" s="153"/>
      <c r="AF987" s="153"/>
      <c r="AG987" s="153"/>
      <c r="AH987" s="151"/>
      <c r="AI987" s="156"/>
      <c r="AJ987" s="156"/>
      <c r="AK987" s="156"/>
      <c r="AL987" s="156"/>
      <c r="AM987" s="156"/>
      <c r="AN987" s="156"/>
      <c r="AO987" s="157"/>
      <c r="AP987" s="158"/>
      <c r="AQ987" s="158"/>
      <c r="AR987" s="158"/>
      <c r="AS987" s="158"/>
      <c r="AT987" s="158"/>
      <c r="AU987" s="158"/>
      <c r="AV987" s="158"/>
      <c r="AW987" s="178" t="str">
        <f>IF('DATA - Baseline'!AW987="Relaxed",1,IF('DATA - Baseline'!AW987="Rushed",2,IF('DATA - Baseline'!AW987="Happy",3,IF('DATA - Baseline'!AW987="Tired",4,""))))</f>
        <v/>
      </c>
      <c r="AX987" s="178" t="str">
        <f>IF('DATA - Baseline'!AX987="Relaxed",1,IF('DATA - Baseline'!AX987="Rushed",2,IF('DATA - Baseline'!AX987="Happy",3,IF('DATA - Baseline'!AX987="Tired",4,""))))</f>
        <v/>
      </c>
      <c r="AY987" s="154"/>
      <c r="AZ987" s="314" t="str">
        <f>IF('DATA - Baseline'!AZ987="Yes",1,IF('DATA - Baseline'!AZ987="No",2,""))</f>
        <v/>
      </c>
      <c r="BA987" s="273"/>
      <c r="BB987" s="159"/>
      <c r="BC987" s="159"/>
      <c r="BE987" s="175"/>
    </row>
    <row r="988" spans="1:57" s="132" customFormat="1" ht="15" x14ac:dyDescent="0.3">
      <c r="A988" s="148"/>
      <c r="B988" s="149"/>
      <c r="C988" s="236" t="str">
        <f t="shared" si="15"/>
        <v/>
      </c>
      <c r="D988" s="198" t="str">
        <f>IF('DATA - Baseline'!D988="","",'DATA - Baseline'!D988)</f>
        <v/>
      </c>
      <c r="E988" s="178" t="str">
        <f>IF('DATA - Baseline'!E988="","",'DATA - Baseline'!E988)</f>
        <v/>
      </c>
      <c r="F988" s="178" t="str">
        <f>IF('DATA - Baseline'!F988="","",'DATA - Baseline'!F988)</f>
        <v/>
      </c>
      <c r="G988" s="178" t="str">
        <f>IF('DATA - Baseline'!G987="","",INDEX(Codes,MATCH('DATA - Baseline'!G987,Modes,0)))</f>
        <v/>
      </c>
      <c r="H988" s="178"/>
      <c r="I988" s="178" t="str">
        <f>IF('DATA - Baseline'!I988="","",INDEX(Codes,MATCH('DATA - Baseline'!I988,Modes,0)))</f>
        <v/>
      </c>
      <c r="J988" s="134"/>
      <c r="K988" s="192" t="str">
        <f>IF('DATA - Baseline'!K988=0,"",IF('DATA - Baseline'!K988="","",'DATA - Baseline'!K988))</f>
        <v/>
      </c>
      <c r="L988" s="192" t="str">
        <f>IF('DATA - Baseline'!L988="Yes",1,IF('DATA - Baseline'!L988="No",2,""))</f>
        <v/>
      </c>
      <c r="M988" s="192" t="str">
        <f>IF('DATA - Baseline'!M988="Yes",1,IF('DATA - Baseline'!M988="No",2,""))</f>
        <v/>
      </c>
      <c r="N988" s="178" t="str">
        <f>IF('DATA - Baseline'!N988="Relaxed",1,IF('DATA - Baseline'!N988="Rushed",2,IF('DATA - Baseline'!N988="Happy",3,IF('DATA - Baseline'!N988="Frustrated",4,IF('DATA - Baseline'!N988="Other",5,"")))))</f>
        <v/>
      </c>
      <c r="O988" s="176"/>
      <c r="P988" s="178" t="str">
        <f>IF('DATA - Baseline'!P988="","",'DATA - Baseline'!P988)</f>
        <v/>
      </c>
      <c r="Q988" s="178" t="str">
        <f>IF('DATA - Baseline'!Q988="Boy",1,IF('DATA - Baseline'!Q988="Girl",2,""))</f>
        <v/>
      </c>
      <c r="R988" s="192" t="str">
        <f>IF('DATA - Baseline'!R988&gt;0,'DATA - Baseline'!R988,"")</f>
        <v/>
      </c>
      <c r="S988" s="178" t="str">
        <f>IF('DATA - Baseline'!S988="Less than 0.5km",1,IF('DATA - Baseline'!S988="0.51 to 1.59km",2,IF('DATA - Baseline'!S988="1.6 to 3km",3,IF('DATA - Baseline'!S988="Over 3km",4, ""))))</f>
        <v/>
      </c>
      <c r="T988" s="126"/>
      <c r="U988" s="135"/>
      <c r="V988" s="135"/>
      <c r="W988" s="135"/>
      <c r="X988" s="135"/>
      <c r="Y988" s="135"/>
      <c r="Z988" s="178" t="str">
        <f>IF('DATA - Baseline'!Z988="STRONGLY AGREE",1,IF('DATA - Baseline'!Z988="AGREE",2,IF('DATA - Baseline'!Z988="DISAGREE",3,IF('DATA - Baseline'!Z988="STRONGLY DISAGREE",4, ""))))</f>
        <v/>
      </c>
      <c r="AA988" s="178" t="str">
        <f>IF(C988="","",(IF(COUNTA('DATA - Baseline'!AB988:AV988)&gt;0,1,2)))</f>
        <v/>
      </c>
      <c r="AB988" s="152"/>
      <c r="AC988" s="153"/>
      <c r="AD988" s="153"/>
      <c r="AE988" s="153"/>
      <c r="AF988" s="153"/>
      <c r="AG988" s="153"/>
      <c r="AH988" s="151"/>
      <c r="AI988" s="156"/>
      <c r="AJ988" s="156"/>
      <c r="AK988" s="156"/>
      <c r="AL988" s="156"/>
      <c r="AM988" s="156"/>
      <c r="AN988" s="156"/>
      <c r="AO988" s="157"/>
      <c r="AP988" s="158"/>
      <c r="AQ988" s="158"/>
      <c r="AR988" s="158"/>
      <c r="AS988" s="158"/>
      <c r="AT988" s="158"/>
      <c r="AU988" s="158"/>
      <c r="AV988" s="158"/>
      <c r="AW988" s="178" t="str">
        <f>IF('DATA - Baseline'!AW988="Relaxed",1,IF('DATA - Baseline'!AW988="Rushed",2,IF('DATA - Baseline'!AW988="Happy",3,IF('DATA - Baseline'!AW988="Tired",4,""))))</f>
        <v/>
      </c>
      <c r="AX988" s="178" t="str">
        <f>IF('DATA - Baseline'!AX988="Relaxed",1,IF('DATA - Baseline'!AX988="Rushed",2,IF('DATA - Baseline'!AX988="Happy",3,IF('DATA - Baseline'!AX988="Tired",4,""))))</f>
        <v/>
      </c>
      <c r="AY988" s="154"/>
      <c r="AZ988" s="314" t="str">
        <f>IF('DATA - Baseline'!AZ988="Yes",1,IF('DATA - Baseline'!AZ988="No",2,""))</f>
        <v/>
      </c>
      <c r="BA988" s="273"/>
      <c r="BB988" s="159"/>
      <c r="BC988" s="159"/>
      <c r="BE988" s="175"/>
    </row>
    <row r="989" spans="1:57" s="132" customFormat="1" ht="15" x14ac:dyDescent="0.3">
      <c r="A989" s="148"/>
      <c r="B989" s="149"/>
      <c r="C989" s="236" t="str">
        <f t="shared" si="15"/>
        <v/>
      </c>
      <c r="D989" s="198" t="str">
        <f>IF('DATA - Baseline'!D989="","",'DATA - Baseline'!D989)</f>
        <v/>
      </c>
      <c r="E989" s="178" t="str">
        <f>IF('DATA - Baseline'!E989="","",'DATA - Baseline'!E989)</f>
        <v/>
      </c>
      <c r="F989" s="178" t="str">
        <f>IF('DATA - Baseline'!F989="","",'DATA - Baseline'!F989)</f>
        <v/>
      </c>
      <c r="G989" s="178" t="str">
        <f>IF('DATA - Baseline'!G988="","",INDEX(Codes,MATCH('DATA - Baseline'!G988,Modes,0)))</f>
        <v/>
      </c>
      <c r="H989" s="178"/>
      <c r="I989" s="178" t="str">
        <f>IF('DATA - Baseline'!I989="","",INDEX(Codes,MATCH('DATA - Baseline'!I989,Modes,0)))</f>
        <v/>
      </c>
      <c r="J989" s="134"/>
      <c r="K989" s="192" t="str">
        <f>IF('DATA - Baseline'!K989=0,"",IF('DATA - Baseline'!K989="","",'DATA - Baseline'!K989))</f>
        <v/>
      </c>
      <c r="L989" s="192" t="str">
        <f>IF('DATA - Baseline'!L989="Yes",1,IF('DATA - Baseline'!L989="No",2,""))</f>
        <v/>
      </c>
      <c r="M989" s="192" t="str">
        <f>IF('DATA - Baseline'!M989="Yes",1,IF('DATA - Baseline'!M989="No",2,""))</f>
        <v/>
      </c>
      <c r="N989" s="178" t="str">
        <f>IF('DATA - Baseline'!N989="Relaxed",1,IF('DATA - Baseline'!N989="Rushed",2,IF('DATA - Baseline'!N989="Happy",3,IF('DATA - Baseline'!N989="Frustrated",4,IF('DATA - Baseline'!N989="Other",5,"")))))</f>
        <v/>
      </c>
      <c r="O989" s="176"/>
      <c r="P989" s="178" t="str">
        <f>IF('DATA - Baseline'!P989="","",'DATA - Baseline'!P989)</f>
        <v/>
      </c>
      <c r="Q989" s="178" t="str">
        <f>IF('DATA - Baseline'!Q989="Boy",1,IF('DATA - Baseline'!Q989="Girl",2,""))</f>
        <v/>
      </c>
      <c r="R989" s="192" t="str">
        <f>IF('DATA - Baseline'!R989&gt;0,'DATA - Baseline'!R989,"")</f>
        <v/>
      </c>
      <c r="S989" s="178" t="str">
        <f>IF('DATA - Baseline'!S989="Less than 0.5km",1,IF('DATA - Baseline'!S989="0.51 to 1.59km",2,IF('DATA - Baseline'!S989="1.6 to 3km",3,IF('DATA - Baseline'!S989="Over 3km",4, ""))))</f>
        <v/>
      </c>
      <c r="T989" s="126"/>
      <c r="U989" s="135"/>
      <c r="V989" s="135"/>
      <c r="W989" s="135"/>
      <c r="X989" s="135"/>
      <c r="Y989" s="135"/>
      <c r="Z989" s="178" t="str">
        <f>IF('DATA - Baseline'!Z989="STRONGLY AGREE",1,IF('DATA - Baseline'!Z989="AGREE",2,IF('DATA - Baseline'!Z989="DISAGREE",3,IF('DATA - Baseline'!Z989="STRONGLY DISAGREE",4, ""))))</f>
        <v/>
      </c>
      <c r="AA989" s="178" t="str">
        <f>IF(C989="","",(IF(COUNTA('DATA - Baseline'!AB989:AV989)&gt;0,1,2)))</f>
        <v/>
      </c>
      <c r="AB989" s="152"/>
      <c r="AC989" s="153"/>
      <c r="AD989" s="153"/>
      <c r="AE989" s="153"/>
      <c r="AF989" s="153"/>
      <c r="AG989" s="153"/>
      <c r="AH989" s="151"/>
      <c r="AI989" s="156"/>
      <c r="AJ989" s="156"/>
      <c r="AK989" s="156"/>
      <c r="AL989" s="156"/>
      <c r="AM989" s="156"/>
      <c r="AN989" s="156"/>
      <c r="AO989" s="157"/>
      <c r="AP989" s="158"/>
      <c r="AQ989" s="158"/>
      <c r="AR989" s="158"/>
      <c r="AS989" s="158"/>
      <c r="AT989" s="158"/>
      <c r="AU989" s="158"/>
      <c r="AV989" s="158"/>
      <c r="AW989" s="178" t="str">
        <f>IF('DATA - Baseline'!AW989="Relaxed",1,IF('DATA - Baseline'!AW989="Rushed",2,IF('DATA - Baseline'!AW989="Happy",3,IF('DATA - Baseline'!AW989="Tired",4,""))))</f>
        <v/>
      </c>
      <c r="AX989" s="178" t="str">
        <f>IF('DATA - Baseline'!AX989="Relaxed",1,IF('DATA - Baseline'!AX989="Rushed",2,IF('DATA - Baseline'!AX989="Happy",3,IF('DATA - Baseline'!AX989="Tired",4,""))))</f>
        <v/>
      </c>
      <c r="AY989" s="154"/>
      <c r="AZ989" s="314" t="str">
        <f>IF('DATA - Baseline'!AZ989="Yes",1,IF('DATA - Baseline'!AZ989="No",2,""))</f>
        <v/>
      </c>
      <c r="BA989" s="273"/>
      <c r="BB989" s="159"/>
      <c r="BC989" s="159"/>
      <c r="BE989" s="175"/>
    </row>
    <row r="990" spans="1:57" s="132" customFormat="1" ht="15" x14ac:dyDescent="0.3">
      <c r="A990" s="148"/>
      <c r="B990" s="149"/>
      <c r="C990" s="236" t="str">
        <f t="shared" si="15"/>
        <v/>
      </c>
      <c r="D990" s="198" t="str">
        <f>IF('DATA - Baseline'!D990="","",'DATA - Baseline'!D990)</f>
        <v/>
      </c>
      <c r="E990" s="178" t="str">
        <f>IF('DATA - Baseline'!E990="","",'DATA - Baseline'!E990)</f>
        <v/>
      </c>
      <c r="F990" s="178" t="str">
        <f>IF('DATA - Baseline'!F990="","",'DATA - Baseline'!F990)</f>
        <v/>
      </c>
      <c r="G990" s="178" t="str">
        <f>IF('DATA - Baseline'!G989="","",INDEX(Codes,MATCH('DATA - Baseline'!G989,Modes,0)))</f>
        <v/>
      </c>
      <c r="H990" s="178"/>
      <c r="I990" s="178" t="str">
        <f>IF('DATA - Baseline'!I990="","",INDEX(Codes,MATCH('DATA - Baseline'!I990,Modes,0)))</f>
        <v/>
      </c>
      <c r="J990" s="134"/>
      <c r="K990" s="192" t="str">
        <f>IF('DATA - Baseline'!K990=0,"",IF('DATA - Baseline'!K990="","",'DATA - Baseline'!K990))</f>
        <v/>
      </c>
      <c r="L990" s="192" t="str">
        <f>IF('DATA - Baseline'!L990="Yes",1,IF('DATA - Baseline'!L990="No",2,""))</f>
        <v/>
      </c>
      <c r="M990" s="192" t="str">
        <f>IF('DATA - Baseline'!M990="Yes",1,IF('DATA - Baseline'!M990="No",2,""))</f>
        <v/>
      </c>
      <c r="N990" s="178" t="str">
        <f>IF('DATA - Baseline'!N990="Relaxed",1,IF('DATA - Baseline'!N990="Rushed",2,IF('DATA - Baseline'!N990="Happy",3,IF('DATA - Baseline'!N990="Frustrated",4,IF('DATA - Baseline'!N990="Other",5,"")))))</f>
        <v/>
      </c>
      <c r="O990" s="176"/>
      <c r="P990" s="178" t="str">
        <f>IF('DATA - Baseline'!P990="","",'DATA - Baseline'!P990)</f>
        <v/>
      </c>
      <c r="Q990" s="178" t="str">
        <f>IF('DATA - Baseline'!Q990="Boy",1,IF('DATA - Baseline'!Q990="Girl",2,""))</f>
        <v/>
      </c>
      <c r="R990" s="192" t="str">
        <f>IF('DATA - Baseline'!R990&gt;0,'DATA - Baseline'!R990,"")</f>
        <v/>
      </c>
      <c r="S990" s="178" t="str">
        <f>IF('DATA - Baseline'!S990="Less than 0.5km",1,IF('DATA - Baseline'!S990="0.51 to 1.59km",2,IF('DATA - Baseline'!S990="1.6 to 3km",3,IF('DATA - Baseline'!S990="Over 3km",4, ""))))</f>
        <v/>
      </c>
      <c r="T990" s="126"/>
      <c r="U990" s="135"/>
      <c r="V990" s="135"/>
      <c r="W990" s="135"/>
      <c r="X990" s="135"/>
      <c r="Y990" s="135"/>
      <c r="Z990" s="178" t="str">
        <f>IF('DATA - Baseline'!Z990="STRONGLY AGREE",1,IF('DATA - Baseline'!Z990="AGREE",2,IF('DATA - Baseline'!Z990="DISAGREE",3,IF('DATA - Baseline'!Z990="STRONGLY DISAGREE",4, ""))))</f>
        <v/>
      </c>
      <c r="AA990" s="178" t="str">
        <f>IF(C990="","",(IF(COUNTA('DATA - Baseline'!AB990:AV990)&gt;0,1,2)))</f>
        <v/>
      </c>
      <c r="AB990" s="152"/>
      <c r="AC990" s="153"/>
      <c r="AD990" s="153"/>
      <c r="AE990" s="153"/>
      <c r="AF990" s="153"/>
      <c r="AG990" s="153"/>
      <c r="AH990" s="151"/>
      <c r="AI990" s="156"/>
      <c r="AJ990" s="156"/>
      <c r="AK990" s="156"/>
      <c r="AL990" s="156"/>
      <c r="AM990" s="156"/>
      <c r="AN990" s="156"/>
      <c r="AO990" s="157"/>
      <c r="AP990" s="158"/>
      <c r="AQ990" s="158"/>
      <c r="AR990" s="158"/>
      <c r="AS990" s="158"/>
      <c r="AT990" s="158"/>
      <c r="AU990" s="158"/>
      <c r="AV990" s="158"/>
      <c r="AW990" s="178" t="str">
        <f>IF('DATA - Baseline'!AW990="Relaxed",1,IF('DATA - Baseline'!AW990="Rushed",2,IF('DATA - Baseline'!AW990="Happy",3,IF('DATA - Baseline'!AW990="Tired",4,""))))</f>
        <v/>
      </c>
      <c r="AX990" s="178" t="str">
        <f>IF('DATA - Baseline'!AX990="Relaxed",1,IF('DATA - Baseline'!AX990="Rushed",2,IF('DATA - Baseline'!AX990="Happy",3,IF('DATA - Baseline'!AX990="Tired",4,""))))</f>
        <v/>
      </c>
      <c r="AY990" s="154"/>
      <c r="AZ990" s="314" t="str">
        <f>IF('DATA - Baseline'!AZ990="Yes",1,IF('DATA - Baseline'!AZ990="No",2,""))</f>
        <v/>
      </c>
      <c r="BA990" s="273"/>
      <c r="BB990" s="159"/>
      <c r="BC990" s="159"/>
      <c r="BE990" s="175"/>
    </row>
    <row r="991" spans="1:57" s="132" customFormat="1" ht="15" x14ac:dyDescent="0.3">
      <c r="A991" s="148"/>
      <c r="B991" s="149"/>
      <c r="C991" s="236" t="str">
        <f t="shared" si="15"/>
        <v/>
      </c>
      <c r="D991" s="198" t="str">
        <f>IF('DATA - Baseline'!D991="","",'DATA - Baseline'!D991)</f>
        <v/>
      </c>
      <c r="E991" s="178" t="str">
        <f>IF('DATA - Baseline'!E991="","",'DATA - Baseline'!E991)</f>
        <v/>
      </c>
      <c r="F991" s="178" t="str">
        <f>IF('DATA - Baseline'!F991="","",'DATA - Baseline'!F991)</f>
        <v/>
      </c>
      <c r="G991" s="178" t="str">
        <f>IF('DATA - Baseline'!G990="","",INDEX(Codes,MATCH('DATA - Baseline'!G990,Modes,0)))</f>
        <v/>
      </c>
      <c r="H991" s="178"/>
      <c r="I991" s="178" t="str">
        <f>IF('DATA - Baseline'!I991="","",INDEX(Codes,MATCH('DATA - Baseline'!I991,Modes,0)))</f>
        <v/>
      </c>
      <c r="J991" s="134"/>
      <c r="K991" s="192" t="str">
        <f>IF('DATA - Baseline'!K991=0,"",IF('DATA - Baseline'!K991="","",'DATA - Baseline'!K991))</f>
        <v/>
      </c>
      <c r="L991" s="192" t="str">
        <f>IF('DATA - Baseline'!L991="Yes",1,IF('DATA - Baseline'!L991="No",2,""))</f>
        <v/>
      </c>
      <c r="M991" s="192" t="str">
        <f>IF('DATA - Baseline'!M991="Yes",1,IF('DATA - Baseline'!M991="No",2,""))</f>
        <v/>
      </c>
      <c r="N991" s="178" t="str">
        <f>IF('DATA - Baseline'!N991="Relaxed",1,IF('DATA - Baseline'!N991="Rushed",2,IF('DATA - Baseline'!N991="Happy",3,IF('DATA - Baseline'!N991="Frustrated",4,IF('DATA - Baseline'!N991="Other",5,"")))))</f>
        <v/>
      </c>
      <c r="O991" s="176"/>
      <c r="P991" s="178" t="str">
        <f>IF('DATA - Baseline'!P991="","",'DATA - Baseline'!P991)</f>
        <v/>
      </c>
      <c r="Q991" s="178" t="str">
        <f>IF('DATA - Baseline'!Q991="Boy",1,IF('DATA - Baseline'!Q991="Girl",2,""))</f>
        <v/>
      </c>
      <c r="R991" s="192" t="str">
        <f>IF('DATA - Baseline'!R991&gt;0,'DATA - Baseline'!R991,"")</f>
        <v/>
      </c>
      <c r="S991" s="178" t="str">
        <f>IF('DATA - Baseline'!S991="Less than 0.5km",1,IF('DATA - Baseline'!S991="0.51 to 1.59km",2,IF('DATA - Baseline'!S991="1.6 to 3km",3,IF('DATA - Baseline'!S991="Over 3km",4, ""))))</f>
        <v/>
      </c>
      <c r="T991" s="126"/>
      <c r="U991" s="135"/>
      <c r="V991" s="135"/>
      <c r="W991" s="135"/>
      <c r="X991" s="135"/>
      <c r="Y991" s="135"/>
      <c r="Z991" s="178" t="str">
        <f>IF('DATA - Baseline'!Z991="STRONGLY AGREE",1,IF('DATA - Baseline'!Z991="AGREE",2,IF('DATA - Baseline'!Z991="DISAGREE",3,IF('DATA - Baseline'!Z991="STRONGLY DISAGREE",4, ""))))</f>
        <v/>
      </c>
      <c r="AA991" s="178" t="str">
        <f>IF(C991="","",(IF(COUNTA('DATA - Baseline'!AB991:AV991)&gt;0,1,2)))</f>
        <v/>
      </c>
      <c r="AB991" s="152"/>
      <c r="AC991" s="153"/>
      <c r="AD991" s="153"/>
      <c r="AE991" s="153"/>
      <c r="AF991" s="153"/>
      <c r="AG991" s="153"/>
      <c r="AH991" s="151"/>
      <c r="AI991" s="156"/>
      <c r="AJ991" s="156"/>
      <c r="AK991" s="156"/>
      <c r="AL991" s="156"/>
      <c r="AM991" s="156"/>
      <c r="AN991" s="156"/>
      <c r="AO991" s="157"/>
      <c r="AP991" s="158"/>
      <c r="AQ991" s="158"/>
      <c r="AR991" s="158"/>
      <c r="AS991" s="158"/>
      <c r="AT991" s="158"/>
      <c r="AU991" s="158"/>
      <c r="AV991" s="158"/>
      <c r="AW991" s="178" t="str">
        <f>IF('DATA - Baseline'!AW991="Relaxed",1,IF('DATA - Baseline'!AW991="Rushed",2,IF('DATA - Baseline'!AW991="Happy",3,IF('DATA - Baseline'!AW991="Tired",4,""))))</f>
        <v/>
      </c>
      <c r="AX991" s="178" t="str">
        <f>IF('DATA - Baseline'!AX991="Relaxed",1,IF('DATA - Baseline'!AX991="Rushed",2,IF('DATA - Baseline'!AX991="Happy",3,IF('DATA - Baseline'!AX991="Tired",4,""))))</f>
        <v/>
      </c>
      <c r="AY991" s="154"/>
      <c r="AZ991" s="314" t="str">
        <f>IF('DATA - Baseline'!AZ991="Yes",1,IF('DATA - Baseline'!AZ991="No",2,""))</f>
        <v/>
      </c>
      <c r="BA991" s="273"/>
      <c r="BB991" s="159"/>
      <c r="BC991" s="159"/>
      <c r="BE991" s="175"/>
    </row>
    <row r="992" spans="1:57" s="132" customFormat="1" ht="15" x14ac:dyDescent="0.3">
      <c r="A992" s="148"/>
      <c r="B992" s="149"/>
      <c r="C992" s="236" t="str">
        <f t="shared" si="15"/>
        <v/>
      </c>
      <c r="D992" s="198" t="str">
        <f>IF('DATA - Baseline'!D992="","",'DATA - Baseline'!D992)</f>
        <v/>
      </c>
      <c r="E992" s="178" t="str">
        <f>IF('DATA - Baseline'!E992="","",'DATA - Baseline'!E992)</f>
        <v/>
      </c>
      <c r="F992" s="178" t="str">
        <f>IF('DATA - Baseline'!F992="","",'DATA - Baseline'!F992)</f>
        <v/>
      </c>
      <c r="G992" s="178" t="str">
        <f>IF('DATA - Baseline'!G991="","",INDEX(Codes,MATCH('DATA - Baseline'!G991,Modes,0)))</f>
        <v/>
      </c>
      <c r="H992" s="178"/>
      <c r="I992" s="178" t="str">
        <f>IF('DATA - Baseline'!I992="","",INDEX(Codes,MATCH('DATA - Baseline'!I992,Modes,0)))</f>
        <v/>
      </c>
      <c r="J992" s="134"/>
      <c r="K992" s="192" t="str">
        <f>IF('DATA - Baseline'!K992=0,"",IF('DATA - Baseline'!K992="","",'DATA - Baseline'!K992))</f>
        <v/>
      </c>
      <c r="L992" s="192" t="str">
        <f>IF('DATA - Baseline'!L992="Yes",1,IF('DATA - Baseline'!L992="No",2,""))</f>
        <v/>
      </c>
      <c r="M992" s="192" t="str">
        <f>IF('DATA - Baseline'!M992="Yes",1,IF('DATA - Baseline'!M992="No",2,""))</f>
        <v/>
      </c>
      <c r="N992" s="178" t="str">
        <f>IF('DATA - Baseline'!N992="Relaxed",1,IF('DATA - Baseline'!N992="Rushed",2,IF('DATA - Baseline'!N992="Happy",3,IF('DATA - Baseline'!N992="Frustrated",4,IF('DATA - Baseline'!N992="Other",5,"")))))</f>
        <v/>
      </c>
      <c r="O992" s="176"/>
      <c r="P992" s="178" t="str">
        <f>IF('DATA - Baseline'!P992="","",'DATA - Baseline'!P992)</f>
        <v/>
      </c>
      <c r="Q992" s="178" t="str">
        <f>IF('DATA - Baseline'!Q992="Boy",1,IF('DATA - Baseline'!Q992="Girl",2,""))</f>
        <v/>
      </c>
      <c r="R992" s="192" t="str">
        <f>IF('DATA - Baseline'!R992&gt;0,'DATA - Baseline'!R992,"")</f>
        <v/>
      </c>
      <c r="S992" s="178" t="str">
        <f>IF('DATA - Baseline'!S992="Less than 0.5km",1,IF('DATA - Baseline'!S992="0.51 to 1.59km",2,IF('DATA - Baseline'!S992="1.6 to 3km",3,IF('DATA - Baseline'!S992="Over 3km",4, ""))))</f>
        <v/>
      </c>
      <c r="T992" s="126"/>
      <c r="U992" s="135"/>
      <c r="V992" s="135"/>
      <c r="W992" s="135"/>
      <c r="X992" s="135"/>
      <c r="Y992" s="135"/>
      <c r="Z992" s="178" t="str">
        <f>IF('DATA - Baseline'!Z992="STRONGLY AGREE",1,IF('DATA - Baseline'!Z992="AGREE",2,IF('DATA - Baseline'!Z992="DISAGREE",3,IF('DATA - Baseline'!Z992="STRONGLY DISAGREE",4, ""))))</f>
        <v/>
      </c>
      <c r="AA992" s="178" t="str">
        <f>IF(C992="","",(IF(COUNTA('DATA - Baseline'!AB992:AV992)&gt;0,1,2)))</f>
        <v/>
      </c>
      <c r="AB992" s="152"/>
      <c r="AC992" s="153"/>
      <c r="AD992" s="153"/>
      <c r="AE992" s="153"/>
      <c r="AF992" s="153"/>
      <c r="AG992" s="153"/>
      <c r="AH992" s="151"/>
      <c r="AI992" s="156"/>
      <c r="AJ992" s="156"/>
      <c r="AK992" s="156"/>
      <c r="AL992" s="156"/>
      <c r="AM992" s="156"/>
      <c r="AN992" s="156"/>
      <c r="AO992" s="157"/>
      <c r="AP992" s="158"/>
      <c r="AQ992" s="158"/>
      <c r="AR992" s="158"/>
      <c r="AS992" s="158"/>
      <c r="AT992" s="158"/>
      <c r="AU992" s="158"/>
      <c r="AV992" s="158"/>
      <c r="AW992" s="178" t="str">
        <f>IF('DATA - Baseline'!AW992="Relaxed",1,IF('DATA - Baseline'!AW992="Rushed",2,IF('DATA - Baseline'!AW992="Happy",3,IF('DATA - Baseline'!AW992="Tired",4,""))))</f>
        <v/>
      </c>
      <c r="AX992" s="178" t="str">
        <f>IF('DATA - Baseline'!AX992="Relaxed",1,IF('DATA - Baseline'!AX992="Rushed",2,IF('DATA - Baseline'!AX992="Happy",3,IF('DATA - Baseline'!AX992="Tired",4,""))))</f>
        <v/>
      </c>
      <c r="AY992" s="154"/>
      <c r="AZ992" s="314" t="str">
        <f>IF('DATA - Baseline'!AZ992="Yes",1,IF('DATA - Baseline'!AZ992="No",2,""))</f>
        <v/>
      </c>
      <c r="BA992" s="273"/>
      <c r="BB992" s="159"/>
      <c r="BC992" s="159"/>
      <c r="BE992" s="175"/>
    </row>
    <row r="993" spans="1:256" s="132" customFormat="1" ht="15" x14ac:dyDescent="0.3">
      <c r="A993" s="148"/>
      <c r="B993" s="149"/>
      <c r="C993" s="236" t="str">
        <f t="shared" si="15"/>
        <v/>
      </c>
      <c r="D993" s="198" t="str">
        <f>IF('DATA - Baseline'!D993="","",'DATA - Baseline'!D993)</f>
        <v/>
      </c>
      <c r="E993" s="178" t="str">
        <f>IF('DATA - Baseline'!E993="","",'DATA - Baseline'!E993)</f>
        <v/>
      </c>
      <c r="F993" s="178" t="str">
        <f>IF('DATA - Baseline'!F993="","",'DATA - Baseline'!F993)</f>
        <v/>
      </c>
      <c r="G993" s="178" t="str">
        <f>IF('DATA - Baseline'!G992="","",INDEX(Codes,MATCH('DATA - Baseline'!G992,Modes,0)))</f>
        <v/>
      </c>
      <c r="H993" s="178"/>
      <c r="I993" s="178" t="str">
        <f>IF('DATA - Baseline'!I993="","",INDEX(Codes,MATCH('DATA - Baseline'!I993,Modes,0)))</f>
        <v/>
      </c>
      <c r="J993" s="134"/>
      <c r="K993" s="192" t="str">
        <f>IF('DATA - Baseline'!K993=0,"",IF('DATA - Baseline'!K993="","",'DATA - Baseline'!K993))</f>
        <v/>
      </c>
      <c r="L993" s="192" t="str">
        <f>IF('DATA - Baseline'!L993="Yes",1,IF('DATA - Baseline'!L993="No",2,""))</f>
        <v/>
      </c>
      <c r="M993" s="192" t="str">
        <f>IF('DATA - Baseline'!M993="Yes",1,IF('DATA - Baseline'!M993="No",2,""))</f>
        <v/>
      </c>
      <c r="N993" s="178" t="str">
        <f>IF('DATA - Baseline'!N993="Relaxed",1,IF('DATA - Baseline'!N993="Rushed",2,IF('DATA - Baseline'!N993="Happy",3,IF('DATA - Baseline'!N993="Frustrated",4,IF('DATA - Baseline'!N993="Other",5,"")))))</f>
        <v/>
      </c>
      <c r="O993" s="176"/>
      <c r="P993" s="178" t="str">
        <f>IF('DATA - Baseline'!P993="","",'DATA - Baseline'!P993)</f>
        <v/>
      </c>
      <c r="Q993" s="178" t="str">
        <f>IF('DATA - Baseline'!Q993="Boy",1,IF('DATA - Baseline'!Q993="Girl",2,""))</f>
        <v/>
      </c>
      <c r="R993" s="192" t="str">
        <f>IF('DATA - Baseline'!R993&gt;0,'DATA - Baseline'!R993,"")</f>
        <v/>
      </c>
      <c r="S993" s="178" t="str">
        <f>IF('DATA - Baseline'!S993="Less than 0.5km",1,IF('DATA - Baseline'!S993="0.51 to 1.59km",2,IF('DATA - Baseline'!S993="1.6 to 3km",3,IF('DATA - Baseline'!S993="Over 3km",4, ""))))</f>
        <v/>
      </c>
      <c r="T993" s="126"/>
      <c r="U993" s="135"/>
      <c r="V993" s="135"/>
      <c r="W993" s="135"/>
      <c r="X993" s="135"/>
      <c r="Y993" s="135"/>
      <c r="Z993" s="178" t="str">
        <f>IF('DATA - Baseline'!Z993="STRONGLY AGREE",1,IF('DATA - Baseline'!Z993="AGREE",2,IF('DATA - Baseline'!Z993="DISAGREE",3,IF('DATA - Baseline'!Z993="STRONGLY DISAGREE",4, ""))))</f>
        <v/>
      </c>
      <c r="AA993" s="178" t="str">
        <f>IF(C993="","",(IF(COUNTA('DATA - Baseline'!AB993:AV993)&gt;0,1,2)))</f>
        <v/>
      </c>
      <c r="AB993" s="152"/>
      <c r="AC993" s="153"/>
      <c r="AD993" s="153"/>
      <c r="AE993" s="153"/>
      <c r="AF993" s="153"/>
      <c r="AG993" s="153"/>
      <c r="AH993" s="151"/>
      <c r="AI993" s="156"/>
      <c r="AJ993" s="156"/>
      <c r="AK993" s="156"/>
      <c r="AL993" s="156"/>
      <c r="AM993" s="156"/>
      <c r="AN993" s="156"/>
      <c r="AO993" s="157"/>
      <c r="AP993" s="158"/>
      <c r="AQ993" s="158"/>
      <c r="AR993" s="158"/>
      <c r="AS993" s="158"/>
      <c r="AT993" s="158"/>
      <c r="AU993" s="158"/>
      <c r="AV993" s="158"/>
      <c r="AW993" s="178" t="str">
        <f>IF('DATA - Baseline'!AW993="Relaxed",1,IF('DATA - Baseline'!AW993="Rushed",2,IF('DATA - Baseline'!AW993="Happy",3,IF('DATA - Baseline'!AW993="Tired",4,""))))</f>
        <v/>
      </c>
      <c r="AX993" s="178" t="str">
        <f>IF('DATA - Baseline'!AX993="Relaxed",1,IF('DATA - Baseline'!AX993="Rushed",2,IF('DATA - Baseline'!AX993="Happy",3,IF('DATA - Baseline'!AX993="Tired",4,""))))</f>
        <v/>
      </c>
      <c r="AY993" s="154"/>
      <c r="AZ993" s="314" t="str">
        <f>IF('DATA - Baseline'!AZ993="Yes",1,IF('DATA - Baseline'!AZ993="No",2,""))</f>
        <v/>
      </c>
      <c r="BA993" s="273"/>
      <c r="BB993" s="159"/>
      <c r="BC993" s="159"/>
      <c r="BE993" s="175"/>
    </row>
    <row r="994" spans="1:256" s="132" customFormat="1" ht="15" x14ac:dyDescent="0.3">
      <c r="A994" s="148"/>
      <c r="B994" s="149"/>
      <c r="C994" s="236" t="str">
        <f t="shared" si="15"/>
        <v/>
      </c>
      <c r="D994" s="198" t="str">
        <f>IF('DATA - Baseline'!D994="","",'DATA - Baseline'!D994)</f>
        <v/>
      </c>
      <c r="E994" s="178" t="str">
        <f>IF('DATA - Baseline'!E994="","",'DATA - Baseline'!E994)</f>
        <v/>
      </c>
      <c r="F994" s="178" t="str">
        <f>IF('DATA - Baseline'!F994="","",'DATA - Baseline'!F994)</f>
        <v/>
      </c>
      <c r="G994" s="178" t="str">
        <f>IF('DATA - Baseline'!G993="","",INDEX(Codes,MATCH('DATA - Baseline'!G993,Modes,0)))</f>
        <v/>
      </c>
      <c r="H994" s="178"/>
      <c r="I994" s="178" t="str">
        <f>IF('DATA - Baseline'!I994="","",INDEX(Codes,MATCH('DATA - Baseline'!I994,Modes,0)))</f>
        <v/>
      </c>
      <c r="J994" s="134"/>
      <c r="K994" s="192" t="str">
        <f>IF('DATA - Baseline'!K994=0,"",IF('DATA - Baseline'!K994="","",'DATA - Baseline'!K994))</f>
        <v/>
      </c>
      <c r="L994" s="192" t="str">
        <f>IF('DATA - Baseline'!L994="Yes",1,IF('DATA - Baseline'!L994="No",2,""))</f>
        <v/>
      </c>
      <c r="M994" s="192" t="str">
        <f>IF('DATA - Baseline'!M994="Yes",1,IF('DATA - Baseline'!M994="No",2,""))</f>
        <v/>
      </c>
      <c r="N994" s="178" t="str">
        <f>IF('DATA - Baseline'!N994="Relaxed",1,IF('DATA - Baseline'!N994="Rushed",2,IF('DATA - Baseline'!N994="Happy",3,IF('DATA - Baseline'!N994="Frustrated",4,IF('DATA - Baseline'!N994="Other",5,"")))))</f>
        <v/>
      </c>
      <c r="O994" s="176"/>
      <c r="P994" s="178" t="str">
        <f>IF('DATA - Baseline'!P994="","",'DATA - Baseline'!P994)</f>
        <v/>
      </c>
      <c r="Q994" s="178" t="str">
        <f>IF('DATA - Baseline'!Q994="Boy",1,IF('DATA - Baseline'!Q994="Girl",2,""))</f>
        <v/>
      </c>
      <c r="R994" s="192" t="str">
        <f>IF('DATA - Baseline'!R994&gt;0,'DATA - Baseline'!R994,"")</f>
        <v/>
      </c>
      <c r="S994" s="178" t="str">
        <f>IF('DATA - Baseline'!S994="Less than 0.5km",1,IF('DATA - Baseline'!S994="0.51 to 1.59km",2,IF('DATA - Baseline'!S994="1.6 to 3km",3,IF('DATA - Baseline'!S994="Over 3km",4, ""))))</f>
        <v/>
      </c>
      <c r="T994" s="126"/>
      <c r="U994" s="135"/>
      <c r="V994" s="135"/>
      <c r="W994" s="135"/>
      <c r="X994" s="135"/>
      <c r="Y994" s="135"/>
      <c r="Z994" s="178" t="str">
        <f>IF('DATA - Baseline'!Z994="STRONGLY AGREE",1,IF('DATA - Baseline'!Z994="AGREE",2,IF('DATA - Baseline'!Z994="DISAGREE",3,IF('DATA - Baseline'!Z994="STRONGLY DISAGREE",4, ""))))</f>
        <v/>
      </c>
      <c r="AA994" s="178" t="str">
        <f>IF(C994="","",(IF(COUNTA('DATA - Baseline'!AB994:AV994)&gt;0,1,2)))</f>
        <v/>
      </c>
      <c r="AB994" s="152"/>
      <c r="AC994" s="153"/>
      <c r="AD994" s="153"/>
      <c r="AE994" s="153"/>
      <c r="AF994" s="153"/>
      <c r="AG994" s="153"/>
      <c r="AH994" s="151"/>
      <c r="AI994" s="156"/>
      <c r="AJ994" s="156"/>
      <c r="AK994" s="156"/>
      <c r="AL994" s="156"/>
      <c r="AM994" s="156"/>
      <c r="AN994" s="156"/>
      <c r="AO994" s="157"/>
      <c r="AP994" s="158"/>
      <c r="AQ994" s="158"/>
      <c r="AR994" s="158"/>
      <c r="AS994" s="158"/>
      <c r="AT994" s="158"/>
      <c r="AU994" s="158"/>
      <c r="AV994" s="158"/>
      <c r="AW994" s="178" t="str">
        <f>IF('DATA - Baseline'!AW994="Relaxed",1,IF('DATA - Baseline'!AW994="Rushed",2,IF('DATA - Baseline'!AW994="Happy",3,IF('DATA - Baseline'!AW994="Tired",4,""))))</f>
        <v/>
      </c>
      <c r="AX994" s="178" t="str">
        <f>IF('DATA - Baseline'!AX994="Relaxed",1,IF('DATA - Baseline'!AX994="Rushed",2,IF('DATA - Baseline'!AX994="Happy",3,IF('DATA - Baseline'!AX994="Tired",4,""))))</f>
        <v/>
      </c>
      <c r="AY994" s="154"/>
      <c r="AZ994" s="314" t="str">
        <f>IF('DATA - Baseline'!AZ994="Yes",1,IF('DATA - Baseline'!AZ994="No",2,""))</f>
        <v/>
      </c>
      <c r="BA994" s="273"/>
      <c r="BB994" s="159"/>
      <c r="BC994" s="159"/>
      <c r="BE994" s="175"/>
    </row>
    <row r="995" spans="1:256" s="132" customFormat="1" ht="15" x14ac:dyDescent="0.3">
      <c r="A995" s="148"/>
      <c r="B995" s="149"/>
      <c r="C995" s="236" t="str">
        <f t="shared" si="15"/>
        <v/>
      </c>
      <c r="D995" s="198" t="str">
        <f>IF('DATA - Baseline'!D995="","",'DATA - Baseline'!D995)</f>
        <v/>
      </c>
      <c r="E995" s="178" t="str">
        <f>IF('DATA - Baseline'!E995="","",'DATA - Baseline'!E995)</f>
        <v/>
      </c>
      <c r="F995" s="178" t="str">
        <f>IF('DATA - Baseline'!F995="","",'DATA - Baseline'!F995)</f>
        <v/>
      </c>
      <c r="G995" s="178" t="str">
        <f>IF('DATA - Baseline'!G994="","",INDEX(Codes,MATCH('DATA - Baseline'!G994,Modes,0)))</f>
        <v/>
      </c>
      <c r="H995" s="178"/>
      <c r="I995" s="178" t="str">
        <f>IF('DATA - Baseline'!I995="","",INDEX(Codes,MATCH('DATA - Baseline'!I995,Modes,0)))</f>
        <v/>
      </c>
      <c r="J995" s="134"/>
      <c r="K995" s="192" t="str">
        <f>IF('DATA - Baseline'!K995=0,"",IF('DATA - Baseline'!K995="","",'DATA - Baseline'!K995))</f>
        <v/>
      </c>
      <c r="L995" s="192" t="str">
        <f>IF('DATA - Baseline'!L995="Yes",1,IF('DATA - Baseline'!L995="No",2,""))</f>
        <v/>
      </c>
      <c r="M995" s="192" t="str">
        <f>IF('DATA - Baseline'!M995="Yes",1,IF('DATA - Baseline'!M995="No",2,""))</f>
        <v/>
      </c>
      <c r="N995" s="178" t="str">
        <f>IF('DATA - Baseline'!N995="Relaxed",1,IF('DATA - Baseline'!N995="Rushed",2,IF('DATA - Baseline'!N995="Happy",3,IF('DATA - Baseline'!N995="Frustrated",4,IF('DATA - Baseline'!N995="Other",5,"")))))</f>
        <v/>
      </c>
      <c r="O995" s="176"/>
      <c r="P995" s="178" t="str">
        <f>IF('DATA - Baseline'!P995="","",'DATA - Baseline'!P995)</f>
        <v/>
      </c>
      <c r="Q995" s="178" t="str">
        <f>IF('DATA - Baseline'!Q995="Boy",1,IF('DATA - Baseline'!Q995="Girl",2,""))</f>
        <v/>
      </c>
      <c r="R995" s="192" t="str">
        <f>IF('DATA - Baseline'!R995&gt;0,'DATA - Baseline'!R995,"")</f>
        <v/>
      </c>
      <c r="S995" s="178" t="str">
        <f>IF('DATA - Baseline'!S995="Less than 0.5km",1,IF('DATA - Baseline'!S995="0.51 to 1.59km",2,IF('DATA - Baseline'!S995="1.6 to 3km",3,IF('DATA - Baseline'!S995="Over 3km",4, ""))))</f>
        <v/>
      </c>
      <c r="T995" s="126"/>
      <c r="U995" s="135"/>
      <c r="V995" s="135"/>
      <c r="W995" s="135"/>
      <c r="X995" s="135"/>
      <c r="Y995" s="135"/>
      <c r="Z995" s="178" t="str">
        <f>IF('DATA - Baseline'!Z995="STRONGLY AGREE",1,IF('DATA - Baseline'!Z995="AGREE",2,IF('DATA - Baseline'!Z995="DISAGREE",3,IF('DATA - Baseline'!Z995="STRONGLY DISAGREE",4, ""))))</f>
        <v/>
      </c>
      <c r="AA995" s="178" t="str">
        <f>IF(C995="","",(IF(COUNTA('DATA - Baseline'!AB995:AV995)&gt;0,1,2)))</f>
        <v/>
      </c>
      <c r="AB995" s="152"/>
      <c r="AC995" s="153"/>
      <c r="AD995" s="153"/>
      <c r="AE995" s="153"/>
      <c r="AF995" s="153"/>
      <c r="AG995" s="153"/>
      <c r="AH995" s="151"/>
      <c r="AI995" s="156"/>
      <c r="AJ995" s="156"/>
      <c r="AK995" s="156"/>
      <c r="AL995" s="156"/>
      <c r="AM995" s="156"/>
      <c r="AN995" s="156"/>
      <c r="AO995" s="157"/>
      <c r="AP995" s="158"/>
      <c r="AQ995" s="158"/>
      <c r="AR995" s="158"/>
      <c r="AS995" s="158"/>
      <c r="AT995" s="158"/>
      <c r="AU995" s="158"/>
      <c r="AV995" s="158"/>
      <c r="AW995" s="178" t="str">
        <f>IF('DATA - Baseline'!AW995="Relaxed",1,IF('DATA - Baseline'!AW995="Rushed",2,IF('DATA - Baseline'!AW995="Happy",3,IF('DATA - Baseline'!AW995="Tired",4,""))))</f>
        <v/>
      </c>
      <c r="AX995" s="178" t="str">
        <f>IF('DATA - Baseline'!AX995="Relaxed",1,IF('DATA - Baseline'!AX995="Rushed",2,IF('DATA - Baseline'!AX995="Happy",3,IF('DATA - Baseline'!AX995="Tired",4,""))))</f>
        <v/>
      </c>
      <c r="AY995" s="154"/>
      <c r="AZ995" s="314" t="str">
        <f>IF('DATA - Baseline'!AZ995="Yes",1,IF('DATA - Baseline'!AZ995="No",2,""))</f>
        <v/>
      </c>
      <c r="BA995" s="273"/>
      <c r="BB995" s="159"/>
      <c r="BC995" s="159"/>
      <c r="BE995" s="175"/>
    </row>
    <row r="996" spans="1:256" s="132" customFormat="1" ht="15" x14ac:dyDescent="0.3">
      <c r="A996" s="148"/>
      <c r="B996" s="149"/>
      <c r="C996" s="236" t="str">
        <f t="shared" si="15"/>
        <v/>
      </c>
      <c r="D996" s="198" t="str">
        <f>IF('DATA - Baseline'!D996="","",'DATA - Baseline'!D996)</f>
        <v/>
      </c>
      <c r="E996" s="178" t="str">
        <f>IF('DATA - Baseline'!E996="","",'DATA - Baseline'!E996)</f>
        <v/>
      </c>
      <c r="F996" s="178" t="str">
        <f>IF('DATA - Baseline'!F996="","",'DATA - Baseline'!F996)</f>
        <v/>
      </c>
      <c r="G996" s="178" t="str">
        <f>IF('DATA - Baseline'!G995="","",INDEX(Codes,MATCH('DATA - Baseline'!G995,Modes,0)))</f>
        <v/>
      </c>
      <c r="H996" s="178"/>
      <c r="I996" s="178" t="str">
        <f>IF('DATA - Baseline'!I996="","",INDEX(Codes,MATCH('DATA - Baseline'!I996,Modes,0)))</f>
        <v/>
      </c>
      <c r="J996" s="134"/>
      <c r="K996" s="192" t="str">
        <f>IF('DATA - Baseline'!K996=0,"",IF('DATA - Baseline'!K996="","",'DATA - Baseline'!K996))</f>
        <v/>
      </c>
      <c r="L996" s="192" t="str">
        <f>IF('DATA - Baseline'!L996="Yes",1,IF('DATA - Baseline'!L996="No",2,""))</f>
        <v/>
      </c>
      <c r="M996" s="192" t="str">
        <f>IF('DATA - Baseline'!M996="Yes",1,IF('DATA - Baseline'!M996="No",2,""))</f>
        <v/>
      </c>
      <c r="N996" s="178" t="str">
        <f>IF('DATA - Baseline'!N996="Relaxed",1,IF('DATA - Baseline'!N996="Rushed",2,IF('DATA - Baseline'!N996="Happy",3,IF('DATA - Baseline'!N996="Frustrated",4,IF('DATA - Baseline'!N996="Other",5,"")))))</f>
        <v/>
      </c>
      <c r="O996" s="176"/>
      <c r="P996" s="178" t="str">
        <f>IF('DATA - Baseline'!P996="","",'DATA - Baseline'!P996)</f>
        <v/>
      </c>
      <c r="Q996" s="178" t="str">
        <f>IF('DATA - Baseline'!Q996="Boy",1,IF('DATA - Baseline'!Q996="Girl",2,""))</f>
        <v/>
      </c>
      <c r="R996" s="192" t="str">
        <f>IF('DATA - Baseline'!R996&gt;0,'DATA - Baseline'!R996,"")</f>
        <v/>
      </c>
      <c r="S996" s="178" t="str">
        <f>IF('DATA - Baseline'!S996="Less than 0.5km",1,IF('DATA - Baseline'!S996="0.51 to 1.59km",2,IF('DATA - Baseline'!S996="1.6 to 3km",3,IF('DATA - Baseline'!S996="Over 3km",4, ""))))</f>
        <v/>
      </c>
      <c r="T996" s="126"/>
      <c r="U996" s="135"/>
      <c r="V996" s="135"/>
      <c r="W996" s="135"/>
      <c r="X996" s="135"/>
      <c r="Y996" s="135"/>
      <c r="Z996" s="178" t="str">
        <f>IF('DATA - Baseline'!Z996="STRONGLY AGREE",1,IF('DATA - Baseline'!Z996="AGREE",2,IF('DATA - Baseline'!Z996="DISAGREE",3,IF('DATA - Baseline'!Z996="STRONGLY DISAGREE",4, ""))))</f>
        <v/>
      </c>
      <c r="AA996" s="178" t="str">
        <f>IF(C996="","",(IF(COUNTA('DATA - Baseline'!AB996:AV996)&gt;0,1,2)))</f>
        <v/>
      </c>
      <c r="AB996" s="152"/>
      <c r="AC996" s="153"/>
      <c r="AD996" s="153"/>
      <c r="AE996" s="153"/>
      <c r="AF996" s="153"/>
      <c r="AG996" s="153"/>
      <c r="AH996" s="151"/>
      <c r="AI996" s="156"/>
      <c r="AJ996" s="156"/>
      <c r="AK996" s="156"/>
      <c r="AL996" s="156"/>
      <c r="AM996" s="156"/>
      <c r="AN996" s="156"/>
      <c r="AO996" s="157"/>
      <c r="AP996" s="158"/>
      <c r="AQ996" s="158"/>
      <c r="AR996" s="158"/>
      <c r="AS996" s="158"/>
      <c r="AT996" s="158"/>
      <c r="AU996" s="158"/>
      <c r="AV996" s="158"/>
      <c r="AW996" s="178" t="str">
        <f>IF('DATA - Baseline'!AW996="Relaxed",1,IF('DATA - Baseline'!AW996="Rushed",2,IF('DATA - Baseline'!AW996="Happy",3,IF('DATA - Baseline'!AW996="Tired",4,""))))</f>
        <v/>
      </c>
      <c r="AX996" s="178" t="str">
        <f>IF('DATA - Baseline'!AX996="Relaxed",1,IF('DATA - Baseline'!AX996="Rushed",2,IF('DATA - Baseline'!AX996="Happy",3,IF('DATA - Baseline'!AX996="Tired",4,""))))</f>
        <v/>
      </c>
      <c r="AY996" s="154"/>
      <c r="AZ996" s="314" t="str">
        <f>IF('DATA - Baseline'!AZ996="Yes",1,IF('DATA - Baseline'!AZ996="No",2,""))</f>
        <v/>
      </c>
      <c r="BA996" s="273"/>
      <c r="BB996" s="159"/>
      <c r="BC996" s="159"/>
      <c r="BE996" s="175"/>
    </row>
    <row r="997" spans="1:256" s="132" customFormat="1" ht="15" x14ac:dyDescent="0.3">
      <c r="A997" s="148"/>
      <c r="B997" s="149"/>
      <c r="C997" s="236" t="str">
        <f t="shared" si="15"/>
        <v/>
      </c>
      <c r="D997" s="198" t="str">
        <f>IF('DATA - Baseline'!D997="","",'DATA - Baseline'!D997)</f>
        <v/>
      </c>
      <c r="E997" s="178" t="str">
        <f>IF('DATA - Baseline'!E997="","",'DATA - Baseline'!E997)</f>
        <v/>
      </c>
      <c r="F997" s="178" t="str">
        <f>IF('DATA - Baseline'!F997="","",'DATA - Baseline'!F997)</f>
        <v/>
      </c>
      <c r="G997" s="178" t="str">
        <f>IF('DATA - Baseline'!G996="","",INDEX(Codes,MATCH('DATA - Baseline'!G996,Modes,0)))</f>
        <v/>
      </c>
      <c r="H997" s="178"/>
      <c r="I997" s="178" t="str">
        <f>IF('DATA - Baseline'!I997="","",INDEX(Codes,MATCH('DATA - Baseline'!I997,Modes,0)))</f>
        <v/>
      </c>
      <c r="J997" s="134"/>
      <c r="K997" s="192" t="str">
        <f>IF('DATA - Baseline'!K997=0,"",IF('DATA - Baseline'!K997="","",'DATA - Baseline'!K997))</f>
        <v/>
      </c>
      <c r="L997" s="192" t="str">
        <f>IF('DATA - Baseline'!L997="Yes",1,IF('DATA - Baseline'!L997="No",2,""))</f>
        <v/>
      </c>
      <c r="M997" s="192" t="str">
        <f>IF('DATA - Baseline'!M997="Yes",1,IF('DATA - Baseline'!M997="No",2,""))</f>
        <v/>
      </c>
      <c r="N997" s="178" t="str">
        <f>IF('DATA - Baseline'!N997="Relaxed",1,IF('DATA - Baseline'!N997="Rushed",2,IF('DATA - Baseline'!N997="Happy",3,IF('DATA - Baseline'!N997="Frustrated",4,IF('DATA - Baseline'!N997="Other",5,"")))))</f>
        <v/>
      </c>
      <c r="O997" s="176"/>
      <c r="P997" s="178" t="str">
        <f>IF('DATA - Baseline'!P997="","",'DATA - Baseline'!P997)</f>
        <v/>
      </c>
      <c r="Q997" s="178" t="str">
        <f>IF('DATA - Baseline'!Q997="Boy",1,IF('DATA - Baseline'!Q997="Girl",2,""))</f>
        <v/>
      </c>
      <c r="R997" s="192" t="str">
        <f>IF('DATA - Baseline'!R997&gt;0,'DATA - Baseline'!R997,"")</f>
        <v/>
      </c>
      <c r="S997" s="178" t="str">
        <f>IF('DATA - Baseline'!S997="Less than 0.5km",1,IF('DATA - Baseline'!S997="0.51 to 1.59km",2,IF('DATA - Baseline'!S997="1.6 to 3km",3,IF('DATA - Baseline'!S997="Over 3km",4, ""))))</f>
        <v/>
      </c>
      <c r="T997" s="126"/>
      <c r="U997" s="135"/>
      <c r="V997" s="135"/>
      <c r="W997" s="135"/>
      <c r="X997" s="135"/>
      <c r="Y997" s="135"/>
      <c r="Z997" s="178" t="str">
        <f>IF('DATA - Baseline'!Z997="STRONGLY AGREE",1,IF('DATA - Baseline'!Z997="AGREE",2,IF('DATA - Baseline'!Z997="DISAGREE",3,IF('DATA - Baseline'!Z997="STRONGLY DISAGREE",4, ""))))</f>
        <v/>
      </c>
      <c r="AA997" s="178" t="str">
        <f>IF(C997="","",(IF(COUNTA('DATA - Baseline'!AB997:AV997)&gt;0,1,2)))</f>
        <v/>
      </c>
      <c r="AB997" s="152"/>
      <c r="AC997" s="153"/>
      <c r="AD997" s="153"/>
      <c r="AE997" s="153"/>
      <c r="AF997" s="153"/>
      <c r="AG997" s="153"/>
      <c r="AH997" s="151"/>
      <c r="AI997" s="156"/>
      <c r="AJ997" s="156"/>
      <c r="AK997" s="156"/>
      <c r="AL997" s="156"/>
      <c r="AM997" s="156"/>
      <c r="AN997" s="156"/>
      <c r="AO997" s="157"/>
      <c r="AP997" s="158"/>
      <c r="AQ997" s="158"/>
      <c r="AR997" s="158"/>
      <c r="AS997" s="158"/>
      <c r="AT997" s="158"/>
      <c r="AU997" s="158"/>
      <c r="AV997" s="158"/>
      <c r="AW997" s="178" t="str">
        <f>IF('DATA - Baseline'!AW997="Relaxed",1,IF('DATA - Baseline'!AW997="Rushed",2,IF('DATA - Baseline'!AW997="Happy",3,IF('DATA - Baseline'!AW997="Tired",4,""))))</f>
        <v/>
      </c>
      <c r="AX997" s="178" t="str">
        <f>IF('DATA - Baseline'!AX997="Relaxed",1,IF('DATA - Baseline'!AX997="Rushed",2,IF('DATA - Baseline'!AX997="Happy",3,IF('DATA - Baseline'!AX997="Tired",4,""))))</f>
        <v/>
      </c>
      <c r="AY997" s="154"/>
      <c r="AZ997" s="314" t="str">
        <f>IF('DATA - Baseline'!AZ997="Yes",1,IF('DATA - Baseline'!AZ997="No",2,""))</f>
        <v/>
      </c>
      <c r="BA997" s="273"/>
      <c r="BB997" s="159"/>
      <c r="BC997" s="159"/>
      <c r="BE997" s="175"/>
    </row>
    <row r="998" spans="1:256" s="132" customFormat="1" ht="15" x14ac:dyDescent="0.3">
      <c r="A998" s="148"/>
      <c r="B998" s="149"/>
      <c r="C998" s="236" t="str">
        <f t="shared" si="15"/>
        <v/>
      </c>
      <c r="D998" s="198" t="str">
        <f>IF('DATA - Baseline'!D998="","",'DATA - Baseline'!D998)</f>
        <v/>
      </c>
      <c r="E998" s="178" t="str">
        <f>IF('DATA - Baseline'!E998="","",'DATA - Baseline'!E998)</f>
        <v/>
      </c>
      <c r="F998" s="178" t="str">
        <f>IF('DATA - Baseline'!F998="","",'DATA - Baseline'!F998)</f>
        <v/>
      </c>
      <c r="G998" s="178" t="str">
        <f>IF('DATA - Baseline'!G997="","",INDEX(Codes,MATCH('DATA - Baseline'!G997,Modes,0)))</f>
        <v/>
      </c>
      <c r="H998" s="178"/>
      <c r="I998" s="178" t="str">
        <f>IF('DATA - Baseline'!I998="","",INDEX(Codes,MATCH('DATA - Baseline'!I998,Modes,0)))</f>
        <v/>
      </c>
      <c r="J998" s="134"/>
      <c r="K998" s="192" t="str">
        <f>IF('DATA - Baseline'!K998=0,"",IF('DATA - Baseline'!K998="","",'DATA - Baseline'!K998))</f>
        <v/>
      </c>
      <c r="L998" s="192" t="str">
        <f>IF('DATA - Baseline'!L998="Yes",1,IF('DATA - Baseline'!L998="No",2,""))</f>
        <v/>
      </c>
      <c r="M998" s="192" t="str">
        <f>IF('DATA - Baseline'!M998="Yes",1,IF('DATA - Baseline'!M998="No",2,""))</f>
        <v/>
      </c>
      <c r="N998" s="178" t="str">
        <f>IF('DATA - Baseline'!N998="Relaxed",1,IF('DATA - Baseline'!N998="Rushed",2,IF('DATA - Baseline'!N998="Happy",3,IF('DATA - Baseline'!N998="Frustrated",4,IF('DATA - Baseline'!N998="Other",5,"")))))</f>
        <v/>
      </c>
      <c r="O998" s="176"/>
      <c r="P998" s="178" t="str">
        <f>IF('DATA - Baseline'!P998="","",'DATA - Baseline'!P998)</f>
        <v/>
      </c>
      <c r="Q998" s="178" t="str">
        <f>IF('DATA - Baseline'!Q998="Boy",1,IF('DATA - Baseline'!Q998="Girl",2,""))</f>
        <v/>
      </c>
      <c r="R998" s="192" t="str">
        <f>IF('DATA - Baseline'!R998&gt;0,'DATA - Baseline'!R998,"")</f>
        <v/>
      </c>
      <c r="S998" s="178" t="str">
        <f>IF('DATA - Baseline'!S998="Less than 0.5km",1,IF('DATA - Baseline'!S998="0.51 to 1.59km",2,IF('DATA - Baseline'!S998="1.6 to 3km",3,IF('DATA - Baseline'!S998="Over 3km",4, ""))))</f>
        <v/>
      </c>
      <c r="T998" s="126"/>
      <c r="U998" s="135"/>
      <c r="V998" s="135"/>
      <c r="W998" s="135"/>
      <c r="X998" s="135"/>
      <c r="Y998" s="135"/>
      <c r="Z998" s="178" t="str">
        <f>IF('DATA - Baseline'!Z998="STRONGLY AGREE",1,IF('DATA - Baseline'!Z998="AGREE",2,IF('DATA - Baseline'!Z998="DISAGREE",3,IF('DATA - Baseline'!Z998="STRONGLY DISAGREE",4, ""))))</f>
        <v/>
      </c>
      <c r="AA998" s="178" t="str">
        <f>IF(C998="","",(IF(COUNTA('DATA - Baseline'!AB998:AV998)&gt;0,1,2)))</f>
        <v/>
      </c>
      <c r="AB998" s="152"/>
      <c r="AC998" s="153"/>
      <c r="AD998" s="153"/>
      <c r="AE998" s="153"/>
      <c r="AF998" s="153"/>
      <c r="AG998" s="153"/>
      <c r="AH998" s="151"/>
      <c r="AI998" s="156"/>
      <c r="AJ998" s="156"/>
      <c r="AK998" s="156"/>
      <c r="AL998" s="156"/>
      <c r="AM998" s="156"/>
      <c r="AN998" s="156"/>
      <c r="AO998" s="157"/>
      <c r="AP998" s="158"/>
      <c r="AQ998" s="158"/>
      <c r="AR998" s="158"/>
      <c r="AS998" s="158"/>
      <c r="AT998" s="158"/>
      <c r="AU998" s="158"/>
      <c r="AV998" s="158"/>
      <c r="AW998" s="178" t="str">
        <f>IF('DATA - Baseline'!AW998="Relaxed",1,IF('DATA - Baseline'!AW998="Rushed",2,IF('DATA - Baseline'!AW998="Happy",3,IF('DATA - Baseline'!AW998="Tired",4,""))))</f>
        <v/>
      </c>
      <c r="AX998" s="178" t="str">
        <f>IF('DATA - Baseline'!AX998="Relaxed",1,IF('DATA - Baseline'!AX998="Rushed",2,IF('DATA - Baseline'!AX998="Happy",3,IF('DATA - Baseline'!AX998="Tired",4,""))))</f>
        <v/>
      </c>
      <c r="AY998" s="154"/>
      <c r="AZ998" s="314" t="str">
        <f>IF('DATA - Baseline'!AZ998="Yes",1,IF('DATA - Baseline'!AZ998="No",2,""))</f>
        <v/>
      </c>
      <c r="BA998" s="273"/>
      <c r="BB998" s="159"/>
      <c r="BC998" s="159"/>
      <c r="BE998" s="175"/>
    </row>
    <row r="999" spans="1:256" s="132" customFormat="1" ht="15" x14ac:dyDescent="0.3">
      <c r="A999" s="148"/>
      <c r="B999" s="149"/>
      <c r="C999" s="236" t="str">
        <f t="shared" si="15"/>
        <v/>
      </c>
      <c r="D999" s="198" t="str">
        <f>IF('DATA - Baseline'!D999="","",'DATA - Baseline'!D999)</f>
        <v/>
      </c>
      <c r="E999" s="178" t="str">
        <f>IF('DATA - Baseline'!E999="","",'DATA - Baseline'!E999)</f>
        <v/>
      </c>
      <c r="F999" s="178" t="str">
        <f>IF('DATA - Baseline'!F999="","",'DATA - Baseline'!F999)</f>
        <v/>
      </c>
      <c r="G999" s="178" t="str">
        <f>IF('DATA - Baseline'!G998="","",INDEX(Codes,MATCH('DATA - Baseline'!G998,Modes,0)))</f>
        <v/>
      </c>
      <c r="H999" s="178"/>
      <c r="I999" s="178" t="str">
        <f>IF('DATA - Baseline'!I999="","",INDEX(Codes,MATCH('DATA - Baseline'!I999,Modes,0)))</f>
        <v/>
      </c>
      <c r="J999" s="134"/>
      <c r="K999" s="192" t="str">
        <f>IF('DATA - Baseline'!K999=0,"",IF('DATA - Baseline'!K999="","",'DATA - Baseline'!K999))</f>
        <v/>
      </c>
      <c r="L999" s="192" t="str">
        <f>IF('DATA - Baseline'!L999="Yes",1,IF('DATA - Baseline'!L999="No",2,""))</f>
        <v/>
      </c>
      <c r="M999" s="192" t="str">
        <f>IF('DATA - Baseline'!M999="Yes",1,IF('DATA - Baseline'!M999="No",2,""))</f>
        <v/>
      </c>
      <c r="N999" s="178" t="str">
        <f>IF('DATA - Baseline'!N999="Relaxed",1,IF('DATA - Baseline'!N999="Rushed",2,IF('DATA - Baseline'!N999="Happy",3,IF('DATA - Baseline'!N999="Frustrated",4,IF('DATA - Baseline'!N999="Other",5,"")))))</f>
        <v/>
      </c>
      <c r="O999" s="176"/>
      <c r="P999" s="178" t="str">
        <f>IF('DATA - Baseline'!P999="","",'DATA - Baseline'!P999)</f>
        <v/>
      </c>
      <c r="Q999" s="178" t="str">
        <f>IF('DATA - Baseline'!Q999="Boy",1,IF('DATA - Baseline'!Q999="Girl",2,""))</f>
        <v/>
      </c>
      <c r="R999" s="192" t="str">
        <f>IF('DATA - Baseline'!R999&gt;0,'DATA - Baseline'!R999,"")</f>
        <v/>
      </c>
      <c r="S999" s="178" t="str">
        <f>IF('DATA - Baseline'!S999="Less than 0.5km",1,IF('DATA - Baseline'!S999="0.51 to 1.59km",2,IF('DATA - Baseline'!S999="1.6 to 3km",3,IF('DATA - Baseline'!S999="Over 3km",4, ""))))</f>
        <v/>
      </c>
      <c r="T999" s="126"/>
      <c r="U999" s="135"/>
      <c r="V999" s="135"/>
      <c r="W999" s="135"/>
      <c r="X999" s="135"/>
      <c r="Y999" s="135"/>
      <c r="Z999" s="178" t="str">
        <f>IF('DATA - Baseline'!Z999="STRONGLY AGREE",1,IF('DATA - Baseline'!Z999="AGREE",2,IF('DATA - Baseline'!Z999="DISAGREE",3,IF('DATA - Baseline'!Z999="STRONGLY DISAGREE",4, ""))))</f>
        <v/>
      </c>
      <c r="AA999" s="178" t="str">
        <f>IF(C999="","",(IF(COUNTA('DATA - Baseline'!AB999:AV999)&gt;0,1,2)))</f>
        <v/>
      </c>
      <c r="AB999" s="152"/>
      <c r="AC999" s="153"/>
      <c r="AD999" s="153"/>
      <c r="AE999" s="153"/>
      <c r="AF999" s="153"/>
      <c r="AG999" s="153"/>
      <c r="AH999" s="151"/>
      <c r="AI999" s="156"/>
      <c r="AJ999" s="156"/>
      <c r="AK999" s="156"/>
      <c r="AL999" s="156"/>
      <c r="AM999" s="156"/>
      <c r="AN999" s="156"/>
      <c r="AO999" s="157"/>
      <c r="AP999" s="158"/>
      <c r="AQ999" s="158"/>
      <c r="AR999" s="158"/>
      <c r="AS999" s="158"/>
      <c r="AT999" s="158"/>
      <c r="AU999" s="158"/>
      <c r="AV999" s="158"/>
      <c r="AW999" s="178" t="str">
        <f>IF('DATA - Baseline'!AW999="Relaxed",1,IF('DATA - Baseline'!AW999="Rushed",2,IF('DATA - Baseline'!AW999="Happy",3,IF('DATA - Baseline'!AW999="Tired",4,""))))</f>
        <v/>
      </c>
      <c r="AX999" s="178" t="str">
        <f>IF('DATA - Baseline'!AX999="Relaxed",1,IF('DATA - Baseline'!AX999="Rushed",2,IF('DATA - Baseline'!AX999="Happy",3,IF('DATA - Baseline'!AX999="Tired",4,""))))</f>
        <v/>
      </c>
      <c r="AY999" s="154"/>
      <c r="AZ999" s="314" t="str">
        <f>IF('DATA - Baseline'!AZ999="Yes",1,IF('DATA - Baseline'!AZ999="No",2,""))</f>
        <v/>
      </c>
      <c r="BA999" s="273"/>
      <c r="BB999" s="159"/>
      <c r="BC999" s="159"/>
      <c r="BE999" s="175"/>
    </row>
    <row r="1000" spans="1:256" s="132" customFormat="1" ht="15" x14ac:dyDescent="0.3">
      <c r="A1000" s="148"/>
      <c r="B1000" s="149"/>
      <c r="C1000" s="236" t="str">
        <f t="shared" si="15"/>
        <v/>
      </c>
      <c r="D1000" s="198" t="str">
        <f>IF('DATA - Baseline'!D1000="","",'DATA - Baseline'!D1000)</f>
        <v/>
      </c>
      <c r="E1000" s="178" t="str">
        <f>IF('DATA - Baseline'!E1000="","",'DATA - Baseline'!E1000)</f>
        <v/>
      </c>
      <c r="F1000" s="178" t="str">
        <f>IF('DATA - Baseline'!F1000="","",'DATA - Baseline'!F1000)</f>
        <v/>
      </c>
      <c r="G1000" s="178" t="str">
        <f>IF('DATA - Baseline'!G999="","",INDEX(Codes,MATCH('DATA - Baseline'!G999,Modes,0)))</f>
        <v/>
      </c>
      <c r="H1000" s="178"/>
      <c r="I1000" s="178" t="str">
        <f>IF('DATA - Baseline'!I1000="","",INDEX(Codes,MATCH('DATA - Baseline'!I1000,Modes,0)))</f>
        <v/>
      </c>
      <c r="J1000" s="134"/>
      <c r="K1000" s="192" t="str">
        <f>IF('DATA - Baseline'!K1000=0,"",IF('DATA - Baseline'!K1000="","",'DATA - Baseline'!K1000))</f>
        <v/>
      </c>
      <c r="L1000" s="192" t="str">
        <f>IF('DATA - Baseline'!L1000="Yes",1,IF('DATA - Baseline'!L1000="No",2,""))</f>
        <v/>
      </c>
      <c r="M1000" s="192" t="str">
        <f>IF('DATA - Baseline'!M1000="Yes",1,IF('DATA - Baseline'!M1000="No",2,""))</f>
        <v/>
      </c>
      <c r="N1000" s="178" t="str">
        <f>IF('DATA - Baseline'!N1000="Relaxed",1,IF('DATA - Baseline'!N1000="Rushed",2,IF('DATA - Baseline'!N1000="Happy",3,IF('DATA - Baseline'!N1000="Frustrated",4,IF('DATA - Baseline'!N1000="Other",5,"")))))</f>
        <v/>
      </c>
      <c r="O1000" s="176"/>
      <c r="P1000" s="178" t="str">
        <f>IF('DATA - Baseline'!P1000="","",'DATA - Baseline'!P1000)</f>
        <v/>
      </c>
      <c r="Q1000" s="178" t="str">
        <f>IF('DATA - Baseline'!Q1000="Boy",1,IF('DATA - Baseline'!Q1000="Girl",2,""))</f>
        <v/>
      </c>
      <c r="R1000" s="192" t="str">
        <f>IF('DATA - Baseline'!R1000&gt;0,'DATA - Baseline'!R1000,"")</f>
        <v/>
      </c>
      <c r="S1000" s="178" t="str">
        <f>IF('DATA - Baseline'!S1000="Less than 0.5km",1,IF('DATA - Baseline'!S1000="0.51 to 1.59km",2,IF('DATA - Baseline'!S1000="1.6 to 3km",3,IF('DATA - Baseline'!S1000="Over 3km",4, ""))))</f>
        <v/>
      </c>
      <c r="T1000" s="126"/>
      <c r="U1000" s="135"/>
      <c r="V1000" s="135"/>
      <c r="W1000" s="135"/>
      <c r="X1000" s="135"/>
      <c r="Y1000" s="135"/>
      <c r="Z1000" s="178" t="str">
        <f>IF('DATA - Baseline'!Z1000="STRONGLY AGREE",1,IF('DATA - Baseline'!Z1000="AGREE",2,IF('DATA - Baseline'!Z1000="DISAGREE",3,IF('DATA - Baseline'!Z1000="STRONGLY DISAGREE",4, ""))))</f>
        <v/>
      </c>
      <c r="AA1000" s="178" t="str">
        <f>IF(C1000="","",(IF(COUNTA('DATA - Baseline'!AB1000:AV1000)&gt;0,1,2)))</f>
        <v/>
      </c>
      <c r="AB1000" s="152"/>
      <c r="AC1000" s="153"/>
      <c r="AD1000" s="153"/>
      <c r="AE1000" s="153"/>
      <c r="AF1000" s="153"/>
      <c r="AG1000" s="153"/>
      <c r="AH1000" s="151"/>
      <c r="AI1000" s="156"/>
      <c r="AJ1000" s="156"/>
      <c r="AK1000" s="156"/>
      <c r="AL1000" s="156"/>
      <c r="AM1000" s="156"/>
      <c r="AN1000" s="156"/>
      <c r="AO1000" s="157"/>
      <c r="AP1000" s="158"/>
      <c r="AQ1000" s="158"/>
      <c r="AR1000" s="158"/>
      <c r="AS1000" s="158"/>
      <c r="AT1000" s="158"/>
      <c r="AU1000" s="158"/>
      <c r="AV1000" s="158"/>
      <c r="AW1000" s="178" t="str">
        <f>IF('DATA - Baseline'!AW1000="Relaxed",1,IF('DATA - Baseline'!AW1000="Rushed",2,IF('DATA - Baseline'!AW1000="Happy",3,IF('DATA - Baseline'!AW1000="Tired",4,""))))</f>
        <v/>
      </c>
      <c r="AX1000" s="178" t="str">
        <f>IF('DATA - Baseline'!AX1000="Relaxed",1,IF('DATA - Baseline'!AX1000="Rushed",2,IF('DATA - Baseline'!AX1000="Happy",3,IF('DATA - Baseline'!AX1000="Tired",4,""))))</f>
        <v/>
      </c>
      <c r="AY1000" s="154"/>
      <c r="AZ1000" s="314" t="str">
        <f>IF('DATA - Baseline'!AZ1000="Yes",1,IF('DATA - Baseline'!AZ1000="No",2,""))</f>
        <v/>
      </c>
      <c r="BA1000" s="273"/>
      <c r="BB1000" s="159"/>
      <c r="BC1000" s="159"/>
      <c r="BE1000" s="175"/>
    </row>
    <row r="1001" spans="1:256" s="132" customFormat="1" ht="15" x14ac:dyDescent="0.3">
      <c r="A1001" s="148"/>
      <c r="B1001" s="149"/>
      <c r="C1001" s="236" t="str">
        <f t="shared" si="15"/>
        <v/>
      </c>
      <c r="D1001" s="198" t="str">
        <f>IF('DATA - Baseline'!D1001="","",'DATA - Baseline'!D1001)</f>
        <v/>
      </c>
      <c r="E1001" s="178" t="str">
        <f>IF('DATA - Baseline'!E1001="","",'DATA - Baseline'!E1001)</f>
        <v/>
      </c>
      <c r="F1001" s="178" t="str">
        <f>IF('DATA - Baseline'!F1001="","",'DATA - Baseline'!F1001)</f>
        <v/>
      </c>
      <c r="G1001" s="178" t="str">
        <f>IF('DATA - Baseline'!G1000="","",INDEX(Codes,MATCH('DATA - Baseline'!G1000,Modes,0)))</f>
        <v/>
      </c>
      <c r="H1001" s="178"/>
      <c r="I1001" s="178" t="str">
        <f>IF('DATA - Baseline'!I1001="","",INDEX(Codes,MATCH('DATA - Baseline'!I1001,Modes,0)))</f>
        <v/>
      </c>
      <c r="J1001" s="134"/>
      <c r="K1001" s="192" t="str">
        <f>IF('DATA - Baseline'!K1001=0,"",IF('DATA - Baseline'!K1001="","",'DATA - Baseline'!K1001))</f>
        <v/>
      </c>
      <c r="L1001" s="192" t="str">
        <f>IF('DATA - Baseline'!L1001="Yes",1,IF('DATA - Baseline'!L1001="No",2,""))</f>
        <v/>
      </c>
      <c r="M1001" s="192" t="str">
        <f>IF('DATA - Baseline'!M1001="Yes",1,IF('DATA - Baseline'!M1001="No",2,""))</f>
        <v/>
      </c>
      <c r="N1001" s="178" t="str">
        <f>IF('DATA - Baseline'!N1001="Relaxed",1,IF('DATA - Baseline'!N1001="Rushed",2,IF('DATA - Baseline'!N1001="Happy",3,IF('DATA - Baseline'!N1001="Frustrated",4,IF('DATA - Baseline'!N1001="Other",5,"")))))</f>
        <v/>
      </c>
      <c r="O1001" s="176"/>
      <c r="P1001" s="178" t="str">
        <f>IF('DATA - Baseline'!P1001="","",'DATA - Baseline'!P1001)</f>
        <v/>
      </c>
      <c r="Q1001" s="178" t="str">
        <f>IF('DATA - Baseline'!Q1001="Boy",1,IF('DATA - Baseline'!Q1001="Girl",2,""))</f>
        <v/>
      </c>
      <c r="R1001" s="192" t="str">
        <f>IF('DATA - Baseline'!R1001&gt;0,'DATA - Baseline'!R1001,"")</f>
        <v/>
      </c>
      <c r="S1001" s="178" t="str">
        <f>IF('DATA - Baseline'!S1001="Less than 0.5km",1,IF('DATA - Baseline'!S1001="0.51 to 1.59km",2,IF('DATA - Baseline'!S1001="1.6 to 3km",3,IF('DATA - Baseline'!S1001="Over 3km",4, ""))))</f>
        <v/>
      </c>
      <c r="T1001" s="126"/>
      <c r="U1001" s="135"/>
      <c r="V1001" s="135"/>
      <c r="W1001" s="135"/>
      <c r="X1001" s="135"/>
      <c r="Y1001" s="135"/>
      <c r="Z1001" s="178" t="str">
        <f>IF('DATA - Baseline'!Z1001="STRONGLY AGREE",1,IF('DATA - Baseline'!Z1001="AGREE",2,IF('DATA - Baseline'!Z1001="DISAGREE",3,IF('DATA - Baseline'!Z1001="STRONGLY DISAGREE",4, ""))))</f>
        <v/>
      </c>
      <c r="AA1001" s="178" t="str">
        <f>IF(C1001="","",(IF(COUNTA('DATA - Baseline'!AB1001:AV1001)&gt;0,1,2)))</f>
        <v/>
      </c>
      <c r="AB1001" s="152"/>
      <c r="AC1001" s="153"/>
      <c r="AD1001" s="153"/>
      <c r="AE1001" s="153"/>
      <c r="AF1001" s="153"/>
      <c r="AG1001" s="153"/>
      <c r="AH1001" s="151"/>
      <c r="AI1001" s="156"/>
      <c r="AJ1001" s="156"/>
      <c r="AK1001" s="156"/>
      <c r="AL1001" s="156"/>
      <c r="AM1001" s="156"/>
      <c r="AN1001" s="156"/>
      <c r="AO1001" s="157"/>
      <c r="AP1001" s="158"/>
      <c r="AQ1001" s="158"/>
      <c r="AR1001" s="158"/>
      <c r="AS1001" s="158"/>
      <c r="AT1001" s="158"/>
      <c r="AU1001" s="158"/>
      <c r="AV1001" s="158"/>
      <c r="AW1001" s="178" t="str">
        <f>IF('DATA - Baseline'!AW1001="Relaxed",1,IF('DATA - Baseline'!AW1001="Rushed",2,IF('DATA - Baseline'!AW1001="Happy",3,IF('DATA - Baseline'!AW1001="Tired",4,""))))</f>
        <v/>
      </c>
      <c r="AX1001" s="178" t="str">
        <f>IF('DATA - Baseline'!AX1001="Relaxed",1,IF('DATA - Baseline'!AX1001="Rushed",2,IF('DATA - Baseline'!AX1001="Happy",3,IF('DATA - Baseline'!AX1001="Tired",4,""))))</f>
        <v/>
      </c>
      <c r="AY1001" s="154"/>
      <c r="AZ1001" s="314" t="str">
        <f>IF('DATA - Baseline'!AZ1001="Yes",1,IF('DATA - Baseline'!AZ1001="No",2,""))</f>
        <v/>
      </c>
      <c r="BA1001" s="273"/>
      <c r="BB1001" s="159"/>
      <c r="BC1001" s="159"/>
      <c r="BE1001" s="175"/>
    </row>
    <row r="1002" spans="1:256" s="132" customFormat="1" ht="15" x14ac:dyDescent="0.3">
      <c r="A1002" s="148"/>
      <c r="B1002" s="149"/>
      <c r="C1002" s="236" t="str">
        <f t="shared" si="15"/>
        <v/>
      </c>
      <c r="D1002" s="198" t="str">
        <f>IF('DATA - Baseline'!D1002="","",'DATA - Baseline'!D1002)</f>
        <v/>
      </c>
      <c r="E1002" s="178" t="str">
        <f>IF('DATA - Baseline'!E1002="","",'DATA - Baseline'!E1002)</f>
        <v/>
      </c>
      <c r="F1002" s="178" t="str">
        <f>IF('DATA - Baseline'!F1002="","",'DATA - Baseline'!F1002)</f>
        <v/>
      </c>
      <c r="G1002" s="178" t="str">
        <f>IF('DATA - Baseline'!G1001="","",INDEX(Codes,MATCH('DATA - Baseline'!G1001,Modes,0)))</f>
        <v/>
      </c>
      <c r="H1002" s="178"/>
      <c r="I1002" s="178" t="str">
        <f>IF('DATA - Baseline'!I1002="","",INDEX(Codes,MATCH('DATA - Baseline'!I1002,Modes,0)))</f>
        <v/>
      </c>
      <c r="J1002" s="134"/>
      <c r="K1002" s="192" t="str">
        <f>IF('DATA - Baseline'!K1002=0,"",IF('DATA - Baseline'!K1002="","",'DATA - Baseline'!K1002))</f>
        <v/>
      </c>
      <c r="L1002" s="192" t="str">
        <f>IF('DATA - Baseline'!L1002="Yes",1,IF('DATA - Baseline'!L1002="No",2,""))</f>
        <v/>
      </c>
      <c r="M1002" s="192" t="str">
        <f>IF('DATA - Baseline'!M1002="Yes",1,IF('DATA - Baseline'!M1002="No",2,""))</f>
        <v/>
      </c>
      <c r="N1002" s="178" t="str">
        <f>IF('DATA - Baseline'!N1002="Relaxed",1,IF('DATA - Baseline'!N1002="Rushed",2,IF('DATA - Baseline'!N1002="Happy",3,IF('DATA - Baseline'!N1002="Frustrated",4,IF('DATA - Baseline'!N1002="Other",5,"")))))</f>
        <v/>
      </c>
      <c r="O1002" s="176"/>
      <c r="P1002" s="178" t="str">
        <f>IF('DATA - Baseline'!P1002="","",'DATA - Baseline'!P1002)</f>
        <v/>
      </c>
      <c r="Q1002" s="178" t="str">
        <f>IF('DATA - Baseline'!Q1002="Boy",1,IF('DATA - Baseline'!Q1002="Girl",2,""))</f>
        <v/>
      </c>
      <c r="R1002" s="192" t="str">
        <f>IF('DATA - Baseline'!R1002&gt;0,'DATA - Baseline'!R1002,"")</f>
        <v/>
      </c>
      <c r="S1002" s="178" t="str">
        <f>IF('DATA - Baseline'!S1002="Less than 0.5km",1,IF('DATA - Baseline'!S1002="0.51 to 1.59km",2,IF('DATA - Baseline'!S1002="1.6 to 3km",3,IF('DATA - Baseline'!S1002="Over 3km",4, ""))))</f>
        <v/>
      </c>
      <c r="T1002" s="126"/>
      <c r="U1002" s="135"/>
      <c r="V1002" s="135"/>
      <c r="W1002" s="135"/>
      <c r="X1002" s="135"/>
      <c r="Y1002" s="135"/>
      <c r="Z1002" s="178" t="str">
        <f>IF('DATA - Baseline'!Z1002="STRONGLY AGREE",1,IF('DATA - Baseline'!Z1002="AGREE",2,IF('DATA - Baseline'!Z1002="DISAGREE",3,IF('DATA - Baseline'!Z1002="STRONGLY DISAGREE",4, ""))))</f>
        <v/>
      </c>
      <c r="AA1002" s="178" t="str">
        <f>IF(C1002="","",(IF(COUNTA('DATA - Baseline'!AB1002:AV1002)&gt;0,1,2)))</f>
        <v/>
      </c>
      <c r="AB1002" s="152"/>
      <c r="AC1002" s="153"/>
      <c r="AD1002" s="153"/>
      <c r="AE1002" s="153"/>
      <c r="AF1002" s="153"/>
      <c r="AG1002" s="153"/>
      <c r="AH1002" s="151"/>
      <c r="AI1002" s="156"/>
      <c r="AJ1002" s="156"/>
      <c r="AK1002" s="156"/>
      <c r="AL1002" s="156"/>
      <c r="AM1002" s="156"/>
      <c r="AN1002" s="156"/>
      <c r="AO1002" s="157"/>
      <c r="AP1002" s="158"/>
      <c r="AQ1002" s="158"/>
      <c r="AR1002" s="158"/>
      <c r="AS1002" s="158"/>
      <c r="AT1002" s="158"/>
      <c r="AU1002" s="158"/>
      <c r="AV1002" s="158"/>
      <c r="AW1002" s="178" t="str">
        <f>IF('DATA - Baseline'!AW1002="Relaxed",1,IF('DATA - Baseline'!AW1002="Rushed",2,IF('DATA - Baseline'!AW1002="Happy",3,IF('DATA - Baseline'!AW1002="Tired",4,""))))</f>
        <v/>
      </c>
      <c r="AX1002" s="178" t="str">
        <f>IF('DATA - Baseline'!AX1002="Relaxed",1,IF('DATA - Baseline'!AX1002="Rushed",2,IF('DATA - Baseline'!AX1002="Happy",3,IF('DATA - Baseline'!AX1002="Tired",4,""))))</f>
        <v/>
      </c>
      <c r="AY1002" s="154"/>
      <c r="AZ1002" s="314" t="str">
        <f>IF('DATA - Baseline'!AZ1002="Yes",1,IF('DATA - Baseline'!AZ1002="No",2,""))</f>
        <v/>
      </c>
      <c r="BA1002" s="273"/>
      <c r="BB1002" s="159"/>
      <c r="BC1002" s="159"/>
      <c r="BE1002" s="175"/>
    </row>
    <row r="1003" spans="1:256" s="175" customFormat="1" ht="15.75" thickBot="1" x14ac:dyDescent="0.35">
      <c r="A1003" s="164"/>
      <c r="B1003" s="165"/>
      <c r="C1003" s="237" t="str">
        <f>IF(D1003="","",#REF!+1)</f>
        <v/>
      </c>
      <c r="D1003" s="246" t="str">
        <f>IF('DATA - Baseline'!D1003="","",'DATA - Baseline'!D1003)</f>
        <v/>
      </c>
      <c r="E1003" s="240" t="str">
        <f>IF('DATA - Baseline'!E1003="","",'DATA - Baseline'!E1003)</f>
        <v/>
      </c>
      <c r="F1003" s="240" t="str">
        <f>IF('DATA - Baseline'!F1003="","",'DATA - Baseline'!F1003)</f>
        <v/>
      </c>
      <c r="G1003" s="178" t="str">
        <f>IF('DATA - Baseline'!G1002="","",INDEX(Codes,MATCH('DATA - Baseline'!G1002,Modes,0)))</f>
        <v/>
      </c>
      <c r="H1003" s="178"/>
      <c r="I1003" s="178" t="str">
        <f>IF('DATA - Baseline'!I1003="","",INDEX(Codes,MATCH('DATA - Baseline'!I1003,Modes,0)))</f>
        <v/>
      </c>
      <c r="J1003" s="136"/>
      <c r="K1003" s="241" t="str">
        <f>IF('DATA - Baseline'!K1003=0,"",IF('DATA - Baseline'!K1003="","",'DATA - Baseline'!K1003))</f>
        <v/>
      </c>
      <c r="L1003" s="241" t="str">
        <f>IF('DATA - Baseline'!L1003="Yes",1,IF('DATA - Baseline'!L1003="No",2,""))</f>
        <v/>
      </c>
      <c r="M1003" s="241" t="str">
        <f>IF('DATA - Baseline'!M1003="Yes",1,IF('DATA - Baseline'!M1003="No",2,""))</f>
        <v/>
      </c>
      <c r="N1003" s="240" t="str">
        <f>IF('DATA - Baseline'!N1003="Relaxed",1,IF('DATA - Baseline'!N1003="Rushed",2,IF('DATA - Baseline'!N1003="Happy",3,IF('DATA - Baseline'!N1003="Frustrated",4,IF('DATA - Baseline'!N1003="Other",5,"")))))</f>
        <v/>
      </c>
      <c r="O1003" s="177"/>
      <c r="P1003" s="240" t="str">
        <f>IF('DATA - Baseline'!P1003="","",'DATA - Baseline'!P1003)</f>
        <v/>
      </c>
      <c r="Q1003" s="240" t="str">
        <f>IF('DATA - Baseline'!Q1003="Boy",1,IF('DATA - Baseline'!Q1003="Girl",2,""))</f>
        <v/>
      </c>
      <c r="R1003" s="241" t="str">
        <f>IF('DATA - Baseline'!R1003&gt;0,'DATA - Baseline'!R1003,"")</f>
        <v/>
      </c>
      <c r="S1003" s="240" t="str">
        <f>IF('DATA - Baseline'!S1003="Less than 0.5km",1,IF('DATA - Baseline'!S1003="0.51 to 1.59km",2,IF('DATA - Baseline'!S1003="1.6 to 3km",3,IF('DATA - Baseline'!S1003="Over 3km",4, ""))))</f>
        <v/>
      </c>
      <c r="T1003" s="127"/>
      <c r="U1003" s="128"/>
      <c r="V1003" s="128"/>
      <c r="W1003" s="128"/>
      <c r="X1003" s="128"/>
      <c r="Y1003" s="128"/>
      <c r="Z1003" s="240" t="str">
        <f>IF('DATA - Baseline'!Z1003="STRONGLY AGREE",1,IF('DATA - Baseline'!Z1003="AGREE",2,IF('DATA - Baseline'!Z1003="DISAGREE",3,IF('DATA - Baseline'!Z1003="STRONGLY DISAGREE",4, ""))))</f>
        <v/>
      </c>
      <c r="AA1003" s="178" t="str">
        <f>IF(C1003="","",(IF(COUNTA('DATA - Baseline'!AB1003:AV1003)&gt;0,1,2)))</f>
        <v/>
      </c>
      <c r="AB1003" s="170"/>
      <c r="AC1003" s="171"/>
      <c r="AD1003" s="171"/>
      <c r="AE1003" s="171"/>
      <c r="AF1003" s="171"/>
      <c r="AG1003" s="171"/>
      <c r="AH1003" s="168"/>
      <c r="AI1003" s="172"/>
      <c r="AJ1003" s="172"/>
      <c r="AK1003" s="172"/>
      <c r="AL1003" s="172"/>
      <c r="AM1003" s="172"/>
      <c r="AN1003" s="172"/>
      <c r="AO1003" s="173"/>
      <c r="AP1003" s="166"/>
      <c r="AQ1003" s="166"/>
      <c r="AR1003" s="166"/>
      <c r="AS1003" s="166"/>
      <c r="AT1003" s="166"/>
      <c r="AU1003" s="166"/>
      <c r="AV1003" s="166"/>
      <c r="AW1003" s="240" t="str">
        <f>IF('DATA - Baseline'!AW1003="Relaxed",1,IF('DATA - Baseline'!AW1003="Rushed",2,IF('DATA - Baseline'!AW1003="Happy",3,IF('DATA - Baseline'!AW1003="Tired",4,""))))</f>
        <v/>
      </c>
      <c r="AX1003" s="240" t="str">
        <f>IF('DATA - Baseline'!AX1003="Relaxed",1,IF('DATA - Baseline'!AX1003="Rushed",2,IF('DATA - Baseline'!AX1003="Happy",3,IF('DATA - Baseline'!AX1003="Tired",4,""))))</f>
        <v/>
      </c>
      <c r="AY1003" s="167"/>
      <c r="AZ1003" s="315" t="str">
        <f>IF('DATA - Baseline'!AZ1003="Yes",1,IF('DATA - Baseline'!AZ1003="No",2,""))</f>
        <v/>
      </c>
      <c r="BA1003" s="274"/>
      <c r="BB1003" s="169"/>
      <c r="BC1003" s="169"/>
      <c r="BD1003" s="286"/>
    </row>
    <row r="1004" spans="1:256" s="242" customFormat="1" ht="16.5" thickTop="1" thickBot="1" x14ac:dyDescent="0.35">
      <c r="C1004" s="288"/>
      <c r="D1004" s="247"/>
      <c r="E1004" s="243"/>
      <c r="F1004" s="243"/>
      <c r="G1004" s="243"/>
      <c r="H1004" s="243"/>
      <c r="I1004" s="243"/>
      <c r="J1004" s="243"/>
      <c r="K1004" s="244"/>
      <c r="L1004" s="244"/>
      <c r="M1004" s="244"/>
      <c r="N1004" s="243"/>
      <c r="O1004" s="245"/>
      <c r="P1004" s="243"/>
      <c r="Q1004" s="243"/>
      <c r="R1004" s="244"/>
      <c r="S1004" s="243"/>
      <c r="T1004" s="243"/>
      <c r="U1004" s="243"/>
      <c r="V1004" s="243"/>
      <c r="W1004" s="243"/>
      <c r="X1004" s="243"/>
      <c r="Y1004" s="243"/>
      <c r="Z1004" s="243"/>
      <c r="AA1004" s="243"/>
      <c r="AB1004" s="243"/>
      <c r="AC1004" s="243"/>
      <c r="AD1004" s="243"/>
      <c r="AE1004" s="243"/>
      <c r="AF1004" s="243"/>
      <c r="AG1004" s="243"/>
      <c r="AH1004" s="243"/>
      <c r="AI1004" s="243"/>
      <c r="AJ1004" s="243"/>
      <c r="AK1004" s="243"/>
      <c r="AL1004" s="243"/>
      <c r="AM1004" s="243"/>
      <c r="AN1004" s="243"/>
      <c r="AP1004" s="243"/>
      <c r="AQ1004" s="243"/>
      <c r="AR1004" s="243"/>
      <c r="AS1004" s="243"/>
      <c r="AT1004" s="243"/>
      <c r="AU1004" s="243"/>
      <c r="AV1004" s="243"/>
      <c r="AW1004" s="243"/>
      <c r="AX1004" s="243"/>
      <c r="AY1004" s="243"/>
      <c r="AZ1004" s="243"/>
      <c r="BA1004" s="243"/>
      <c r="BB1004" s="243"/>
      <c r="BC1004" s="243"/>
      <c r="BD1004" s="175"/>
      <c r="BE1004" s="175"/>
      <c r="BF1004" s="175"/>
      <c r="BG1004" s="175"/>
      <c r="BH1004" s="175"/>
      <c r="BI1004" s="175"/>
      <c r="BJ1004" s="175"/>
      <c r="BK1004" s="175"/>
      <c r="BL1004" s="175"/>
      <c r="BM1004" s="175"/>
      <c r="BN1004" s="175"/>
      <c r="BO1004" s="175"/>
      <c r="BP1004" s="175"/>
      <c r="BQ1004" s="175"/>
      <c r="BR1004" s="175"/>
      <c r="BS1004" s="175"/>
      <c r="BT1004" s="175"/>
      <c r="BU1004" s="175"/>
      <c r="BV1004" s="175"/>
      <c r="BW1004" s="175"/>
      <c r="BX1004" s="175"/>
      <c r="BY1004" s="175"/>
      <c r="BZ1004" s="175"/>
      <c r="CA1004" s="175"/>
      <c r="CB1004" s="175"/>
      <c r="CC1004" s="175"/>
      <c r="CD1004" s="175"/>
      <c r="CE1004" s="175"/>
      <c r="CF1004" s="175"/>
      <c r="CG1004" s="175"/>
      <c r="CH1004" s="175"/>
      <c r="CI1004" s="175"/>
      <c r="CJ1004" s="175"/>
      <c r="CK1004" s="175"/>
      <c r="CL1004" s="175"/>
      <c r="CM1004" s="175"/>
      <c r="CN1004" s="175"/>
      <c r="CO1004" s="175"/>
      <c r="CP1004" s="175"/>
      <c r="CQ1004" s="175"/>
      <c r="CR1004" s="175"/>
      <c r="CS1004" s="175"/>
      <c r="CT1004" s="175"/>
      <c r="CU1004" s="175"/>
      <c r="CV1004" s="175"/>
      <c r="CW1004" s="175"/>
      <c r="CX1004" s="175"/>
      <c r="CY1004" s="175"/>
      <c r="CZ1004" s="175"/>
      <c r="DA1004" s="175"/>
      <c r="DB1004" s="175"/>
      <c r="DC1004" s="175"/>
      <c r="DD1004" s="175"/>
      <c r="DE1004" s="175"/>
      <c r="DF1004" s="175"/>
      <c r="DG1004" s="175"/>
      <c r="DH1004" s="175"/>
      <c r="DI1004" s="175"/>
      <c r="DJ1004" s="175"/>
      <c r="DK1004" s="175"/>
      <c r="DL1004" s="175"/>
      <c r="DM1004" s="175"/>
      <c r="DN1004" s="175"/>
      <c r="DO1004" s="175"/>
      <c r="DP1004" s="175"/>
      <c r="DQ1004" s="175"/>
      <c r="DR1004" s="175"/>
      <c r="DS1004" s="175"/>
      <c r="DT1004" s="175"/>
      <c r="DU1004" s="175"/>
      <c r="DV1004" s="175"/>
      <c r="DW1004" s="175"/>
      <c r="DX1004" s="175"/>
      <c r="DY1004" s="175"/>
      <c r="DZ1004" s="175"/>
      <c r="EA1004" s="175"/>
      <c r="EB1004" s="175"/>
      <c r="EC1004" s="175"/>
      <c r="ED1004" s="175"/>
      <c r="EE1004" s="175"/>
      <c r="EF1004" s="175"/>
      <c r="EG1004" s="175"/>
      <c r="EH1004" s="175"/>
      <c r="EI1004" s="175"/>
      <c r="EJ1004" s="175"/>
      <c r="EK1004" s="175"/>
      <c r="EL1004" s="175"/>
      <c r="EM1004" s="175"/>
      <c r="EN1004" s="175"/>
      <c r="EO1004" s="175"/>
      <c r="EP1004" s="175"/>
      <c r="EQ1004" s="175"/>
      <c r="ER1004" s="175"/>
      <c r="ES1004" s="175"/>
      <c r="ET1004" s="175"/>
      <c r="EU1004" s="175"/>
      <c r="EV1004" s="175"/>
      <c r="EW1004" s="175"/>
      <c r="EX1004" s="175"/>
      <c r="EY1004" s="175"/>
      <c r="EZ1004" s="175"/>
      <c r="FA1004" s="175"/>
      <c r="FB1004" s="175"/>
      <c r="FC1004" s="175"/>
      <c r="FD1004" s="175"/>
      <c r="FE1004" s="175"/>
      <c r="FF1004" s="175"/>
      <c r="FG1004" s="175"/>
      <c r="FH1004" s="175"/>
      <c r="FI1004" s="175"/>
      <c r="FJ1004" s="175"/>
      <c r="FK1004" s="175"/>
      <c r="FL1004" s="175"/>
      <c r="FM1004" s="175"/>
      <c r="FN1004" s="175"/>
      <c r="FO1004" s="175"/>
      <c r="FP1004" s="175"/>
      <c r="FQ1004" s="175"/>
      <c r="FR1004" s="175"/>
      <c r="FS1004" s="175"/>
      <c r="FT1004" s="175"/>
      <c r="FU1004" s="175"/>
      <c r="FV1004" s="175"/>
      <c r="FW1004" s="175"/>
      <c r="FX1004" s="175"/>
      <c r="FY1004" s="175"/>
      <c r="FZ1004" s="175"/>
      <c r="GA1004" s="175"/>
      <c r="GB1004" s="175"/>
      <c r="GC1004" s="175"/>
      <c r="GD1004" s="175"/>
      <c r="GE1004" s="175"/>
      <c r="GF1004" s="175"/>
      <c r="GG1004" s="175"/>
      <c r="GH1004" s="175"/>
      <c r="GI1004" s="175"/>
      <c r="GJ1004" s="175"/>
      <c r="GK1004" s="175"/>
      <c r="GL1004" s="175"/>
      <c r="GM1004" s="175"/>
      <c r="GN1004" s="175"/>
      <c r="GO1004" s="175"/>
      <c r="GP1004" s="175"/>
      <c r="GQ1004" s="175"/>
      <c r="GR1004" s="175"/>
      <c r="GS1004" s="175"/>
      <c r="GT1004" s="175"/>
      <c r="GU1004" s="175"/>
      <c r="GV1004" s="175"/>
      <c r="GW1004" s="175"/>
      <c r="GX1004" s="175"/>
      <c r="GY1004" s="175"/>
      <c r="GZ1004" s="175"/>
      <c r="HA1004" s="175"/>
      <c r="HB1004" s="175"/>
      <c r="HC1004" s="175"/>
      <c r="HD1004" s="175"/>
      <c r="HE1004" s="175"/>
      <c r="HF1004" s="175"/>
      <c r="HG1004" s="175"/>
      <c r="HH1004" s="175"/>
      <c r="HI1004" s="175"/>
      <c r="HJ1004" s="175"/>
      <c r="HK1004" s="175"/>
      <c r="HL1004" s="175"/>
      <c r="HM1004" s="175"/>
      <c r="HN1004" s="175"/>
      <c r="HO1004" s="175"/>
      <c r="HP1004" s="175"/>
      <c r="HQ1004" s="175"/>
      <c r="HR1004" s="175"/>
      <c r="HS1004" s="175"/>
      <c r="HT1004" s="175"/>
      <c r="HU1004" s="175"/>
      <c r="HV1004" s="175"/>
      <c r="HW1004" s="175"/>
      <c r="HX1004" s="175"/>
      <c r="HY1004" s="175"/>
      <c r="HZ1004" s="175"/>
      <c r="IA1004" s="175"/>
      <c r="IB1004" s="175"/>
      <c r="IC1004" s="175"/>
      <c r="ID1004" s="175"/>
      <c r="IE1004" s="175"/>
      <c r="IF1004" s="175"/>
      <c r="IG1004" s="175"/>
      <c r="IH1004" s="175"/>
      <c r="II1004" s="175"/>
      <c r="IJ1004" s="175"/>
      <c r="IK1004" s="175"/>
      <c r="IL1004" s="175"/>
      <c r="IM1004" s="175"/>
      <c r="IN1004" s="175"/>
      <c r="IO1004" s="175"/>
      <c r="IP1004" s="175"/>
      <c r="IQ1004" s="175"/>
      <c r="IR1004" s="175"/>
      <c r="IS1004" s="175"/>
      <c r="IT1004" s="175"/>
      <c r="IU1004" s="175"/>
      <c r="IV1004" s="175"/>
    </row>
    <row r="1005" spans="1:256" s="132" customFormat="1" ht="16.5" thickTop="1" thickBot="1" x14ac:dyDescent="0.35">
      <c r="A1005" s="163"/>
      <c r="B1005" s="163"/>
      <c r="C1005" s="223" t="s">
        <v>11</v>
      </c>
      <c r="D1005" s="174">
        <f t="shared" ref="D1005:AI1005" si="16">COUNTA(D4:D1003)-COUNTIF(D4:D1003,"")-COUNTIF(D4:D1003,"N/A")</f>
        <v>0</v>
      </c>
      <c r="E1005" s="131">
        <f t="shared" si="16"/>
        <v>0</v>
      </c>
      <c r="F1005" s="131">
        <f t="shared" si="16"/>
        <v>0</v>
      </c>
      <c r="G1005" s="131">
        <f t="shared" si="16"/>
        <v>1</v>
      </c>
      <c r="H1005" s="131">
        <f t="shared" si="16"/>
        <v>-1000</v>
      </c>
      <c r="I1005" s="131">
        <f t="shared" si="16"/>
        <v>0</v>
      </c>
      <c r="J1005" s="131">
        <f t="shared" si="16"/>
        <v>-1000</v>
      </c>
      <c r="K1005" s="188">
        <f t="shared" si="16"/>
        <v>0</v>
      </c>
      <c r="L1005" s="188">
        <f t="shared" si="16"/>
        <v>0</v>
      </c>
      <c r="M1005" s="188">
        <f t="shared" si="16"/>
        <v>0</v>
      </c>
      <c r="N1005" s="188">
        <f t="shared" si="16"/>
        <v>0</v>
      </c>
      <c r="O1005" s="188">
        <f t="shared" si="16"/>
        <v>-1000</v>
      </c>
      <c r="P1005" s="188">
        <f t="shared" si="16"/>
        <v>0</v>
      </c>
      <c r="Q1005" s="188">
        <f t="shared" si="16"/>
        <v>0</v>
      </c>
      <c r="R1005" s="188">
        <f t="shared" si="16"/>
        <v>0</v>
      </c>
      <c r="S1005" s="131">
        <f t="shared" si="16"/>
        <v>0</v>
      </c>
      <c r="T1005" s="131">
        <f t="shared" si="16"/>
        <v>-1000</v>
      </c>
      <c r="U1005" s="131">
        <f t="shared" si="16"/>
        <v>-1000</v>
      </c>
      <c r="V1005" s="131">
        <f t="shared" si="16"/>
        <v>-1000</v>
      </c>
      <c r="W1005" s="131">
        <f t="shared" si="16"/>
        <v>-1000</v>
      </c>
      <c r="X1005" s="131">
        <f t="shared" si="16"/>
        <v>-1000</v>
      </c>
      <c r="Y1005" s="131">
        <f t="shared" si="16"/>
        <v>-1000</v>
      </c>
      <c r="Z1005" s="131">
        <f t="shared" si="16"/>
        <v>0</v>
      </c>
      <c r="AA1005" s="131">
        <f t="shared" si="16"/>
        <v>0</v>
      </c>
      <c r="AB1005" s="131">
        <f t="shared" si="16"/>
        <v>-1000</v>
      </c>
      <c r="AC1005" s="131">
        <f t="shared" si="16"/>
        <v>-1000</v>
      </c>
      <c r="AD1005" s="131">
        <f t="shared" si="16"/>
        <v>-1000</v>
      </c>
      <c r="AE1005" s="131">
        <f t="shared" si="16"/>
        <v>-1000</v>
      </c>
      <c r="AF1005" s="131">
        <f t="shared" si="16"/>
        <v>-1000</v>
      </c>
      <c r="AG1005" s="131">
        <f t="shared" si="16"/>
        <v>-1000</v>
      </c>
      <c r="AH1005" s="131">
        <f t="shared" si="16"/>
        <v>-1000</v>
      </c>
      <c r="AI1005" s="131">
        <f t="shared" si="16"/>
        <v>-1000</v>
      </c>
      <c r="AJ1005" s="131">
        <f t="shared" ref="AJ1005:AZ1005" si="17">COUNTA(AJ4:AJ1003)-COUNTIF(AJ4:AJ1003,"")-COUNTIF(AJ4:AJ1003,"N/A")</f>
        <v>-1000</v>
      </c>
      <c r="AK1005" s="131">
        <f t="shared" si="17"/>
        <v>-1000</v>
      </c>
      <c r="AL1005" s="131">
        <f t="shared" si="17"/>
        <v>-1000</v>
      </c>
      <c r="AM1005" s="131">
        <f t="shared" si="17"/>
        <v>-1000</v>
      </c>
      <c r="AN1005" s="131">
        <f t="shared" si="17"/>
        <v>-1000</v>
      </c>
      <c r="AO1005" s="131">
        <f t="shared" si="17"/>
        <v>-1000</v>
      </c>
      <c r="AP1005" s="131">
        <f t="shared" si="17"/>
        <v>-1000</v>
      </c>
      <c r="AQ1005" s="131">
        <f t="shared" si="17"/>
        <v>-1000</v>
      </c>
      <c r="AR1005" s="131">
        <f t="shared" si="17"/>
        <v>-1000</v>
      </c>
      <c r="AS1005" s="131">
        <f t="shared" si="17"/>
        <v>-1000</v>
      </c>
      <c r="AT1005" s="131">
        <f t="shared" si="17"/>
        <v>-1000</v>
      </c>
      <c r="AU1005" s="131">
        <f t="shared" si="17"/>
        <v>-1000</v>
      </c>
      <c r="AV1005" s="131">
        <f t="shared" si="17"/>
        <v>-1000</v>
      </c>
      <c r="AW1005" s="131">
        <f t="shared" si="17"/>
        <v>0</v>
      </c>
      <c r="AX1005" s="131">
        <f t="shared" si="17"/>
        <v>0</v>
      </c>
      <c r="AY1005" s="131">
        <f t="shared" si="17"/>
        <v>-1000</v>
      </c>
      <c r="AZ1005" s="131">
        <f t="shared" si="17"/>
        <v>0</v>
      </c>
      <c r="BA1005" s="163"/>
      <c r="BB1005" s="163"/>
      <c r="BC1005" s="163"/>
      <c r="BE1005" s="175"/>
    </row>
    <row r="1006" spans="1:256" ht="12.75" customHeight="1" thickTop="1" x14ac:dyDescent="0.2"/>
  </sheetData>
  <sheetProtection sheet="1" objects="1" scenarios="1" selectLockedCells="1" selectUnlockedCells="1"/>
  <mergeCells count="9">
    <mergeCell ref="AI2:AN2"/>
    <mergeCell ref="AO2:AV2"/>
    <mergeCell ref="BA2:BC2"/>
    <mergeCell ref="D2:F2"/>
    <mergeCell ref="G2:J2"/>
    <mergeCell ref="N2:O2"/>
    <mergeCell ref="P2:Q2"/>
    <mergeCell ref="T2:Y2"/>
    <mergeCell ref="AB2:AH2"/>
  </mergeCells>
  <phoneticPr fontId="3" type="noConversion"/>
  <pageMargins left="0.75" right="0.75" top="1" bottom="1" header="0.5" footer="0.5"/>
  <pageSetup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1"/>
    <pageSetUpPr autoPageBreaks="0"/>
  </sheetPr>
  <dimension ref="A1:BY1006"/>
  <sheetViews>
    <sheetView showGridLines="0" zoomScale="75" workbookViewId="0">
      <pane xSplit="3" ySplit="3" topLeftCell="AT4" activePane="bottomRight" state="frozen"/>
      <selection pane="topRight" activeCell="D1" sqref="D1"/>
      <selection pane="bottomLeft" activeCell="A4" sqref="A4"/>
      <selection pane="bottomRight" activeCell="BQ4" sqref="BQ4"/>
    </sheetView>
  </sheetViews>
  <sheetFormatPr defaultColWidth="8.7109375" defaultRowHeight="12.75" customHeight="1" x14ac:dyDescent="0.2"/>
  <cols>
    <col min="1" max="2" width="10.7109375" customWidth="1"/>
    <col min="3" max="3" width="30.7109375" customWidth="1"/>
    <col min="4" max="7" width="15.7109375" customWidth="1"/>
    <col min="8" max="8" width="20.7109375" customWidth="1"/>
    <col min="9" max="9" width="12.7109375" hidden="1" customWidth="1"/>
    <col min="10" max="10" width="20.7109375" customWidth="1"/>
    <col min="11" max="11" width="12.7109375" hidden="1" customWidth="1"/>
    <col min="12" max="15" width="14.42578125" customWidth="1"/>
    <col min="16" max="16" width="14.42578125" hidden="1" customWidth="1"/>
    <col min="17" max="19" width="15.7109375" customWidth="1"/>
    <col min="20" max="20" width="14.7109375" customWidth="1"/>
    <col min="21" max="21" width="30.7109375" customWidth="1"/>
    <col min="22" max="22" width="17.7109375" customWidth="1"/>
    <col min="23" max="29" width="12.7109375" customWidth="1"/>
    <col min="30" max="43" width="15.7109375" customWidth="1"/>
    <col min="44" max="46" width="20.7109375" customWidth="1"/>
    <col min="47" max="47" width="35.7109375" hidden="1" customWidth="1"/>
    <col min="48" max="50" width="25.7109375" hidden="1" customWidth="1"/>
    <col min="51" max="51" width="15.7109375" hidden="1" customWidth="1"/>
    <col min="52" max="52" width="20.7109375" customWidth="1"/>
    <col min="53" max="53" width="35.7109375" hidden="1" customWidth="1"/>
    <col min="54" max="56" width="25.7109375" hidden="1" customWidth="1"/>
    <col min="57" max="57" width="15.7109375" hidden="1" customWidth="1"/>
    <col min="58" max="58" width="20.7109375" customWidth="1"/>
    <col min="59" max="59" width="35.7109375" hidden="1" customWidth="1"/>
    <col min="60" max="67" width="20.7109375" hidden="1" customWidth="1"/>
    <col min="68" max="68" width="40.7109375" hidden="1" customWidth="1"/>
    <col min="69" max="69" width="15.7109375" customWidth="1"/>
    <col min="70" max="72" width="30.7109375" hidden="1" customWidth="1"/>
  </cols>
  <sheetData>
    <row r="1" spans="1:76" s="141" customFormat="1" ht="16.5" thickTop="1" x14ac:dyDescent="0.25">
      <c r="A1" s="138"/>
      <c r="B1" s="139"/>
      <c r="C1" s="238"/>
      <c r="D1" s="190" t="s">
        <v>225</v>
      </c>
      <c r="E1" s="190"/>
      <c r="F1" s="190"/>
      <c r="G1" s="195" t="s">
        <v>3</v>
      </c>
      <c r="H1" s="190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7"/>
      <c r="BR1" s="191"/>
      <c r="BS1" s="191"/>
      <c r="BT1" s="197"/>
    </row>
    <row r="2" spans="1:76" s="144" customFormat="1" ht="15.75" x14ac:dyDescent="0.25">
      <c r="A2" s="142"/>
      <c r="B2" s="143"/>
      <c r="C2" s="238" t="s">
        <v>0</v>
      </c>
      <c r="D2" s="495" t="s">
        <v>167</v>
      </c>
      <c r="E2" s="488"/>
      <c r="F2" s="488"/>
      <c r="G2" s="260">
        <v>1</v>
      </c>
      <c r="H2" s="484" t="s">
        <v>176</v>
      </c>
      <c r="I2" s="485"/>
      <c r="J2" s="485"/>
      <c r="K2" s="496"/>
      <c r="L2" s="254" t="s">
        <v>178</v>
      </c>
      <c r="M2" s="203" t="s">
        <v>203</v>
      </c>
      <c r="N2" s="224" t="s">
        <v>179</v>
      </c>
      <c r="O2" s="495" t="s">
        <v>182</v>
      </c>
      <c r="P2" s="492"/>
      <c r="Q2" s="479" t="s">
        <v>204</v>
      </c>
      <c r="R2" s="480"/>
      <c r="S2" s="257" t="s">
        <v>205</v>
      </c>
      <c r="T2" s="216">
        <v>5</v>
      </c>
      <c r="U2" s="256">
        <v>6</v>
      </c>
      <c r="V2" s="218" t="s">
        <v>191</v>
      </c>
      <c r="W2" s="489">
        <v>7</v>
      </c>
      <c r="X2" s="490"/>
      <c r="Y2" s="490"/>
      <c r="Z2" s="490"/>
      <c r="AA2" s="490"/>
      <c r="AB2" s="490"/>
      <c r="AC2" s="491"/>
      <c r="AD2" s="487">
        <v>8</v>
      </c>
      <c r="AE2" s="488"/>
      <c r="AF2" s="488"/>
      <c r="AG2" s="488"/>
      <c r="AH2" s="488"/>
      <c r="AI2" s="492"/>
      <c r="AJ2" s="479">
        <v>9</v>
      </c>
      <c r="AK2" s="480"/>
      <c r="AL2" s="480"/>
      <c r="AM2" s="480"/>
      <c r="AN2" s="480"/>
      <c r="AO2" s="480"/>
      <c r="AP2" s="480"/>
      <c r="AQ2" s="486"/>
      <c r="AR2" s="231" t="s">
        <v>198</v>
      </c>
      <c r="AS2" s="232" t="s">
        <v>199</v>
      </c>
      <c r="AT2" s="487" t="s">
        <v>207</v>
      </c>
      <c r="AU2" s="493"/>
      <c r="AV2" s="488" t="s">
        <v>210</v>
      </c>
      <c r="AW2" s="488"/>
      <c r="AX2" s="488"/>
      <c r="AY2" s="492"/>
      <c r="AZ2" s="479" t="s">
        <v>208</v>
      </c>
      <c r="BA2" s="481"/>
      <c r="BB2" s="494" t="s">
        <v>209</v>
      </c>
      <c r="BC2" s="480"/>
      <c r="BD2" s="480"/>
      <c r="BE2" s="486"/>
      <c r="BF2" s="484">
        <v>13</v>
      </c>
      <c r="BG2" s="483"/>
      <c r="BH2" s="487">
        <v>14</v>
      </c>
      <c r="BI2" s="488"/>
      <c r="BJ2" s="488"/>
      <c r="BK2" s="488"/>
      <c r="BL2" s="488"/>
      <c r="BM2" s="488"/>
      <c r="BN2" s="488"/>
      <c r="BO2" s="492"/>
      <c r="BP2" s="206">
        <v>15</v>
      </c>
      <c r="BQ2" s="216">
        <v>16</v>
      </c>
      <c r="BR2" s="487">
        <v>17</v>
      </c>
      <c r="BS2" s="488"/>
      <c r="BT2" s="492"/>
    </row>
    <row r="3" spans="1:76" s="282" customFormat="1" ht="16.5" thickBot="1" x14ac:dyDescent="0.3">
      <c r="A3" s="145" t="s">
        <v>1</v>
      </c>
      <c r="B3" s="146" t="s">
        <v>2</v>
      </c>
      <c r="C3" s="239"/>
      <c r="D3" s="125" t="s">
        <v>168</v>
      </c>
      <c r="E3" s="133" t="s">
        <v>169</v>
      </c>
      <c r="F3" s="193" t="s">
        <v>170</v>
      </c>
      <c r="G3" s="253" t="s">
        <v>92</v>
      </c>
      <c r="H3" s="255" t="s">
        <v>19</v>
      </c>
      <c r="I3" s="204" t="s">
        <v>18</v>
      </c>
      <c r="J3" s="220" t="s">
        <v>20</v>
      </c>
      <c r="K3" s="220" t="s">
        <v>18</v>
      </c>
      <c r="L3" s="204" t="s">
        <v>174</v>
      </c>
      <c r="M3" s="235" t="s">
        <v>175</v>
      </c>
      <c r="N3" s="249" t="s">
        <v>177</v>
      </c>
      <c r="O3" s="214" t="s">
        <v>68</v>
      </c>
      <c r="P3" s="225" t="s">
        <v>18</v>
      </c>
      <c r="Q3" s="230" t="s">
        <v>180</v>
      </c>
      <c r="R3" s="258" t="s">
        <v>181</v>
      </c>
      <c r="S3" s="258" t="s">
        <v>27</v>
      </c>
      <c r="T3" s="217" t="s">
        <v>28</v>
      </c>
      <c r="U3" s="225" t="s">
        <v>74</v>
      </c>
      <c r="V3" s="219" t="s">
        <v>206</v>
      </c>
      <c r="W3" s="226" t="s">
        <v>28</v>
      </c>
      <c r="X3" s="227" t="s">
        <v>77</v>
      </c>
      <c r="Y3" s="226" t="s">
        <v>78</v>
      </c>
      <c r="Z3" s="227" t="s">
        <v>79</v>
      </c>
      <c r="AA3" s="227" t="s">
        <v>80</v>
      </c>
      <c r="AB3" s="226" t="s">
        <v>81</v>
      </c>
      <c r="AC3" s="261" t="s">
        <v>18</v>
      </c>
      <c r="AD3" s="249" t="s">
        <v>82</v>
      </c>
      <c r="AE3" s="229" t="s">
        <v>83</v>
      </c>
      <c r="AF3" s="229" t="s">
        <v>84</v>
      </c>
      <c r="AG3" s="229" t="s">
        <v>85</v>
      </c>
      <c r="AH3" s="229" t="s">
        <v>86</v>
      </c>
      <c r="AI3" s="251" t="s">
        <v>18</v>
      </c>
      <c r="AJ3" s="210" t="s">
        <v>82</v>
      </c>
      <c r="AK3" s="211" t="s">
        <v>83</v>
      </c>
      <c r="AL3" s="211" t="s">
        <v>84</v>
      </c>
      <c r="AM3" s="211" t="s">
        <v>85</v>
      </c>
      <c r="AN3" s="211" t="s">
        <v>86</v>
      </c>
      <c r="AO3" s="211" t="s">
        <v>87</v>
      </c>
      <c r="AP3" s="211" t="s">
        <v>88</v>
      </c>
      <c r="AQ3" s="258" t="s">
        <v>18</v>
      </c>
      <c r="AR3" s="233" t="s">
        <v>90</v>
      </c>
      <c r="AS3" s="221" t="s">
        <v>91</v>
      </c>
      <c r="AT3" s="270" t="s">
        <v>95</v>
      </c>
      <c r="AU3" s="229" t="s">
        <v>94</v>
      </c>
      <c r="AV3" s="252" t="s">
        <v>21</v>
      </c>
      <c r="AW3" s="252" t="s">
        <v>64</v>
      </c>
      <c r="AX3" s="252" t="s">
        <v>65</v>
      </c>
      <c r="AY3" s="215" t="s">
        <v>18</v>
      </c>
      <c r="AZ3" s="230" t="s">
        <v>96</v>
      </c>
      <c r="BA3" s="211" t="s">
        <v>94</v>
      </c>
      <c r="BB3" s="259" t="s">
        <v>21</v>
      </c>
      <c r="BC3" s="259" t="s">
        <v>64</v>
      </c>
      <c r="BD3" s="259" t="s">
        <v>65</v>
      </c>
      <c r="BE3" s="250" t="s">
        <v>18</v>
      </c>
      <c r="BF3" s="204" t="s">
        <v>98</v>
      </c>
      <c r="BG3" s="235" t="s">
        <v>94</v>
      </c>
      <c r="BH3" s="249" t="s">
        <v>99</v>
      </c>
      <c r="BI3" s="214" t="s">
        <v>100</v>
      </c>
      <c r="BJ3" s="214" t="s">
        <v>211</v>
      </c>
      <c r="BK3" s="214" t="s">
        <v>212</v>
      </c>
      <c r="BL3" s="214" t="s">
        <v>101</v>
      </c>
      <c r="BM3" s="214" t="s">
        <v>66</v>
      </c>
      <c r="BN3" s="214" t="s">
        <v>102</v>
      </c>
      <c r="BO3" s="251" t="s">
        <v>18</v>
      </c>
      <c r="BP3" s="263" t="s">
        <v>89</v>
      </c>
      <c r="BQ3" s="217" t="s">
        <v>93</v>
      </c>
      <c r="BR3" s="278" t="s">
        <v>200</v>
      </c>
      <c r="BS3" s="268" t="s">
        <v>201</v>
      </c>
      <c r="BT3" s="269" t="s">
        <v>202</v>
      </c>
      <c r="BU3" s="281"/>
    </row>
    <row r="4" spans="1:76" s="132" customFormat="1" ht="15.75" thickTop="1" x14ac:dyDescent="0.2">
      <c r="A4" s="148"/>
      <c r="B4" s="149"/>
      <c r="C4" s="236" t="str">
        <f>IF(D4="","","001")</f>
        <v/>
      </c>
      <c r="D4" s="178" t="str">
        <f>IF('DATA - Follow-Up'!D4="","",'DATA - Follow-Up'!D4)</f>
        <v/>
      </c>
      <c r="E4" s="178" t="str">
        <f>IF('DATA - Follow-Up'!E4="","",'DATA - Follow-Up'!E4)</f>
        <v/>
      </c>
      <c r="F4" s="178" t="str">
        <f>IF('DATA - Follow-Up'!F4="","",'DATA - Follow-Up'!F4)</f>
        <v/>
      </c>
      <c r="G4" s="178" t="str">
        <f>IF('DATA - Follow-Up'!G4="Yes",1,IF('DATA - Follow-Up'!G4="No",2,IF('DATA - Follow-Up'!G4="Not Sure",3, "")))</f>
        <v/>
      </c>
      <c r="H4" s="178" t="str">
        <f>IF('DATA - Follow-Up'!H4="","",INDEX(Codes,MATCH('DATA - Follow-Up'!H4,Modes,0)))</f>
        <v/>
      </c>
      <c r="I4" s="275"/>
      <c r="J4" s="178" t="str">
        <f>IF('DATA - Follow-Up'!J4="","",INDEX(Codes,MATCH('DATA - Follow-Up'!J4,Modes,0)))</f>
        <v/>
      </c>
      <c r="K4" s="275"/>
      <c r="L4" s="178" t="str">
        <f>IF('DATA - Follow-Up'!L4=0,"",IF('DATA - Follow-Up'!L4="","",'DATA - Follow-Up'!L4))</f>
        <v/>
      </c>
      <c r="M4" s="275" t="str">
        <f>IF('DATA - Follow-Up'!M4="Yes",1,IF('DATA - Follow-Up'!M4="No",2, ""))</f>
        <v/>
      </c>
      <c r="N4" s="275" t="str">
        <f>IF('DATA - Follow-Up'!N4="Yes",1,IF('DATA - Follow-Up'!N4="No",2,""))</f>
        <v/>
      </c>
      <c r="O4" s="275" t="str">
        <f>IF('DATA - Follow-Up'!O4="Relaxed",1,IF('DATA - Follow-Up'!O4="Rushed",2,IF('DATA - Follow-Up'!O4="Happy",3,IF('DATA - Follow-Up'!O4="Frustrated",4,IF('DATA - Follow-Up'!O4="Other (please specify)",5,IF('DATA - Follow-Up'!O4="Other",5,""))))))</f>
        <v/>
      </c>
      <c r="P4" s="275"/>
      <c r="Q4" s="178" t="str">
        <f>IF('DATA - Follow-Up'!Q4="","",'DATA - Follow-Up'!Q4)</f>
        <v/>
      </c>
      <c r="R4" s="275" t="str">
        <f>IF('DATA - Follow-Up'!R4="Boy",1,IF('DATA - Follow-Up'!R4="Girl",2, ""))</f>
        <v/>
      </c>
      <c r="S4" s="275" t="str">
        <f>IF('DATA - Follow-Up'!Q4="","", 'DATA - Follow-Up'!S4)</f>
        <v/>
      </c>
      <c r="T4" s="275" t="str">
        <f>IF('DATA - Follow-Up'!T4="Less than 0.5km",1,IF('DATA - Follow-Up'!T4="0.51 to 1.59km",2,IF('DATA - Follow-Up'!T4="1.6 to 3km",3,IF('DATA - Follow-Up'!T4="Over 3km",4,""))))</f>
        <v/>
      </c>
      <c r="U4" s="275" t="str">
        <f>IF('DATA - Follow-Up'!U4="STRONGLY AGREE",1,IF('DATA - Follow-Up'!U4="AGREE",2,IF('DATA - Follow-Up'!U4="DISAGREE",3,IF('DATA - Follow-Up'!U4="STRONGLY DISAGREE",4,""))))</f>
        <v/>
      </c>
      <c r="V4" s="178" t="str">
        <f>IF(C4="","",(IF(COUNTA('DATA - Follow-Up'!W4:AQ4)&gt;0,1,2)))</f>
        <v/>
      </c>
      <c r="W4" s="275"/>
      <c r="X4" s="275"/>
      <c r="Y4" s="275"/>
      <c r="Z4" s="275"/>
      <c r="AA4" s="275"/>
      <c r="AB4" s="275"/>
      <c r="AC4" s="275"/>
      <c r="AD4" s="275"/>
      <c r="AE4" s="275"/>
      <c r="AF4" s="275"/>
      <c r="AG4" s="275"/>
      <c r="AH4" s="275"/>
      <c r="AI4" s="275"/>
      <c r="AJ4" s="275"/>
      <c r="AK4" s="275"/>
      <c r="AL4" s="275"/>
      <c r="AM4" s="275"/>
      <c r="AN4" s="275"/>
      <c r="AO4" s="275"/>
      <c r="AP4" s="275"/>
      <c r="AQ4" s="275"/>
      <c r="AR4" s="178" t="str">
        <f>IF('DATA - Follow-Up'!AR4="Relaxed",1,IF('DATA - Follow-Up'!AR4="Rushed",2,IF('DATA - Follow-Up'!AR4="Happy",3,IF('DATA - Follow-Up'!AR4="Tired",4,""))))</f>
        <v/>
      </c>
      <c r="AS4" s="178" t="str">
        <f>IF('DATA - Follow-Up'!AS4="Relaxed",1,IF('DATA - Follow-Up'!AS4="Rushed",2,IF('DATA - Follow-Up'!AS4="Happy",3,IF('DATA - Follow-Up'!AS4="Tired",4,""))))</f>
        <v/>
      </c>
      <c r="AT4" s="178" t="str">
        <f>IF('DATA - Follow-Up'!AT4="less driving",1,IF('DATA - Follow-Up'!AT4="less driving (e.g. more carpooling, walking, cycling, taking public transit, etc.)",1,IF('DATA - Follow-Up'!AT4="not changed",2,IF('DATA - Follow-Up'!AT4="no changed",2,IF('DATA - Follow-Up'!AT4="more driving",3, "")))))</f>
        <v/>
      </c>
      <c r="AU4" s="275"/>
      <c r="AV4" s="275"/>
      <c r="AW4" s="275"/>
      <c r="AX4" s="275"/>
      <c r="AY4" s="275"/>
      <c r="AZ4" s="178" t="str">
        <f>IF('DATA - Follow-Up'!AZ4="less driving",1,IF('DATA - Follow-Up'!AZ4="less driving (e.g. more carpooling, walking, cycling, taking public transit, etc.)",1,IF('DATA - Follow-Up'!AZ4="not changed",2,IF('DATA - Follow-Up'!AZ4="more driving",3,""))))</f>
        <v/>
      </c>
      <c r="BA4" s="275"/>
      <c r="BB4" s="275"/>
      <c r="BC4" s="275"/>
      <c r="BD4" s="275"/>
      <c r="BE4" s="275"/>
      <c r="BF4" s="178" t="str">
        <f>IF('DATA - Follow-Up'!BF4="decreased",1,IF('DATA - Follow-Up'!BF4="not changed",2,IF('DATA - Follow-Up'!BF4="increased",3, "")))</f>
        <v/>
      </c>
      <c r="BG4" s="275"/>
      <c r="BH4" s="275"/>
      <c r="BI4" s="275"/>
      <c r="BJ4" s="275"/>
      <c r="BK4" s="275"/>
      <c r="BL4" s="275"/>
      <c r="BM4" s="275"/>
      <c r="BN4" s="275"/>
      <c r="BO4" s="275"/>
      <c r="BP4" s="275"/>
      <c r="BQ4" s="312" t="str">
        <f>IF('DATA - Follow-Up'!BQ4="Yes",1,IF('DATA - Follow-Up'!BQ4="No",2, ""))</f>
        <v/>
      </c>
      <c r="BR4"/>
      <c r="BS4"/>
      <c r="BT4"/>
      <c r="BU4"/>
      <c r="BV4"/>
      <c r="BW4"/>
      <c r="BX4"/>
    </row>
    <row r="5" spans="1:76" s="132" customFormat="1" ht="15" x14ac:dyDescent="0.2">
      <c r="A5" s="148"/>
      <c r="B5" s="149"/>
      <c r="C5" s="236" t="str">
        <f t="shared" ref="C5:C68" si="0">IF(D5="","",C4+1)</f>
        <v/>
      </c>
      <c r="D5" s="178" t="str">
        <f>IF('DATA - Follow-Up'!D5="","",'DATA - Follow-Up'!D5)</f>
        <v/>
      </c>
      <c r="E5" s="178" t="str">
        <f>IF('DATA - Follow-Up'!E5="","",'DATA - Follow-Up'!E5)</f>
        <v/>
      </c>
      <c r="F5" s="178" t="str">
        <f>IF('DATA - Follow-Up'!F5="","",'DATA - Follow-Up'!F5)</f>
        <v/>
      </c>
      <c r="G5" s="178" t="str">
        <f>IF('DATA - Follow-Up'!G5="Yes",1,IF('DATA - Follow-Up'!G5="No",2,IF('DATA - Follow-Up'!G5="Not Sure",3, "")))</f>
        <v/>
      </c>
      <c r="H5" s="178" t="str">
        <f>IF('DATA - Follow-Up'!H5="","",INDEX(Codes,MATCH('DATA - Follow-Up'!H5,Modes,0)))</f>
        <v/>
      </c>
      <c r="I5" s="275"/>
      <c r="J5" s="178" t="str">
        <f>IF('DATA - Follow-Up'!J5="","",INDEX(Codes,MATCH('DATA - Follow-Up'!J5,Modes,0)))</f>
        <v/>
      </c>
      <c r="K5" s="178"/>
      <c r="L5" s="178" t="str">
        <f>IF('DATA - Follow-Up'!L5=0,"",IF('DATA - Follow-Up'!L5="","",'DATA - Follow-Up'!L5))</f>
        <v/>
      </c>
      <c r="M5" s="178" t="str">
        <f>IF('DATA - Follow-Up'!M5="Yes",1,IF('DATA - Follow-Up'!M5="No",2, ""))</f>
        <v/>
      </c>
      <c r="N5" s="178" t="str">
        <f>IF('DATA - Follow-Up'!N5="Yes",1,IF('DATA - Follow-Up'!N5="No",2,""))</f>
        <v/>
      </c>
      <c r="O5" s="178" t="str">
        <f>IF('DATA - Follow-Up'!O5="Relaxed",1,IF('DATA - Follow-Up'!O5="Rushed",2,IF('DATA - Follow-Up'!O5="Happy",3,IF('DATA - Follow-Up'!O5="Frustrated",4,IF('DATA - Follow-Up'!O5="Other (please specify)",5,IF('DATA - Follow-Up'!O5="Other",5,""))))))</f>
        <v/>
      </c>
      <c r="P5" s="178"/>
      <c r="Q5" s="178" t="str">
        <f>IF('DATA - Follow-Up'!Q5="","",'DATA - Follow-Up'!Q5)</f>
        <v/>
      </c>
      <c r="R5" s="178" t="str">
        <f>IF('DATA - Follow-Up'!R5="Boy",1,IF('DATA - Follow-Up'!R5="Girl",2, ""))</f>
        <v/>
      </c>
      <c r="S5" s="178" t="str">
        <f>IF('DATA - Follow-Up'!Q5="","", 'DATA - Follow-Up'!S5)</f>
        <v/>
      </c>
      <c r="T5" s="178" t="str">
        <f>IF('DATA - Follow-Up'!T5="Less than 0.5km",1,IF('DATA - Follow-Up'!T5="0.51 to 1.59km",2,IF('DATA - Follow-Up'!T5="1.6 to 3km",3,IF('DATA - Follow-Up'!T5="Over 3km",4,""))))</f>
        <v/>
      </c>
      <c r="U5" s="178" t="str">
        <f>IF('DATA - Follow-Up'!U5="STRONGLY AGREE",1,IF('DATA - Follow-Up'!U5="AGREE",2,IF('DATA - Follow-Up'!U5="DISAGREE",3,IF('DATA - Follow-Up'!U5="STRONGLY DISAGREE",4,""))))</f>
        <v/>
      </c>
      <c r="V5" s="178" t="str">
        <f>IF(C5="","",(IF(COUNTA('DATA - Follow-Up'!W5:AQ5)&gt;0,1,2)))</f>
        <v/>
      </c>
      <c r="W5" s="178"/>
      <c r="X5" s="178"/>
      <c r="Y5" s="178"/>
      <c r="Z5" s="178"/>
      <c r="AA5" s="178"/>
      <c r="AB5" s="178"/>
      <c r="AC5" s="178"/>
      <c r="AD5" s="178"/>
      <c r="AE5" s="178"/>
      <c r="AF5" s="178"/>
      <c r="AG5" s="178"/>
      <c r="AH5" s="178"/>
      <c r="AI5" s="178"/>
      <c r="AJ5" s="178"/>
      <c r="AK5" s="178"/>
      <c r="AL5" s="178"/>
      <c r="AM5" s="178"/>
      <c r="AN5" s="178"/>
      <c r="AO5" s="178"/>
      <c r="AP5" s="178"/>
      <c r="AQ5" s="178"/>
      <c r="AR5" s="178" t="str">
        <f>IF('DATA - Follow-Up'!AR5="Relaxed",1,IF('DATA - Follow-Up'!AR5="Rushed",2,IF('DATA - Follow-Up'!AR5="Happy",3,IF('DATA - Follow-Up'!AR5="Tired",4,""))))</f>
        <v/>
      </c>
      <c r="AS5" s="178" t="str">
        <f>IF('DATA - Follow-Up'!AS5="Relaxed",1,IF('DATA - Follow-Up'!AS5="Rushed",2,IF('DATA - Follow-Up'!AS5="Happy",3,IF('DATA - Follow-Up'!AS5="Tired",4,""))))</f>
        <v/>
      </c>
      <c r="AT5" s="178" t="str">
        <f>IF('DATA - Follow-Up'!AT5="less driving",1,IF('DATA - Follow-Up'!AT5="less driving (e.g. more carpooling, walking, cycling, taking public transit, etc.)",1,IF('DATA - Follow-Up'!AT5="not changed",2,IF('DATA - Follow-Up'!AT5="no changed",2,IF('DATA - Follow-Up'!AT5="more driving",3, "")))))</f>
        <v/>
      </c>
      <c r="AU5" s="275"/>
      <c r="AV5" s="275"/>
      <c r="AW5" s="275"/>
      <c r="AX5" s="275"/>
      <c r="AY5" s="275"/>
      <c r="AZ5" s="178" t="str">
        <f>IF('DATA - Follow-Up'!AZ5="less driving",1,IF('DATA - Follow-Up'!AZ5="less driving (e.g. more carpooling, walking, cycling, taking public transit, etc.)",1,IF('DATA - Follow-Up'!AZ5="not changed",2,IF('DATA - Follow-Up'!AZ5="more driving",3,""))))</f>
        <v/>
      </c>
      <c r="BA5" s="178"/>
      <c r="BB5" s="178"/>
      <c r="BC5" s="178"/>
      <c r="BD5" s="178"/>
      <c r="BE5" s="178"/>
      <c r="BF5" s="178" t="str">
        <f>IF('DATA - Follow-Up'!BF5="decreased",1,IF('DATA - Follow-Up'!BF5="not changed",2,IF('DATA - Follow-Up'!BF5="increased",3, "")))</f>
        <v/>
      </c>
      <c r="BG5" s="178"/>
      <c r="BH5" s="178"/>
      <c r="BI5" s="178"/>
      <c r="BJ5" s="178"/>
      <c r="BK5" s="178"/>
      <c r="BL5" s="178"/>
      <c r="BM5" s="178"/>
      <c r="BN5" s="178"/>
      <c r="BO5" s="178"/>
      <c r="BP5" s="178"/>
      <c r="BQ5" s="312" t="str">
        <f>IF('DATA - Follow-Up'!BQ5="Yes",1,IF('DATA - Follow-Up'!BQ5="No",2, ""))</f>
        <v/>
      </c>
      <c r="BR5"/>
      <c r="BS5"/>
      <c r="BT5"/>
      <c r="BU5"/>
    </row>
    <row r="6" spans="1:76" s="132" customFormat="1" ht="15" x14ac:dyDescent="0.2">
      <c r="A6" s="148"/>
      <c r="B6" s="149"/>
      <c r="C6" s="236" t="str">
        <f t="shared" si="0"/>
        <v/>
      </c>
      <c r="D6" s="178" t="str">
        <f>IF('DATA - Follow-Up'!D6="","",'DATA - Follow-Up'!D6)</f>
        <v/>
      </c>
      <c r="E6" s="178" t="str">
        <f>IF('DATA - Follow-Up'!E6="","",'DATA - Follow-Up'!E6)</f>
        <v/>
      </c>
      <c r="F6" s="178" t="str">
        <f>IF('DATA - Follow-Up'!F6="","",'DATA - Follow-Up'!F6)</f>
        <v/>
      </c>
      <c r="G6" s="178" t="str">
        <f>IF('DATA - Follow-Up'!G6="Yes",1,IF('DATA - Follow-Up'!G6="No",2,IF('DATA - Follow-Up'!G6="Not Sure",3, "")))</f>
        <v/>
      </c>
      <c r="H6" s="178" t="str">
        <f>IF('DATA - Follow-Up'!H6="","",INDEX(Codes,MATCH('DATA - Follow-Up'!H6,Modes,0)))</f>
        <v/>
      </c>
      <c r="I6" s="275"/>
      <c r="J6" s="178" t="str">
        <f>IF('DATA - Follow-Up'!J6="","",INDEX(Codes,MATCH('DATA - Follow-Up'!J6,Modes,0)))</f>
        <v/>
      </c>
      <c r="K6" s="178"/>
      <c r="L6" s="178" t="str">
        <f>IF('DATA - Follow-Up'!L6=0,"",IF('DATA - Follow-Up'!L6="","",'DATA - Follow-Up'!L6))</f>
        <v/>
      </c>
      <c r="M6" s="178" t="str">
        <f>IF('DATA - Follow-Up'!M6="Yes",1,IF('DATA - Follow-Up'!M6="No",2, ""))</f>
        <v/>
      </c>
      <c r="N6" s="178" t="str">
        <f>IF('DATA - Follow-Up'!N6="Yes",1,IF('DATA - Follow-Up'!N6="No",2,""))</f>
        <v/>
      </c>
      <c r="O6" s="178" t="str">
        <f>IF('DATA - Follow-Up'!O6="Relaxed",1,IF('DATA - Follow-Up'!O6="Rushed",2,IF('DATA - Follow-Up'!O6="Happy",3,IF('DATA - Follow-Up'!O6="Frustrated",4,IF('DATA - Follow-Up'!O6="Other (please specify)",5,IF('DATA - Follow-Up'!O6="Other",5,""))))))</f>
        <v/>
      </c>
      <c r="P6" s="178"/>
      <c r="Q6" s="178" t="str">
        <f>IF('DATA - Follow-Up'!Q6="","",'DATA - Follow-Up'!Q6)</f>
        <v/>
      </c>
      <c r="R6" s="178" t="str">
        <f>IF('DATA - Follow-Up'!R6="Boy",1,IF('DATA - Follow-Up'!R6="Girl",2, ""))</f>
        <v/>
      </c>
      <c r="S6" s="178" t="str">
        <f>IF('DATA - Follow-Up'!Q6="","", 'DATA - Follow-Up'!S6)</f>
        <v/>
      </c>
      <c r="T6" s="178" t="str">
        <f>IF('DATA - Follow-Up'!T6="Less than 0.5km",1,IF('DATA - Follow-Up'!T6="0.51 to 1.59km",2,IF('DATA - Follow-Up'!T6="1.6 to 3km",3,IF('DATA - Follow-Up'!T6="Over 3km",4,""))))</f>
        <v/>
      </c>
      <c r="U6" s="178" t="str">
        <f>IF('DATA - Follow-Up'!U6="STRONGLY AGREE",1,IF('DATA - Follow-Up'!U6="AGREE",2,IF('DATA - Follow-Up'!U6="DISAGREE",3,IF('DATA - Follow-Up'!U6="STRONGLY DISAGREE",4,""))))</f>
        <v/>
      </c>
      <c r="V6" s="178" t="str">
        <f>IF(C6="","",(IF(COUNTA('DATA - Follow-Up'!W6:AQ6)&gt;0,1,2)))</f>
        <v/>
      </c>
      <c r="W6" s="178"/>
      <c r="X6" s="178"/>
      <c r="Y6" s="178"/>
      <c r="Z6" s="178"/>
      <c r="AA6" s="178"/>
      <c r="AB6" s="178"/>
      <c r="AC6" s="178"/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8"/>
      <c r="AO6" s="178"/>
      <c r="AP6" s="178"/>
      <c r="AQ6" s="178"/>
      <c r="AR6" s="178" t="str">
        <f>IF('DATA - Follow-Up'!AR6="Relaxed",1,IF('DATA - Follow-Up'!AR6="Rushed",2,IF('DATA - Follow-Up'!AR6="Happy",3,IF('DATA - Follow-Up'!AR6="Tired",4,""))))</f>
        <v/>
      </c>
      <c r="AS6" s="178" t="str">
        <f>IF('DATA - Follow-Up'!AS6="Relaxed",1,IF('DATA - Follow-Up'!AS6="Rushed",2,IF('DATA - Follow-Up'!AS6="Happy",3,IF('DATA - Follow-Up'!AS6="Tired",4,""))))</f>
        <v/>
      </c>
      <c r="AT6" s="178" t="str">
        <f>IF('DATA - Follow-Up'!AT6="less driving",1,IF('DATA - Follow-Up'!AT6="less driving (e.g. more carpooling, walking, cycling, taking public transit, etc.)",1,IF('DATA - Follow-Up'!AT6="not changed",2,IF('DATA - Follow-Up'!AT6="no changed",2,IF('DATA - Follow-Up'!AT6="more driving",3, "")))))</f>
        <v/>
      </c>
      <c r="AU6" s="275"/>
      <c r="AV6" s="275"/>
      <c r="AW6" s="275"/>
      <c r="AX6" s="275"/>
      <c r="AY6" s="275"/>
      <c r="AZ6" s="178" t="str">
        <f>IF('DATA - Follow-Up'!AZ6="less driving",1,IF('DATA - Follow-Up'!AZ6="less driving (e.g. more carpooling, walking, cycling, taking public transit, etc.)",1,IF('DATA - Follow-Up'!AZ6="not changed",2,IF('DATA - Follow-Up'!AZ6="more driving",3,""))))</f>
        <v/>
      </c>
      <c r="BA6" s="178"/>
      <c r="BB6" s="178"/>
      <c r="BC6" s="178"/>
      <c r="BD6" s="178"/>
      <c r="BE6" s="178"/>
      <c r="BF6" s="178" t="str">
        <f>IF('DATA - Follow-Up'!BF6="decreased",1,IF('DATA - Follow-Up'!BF6="not changed",2,IF('DATA - Follow-Up'!BF6="increased",3, "")))</f>
        <v/>
      </c>
      <c r="BG6" s="178"/>
      <c r="BH6" s="178"/>
      <c r="BI6" s="178"/>
      <c r="BJ6" s="178"/>
      <c r="BK6" s="178"/>
      <c r="BL6" s="178"/>
      <c r="BM6" s="178"/>
      <c r="BN6" s="178"/>
      <c r="BO6" s="178"/>
      <c r="BP6" s="178"/>
      <c r="BQ6" s="312" t="str">
        <f>IF('DATA - Follow-Up'!BQ6="Yes",1,IF('DATA - Follow-Up'!BQ6="No",2, ""))</f>
        <v/>
      </c>
      <c r="BR6"/>
      <c r="BS6"/>
      <c r="BT6"/>
      <c r="BU6"/>
    </row>
    <row r="7" spans="1:76" s="132" customFormat="1" ht="15" x14ac:dyDescent="0.2">
      <c r="A7" s="148"/>
      <c r="B7" s="149"/>
      <c r="C7" s="236" t="str">
        <f t="shared" si="0"/>
        <v/>
      </c>
      <c r="D7" s="178" t="str">
        <f>IF('DATA - Follow-Up'!D7="","",'DATA - Follow-Up'!D7)</f>
        <v/>
      </c>
      <c r="E7" s="178" t="str">
        <f>IF('DATA - Follow-Up'!E7="","",'DATA - Follow-Up'!E7)</f>
        <v/>
      </c>
      <c r="F7" s="178" t="str">
        <f>IF('DATA - Follow-Up'!F7="","",'DATA - Follow-Up'!F7)</f>
        <v/>
      </c>
      <c r="G7" s="178" t="str">
        <f>IF('DATA - Follow-Up'!G7="Yes",1,IF('DATA - Follow-Up'!G7="No",2,IF('DATA - Follow-Up'!G7="Not Sure",3, "")))</f>
        <v/>
      </c>
      <c r="H7" s="178" t="str">
        <f>IF('DATA - Follow-Up'!H7="","",INDEX(Codes,MATCH('DATA - Follow-Up'!H7,Modes,0)))</f>
        <v/>
      </c>
      <c r="I7" s="275"/>
      <c r="J7" s="178" t="str">
        <f>IF('DATA - Follow-Up'!J7="","",INDEX(Codes,MATCH('DATA - Follow-Up'!J7,Modes,0)))</f>
        <v/>
      </c>
      <c r="K7" s="178"/>
      <c r="L7" s="178" t="str">
        <f>IF('DATA - Follow-Up'!L7=0,"",IF('DATA - Follow-Up'!L7="","",'DATA - Follow-Up'!L7))</f>
        <v/>
      </c>
      <c r="M7" s="178" t="str">
        <f>IF('DATA - Follow-Up'!M7="Yes",1,IF('DATA - Follow-Up'!M7="No",2, ""))</f>
        <v/>
      </c>
      <c r="N7" s="178" t="str">
        <f>IF('DATA - Follow-Up'!N7="Yes",1,IF('DATA - Follow-Up'!N7="No",2,""))</f>
        <v/>
      </c>
      <c r="O7" s="178" t="str">
        <f>IF('DATA - Follow-Up'!O7="Relaxed",1,IF('DATA - Follow-Up'!O7="Rushed",2,IF('DATA - Follow-Up'!O7="Happy",3,IF('DATA - Follow-Up'!O7="Frustrated",4,IF('DATA - Follow-Up'!O7="Other (please specify)",5,IF('DATA - Follow-Up'!O7="Other",5,""))))))</f>
        <v/>
      </c>
      <c r="P7" s="178"/>
      <c r="Q7" s="178" t="str">
        <f>IF('DATA - Follow-Up'!Q7="","",'DATA - Follow-Up'!Q7)</f>
        <v/>
      </c>
      <c r="R7" s="178" t="str">
        <f>IF('DATA - Follow-Up'!R7="Boy",1,IF('DATA - Follow-Up'!R7="Girl",2, ""))</f>
        <v/>
      </c>
      <c r="S7" s="178" t="str">
        <f>IF('DATA - Follow-Up'!Q7="","", 'DATA - Follow-Up'!S7)</f>
        <v/>
      </c>
      <c r="T7" s="178" t="str">
        <f>IF('DATA - Follow-Up'!T7="Less than 0.5km",1,IF('DATA - Follow-Up'!T7="0.51 to 1.59km",2,IF('DATA - Follow-Up'!T7="1.6 to 3km",3,IF('DATA - Follow-Up'!T7="Over 3km",4,""))))</f>
        <v/>
      </c>
      <c r="U7" s="178" t="str">
        <f>IF('DATA - Follow-Up'!U7="STRONGLY AGREE",1,IF('DATA - Follow-Up'!U7="AGREE",2,IF('DATA - Follow-Up'!U7="DISAGREE",3,IF('DATA - Follow-Up'!U7="STRONGLY DISAGREE",4,""))))</f>
        <v/>
      </c>
      <c r="V7" s="178" t="str">
        <f>IF(C7="","",(IF(COUNTA('DATA - Follow-Up'!W7:AQ7)&gt;0,1,2)))</f>
        <v/>
      </c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 t="str">
        <f>IF('DATA - Follow-Up'!AR7="Relaxed",1,IF('DATA - Follow-Up'!AR7="Rushed",2,IF('DATA - Follow-Up'!AR7="Happy",3,IF('DATA - Follow-Up'!AR7="Tired",4,""))))</f>
        <v/>
      </c>
      <c r="AS7" s="178" t="str">
        <f>IF('DATA - Follow-Up'!AS7="Relaxed",1,IF('DATA - Follow-Up'!AS7="Rushed",2,IF('DATA - Follow-Up'!AS7="Happy",3,IF('DATA - Follow-Up'!AS7="Tired",4,""))))</f>
        <v/>
      </c>
      <c r="AT7" s="178" t="str">
        <f>IF('DATA - Follow-Up'!AT7="less driving",1,IF('DATA - Follow-Up'!AT7="less driving (e.g. more carpooling, walking, cycling, taking public transit, etc.)",1,IF('DATA - Follow-Up'!AT7="not changed",2,IF('DATA - Follow-Up'!AT7="no changed",2,IF('DATA - Follow-Up'!AT7="more driving",3, "")))))</f>
        <v/>
      </c>
      <c r="AU7" s="275"/>
      <c r="AV7" s="275"/>
      <c r="AW7" s="275"/>
      <c r="AX7" s="275"/>
      <c r="AY7" s="275"/>
      <c r="AZ7" s="178" t="str">
        <f>IF('DATA - Follow-Up'!AZ7="less driving",1,IF('DATA - Follow-Up'!AZ7="less driving (e.g. more carpooling, walking, cycling, taking public transit, etc.)",1,IF('DATA - Follow-Up'!AZ7="not changed",2,IF('DATA - Follow-Up'!AZ7="more driving",3,""))))</f>
        <v/>
      </c>
      <c r="BA7" s="178"/>
      <c r="BB7" s="178"/>
      <c r="BC7" s="178"/>
      <c r="BD7" s="178"/>
      <c r="BE7" s="178"/>
      <c r="BF7" s="178" t="str">
        <f>IF('DATA - Follow-Up'!BF7="decreased",1,IF('DATA - Follow-Up'!BF7="not changed",2,IF('DATA - Follow-Up'!BF7="increased",3, "")))</f>
        <v/>
      </c>
      <c r="BG7" s="178"/>
      <c r="BH7" s="178"/>
      <c r="BI7" s="178"/>
      <c r="BJ7" s="178"/>
      <c r="BK7" s="178"/>
      <c r="BL7" s="178"/>
      <c r="BM7" s="178"/>
      <c r="BN7" s="178"/>
      <c r="BO7" s="178"/>
      <c r="BP7" s="178"/>
      <c r="BQ7" s="312" t="str">
        <f>IF('DATA - Follow-Up'!BQ7="Yes",1,IF('DATA - Follow-Up'!BQ7="No",2, ""))</f>
        <v/>
      </c>
      <c r="BR7"/>
      <c r="BS7"/>
      <c r="BT7"/>
      <c r="BU7"/>
    </row>
    <row r="8" spans="1:76" s="132" customFormat="1" ht="15" x14ac:dyDescent="0.3">
      <c r="A8" s="148"/>
      <c r="B8" s="149"/>
      <c r="C8" s="236" t="str">
        <f t="shared" si="0"/>
        <v/>
      </c>
      <c r="D8" s="178" t="str">
        <f>IF('DATA - Follow-Up'!D8="","",'DATA - Follow-Up'!D8)</f>
        <v/>
      </c>
      <c r="E8" s="178" t="str">
        <f>IF('DATA - Follow-Up'!E8="","",'DATA - Follow-Up'!E8)</f>
        <v/>
      </c>
      <c r="F8" s="178" t="str">
        <f>IF('DATA - Follow-Up'!F8="","",'DATA - Follow-Up'!F8)</f>
        <v/>
      </c>
      <c r="G8" s="178" t="str">
        <f>IF('DATA - Follow-Up'!G8="Yes",1,IF('DATA - Follow-Up'!G8="No",2,IF('DATA - Follow-Up'!G8="Not Sure",3, "")))</f>
        <v/>
      </c>
      <c r="H8" s="178" t="str">
        <f>IF('DATA - Follow-Up'!H8="","",INDEX(Codes,MATCH('DATA - Follow-Up'!H8,Modes,0)))</f>
        <v/>
      </c>
      <c r="I8" s="275"/>
      <c r="J8" s="178" t="str">
        <f>IF('DATA - Follow-Up'!J8="","",INDEX(Codes,MATCH('DATA - Follow-Up'!J8,Modes,0)))</f>
        <v/>
      </c>
      <c r="K8" s="178"/>
      <c r="L8" s="178" t="str">
        <f>IF('DATA - Follow-Up'!L8=0,"",IF('DATA - Follow-Up'!L8="","",'DATA - Follow-Up'!L8))</f>
        <v/>
      </c>
      <c r="M8" s="178" t="str">
        <f>IF('DATA - Follow-Up'!M8="Yes",1,IF('DATA - Follow-Up'!M8="No",2, ""))</f>
        <v/>
      </c>
      <c r="N8" s="178" t="str">
        <f>IF('DATA - Follow-Up'!N8="Yes",1,IF('DATA - Follow-Up'!N8="No",2,""))</f>
        <v/>
      </c>
      <c r="O8" s="178" t="str">
        <f>IF('DATA - Follow-Up'!O8="Relaxed",1,IF('DATA - Follow-Up'!O8="Rushed",2,IF('DATA - Follow-Up'!O8="Happy",3,IF('DATA - Follow-Up'!O8="Frustrated",4,IF('DATA - Follow-Up'!O8="Other (please specify)",5,IF('DATA - Follow-Up'!O8="Other",5,""))))))</f>
        <v/>
      </c>
      <c r="P8" s="178"/>
      <c r="Q8" s="178" t="str">
        <f>IF('DATA - Follow-Up'!Q8="","",'DATA - Follow-Up'!Q8)</f>
        <v/>
      </c>
      <c r="R8" s="178" t="str">
        <f>IF('DATA - Follow-Up'!R8="Boy",1,IF('DATA - Follow-Up'!R8="Girl",2, ""))</f>
        <v/>
      </c>
      <c r="S8" s="178" t="str">
        <f>IF('DATA - Follow-Up'!Q8="","", 'DATA - Follow-Up'!S8)</f>
        <v/>
      </c>
      <c r="T8" s="178" t="str">
        <f>IF('DATA - Follow-Up'!T8="Less than 0.5km",1,IF('DATA - Follow-Up'!T8="0.51 to 1.59km",2,IF('DATA - Follow-Up'!T8="1.6 to 3km",3,IF('DATA - Follow-Up'!T8="Over 3km",4,""))))</f>
        <v/>
      </c>
      <c r="U8" s="178" t="str">
        <f>IF('DATA - Follow-Up'!U8="STRONGLY AGREE",1,IF('DATA - Follow-Up'!U8="AGREE",2,IF('DATA - Follow-Up'!U8="DISAGREE",3,IF('DATA - Follow-Up'!U8="STRONGLY DISAGREE",4,""))))</f>
        <v/>
      </c>
      <c r="V8" s="178" t="str">
        <f>IF(C8="","",(IF(COUNTA('DATA - Follow-Up'!W8:AQ8)&gt;0,1,2)))</f>
        <v/>
      </c>
      <c r="W8" s="178"/>
      <c r="X8" s="178"/>
      <c r="Y8" s="178"/>
      <c r="Z8" s="178"/>
      <c r="AA8" s="178"/>
      <c r="AB8" s="178"/>
      <c r="AC8" s="178"/>
      <c r="AD8" s="178"/>
      <c r="AE8" s="178"/>
      <c r="AF8" s="178"/>
      <c r="AG8" s="178"/>
      <c r="AH8" s="178"/>
      <c r="AI8" s="178"/>
      <c r="AJ8" s="178"/>
      <c r="AK8" s="178"/>
      <c r="AL8" s="178"/>
      <c r="AM8" s="178"/>
      <c r="AN8" s="178"/>
      <c r="AO8" s="178"/>
      <c r="AP8" s="178"/>
      <c r="AQ8" s="178"/>
      <c r="AR8" s="178" t="str">
        <f>IF('DATA - Follow-Up'!AR8="Relaxed",1,IF('DATA - Follow-Up'!AR8="Rushed",2,IF('DATA - Follow-Up'!AR8="Happy",3,IF('DATA - Follow-Up'!AR8="Tired",4,""))))</f>
        <v/>
      </c>
      <c r="AS8" s="178" t="str">
        <f>IF('DATA - Follow-Up'!AS8="Relaxed",1,IF('DATA - Follow-Up'!AS8="Rushed",2,IF('DATA - Follow-Up'!AS8="Happy",3,IF('DATA - Follow-Up'!AS8="Tired",4,""))))</f>
        <v/>
      </c>
      <c r="AT8" s="178" t="str">
        <f>IF('DATA - Follow-Up'!AT8="less driving",1,IF('DATA - Follow-Up'!AT8="less driving (e.g. more carpooling, walking, cycling, taking public transit, etc.)",1,IF('DATA - Follow-Up'!AT8="not changed",2,IF('DATA - Follow-Up'!AT8="no changed",2,IF('DATA - Follow-Up'!AT8="more driving",3, "")))))</f>
        <v/>
      </c>
      <c r="AU8" s="275"/>
      <c r="AV8" s="275"/>
      <c r="AW8" s="275"/>
      <c r="AX8" s="275"/>
      <c r="AY8" s="275"/>
      <c r="AZ8" s="178" t="str">
        <f>IF('DATA - Follow-Up'!AZ8="less driving",1,IF('DATA - Follow-Up'!AZ8="less driving (e.g. more carpooling, walking, cycling, taking public transit, etc.)",1,IF('DATA - Follow-Up'!AZ8="not changed",2,IF('DATA - Follow-Up'!AZ8="more driving",3,""))))</f>
        <v/>
      </c>
      <c r="BA8" s="178"/>
      <c r="BB8" s="178"/>
      <c r="BC8" s="178"/>
      <c r="BD8" s="178"/>
      <c r="BE8" s="178"/>
      <c r="BF8" s="178" t="str">
        <f>IF('DATA - Follow-Up'!BF8="decreased",1,IF('DATA - Follow-Up'!BF8="not changed",2,IF('DATA - Follow-Up'!BF8="increased",3, "")))</f>
        <v/>
      </c>
      <c r="BG8" s="178"/>
      <c r="BH8" s="178"/>
      <c r="BI8" s="178"/>
      <c r="BJ8" s="178"/>
      <c r="BK8" s="178"/>
      <c r="BL8" s="178"/>
      <c r="BM8" s="178"/>
      <c r="BN8" s="178"/>
      <c r="BO8" s="178"/>
      <c r="BP8" s="178"/>
      <c r="BQ8" s="312" t="str">
        <f>IF('DATA - Follow-Up'!BQ8="Yes",1,IF('DATA - Follow-Up'!BQ8="No",2, ""))</f>
        <v/>
      </c>
      <c r="BR8" s="273"/>
      <c r="BS8" s="180"/>
      <c r="BT8" s="180"/>
    </row>
    <row r="9" spans="1:76" s="132" customFormat="1" ht="15" x14ac:dyDescent="0.3">
      <c r="A9" s="148"/>
      <c r="B9" s="149"/>
      <c r="C9" s="236" t="str">
        <f t="shared" si="0"/>
        <v/>
      </c>
      <c r="D9" s="178" t="str">
        <f>IF('DATA - Follow-Up'!D9="","",'DATA - Follow-Up'!D9)</f>
        <v/>
      </c>
      <c r="E9" s="178" t="str">
        <f>IF('DATA - Follow-Up'!E9="","",'DATA - Follow-Up'!E9)</f>
        <v/>
      </c>
      <c r="F9" s="178" t="str">
        <f>IF('DATA - Follow-Up'!F9="","",'DATA - Follow-Up'!F9)</f>
        <v/>
      </c>
      <c r="G9" s="178" t="str">
        <f>IF('DATA - Follow-Up'!G9="Yes",1,IF('DATA - Follow-Up'!G9="No",2,IF('DATA - Follow-Up'!G9="Not Sure",3, "")))</f>
        <v/>
      </c>
      <c r="H9" s="178" t="str">
        <f>IF('DATA - Follow-Up'!H9="","",INDEX(Codes,MATCH('DATA - Follow-Up'!H9,Modes,0)))</f>
        <v/>
      </c>
      <c r="I9" s="275"/>
      <c r="J9" s="178" t="str">
        <f>IF('DATA - Follow-Up'!J9="","",INDEX(Codes,MATCH('DATA - Follow-Up'!J9,Modes,0)))</f>
        <v/>
      </c>
      <c r="K9" s="178"/>
      <c r="L9" s="178" t="str">
        <f>IF('DATA - Follow-Up'!L9=0,"",IF('DATA - Follow-Up'!L9="","",'DATA - Follow-Up'!L9))</f>
        <v/>
      </c>
      <c r="M9" s="178" t="str">
        <f>IF('DATA - Follow-Up'!M9="Yes",1,IF('DATA - Follow-Up'!M9="No",2, ""))</f>
        <v/>
      </c>
      <c r="N9" s="178" t="str">
        <f>IF('DATA - Follow-Up'!N9="Yes",1,IF('DATA - Follow-Up'!N9="No",2,""))</f>
        <v/>
      </c>
      <c r="O9" s="178" t="str">
        <f>IF('DATA - Follow-Up'!O9="Relaxed",1,IF('DATA - Follow-Up'!O9="Rushed",2,IF('DATA - Follow-Up'!O9="Happy",3,IF('DATA - Follow-Up'!O9="Frustrated",4,IF('DATA - Follow-Up'!O9="Other (please specify)",5,IF('DATA - Follow-Up'!O9="Other",5,""))))))</f>
        <v/>
      </c>
      <c r="P9" s="178"/>
      <c r="Q9" s="178" t="str">
        <f>IF('DATA - Follow-Up'!Q9="","",'DATA - Follow-Up'!Q9)</f>
        <v/>
      </c>
      <c r="R9" s="178" t="str">
        <f>IF('DATA - Follow-Up'!R9="Boy",1,IF('DATA - Follow-Up'!R9="Girl",2, ""))</f>
        <v/>
      </c>
      <c r="S9" s="178" t="str">
        <f>IF('DATA - Follow-Up'!Q9="","", 'DATA - Follow-Up'!S9)</f>
        <v/>
      </c>
      <c r="T9" s="178" t="str">
        <f>IF('DATA - Follow-Up'!T9="Less than 0.5km",1,IF('DATA - Follow-Up'!T9="0.51 to 1.59km",2,IF('DATA - Follow-Up'!T9="1.6 to 3km",3,IF('DATA - Follow-Up'!T9="Over 3km",4,""))))</f>
        <v/>
      </c>
      <c r="U9" s="178" t="str">
        <f>IF('DATA - Follow-Up'!U9="STRONGLY AGREE",1,IF('DATA - Follow-Up'!U9="AGREE",2,IF('DATA - Follow-Up'!U9="DISAGREE",3,IF('DATA - Follow-Up'!U9="STRONGLY DISAGREE",4,""))))</f>
        <v/>
      </c>
      <c r="V9" s="178" t="str">
        <f>IF(C9="","",(IF(COUNTA('DATA - Follow-Up'!W9:AQ9)&gt;0,1,2)))</f>
        <v/>
      </c>
      <c r="W9" s="178"/>
      <c r="X9" s="178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178"/>
      <c r="AK9" s="178"/>
      <c r="AL9" s="178"/>
      <c r="AM9" s="178"/>
      <c r="AN9" s="178"/>
      <c r="AO9" s="178"/>
      <c r="AP9" s="178"/>
      <c r="AQ9" s="178"/>
      <c r="AR9" s="178" t="str">
        <f>IF('DATA - Follow-Up'!AR9="Relaxed",1,IF('DATA - Follow-Up'!AR9="Rushed",2,IF('DATA - Follow-Up'!AR9="Happy",3,IF('DATA - Follow-Up'!AR9="Tired",4,""))))</f>
        <v/>
      </c>
      <c r="AS9" s="178" t="str">
        <f>IF('DATA - Follow-Up'!AS9="Relaxed",1,IF('DATA - Follow-Up'!AS9="Rushed",2,IF('DATA - Follow-Up'!AS9="Happy",3,IF('DATA - Follow-Up'!AS9="Tired",4,""))))</f>
        <v/>
      </c>
      <c r="AT9" s="178" t="str">
        <f>IF('DATA - Follow-Up'!AT9="less driving",1,IF('DATA - Follow-Up'!AT9="less driving (e.g. more carpooling, walking, cycling, taking public transit, etc.)",1,IF('DATA - Follow-Up'!AT9="not changed",2,IF('DATA - Follow-Up'!AT9="no changed",2,IF('DATA - Follow-Up'!AT9="more driving",3, "")))))</f>
        <v/>
      </c>
      <c r="AU9" s="275"/>
      <c r="AV9" s="275"/>
      <c r="AW9" s="275"/>
      <c r="AX9" s="275"/>
      <c r="AY9" s="275"/>
      <c r="AZ9" s="178" t="str">
        <f>IF('DATA - Follow-Up'!AZ9="less driving",1,IF('DATA - Follow-Up'!AZ9="less driving (e.g. more carpooling, walking, cycling, taking public transit, etc.)",1,IF('DATA - Follow-Up'!AZ9="not changed",2,IF('DATA - Follow-Up'!AZ9="more driving",3,""))))</f>
        <v/>
      </c>
      <c r="BA9" s="178"/>
      <c r="BB9" s="178"/>
      <c r="BC9" s="178"/>
      <c r="BD9" s="178"/>
      <c r="BE9" s="178"/>
      <c r="BF9" s="178" t="str">
        <f>IF('DATA - Follow-Up'!BF9="decreased",1,IF('DATA - Follow-Up'!BF9="not changed",2,IF('DATA - Follow-Up'!BF9="increased",3, "")))</f>
        <v/>
      </c>
      <c r="BG9" s="178"/>
      <c r="BH9" s="178"/>
      <c r="BI9" s="178"/>
      <c r="BJ9" s="178"/>
      <c r="BK9" s="178"/>
      <c r="BL9" s="178"/>
      <c r="BM9" s="178"/>
      <c r="BN9" s="178"/>
      <c r="BO9" s="178"/>
      <c r="BP9" s="178"/>
      <c r="BQ9" s="312" t="str">
        <f>IF('DATA - Follow-Up'!BQ9="Yes",1,IF('DATA - Follow-Up'!BQ9="No",2, ""))</f>
        <v/>
      </c>
      <c r="BR9" s="273"/>
      <c r="BS9" s="180"/>
      <c r="BT9" s="180"/>
    </row>
    <row r="10" spans="1:76" s="132" customFormat="1" ht="15" x14ac:dyDescent="0.3">
      <c r="A10" s="148"/>
      <c r="B10" s="149"/>
      <c r="C10" s="236" t="str">
        <f t="shared" si="0"/>
        <v/>
      </c>
      <c r="D10" s="178" t="str">
        <f>IF('DATA - Follow-Up'!D10="","",'DATA - Follow-Up'!D10)</f>
        <v/>
      </c>
      <c r="E10" s="178" t="str">
        <f>IF('DATA - Follow-Up'!E10="","",'DATA - Follow-Up'!E10)</f>
        <v/>
      </c>
      <c r="F10" s="178" t="str">
        <f>IF('DATA - Follow-Up'!F10="","",'DATA - Follow-Up'!F10)</f>
        <v/>
      </c>
      <c r="G10" s="178" t="str">
        <f>IF('DATA - Follow-Up'!G10="Yes",1,IF('DATA - Follow-Up'!G10="No",2,IF('DATA - Follow-Up'!G10="Not Sure",3, "")))</f>
        <v/>
      </c>
      <c r="H10" s="178" t="str">
        <f>IF('DATA - Follow-Up'!H10="","",INDEX(Codes,MATCH('DATA - Follow-Up'!H10,Modes,0)))</f>
        <v/>
      </c>
      <c r="I10" s="275"/>
      <c r="J10" s="178" t="str">
        <f>IF('DATA - Follow-Up'!J10="","",INDEX(Codes,MATCH('DATA - Follow-Up'!J10,Modes,0)))</f>
        <v/>
      </c>
      <c r="K10" s="178"/>
      <c r="L10" s="178" t="str">
        <f>IF('DATA - Follow-Up'!L10=0,"",IF('DATA - Follow-Up'!L10="","",'DATA - Follow-Up'!L10))</f>
        <v/>
      </c>
      <c r="M10" s="178" t="str">
        <f>IF('DATA - Follow-Up'!M10="Yes",1,IF('DATA - Follow-Up'!M10="No",2, ""))</f>
        <v/>
      </c>
      <c r="N10" s="178" t="str">
        <f>IF('DATA - Follow-Up'!N10="Yes",1,IF('DATA - Follow-Up'!N10="No",2,""))</f>
        <v/>
      </c>
      <c r="O10" s="178" t="str">
        <f>IF('DATA - Follow-Up'!O10="Relaxed",1,IF('DATA - Follow-Up'!O10="Rushed",2,IF('DATA - Follow-Up'!O10="Happy",3,IF('DATA - Follow-Up'!O10="Frustrated",4,IF('DATA - Follow-Up'!O10="Other (please specify)",5,IF('DATA - Follow-Up'!O10="Other",5,""))))))</f>
        <v/>
      </c>
      <c r="P10" s="178"/>
      <c r="Q10" s="178" t="str">
        <f>IF('DATA - Follow-Up'!Q10="","",'DATA - Follow-Up'!Q10)</f>
        <v/>
      </c>
      <c r="R10" s="178" t="str">
        <f>IF('DATA - Follow-Up'!R10="Boy",1,IF('DATA - Follow-Up'!R10="Girl",2, ""))</f>
        <v/>
      </c>
      <c r="S10" s="178" t="str">
        <f>IF('DATA - Follow-Up'!Q10="","", 'DATA - Follow-Up'!S10)</f>
        <v/>
      </c>
      <c r="T10" s="178" t="str">
        <f>IF('DATA - Follow-Up'!T10="Less than 0.5km",1,IF('DATA - Follow-Up'!T10="0.51 to 1.59km",2,IF('DATA - Follow-Up'!T10="1.6 to 3km",3,IF('DATA - Follow-Up'!T10="Over 3km",4,""))))</f>
        <v/>
      </c>
      <c r="U10" s="178" t="str">
        <f>IF('DATA - Follow-Up'!U10="STRONGLY AGREE",1,IF('DATA - Follow-Up'!U10="AGREE",2,IF('DATA - Follow-Up'!U10="DISAGREE",3,IF('DATA - Follow-Up'!U10="STRONGLY DISAGREE",4,""))))</f>
        <v/>
      </c>
      <c r="V10" s="178" t="str">
        <f>IF(C10="","",(IF(COUNTA('DATA - Follow-Up'!W10:AQ10)&gt;0,1,2)))</f>
        <v/>
      </c>
      <c r="W10" s="178"/>
      <c r="X10" s="178"/>
      <c r="Y10" s="178"/>
      <c r="Z10" s="178"/>
      <c r="AA10" s="178"/>
      <c r="AB10" s="178"/>
      <c r="AC10" s="178"/>
      <c r="AD10" s="178"/>
      <c r="AE10" s="178"/>
      <c r="AF10" s="178"/>
      <c r="AG10" s="178"/>
      <c r="AH10" s="178"/>
      <c r="AI10" s="178"/>
      <c r="AJ10" s="178"/>
      <c r="AK10" s="178"/>
      <c r="AL10" s="178"/>
      <c r="AM10" s="178"/>
      <c r="AN10" s="178"/>
      <c r="AO10" s="178"/>
      <c r="AP10" s="178"/>
      <c r="AQ10" s="178"/>
      <c r="AR10" s="178" t="str">
        <f>IF('DATA - Follow-Up'!AR10="Relaxed",1,IF('DATA - Follow-Up'!AR10="Rushed",2,IF('DATA - Follow-Up'!AR10="Happy",3,IF('DATA - Follow-Up'!AR10="Tired",4,""))))</f>
        <v/>
      </c>
      <c r="AS10" s="178" t="str">
        <f>IF('DATA - Follow-Up'!AS10="Relaxed",1,IF('DATA - Follow-Up'!AS10="Rushed",2,IF('DATA - Follow-Up'!AS10="Happy",3,IF('DATA - Follow-Up'!AS10="Tired",4,""))))</f>
        <v/>
      </c>
      <c r="AT10" s="178" t="str">
        <f>IF('DATA - Follow-Up'!AT10="less driving",1,IF('DATA - Follow-Up'!AT10="less driving (e.g. more carpooling, walking, cycling, taking public transit, etc.)",1,IF('DATA - Follow-Up'!AT10="not changed",2,IF('DATA - Follow-Up'!AT10="no changed",2,IF('DATA - Follow-Up'!AT10="more driving",3, "")))))</f>
        <v/>
      </c>
      <c r="AU10" s="275"/>
      <c r="AV10" s="275"/>
      <c r="AW10" s="275"/>
      <c r="AX10" s="275"/>
      <c r="AY10" s="275"/>
      <c r="AZ10" s="178" t="str">
        <f>IF('DATA - Follow-Up'!AZ10="less driving",1,IF('DATA - Follow-Up'!AZ10="less driving (e.g. more carpooling, walking, cycling, taking public transit, etc.)",1,IF('DATA - Follow-Up'!AZ10="not changed",2,IF('DATA - Follow-Up'!AZ10="more driving",3,""))))</f>
        <v/>
      </c>
      <c r="BA10" s="178"/>
      <c r="BB10" s="178"/>
      <c r="BC10" s="178"/>
      <c r="BD10" s="178"/>
      <c r="BE10" s="178"/>
      <c r="BF10" s="178" t="str">
        <f>IF('DATA - Follow-Up'!BF10="decreased",1,IF('DATA - Follow-Up'!BF10="not changed",2,IF('DATA - Follow-Up'!BF10="increased",3, "")))</f>
        <v/>
      </c>
      <c r="BG10" s="178"/>
      <c r="BH10" s="178"/>
      <c r="BI10" s="178"/>
      <c r="BJ10" s="178"/>
      <c r="BK10" s="178"/>
      <c r="BL10" s="178"/>
      <c r="BM10" s="178"/>
      <c r="BN10" s="178"/>
      <c r="BO10" s="178"/>
      <c r="BP10" s="178"/>
      <c r="BQ10" s="312" t="str">
        <f>IF('DATA - Follow-Up'!BQ10="Yes",1,IF('DATA - Follow-Up'!BQ10="No",2, ""))</f>
        <v/>
      </c>
      <c r="BR10" s="273"/>
      <c r="BS10" s="180"/>
      <c r="BT10" s="180"/>
    </row>
    <row r="11" spans="1:76" s="132" customFormat="1" ht="15" x14ac:dyDescent="0.3">
      <c r="A11" s="148"/>
      <c r="B11" s="149"/>
      <c r="C11" s="236" t="str">
        <f t="shared" si="0"/>
        <v/>
      </c>
      <c r="D11" s="178" t="str">
        <f>IF('DATA - Follow-Up'!D11="","",'DATA - Follow-Up'!D11)</f>
        <v/>
      </c>
      <c r="E11" s="178" t="str">
        <f>IF('DATA - Follow-Up'!E11="","",'DATA - Follow-Up'!E11)</f>
        <v/>
      </c>
      <c r="F11" s="178" t="str">
        <f>IF('DATA - Follow-Up'!F11="","",'DATA - Follow-Up'!F11)</f>
        <v/>
      </c>
      <c r="G11" s="178" t="str">
        <f>IF('DATA - Follow-Up'!G11="Yes",1,IF('DATA - Follow-Up'!G11="No",2,IF('DATA - Follow-Up'!G11="Not Sure",3, "")))</f>
        <v/>
      </c>
      <c r="H11" s="178" t="str">
        <f>IF('DATA - Follow-Up'!H11="","",INDEX(Codes,MATCH('DATA - Follow-Up'!H11,Modes,0)))</f>
        <v/>
      </c>
      <c r="I11" s="275"/>
      <c r="J11" s="178" t="str">
        <f>IF('DATA - Follow-Up'!J11="","",INDEX(Codes,MATCH('DATA - Follow-Up'!J11,Modes,0)))</f>
        <v/>
      </c>
      <c r="K11" s="178"/>
      <c r="L11" s="178" t="str">
        <f>IF('DATA - Follow-Up'!L11=0,"",IF('DATA - Follow-Up'!L11="","",'DATA - Follow-Up'!L11))</f>
        <v/>
      </c>
      <c r="M11" s="178" t="str">
        <f>IF('DATA - Follow-Up'!M11="Yes",1,IF('DATA - Follow-Up'!M11="No",2, ""))</f>
        <v/>
      </c>
      <c r="N11" s="178" t="str">
        <f>IF('DATA - Follow-Up'!N11="Yes",1,IF('DATA - Follow-Up'!N11="No",2,""))</f>
        <v/>
      </c>
      <c r="O11" s="178" t="str">
        <f>IF('DATA - Follow-Up'!O11="Relaxed",1,IF('DATA - Follow-Up'!O11="Rushed",2,IF('DATA - Follow-Up'!O11="Happy",3,IF('DATA - Follow-Up'!O11="Frustrated",4,IF('DATA - Follow-Up'!O11="Other (please specify)",5,IF('DATA - Follow-Up'!O11="Other",5,""))))))</f>
        <v/>
      </c>
      <c r="P11" s="178"/>
      <c r="Q11" s="178" t="str">
        <f>IF('DATA - Follow-Up'!Q11="","",'DATA - Follow-Up'!Q11)</f>
        <v/>
      </c>
      <c r="R11" s="178" t="str">
        <f>IF('DATA - Follow-Up'!R11="Boy",1,IF('DATA - Follow-Up'!R11="Girl",2, ""))</f>
        <v/>
      </c>
      <c r="S11" s="178" t="str">
        <f>IF('DATA - Follow-Up'!Q11="","", 'DATA - Follow-Up'!S11)</f>
        <v/>
      </c>
      <c r="T11" s="178" t="str">
        <f>IF('DATA - Follow-Up'!T11="Less than 0.5km",1,IF('DATA - Follow-Up'!T11="0.51 to 1.59km",2,IF('DATA - Follow-Up'!T11="1.6 to 3km",3,IF('DATA - Follow-Up'!T11="Over 3km",4,""))))</f>
        <v/>
      </c>
      <c r="U11" s="178" t="str">
        <f>IF('DATA - Follow-Up'!U11="STRONGLY AGREE",1,IF('DATA - Follow-Up'!U11="AGREE",2,IF('DATA - Follow-Up'!U11="DISAGREE",3,IF('DATA - Follow-Up'!U11="STRONGLY DISAGREE",4,""))))</f>
        <v/>
      </c>
      <c r="V11" s="178" t="str">
        <f>IF(C11="","",(IF(COUNTA('DATA - Follow-Up'!W11:AQ11)&gt;0,1,2)))</f>
        <v/>
      </c>
      <c r="W11" s="178"/>
      <c r="X11" s="178"/>
      <c r="Y11" s="178"/>
      <c r="Z11" s="178"/>
      <c r="AA11" s="178"/>
      <c r="AB11" s="178"/>
      <c r="AC11" s="178"/>
      <c r="AD11" s="178"/>
      <c r="AE11" s="178"/>
      <c r="AF11" s="178"/>
      <c r="AG11" s="178"/>
      <c r="AH11" s="178"/>
      <c r="AI11" s="178"/>
      <c r="AJ11" s="178"/>
      <c r="AK11" s="178"/>
      <c r="AL11" s="178"/>
      <c r="AM11" s="178"/>
      <c r="AN11" s="178"/>
      <c r="AO11" s="178"/>
      <c r="AP11" s="178"/>
      <c r="AQ11" s="178"/>
      <c r="AR11" s="178" t="str">
        <f>IF('DATA - Follow-Up'!AR11="Relaxed",1,IF('DATA - Follow-Up'!AR11="Rushed",2,IF('DATA - Follow-Up'!AR11="Happy",3,IF('DATA - Follow-Up'!AR11="Tired",4,""))))</f>
        <v/>
      </c>
      <c r="AS11" s="178" t="str">
        <f>IF('DATA - Follow-Up'!AS11="Relaxed",1,IF('DATA - Follow-Up'!AS11="Rushed",2,IF('DATA - Follow-Up'!AS11="Happy",3,IF('DATA - Follow-Up'!AS11="Tired",4,""))))</f>
        <v/>
      </c>
      <c r="AT11" s="178" t="str">
        <f>IF('DATA - Follow-Up'!AT11="less driving",1,IF('DATA - Follow-Up'!AT11="less driving (e.g. more carpooling, walking, cycling, taking public transit, etc.)",1,IF('DATA - Follow-Up'!AT11="not changed",2,IF('DATA - Follow-Up'!AT11="no changed",2,IF('DATA - Follow-Up'!AT11="more driving",3, "")))))</f>
        <v/>
      </c>
      <c r="AU11" s="275"/>
      <c r="AV11" s="275"/>
      <c r="AW11" s="275"/>
      <c r="AX11" s="275"/>
      <c r="AY11" s="275"/>
      <c r="AZ11" s="178" t="str">
        <f>IF('DATA - Follow-Up'!AZ11="less driving",1,IF('DATA - Follow-Up'!AZ11="less driving (e.g. more carpooling, walking, cycling, taking public transit, etc.)",1,IF('DATA - Follow-Up'!AZ11="not changed",2,IF('DATA - Follow-Up'!AZ11="more driving",3,""))))</f>
        <v/>
      </c>
      <c r="BA11" s="178"/>
      <c r="BB11" s="178"/>
      <c r="BC11" s="178"/>
      <c r="BD11" s="178"/>
      <c r="BE11" s="178"/>
      <c r="BF11" s="178" t="str">
        <f>IF('DATA - Follow-Up'!BF11="decreased",1,IF('DATA - Follow-Up'!BF11="not changed",2,IF('DATA - Follow-Up'!BF11="increased",3, "")))</f>
        <v/>
      </c>
      <c r="BG11" s="178"/>
      <c r="BH11" s="178"/>
      <c r="BI11" s="178"/>
      <c r="BJ11" s="178"/>
      <c r="BK11" s="178"/>
      <c r="BL11" s="178"/>
      <c r="BM11" s="178"/>
      <c r="BN11" s="178"/>
      <c r="BO11" s="178"/>
      <c r="BP11" s="178"/>
      <c r="BQ11" s="312" t="str">
        <f>IF('DATA - Follow-Up'!BQ11="Yes",1,IF('DATA - Follow-Up'!BQ11="No",2, ""))</f>
        <v/>
      </c>
      <c r="BR11" s="273"/>
      <c r="BS11" s="180"/>
      <c r="BT11" s="180"/>
    </row>
    <row r="12" spans="1:76" s="132" customFormat="1" ht="15" x14ac:dyDescent="0.3">
      <c r="A12" s="148"/>
      <c r="B12" s="149"/>
      <c r="C12" s="236" t="str">
        <f t="shared" si="0"/>
        <v/>
      </c>
      <c r="D12" s="178" t="str">
        <f>IF('DATA - Follow-Up'!D12="","",'DATA - Follow-Up'!D12)</f>
        <v/>
      </c>
      <c r="E12" s="178" t="str">
        <f>IF('DATA - Follow-Up'!E12="","",'DATA - Follow-Up'!E12)</f>
        <v/>
      </c>
      <c r="F12" s="178" t="str">
        <f>IF('DATA - Follow-Up'!F12="","",'DATA - Follow-Up'!F12)</f>
        <v/>
      </c>
      <c r="G12" s="178" t="str">
        <f>IF('DATA - Follow-Up'!G12="Yes",1,IF('DATA - Follow-Up'!G12="No",2,IF('DATA - Follow-Up'!G12="Not Sure",3, "")))</f>
        <v/>
      </c>
      <c r="H12" s="178" t="str">
        <f>IF('DATA - Follow-Up'!H12="","",INDEX(Codes,MATCH('DATA - Follow-Up'!H12,Modes,0)))</f>
        <v/>
      </c>
      <c r="I12" s="275"/>
      <c r="J12" s="178" t="str">
        <f>IF('DATA - Follow-Up'!J12="","",INDEX(Codes,MATCH('DATA - Follow-Up'!J12,Modes,0)))</f>
        <v/>
      </c>
      <c r="K12" s="178"/>
      <c r="L12" s="178" t="str">
        <f>IF('DATA - Follow-Up'!L12=0,"",IF('DATA - Follow-Up'!L12="","",'DATA - Follow-Up'!L12))</f>
        <v/>
      </c>
      <c r="M12" s="178" t="str">
        <f>IF('DATA - Follow-Up'!M12="Yes",1,IF('DATA - Follow-Up'!M12="No",2, ""))</f>
        <v/>
      </c>
      <c r="N12" s="178" t="str">
        <f>IF('DATA - Follow-Up'!N12="Yes",1,IF('DATA - Follow-Up'!N12="No",2,""))</f>
        <v/>
      </c>
      <c r="O12" s="178" t="str">
        <f>IF('DATA - Follow-Up'!O12="Relaxed",1,IF('DATA - Follow-Up'!O12="Rushed",2,IF('DATA - Follow-Up'!O12="Happy",3,IF('DATA - Follow-Up'!O12="Frustrated",4,IF('DATA - Follow-Up'!O12="Other (please specify)",5,IF('DATA - Follow-Up'!O12="Other",5,""))))))</f>
        <v/>
      </c>
      <c r="P12" s="178"/>
      <c r="Q12" s="178" t="str">
        <f>IF('DATA - Follow-Up'!Q12="","",'DATA - Follow-Up'!Q12)</f>
        <v/>
      </c>
      <c r="R12" s="178" t="str">
        <f>IF('DATA - Follow-Up'!R12="Boy",1,IF('DATA - Follow-Up'!R12="Girl",2, ""))</f>
        <v/>
      </c>
      <c r="S12" s="178" t="str">
        <f>IF('DATA - Follow-Up'!Q12="","", 'DATA - Follow-Up'!S12)</f>
        <v/>
      </c>
      <c r="T12" s="178" t="str">
        <f>IF('DATA - Follow-Up'!T12="Less than 0.5km",1,IF('DATA - Follow-Up'!T12="0.51 to 1.59km",2,IF('DATA - Follow-Up'!T12="1.6 to 3km",3,IF('DATA - Follow-Up'!T12="Over 3km",4,""))))</f>
        <v/>
      </c>
      <c r="U12" s="178" t="str">
        <f>IF('DATA - Follow-Up'!U12="STRONGLY AGREE",1,IF('DATA - Follow-Up'!U12="AGREE",2,IF('DATA - Follow-Up'!U12="DISAGREE",3,IF('DATA - Follow-Up'!U12="STRONGLY DISAGREE",4,""))))</f>
        <v/>
      </c>
      <c r="V12" s="178" t="str">
        <f>IF('DATA - Follow-Up'!V12="Yes",1,IF('DATA - Follow-Up'!V12="No",2,""))</f>
        <v/>
      </c>
      <c r="W12" s="178"/>
      <c r="X12" s="178"/>
      <c r="Y12" s="178"/>
      <c r="Z12" s="178"/>
      <c r="AA12" s="178"/>
      <c r="AB12" s="178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  <c r="AM12" s="178"/>
      <c r="AN12" s="178"/>
      <c r="AO12" s="178"/>
      <c r="AP12" s="178"/>
      <c r="AQ12" s="178"/>
      <c r="AR12" s="178" t="str">
        <f>IF('DATA - Follow-Up'!AR12="Relaxed",1,IF('DATA - Follow-Up'!AR12="Rushed",2,IF('DATA - Follow-Up'!AR12="Happy",3,IF('DATA - Follow-Up'!AR12="Tired",4,""))))</f>
        <v/>
      </c>
      <c r="AS12" s="178" t="str">
        <f>IF('DATA - Follow-Up'!AS12="Relaxed",1,IF('DATA - Follow-Up'!AS12="Rushed",2,IF('DATA - Follow-Up'!AS12="Happy",3,IF('DATA - Follow-Up'!AS12="Tired",4,""))))</f>
        <v/>
      </c>
      <c r="AT12" s="178" t="str">
        <f>IF('DATA - Follow-Up'!AT12="less driving",1,IF('DATA - Follow-Up'!AT12="less driving (e.g. more carpooling, walking, cycling, taking public transit, etc.)",1,IF('DATA - Follow-Up'!AT12="not changed",2,IF('DATA - Follow-Up'!AT12="no changed",2,IF('DATA - Follow-Up'!AT12="more driving",3, "")))))</f>
        <v/>
      </c>
      <c r="AU12" s="275"/>
      <c r="AV12" s="275"/>
      <c r="AW12" s="275"/>
      <c r="AX12" s="275"/>
      <c r="AY12" s="275"/>
      <c r="AZ12" s="178" t="str">
        <f>IF('DATA - Follow-Up'!AZ12="less driving",1,IF('DATA - Follow-Up'!AZ12="less driving (e.g. more carpooling, walking, cycling, taking public transit, etc.)",1,IF('DATA - Follow-Up'!AZ12="not changed",2,IF('DATA - Follow-Up'!AZ12="more driving",3,""))))</f>
        <v/>
      </c>
      <c r="BA12" s="178"/>
      <c r="BB12" s="178"/>
      <c r="BC12" s="178"/>
      <c r="BD12" s="178"/>
      <c r="BE12" s="178"/>
      <c r="BF12" s="178" t="str">
        <f>IF('DATA - Follow-Up'!BF12="decreased",1,IF('DATA - Follow-Up'!BF12="not changed",2,IF('DATA - Follow-Up'!BF12="increased",3, "")))</f>
        <v/>
      </c>
      <c r="BG12" s="178"/>
      <c r="BH12" s="178"/>
      <c r="BI12" s="178"/>
      <c r="BJ12" s="178"/>
      <c r="BK12" s="178"/>
      <c r="BL12" s="178"/>
      <c r="BM12" s="178"/>
      <c r="BN12" s="178"/>
      <c r="BO12" s="178"/>
      <c r="BP12" s="178"/>
      <c r="BQ12" s="312" t="str">
        <f>IF('DATA - Follow-Up'!BQ12="Yes",1,IF('DATA - Follow-Up'!BQ12="No",2, ""))</f>
        <v/>
      </c>
      <c r="BR12" s="273"/>
      <c r="BS12" s="180"/>
      <c r="BT12" s="180"/>
    </row>
    <row r="13" spans="1:76" s="132" customFormat="1" ht="15" x14ac:dyDescent="0.3">
      <c r="A13" s="148"/>
      <c r="B13" s="149"/>
      <c r="C13" s="236" t="str">
        <f t="shared" si="0"/>
        <v/>
      </c>
      <c r="D13" s="178" t="str">
        <f>IF('DATA - Follow-Up'!D13="","",'DATA - Follow-Up'!D13)</f>
        <v/>
      </c>
      <c r="E13" s="178" t="str">
        <f>IF('DATA - Follow-Up'!E13="","",'DATA - Follow-Up'!E13)</f>
        <v/>
      </c>
      <c r="F13" s="178" t="str">
        <f>IF('DATA - Follow-Up'!F13="","",'DATA - Follow-Up'!F13)</f>
        <v/>
      </c>
      <c r="G13" s="178" t="str">
        <f>IF('DATA - Follow-Up'!G13="Yes",1,IF('DATA - Follow-Up'!G13="No",2,IF('DATA - Follow-Up'!G13="Not Sure",3, "")))</f>
        <v/>
      </c>
      <c r="H13" s="178" t="str">
        <f>IF('DATA - Follow-Up'!H13="","",INDEX(Codes,MATCH('DATA - Follow-Up'!H13,Modes,0)))</f>
        <v/>
      </c>
      <c r="I13" s="275"/>
      <c r="J13" s="178" t="str">
        <f>IF('DATA - Follow-Up'!J13="","",INDEX(Codes,MATCH('DATA - Follow-Up'!J13,Modes,0)))</f>
        <v/>
      </c>
      <c r="K13" s="178"/>
      <c r="L13" s="178" t="str">
        <f>IF('DATA - Follow-Up'!L13=0,"",IF('DATA - Follow-Up'!L13="","",'DATA - Follow-Up'!L13))</f>
        <v/>
      </c>
      <c r="M13" s="178" t="str">
        <f>IF('DATA - Follow-Up'!M13="Yes",1,IF('DATA - Follow-Up'!M13="No",2, ""))</f>
        <v/>
      </c>
      <c r="N13" s="178" t="str">
        <f>IF('DATA - Follow-Up'!N13="Yes",1,IF('DATA - Follow-Up'!N13="No",2,""))</f>
        <v/>
      </c>
      <c r="O13" s="178" t="str">
        <f>IF('DATA - Follow-Up'!O13="Relaxed",1,IF('DATA - Follow-Up'!O13="Rushed",2,IF('DATA - Follow-Up'!O13="Happy",3,IF('DATA - Follow-Up'!O13="Frustrated",4,IF('DATA - Follow-Up'!O13="Other (please specify)",5,IF('DATA - Follow-Up'!O13="Other",5,""))))))</f>
        <v/>
      </c>
      <c r="P13" s="178"/>
      <c r="Q13" s="178" t="str">
        <f>IF('DATA - Follow-Up'!Q13="","",'DATA - Follow-Up'!Q13)</f>
        <v/>
      </c>
      <c r="R13" s="178" t="str">
        <f>IF('DATA - Follow-Up'!R13="Boy",1,IF('DATA - Follow-Up'!R13="Girl",2, ""))</f>
        <v/>
      </c>
      <c r="S13" s="178" t="str">
        <f>IF('DATA - Follow-Up'!Q13="","", 'DATA - Follow-Up'!S13)</f>
        <v/>
      </c>
      <c r="T13" s="178" t="str">
        <f>IF('DATA - Follow-Up'!T13="Less than 0.5km",1,IF('DATA - Follow-Up'!T13="0.51 to 1.59km",2,IF('DATA - Follow-Up'!T13="1.6 to 3km",3,IF('DATA - Follow-Up'!T13="Over 3km",4,""))))</f>
        <v/>
      </c>
      <c r="U13" s="178" t="str">
        <f>IF('DATA - Follow-Up'!U13="STRONGLY AGREE",1,IF('DATA - Follow-Up'!U13="AGREE",2,IF('DATA - Follow-Up'!U13="DISAGREE",3,IF('DATA - Follow-Up'!U13="STRONGLY DISAGREE",4,""))))</f>
        <v/>
      </c>
      <c r="V13" s="178" t="str">
        <f>IF('DATA - Follow-Up'!V13="Yes",1,IF('DATA - Follow-Up'!V13="No",2,""))</f>
        <v/>
      </c>
      <c r="W13" s="178"/>
      <c r="X13" s="178"/>
      <c r="Y13" s="178"/>
      <c r="Z13" s="178"/>
      <c r="AA13" s="178"/>
      <c r="AB13" s="178"/>
      <c r="AC13" s="178"/>
      <c r="AD13" s="178"/>
      <c r="AE13" s="178"/>
      <c r="AF13" s="178"/>
      <c r="AG13" s="178"/>
      <c r="AH13" s="178"/>
      <c r="AI13" s="178"/>
      <c r="AJ13" s="178"/>
      <c r="AK13" s="178"/>
      <c r="AL13" s="178"/>
      <c r="AM13" s="178"/>
      <c r="AN13" s="178"/>
      <c r="AO13" s="178"/>
      <c r="AP13" s="178"/>
      <c r="AQ13" s="178"/>
      <c r="AR13" s="178" t="str">
        <f>IF('DATA - Follow-Up'!AR13="Relaxed",1,IF('DATA - Follow-Up'!AR13="Rushed",2,IF('DATA - Follow-Up'!AR13="Happy",3,IF('DATA - Follow-Up'!AR13="Tired",4,""))))</f>
        <v/>
      </c>
      <c r="AS13" s="178" t="str">
        <f>IF('DATA - Follow-Up'!AS13="Relaxed",1,IF('DATA - Follow-Up'!AS13="Rushed",2,IF('DATA - Follow-Up'!AS13="Happy",3,IF('DATA - Follow-Up'!AS13="Tired",4,""))))</f>
        <v/>
      </c>
      <c r="AT13" s="178" t="str">
        <f>IF('DATA - Follow-Up'!AT13="less driving",1,IF('DATA - Follow-Up'!AT13="less driving (e.g. more carpooling, walking, cycling, taking public transit, etc.)",1,IF('DATA - Follow-Up'!AT13="not changed",2,IF('DATA - Follow-Up'!AT13="no changed",2,IF('DATA - Follow-Up'!AT13="more driving",3, "")))))</f>
        <v/>
      </c>
      <c r="AU13" s="275"/>
      <c r="AV13" s="275"/>
      <c r="AW13" s="275"/>
      <c r="AX13" s="275"/>
      <c r="AY13" s="275"/>
      <c r="AZ13" s="178" t="str">
        <f>IF('DATA - Follow-Up'!AZ13="less driving",1,IF('DATA - Follow-Up'!AZ13="less driving (e.g. more carpooling, walking, cycling, taking public transit, etc.)",1,IF('DATA - Follow-Up'!AZ13="not changed",2,IF('DATA - Follow-Up'!AZ13="more driving",3,""))))</f>
        <v/>
      </c>
      <c r="BA13" s="178"/>
      <c r="BB13" s="178"/>
      <c r="BC13" s="178"/>
      <c r="BD13" s="178"/>
      <c r="BE13" s="178"/>
      <c r="BF13" s="178" t="str">
        <f>IF('DATA - Follow-Up'!BF13="decreased",1,IF('DATA - Follow-Up'!BF13="not changed",2,IF('DATA - Follow-Up'!BF13="increased",3, "")))</f>
        <v/>
      </c>
      <c r="BG13" s="178"/>
      <c r="BH13" s="178"/>
      <c r="BI13" s="178"/>
      <c r="BJ13" s="178"/>
      <c r="BK13" s="178"/>
      <c r="BL13" s="178"/>
      <c r="BM13" s="178"/>
      <c r="BN13" s="178"/>
      <c r="BO13" s="178"/>
      <c r="BP13" s="178"/>
      <c r="BQ13" s="312" t="str">
        <f>IF('DATA - Follow-Up'!BQ13="Yes",1,IF('DATA - Follow-Up'!BQ13="No",2, ""))</f>
        <v/>
      </c>
      <c r="BR13" s="273"/>
      <c r="BS13" s="180"/>
      <c r="BT13" s="180"/>
    </row>
    <row r="14" spans="1:76" s="132" customFormat="1" ht="15" x14ac:dyDescent="0.3">
      <c r="A14" s="148"/>
      <c r="B14" s="149"/>
      <c r="C14" s="236" t="str">
        <f t="shared" si="0"/>
        <v/>
      </c>
      <c r="D14" s="178" t="str">
        <f>IF('DATA - Follow-Up'!D14="","",'DATA - Follow-Up'!D14)</f>
        <v/>
      </c>
      <c r="E14" s="178" t="str">
        <f>IF('DATA - Follow-Up'!E14="","",'DATA - Follow-Up'!E14)</f>
        <v/>
      </c>
      <c r="F14" s="178" t="str">
        <f>IF('DATA - Follow-Up'!F14="","",'DATA - Follow-Up'!F14)</f>
        <v/>
      </c>
      <c r="G14" s="178" t="str">
        <f>IF('DATA - Follow-Up'!G14="Yes",1,IF('DATA - Follow-Up'!G14="No",2,IF('DATA - Follow-Up'!G14="Not Sure",3, "")))</f>
        <v/>
      </c>
      <c r="H14" s="178" t="str">
        <f>IF('DATA - Follow-Up'!H14="","",INDEX(Codes,MATCH('DATA - Follow-Up'!H14,Modes,0)))</f>
        <v/>
      </c>
      <c r="I14" s="275"/>
      <c r="J14" s="178" t="str">
        <f>IF('DATA - Follow-Up'!J14="","",INDEX(Codes,MATCH('DATA - Follow-Up'!J14,Modes,0)))</f>
        <v/>
      </c>
      <c r="K14" s="178"/>
      <c r="L14" s="178" t="str">
        <f>IF('DATA - Follow-Up'!L14=0,"",IF('DATA - Follow-Up'!L14="","",'DATA - Follow-Up'!L14))</f>
        <v/>
      </c>
      <c r="M14" s="178" t="str">
        <f>IF('DATA - Follow-Up'!M14="Yes",1,IF('DATA - Follow-Up'!M14="No",2, ""))</f>
        <v/>
      </c>
      <c r="N14" s="178" t="str">
        <f>IF('DATA - Follow-Up'!N14="Yes",1,IF('DATA - Follow-Up'!N14="No",2,""))</f>
        <v/>
      </c>
      <c r="O14" s="178" t="str">
        <f>IF('DATA - Follow-Up'!O14="Relaxed",1,IF('DATA - Follow-Up'!O14="Rushed",2,IF('DATA - Follow-Up'!O14="Happy",3,IF('DATA - Follow-Up'!O14="Frustrated",4,IF('DATA - Follow-Up'!O14="Other (please specify)",5,IF('DATA - Follow-Up'!O14="Other",5,""))))))</f>
        <v/>
      </c>
      <c r="P14" s="178"/>
      <c r="Q14" s="178" t="str">
        <f>IF('DATA - Follow-Up'!Q14="","",'DATA - Follow-Up'!Q14)</f>
        <v/>
      </c>
      <c r="R14" s="178" t="str">
        <f>IF('DATA - Follow-Up'!R14="Boy",1,IF('DATA - Follow-Up'!R14="Girl",2, ""))</f>
        <v/>
      </c>
      <c r="S14" s="178" t="str">
        <f>IF('DATA - Follow-Up'!Q14="","", 'DATA - Follow-Up'!S14)</f>
        <v/>
      </c>
      <c r="T14" s="178" t="str">
        <f>IF('DATA - Follow-Up'!T14="Less than 0.5km",1,IF('DATA - Follow-Up'!T14="0.51 to 1.59km",2,IF('DATA - Follow-Up'!T14="1.6 to 3km",3,IF('DATA - Follow-Up'!T14="Over 3km",4,""))))</f>
        <v/>
      </c>
      <c r="U14" s="178" t="str">
        <f>IF('DATA - Follow-Up'!U14="STRONGLY AGREE",1,IF('DATA - Follow-Up'!U14="AGREE",2,IF('DATA - Follow-Up'!U14="DISAGREE",3,IF('DATA - Follow-Up'!U14="STRONGLY DISAGREE",4,""))))</f>
        <v/>
      </c>
      <c r="V14" s="178" t="str">
        <f>IF('DATA - Follow-Up'!V14="Yes",1,IF('DATA - Follow-Up'!V14="No",2,""))</f>
        <v/>
      </c>
      <c r="W14" s="178"/>
      <c r="X14" s="178"/>
      <c r="Y14" s="178"/>
      <c r="Z14" s="178"/>
      <c r="AA14" s="178"/>
      <c r="AB14" s="178"/>
      <c r="AC14" s="178"/>
      <c r="AD14" s="178"/>
      <c r="AE14" s="178"/>
      <c r="AF14" s="178"/>
      <c r="AG14" s="178"/>
      <c r="AH14" s="178"/>
      <c r="AI14" s="178"/>
      <c r="AJ14" s="178"/>
      <c r="AK14" s="178"/>
      <c r="AL14" s="178"/>
      <c r="AM14" s="178"/>
      <c r="AN14" s="178"/>
      <c r="AO14" s="178"/>
      <c r="AP14" s="178"/>
      <c r="AQ14" s="178"/>
      <c r="AR14" s="178" t="str">
        <f>IF('DATA - Follow-Up'!AR14="Relaxed",1,IF('DATA - Follow-Up'!AR14="Rushed",2,IF('DATA - Follow-Up'!AR14="Happy",3,IF('DATA - Follow-Up'!AR14="Tired",4,""))))</f>
        <v/>
      </c>
      <c r="AS14" s="178" t="str">
        <f>IF('DATA - Follow-Up'!AS14="Relaxed",1,IF('DATA - Follow-Up'!AS14="Rushed",2,IF('DATA - Follow-Up'!AS14="Happy",3,IF('DATA - Follow-Up'!AS14="Tired",4,""))))</f>
        <v/>
      </c>
      <c r="AT14" s="178" t="str">
        <f>IF('DATA - Follow-Up'!AT14="less driving",1,IF('DATA - Follow-Up'!AT14="less driving (e.g. more carpooling, walking, cycling, taking public transit, etc.)",1,IF('DATA - Follow-Up'!AT14="not changed",2,IF('DATA - Follow-Up'!AT14="no changed",2,IF('DATA - Follow-Up'!AT14="more driving",3, "")))))</f>
        <v/>
      </c>
      <c r="AU14" s="275"/>
      <c r="AV14" s="275"/>
      <c r="AW14" s="275"/>
      <c r="AX14" s="275"/>
      <c r="AY14" s="275"/>
      <c r="AZ14" s="178" t="str">
        <f>IF('DATA - Follow-Up'!AZ14="less driving",1,IF('DATA - Follow-Up'!AZ14="less driving (e.g. more carpooling, walking, cycling, taking public transit, etc.)",1,IF('DATA - Follow-Up'!AZ14="not changed",2,IF('DATA - Follow-Up'!AZ14="more driving",3,""))))</f>
        <v/>
      </c>
      <c r="BA14" s="178"/>
      <c r="BB14" s="178"/>
      <c r="BC14" s="178"/>
      <c r="BD14" s="178"/>
      <c r="BE14" s="178"/>
      <c r="BF14" s="178" t="str">
        <f>IF('DATA - Follow-Up'!BF14="decreased",1,IF('DATA - Follow-Up'!BF14="not changed",2,IF('DATA - Follow-Up'!BF14="increased",3, "")))</f>
        <v/>
      </c>
      <c r="BG14" s="178"/>
      <c r="BH14" s="178"/>
      <c r="BI14" s="178"/>
      <c r="BJ14" s="178"/>
      <c r="BK14" s="178"/>
      <c r="BL14" s="178"/>
      <c r="BM14" s="178"/>
      <c r="BN14" s="178"/>
      <c r="BO14" s="178"/>
      <c r="BP14" s="178"/>
      <c r="BQ14" s="312" t="str">
        <f>IF('DATA - Follow-Up'!BQ14="Yes",1,IF('DATA - Follow-Up'!BQ14="No",2, ""))</f>
        <v/>
      </c>
      <c r="BR14" s="273"/>
      <c r="BS14" s="180"/>
      <c r="BT14" s="180"/>
    </row>
    <row r="15" spans="1:76" s="132" customFormat="1" ht="15" x14ac:dyDescent="0.3">
      <c r="A15" s="148"/>
      <c r="B15" s="149"/>
      <c r="C15" s="236" t="str">
        <f t="shared" si="0"/>
        <v/>
      </c>
      <c r="D15" s="178" t="str">
        <f>IF('DATA - Follow-Up'!D15="","",'DATA - Follow-Up'!D15)</f>
        <v/>
      </c>
      <c r="E15" s="178" t="str">
        <f>IF('DATA - Follow-Up'!E15="","",'DATA - Follow-Up'!E15)</f>
        <v/>
      </c>
      <c r="F15" s="178" t="str">
        <f>IF('DATA - Follow-Up'!F15="","",'DATA - Follow-Up'!F15)</f>
        <v/>
      </c>
      <c r="G15" s="178" t="str">
        <f>IF('DATA - Follow-Up'!G15="Yes",1,IF('DATA - Follow-Up'!G15="No",2,IF('DATA - Follow-Up'!G15="Not Sure",3, "")))</f>
        <v/>
      </c>
      <c r="H15" s="178" t="str">
        <f>IF('DATA - Follow-Up'!H15="","",INDEX(Codes,MATCH('DATA - Follow-Up'!H15,Modes,0)))</f>
        <v/>
      </c>
      <c r="I15" s="275"/>
      <c r="J15" s="178" t="str">
        <f>IF('DATA - Follow-Up'!J15="","",INDEX(Codes,MATCH('DATA - Follow-Up'!J15,Modes,0)))</f>
        <v/>
      </c>
      <c r="K15" s="178"/>
      <c r="L15" s="178" t="str">
        <f>IF('DATA - Follow-Up'!L15=0,"",IF('DATA - Follow-Up'!L15="","",'DATA - Follow-Up'!L15))</f>
        <v/>
      </c>
      <c r="M15" s="178" t="str">
        <f>IF('DATA - Follow-Up'!M15="Yes",1,IF('DATA - Follow-Up'!M15="No",2, ""))</f>
        <v/>
      </c>
      <c r="N15" s="178" t="str">
        <f>IF('DATA - Follow-Up'!N15="Yes",1,IF('DATA - Follow-Up'!N15="No",2,""))</f>
        <v/>
      </c>
      <c r="O15" s="178" t="str">
        <f>IF('DATA - Follow-Up'!O15="Relaxed",1,IF('DATA - Follow-Up'!O15="Rushed",2,IF('DATA - Follow-Up'!O15="Happy",3,IF('DATA - Follow-Up'!O15="Frustrated",4,IF('DATA - Follow-Up'!O15="Other (please specify)",5,IF('DATA - Follow-Up'!O15="Other",5,""))))))</f>
        <v/>
      </c>
      <c r="P15" s="178"/>
      <c r="Q15" s="178" t="str">
        <f>IF('DATA - Follow-Up'!Q15="","",'DATA - Follow-Up'!Q15)</f>
        <v/>
      </c>
      <c r="R15" s="178" t="str">
        <f>IF('DATA - Follow-Up'!R15="Boy",1,IF('DATA - Follow-Up'!R15="Girl",2, ""))</f>
        <v/>
      </c>
      <c r="S15" s="178" t="str">
        <f>IF('DATA - Follow-Up'!Q15="","", 'DATA - Follow-Up'!S15)</f>
        <v/>
      </c>
      <c r="T15" s="178" t="str">
        <f>IF('DATA - Follow-Up'!T15="Less than 0.5km",1,IF('DATA - Follow-Up'!T15="0.51 to 1.59km",2,IF('DATA - Follow-Up'!T15="1.6 to 3km",3,IF('DATA - Follow-Up'!T15="Over 3km",4,""))))</f>
        <v/>
      </c>
      <c r="U15" s="178" t="str">
        <f>IF('DATA - Follow-Up'!U15="STRONGLY AGREE",1,IF('DATA - Follow-Up'!U15="AGREE",2,IF('DATA - Follow-Up'!U15="DISAGREE",3,IF('DATA - Follow-Up'!U15="STRONGLY DISAGREE",4,""))))</f>
        <v/>
      </c>
      <c r="V15" s="178" t="str">
        <f>IF('DATA - Follow-Up'!V15="Yes",1,IF('DATA - Follow-Up'!V15="No",2,""))</f>
        <v/>
      </c>
      <c r="W15" s="178"/>
      <c r="X15" s="178"/>
      <c r="Y15" s="178"/>
      <c r="Z15" s="178"/>
      <c r="AA15" s="178"/>
      <c r="AB15" s="178"/>
      <c r="AC15" s="178"/>
      <c r="AD15" s="178"/>
      <c r="AE15" s="178"/>
      <c r="AF15" s="178"/>
      <c r="AG15" s="178"/>
      <c r="AH15" s="178"/>
      <c r="AI15" s="178"/>
      <c r="AJ15" s="178"/>
      <c r="AK15" s="178"/>
      <c r="AL15" s="178"/>
      <c r="AM15" s="178"/>
      <c r="AN15" s="178"/>
      <c r="AO15" s="178"/>
      <c r="AP15" s="178"/>
      <c r="AQ15" s="178"/>
      <c r="AR15" s="178" t="str">
        <f>IF('DATA - Follow-Up'!AR15="Relaxed",1,IF('DATA - Follow-Up'!AR15="Rushed",2,IF('DATA - Follow-Up'!AR15="Happy",3,IF('DATA - Follow-Up'!AR15="Tired",4,""))))</f>
        <v/>
      </c>
      <c r="AS15" s="178" t="str">
        <f>IF('DATA - Follow-Up'!AS15="Relaxed",1,IF('DATA - Follow-Up'!AS15="Rushed",2,IF('DATA - Follow-Up'!AS15="Happy",3,IF('DATA - Follow-Up'!AS15="Tired",4,""))))</f>
        <v/>
      </c>
      <c r="AT15" s="178" t="str">
        <f>IF('DATA - Follow-Up'!AT15="less driving",1,IF('DATA - Follow-Up'!AT15="less driving (e.g. more carpooling, walking, cycling, taking public transit, etc.)",1,IF('DATA - Follow-Up'!AT15="not changed",2,IF('DATA - Follow-Up'!AT15="no changed",2,IF('DATA - Follow-Up'!AT15="more driving",3, "")))))</f>
        <v/>
      </c>
      <c r="AU15" s="275"/>
      <c r="AV15" s="275"/>
      <c r="AW15" s="275"/>
      <c r="AX15" s="275"/>
      <c r="AY15" s="275"/>
      <c r="AZ15" s="178" t="str">
        <f>IF('DATA - Follow-Up'!AZ15="less driving",1,IF('DATA - Follow-Up'!AZ15="less driving (e.g. more carpooling, walking, cycling, taking public transit, etc.)",1,IF('DATA - Follow-Up'!AZ15="not changed",2,IF('DATA - Follow-Up'!AZ15="more driving",3,""))))</f>
        <v/>
      </c>
      <c r="BA15" s="178"/>
      <c r="BB15" s="178"/>
      <c r="BC15" s="178"/>
      <c r="BD15" s="178"/>
      <c r="BE15" s="178"/>
      <c r="BF15" s="178" t="str">
        <f>IF('DATA - Follow-Up'!BF15="decreased",1,IF('DATA - Follow-Up'!BF15="not changed",2,IF('DATA - Follow-Up'!BF15="increased",3, "")))</f>
        <v/>
      </c>
      <c r="BG15" s="178"/>
      <c r="BH15" s="178"/>
      <c r="BI15" s="178"/>
      <c r="BJ15" s="178"/>
      <c r="BK15" s="178"/>
      <c r="BL15" s="178"/>
      <c r="BM15" s="178"/>
      <c r="BN15" s="178"/>
      <c r="BO15" s="178"/>
      <c r="BP15" s="178"/>
      <c r="BQ15" s="312" t="str">
        <f>IF('DATA - Follow-Up'!BQ15="Yes",1,IF('DATA - Follow-Up'!BQ15="No",2, ""))</f>
        <v/>
      </c>
      <c r="BR15" s="273"/>
      <c r="BS15" s="180"/>
      <c r="BT15" s="180"/>
    </row>
    <row r="16" spans="1:76" s="132" customFormat="1" ht="15" x14ac:dyDescent="0.3">
      <c r="A16" s="148"/>
      <c r="B16" s="149"/>
      <c r="C16" s="236" t="str">
        <f t="shared" si="0"/>
        <v/>
      </c>
      <c r="D16" s="178" t="str">
        <f>IF('DATA - Follow-Up'!D16="","",'DATA - Follow-Up'!D16)</f>
        <v/>
      </c>
      <c r="E16" s="178" t="str">
        <f>IF('DATA - Follow-Up'!E16="","",'DATA - Follow-Up'!E16)</f>
        <v/>
      </c>
      <c r="F16" s="178" t="str">
        <f>IF('DATA - Follow-Up'!F16="","",'DATA - Follow-Up'!F16)</f>
        <v/>
      </c>
      <c r="G16" s="178" t="str">
        <f>IF('DATA - Follow-Up'!G16="Yes",1,IF('DATA - Follow-Up'!G16="No",2,IF('DATA - Follow-Up'!G16="Not Sure",3, "")))</f>
        <v/>
      </c>
      <c r="H16" s="178" t="str">
        <f>IF('DATA - Follow-Up'!H16="","",INDEX(Codes,MATCH('DATA - Follow-Up'!H16,Modes,0)))</f>
        <v/>
      </c>
      <c r="I16" s="275"/>
      <c r="J16" s="178" t="str">
        <f>IF('DATA - Follow-Up'!J16="","",INDEX(Codes,MATCH('DATA - Follow-Up'!J16,Modes,0)))</f>
        <v/>
      </c>
      <c r="K16" s="178"/>
      <c r="L16" s="178" t="str">
        <f>IF('DATA - Follow-Up'!L16=0,"",IF('DATA - Follow-Up'!L16="","",'DATA - Follow-Up'!L16))</f>
        <v/>
      </c>
      <c r="M16" s="178" t="str">
        <f>IF('DATA - Follow-Up'!M16="Yes",1,IF('DATA - Follow-Up'!M16="No",2, ""))</f>
        <v/>
      </c>
      <c r="N16" s="178" t="str">
        <f>IF('DATA - Follow-Up'!N16="Yes",1,IF('DATA - Follow-Up'!N16="No",2,""))</f>
        <v/>
      </c>
      <c r="O16" s="178" t="str">
        <f>IF('DATA - Follow-Up'!O16="Relaxed",1,IF('DATA - Follow-Up'!O16="Rushed",2,IF('DATA - Follow-Up'!O16="Happy",3,IF('DATA - Follow-Up'!O16="Frustrated",4,IF('DATA - Follow-Up'!O16="Other (please specify)",5,IF('DATA - Follow-Up'!O16="Other",5,""))))))</f>
        <v/>
      </c>
      <c r="P16" s="178"/>
      <c r="Q16" s="178" t="str">
        <f>IF('DATA - Follow-Up'!Q16="","",'DATA - Follow-Up'!Q16)</f>
        <v/>
      </c>
      <c r="R16" s="178" t="str">
        <f>IF('DATA - Follow-Up'!R16="Boy",1,IF('DATA - Follow-Up'!R16="Girl",2, ""))</f>
        <v/>
      </c>
      <c r="S16" s="178" t="str">
        <f>IF('DATA - Follow-Up'!Q16="","", 'DATA - Follow-Up'!S16)</f>
        <v/>
      </c>
      <c r="T16" s="178" t="str">
        <f>IF('DATA - Follow-Up'!T16="Less than 0.5km",1,IF('DATA - Follow-Up'!T16="0.51 to 1.59km",2,IF('DATA - Follow-Up'!T16="1.6 to 3km",3,IF('DATA - Follow-Up'!T16="Over 3km",4,""))))</f>
        <v/>
      </c>
      <c r="U16" s="178" t="str">
        <f>IF('DATA - Follow-Up'!U16="STRONGLY AGREE",1,IF('DATA - Follow-Up'!U16="AGREE",2,IF('DATA - Follow-Up'!U16="DISAGREE",3,IF('DATA - Follow-Up'!U16="STRONGLY DISAGREE",4,""))))</f>
        <v/>
      </c>
      <c r="V16" s="178" t="str">
        <f>IF('DATA - Follow-Up'!V16="Yes",1,IF('DATA - Follow-Up'!V16="No",2,""))</f>
        <v/>
      </c>
      <c r="W16" s="178"/>
      <c r="X16" s="178"/>
      <c r="Y16" s="178"/>
      <c r="Z16" s="178"/>
      <c r="AA16" s="178"/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  <c r="AO16" s="178"/>
      <c r="AP16" s="178"/>
      <c r="AQ16" s="178"/>
      <c r="AR16" s="178" t="str">
        <f>IF('DATA - Follow-Up'!AR16="Relaxed",1,IF('DATA - Follow-Up'!AR16="Rushed",2,IF('DATA - Follow-Up'!AR16="Happy",3,IF('DATA - Follow-Up'!AR16="Tired",4,""))))</f>
        <v/>
      </c>
      <c r="AS16" s="178" t="str">
        <f>IF('DATA - Follow-Up'!AS16="Relaxed",1,IF('DATA - Follow-Up'!AS16="Rushed",2,IF('DATA - Follow-Up'!AS16="Happy",3,IF('DATA - Follow-Up'!AS16="Tired",4,""))))</f>
        <v/>
      </c>
      <c r="AT16" s="178" t="str">
        <f>IF('DATA - Follow-Up'!AT16="less driving",1,IF('DATA - Follow-Up'!AT16="less driving (e.g. more carpooling, walking, cycling, taking public transit, etc.)",1,IF('DATA - Follow-Up'!AT16="not changed",2,IF('DATA - Follow-Up'!AT16="no changed",2,IF('DATA - Follow-Up'!AT16="more driving",3, "")))))</f>
        <v/>
      </c>
      <c r="AU16" s="275"/>
      <c r="AV16" s="275"/>
      <c r="AW16" s="275"/>
      <c r="AX16" s="275"/>
      <c r="AY16" s="275"/>
      <c r="AZ16" s="178" t="str">
        <f>IF('DATA - Follow-Up'!AZ16="less driving",1,IF('DATA - Follow-Up'!AZ16="less driving (e.g. more carpooling, walking, cycling, taking public transit, etc.)",1,IF('DATA - Follow-Up'!AZ16="not changed",2,IF('DATA - Follow-Up'!AZ16="more driving",3,""))))</f>
        <v/>
      </c>
      <c r="BA16" s="178"/>
      <c r="BB16" s="178"/>
      <c r="BC16" s="178"/>
      <c r="BD16" s="178"/>
      <c r="BE16" s="178"/>
      <c r="BF16" s="178" t="str">
        <f>IF('DATA - Follow-Up'!BF16="decreased",1,IF('DATA - Follow-Up'!BF16="not changed",2,IF('DATA - Follow-Up'!BF16="increased",3, "")))</f>
        <v/>
      </c>
      <c r="BG16" s="178"/>
      <c r="BH16" s="178"/>
      <c r="BI16" s="178"/>
      <c r="BJ16" s="178"/>
      <c r="BK16" s="178"/>
      <c r="BL16" s="178"/>
      <c r="BM16" s="178"/>
      <c r="BN16" s="178"/>
      <c r="BO16" s="178"/>
      <c r="BP16" s="178"/>
      <c r="BQ16" s="312" t="str">
        <f>IF('DATA - Follow-Up'!BQ16="Yes",1,IF('DATA - Follow-Up'!BQ16="No",2, ""))</f>
        <v/>
      </c>
      <c r="BR16" s="273"/>
      <c r="BS16" s="180"/>
      <c r="BT16" s="180"/>
    </row>
    <row r="17" spans="1:74" s="132" customFormat="1" ht="15" x14ac:dyDescent="0.3">
      <c r="A17" s="148"/>
      <c r="B17" s="149"/>
      <c r="C17" s="236" t="str">
        <f t="shared" si="0"/>
        <v/>
      </c>
      <c r="D17" s="178" t="str">
        <f>IF('DATA - Follow-Up'!D17="","",'DATA - Follow-Up'!D17)</f>
        <v/>
      </c>
      <c r="E17" s="178" t="str">
        <f>IF('DATA - Follow-Up'!E17="","",'DATA - Follow-Up'!E17)</f>
        <v/>
      </c>
      <c r="F17" s="178" t="str">
        <f>IF('DATA - Follow-Up'!F17="","",'DATA - Follow-Up'!F17)</f>
        <v/>
      </c>
      <c r="G17" s="178" t="str">
        <f>IF('DATA - Follow-Up'!G17="Yes",1,IF('DATA - Follow-Up'!G17="No",2,IF('DATA - Follow-Up'!G17="Not Sure",3, "")))</f>
        <v/>
      </c>
      <c r="H17" s="178" t="str">
        <f>IF('DATA - Follow-Up'!H17="","",INDEX(Codes,MATCH('DATA - Follow-Up'!H17,Modes,0)))</f>
        <v/>
      </c>
      <c r="I17" s="275"/>
      <c r="J17" s="178" t="str">
        <f>IF('DATA - Follow-Up'!J17="","",INDEX(Codes,MATCH('DATA - Follow-Up'!J17,Modes,0)))</f>
        <v/>
      </c>
      <c r="K17" s="178"/>
      <c r="L17" s="178" t="str">
        <f>IF('DATA - Follow-Up'!L17=0,"",IF('DATA - Follow-Up'!L17="","",'DATA - Follow-Up'!L17))</f>
        <v/>
      </c>
      <c r="M17" s="178" t="str">
        <f>IF('DATA - Follow-Up'!M17="Yes",1,IF('DATA - Follow-Up'!M17="No",2, ""))</f>
        <v/>
      </c>
      <c r="N17" s="178" t="str">
        <f>IF('DATA - Follow-Up'!N17="Yes",1,IF('DATA - Follow-Up'!N17="No",2,""))</f>
        <v/>
      </c>
      <c r="O17" s="178" t="str">
        <f>IF('DATA - Follow-Up'!O17="Relaxed",1,IF('DATA - Follow-Up'!O17="Rushed",2,IF('DATA - Follow-Up'!O17="Happy",3,IF('DATA - Follow-Up'!O17="Frustrated",4,IF('DATA - Follow-Up'!O17="Other (please specify)",5,IF('DATA - Follow-Up'!O17="Other",5,""))))))</f>
        <v/>
      </c>
      <c r="P17" s="178"/>
      <c r="Q17" s="178" t="str">
        <f>IF('DATA - Follow-Up'!Q17="","",'DATA - Follow-Up'!Q17)</f>
        <v/>
      </c>
      <c r="R17" s="178" t="str">
        <f>IF('DATA - Follow-Up'!R17="Boy",1,IF('DATA - Follow-Up'!R17="Girl",2, ""))</f>
        <v/>
      </c>
      <c r="S17" s="178" t="str">
        <f>IF('DATA - Follow-Up'!Q17="","", 'DATA - Follow-Up'!S17)</f>
        <v/>
      </c>
      <c r="T17" s="178" t="str">
        <f>IF('DATA - Follow-Up'!T17="Less than 0.5km",1,IF('DATA - Follow-Up'!T17="0.51 to 1.59km",2,IF('DATA - Follow-Up'!T17="1.6 to 3km",3,IF('DATA - Follow-Up'!T17="Over 3km",4,""))))</f>
        <v/>
      </c>
      <c r="U17" s="178" t="str">
        <f>IF('DATA - Follow-Up'!U17="STRONGLY AGREE",1,IF('DATA - Follow-Up'!U17="AGREE",2,IF('DATA - Follow-Up'!U17="DISAGREE",3,IF('DATA - Follow-Up'!U17="STRONGLY DISAGREE",4,""))))</f>
        <v/>
      </c>
      <c r="V17" s="178" t="str">
        <f>IF('DATA - Follow-Up'!V17="Yes",1,IF('DATA - Follow-Up'!V17="No",2,""))</f>
        <v/>
      </c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 t="str">
        <f>IF('DATA - Follow-Up'!AR17="Relaxed",1,IF('DATA - Follow-Up'!AR17="Rushed",2,IF('DATA - Follow-Up'!AR17="Happy",3,IF('DATA - Follow-Up'!AR17="Tired",4,""))))</f>
        <v/>
      </c>
      <c r="AS17" s="178" t="str">
        <f>IF('DATA - Follow-Up'!AS17="Relaxed",1,IF('DATA - Follow-Up'!AS17="Rushed",2,IF('DATA - Follow-Up'!AS17="Happy",3,IF('DATA - Follow-Up'!AS17="Tired",4,""))))</f>
        <v/>
      </c>
      <c r="AT17" s="178" t="str">
        <f>IF('DATA - Follow-Up'!AT17="less driving",1,IF('DATA - Follow-Up'!AT17="less driving (e.g. more carpooling, walking, cycling, taking public transit, etc.)",1,IF('DATA - Follow-Up'!AT17="not changed",2,IF('DATA - Follow-Up'!AT17="no changed",2,IF('DATA - Follow-Up'!AT17="more driving",3, "")))))</f>
        <v/>
      </c>
      <c r="AU17" s="275"/>
      <c r="AV17" s="275"/>
      <c r="AW17" s="275"/>
      <c r="AX17" s="275"/>
      <c r="AY17" s="275"/>
      <c r="AZ17" s="178" t="str">
        <f>IF('DATA - Follow-Up'!AZ17="less driving",1,IF('DATA - Follow-Up'!AZ17="less driving (e.g. more carpooling, walking, cycling, taking public transit, etc.)",1,IF('DATA - Follow-Up'!AZ17="not changed",2,IF('DATA - Follow-Up'!AZ17="more driving",3,""))))</f>
        <v/>
      </c>
      <c r="BA17" s="178"/>
      <c r="BB17" s="178"/>
      <c r="BC17" s="178"/>
      <c r="BD17" s="178"/>
      <c r="BE17" s="178"/>
      <c r="BF17" s="178" t="str">
        <f>IF('DATA - Follow-Up'!BF17="decreased",1,IF('DATA - Follow-Up'!BF17="not changed",2,IF('DATA - Follow-Up'!BF17="increased",3, "")))</f>
        <v/>
      </c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312" t="str">
        <f>IF('DATA - Follow-Up'!BQ17="Yes",1,IF('DATA - Follow-Up'!BQ17="No",2, ""))</f>
        <v/>
      </c>
      <c r="BR17" s="273"/>
      <c r="BS17" s="180"/>
      <c r="BT17" s="180"/>
    </row>
    <row r="18" spans="1:74" s="132" customFormat="1" ht="15" x14ac:dyDescent="0.3">
      <c r="A18" s="148"/>
      <c r="B18" s="149"/>
      <c r="C18" s="236" t="str">
        <f t="shared" si="0"/>
        <v/>
      </c>
      <c r="D18" s="178" t="str">
        <f>IF('DATA - Follow-Up'!D18="","",'DATA - Follow-Up'!D18)</f>
        <v/>
      </c>
      <c r="E18" s="178" t="str">
        <f>IF('DATA - Follow-Up'!E18="","",'DATA - Follow-Up'!E18)</f>
        <v/>
      </c>
      <c r="F18" s="178" t="str">
        <f>IF('DATA - Follow-Up'!F18="","",'DATA - Follow-Up'!F18)</f>
        <v/>
      </c>
      <c r="G18" s="178" t="str">
        <f>IF('DATA - Follow-Up'!G18="Yes",1,IF('DATA - Follow-Up'!G18="No",2,IF('DATA - Follow-Up'!G18="Not Sure",3, "")))</f>
        <v/>
      </c>
      <c r="H18" s="178" t="str">
        <f>IF('DATA - Follow-Up'!H18="","",INDEX(Codes,MATCH('DATA - Follow-Up'!H18,Modes,0)))</f>
        <v/>
      </c>
      <c r="I18" s="275"/>
      <c r="J18" s="178" t="str">
        <f>IF('DATA - Follow-Up'!J18="","",INDEX(Codes,MATCH('DATA - Follow-Up'!J18,Modes,0)))</f>
        <v/>
      </c>
      <c r="K18" s="178"/>
      <c r="L18" s="178" t="str">
        <f>IF('DATA - Follow-Up'!L18=0,"",IF('DATA - Follow-Up'!L18="","",'DATA - Follow-Up'!L18))</f>
        <v/>
      </c>
      <c r="M18" s="178" t="str">
        <f>IF('DATA - Follow-Up'!M18="Yes",1,IF('DATA - Follow-Up'!M18="No",2, ""))</f>
        <v/>
      </c>
      <c r="N18" s="178" t="str">
        <f>IF('DATA - Follow-Up'!N18="Yes",1,IF('DATA - Follow-Up'!N18="No",2,""))</f>
        <v/>
      </c>
      <c r="O18" s="178" t="str">
        <f>IF('DATA - Follow-Up'!O18="Relaxed",1,IF('DATA - Follow-Up'!O18="Rushed",2,IF('DATA - Follow-Up'!O18="Happy",3,IF('DATA - Follow-Up'!O18="Frustrated",4,IF('DATA - Follow-Up'!O18="Other (please specify)",5,IF('DATA - Follow-Up'!O18="Other",5,""))))))</f>
        <v/>
      </c>
      <c r="P18" s="178"/>
      <c r="Q18" s="178" t="str">
        <f>IF('DATA - Follow-Up'!Q18="","",'DATA - Follow-Up'!Q18)</f>
        <v/>
      </c>
      <c r="R18" s="178" t="str">
        <f>IF('DATA - Follow-Up'!R18="Boy",1,IF('DATA - Follow-Up'!R18="Girl",2, ""))</f>
        <v/>
      </c>
      <c r="S18" s="178" t="str">
        <f>IF('DATA - Follow-Up'!Q18="","", 'DATA - Follow-Up'!S18)</f>
        <v/>
      </c>
      <c r="T18" s="178" t="str">
        <f>IF('DATA - Follow-Up'!T18="Less than 0.5km",1,IF('DATA - Follow-Up'!T18="0.51 to 1.59km",2,IF('DATA - Follow-Up'!T18="1.6 to 3km",3,IF('DATA - Follow-Up'!T18="Over 3km",4,""))))</f>
        <v/>
      </c>
      <c r="U18" s="178" t="str">
        <f>IF('DATA - Follow-Up'!U18="STRONGLY AGREE",1,IF('DATA - Follow-Up'!U18="AGREE",2,IF('DATA - Follow-Up'!U18="DISAGREE",3,IF('DATA - Follow-Up'!U18="STRONGLY DISAGREE",4,""))))</f>
        <v/>
      </c>
      <c r="V18" s="178" t="str">
        <f>IF('DATA - Follow-Up'!V18="Yes",1,IF('DATA - Follow-Up'!V18="No",2,""))</f>
        <v/>
      </c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 t="str">
        <f>IF('DATA - Follow-Up'!AR18="Relaxed",1,IF('DATA - Follow-Up'!AR18="Rushed",2,IF('DATA - Follow-Up'!AR18="Happy",3,IF('DATA - Follow-Up'!AR18="Tired",4,""))))</f>
        <v/>
      </c>
      <c r="AS18" s="178" t="str">
        <f>IF('DATA - Follow-Up'!AS18="Relaxed",1,IF('DATA - Follow-Up'!AS18="Rushed",2,IF('DATA - Follow-Up'!AS18="Happy",3,IF('DATA - Follow-Up'!AS18="Tired",4,""))))</f>
        <v/>
      </c>
      <c r="AT18" s="178" t="str">
        <f>IF('DATA - Follow-Up'!AT18="less driving",1,IF('DATA - Follow-Up'!AT18="less driving (e.g. more carpooling, walking, cycling, taking public transit, etc.)",1,IF('DATA - Follow-Up'!AT18="not changed",2,IF('DATA - Follow-Up'!AT18="no changed",2,IF('DATA - Follow-Up'!AT18="more driving",3, "")))))</f>
        <v/>
      </c>
      <c r="AU18" s="275"/>
      <c r="AV18" s="275"/>
      <c r="AW18" s="275"/>
      <c r="AX18" s="275"/>
      <c r="AY18" s="275"/>
      <c r="AZ18" s="178" t="str">
        <f>IF('DATA - Follow-Up'!AZ18="less driving",1,IF('DATA - Follow-Up'!AZ18="less driving (e.g. more carpooling, walking, cycling, taking public transit, etc.)",1,IF('DATA - Follow-Up'!AZ18="not changed",2,IF('DATA - Follow-Up'!AZ18="more driving",3,""))))</f>
        <v/>
      </c>
      <c r="BA18" s="178"/>
      <c r="BB18" s="178"/>
      <c r="BC18" s="178"/>
      <c r="BD18" s="178"/>
      <c r="BE18" s="178"/>
      <c r="BF18" s="178" t="str">
        <f>IF('DATA - Follow-Up'!BF18="decreased",1,IF('DATA - Follow-Up'!BF18="not changed",2,IF('DATA - Follow-Up'!BF18="increased",3, "")))</f>
        <v/>
      </c>
      <c r="BG18" s="178"/>
      <c r="BH18" s="178"/>
      <c r="BI18" s="178"/>
      <c r="BJ18" s="178"/>
      <c r="BK18" s="178"/>
      <c r="BL18" s="178"/>
      <c r="BM18" s="178"/>
      <c r="BN18" s="178"/>
      <c r="BO18" s="178"/>
      <c r="BP18" s="178"/>
      <c r="BQ18" s="312" t="str">
        <f>IF('DATA - Follow-Up'!BQ18="Yes",1,IF('DATA - Follow-Up'!BQ18="No",2, ""))</f>
        <v/>
      </c>
      <c r="BR18" s="273"/>
      <c r="BS18" s="180"/>
      <c r="BT18" s="180"/>
    </row>
    <row r="19" spans="1:74" s="132" customFormat="1" ht="15" x14ac:dyDescent="0.3">
      <c r="A19" s="148"/>
      <c r="B19" s="149"/>
      <c r="C19" s="236" t="str">
        <f t="shared" si="0"/>
        <v/>
      </c>
      <c r="D19" s="178" t="str">
        <f>IF('DATA - Follow-Up'!D19="","",'DATA - Follow-Up'!D19)</f>
        <v/>
      </c>
      <c r="E19" s="178" t="str">
        <f>IF('DATA - Follow-Up'!E19="","",'DATA - Follow-Up'!E19)</f>
        <v/>
      </c>
      <c r="F19" s="178" t="str">
        <f>IF('DATA - Follow-Up'!F19="","",'DATA - Follow-Up'!F19)</f>
        <v/>
      </c>
      <c r="G19" s="178" t="str">
        <f>IF('DATA - Follow-Up'!G19="Yes",1,IF('DATA - Follow-Up'!G19="No",2,IF('DATA - Follow-Up'!G19="Not Sure",3, "")))</f>
        <v/>
      </c>
      <c r="H19" s="178" t="str">
        <f>IF('DATA - Follow-Up'!H19="","",INDEX(Codes,MATCH('DATA - Follow-Up'!H19,Modes,0)))</f>
        <v/>
      </c>
      <c r="I19" s="275"/>
      <c r="J19" s="178" t="str">
        <f>IF('DATA - Follow-Up'!J19="","",INDEX(Codes,MATCH('DATA - Follow-Up'!J19,Modes,0)))</f>
        <v/>
      </c>
      <c r="K19" s="178"/>
      <c r="L19" s="178" t="str">
        <f>IF('DATA - Follow-Up'!L19=0,"",IF('DATA - Follow-Up'!L19="","",'DATA - Follow-Up'!L19))</f>
        <v/>
      </c>
      <c r="M19" s="178" t="str">
        <f>IF('DATA - Follow-Up'!M19="Yes",1,IF('DATA - Follow-Up'!M19="No",2, ""))</f>
        <v/>
      </c>
      <c r="N19" s="178" t="str">
        <f>IF('DATA - Follow-Up'!N19="Yes",1,IF('DATA - Follow-Up'!N19="No",2,""))</f>
        <v/>
      </c>
      <c r="O19" s="178" t="str">
        <f>IF('DATA - Follow-Up'!O19="Relaxed",1,IF('DATA - Follow-Up'!O19="Rushed",2,IF('DATA - Follow-Up'!O19="Happy",3,IF('DATA - Follow-Up'!O19="Frustrated",4,IF('DATA - Follow-Up'!O19="Other (please specify)",5,IF('DATA - Follow-Up'!O19="Other",5,""))))))</f>
        <v/>
      </c>
      <c r="P19" s="178"/>
      <c r="Q19" s="178" t="str">
        <f>IF('DATA - Follow-Up'!Q19="","",'DATA - Follow-Up'!Q19)</f>
        <v/>
      </c>
      <c r="R19" s="178" t="str">
        <f>IF('DATA - Follow-Up'!R19="Boy",1,IF('DATA - Follow-Up'!R19="Girl",2, ""))</f>
        <v/>
      </c>
      <c r="S19" s="178" t="str">
        <f>IF('DATA - Follow-Up'!Q19="","", 'DATA - Follow-Up'!S19)</f>
        <v/>
      </c>
      <c r="T19" s="178" t="str">
        <f>IF('DATA - Follow-Up'!T19="Less than 0.5km",1,IF('DATA - Follow-Up'!T19="0.51 to 1.59km",2,IF('DATA - Follow-Up'!T19="1.6 to 3km",3,IF('DATA - Follow-Up'!T19="Over 3km",4,""))))</f>
        <v/>
      </c>
      <c r="U19" s="178" t="str">
        <f>IF('DATA - Follow-Up'!U19="STRONGLY AGREE",1,IF('DATA - Follow-Up'!U19="AGREE",2,IF('DATA - Follow-Up'!U19="DISAGREE",3,IF('DATA - Follow-Up'!U19="STRONGLY DISAGREE",4,""))))</f>
        <v/>
      </c>
      <c r="V19" s="178" t="str">
        <f>IF('DATA - Follow-Up'!V19="Yes",1,IF('DATA - Follow-Up'!V19="No",2,""))</f>
        <v/>
      </c>
      <c r="W19" s="178"/>
      <c r="X19" s="178"/>
      <c r="Y19" s="178"/>
      <c r="Z19" s="178"/>
      <c r="AA19" s="178"/>
      <c r="AB19" s="178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 t="str">
        <f>IF('DATA - Follow-Up'!AR19="Relaxed",1,IF('DATA - Follow-Up'!AR19="Rushed",2,IF('DATA - Follow-Up'!AR19="Happy",3,IF('DATA - Follow-Up'!AR19="Tired",4,""))))</f>
        <v/>
      </c>
      <c r="AS19" s="178" t="str">
        <f>IF('DATA - Follow-Up'!AS19="Relaxed",1,IF('DATA - Follow-Up'!AS19="Rushed",2,IF('DATA - Follow-Up'!AS19="Happy",3,IF('DATA - Follow-Up'!AS19="Tired",4,""))))</f>
        <v/>
      </c>
      <c r="AT19" s="178" t="str">
        <f>IF('DATA - Follow-Up'!AT19="less driving",1,IF('DATA - Follow-Up'!AT19="less driving (e.g. more carpooling, walking, cycling, taking public transit, etc.)",1,IF('DATA - Follow-Up'!AT19="not changed",2,IF('DATA - Follow-Up'!AT19="no changed",2,IF('DATA - Follow-Up'!AT19="more driving",3, "")))))</f>
        <v/>
      </c>
      <c r="AU19" s="275"/>
      <c r="AV19" s="275"/>
      <c r="AW19" s="275"/>
      <c r="AX19" s="275"/>
      <c r="AY19" s="275"/>
      <c r="AZ19" s="178" t="str">
        <f>IF('DATA - Follow-Up'!AZ19="less driving",1,IF('DATA - Follow-Up'!AZ19="less driving (e.g. more carpooling, walking, cycling, taking public transit, etc.)",1,IF('DATA - Follow-Up'!AZ19="not changed",2,IF('DATA - Follow-Up'!AZ19="more driving",3,""))))</f>
        <v/>
      </c>
      <c r="BA19" s="178"/>
      <c r="BB19" s="178"/>
      <c r="BC19" s="178"/>
      <c r="BD19" s="178"/>
      <c r="BE19" s="178"/>
      <c r="BF19" s="178" t="str">
        <f>IF('DATA - Follow-Up'!BF19="decreased",1,IF('DATA - Follow-Up'!BF19="not changed",2,IF('DATA - Follow-Up'!BF19="increased",3, "")))</f>
        <v/>
      </c>
      <c r="BG19" s="178"/>
      <c r="BH19" s="178"/>
      <c r="BI19" s="178"/>
      <c r="BJ19" s="178"/>
      <c r="BK19" s="178"/>
      <c r="BL19" s="178"/>
      <c r="BM19" s="178"/>
      <c r="BN19" s="178"/>
      <c r="BO19" s="178"/>
      <c r="BP19" s="178"/>
      <c r="BQ19" s="312" t="str">
        <f>IF('DATA - Follow-Up'!BQ19="Yes",1,IF('DATA - Follow-Up'!BQ19="No",2, ""))</f>
        <v/>
      </c>
      <c r="BR19" s="273"/>
      <c r="BS19" s="180"/>
      <c r="BT19" s="180"/>
    </row>
    <row r="20" spans="1:74" s="132" customFormat="1" ht="15" x14ac:dyDescent="0.3">
      <c r="A20" s="148"/>
      <c r="B20" s="149"/>
      <c r="C20" s="236" t="str">
        <f t="shared" si="0"/>
        <v/>
      </c>
      <c r="D20" s="178" t="str">
        <f>IF('DATA - Follow-Up'!D20="","",'DATA - Follow-Up'!D20)</f>
        <v/>
      </c>
      <c r="E20" s="178" t="str">
        <f>IF('DATA - Follow-Up'!E20="","",'DATA - Follow-Up'!E20)</f>
        <v/>
      </c>
      <c r="F20" s="178" t="str">
        <f>IF('DATA - Follow-Up'!F20="","",'DATA - Follow-Up'!F20)</f>
        <v/>
      </c>
      <c r="G20" s="178" t="str">
        <f>IF('DATA - Follow-Up'!G20="Yes",1,IF('DATA - Follow-Up'!G20="No",2,IF('DATA - Follow-Up'!G20="Not Sure",3, "")))</f>
        <v/>
      </c>
      <c r="H20" s="178" t="str">
        <f>IF('DATA - Follow-Up'!H20="","",INDEX(Codes,MATCH('DATA - Follow-Up'!H20,Modes,0)))</f>
        <v/>
      </c>
      <c r="I20" s="275"/>
      <c r="J20" s="178" t="str">
        <f>IF('DATA - Follow-Up'!J20="","",INDEX(Codes,MATCH('DATA - Follow-Up'!J20,Modes,0)))</f>
        <v/>
      </c>
      <c r="K20" s="178"/>
      <c r="L20" s="178" t="str">
        <f>IF('DATA - Follow-Up'!L20=0,"",IF('DATA - Follow-Up'!L20="","",'DATA - Follow-Up'!L20))</f>
        <v/>
      </c>
      <c r="M20" s="178" t="str">
        <f>IF('DATA - Follow-Up'!M20="Yes",1,IF('DATA - Follow-Up'!M20="No",2, ""))</f>
        <v/>
      </c>
      <c r="N20" s="178" t="str">
        <f>IF('DATA - Follow-Up'!N20="Yes",1,IF('DATA - Follow-Up'!N20="No",2,""))</f>
        <v/>
      </c>
      <c r="O20" s="178" t="str">
        <f>IF('DATA - Follow-Up'!O20="Relaxed",1,IF('DATA - Follow-Up'!O20="Rushed",2,IF('DATA - Follow-Up'!O20="Happy",3,IF('DATA - Follow-Up'!O20="Frustrated",4,IF('DATA - Follow-Up'!O20="Other (please specify)",5,IF('DATA - Follow-Up'!O20="Other",5,""))))))</f>
        <v/>
      </c>
      <c r="P20" s="178"/>
      <c r="Q20" s="178" t="str">
        <f>IF('DATA - Follow-Up'!Q20="","",'DATA - Follow-Up'!Q20)</f>
        <v/>
      </c>
      <c r="R20" s="178" t="str">
        <f>IF('DATA - Follow-Up'!R20="Boy",1,IF('DATA - Follow-Up'!R20="Girl",2, ""))</f>
        <v/>
      </c>
      <c r="S20" s="178" t="str">
        <f>IF('DATA - Follow-Up'!Q20="","", 'DATA - Follow-Up'!S20)</f>
        <v/>
      </c>
      <c r="T20" s="178" t="str">
        <f>IF('DATA - Follow-Up'!T20="Less than 0.5km",1,IF('DATA - Follow-Up'!T20="0.51 to 1.59km",2,IF('DATA - Follow-Up'!T20="1.6 to 3km",3,IF('DATA - Follow-Up'!T20="Over 3km",4,""))))</f>
        <v/>
      </c>
      <c r="U20" s="178" t="str">
        <f>IF('DATA - Follow-Up'!U20="STRONGLY AGREE",1,IF('DATA - Follow-Up'!U20="AGREE",2,IF('DATA - Follow-Up'!U20="DISAGREE",3,IF('DATA - Follow-Up'!U20="STRONGLY DISAGREE",4,""))))</f>
        <v/>
      </c>
      <c r="V20" s="178" t="str">
        <f>IF('DATA - Follow-Up'!V20="Yes",1,IF('DATA - Follow-Up'!V20="No",2,""))</f>
        <v/>
      </c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 t="str">
        <f>IF('DATA - Follow-Up'!AR20="Relaxed",1,IF('DATA - Follow-Up'!AR20="Rushed",2,IF('DATA - Follow-Up'!AR20="Happy",3,IF('DATA - Follow-Up'!AR20="Tired",4,""))))</f>
        <v/>
      </c>
      <c r="AS20" s="178" t="str">
        <f>IF('DATA - Follow-Up'!AS20="Relaxed",1,IF('DATA - Follow-Up'!AS20="Rushed",2,IF('DATA - Follow-Up'!AS20="Happy",3,IF('DATA - Follow-Up'!AS20="Tired",4,""))))</f>
        <v/>
      </c>
      <c r="AT20" s="178" t="str">
        <f>IF('DATA - Follow-Up'!AT20="less driving",1,IF('DATA - Follow-Up'!AT20="less driving (e.g. more carpooling, walking, cycling, taking public transit, etc.)",1,IF('DATA - Follow-Up'!AT20="not changed",2,IF('DATA - Follow-Up'!AT20="no changed",2,IF('DATA - Follow-Up'!AT20="more driving",3, "")))))</f>
        <v/>
      </c>
      <c r="AU20" s="275"/>
      <c r="AV20" s="275"/>
      <c r="AW20" s="275"/>
      <c r="AX20" s="275"/>
      <c r="AY20" s="275"/>
      <c r="AZ20" s="178" t="str">
        <f>IF('DATA - Follow-Up'!AZ20="less driving",1,IF('DATA - Follow-Up'!AZ20="less driving (e.g. more carpooling, walking, cycling, taking public transit, etc.)",1,IF('DATA - Follow-Up'!AZ20="not changed",2,IF('DATA - Follow-Up'!AZ20="more driving",3,""))))</f>
        <v/>
      </c>
      <c r="BA20" s="178"/>
      <c r="BB20" s="178"/>
      <c r="BC20" s="178"/>
      <c r="BD20" s="178"/>
      <c r="BE20" s="178"/>
      <c r="BF20" s="178" t="str">
        <f>IF('DATA - Follow-Up'!BF20="decreased",1,IF('DATA - Follow-Up'!BF20="not changed",2,IF('DATA - Follow-Up'!BF20="increased",3, "")))</f>
        <v/>
      </c>
      <c r="BG20" s="178"/>
      <c r="BH20" s="178"/>
      <c r="BI20" s="178"/>
      <c r="BJ20" s="178"/>
      <c r="BK20" s="178"/>
      <c r="BL20" s="178"/>
      <c r="BM20" s="178"/>
      <c r="BN20" s="178"/>
      <c r="BO20" s="178"/>
      <c r="BP20" s="178"/>
      <c r="BQ20" s="312" t="str">
        <f>IF('DATA - Follow-Up'!BQ20="Yes",1,IF('DATA - Follow-Up'!BQ20="No",2, ""))</f>
        <v/>
      </c>
      <c r="BR20" s="273"/>
      <c r="BS20" s="180"/>
      <c r="BT20" s="180"/>
    </row>
    <row r="21" spans="1:74" s="132" customFormat="1" ht="15" x14ac:dyDescent="0.3">
      <c r="A21" s="148"/>
      <c r="B21" s="149"/>
      <c r="C21" s="236" t="str">
        <f t="shared" si="0"/>
        <v/>
      </c>
      <c r="D21" s="178" t="str">
        <f>IF('DATA - Follow-Up'!D21="","",'DATA - Follow-Up'!D21)</f>
        <v/>
      </c>
      <c r="E21" s="178" t="str">
        <f>IF('DATA - Follow-Up'!E21="","",'DATA - Follow-Up'!E21)</f>
        <v/>
      </c>
      <c r="F21" s="178" t="str">
        <f>IF('DATA - Follow-Up'!F21="","",'DATA - Follow-Up'!F21)</f>
        <v/>
      </c>
      <c r="G21" s="178" t="str">
        <f>IF('DATA - Follow-Up'!G21="Yes",1,IF('DATA - Follow-Up'!G21="No",2,IF('DATA - Follow-Up'!G21="Not Sure",3, "")))</f>
        <v/>
      </c>
      <c r="H21" s="178" t="str">
        <f>IF('DATA - Follow-Up'!H21="","",INDEX(Codes,MATCH('DATA - Follow-Up'!H21,Modes,0)))</f>
        <v/>
      </c>
      <c r="I21" s="275"/>
      <c r="J21" s="178" t="str">
        <f>IF('DATA - Follow-Up'!J21="","",INDEX(Codes,MATCH('DATA - Follow-Up'!J21,Modes,0)))</f>
        <v/>
      </c>
      <c r="K21" s="178"/>
      <c r="L21" s="178" t="str">
        <f>IF('DATA - Follow-Up'!L21=0,"",IF('DATA - Follow-Up'!L21="","",'DATA - Follow-Up'!L21))</f>
        <v/>
      </c>
      <c r="M21" s="178" t="str">
        <f>IF('DATA - Follow-Up'!M21="Yes",1,IF('DATA - Follow-Up'!M21="No",2, ""))</f>
        <v/>
      </c>
      <c r="N21" s="178" t="str">
        <f>IF('DATA - Follow-Up'!N21="Yes",1,IF('DATA - Follow-Up'!N21="No",2,""))</f>
        <v/>
      </c>
      <c r="O21" s="178" t="str">
        <f>IF('DATA - Follow-Up'!O21="Relaxed",1,IF('DATA - Follow-Up'!O21="Rushed",2,IF('DATA - Follow-Up'!O21="Happy",3,IF('DATA - Follow-Up'!O21="Frustrated",4,IF('DATA - Follow-Up'!O21="Other (please specify)",5,IF('DATA - Follow-Up'!O21="Other",5,""))))))</f>
        <v/>
      </c>
      <c r="P21" s="178"/>
      <c r="Q21" s="178" t="str">
        <f>IF('DATA - Follow-Up'!Q21="","",'DATA - Follow-Up'!Q21)</f>
        <v/>
      </c>
      <c r="R21" s="178" t="str">
        <f>IF('DATA - Follow-Up'!R21="Boy",1,IF('DATA - Follow-Up'!R21="Girl",2, ""))</f>
        <v/>
      </c>
      <c r="S21" s="178" t="str">
        <f>IF('DATA - Follow-Up'!Q21="","", 'DATA - Follow-Up'!S21)</f>
        <v/>
      </c>
      <c r="T21" s="178" t="str">
        <f>IF('DATA - Follow-Up'!T21="Less than 0.5km",1,IF('DATA - Follow-Up'!T21="0.51 to 1.59km",2,IF('DATA - Follow-Up'!T21="1.6 to 3km",3,IF('DATA - Follow-Up'!T21="Over 3km",4,""))))</f>
        <v/>
      </c>
      <c r="U21" s="178" t="str">
        <f>IF('DATA - Follow-Up'!U21="STRONGLY AGREE",1,IF('DATA - Follow-Up'!U21="AGREE",2,IF('DATA - Follow-Up'!U21="DISAGREE",3,IF('DATA - Follow-Up'!U21="STRONGLY DISAGREE",4,""))))</f>
        <v/>
      </c>
      <c r="V21" s="178" t="str">
        <f>IF('DATA - Follow-Up'!V21="Yes",1,IF('DATA - Follow-Up'!V21="No",2,""))</f>
        <v/>
      </c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 t="str">
        <f>IF('DATA - Follow-Up'!AR21="Relaxed",1,IF('DATA - Follow-Up'!AR21="Rushed",2,IF('DATA - Follow-Up'!AR21="Happy",3,IF('DATA - Follow-Up'!AR21="Tired",4,""))))</f>
        <v/>
      </c>
      <c r="AS21" s="178" t="str">
        <f>IF('DATA - Follow-Up'!AS21="Relaxed",1,IF('DATA - Follow-Up'!AS21="Rushed",2,IF('DATA - Follow-Up'!AS21="Happy",3,IF('DATA - Follow-Up'!AS21="Tired",4,""))))</f>
        <v/>
      </c>
      <c r="AT21" s="178" t="str">
        <f>IF('DATA - Follow-Up'!AT21="less driving",1,IF('DATA - Follow-Up'!AT21="less driving (e.g. more carpooling, walking, cycling, taking public transit, etc.)",1,IF('DATA - Follow-Up'!AT21="not changed",2,IF('DATA - Follow-Up'!AT21="no changed",2,IF('DATA - Follow-Up'!AT21="more driving",3, "")))))</f>
        <v/>
      </c>
      <c r="AU21" s="275"/>
      <c r="AV21" s="275"/>
      <c r="AW21" s="275"/>
      <c r="AX21" s="275"/>
      <c r="AY21" s="275"/>
      <c r="AZ21" s="178" t="str">
        <f>IF('DATA - Follow-Up'!AZ21="less driving",1,IF('DATA - Follow-Up'!AZ21="less driving (e.g. more carpooling, walking, cycling, taking public transit, etc.)",1,IF('DATA - Follow-Up'!AZ21="not changed",2,IF('DATA - Follow-Up'!AZ21="more driving",3,""))))</f>
        <v/>
      </c>
      <c r="BA21" s="178"/>
      <c r="BB21" s="178"/>
      <c r="BC21" s="178"/>
      <c r="BD21" s="178"/>
      <c r="BE21" s="178"/>
      <c r="BF21" s="178" t="str">
        <f>IF('DATA - Follow-Up'!BF21="decreased",1,IF('DATA - Follow-Up'!BF21="not changed",2,IF('DATA - Follow-Up'!BF21="increased",3, "")))</f>
        <v/>
      </c>
      <c r="BG21" s="178"/>
      <c r="BH21" s="178"/>
      <c r="BI21" s="178"/>
      <c r="BJ21" s="178"/>
      <c r="BK21" s="178"/>
      <c r="BL21" s="178"/>
      <c r="BM21" s="178"/>
      <c r="BN21" s="178"/>
      <c r="BO21" s="178"/>
      <c r="BP21" s="178"/>
      <c r="BQ21" s="312" t="str">
        <f>IF('DATA - Follow-Up'!BQ21="Yes",1,IF('DATA - Follow-Up'!BQ21="No",2, ""))</f>
        <v/>
      </c>
      <c r="BR21" s="273"/>
      <c r="BS21" s="180"/>
      <c r="BT21" s="180"/>
    </row>
    <row r="22" spans="1:74" s="132" customFormat="1" ht="15" x14ac:dyDescent="0.3">
      <c r="A22" s="148"/>
      <c r="B22" s="149"/>
      <c r="C22" s="236" t="str">
        <f t="shared" si="0"/>
        <v/>
      </c>
      <c r="D22" s="178" t="str">
        <f>IF('DATA - Follow-Up'!D22="","",'DATA - Follow-Up'!D22)</f>
        <v/>
      </c>
      <c r="E22" s="178" t="str">
        <f>IF('DATA - Follow-Up'!E22="","",'DATA - Follow-Up'!E22)</f>
        <v/>
      </c>
      <c r="F22" s="178" t="str">
        <f>IF('DATA - Follow-Up'!F22="","",'DATA - Follow-Up'!F22)</f>
        <v/>
      </c>
      <c r="G22" s="178" t="str">
        <f>IF('DATA - Follow-Up'!G22="Yes",1,IF('DATA - Follow-Up'!G22="No",2,IF('DATA - Follow-Up'!G22="Not Sure",3, "")))</f>
        <v/>
      </c>
      <c r="H22" s="178" t="str">
        <f>IF('DATA - Follow-Up'!H22="","",INDEX(Codes,MATCH('DATA - Follow-Up'!H22,Modes,0)))</f>
        <v/>
      </c>
      <c r="I22" s="275"/>
      <c r="J22" s="178" t="str">
        <f>IF('DATA - Follow-Up'!J22="","",INDEX(Codes,MATCH('DATA - Follow-Up'!J22,Modes,0)))</f>
        <v/>
      </c>
      <c r="K22" s="178"/>
      <c r="L22" s="178" t="str">
        <f>IF('DATA - Follow-Up'!L22=0,"",IF('DATA - Follow-Up'!L22="","",'DATA - Follow-Up'!L22))</f>
        <v/>
      </c>
      <c r="M22" s="178" t="str">
        <f>IF('DATA - Follow-Up'!M22="Yes",1,IF('DATA - Follow-Up'!M22="No",2, ""))</f>
        <v/>
      </c>
      <c r="N22" s="178" t="str">
        <f>IF('DATA - Follow-Up'!N22="Yes",1,IF('DATA - Follow-Up'!N22="No",2,""))</f>
        <v/>
      </c>
      <c r="O22" s="178" t="str">
        <f>IF('DATA - Follow-Up'!O22="Relaxed",1,IF('DATA - Follow-Up'!O22="Rushed",2,IF('DATA - Follow-Up'!O22="Happy",3,IF('DATA - Follow-Up'!O22="Frustrated",4,IF('DATA - Follow-Up'!O22="Other (please specify)",5,IF('DATA - Follow-Up'!O22="Other",5,""))))))</f>
        <v/>
      </c>
      <c r="P22" s="178"/>
      <c r="Q22" s="178" t="str">
        <f>IF('DATA - Follow-Up'!Q22="","",'DATA - Follow-Up'!Q22)</f>
        <v/>
      </c>
      <c r="R22" s="178" t="str">
        <f>IF('DATA - Follow-Up'!R22="Boy",1,IF('DATA - Follow-Up'!R22="Girl",2, ""))</f>
        <v/>
      </c>
      <c r="S22" s="178" t="str">
        <f>IF('DATA - Follow-Up'!Q22="","", 'DATA - Follow-Up'!S22)</f>
        <v/>
      </c>
      <c r="T22" s="178" t="str">
        <f>IF('DATA - Follow-Up'!T22="Less than 0.5km",1,IF('DATA - Follow-Up'!T22="0.51 to 1.59km",2,IF('DATA - Follow-Up'!T22="1.6 to 3km",3,IF('DATA - Follow-Up'!T22="Over 3km",4,""))))</f>
        <v/>
      </c>
      <c r="U22" s="178" t="str">
        <f>IF('DATA - Follow-Up'!U22="STRONGLY AGREE",1,IF('DATA - Follow-Up'!U22="AGREE",2,IF('DATA - Follow-Up'!U22="DISAGREE",3,IF('DATA - Follow-Up'!U22="STRONGLY DISAGREE",4,""))))</f>
        <v/>
      </c>
      <c r="V22" s="178" t="str">
        <f>IF('DATA - Follow-Up'!V22="Yes",1,IF('DATA - Follow-Up'!V22="No",2,""))</f>
        <v/>
      </c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 t="str">
        <f>IF('DATA - Follow-Up'!AR22="Relaxed",1,IF('DATA - Follow-Up'!AR22="Rushed",2,IF('DATA - Follow-Up'!AR22="Happy",3,IF('DATA - Follow-Up'!AR22="Tired",4,""))))</f>
        <v/>
      </c>
      <c r="AS22" s="178" t="str">
        <f>IF('DATA - Follow-Up'!AS22="Relaxed",1,IF('DATA - Follow-Up'!AS22="Rushed",2,IF('DATA - Follow-Up'!AS22="Happy",3,IF('DATA - Follow-Up'!AS22="Tired",4,""))))</f>
        <v/>
      </c>
      <c r="AT22" s="178" t="str">
        <f>IF('DATA - Follow-Up'!AT22="less driving",1,IF('DATA - Follow-Up'!AT22="less driving (e.g. more carpooling, walking, cycling, taking public transit, etc.)",1,IF('DATA - Follow-Up'!AT22="not changed",2,IF('DATA - Follow-Up'!AT22="no changed",2,IF('DATA - Follow-Up'!AT22="more driving",3, "")))))</f>
        <v/>
      </c>
      <c r="AU22" s="275"/>
      <c r="AV22" s="275"/>
      <c r="AW22" s="275"/>
      <c r="AX22" s="275"/>
      <c r="AY22" s="275"/>
      <c r="AZ22" s="178" t="str">
        <f>IF('DATA - Follow-Up'!AZ22="less driving",1,IF('DATA - Follow-Up'!AZ22="less driving (e.g. more carpooling, walking, cycling, taking public transit, etc.)",1,IF('DATA - Follow-Up'!AZ22="not changed",2,IF('DATA - Follow-Up'!AZ22="more driving",3,""))))</f>
        <v/>
      </c>
      <c r="BA22" s="178"/>
      <c r="BB22" s="178"/>
      <c r="BC22" s="178"/>
      <c r="BD22" s="178"/>
      <c r="BE22" s="178"/>
      <c r="BF22" s="178" t="str">
        <f>IF('DATA - Follow-Up'!BF22="decreased",1,IF('DATA - Follow-Up'!BF22="not changed",2,IF('DATA - Follow-Up'!BF22="increased",3, "")))</f>
        <v/>
      </c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312" t="str">
        <f>IF('DATA - Follow-Up'!BQ22="Yes",1,IF('DATA - Follow-Up'!BQ22="No",2, ""))</f>
        <v/>
      </c>
      <c r="BR22" s="273"/>
      <c r="BS22" s="180"/>
      <c r="BT22" s="180"/>
    </row>
    <row r="23" spans="1:74" s="132" customFormat="1" ht="15" x14ac:dyDescent="0.3">
      <c r="A23" s="148"/>
      <c r="B23" s="149"/>
      <c r="C23" s="236" t="str">
        <f t="shared" si="0"/>
        <v/>
      </c>
      <c r="D23" s="178" t="str">
        <f>IF('DATA - Follow-Up'!D23="","",'DATA - Follow-Up'!D23)</f>
        <v/>
      </c>
      <c r="E23" s="178" t="str">
        <f>IF('DATA - Follow-Up'!E23="","",'DATA - Follow-Up'!E23)</f>
        <v/>
      </c>
      <c r="F23" s="178" t="str">
        <f>IF('DATA - Follow-Up'!F23="","",'DATA - Follow-Up'!F23)</f>
        <v/>
      </c>
      <c r="G23" s="178" t="str">
        <f>IF('DATA - Follow-Up'!G23="Yes",1,IF('DATA - Follow-Up'!G23="No",2,IF('DATA - Follow-Up'!G23="Not Sure",3, "")))</f>
        <v/>
      </c>
      <c r="H23" s="178" t="str">
        <f>IF('DATA - Follow-Up'!H23="","",INDEX(Codes,MATCH('DATA - Follow-Up'!H23,Modes,0)))</f>
        <v/>
      </c>
      <c r="I23" s="275"/>
      <c r="J23" s="178" t="str">
        <f>IF('DATA - Follow-Up'!J23="","",INDEX(Codes,MATCH('DATA - Follow-Up'!J23,Modes,0)))</f>
        <v/>
      </c>
      <c r="K23" s="178"/>
      <c r="L23" s="178" t="str">
        <f>IF('DATA - Follow-Up'!L23=0,"",IF('DATA - Follow-Up'!L23="","",'DATA - Follow-Up'!L23))</f>
        <v/>
      </c>
      <c r="M23" s="178" t="str">
        <f>IF('DATA - Follow-Up'!M23="Yes",1,IF('DATA - Follow-Up'!M23="No",2, ""))</f>
        <v/>
      </c>
      <c r="N23" s="178" t="str">
        <f>IF('DATA - Follow-Up'!N23="Yes",1,IF('DATA - Follow-Up'!N23="No",2,""))</f>
        <v/>
      </c>
      <c r="O23" s="178" t="str">
        <f>IF('DATA - Follow-Up'!O23="Relaxed",1,IF('DATA - Follow-Up'!O23="Rushed",2,IF('DATA - Follow-Up'!O23="Happy",3,IF('DATA - Follow-Up'!O23="Frustrated",4,IF('DATA - Follow-Up'!O23="Other (please specify)",5,IF('DATA - Follow-Up'!O23="Other",5,""))))))</f>
        <v/>
      </c>
      <c r="P23" s="178"/>
      <c r="Q23" s="178" t="str">
        <f>IF('DATA - Follow-Up'!Q23="","",'DATA - Follow-Up'!Q23)</f>
        <v/>
      </c>
      <c r="R23" s="178" t="str">
        <f>IF('DATA - Follow-Up'!R23="Boy",1,IF('DATA - Follow-Up'!R23="Girl",2, ""))</f>
        <v/>
      </c>
      <c r="S23" s="178" t="str">
        <f>IF('DATA - Follow-Up'!Q23="","", 'DATA - Follow-Up'!S23)</f>
        <v/>
      </c>
      <c r="T23" s="178" t="str">
        <f>IF('DATA - Follow-Up'!T23="Less than 0.5km",1,IF('DATA - Follow-Up'!T23="0.51 to 1.59km",2,IF('DATA - Follow-Up'!T23="1.6 to 3km",3,IF('DATA - Follow-Up'!T23="Over 3km",4,""))))</f>
        <v/>
      </c>
      <c r="U23" s="178" t="str">
        <f>IF('DATA - Follow-Up'!U23="STRONGLY AGREE",1,IF('DATA - Follow-Up'!U23="AGREE",2,IF('DATA - Follow-Up'!U23="DISAGREE",3,IF('DATA - Follow-Up'!U23="STRONGLY DISAGREE",4,""))))</f>
        <v/>
      </c>
      <c r="V23" s="178" t="str">
        <f>IF('DATA - Follow-Up'!V23="Yes",1,IF('DATA - Follow-Up'!V23="No",2,""))</f>
        <v/>
      </c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 t="str">
        <f>IF('DATA - Follow-Up'!AR23="Relaxed",1,IF('DATA - Follow-Up'!AR23="Rushed",2,IF('DATA - Follow-Up'!AR23="Happy",3,IF('DATA - Follow-Up'!AR23="Tired",4,""))))</f>
        <v/>
      </c>
      <c r="AS23" s="178" t="str">
        <f>IF('DATA - Follow-Up'!AS23="Relaxed",1,IF('DATA - Follow-Up'!AS23="Rushed",2,IF('DATA - Follow-Up'!AS23="Happy",3,IF('DATA - Follow-Up'!AS23="Tired",4,""))))</f>
        <v/>
      </c>
      <c r="AT23" s="178" t="str">
        <f>IF('DATA - Follow-Up'!AT23="less driving",1,IF('DATA - Follow-Up'!AT23="less driving (e.g. more carpooling, walking, cycling, taking public transit, etc.)",1,IF('DATA - Follow-Up'!AT23="not changed",2,IF('DATA - Follow-Up'!AT23="no changed",2,IF('DATA - Follow-Up'!AT23="more driving",3, "")))))</f>
        <v/>
      </c>
      <c r="AU23" s="275"/>
      <c r="AV23" s="275"/>
      <c r="AW23" s="275"/>
      <c r="AX23" s="275"/>
      <c r="AY23" s="275"/>
      <c r="AZ23" s="178" t="str">
        <f>IF('DATA - Follow-Up'!AZ23="less driving",1,IF('DATA - Follow-Up'!AZ23="less driving (e.g. more carpooling, walking, cycling, taking public transit, etc.)",1,IF('DATA - Follow-Up'!AZ23="not changed",2,IF('DATA - Follow-Up'!AZ23="more driving",3,""))))</f>
        <v/>
      </c>
      <c r="BA23" s="178"/>
      <c r="BB23" s="178"/>
      <c r="BC23" s="178"/>
      <c r="BD23" s="178"/>
      <c r="BE23" s="178"/>
      <c r="BF23" s="178" t="str">
        <f>IF('DATA - Follow-Up'!BF23="decreased",1,IF('DATA - Follow-Up'!BF23="not changed",2,IF('DATA - Follow-Up'!BF23="increased",3, "")))</f>
        <v/>
      </c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312" t="str">
        <f>IF('DATA - Follow-Up'!BQ23="Yes",1,IF('DATA - Follow-Up'!BQ23="No",2, ""))</f>
        <v/>
      </c>
      <c r="BR23" s="273"/>
      <c r="BS23" s="180"/>
      <c r="BT23" s="180"/>
    </row>
    <row r="24" spans="1:74" s="132" customFormat="1" ht="15" x14ac:dyDescent="0.3">
      <c r="A24" s="148"/>
      <c r="B24" s="149"/>
      <c r="C24" s="236" t="str">
        <f t="shared" si="0"/>
        <v/>
      </c>
      <c r="D24" s="178" t="str">
        <f>IF('DATA - Follow-Up'!D24="","",'DATA - Follow-Up'!D24)</f>
        <v/>
      </c>
      <c r="E24" s="178" t="str">
        <f>IF('DATA - Follow-Up'!E24="","",'DATA - Follow-Up'!E24)</f>
        <v/>
      </c>
      <c r="F24" s="178" t="str">
        <f>IF('DATA - Follow-Up'!F24="","",'DATA - Follow-Up'!F24)</f>
        <v/>
      </c>
      <c r="G24" s="178" t="str">
        <f>IF('DATA - Follow-Up'!G24="Yes",1,IF('DATA - Follow-Up'!G24="No",2,IF('DATA - Follow-Up'!G24="Not Sure",3, "")))</f>
        <v/>
      </c>
      <c r="H24" s="178" t="str">
        <f>IF('DATA - Follow-Up'!H24="","",INDEX(Codes,MATCH('DATA - Follow-Up'!H24,Modes,0)))</f>
        <v/>
      </c>
      <c r="I24" s="275"/>
      <c r="J24" s="178" t="str">
        <f>IF('DATA - Follow-Up'!J24="","",INDEX(Codes,MATCH('DATA - Follow-Up'!J24,Modes,0)))</f>
        <v/>
      </c>
      <c r="K24" s="178"/>
      <c r="L24" s="178" t="str">
        <f>IF('DATA - Follow-Up'!L24=0,"",IF('DATA - Follow-Up'!L24="","",'DATA - Follow-Up'!L24))</f>
        <v/>
      </c>
      <c r="M24" s="178" t="str">
        <f>IF('DATA - Follow-Up'!M24="Yes",1,IF('DATA - Follow-Up'!M24="No",2, ""))</f>
        <v/>
      </c>
      <c r="N24" s="178" t="str">
        <f>IF('DATA - Follow-Up'!N24="Yes",1,IF('DATA - Follow-Up'!N24="No",2,""))</f>
        <v/>
      </c>
      <c r="O24" s="178" t="str">
        <f>IF('DATA - Follow-Up'!O24="Relaxed",1,IF('DATA - Follow-Up'!O24="Rushed",2,IF('DATA - Follow-Up'!O24="Happy",3,IF('DATA - Follow-Up'!O24="Frustrated",4,IF('DATA - Follow-Up'!O24="Other (please specify)",5,IF('DATA - Follow-Up'!O24="Other",5,""))))))</f>
        <v/>
      </c>
      <c r="P24" s="178"/>
      <c r="Q24" s="178" t="str">
        <f>IF('DATA - Follow-Up'!Q24="","",'DATA - Follow-Up'!Q24)</f>
        <v/>
      </c>
      <c r="R24" s="178" t="str">
        <f>IF('DATA - Follow-Up'!R24="Boy",1,IF('DATA - Follow-Up'!R24="Girl",2, ""))</f>
        <v/>
      </c>
      <c r="S24" s="178" t="str">
        <f>IF('DATA - Follow-Up'!Q24="","", 'DATA - Follow-Up'!S24)</f>
        <v/>
      </c>
      <c r="T24" s="178" t="str">
        <f>IF('DATA - Follow-Up'!T24="Less than 0.5km",1,IF('DATA - Follow-Up'!T24="0.51 to 1.59km",2,IF('DATA - Follow-Up'!T24="1.6 to 3km",3,IF('DATA - Follow-Up'!T24="Over 3km",4,""))))</f>
        <v/>
      </c>
      <c r="U24" s="178" t="str">
        <f>IF('DATA - Follow-Up'!U24="STRONGLY AGREE",1,IF('DATA - Follow-Up'!U24="AGREE",2,IF('DATA - Follow-Up'!U24="DISAGREE",3,IF('DATA - Follow-Up'!U24="STRONGLY DISAGREE",4,""))))</f>
        <v/>
      </c>
      <c r="V24" s="178" t="str">
        <f>IF('DATA - Follow-Up'!V24="Yes",1,IF('DATA - Follow-Up'!V24="No",2,""))</f>
        <v/>
      </c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 t="str">
        <f>IF('DATA - Follow-Up'!AR24="Relaxed",1,IF('DATA - Follow-Up'!AR24="Rushed",2,IF('DATA - Follow-Up'!AR24="Happy",3,IF('DATA - Follow-Up'!AR24="Tired",4,""))))</f>
        <v/>
      </c>
      <c r="AS24" s="178" t="str">
        <f>IF('DATA - Follow-Up'!AS24="Relaxed",1,IF('DATA - Follow-Up'!AS24="Rushed",2,IF('DATA - Follow-Up'!AS24="Happy",3,IF('DATA - Follow-Up'!AS24="Tired",4,""))))</f>
        <v/>
      </c>
      <c r="AT24" s="178" t="str">
        <f>IF('DATA - Follow-Up'!AT24="less driving",1,IF('DATA - Follow-Up'!AT24="less driving (e.g. more carpooling, walking, cycling, taking public transit, etc.)",1,IF('DATA - Follow-Up'!AT24="not changed",2,IF('DATA - Follow-Up'!AT24="no changed",2,IF('DATA - Follow-Up'!AT24="more driving",3, "")))))</f>
        <v/>
      </c>
      <c r="AU24" s="275"/>
      <c r="AV24" s="275"/>
      <c r="AW24" s="275"/>
      <c r="AX24" s="275"/>
      <c r="AY24" s="275"/>
      <c r="AZ24" s="178" t="str">
        <f>IF('DATA - Follow-Up'!AZ24="less driving",1,IF('DATA - Follow-Up'!AZ24="less driving (e.g. more carpooling, walking, cycling, taking public transit, etc.)",1,IF('DATA - Follow-Up'!AZ24="not changed",2,IF('DATA - Follow-Up'!AZ24="more driving",3,""))))</f>
        <v/>
      </c>
      <c r="BA24" s="178"/>
      <c r="BB24" s="178"/>
      <c r="BC24" s="178"/>
      <c r="BD24" s="178"/>
      <c r="BE24" s="178"/>
      <c r="BF24" s="178" t="str">
        <f>IF('DATA - Follow-Up'!BF24="decreased",1,IF('DATA - Follow-Up'!BF24="not changed",2,IF('DATA - Follow-Up'!BF24="increased",3, "")))</f>
        <v/>
      </c>
      <c r="BG24" s="178"/>
      <c r="BH24" s="178"/>
      <c r="BI24" s="178"/>
      <c r="BJ24" s="178"/>
      <c r="BK24" s="178"/>
      <c r="BL24" s="178"/>
      <c r="BM24" s="178"/>
      <c r="BN24" s="178"/>
      <c r="BO24" s="178"/>
      <c r="BP24" s="178"/>
      <c r="BQ24" s="312" t="str">
        <f>IF('DATA - Follow-Up'!BQ24="Yes",1,IF('DATA - Follow-Up'!BQ24="No",2, ""))</f>
        <v/>
      </c>
      <c r="BR24" s="273"/>
      <c r="BS24" s="180"/>
      <c r="BT24" s="180"/>
    </row>
    <row r="25" spans="1:74" s="132" customFormat="1" ht="15" x14ac:dyDescent="0.3">
      <c r="A25" s="148"/>
      <c r="B25" s="149"/>
      <c r="C25" s="236" t="str">
        <f t="shared" si="0"/>
        <v/>
      </c>
      <c r="D25" s="178" t="str">
        <f>IF('DATA - Follow-Up'!D25="","",'DATA - Follow-Up'!D25)</f>
        <v/>
      </c>
      <c r="E25" s="178" t="str">
        <f>IF('DATA - Follow-Up'!E25="","",'DATA - Follow-Up'!E25)</f>
        <v/>
      </c>
      <c r="F25" s="178" t="str">
        <f>IF('DATA - Follow-Up'!F25="","",'DATA - Follow-Up'!F25)</f>
        <v/>
      </c>
      <c r="G25" s="178" t="str">
        <f>IF('DATA - Follow-Up'!G25="Yes",1,IF('DATA - Follow-Up'!G25="No",2,IF('DATA - Follow-Up'!G25="Not Sure",3, "")))</f>
        <v/>
      </c>
      <c r="H25" s="178" t="str">
        <f>IF('DATA - Follow-Up'!H25="","",INDEX(Codes,MATCH('DATA - Follow-Up'!H25,Modes,0)))</f>
        <v/>
      </c>
      <c r="I25" s="275"/>
      <c r="J25" s="178" t="str">
        <f>IF('DATA - Follow-Up'!J25="","",INDEX(Codes,MATCH('DATA - Follow-Up'!J25,Modes,0)))</f>
        <v/>
      </c>
      <c r="K25" s="178"/>
      <c r="L25" s="178" t="str">
        <f>IF('DATA - Follow-Up'!L25=0,"",IF('DATA - Follow-Up'!L25="","",'DATA - Follow-Up'!L25))</f>
        <v/>
      </c>
      <c r="M25" s="178" t="str">
        <f>IF('DATA - Follow-Up'!M25="Yes",1,IF('DATA - Follow-Up'!M25="No",2, ""))</f>
        <v/>
      </c>
      <c r="N25" s="178" t="str">
        <f>IF('DATA - Follow-Up'!N25="Yes",1,IF('DATA - Follow-Up'!N25="No",2,""))</f>
        <v/>
      </c>
      <c r="O25" s="178" t="str">
        <f>IF('DATA - Follow-Up'!O25="Relaxed",1,IF('DATA - Follow-Up'!O25="Rushed",2,IF('DATA - Follow-Up'!O25="Happy",3,IF('DATA - Follow-Up'!O25="Frustrated",4,IF('DATA - Follow-Up'!O25="Other (please specify)",5,IF('DATA - Follow-Up'!O25="Other",5,""))))))</f>
        <v/>
      </c>
      <c r="P25" s="178"/>
      <c r="Q25" s="178" t="str">
        <f>IF('DATA - Follow-Up'!Q25="","",'DATA - Follow-Up'!Q25)</f>
        <v/>
      </c>
      <c r="R25" s="178" t="str">
        <f>IF('DATA - Follow-Up'!R25="Boy",1,IF('DATA - Follow-Up'!R25="Girl",2, ""))</f>
        <v/>
      </c>
      <c r="S25" s="178" t="str">
        <f>IF('DATA - Follow-Up'!Q25="","", 'DATA - Follow-Up'!S25)</f>
        <v/>
      </c>
      <c r="T25" s="178" t="str">
        <f>IF('DATA - Follow-Up'!T25="Less than 0.5km",1,IF('DATA - Follow-Up'!T25="0.51 to 1.59km",2,IF('DATA - Follow-Up'!T25="1.6 to 3km",3,IF('DATA - Follow-Up'!T25="Over 3km",4,""))))</f>
        <v/>
      </c>
      <c r="U25" s="178" t="str">
        <f>IF('DATA - Follow-Up'!U25="STRONGLY AGREE",1,IF('DATA - Follow-Up'!U25="AGREE",2,IF('DATA - Follow-Up'!U25="DISAGREE",3,IF('DATA - Follow-Up'!U25="STRONGLY DISAGREE",4,""))))</f>
        <v/>
      </c>
      <c r="V25" s="178" t="str">
        <f>IF('DATA - Follow-Up'!V25="Yes",1,IF('DATA - Follow-Up'!V25="No",2,""))</f>
        <v/>
      </c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 t="str">
        <f>IF('DATA - Follow-Up'!AR25="Relaxed",1,IF('DATA - Follow-Up'!AR25="Rushed",2,IF('DATA - Follow-Up'!AR25="Happy",3,IF('DATA - Follow-Up'!AR25="Tired",4,""))))</f>
        <v/>
      </c>
      <c r="AS25" s="178" t="str">
        <f>IF('DATA - Follow-Up'!AS25="Relaxed",1,IF('DATA - Follow-Up'!AS25="Rushed",2,IF('DATA - Follow-Up'!AS25="Happy",3,IF('DATA - Follow-Up'!AS25="Tired",4,""))))</f>
        <v/>
      </c>
      <c r="AT25" s="178" t="str">
        <f>IF('DATA - Follow-Up'!AT25="less driving",1,IF('DATA - Follow-Up'!AT25="less driving (e.g. more carpooling, walking, cycling, taking public transit, etc.)",1,IF('DATA - Follow-Up'!AT25="not changed",2,IF('DATA - Follow-Up'!AT25="no changed",2,IF('DATA - Follow-Up'!AT25="more driving",3, "")))))</f>
        <v/>
      </c>
      <c r="AU25" s="275"/>
      <c r="AV25" s="275"/>
      <c r="AW25" s="275"/>
      <c r="AX25" s="275"/>
      <c r="AY25" s="275"/>
      <c r="AZ25" s="178" t="str">
        <f>IF('DATA - Follow-Up'!AZ25="less driving",1,IF('DATA - Follow-Up'!AZ25="less driving (e.g. more carpooling, walking, cycling, taking public transit, etc.)",1,IF('DATA - Follow-Up'!AZ25="not changed",2,IF('DATA - Follow-Up'!AZ25="more driving",3,""))))</f>
        <v/>
      </c>
      <c r="BA25" s="178"/>
      <c r="BB25" s="178"/>
      <c r="BC25" s="178"/>
      <c r="BD25" s="178"/>
      <c r="BE25" s="178"/>
      <c r="BF25" s="178" t="str">
        <f>IF('DATA - Follow-Up'!BF25="decreased",1,IF('DATA - Follow-Up'!BF25="not changed",2,IF('DATA - Follow-Up'!BF25="increased",3, "")))</f>
        <v/>
      </c>
      <c r="BG25" s="178"/>
      <c r="BH25" s="178"/>
      <c r="BI25" s="178"/>
      <c r="BJ25" s="178"/>
      <c r="BK25" s="178"/>
      <c r="BL25" s="178"/>
      <c r="BM25" s="178"/>
      <c r="BN25" s="178"/>
      <c r="BO25" s="178"/>
      <c r="BP25" s="178"/>
      <c r="BQ25" s="312" t="str">
        <f>IF('DATA - Follow-Up'!BQ25="Yes",1,IF('DATA - Follow-Up'!BQ25="No",2, ""))</f>
        <v/>
      </c>
      <c r="BR25" s="273"/>
      <c r="BS25" s="180"/>
      <c r="BT25" s="180"/>
    </row>
    <row r="26" spans="1:74" s="132" customFormat="1" ht="15" x14ac:dyDescent="0.3">
      <c r="A26" s="148"/>
      <c r="B26" s="149"/>
      <c r="C26" s="236" t="str">
        <f t="shared" si="0"/>
        <v/>
      </c>
      <c r="D26" s="178" t="str">
        <f>IF('DATA - Follow-Up'!D26="","",'DATA - Follow-Up'!D26)</f>
        <v/>
      </c>
      <c r="E26" s="178" t="str">
        <f>IF('DATA - Follow-Up'!E26="","",'DATA - Follow-Up'!E26)</f>
        <v/>
      </c>
      <c r="F26" s="178" t="str">
        <f>IF('DATA - Follow-Up'!F26="","",'DATA - Follow-Up'!F26)</f>
        <v/>
      </c>
      <c r="G26" s="178" t="str">
        <f>IF('DATA - Follow-Up'!G26="Yes",1,IF('DATA - Follow-Up'!G26="No",2,IF('DATA - Follow-Up'!G26="Not Sure",3, "")))</f>
        <v/>
      </c>
      <c r="H26" s="178" t="str">
        <f>IF('DATA - Follow-Up'!H26="","",INDEX(Codes,MATCH('DATA - Follow-Up'!H26,Modes,0)))</f>
        <v/>
      </c>
      <c r="I26" s="275"/>
      <c r="J26" s="178" t="str">
        <f>IF('DATA - Follow-Up'!J26="","",INDEX(Codes,MATCH('DATA - Follow-Up'!J26,Modes,0)))</f>
        <v/>
      </c>
      <c r="K26" s="178"/>
      <c r="L26" s="178" t="str">
        <f>IF('DATA - Follow-Up'!L26=0,"",IF('DATA - Follow-Up'!L26="","",'DATA - Follow-Up'!L26))</f>
        <v/>
      </c>
      <c r="M26" s="178" t="str">
        <f>IF('DATA - Follow-Up'!M26="Yes",1,IF('DATA - Follow-Up'!M26="No",2, ""))</f>
        <v/>
      </c>
      <c r="N26" s="178" t="str">
        <f>IF('DATA - Follow-Up'!N26="Yes",1,IF('DATA - Follow-Up'!N26="No",2,""))</f>
        <v/>
      </c>
      <c r="O26" s="178" t="str">
        <f>IF('DATA - Follow-Up'!O26="Relaxed",1,IF('DATA - Follow-Up'!O26="Rushed",2,IF('DATA - Follow-Up'!O26="Happy",3,IF('DATA - Follow-Up'!O26="Frustrated",4,IF('DATA - Follow-Up'!O26="Other (please specify)",5,IF('DATA - Follow-Up'!O26="Other",5,""))))))</f>
        <v/>
      </c>
      <c r="P26" s="178"/>
      <c r="Q26" s="178" t="str">
        <f>IF('DATA - Follow-Up'!Q26="","",'DATA - Follow-Up'!Q26)</f>
        <v/>
      </c>
      <c r="R26" s="178" t="str">
        <f>IF('DATA - Follow-Up'!R26="Boy",1,IF('DATA - Follow-Up'!R26="Girl",2, ""))</f>
        <v/>
      </c>
      <c r="S26" s="178" t="str">
        <f>IF('DATA - Follow-Up'!Q26="","", 'DATA - Follow-Up'!S26)</f>
        <v/>
      </c>
      <c r="T26" s="178" t="str">
        <f>IF('DATA - Follow-Up'!T26="Less than 0.5km",1,IF('DATA - Follow-Up'!T26="0.51 to 1.59km",2,IF('DATA - Follow-Up'!T26="1.6 to 3km",3,IF('DATA - Follow-Up'!T26="Over 3km",4,""))))</f>
        <v/>
      </c>
      <c r="U26" s="178" t="str">
        <f>IF('DATA - Follow-Up'!U26="STRONGLY AGREE",1,IF('DATA - Follow-Up'!U26="AGREE",2,IF('DATA - Follow-Up'!U26="DISAGREE",3,IF('DATA - Follow-Up'!U26="STRONGLY DISAGREE",4,""))))</f>
        <v/>
      </c>
      <c r="V26" s="178" t="str">
        <f>IF('DATA - Follow-Up'!V26="Yes",1,IF('DATA - Follow-Up'!V26="No",2,""))</f>
        <v/>
      </c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 t="str">
        <f>IF('DATA - Follow-Up'!AR26="Relaxed",1,IF('DATA - Follow-Up'!AR26="Rushed",2,IF('DATA - Follow-Up'!AR26="Happy",3,IF('DATA - Follow-Up'!AR26="Tired",4,""))))</f>
        <v/>
      </c>
      <c r="AS26" s="178" t="str">
        <f>IF('DATA - Follow-Up'!AS26="Relaxed",1,IF('DATA - Follow-Up'!AS26="Rushed",2,IF('DATA - Follow-Up'!AS26="Happy",3,IF('DATA - Follow-Up'!AS26="Tired",4,""))))</f>
        <v/>
      </c>
      <c r="AT26" s="178" t="str">
        <f>IF('DATA - Follow-Up'!AT26="less driving",1,IF('DATA - Follow-Up'!AT26="less driving (e.g. more carpooling, walking, cycling, taking public transit, etc.)",1,IF('DATA - Follow-Up'!AT26="not changed",2,IF('DATA - Follow-Up'!AT26="no changed",2,IF('DATA - Follow-Up'!AT26="more driving",3, "")))))</f>
        <v/>
      </c>
      <c r="AU26" s="275"/>
      <c r="AV26" s="275"/>
      <c r="AW26" s="275"/>
      <c r="AX26" s="275"/>
      <c r="AY26" s="275"/>
      <c r="AZ26" s="178" t="str">
        <f>IF('DATA - Follow-Up'!AZ26="less driving",1,IF('DATA - Follow-Up'!AZ26="less driving (e.g. more carpooling, walking, cycling, taking public transit, etc.)",1,IF('DATA - Follow-Up'!AZ26="not changed",2,IF('DATA - Follow-Up'!AZ26="more driving",3,""))))</f>
        <v/>
      </c>
      <c r="BA26" s="178"/>
      <c r="BB26" s="178"/>
      <c r="BC26" s="178"/>
      <c r="BD26" s="178"/>
      <c r="BE26" s="178"/>
      <c r="BF26" s="178" t="str">
        <f>IF('DATA - Follow-Up'!BF26="decreased",1,IF('DATA - Follow-Up'!BF26="not changed",2,IF('DATA - Follow-Up'!BF26="increased",3, "")))</f>
        <v/>
      </c>
      <c r="BG26" s="178"/>
      <c r="BH26" s="178"/>
      <c r="BI26" s="178"/>
      <c r="BJ26" s="178"/>
      <c r="BK26" s="178"/>
      <c r="BL26" s="178"/>
      <c r="BM26" s="178"/>
      <c r="BN26" s="178"/>
      <c r="BO26" s="178"/>
      <c r="BP26" s="178"/>
      <c r="BQ26" s="312" t="str">
        <f>IF('DATA - Follow-Up'!BQ26="Yes",1,IF('DATA - Follow-Up'!BQ26="No",2, ""))</f>
        <v/>
      </c>
      <c r="BR26" s="273"/>
      <c r="BS26" s="180"/>
      <c r="BT26" s="180"/>
    </row>
    <row r="27" spans="1:74" s="132" customFormat="1" ht="15" x14ac:dyDescent="0.3">
      <c r="A27" s="148"/>
      <c r="B27" s="149"/>
      <c r="C27" s="236" t="str">
        <f t="shared" si="0"/>
        <v/>
      </c>
      <c r="D27" s="178" t="str">
        <f>IF('DATA - Follow-Up'!D27="","",'DATA - Follow-Up'!D27)</f>
        <v/>
      </c>
      <c r="E27" s="178" t="str">
        <f>IF('DATA - Follow-Up'!E27="","",'DATA - Follow-Up'!E27)</f>
        <v/>
      </c>
      <c r="F27" s="178" t="str">
        <f>IF('DATA - Follow-Up'!F27="","",'DATA - Follow-Up'!F27)</f>
        <v/>
      </c>
      <c r="G27" s="178" t="str">
        <f>IF('DATA - Follow-Up'!G27="Yes",1,IF('DATA - Follow-Up'!G27="No",2,IF('DATA - Follow-Up'!G27="Not Sure",3, "")))</f>
        <v/>
      </c>
      <c r="H27" s="178" t="str">
        <f>IF('DATA - Follow-Up'!H27="","",INDEX(Codes,MATCH('DATA - Follow-Up'!H27,Modes,0)))</f>
        <v/>
      </c>
      <c r="I27" s="275"/>
      <c r="J27" s="178" t="str">
        <f>IF('DATA - Follow-Up'!J27="","",INDEX(Codes,MATCH('DATA - Follow-Up'!J27,Modes,0)))</f>
        <v/>
      </c>
      <c r="K27" s="178"/>
      <c r="L27" s="178" t="str">
        <f>IF('DATA - Follow-Up'!L27=0,"",IF('DATA - Follow-Up'!L27="","",'DATA - Follow-Up'!L27))</f>
        <v/>
      </c>
      <c r="M27" s="178" t="str">
        <f>IF('DATA - Follow-Up'!M27="Yes",1,IF('DATA - Follow-Up'!M27="No",2, ""))</f>
        <v/>
      </c>
      <c r="N27" s="178" t="str">
        <f>IF('DATA - Follow-Up'!N27="Yes",1,IF('DATA - Follow-Up'!N27="No",2,""))</f>
        <v/>
      </c>
      <c r="O27" s="178" t="str">
        <f>IF('DATA - Follow-Up'!O27="Relaxed",1,IF('DATA - Follow-Up'!O27="Rushed",2,IF('DATA - Follow-Up'!O27="Happy",3,IF('DATA - Follow-Up'!O27="Frustrated",4,IF('DATA - Follow-Up'!O27="Other (please specify)",5,IF('DATA - Follow-Up'!O27="Other",5,""))))))</f>
        <v/>
      </c>
      <c r="P27" s="178"/>
      <c r="Q27" s="178" t="str">
        <f>IF('DATA - Follow-Up'!Q27="","",'DATA - Follow-Up'!Q27)</f>
        <v/>
      </c>
      <c r="R27" s="178" t="str">
        <f>IF('DATA - Follow-Up'!R27="Boy",1,IF('DATA - Follow-Up'!R27="Girl",2, ""))</f>
        <v/>
      </c>
      <c r="S27" s="178" t="str">
        <f>IF('DATA - Follow-Up'!Q27="","", 'DATA - Follow-Up'!S27)</f>
        <v/>
      </c>
      <c r="T27" s="178" t="str">
        <f>IF('DATA - Follow-Up'!T27="Less than 0.5km",1,IF('DATA - Follow-Up'!T27="0.51 to 1.59km",2,IF('DATA - Follow-Up'!T27="1.6 to 3km",3,IF('DATA - Follow-Up'!T27="Over 3km",4,""))))</f>
        <v/>
      </c>
      <c r="U27" s="178" t="str">
        <f>IF('DATA - Follow-Up'!U27="STRONGLY AGREE",1,IF('DATA - Follow-Up'!U27="AGREE",2,IF('DATA - Follow-Up'!U27="DISAGREE",3,IF('DATA - Follow-Up'!U27="STRONGLY DISAGREE",4,""))))</f>
        <v/>
      </c>
      <c r="V27" s="178" t="str">
        <f>IF('DATA - Follow-Up'!V27="Yes",1,IF('DATA - Follow-Up'!V27="No",2,""))</f>
        <v/>
      </c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 t="str">
        <f>IF('DATA - Follow-Up'!AR27="Relaxed",1,IF('DATA - Follow-Up'!AR27="Rushed",2,IF('DATA - Follow-Up'!AR27="Happy",3,IF('DATA - Follow-Up'!AR27="Tired",4,""))))</f>
        <v/>
      </c>
      <c r="AS27" s="178" t="str">
        <f>IF('DATA - Follow-Up'!AS27="Relaxed",1,IF('DATA - Follow-Up'!AS27="Rushed",2,IF('DATA - Follow-Up'!AS27="Happy",3,IF('DATA - Follow-Up'!AS27="Tired",4,""))))</f>
        <v/>
      </c>
      <c r="AT27" s="178" t="str">
        <f>IF('DATA - Follow-Up'!AT27="less driving",1,IF('DATA - Follow-Up'!AT27="less driving (e.g. more carpooling, walking, cycling, taking public transit, etc.)",1,IF('DATA - Follow-Up'!AT27="not changed",2,IF('DATA - Follow-Up'!AT27="no changed",2,IF('DATA - Follow-Up'!AT27="more driving",3, "")))))</f>
        <v/>
      </c>
      <c r="AU27" s="275"/>
      <c r="AV27" s="275"/>
      <c r="AW27" s="275"/>
      <c r="AX27" s="275"/>
      <c r="AY27" s="275"/>
      <c r="AZ27" s="178" t="str">
        <f>IF('DATA - Follow-Up'!AZ27="less driving",1,IF('DATA - Follow-Up'!AZ27="less driving (e.g. more carpooling, walking, cycling, taking public transit, etc.)",1,IF('DATA - Follow-Up'!AZ27="not changed",2,IF('DATA - Follow-Up'!AZ27="more driving",3,""))))</f>
        <v/>
      </c>
      <c r="BA27" s="178"/>
      <c r="BB27" s="178"/>
      <c r="BC27" s="178"/>
      <c r="BD27" s="178"/>
      <c r="BE27" s="178"/>
      <c r="BF27" s="178" t="str">
        <f>IF('DATA - Follow-Up'!BF27="decreased",1,IF('DATA - Follow-Up'!BF27="not changed",2,IF('DATA - Follow-Up'!BF27="increased",3, "")))</f>
        <v/>
      </c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312" t="str">
        <f>IF('DATA - Follow-Up'!BQ27="Yes",1,IF('DATA - Follow-Up'!BQ27="No",2, ""))</f>
        <v/>
      </c>
      <c r="BR27" s="273"/>
      <c r="BS27" s="180"/>
      <c r="BT27" s="180"/>
    </row>
    <row r="28" spans="1:74" s="132" customFormat="1" ht="15" x14ac:dyDescent="0.3">
      <c r="A28" s="148"/>
      <c r="B28" s="149"/>
      <c r="C28" s="236" t="str">
        <f t="shared" si="0"/>
        <v/>
      </c>
      <c r="D28" s="178" t="str">
        <f>IF('DATA - Follow-Up'!D28="","",'DATA - Follow-Up'!D28)</f>
        <v/>
      </c>
      <c r="E28" s="178" t="str">
        <f>IF('DATA - Follow-Up'!E28="","",'DATA - Follow-Up'!E28)</f>
        <v/>
      </c>
      <c r="F28" s="178" t="str">
        <f>IF('DATA - Follow-Up'!F28="","",'DATA - Follow-Up'!F28)</f>
        <v/>
      </c>
      <c r="G28" s="178" t="str">
        <f>IF('DATA - Follow-Up'!G28="Yes",1,IF('DATA - Follow-Up'!G28="No",2,IF('DATA - Follow-Up'!G28="Not Sure",3, "")))</f>
        <v/>
      </c>
      <c r="H28" s="178" t="str">
        <f>IF('DATA - Follow-Up'!H28="","",INDEX(Codes,MATCH('DATA - Follow-Up'!H28,Modes,0)))</f>
        <v/>
      </c>
      <c r="I28" s="275"/>
      <c r="J28" s="178" t="str">
        <f>IF('DATA - Follow-Up'!J28="","",INDEX(Codes,MATCH('DATA - Follow-Up'!J28,Modes,0)))</f>
        <v/>
      </c>
      <c r="K28" s="178"/>
      <c r="L28" s="178" t="str">
        <f>IF('DATA - Follow-Up'!L28=0,"",IF('DATA - Follow-Up'!L28="","",'DATA - Follow-Up'!L28))</f>
        <v/>
      </c>
      <c r="M28" s="178" t="str">
        <f>IF('DATA - Follow-Up'!M28="Yes",1,IF('DATA - Follow-Up'!M28="No",2, ""))</f>
        <v/>
      </c>
      <c r="N28" s="178" t="str">
        <f>IF('DATA - Follow-Up'!N28="Yes",1,IF('DATA - Follow-Up'!N28="No",2,""))</f>
        <v/>
      </c>
      <c r="O28" s="178" t="str">
        <f>IF('DATA - Follow-Up'!O28="Relaxed",1,IF('DATA - Follow-Up'!O28="Rushed",2,IF('DATA - Follow-Up'!O28="Happy",3,IF('DATA - Follow-Up'!O28="Frustrated",4,IF('DATA - Follow-Up'!O28="Other (please specify)",5,IF('DATA - Follow-Up'!O28="Other",5,""))))))</f>
        <v/>
      </c>
      <c r="P28" s="178"/>
      <c r="Q28" s="178" t="str">
        <f>IF('DATA - Follow-Up'!Q28="","",'DATA - Follow-Up'!Q28)</f>
        <v/>
      </c>
      <c r="R28" s="178" t="str">
        <f>IF('DATA - Follow-Up'!R28="Boy",1,IF('DATA - Follow-Up'!R28="Girl",2, ""))</f>
        <v/>
      </c>
      <c r="S28" s="178" t="str">
        <f>IF('DATA - Follow-Up'!Q28="","", 'DATA - Follow-Up'!S28)</f>
        <v/>
      </c>
      <c r="T28" s="178" t="str">
        <f>IF('DATA - Follow-Up'!T28="Less than 0.5km",1,IF('DATA - Follow-Up'!T28="0.51 to 1.59km",2,IF('DATA - Follow-Up'!T28="1.6 to 3km",3,IF('DATA - Follow-Up'!T28="Over 3km",4,""))))</f>
        <v/>
      </c>
      <c r="U28" s="178" t="str">
        <f>IF('DATA - Follow-Up'!U28="STRONGLY AGREE",1,IF('DATA - Follow-Up'!U28="AGREE",2,IF('DATA - Follow-Up'!U28="DISAGREE",3,IF('DATA - Follow-Up'!U28="STRONGLY DISAGREE",4,""))))</f>
        <v/>
      </c>
      <c r="V28" s="178" t="str">
        <f>IF('DATA - Follow-Up'!V28="Yes",1,IF('DATA - Follow-Up'!V28="No",2,""))</f>
        <v/>
      </c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 t="str">
        <f>IF('DATA - Follow-Up'!AR28="Relaxed",1,IF('DATA - Follow-Up'!AR28="Rushed",2,IF('DATA - Follow-Up'!AR28="Happy",3,IF('DATA - Follow-Up'!AR28="Tired",4,""))))</f>
        <v/>
      </c>
      <c r="AS28" s="178" t="str">
        <f>IF('DATA - Follow-Up'!AS28="Relaxed",1,IF('DATA - Follow-Up'!AS28="Rushed",2,IF('DATA - Follow-Up'!AS28="Happy",3,IF('DATA - Follow-Up'!AS28="Tired",4,""))))</f>
        <v/>
      </c>
      <c r="AT28" s="178" t="str">
        <f>IF('DATA - Follow-Up'!AT28="less driving",1,IF('DATA - Follow-Up'!AT28="less driving (e.g. more carpooling, walking, cycling, taking public transit, etc.)",1,IF('DATA - Follow-Up'!AT28="not changed",2,IF('DATA - Follow-Up'!AT28="no changed",2,IF('DATA - Follow-Up'!AT28="more driving",3, "")))))</f>
        <v/>
      </c>
      <c r="AU28" s="275"/>
      <c r="AV28" s="275"/>
      <c r="AW28" s="275"/>
      <c r="AX28" s="275"/>
      <c r="AY28" s="275"/>
      <c r="AZ28" s="178" t="str">
        <f>IF('DATA - Follow-Up'!AZ28="less driving",1,IF('DATA - Follow-Up'!AZ28="less driving (e.g. more carpooling, walking, cycling, taking public transit, etc.)",1,IF('DATA - Follow-Up'!AZ28="not changed",2,IF('DATA - Follow-Up'!AZ28="more driving",3,""))))</f>
        <v/>
      </c>
      <c r="BA28" s="178"/>
      <c r="BB28" s="178"/>
      <c r="BC28" s="178"/>
      <c r="BD28" s="178"/>
      <c r="BE28" s="178"/>
      <c r="BF28" s="178" t="str">
        <f>IF('DATA - Follow-Up'!BF28="decreased",1,IF('DATA - Follow-Up'!BF28="not changed",2,IF('DATA - Follow-Up'!BF28="increased",3, "")))</f>
        <v/>
      </c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312" t="str">
        <f>IF('DATA - Follow-Up'!BQ28="Yes",1,IF('DATA - Follow-Up'!BQ28="No",2, ""))</f>
        <v/>
      </c>
      <c r="BR28" s="273"/>
      <c r="BS28" s="180"/>
      <c r="BT28" s="180"/>
    </row>
    <row r="29" spans="1:74" s="132" customFormat="1" ht="15" x14ac:dyDescent="0.3">
      <c r="A29" s="148"/>
      <c r="B29" s="149"/>
      <c r="C29" s="236" t="str">
        <f t="shared" si="0"/>
        <v/>
      </c>
      <c r="D29" s="178" t="str">
        <f>IF('DATA - Follow-Up'!D29="","",'DATA - Follow-Up'!D29)</f>
        <v/>
      </c>
      <c r="E29" s="178" t="str">
        <f>IF('DATA - Follow-Up'!E29="","",'DATA - Follow-Up'!E29)</f>
        <v/>
      </c>
      <c r="F29" s="178" t="str">
        <f>IF('DATA - Follow-Up'!F29="","",'DATA - Follow-Up'!F29)</f>
        <v/>
      </c>
      <c r="G29" s="178" t="str">
        <f>IF('DATA - Follow-Up'!G29="Yes",1,IF('DATA - Follow-Up'!G29="No",2,IF('DATA - Follow-Up'!G29="Not Sure",3, "")))</f>
        <v/>
      </c>
      <c r="H29" s="178" t="str">
        <f>IF('DATA - Follow-Up'!H29="","",INDEX(Codes,MATCH('DATA - Follow-Up'!H29,Modes,0)))</f>
        <v/>
      </c>
      <c r="I29" s="275"/>
      <c r="J29" s="178" t="str">
        <f>IF('DATA - Follow-Up'!J29="","",INDEX(Codes,MATCH('DATA - Follow-Up'!J29,Modes,0)))</f>
        <v/>
      </c>
      <c r="K29" s="178"/>
      <c r="L29" s="178" t="str">
        <f>IF('DATA - Follow-Up'!L29=0,"",IF('DATA - Follow-Up'!L29="","",'DATA - Follow-Up'!L29))</f>
        <v/>
      </c>
      <c r="M29" s="178" t="str">
        <f>IF('DATA - Follow-Up'!M29="Yes",1,IF('DATA - Follow-Up'!M29="No",2, ""))</f>
        <v/>
      </c>
      <c r="N29" s="178" t="str">
        <f>IF('DATA - Follow-Up'!N29="Yes",1,IF('DATA - Follow-Up'!N29="No",2,""))</f>
        <v/>
      </c>
      <c r="O29" s="178" t="str">
        <f>IF('DATA - Follow-Up'!O29="Relaxed",1,IF('DATA - Follow-Up'!O29="Rushed",2,IF('DATA - Follow-Up'!O29="Happy",3,IF('DATA - Follow-Up'!O29="Frustrated",4,IF('DATA - Follow-Up'!O29="Other (please specify)",5,IF('DATA - Follow-Up'!O29="Other",5,""))))))</f>
        <v/>
      </c>
      <c r="P29" s="178"/>
      <c r="Q29" s="178" t="str">
        <f>IF('DATA - Follow-Up'!Q29="","",'DATA - Follow-Up'!Q29)</f>
        <v/>
      </c>
      <c r="R29" s="178" t="str">
        <f>IF('DATA - Follow-Up'!R29="Boy",1,IF('DATA - Follow-Up'!R29="Girl",2, ""))</f>
        <v/>
      </c>
      <c r="S29" s="178" t="str">
        <f>IF('DATA - Follow-Up'!Q29="","", 'DATA - Follow-Up'!S29)</f>
        <v/>
      </c>
      <c r="T29" s="178" t="str">
        <f>IF('DATA - Follow-Up'!T29="Less than 0.5km",1,IF('DATA - Follow-Up'!T29="0.51 to 1.59km",2,IF('DATA - Follow-Up'!T29="1.6 to 3km",3,IF('DATA - Follow-Up'!T29="Over 3km",4,""))))</f>
        <v/>
      </c>
      <c r="U29" s="178" t="str">
        <f>IF('DATA - Follow-Up'!U29="STRONGLY AGREE",1,IF('DATA - Follow-Up'!U29="AGREE",2,IF('DATA - Follow-Up'!U29="DISAGREE",3,IF('DATA - Follow-Up'!U29="STRONGLY DISAGREE",4,""))))</f>
        <v/>
      </c>
      <c r="V29" s="178" t="str">
        <f>IF('DATA - Follow-Up'!V29="Yes",1,IF('DATA - Follow-Up'!V29="No",2,""))</f>
        <v/>
      </c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 t="str">
        <f>IF('DATA - Follow-Up'!AR29="Relaxed",1,IF('DATA - Follow-Up'!AR29="Rushed",2,IF('DATA - Follow-Up'!AR29="Happy",3,IF('DATA - Follow-Up'!AR29="Tired",4,""))))</f>
        <v/>
      </c>
      <c r="AS29" s="178" t="str">
        <f>IF('DATA - Follow-Up'!AS29="Relaxed",1,IF('DATA - Follow-Up'!AS29="Rushed",2,IF('DATA - Follow-Up'!AS29="Happy",3,IF('DATA - Follow-Up'!AS29="Tired",4,""))))</f>
        <v/>
      </c>
      <c r="AT29" s="178" t="str">
        <f>IF('DATA - Follow-Up'!AT29="less driving",1,IF('DATA - Follow-Up'!AT29="less driving (e.g. more carpooling, walking, cycling, taking public transit, etc.)",1,IF('DATA - Follow-Up'!AT29="not changed",2,IF('DATA - Follow-Up'!AT29="no changed",2,IF('DATA - Follow-Up'!AT29="more driving",3, "")))))</f>
        <v/>
      </c>
      <c r="AU29" s="275"/>
      <c r="AV29" s="275"/>
      <c r="AW29" s="275"/>
      <c r="AX29" s="275"/>
      <c r="AY29" s="275"/>
      <c r="AZ29" s="178" t="str">
        <f>IF('DATA - Follow-Up'!AZ29="less driving",1,IF('DATA - Follow-Up'!AZ29="less driving (e.g. more carpooling, walking, cycling, taking public transit, etc.)",1,IF('DATA - Follow-Up'!AZ29="not changed",2,IF('DATA - Follow-Up'!AZ29="more driving",3,""))))</f>
        <v/>
      </c>
      <c r="BA29" s="178"/>
      <c r="BB29" s="178"/>
      <c r="BC29" s="178"/>
      <c r="BD29" s="178"/>
      <c r="BE29" s="178"/>
      <c r="BF29" s="178" t="str">
        <f>IF('DATA - Follow-Up'!BF29="decreased",1,IF('DATA - Follow-Up'!BF29="not changed",2,IF('DATA - Follow-Up'!BF29="increased",3, "")))</f>
        <v/>
      </c>
      <c r="BG29" s="178"/>
      <c r="BH29" s="178"/>
      <c r="BI29" s="178"/>
      <c r="BJ29" s="178"/>
      <c r="BK29" s="178"/>
      <c r="BL29" s="178"/>
      <c r="BM29" s="178"/>
      <c r="BN29" s="178"/>
      <c r="BO29" s="178"/>
      <c r="BP29" s="178"/>
      <c r="BQ29" s="312" t="str">
        <f>IF('DATA - Follow-Up'!BQ29="Yes",1,IF('DATA - Follow-Up'!BQ29="No",2, ""))</f>
        <v/>
      </c>
      <c r="BR29" s="273"/>
      <c r="BS29" s="180"/>
      <c r="BT29" s="180"/>
    </row>
    <row r="30" spans="1:74" s="132" customFormat="1" ht="15" x14ac:dyDescent="0.3">
      <c r="A30" s="148"/>
      <c r="B30" s="149"/>
      <c r="C30" s="236" t="str">
        <f t="shared" si="0"/>
        <v/>
      </c>
      <c r="D30" s="178" t="str">
        <f>IF('DATA - Follow-Up'!D30="","",'DATA - Follow-Up'!D30)</f>
        <v/>
      </c>
      <c r="E30" s="178" t="str">
        <f>IF('DATA - Follow-Up'!E30="","",'DATA - Follow-Up'!E30)</f>
        <v/>
      </c>
      <c r="F30" s="178" t="str">
        <f>IF('DATA - Follow-Up'!F30="","",'DATA - Follow-Up'!F30)</f>
        <v/>
      </c>
      <c r="G30" s="178" t="str">
        <f>IF('DATA - Follow-Up'!G30="Yes",1,IF('DATA - Follow-Up'!G30="No",2,IF('DATA - Follow-Up'!G30="Not Sure",3, "")))</f>
        <v/>
      </c>
      <c r="H30" s="178" t="str">
        <f>IF('DATA - Follow-Up'!H30="","",INDEX(Codes,MATCH('DATA - Follow-Up'!H30,Modes,0)))</f>
        <v/>
      </c>
      <c r="I30" s="275"/>
      <c r="J30" s="178" t="str">
        <f>IF('DATA - Follow-Up'!J30="","",INDEX(Codes,MATCH('DATA - Follow-Up'!J30,Modes,0)))</f>
        <v/>
      </c>
      <c r="K30" s="178"/>
      <c r="L30" s="178" t="str">
        <f>IF('DATA - Follow-Up'!L30=0,"",IF('DATA - Follow-Up'!L30="","",'DATA - Follow-Up'!L30))</f>
        <v/>
      </c>
      <c r="M30" s="178" t="str">
        <f>IF('DATA - Follow-Up'!M30="Yes",1,IF('DATA - Follow-Up'!M30="No",2, ""))</f>
        <v/>
      </c>
      <c r="N30" s="178" t="str">
        <f>IF('DATA - Follow-Up'!N30="Yes",1,IF('DATA - Follow-Up'!N30="No",2,""))</f>
        <v/>
      </c>
      <c r="O30" s="178" t="str">
        <f>IF('DATA - Follow-Up'!O30="Relaxed",1,IF('DATA - Follow-Up'!O30="Rushed",2,IF('DATA - Follow-Up'!O30="Happy",3,IF('DATA - Follow-Up'!O30="Frustrated",4,IF('DATA - Follow-Up'!O30="Other (please specify)",5,IF('DATA - Follow-Up'!O30="Other",5,""))))))</f>
        <v/>
      </c>
      <c r="P30" s="178"/>
      <c r="Q30" s="178" t="str">
        <f>IF('DATA - Follow-Up'!Q30="","",'DATA - Follow-Up'!Q30)</f>
        <v/>
      </c>
      <c r="R30" s="178" t="str">
        <f>IF('DATA - Follow-Up'!R30="Boy",1,IF('DATA - Follow-Up'!R30="Girl",2, ""))</f>
        <v/>
      </c>
      <c r="S30" s="178" t="str">
        <f>IF('DATA - Follow-Up'!Q30="","", 'DATA - Follow-Up'!S30)</f>
        <v/>
      </c>
      <c r="T30" s="178" t="str">
        <f>IF('DATA - Follow-Up'!T30="Less than 0.5km",1,IF('DATA - Follow-Up'!T30="0.51 to 1.59km",2,IF('DATA - Follow-Up'!T30="1.6 to 3km",3,IF('DATA - Follow-Up'!T30="Over 3km",4,""))))</f>
        <v/>
      </c>
      <c r="U30" s="178" t="str">
        <f>IF('DATA - Follow-Up'!U30="STRONGLY AGREE",1,IF('DATA - Follow-Up'!U30="AGREE",2,IF('DATA - Follow-Up'!U30="DISAGREE",3,IF('DATA - Follow-Up'!U30="STRONGLY DISAGREE",4,""))))</f>
        <v/>
      </c>
      <c r="V30" s="178" t="str">
        <f>IF('DATA - Follow-Up'!V30="Yes",1,IF('DATA - Follow-Up'!V30="No",2,""))</f>
        <v/>
      </c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 t="str">
        <f>IF('DATA - Follow-Up'!AR30="Relaxed",1,IF('DATA - Follow-Up'!AR30="Rushed",2,IF('DATA - Follow-Up'!AR30="Happy",3,IF('DATA - Follow-Up'!AR30="Tired",4,""))))</f>
        <v/>
      </c>
      <c r="AS30" s="178" t="str">
        <f>IF('DATA - Follow-Up'!AS30="Relaxed",1,IF('DATA - Follow-Up'!AS30="Rushed",2,IF('DATA - Follow-Up'!AS30="Happy",3,IF('DATA - Follow-Up'!AS30="Tired",4,""))))</f>
        <v/>
      </c>
      <c r="AT30" s="178" t="str">
        <f>IF('DATA - Follow-Up'!AT30="less driving",1,IF('DATA - Follow-Up'!AT30="less driving (e.g. more carpooling, walking, cycling, taking public transit, etc.)",1,IF('DATA - Follow-Up'!AT30="not changed",2,IF('DATA - Follow-Up'!AT30="no changed",2,IF('DATA - Follow-Up'!AT30="more driving",3, "")))))</f>
        <v/>
      </c>
      <c r="AU30" s="275"/>
      <c r="AV30" s="275"/>
      <c r="AW30" s="275"/>
      <c r="AX30" s="275"/>
      <c r="AY30" s="275"/>
      <c r="AZ30" s="178" t="str">
        <f>IF('DATA - Follow-Up'!AZ30="less driving",1,IF('DATA - Follow-Up'!AZ30="less driving (e.g. more carpooling, walking, cycling, taking public transit, etc.)",1,IF('DATA - Follow-Up'!AZ30="not changed",2,IF('DATA - Follow-Up'!AZ30="more driving",3,""))))</f>
        <v/>
      </c>
      <c r="BA30" s="178"/>
      <c r="BB30" s="178"/>
      <c r="BC30" s="178"/>
      <c r="BD30" s="178"/>
      <c r="BE30" s="178"/>
      <c r="BF30" s="178" t="str">
        <f>IF('DATA - Follow-Up'!BF30="decreased",1,IF('DATA - Follow-Up'!BF30="not changed",2,IF('DATA - Follow-Up'!BF30="increased",3, "")))</f>
        <v/>
      </c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312" t="str">
        <f>IF('DATA - Follow-Up'!BQ30="Yes",1,IF('DATA - Follow-Up'!BQ30="No",2, ""))</f>
        <v/>
      </c>
      <c r="BR30" s="273"/>
      <c r="BS30" s="180"/>
      <c r="BT30" s="180"/>
    </row>
    <row r="31" spans="1:74" s="132" customFormat="1" ht="15" x14ac:dyDescent="0.3">
      <c r="A31" s="148"/>
      <c r="B31" s="149"/>
      <c r="C31" s="236" t="str">
        <f t="shared" si="0"/>
        <v/>
      </c>
      <c r="D31" s="178" t="str">
        <f>IF('DATA - Follow-Up'!D31="","",'DATA - Follow-Up'!D31)</f>
        <v/>
      </c>
      <c r="E31" s="178" t="str">
        <f>IF('DATA - Follow-Up'!E31="","",'DATA - Follow-Up'!E31)</f>
        <v/>
      </c>
      <c r="F31" s="178" t="str">
        <f>IF('DATA - Follow-Up'!F31="","",'DATA - Follow-Up'!F31)</f>
        <v/>
      </c>
      <c r="G31" s="178" t="str">
        <f>IF('DATA - Follow-Up'!G31="Yes",1,IF('DATA - Follow-Up'!G31="No",2,IF('DATA - Follow-Up'!G31="Not Sure",3, "")))</f>
        <v/>
      </c>
      <c r="H31" s="178" t="str">
        <f>IF('DATA - Follow-Up'!H31="","",INDEX(Codes,MATCH('DATA - Follow-Up'!H31,Modes,0)))</f>
        <v/>
      </c>
      <c r="I31" s="275"/>
      <c r="J31" s="178" t="str">
        <f>IF('DATA - Follow-Up'!J31="","",INDEX(Codes,MATCH('DATA - Follow-Up'!J31,Modes,0)))</f>
        <v/>
      </c>
      <c r="K31" s="178"/>
      <c r="L31" s="178" t="str">
        <f>IF('DATA - Follow-Up'!L31=0,"",IF('DATA - Follow-Up'!L31="","",'DATA - Follow-Up'!L31))</f>
        <v/>
      </c>
      <c r="M31" s="178" t="str">
        <f>IF('DATA - Follow-Up'!M31="Yes",1,IF('DATA - Follow-Up'!M31="No",2, ""))</f>
        <v/>
      </c>
      <c r="N31" s="178" t="str">
        <f>IF('DATA - Follow-Up'!N31="Yes",1,IF('DATA - Follow-Up'!N31="No",2,""))</f>
        <v/>
      </c>
      <c r="O31" s="178" t="str">
        <f>IF('DATA - Follow-Up'!O31="Relaxed",1,IF('DATA - Follow-Up'!O31="Rushed",2,IF('DATA - Follow-Up'!O31="Happy",3,IF('DATA - Follow-Up'!O31="Frustrated",4,IF('DATA - Follow-Up'!O31="Other (please specify)",5,IF('DATA - Follow-Up'!O31="Other",5,""))))))</f>
        <v/>
      </c>
      <c r="P31" s="178"/>
      <c r="Q31" s="178" t="str">
        <f>IF('DATA - Follow-Up'!Q31="","",'DATA - Follow-Up'!Q31)</f>
        <v/>
      </c>
      <c r="R31" s="178" t="str">
        <f>IF('DATA - Follow-Up'!R31="Boy",1,IF('DATA - Follow-Up'!R31="Girl",2, ""))</f>
        <v/>
      </c>
      <c r="S31" s="178" t="str">
        <f>IF('DATA - Follow-Up'!Q31="","", 'DATA - Follow-Up'!S31)</f>
        <v/>
      </c>
      <c r="T31" s="178" t="str">
        <f>IF('DATA - Follow-Up'!T31="Less than 0.5km",1,IF('DATA - Follow-Up'!T31="0.51 to 1.59km",2,IF('DATA - Follow-Up'!T31="1.6 to 3km",3,IF('DATA - Follow-Up'!T31="Over 3km",4,""))))</f>
        <v/>
      </c>
      <c r="U31" s="178" t="str">
        <f>IF('DATA - Follow-Up'!U31="STRONGLY AGREE",1,IF('DATA - Follow-Up'!U31="AGREE",2,IF('DATA - Follow-Up'!U31="DISAGREE",3,IF('DATA - Follow-Up'!U31="STRONGLY DISAGREE",4,""))))</f>
        <v/>
      </c>
      <c r="V31" s="178" t="str">
        <f>IF('DATA - Follow-Up'!V31="Yes",1,IF('DATA - Follow-Up'!V31="No",2,""))</f>
        <v/>
      </c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 t="str">
        <f>IF('DATA - Follow-Up'!AR31="Relaxed",1,IF('DATA - Follow-Up'!AR31="Rushed",2,IF('DATA - Follow-Up'!AR31="Happy",3,IF('DATA - Follow-Up'!AR31="Tired",4,""))))</f>
        <v/>
      </c>
      <c r="AS31" s="178" t="str">
        <f>IF('DATA - Follow-Up'!AS31="Relaxed",1,IF('DATA - Follow-Up'!AS31="Rushed",2,IF('DATA - Follow-Up'!AS31="Happy",3,IF('DATA - Follow-Up'!AS31="Tired",4,""))))</f>
        <v/>
      </c>
      <c r="AT31" s="178" t="str">
        <f>IF('DATA - Follow-Up'!AT31="less driving",1,IF('DATA - Follow-Up'!AT31="less driving (e.g. more carpooling, walking, cycling, taking public transit, etc.)",1,IF('DATA - Follow-Up'!AT31="not changed",2,IF('DATA - Follow-Up'!AT31="no changed",2,IF('DATA - Follow-Up'!AT31="more driving",3, "")))))</f>
        <v/>
      </c>
      <c r="AU31" s="275"/>
      <c r="AV31" s="275"/>
      <c r="AW31" s="275"/>
      <c r="AX31" s="275"/>
      <c r="AY31" s="275"/>
      <c r="AZ31" s="178" t="str">
        <f>IF('DATA - Follow-Up'!AZ31="less driving",1,IF('DATA - Follow-Up'!AZ31="less driving (e.g. more carpooling, walking, cycling, taking public transit, etc.)",1,IF('DATA - Follow-Up'!AZ31="not changed",2,IF('DATA - Follow-Up'!AZ31="more driving",3,""))))</f>
        <v/>
      </c>
      <c r="BA31" s="178"/>
      <c r="BB31" s="178"/>
      <c r="BC31" s="178"/>
      <c r="BD31" s="178"/>
      <c r="BE31" s="178"/>
      <c r="BF31" s="178" t="str">
        <f>IF('DATA - Follow-Up'!BF31="decreased",1,IF('DATA - Follow-Up'!BF31="not changed",2,IF('DATA - Follow-Up'!BF31="increased",3, "")))</f>
        <v/>
      </c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312" t="str">
        <f>IF('DATA - Follow-Up'!BQ31="Yes",1,IF('DATA - Follow-Up'!BQ31="No",2, ""))</f>
        <v/>
      </c>
      <c r="BR31" s="273"/>
      <c r="BS31" s="180"/>
      <c r="BT31" s="180"/>
      <c r="BV31" s="175"/>
    </row>
    <row r="32" spans="1:74" s="132" customFormat="1" ht="15" x14ac:dyDescent="0.3">
      <c r="A32" s="148"/>
      <c r="B32" s="149"/>
      <c r="C32" s="236" t="str">
        <f t="shared" si="0"/>
        <v/>
      </c>
      <c r="D32" s="178" t="str">
        <f>IF('DATA - Follow-Up'!D32="","",'DATA - Follow-Up'!D32)</f>
        <v/>
      </c>
      <c r="E32" s="178" t="str">
        <f>IF('DATA - Follow-Up'!E32="","",'DATA - Follow-Up'!E32)</f>
        <v/>
      </c>
      <c r="F32" s="178" t="str">
        <f>IF('DATA - Follow-Up'!F32="","",'DATA - Follow-Up'!F32)</f>
        <v/>
      </c>
      <c r="G32" s="178" t="str">
        <f>IF('DATA - Follow-Up'!G32="Yes",1,IF('DATA - Follow-Up'!G32="No",2,IF('DATA - Follow-Up'!G32="Not Sure",3, "")))</f>
        <v/>
      </c>
      <c r="H32" s="178" t="str">
        <f>IF('DATA - Follow-Up'!H32="","",INDEX(Codes,MATCH('DATA - Follow-Up'!H32,Modes,0)))</f>
        <v/>
      </c>
      <c r="I32" s="275"/>
      <c r="J32" s="178" t="str">
        <f>IF('DATA - Follow-Up'!J32="","",INDEX(Codes,MATCH('DATA - Follow-Up'!J32,Modes,0)))</f>
        <v/>
      </c>
      <c r="K32" s="178"/>
      <c r="L32" s="178" t="str">
        <f>IF('DATA - Follow-Up'!L32=0,"",IF('DATA - Follow-Up'!L32="","",'DATA - Follow-Up'!L32))</f>
        <v/>
      </c>
      <c r="M32" s="178" t="str">
        <f>IF('DATA - Follow-Up'!M32="Yes",1,IF('DATA - Follow-Up'!M32="No",2, ""))</f>
        <v/>
      </c>
      <c r="N32" s="178" t="str">
        <f>IF('DATA - Follow-Up'!N32="Yes",1,IF('DATA - Follow-Up'!N32="No",2,""))</f>
        <v/>
      </c>
      <c r="O32" s="178" t="str">
        <f>IF('DATA - Follow-Up'!O32="Relaxed",1,IF('DATA - Follow-Up'!O32="Rushed",2,IF('DATA - Follow-Up'!O32="Happy",3,IF('DATA - Follow-Up'!O32="Frustrated",4,IF('DATA - Follow-Up'!O32="Other (please specify)",5,IF('DATA - Follow-Up'!O32="Other",5,""))))))</f>
        <v/>
      </c>
      <c r="P32" s="178"/>
      <c r="Q32" s="178" t="str">
        <f>IF('DATA - Follow-Up'!Q32="","",'DATA - Follow-Up'!Q32)</f>
        <v/>
      </c>
      <c r="R32" s="178" t="str">
        <f>IF('DATA - Follow-Up'!R32="Boy",1,IF('DATA - Follow-Up'!R32="Girl",2, ""))</f>
        <v/>
      </c>
      <c r="S32" s="178" t="str">
        <f>IF('DATA - Follow-Up'!Q32="","", 'DATA - Follow-Up'!S32)</f>
        <v/>
      </c>
      <c r="T32" s="178" t="str">
        <f>IF('DATA - Follow-Up'!T32="Less than 0.5km",1,IF('DATA - Follow-Up'!T32="0.51 to 1.59km",2,IF('DATA - Follow-Up'!T32="1.6 to 3km",3,IF('DATA - Follow-Up'!T32="Over 3km",4,""))))</f>
        <v/>
      </c>
      <c r="U32" s="178" t="str">
        <f>IF('DATA - Follow-Up'!U32="STRONGLY AGREE",1,IF('DATA - Follow-Up'!U32="AGREE",2,IF('DATA - Follow-Up'!U32="DISAGREE",3,IF('DATA - Follow-Up'!U32="STRONGLY DISAGREE",4,""))))</f>
        <v/>
      </c>
      <c r="V32" s="178" t="str">
        <f>IF('DATA - Follow-Up'!V32="Yes",1,IF('DATA - Follow-Up'!V32="No",2,""))</f>
        <v/>
      </c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 t="str">
        <f>IF('DATA - Follow-Up'!AR32="Relaxed",1,IF('DATA - Follow-Up'!AR32="Rushed",2,IF('DATA - Follow-Up'!AR32="Happy",3,IF('DATA - Follow-Up'!AR32="Tired",4,""))))</f>
        <v/>
      </c>
      <c r="AS32" s="178" t="str">
        <f>IF('DATA - Follow-Up'!AS32="Relaxed",1,IF('DATA - Follow-Up'!AS32="Rushed",2,IF('DATA - Follow-Up'!AS32="Happy",3,IF('DATA - Follow-Up'!AS32="Tired",4,""))))</f>
        <v/>
      </c>
      <c r="AT32" s="178" t="str">
        <f>IF('DATA - Follow-Up'!AT32="less driving",1,IF('DATA - Follow-Up'!AT32="less driving (e.g. more carpooling, walking, cycling, taking public transit, etc.)",1,IF('DATA - Follow-Up'!AT32="not changed",2,IF('DATA - Follow-Up'!AT32="no changed",2,IF('DATA - Follow-Up'!AT32="more driving",3, "")))))</f>
        <v/>
      </c>
      <c r="AU32" s="275"/>
      <c r="AV32" s="275"/>
      <c r="AW32" s="275"/>
      <c r="AX32" s="275"/>
      <c r="AY32" s="275"/>
      <c r="AZ32" s="178" t="str">
        <f>IF('DATA - Follow-Up'!AZ32="less driving",1,IF('DATA - Follow-Up'!AZ32="less driving (e.g. more carpooling, walking, cycling, taking public transit, etc.)",1,IF('DATA - Follow-Up'!AZ32="not changed",2,IF('DATA - Follow-Up'!AZ32="more driving",3,""))))</f>
        <v/>
      </c>
      <c r="BA32" s="178"/>
      <c r="BB32" s="178"/>
      <c r="BC32" s="178"/>
      <c r="BD32" s="178"/>
      <c r="BE32" s="178"/>
      <c r="BF32" s="178" t="str">
        <f>IF('DATA - Follow-Up'!BF32="decreased",1,IF('DATA - Follow-Up'!BF32="not changed",2,IF('DATA - Follow-Up'!BF32="increased",3, "")))</f>
        <v/>
      </c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312" t="str">
        <f>IF('DATA - Follow-Up'!BQ32="Yes",1,IF('DATA - Follow-Up'!BQ32="No",2, ""))</f>
        <v/>
      </c>
      <c r="BR32" s="273"/>
      <c r="BS32" s="181"/>
      <c r="BT32" s="181"/>
      <c r="BU32" s="286"/>
      <c r="BV32" s="175"/>
    </row>
    <row r="33" spans="1:74" s="132" customFormat="1" ht="15" x14ac:dyDescent="0.3">
      <c r="A33" s="148"/>
      <c r="B33" s="149"/>
      <c r="C33" s="236" t="str">
        <f t="shared" si="0"/>
        <v/>
      </c>
      <c r="D33" s="178" t="str">
        <f>IF('DATA - Follow-Up'!D33="","",'DATA - Follow-Up'!D33)</f>
        <v/>
      </c>
      <c r="E33" s="178" t="str">
        <f>IF('DATA - Follow-Up'!E33="","",'DATA - Follow-Up'!E33)</f>
        <v/>
      </c>
      <c r="F33" s="178" t="str">
        <f>IF('DATA - Follow-Up'!F33="","",'DATA - Follow-Up'!F33)</f>
        <v/>
      </c>
      <c r="G33" s="178" t="str">
        <f>IF('DATA - Follow-Up'!G33="Yes",1,IF('DATA - Follow-Up'!G33="No",2,IF('DATA - Follow-Up'!G33="Not Sure",3, "")))</f>
        <v/>
      </c>
      <c r="H33" s="178" t="str">
        <f>IF('DATA - Follow-Up'!H33="","",INDEX(Codes,MATCH('DATA - Follow-Up'!H33,Modes,0)))</f>
        <v/>
      </c>
      <c r="I33" s="275"/>
      <c r="J33" s="178" t="str">
        <f>IF('DATA - Follow-Up'!J33="","",INDEX(Codes,MATCH('DATA - Follow-Up'!J33,Modes,0)))</f>
        <v/>
      </c>
      <c r="K33" s="178"/>
      <c r="L33" s="178" t="str">
        <f>IF('DATA - Follow-Up'!L33=0,"",IF('DATA - Follow-Up'!L33="","",'DATA - Follow-Up'!L33))</f>
        <v/>
      </c>
      <c r="M33" s="178" t="str">
        <f>IF('DATA - Follow-Up'!M33="Yes",1,IF('DATA - Follow-Up'!M33="No",2, ""))</f>
        <v/>
      </c>
      <c r="N33" s="178" t="str">
        <f>IF('DATA - Follow-Up'!N33="Yes",1,IF('DATA - Follow-Up'!N33="No",2,""))</f>
        <v/>
      </c>
      <c r="O33" s="178" t="str">
        <f>IF('DATA - Follow-Up'!O33="Relaxed",1,IF('DATA - Follow-Up'!O33="Rushed",2,IF('DATA - Follow-Up'!O33="Happy",3,IF('DATA - Follow-Up'!O33="Frustrated",4,IF('DATA - Follow-Up'!O33="Other (please specify)",5,IF('DATA - Follow-Up'!O33="Other",5,""))))))</f>
        <v/>
      </c>
      <c r="P33" s="178"/>
      <c r="Q33" s="178" t="str">
        <f>IF('DATA - Follow-Up'!Q33="","",'DATA - Follow-Up'!Q33)</f>
        <v/>
      </c>
      <c r="R33" s="178" t="str">
        <f>IF('DATA - Follow-Up'!R33="Boy",1,IF('DATA - Follow-Up'!R33="Girl",2, ""))</f>
        <v/>
      </c>
      <c r="S33" s="178" t="str">
        <f>IF('DATA - Follow-Up'!Q33="","", 'DATA - Follow-Up'!S33)</f>
        <v/>
      </c>
      <c r="T33" s="178" t="str">
        <f>IF('DATA - Follow-Up'!T33="Less than 0.5km",1,IF('DATA - Follow-Up'!T33="0.51 to 1.59km",2,IF('DATA - Follow-Up'!T33="1.6 to 3km",3,IF('DATA - Follow-Up'!T33="Over 3km",4,""))))</f>
        <v/>
      </c>
      <c r="U33" s="178" t="str">
        <f>IF('DATA - Follow-Up'!U33="STRONGLY AGREE",1,IF('DATA - Follow-Up'!U33="AGREE",2,IF('DATA - Follow-Up'!U33="DISAGREE",3,IF('DATA - Follow-Up'!U33="STRONGLY DISAGREE",4,""))))</f>
        <v/>
      </c>
      <c r="V33" s="178" t="str">
        <f>IF('DATA - Follow-Up'!V33="Yes",1,IF('DATA - Follow-Up'!V33="No",2,""))</f>
        <v/>
      </c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 t="str">
        <f>IF('DATA - Follow-Up'!AR33="Relaxed",1,IF('DATA - Follow-Up'!AR33="Rushed",2,IF('DATA - Follow-Up'!AR33="Happy",3,IF('DATA - Follow-Up'!AR33="Tired",4,""))))</f>
        <v/>
      </c>
      <c r="AS33" s="178" t="str">
        <f>IF('DATA - Follow-Up'!AS33="Relaxed",1,IF('DATA - Follow-Up'!AS33="Rushed",2,IF('DATA - Follow-Up'!AS33="Happy",3,IF('DATA - Follow-Up'!AS33="Tired",4,""))))</f>
        <v/>
      </c>
      <c r="AT33" s="178" t="str">
        <f>IF('DATA - Follow-Up'!AT33="less driving",1,IF('DATA - Follow-Up'!AT33="less driving (e.g. more carpooling, walking, cycling, taking public transit, etc.)",1,IF('DATA - Follow-Up'!AT33="not changed",2,IF('DATA - Follow-Up'!AT33="no changed",2,IF('DATA - Follow-Up'!AT33="more driving",3, "")))))</f>
        <v/>
      </c>
      <c r="AU33" s="275"/>
      <c r="AV33" s="275"/>
      <c r="AW33" s="275"/>
      <c r="AX33" s="275"/>
      <c r="AY33" s="275"/>
      <c r="AZ33" s="178" t="str">
        <f>IF('DATA - Follow-Up'!AZ33="less driving",1,IF('DATA - Follow-Up'!AZ33="less driving (e.g. more carpooling, walking, cycling, taking public transit, etc.)",1,IF('DATA - Follow-Up'!AZ33="not changed",2,IF('DATA - Follow-Up'!AZ33="more driving",3,""))))</f>
        <v/>
      </c>
      <c r="BA33" s="178"/>
      <c r="BB33" s="178"/>
      <c r="BC33" s="178"/>
      <c r="BD33" s="178"/>
      <c r="BE33" s="178"/>
      <c r="BF33" s="178" t="str">
        <f>IF('DATA - Follow-Up'!BF33="decreased",1,IF('DATA - Follow-Up'!BF33="not changed",2,IF('DATA - Follow-Up'!BF33="increased",3, "")))</f>
        <v/>
      </c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312" t="str">
        <f>IF('DATA - Follow-Up'!BQ33="Yes",1,IF('DATA - Follow-Up'!BQ33="No",2, ""))</f>
        <v/>
      </c>
      <c r="BR33" s="273"/>
      <c r="BS33" s="181"/>
      <c r="BT33" s="181"/>
      <c r="BU33" s="286"/>
      <c r="BV33" s="175"/>
    </row>
    <row r="34" spans="1:74" s="132" customFormat="1" ht="15" x14ac:dyDescent="0.3">
      <c r="A34" s="148"/>
      <c r="B34" s="149"/>
      <c r="C34" s="236" t="str">
        <f t="shared" si="0"/>
        <v/>
      </c>
      <c r="D34" s="178" t="str">
        <f>IF('DATA - Follow-Up'!D34="","",'DATA - Follow-Up'!D34)</f>
        <v/>
      </c>
      <c r="E34" s="178" t="str">
        <f>IF('DATA - Follow-Up'!E34="","",'DATA - Follow-Up'!E34)</f>
        <v/>
      </c>
      <c r="F34" s="178" t="str">
        <f>IF('DATA - Follow-Up'!F34="","",'DATA - Follow-Up'!F34)</f>
        <v/>
      </c>
      <c r="G34" s="178" t="str">
        <f>IF('DATA - Follow-Up'!G34="Yes",1,IF('DATA - Follow-Up'!G34="No",2,IF('DATA - Follow-Up'!G34="Not Sure",3, "")))</f>
        <v/>
      </c>
      <c r="H34" s="178" t="str">
        <f>IF('DATA - Follow-Up'!H34="","",INDEX(Codes,MATCH('DATA - Follow-Up'!H34,Modes,0)))</f>
        <v/>
      </c>
      <c r="I34" s="275"/>
      <c r="J34" s="178" t="str">
        <f>IF('DATA - Follow-Up'!J34="","",INDEX(Codes,MATCH('DATA - Follow-Up'!J34,Modes,0)))</f>
        <v/>
      </c>
      <c r="K34" s="178"/>
      <c r="L34" s="178" t="str">
        <f>IF('DATA - Follow-Up'!L34=0,"",IF('DATA - Follow-Up'!L34="","",'DATA - Follow-Up'!L34))</f>
        <v/>
      </c>
      <c r="M34" s="178" t="str">
        <f>IF('DATA - Follow-Up'!M34="Yes",1,IF('DATA - Follow-Up'!M34="No",2, ""))</f>
        <v/>
      </c>
      <c r="N34" s="178" t="str">
        <f>IF('DATA - Follow-Up'!N34="Yes",1,IF('DATA - Follow-Up'!N34="No",2,""))</f>
        <v/>
      </c>
      <c r="O34" s="178" t="str">
        <f>IF('DATA - Follow-Up'!O34="Relaxed",1,IF('DATA - Follow-Up'!O34="Rushed",2,IF('DATA - Follow-Up'!O34="Happy",3,IF('DATA - Follow-Up'!O34="Frustrated",4,IF('DATA - Follow-Up'!O34="Other (please specify)",5,IF('DATA - Follow-Up'!O34="Other",5,""))))))</f>
        <v/>
      </c>
      <c r="P34" s="178"/>
      <c r="Q34" s="178" t="str">
        <f>IF('DATA - Follow-Up'!Q34="","",'DATA - Follow-Up'!Q34)</f>
        <v/>
      </c>
      <c r="R34" s="178" t="str">
        <f>IF('DATA - Follow-Up'!R34="Boy",1,IF('DATA - Follow-Up'!R34="Girl",2, ""))</f>
        <v/>
      </c>
      <c r="S34" s="178" t="str">
        <f>IF('DATA - Follow-Up'!Q34="","", 'DATA - Follow-Up'!S34)</f>
        <v/>
      </c>
      <c r="T34" s="178" t="str">
        <f>IF('DATA - Follow-Up'!T34="Less than 0.5km",1,IF('DATA - Follow-Up'!T34="0.51 to 1.59km",2,IF('DATA - Follow-Up'!T34="1.6 to 3km",3,IF('DATA - Follow-Up'!T34="Over 3km",4,""))))</f>
        <v/>
      </c>
      <c r="U34" s="178" t="str">
        <f>IF('DATA - Follow-Up'!U34="STRONGLY AGREE",1,IF('DATA - Follow-Up'!U34="AGREE",2,IF('DATA - Follow-Up'!U34="DISAGREE",3,IF('DATA - Follow-Up'!U34="STRONGLY DISAGREE",4,""))))</f>
        <v/>
      </c>
      <c r="V34" s="178" t="str">
        <f>IF('DATA - Follow-Up'!V34="Yes",1,IF('DATA - Follow-Up'!V34="No",2,""))</f>
        <v/>
      </c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 t="str">
        <f>IF('DATA - Follow-Up'!AR34="Relaxed",1,IF('DATA - Follow-Up'!AR34="Rushed",2,IF('DATA - Follow-Up'!AR34="Happy",3,IF('DATA - Follow-Up'!AR34="Tired",4,""))))</f>
        <v/>
      </c>
      <c r="AS34" s="178" t="str">
        <f>IF('DATA - Follow-Up'!AS34="Relaxed",1,IF('DATA - Follow-Up'!AS34="Rushed",2,IF('DATA - Follow-Up'!AS34="Happy",3,IF('DATA - Follow-Up'!AS34="Tired",4,""))))</f>
        <v/>
      </c>
      <c r="AT34" s="178" t="str">
        <f>IF('DATA - Follow-Up'!AT34="less driving",1,IF('DATA - Follow-Up'!AT34="less driving (e.g. more carpooling, walking, cycling, taking public transit, etc.)",1,IF('DATA - Follow-Up'!AT34="not changed",2,IF('DATA - Follow-Up'!AT34="no changed",2,IF('DATA - Follow-Up'!AT34="more driving",3, "")))))</f>
        <v/>
      </c>
      <c r="AU34" s="275"/>
      <c r="AV34" s="275"/>
      <c r="AW34" s="275"/>
      <c r="AX34" s="275"/>
      <c r="AY34" s="275"/>
      <c r="AZ34" s="178" t="str">
        <f>IF('DATA - Follow-Up'!AZ34="less driving",1,IF('DATA - Follow-Up'!AZ34="less driving (e.g. more carpooling, walking, cycling, taking public transit, etc.)",1,IF('DATA - Follow-Up'!AZ34="not changed",2,IF('DATA - Follow-Up'!AZ34="more driving",3,""))))</f>
        <v/>
      </c>
      <c r="BA34" s="178"/>
      <c r="BB34" s="178"/>
      <c r="BC34" s="178"/>
      <c r="BD34" s="178"/>
      <c r="BE34" s="178"/>
      <c r="BF34" s="178" t="str">
        <f>IF('DATA - Follow-Up'!BF34="decreased",1,IF('DATA - Follow-Up'!BF34="not changed",2,IF('DATA - Follow-Up'!BF34="increased",3, "")))</f>
        <v/>
      </c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312" t="str">
        <f>IF('DATA - Follow-Up'!BQ34="Yes",1,IF('DATA - Follow-Up'!BQ34="No",2, ""))</f>
        <v/>
      </c>
      <c r="BR34" s="273"/>
      <c r="BS34" s="180"/>
      <c r="BT34" s="180"/>
      <c r="BV34" s="175"/>
    </row>
    <row r="35" spans="1:74" s="132" customFormat="1" ht="15" x14ac:dyDescent="0.3">
      <c r="A35" s="148"/>
      <c r="B35" s="149"/>
      <c r="C35" s="236" t="str">
        <f t="shared" si="0"/>
        <v/>
      </c>
      <c r="D35" s="178" t="str">
        <f>IF('DATA - Follow-Up'!D35="","",'DATA - Follow-Up'!D35)</f>
        <v/>
      </c>
      <c r="E35" s="178" t="str">
        <f>IF('DATA - Follow-Up'!E35="","",'DATA - Follow-Up'!E35)</f>
        <v/>
      </c>
      <c r="F35" s="178" t="str">
        <f>IF('DATA - Follow-Up'!F35="","",'DATA - Follow-Up'!F35)</f>
        <v/>
      </c>
      <c r="G35" s="178" t="str">
        <f>IF('DATA - Follow-Up'!G35="Yes",1,IF('DATA - Follow-Up'!G35="No",2,IF('DATA - Follow-Up'!G35="Not Sure",3, "")))</f>
        <v/>
      </c>
      <c r="H35" s="178" t="str">
        <f>IF('DATA - Follow-Up'!H35="","",INDEX(Codes,MATCH('DATA - Follow-Up'!H35,Modes,0)))</f>
        <v/>
      </c>
      <c r="I35" s="275"/>
      <c r="J35" s="178" t="str">
        <f>IF('DATA - Follow-Up'!J35="","",INDEX(Codes,MATCH('DATA - Follow-Up'!J35,Modes,0)))</f>
        <v/>
      </c>
      <c r="K35" s="178"/>
      <c r="L35" s="178" t="str">
        <f>IF('DATA - Follow-Up'!L35=0,"",IF('DATA - Follow-Up'!L35="","",'DATA - Follow-Up'!L35))</f>
        <v/>
      </c>
      <c r="M35" s="178" t="str">
        <f>IF('DATA - Follow-Up'!M35="Yes",1,IF('DATA - Follow-Up'!M35="No",2, ""))</f>
        <v/>
      </c>
      <c r="N35" s="178" t="str">
        <f>IF('DATA - Follow-Up'!N35="Yes",1,IF('DATA - Follow-Up'!N35="No",2,""))</f>
        <v/>
      </c>
      <c r="O35" s="178" t="str">
        <f>IF('DATA - Follow-Up'!O35="Relaxed",1,IF('DATA - Follow-Up'!O35="Rushed",2,IF('DATA - Follow-Up'!O35="Happy",3,IF('DATA - Follow-Up'!O35="Frustrated",4,IF('DATA - Follow-Up'!O35="Other (please specify)",5,IF('DATA - Follow-Up'!O35="Other",5,""))))))</f>
        <v/>
      </c>
      <c r="P35" s="178"/>
      <c r="Q35" s="178" t="str">
        <f>IF('DATA - Follow-Up'!Q35="","",'DATA - Follow-Up'!Q35)</f>
        <v/>
      </c>
      <c r="R35" s="178" t="str">
        <f>IF('DATA - Follow-Up'!R35="Boy",1,IF('DATA - Follow-Up'!R35="Girl",2, ""))</f>
        <v/>
      </c>
      <c r="S35" s="178" t="str">
        <f>IF('DATA - Follow-Up'!Q35="","", 'DATA - Follow-Up'!S35)</f>
        <v/>
      </c>
      <c r="T35" s="178" t="str">
        <f>IF('DATA - Follow-Up'!T35="Less than 0.5km",1,IF('DATA - Follow-Up'!T35="0.51 to 1.59km",2,IF('DATA - Follow-Up'!T35="1.6 to 3km",3,IF('DATA - Follow-Up'!T35="Over 3km",4,""))))</f>
        <v/>
      </c>
      <c r="U35" s="178" t="str">
        <f>IF('DATA - Follow-Up'!U35="STRONGLY AGREE",1,IF('DATA - Follow-Up'!U35="AGREE",2,IF('DATA - Follow-Up'!U35="DISAGREE",3,IF('DATA - Follow-Up'!U35="STRONGLY DISAGREE",4,""))))</f>
        <v/>
      </c>
      <c r="V35" s="178" t="str">
        <f>IF('DATA - Follow-Up'!V35="Yes",1,IF('DATA - Follow-Up'!V35="No",2,""))</f>
        <v/>
      </c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 t="str">
        <f>IF('DATA - Follow-Up'!AR35="Relaxed",1,IF('DATA - Follow-Up'!AR35="Rushed",2,IF('DATA - Follow-Up'!AR35="Happy",3,IF('DATA - Follow-Up'!AR35="Tired",4,""))))</f>
        <v/>
      </c>
      <c r="AS35" s="178" t="str">
        <f>IF('DATA - Follow-Up'!AS35="Relaxed",1,IF('DATA - Follow-Up'!AS35="Rushed",2,IF('DATA - Follow-Up'!AS35="Happy",3,IF('DATA - Follow-Up'!AS35="Tired",4,""))))</f>
        <v/>
      </c>
      <c r="AT35" s="178" t="str">
        <f>IF('DATA - Follow-Up'!AT35="less driving",1,IF('DATA - Follow-Up'!AT35="less driving (e.g. more carpooling, walking, cycling, taking public transit, etc.)",1,IF('DATA - Follow-Up'!AT35="not changed",2,IF('DATA - Follow-Up'!AT35="no changed",2,IF('DATA - Follow-Up'!AT35="more driving",3, "")))))</f>
        <v/>
      </c>
      <c r="AU35" s="275"/>
      <c r="AV35" s="275"/>
      <c r="AW35" s="275"/>
      <c r="AX35" s="275"/>
      <c r="AY35" s="275"/>
      <c r="AZ35" s="178" t="str">
        <f>IF('DATA - Follow-Up'!AZ35="less driving",1,IF('DATA - Follow-Up'!AZ35="less driving (e.g. more carpooling, walking, cycling, taking public transit, etc.)",1,IF('DATA - Follow-Up'!AZ35="not changed",2,IF('DATA - Follow-Up'!AZ35="more driving",3,""))))</f>
        <v/>
      </c>
      <c r="BA35" s="178"/>
      <c r="BB35" s="178"/>
      <c r="BC35" s="178"/>
      <c r="BD35" s="178"/>
      <c r="BE35" s="178"/>
      <c r="BF35" s="178" t="str">
        <f>IF('DATA - Follow-Up'!BF35="decreased",1,IF('DATA - Follow-Up'!BF35="not changed",2,IF('DATA - Follow-Up'!BF35="increased",3, "")))</f>
        <v/>
      </c>
      <c r="BG35" s="178"/>
      <c r="BH35" s="178"/>
      <c r="BI35" s="178"/>
      <c r="BJ35" s="178"/>
      <c r="BK35" s="178"/>
      <c r="BL35" s="178"/>
      <c r="BM35" s="178"/>
      <c r="BN35" s="178"/>
      <c r="BO35" s="178"/>
      <c r="BP35" s="178"/>
      <c r="BQ35" s="312" t="str">
        <f>IF('DATA - Follow-Up'!BQ35="Yes",1,IF('DATA - Follow-Up'!BQ35="No",2, ""))</f>
        <v/>
      </c>
      <c r="BR35" s="273"/>
      <c r="BS35" s="180"/>
      <c r="BT35" s="180"/>
    </row>
    <row r="36" spans="1:74" s="132" customFormat="1" ht="15" x14ac:dyDescent="0.3">
      <c r="A36" s="148"/>
      <c r="B36" s="149"/>
      <c r="C36" s="236" t="str">
        <f t="shared" si="0"/>
        <v/>
      </c>
      <c r="D36" s="178" t="str">
        <f>IF('DATA - Follow-Up'!D36="","",'DATA - Follow-Up'!D36)</f>
        <v/>
      </c>
      <c r="E36" s="178" t="str">
        <f>IF('DATA - Follow-Up'!E36="","",'DATA - Follow-Up'!E36)</f>
        <v/>
      </c>
      <c r="F36" s="178" t="str">
        <f>IF('DATA - Follow-Up'!F36="","",'DATA - Follow-Up'!F36)</f>
        <v/>
      </c>
      <c r="G36" s="178" t="str">
        <f>IF('DATA - Follow-Up'!G36="Yes",1,IF('DATA - Follow-Up'!G36="No",2,IF('DATA - Follow-Up'!G36="Not Sure",3, "")))</f>
        <v/>
      </c>
      <c r="H36" s="178" t="str">
        <f>IF('DATA - Follow-Up'!H36="","",INDEX(Codes,MATCH('DATA - Follow-Up'!H36,Modes,0)))</f>
        <v/>
      </c>
      <c r="I36" s="275"/>
      <c r="J36" s="178" t="str">
        <f>IF('DATA - Follow-Up'!J36="","",INDEX(Codes,MATCH('DATA - Follow-Up'!J36,Modes,0)))</f>
        <v/>
      </c>
      <c r="K36" s="178"/>
      <c r="L36" s="178" t="str">
        <f>IF('DATA - Follow-Up'!L36=0,"",IF('DATA - Follow-Up'!L36="","",'DATA - Follow-Up'!L36))</f>
        <v/>
      </c>
      <c r="M36" s="178" t="str">
        <f>IF('DATA - Follow-Up'!M36="Yes",1,IF('DATA - Follow-Up'!M36="No",2, ""))</f>
        <v/>
      </c>
      <c r="N36" s="178" t="str">
        <f>IF('DATA - Follow-Up'!N36="Yes",1,IF('DATA - Follow-Up'!N36="No",2,""))</f>
        <v/>
      </c>
      <c r="O36" s="178" t="str">
        <f>IF('DATA - Follow-Up'!O36="Relaxed",1,IF('DATA - Follow-Up'!O36="Rushed",2,IF('DATA - Follow-Up'!O36="Happy",3,IF('DATA - Follow-Up'!O36="Frustrated",4,IF('DATA - Follow-Up'!O36="Other (please specify)",5,IF('DATA - Follow-Up'!O36="Other",5,""))))))</f>
        <v/>
      </c>
      <c r="P36" s="178"/>
      <c r="Q36" s="178" t="str">
        <f>IF('DATA - Follow-Up'!Q36="","",'DATA - Follow-Up'!Q36)</f>
        <v/>
      </c>
      <c r="R36" s="178" t="str">
        <f>IF('DATA - Follow-Up'!R36="Boy",1,IF('DATA - Follow-Up'!R36="Girl",2, ""))</f>
        <v/>
      </c>
      <c r="S36" s="178" t="str">
        <f>IF('DATA - Follow-Up'!Q36="","", 'DATA - Follow-Up'!S36)</f>
        <v/>
      </c>
      <c r="T36" s="178" t="str">
        <f>IF('DATA - Follow-Up'!T36="Less than 0.5km",1,IF('DATA - Follow-Up'!T36="0.51 to 1.59km",2,IF('DATA - Follow-Up'!T36="1.6 to 3km",3,IF('DATA - Follow-Up'!T36="Over 3km",4,""))))</f>
        <v/>
      </c>
      <c r="U36" s="178" t="str">
        <f>IF('DATA - Follow-Up'!U36="STRONGLY AGREE",1,IF('DATA - Follow-Up'!U36="AGREE",2,IF('DATA - Follow-Up'!U36="DISAGREE",3,IF('DATA - Follow-Up'!U36="STRONGLY DISAGREE",4,""))))</f>
        <v/>
      </c>
      <c r="V36" s="178" t="str">
        <f>IF('DATA - Follow-Up'!V36="Yes",1,IF('DATA - Follow-Up'!V36="No",2,""))</f>
        <v/>
      </c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 t="str">
        <f>IF('DATA - Follow-Up'!AR36="Relaxed",1,IF('DATA - Follow-Up'!AR36="Rushed",2,IF('DATA - Follow-Up'!AR36="Happy",3,IF('DATA - Follow-Up'!AR36="Tired",4,""))))</f>
        <v/>
      </c>
      <c r="AS36" s="178" t="str">
        <f>IF('DATA - Follow-Up'!AS36="Relaxed",1,IF('DATA - Follow-Up'!AS36="Rushed",2,IF('DATA - Follow-Up'!AS36="Happy",3,IF('DATA - Follow-Up'!AS36="Tired",4,""))))</f>
        <v/>
      </c>
      <c r="AT36" s="178" t="str">
        <f>IF('DATA - Follow-Up'!AT36="less driving",1,IF('DATA - Follow-Up'!AT36="less driving (e.g. more carpooling, walking, cycling, taking public transit, etc.)",1,IF('DATA - Follow-Up'!AT36="not changed",2,IF('DATA - Follow-Up'!AT36="no changed",2,IF('DATA - Follow-Up'!AT36="more driving",3, "")))))</f>
        <v/>
      </c>
      <c r="AU36" s="275"/>
      <c r="AV36" s="275"/>
      <c r="AW36" s="275"/>
      <c r="AX36" s="275"/>
      <c r="AY36" s="275"/>
      <c r="AZ36" s="178" t="str">
        <f>IF('DATA - Follow-Up'!AZ36="less driving",1,IF('DATA - Follow-Up'!AZ36="less driving (e.g. more carpooling, walking, cycling, taking public transit, etc.)",1,IF('DATA - Follow-Up'!AZ36="not changed",2,IF('DATA - Follow-Up'!AZ36="more driving",3,""))))</f>
        <v/>
      </c>
      <c r="BA36" s="178"/>
      <c r="BB36" s="178"/>
      <c r="BC36" s="178"/>
      <c r="BD36" s="178"/>
      <c r="BE36" s="178"/>
      <c r="BF36" s="178" t="str">
        <f>IF('DATA - Follow-Up'!BF36="decreased",1,IF('DATA - Follow-Up'!BF36="not changed",2,IF('DATA - Follow-Up'!BF36="increased",3, "")))</f>
        <v/>
      </c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312" t="str">
        <f>IF('DATA - Follow-Up'!BQ36="Yes",1,IF('DATA - Follow-Up'!BQ36="No",2, ""))</f>
        <v/>
      </c>
      <c r="BR36" s="273"/>
      <c r="BS36" s="180"/>
      <c r="BT36" s="180"/>
    </row>
    <row r="37" spans="1:74" s="132" customFormat="1" ht="15" x14ac:dyDescent="0.3">
      <c r="A37" s="148"/>
      <c r="B37" s="149"/>
      <c r="C37" s="236" t="str">
        <f t="shared" si="0"/>
        <v/>
      </c>
      <c r="D37" s="178" t="str">
        <f>IF('DATA - Follow-Up'!D37="","",'DATA - Follow-Up'!D37)</f>
        <v/>
      </c>
      <c r="E37" s="178" t="str">
        <f>IF('DATA - Follow-Up'!E37="","",'DATA - Follow-Up'!E37)</f>
        <v/>
      </c>
      <c r="F37" s="178" t="str">
        <f>IF('DATA - Follow-Up'!F37="","",'DATA - Follow-Up'!F37)</f>
        <v/>
      </c>
      <c r="G37" s="178" t="str">
        <f>IF('DATA - Follow-Up'!G37="Yes",1,IF('DATA - Follow-Up'!G37="No",2,IF('DATA - Follow-Up'!G37="Not Sure",3, "")))</f>
        <v/>
      </c>
      <c r="H37" s="178" t="str">
        <f>IF('DATA - Follow-Up'!H37="","",INDEX(Codes,MATCH('DATA - Follow-Up'!H37,Modes,0)))</f>
        <v/>
      </c>
      <c r="I37" s="275"/>
      <c r="J37" s="178" t="str">
        <f>IF('DATA - Follow-Up'!J37="","",INDEX(Codes,MATCH('DATA - Follow-Up'!J37,Modes,0)))</f>
        <v/>
      </c>
      <c r="K37" s="178"/>
      <c r="L37" s="178" t="str">
        <f>IF('DATA - Follow-Up'!L37=0,"",IF('DATA - Follow-Up'!L37="","",'DATA - Follow-Up'!L37))</f>
        <v/>
      </c>
      <c r="M37" s="178" t="str">
        <f>IF('DATA - Follow-Up'!M37="Yes",1,IF('DATA - Follow-Up'!M37="No",2, ""))</f>
        <v/>
      </c>
      <c r="N37" s="178" t="str">
        <f>IF('DATA - Follow-Up'!N37="Yes",1,IF('DATA - Follow-Up'!N37="No",2,""))</f>
        <v/>
      </c>
      <c r="O37" s="178" t="str">
        <f>IF('DATA - Follow-Up'!O37="Relaxed",1,IF('DATA - Follow-Up'!O37="Rushed",2,IF('DATA - Follow-Up'!O37="Happy",3,IF('DATA - Follow-Up'!O37="Frustrated",4,IF('DATA - Follow-Up'!O37="Other (please specify)",5,IF('DATA - Follow-Up'!O37="Other",5,""))))))</f>
        <v/>
      </c>
      <c r="P37" s="178"/>
      <c r="Q37" s="178" t="str">
        <f>IF('DATA - Follow-Up'!Q37="","",'DATA - Follow-Up'!Q37)</f>
        <v/>
      </c>
      <c r="R37" s="178" t="str">
        <f>IF('DATA - Follow-Up'!R37="Boy",1,IF('DATA - Follow-Up'!R37="Girl",2, ""))</f>
        <v/>
      </c>
      <c r="S37" s="178" t="str">
        <f>IF('DATA - Follow-Up'!Q37="","", 'DATA - Follow-Up'!S37)</f>
        <v/>
      </c>
      <c r="T37" s="178" t="str">
        <f>IF('DATA - Follow-Up'!T37="Less than 0.5km",1,IF('DATA - Follow-Up'!T37="0.51 to 1.59km",2,IF('DATA - Follow-Up'!T37="1.6 to 3km",3,IF('DATA - Follow-Up'!T37="Over 3km",4,""))))</f>
        <v/>
      </c>
      <c r="U37" s="178" t="str">
        <f>IF('DATA - Follow-Up'!U37="STRONGLY AGREE",1,IF('DATA - Follow-Up'!U37="AGREE",2,IF('DATA - Follow-Up'!U37="DISAGREE",3,IF('DATA - Follow-Up'!U37="STRONGLY DISAGREE",4,""))))</f>
        <v/>
      </c>
      <c r="V37" s="178" t="str">
        <f>IF('DATA - Follow-Up'!V37="Yes",1,IF('DATA - Follow-Up'!V37="No",2,""))</f>
        <v/>
      </c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 t="str">
        <f>IF('DATA - Follow-Up'!AR37="Relaxed",1,IF('DATA - Follow-Up'!AR37="Rushed",2,IF('DATA - Follow-Up'!AR37="Happy",3,IF('DATA - Follow-Up'!AR37="Tired",4,""))))</f>
        <v/>
      </c>
      <c r="AS37" s="178" t="str">
        <f>IF('DATA - Follow-Up'!AS37="Relaxed",1,IF('DATA - Follow-Up'!AS37="Rushed",2,IF('DATA - Follow-Up'!AS37="Happy",3,IF('DATA - Follow-Up'!AS37="Tired",4,""))))</f>
        <v/>
      </c>
      <c r="AT37" s="178" t="str">
        <f>IF('DATA - Follow-Up'!AT37="less driving",1,IF('DATA - Follow-Up'!AT37="less driving (e.g. more carpooling, walking, cycling, taking public transit, etc.)",1,IF('DATA - Follow-Up'!AT37="not changed",2,IF('DATA - Follow-Up'!AT37="no changed",2,IF('DATA - Follow-Up'!AT37="more driving",3, "")))))</f>
        <v/>
      </c>
      <c r="AU37" s="275"/>
      <c r="AV37" s="275"/>
      <c r="AW37" s="275"/>
      <c r="AX37" s="275"/>
      <c r="AY37" s="275"/>
      <c r="AZ37" s="178" t="str">
        <f>IF('DATA - Follow-Up'!AZ37="less driving",1,IF('DATA - Follow-Up'!AZ37="less driving (e.g. more carpooling, walking, cycling, taking public transit, etc.)",1,IF('DATA - Follow-Up'!AZ37="not changed",2,IF('DATA - Follow-Up'!AZ37="more driving",3,""))))</f>
        <v/>
      </c>
      <c r="BA37" s="178"/>
      <c r="BB37" s="178"/>
      <c r="BC37" s="178"/>
      <c r="BD37" s="178"/>
      <c r="BE37" s="178"/>
      <c r="BF37" s="178" t="str">
        <f>IF('DATA - Follow-Up'!BF37="decreased",1,IF('DATA - Follow-Up'!BF37="not changed",2,IF('DATA - Follow-Up'!BF37="increased",3, "")))</f>
        <v/>
      </c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312" t="str">
        <f>IF('DATA - Follow-Up'!BQ37="Yes",1,IF('DATA - Follow-Up'!BQ37="No",2, ""))</f>
        <v/>
      </c>
      <c r="BR37" s="273"/>
      <c r="BS37" s="180"/>
      <c r="BT37" s="180"/>
    </row>
    <row r="38" spans="1:74" s="132" customFormat="1" ht="15" x14ac:dyDescent="0.3">
      <c r="A38" s="148"/>
      <c r="B38" s="149"/>
      <c r="C38" s="236" t="str">
        <f t="shared" si="0"/>
        <v/>
      </c>
      <c r="D38" s="178" t="str">
        <f>IF('DATA - Follow-Up'!D38="","",'DATA - Follow-Up'!D38)</f>
        <v/>
      </c>
      <c r="E38" s="178" t="str">
        <f>IF('DATA - Follow-Up'!E38="","",'DATA - Follow-Up'!E38)</f>
        <v/>
      </c>
      <c r="F38" s="178" t="str">
        <f>IF('DATA - Follow-Up'!F38="","",'DATA - Follow-Up'!F38)</f>
        <v/>
      </c>
      <c r="G38" s="178" t="str">
        <f>IF('DATA - Follow-Up'!G38="Yes",1,IF('DATA - Follow-Up'!G38="No",2,IF('DATA - Follow-Up'!G38="Not Sure",3, "")))</f>
        <v/>
      </c>
      <c r="H38" s="178" t="str">
        <f>IF('DATA - Follow-Up'!H38="","",INDEX(Codes,MATCH('DATA - Follow-Up'!H38,Modes,0)))</f>
        <v/>
      </c>
      <c r="I38" s="275"/>
      <c r="J38" s="178" t="str">
        <f>IF('DATA - Follow-Up'!J38="","",INDEX(Codes,MATCH('DATA - Follow-Up'!J38,Modes,0)))</f>
        <v/>
      </c>
      <c r="K38" s="178"/>
      <c r="L38" s="178" t="str">
        <f>IF('DATA - Follow-Up'!L38=0,"",IF('DATA - Follow-Up'!L38="","",'DATA - Follow-Up'!L38))</f>
        <v/>
      </c>
      <c r="M38" s="178" t="str">
        <f>IF('DATA - Follow-Up'!M38="Yes",1,IF('DATA - Follow-Up'!M38="No",2, ""))</f>
        <v/>
      </c>
      <c r="N38" s="178" t="str">
        <f>IF('DATA - Follow-Up'!N38="Yes",1,IF('DATA - Follow-Up'!N38="No",2,""))</f>
        <v/>
      </c>
      <c r="O38" s="178" t="str">
        <f>IF('DATA - Follow-Up'!O38="Relaxed",1,IF('DATA - Follow-Up'!O38="Rushed",2,IF('DATA - Follow-Up'!O38="Happy",3,IF('DATA - Follow-Up'!O38="Frustrated",4,IF('DATA - Follow-Up'!O38="Other (please specify)",5,IF('DATA - Follow-Up'!O38="Other",5,""))))))</f>
        <v/>
      </c>
      <c r="P38" s="178"/>
      <c r="Q38" s="178" t="str">
        <f>IF('DATA - Follow-Up'!Q38="","",'DATA - Follow-Up'!Q38)</f>
        <v/>
      </c>
      <c r="R38" s="178" t="str">
        <f>IF('DATA - Follow-Up'!R38="Boy",1,IF('DATA - Follow-Up'!R38="Girl",2, ""))</f>
        <v/>
      </c>
      <c r="S38" s="178" t="str">
        <f>IF('DATA - Follow-Up'!Q38="","", 'DATA - Follow-Up'!S38)</f>
        <v/>
      </c>
      <c r="T38" s="178" t="str">
        <f>IF('DATA - Follow-Up'!T38="Less than 0.5km",1,IF('DATA - Follow-Up'!T38="0.51 to 1.59km",2,IF('DATA - Follow-Up'!T38="1.6 to 3km",3,IF('DATA - Follow-Up'!T38="Over 3km",4,""))))</f>
        <v/>
      </c>
      <c r="U38" s="178" t="str">
        <f>IF('DATA - Follow-Up'!U38="STRONGLY AGREE",1,IF('DATA - Follow-Up'!U38="AGREE",2,IF('DATA - Follow-Up'!U38="DISAGREE",3,IF('DATA - Follow-Up'!U38="STRONGLY DISAGREE",4,""))))</f>
        <v/>
      </c>
      <c r="V38" s="178" t="str">
        <f>IF('DATA - Follow-Up'!V38="Yes",1,IF('DATA - Follow-Up'!V38="No",2,""))</f>
        <v/>
      </c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 t="str">
        <f>IF('DATA - Follow-Up'!AR38="Relaxed",1,IF('DATA - Follow-Up'!AR38="Rushed",2,IF('DATA - Follow-Up'!AR38="Happy",3,IF('DATA - Follow-Up'!AR38="Tired",4,""))))</f>
        <v/>
      </c>
      <c r="AS38" s="178" t="str">
        <f>IF('DATA - Follow-Up'!AS38="Relaxed",1,IF('DATA - Follow-Up'!AS38="Rushed",2,IF('DATA - Follow-Up'!AS38="Happy",3,IF('DATA - Follow-Up'!AS38="Tired",4,""))))</f>
        <v/>
      </c>
      <c r="AT38" s="178" t="str">
        <f>IF('DATA - Follow-Up'!AT38="less driving",1,IF('DATA - Follow-Up'!AT38="less driving (e.g. more carpooling, walking, cycling, taking public transit, etc.)",1,IF('DATA - Follow-Up'!AT38="not changed",2,IF('DATA - Follow-Up'!AT38="no changed",2,IF('DATA - Follow-Up'!AT38="more driving",3, "")))))</f>
        <v/>
      </c>
      <c r="AU38" s="275"/>
      <c r="AV38" s="275"/>
      <c r="AW38" s="275"/>
      <c r="AX38" s="275"/>
      <c r="AY38" s="275"/>
      <c r="AZ38" s="178" t="str">
        <f>IF('DATA - Follow-Up'!AZ38="less driving",1,IF('DATA - Follow-Up'!AZ38="less driving (e.g. more carpooling, walking, cycling, taking public transit, etc.)",1,IF('DATA - Follow-Up'!AZ38="not changed",2,IF('DATA - Follow-Up'!AZ38="more driving",3,""))))</f>
        <v/>
      </c>
      <c r="BA38" s="178"/>
      <c r="BB38" s="178"/>
      <c r="BC38" s="178"/>
      <c r="BD38" s="178"/>
      <c r="BE38" s="178"/>
      <c r="BF38" s="178" t="str">
        <f>IF('DATA - Follow-Up'!BF38="decreased",1,IF('DATA - Follow-Up'!BF38="not changed",2,IF('DATA - Follow-Up'!BF38="increased",3, "")))</f>
        <v/>
      </c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312" t="str">
        <f>IF('DATA - Follow-Up'!BQ38="Yes",1,IF('DATA - Follow-Up'!BQ38="No",2, ""))</f>
        <v/>
      </c>
      <c r="BR38" s="273"/>
      <c r="BS38" s="180"/>
      <c r="BT38" s="180"/>
    </row>
    <row r="39" spans="1:74" s="132" customFormat="1" ht="15" x14ac:dyDescent="0.3">
      <c r="A39" s="148"/>
      <c r="B39" s="149"/>
      <c r="C39" s="236" t="str">
        <f t="shared" si="0"/>
        <v/>
      </c>
      <c r="D39" s="178" t="str">
        <f>IF('DATA - Follow-Up'!D39="","",'DATA - Follow-Up'!D39)</f>
        <v/>
      </c>
      <c r="E39" s="178" t="str">
        <f>IF('DATA - Follow-Up'!E39="","",'DATA - Follow-Up'!E39)</f>
        <v/>
      </c>
      <c r="F39" s="178" t="str">
        <f>IF('DATA - Follow-Up'!F39="","",'DATA - Follow-Up'!F39)</f>
        <v/>
      </c>
      <c r="G39" s="178" t="str">
        <f>IF('DATA - Follow-Up'!G39="Yes",1,IF('DATA - Follow-Up'!G39="No",2,IF('DATA - Follow-Up'!G39="Not Sure",3, "")))</f>
        <v/>
      </c>
      <c r="H39" s="178" t="str">
        <f>IF('DATA - Follow-Up'!H39="","",INDEX(Codes,MATCH('DATA - Follow-Up'!H39,Modes,0)))</f>
        <v/>
      </c>
      <c r="I39" s="275"/>
      <c r="J39" s="178" t="str">
        <f>IF('DATA - Follow-Up'!J39="","",INDEX(Codes,MATCH('DATA - Follow-Up'!J39,Modes,0)))</f>
        <v/>
      </c>
      <c r="K39" s="178"/>
      <c r="L39" s="178" t="str">
        <f>IF('DATA - Follow-Up'!L39=0,"",IF('DATA - Follow-Up'!L39="","",'DATA - Follow-Up'!L39))</f>
        <v/>
      </c>
      <c r="M39" s="178" t="str">
        <f>IF('DATA - Follow-Up'!M39="Yes",1,IF('DATA - Follow-Up'!M39="No",2, ""))</f>
        <v/>
      </c>
      <c r="N39" s="178" t="str">
        <f>IF('DATA - Follow-Up'!N39="Yes",1,IF('DATA - Follow-Up'!N39="No",2,""))</f>
        <v/>
      </c>
      <c r="O39" s="178" t="str">
        <f>IF('DATA - Follow-Up'!O39="Relaxed",1,IF('DATA - Follow-Up'!O39="Rushed",2,IF('DATA - Follow-Up'!O39="Happy",3,IF('DATA - Follow-Up'!O39="Frustrated",4,IF('DATA - Follow-Up'!O39="Other (please specify)",5,IF('DATA - Follow-Up'!O39="Other",5,""))))))</f>
        <v/>
      </c>
      <c r="P39" s="178"/>
      <c r="Q39" s="178" t="str">
        <f>IF('DATA - Follow-Up'!Q39="","",'DATA - Follow-Up'!Q39)</f>
        <v/>
      </c>
      <c r="R39" s="178" t="str">
        <f>IF('DATA - Follow-Up'!R39="Boy",1,IF('DATA - Follow-Up'!R39="Girl",2, ""))</f>
        <v/>
      </c>
      <c r="S39" s="178" t="str">
        <f>IF('DATA - Follow-Up'!Q39="","", 'DATA - Follow-Up'!S39)</f>
        <v/>
      </c>
      <c r="T39" s="178" t="str">
        <f>IF('DATA - Follow-Up'!T39="Less than 0.5km",1,IF('DATA - Follow-Up'!T39="0.51 to 1.59km",2,IF('DATA - Follow-Up'!T39="1.6 to 3km",3,IF('DATA - Follow-Up'!T39="Over 3km",4,""))))</f>
        <v/>
      </c>
      <c r="U39" s="178" t="str">
        <f>IF('DATA - Follow-Up'!U39="STRONGLY AGREE",1,IF('DATA - Follow-Up'!U39="AGREE",2,IF('DATA - Follow-Up'!U39="DISAGREE",3,IF('DATA - Follow-Up'!U39="STRONGLY DISAGREE",4,""))))</f>
        <v/>
      </c>
      <c r="V39" s="178" t="str">
        <f>IF('DATA - Follow-Up'!V39="Yes",1,IF('DATA - Follow-Up'!V39="No",2,""))</f>
        <v/>
      </c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 t="str">
        <f>IF('DATA - Follow-Up'!AR39="Relaxed",1,IF('DATA - Follow-Up'!AR39="Rushed",2,IF('DATA - Follow-Up'!AR39="Happy",3,IF('DATA - Follow-Up'!AR39="Tired",4,""))))</f>
        <v/>
      </c>
      <c r="AS39" s="178" t="str">
        <f>IF('DATA - Follow-Up'!AS39="Relaxed",1,IF('DATA - Follow-Up'!AS39="Rushed",2,IF('DATA - Follow-Up'!AS39="Happy",3,IF('DATA - Follow-Up'!AS39="Tired",4,""))))</f>
        <v/>
      </c>
      <c r="AT39" s="178" t="str">
        <f>IF('DATA - Follow-Up'!AT39="less driving",1,IF('DATA - Follow-Up'!AT39="less driving (e.g. more carpooling, walking, cycling, taking public transit, etc.)",1,IF('DATA - Follow-Up'!AT39="not changed",2,IF('DATA - Follow-Up'!AT39="no changed",2,IF('DATA - Follow-Up'!AT39="more driving",3, "")))))</f>
        <v/>
      </c>
      <c r="AU39" s="275"/>
      <c r="AV39" s="275"/>
      <c r="AW39" s="275"/>
      <c r="AX39" s="275"/>
      <c r="AY39" s="275"/>
      <c r="AZ39" s="178" t="str">
        <f>IF('DATA - Follow-Up'!AZ39="less driving",1,IF('DATA - Follow-Up'!AZ39="less driving (e.g. more carpooling, walking, cycling, taking public transit, etc.)",1,IF('DATA - Follow-Up'!AZ39="not changed",2,IF('DATA - Follow-Up'!AZ39="more driving",3,""))))</f>
        <v/>
      </c>
      <c r="BA39" s="178"/>
      <c r="BB39" s="178"/>
      <c r="BC39" s="178"/>
      <c r="BD39" s="178"/>
      <c r="BE39" s="178"/>
      <c r="BF39" s="178" t="str">
        <f>IF('DATA - Follow-Up'!BF39="decreased",1,IF('DATA - Follow-Up'!BF39="not changed",2,IF('DATA - Follow-Up'!BF39="increased",3, "")))</f>
        <v/>
      </c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312" t="str">
        <f>IF('DATA - Follow-Up'!BQ39="Yes",1,IF('DATA - Follow-Up'!BQ39="No",2, ""))</f>
        <v/>
      </c>
      <c r="BR39" s="273"/>
      <c r="BS39" s="180"/>
      <c r="BT39" s="180"/>
    </row>
    <row r="40" spans="1:74" s="132" customFormat="1" ht="15" x14ac:dyDescent="0.3">
      <c r="A40" s="148"/>
      <c r="B40" s="149"/>
      <c r="C40" s="236" t="str">
        <f t="shared" si="0"/>
        <v/>
      </c>
      <c r="D40" s="178" t="str">
        <f>IF('DATA - Follow-Up'!D40="","",'DATA - Follow-Up'!D40)</f>
        <v/>
      </c>
      <c r="E40" s="178" t="str">
        <f>IF('DATA - Follow-Up'!E40="","",'DATA - Follow-Up'!E40)</f>
        <v/>
      </c>
      <c r="F40" s="178" t="str">
        <f>IF('DATA - Follow-Up'!F40="","",'DATA - Follow-Up'!F40)</f>
        <v/>
      </c>
      <c r="G40" s="178" t="str">
        <f>IF('DATA - Follow-Up'!G40="Yes",1,IF('DATA - Follow-Up'!G40="No",2,IF('DATA - Follow-Up'!G40="Not Sure",3, "")))</f>
        <v/>
      </c>
      <c r="H40" s="178" t="str">
        <f>IF('DATA - Follow-Up'!H40="","",INDEX(Codes,MATCH('DATA - Follow-Up'!H40,Modes,0)))</f>
        <v/>
      </c>
      <c r="I40" s="275"/>
      <c r="J40" s="178" t="str">
        <f>IF('DATA - Follow-Up'!J40="","",INDEX(Codes,MATCH('DATA - Follow-Up'!J40,Modes,0)))</f>
        <v/>
      </c>
      <c r="K40" s="178"/>
      <c r="L40" s="178" t="str">
        <f>IF('DATA - Follow-Up'!L40=0,"",IF('DATA - Follow-Up'!L40="","",'DATA - Follow-Up'!L40))</f>
        <v/>
      </c>
      <c r="M40" s="178" t="str">
        <f>IF('DATA - Follow-Up'!M40="Yes",1,IF('DATA - Follow-Up'!M40="No",2, ""))</f>
        <v/>
      </c>
      <c r="N40" s="178" t="str">
        <f>IF('DATA - Follow-Up'!N40="Yes",1,IF('DATA - Follow-Up'!N40="No",2,""))</f>
        <v/>
      </c>
      <c r="O40" s="178" t="str">
        <f>IF('DATA - Follow-Up'!O40="Relaxed",1,IF('DATA - Follow-Up'!O40="Rushed",2,IF('DATA - Follow-Up'!O40="Happy",3,IF('DATA - Follow-Up'!O40="Frustrated",4,IF('DATA - Follow-Up'!O40="Other (please specify)",5,IF('DATA - Follow-Up'!O40="Other",5,""))))))</f>
        <v/>
      </c>
      <c r="P40" s="178"/>
      <c r="Q40" s="178" t="str">
        <f>IF('DATA - Follow-Up'!Q40="","",'DATA - Follow-Up'!Q40)</f>
        <v/>
      </c>
      <c r="R40" s="178" t="str">
        <f>IF('DATA - Follow-Up'!R40="Boy",1,IF('DATA - Follow-Up'!R40="Girl",2, ""))</f>
        <v/>
      </c>
      <c r="S40" s="178" t="str">
        <f>IF('DATA - Follow-Up'!Q40="","", 'DATA - Follow-Up'!S40)</f>
        <v/>
      </c>
      <c r="T40" s="178" t="str">
        <f>IF('DATA - Follow-Up'!T40="Less than 0.5km",1,IF('DATA - Follow-Up'!T40="0.51 to 1.59km",2,IF('DATA - Follow-Up'!T40="1.6 to 3km",3,IF('DATA - Follow-Up'!T40="Over 3km",4,""))))</f>
        <v/>
      </c>
      <c r="U40" s="178" t="str">
        <f>IF('DATA - Follow-Up'!U40="STRONGLY AGREE",1,IF('DATA - Follow-Up'!U40="AGREE",2,IF('DATA - Follow-Up'!U40="DISAGREE",3,IF('DATA - Follow-Up'!U40="STRONGLY DISAGREE",4,""))))</f>
        <v/>
      </c>
      <c r="V40" s="178" t="str">
        <f>IF('DATA - Follow-Up'!V40="Yes",1,IF('DATA - Follow-Up'!V40="No",2,""))</f>
        <v/>
      </c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 t="str">
        <f>IF('DATA - Follow-Up'!AR40="Relaxed",1,IF('DATA - Follow-Up'!AR40="Rushed",2,IF('DATA - Follow-Up'!AR40="Happy",3,IF('DATA - Follow-Up'!AR40="Tired",4,""))))</f>
        <v/>
      </c>
      <c r="AS40" s="178" t="str">
        <f>IF('DATA - Follow-Up'!AS40="Relaxed",1,IF('DATA - Follow-Up'!AS40="Rushed",2,IF('DATA - Follow-Up'!AS40="Happy",3,IF('DATA - Follow-Up'!AS40="Tired",4,""))))</f>
        <v/>
      </c>
      <c r="AT40" s="178" t="str">
        <f>IF('DATA - Follow-Up'!AT40="less driving",1,IF('DATA - Follow-Up'!AT40="less driving (e.g. more carpooling, walking, cycling, taking public transit, etc.)",1,IF('DATA - Follow-Up'!AT40="not changed",2,IF('DATA - Follow-Up'!AT40="no changed",2,IF('DATA - Follow-Up'!AT40="more driving",3, "")))))</f>
        <v/>
      </c>
      <c r="AU40" s="275"/>
      <c r="AV40" s="275"/>
      <c r="AW40" s="275"/>
      <c r="AX40" s="275"/>
      <c r="AY40" s="275"/>
      <c r="AZ40" s="178" t="str">
        <f>IF('DATA - Follow-Up'!AZ40="less driving",1,IF('DATA - Follow-Up'!AZ40="less driving (e.g. more carpooling, walking, cycling, taking public transit, etc.)",1,IF('DATA - Follow-Up'!AZ40="not changed",2,IF('DATA - Follow-Up'!AZ40="more driving",3,""))))</f>
        <v/>
      </c>
      <c r="BA40" s="178"/>
      <c r="BB40" s="178"/>
      <c r="BC40" s="178"/>
      <c r="BD40" s="178"/>
      <c r="BE40" s="178"/>
      <c r="BF40" s="178" t="str">
        <f>IF('DATA - Follow-Up'!BF40="decreased",1,IF('DATA - Follow-Up'!BF40="not changed",2,IF('DATA - Follow-Up'!BF40="increased",3, "")))</f>
        <v/>
      </c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312" t="str">
        <f>IF('DATA - Follow-Up'!BQ40="Yes",1,IF('DATA - Follow-Up'!BQ40="No",2, ""))</f>
        <v/>
      </c>
      <c r="BR40" s="273"/>
      <c r="BS40" s="180"/>
      <c r="BT40" s="180"/>
    </row>
    <row r="41" spans="1:74" s="132" customFormat="1" ht="15" x14ac:dyDescent="0.3">
      <c r="A41" s="148"/>
      <c r="B41" s="149"/>
      <c r="C41" s="236" t="str">
        <f t="shared" si="0"/>
        <v/>
      </c>
      <c r="D41" s="178" t="str">
        <f>IF('DATA - Follow-Up'!D41="","",'DATA - Follow-Up'!D41)</f>
        <v/>
      </c>
      <c r="E41" s="178" t="str">
        <f>IF('DATA - Follow-Up'!E41="","",'DATA - Follow-Up'!E41)</f>
        <v/>
      </c>
      <c r="F41" s="178" t="str">
        <f>IF('DATA - Follow-Up'!F41="","",'DATA - Follow-Up'!F41)</f>
        <v/>
      </c>
      <c r="G41" s="178" t="str">
        <f>IF('DATA - Follow-Up'!G41="Yes",1,IF('DATA - Follow-Up'!G41="No",2,IF('DATA - Follow-Up'!G41="Not Sure",3, "")))</f>
        <v/>
      </c>
      <c r="H41" s="178" t="str">
        <f>IF('DATA - Follow-Up'!H41="","",INDEX(Codes,MATCH('DATA - Follow-Up'!H41,Modes,0)))</f>
        <v/>
      </c>
      <c r="I41" s="275"/>
      <c r="J41" s="178" t="str">
        <f>IF('DATA - Follow-Up'!J41="","",INDEX(Codes,MATCH('DATA - Follow-Up'!J41,Modes,0)))</f>
        <v/>
      </c>
      <c r="K41" s="178"/>
      <c r="L41" s="178" t="str">
        <f>IF('DATA - Follow-Up'!L41=0,"",IF('DATA - Follow-Up'!L41="","",'DATA - Follow-Up'!L41))</f>
        <v/>
      </c>
      <c r="M41" s="178" t="str">
        <f>IF('DATA - Follow-Up'!M41="Yes",1,IF('DATA - Follow-Up'!M41="No",2, ""))</f>
        <v/>
      </c>
      <c r="N41" s="178" t="str">
        <f>IF('DATA - Follow-Up'!N41="Yes",1,IF('DATA - Follow-Up'!N41="No",2,""))</f>
        <v/>
      </c>
      <c r="O41" s="178" t="str">
        <f>IF('DATA - Follow-Up'!O41="Relaxed",1,IF('DATA - Follow-Up'!O41="Rushed",2,IF('DATA - Follow-Up'!O41="Happy",3,IF('DATA - Follow-Up'!O41="Frustrated",4,IF('DATA - Follow-Up'!O41="Other (please specify)",5,IF('DATA - Follow-Up'!O41="Other",5,""))))))</f>
        <v/>
      </c>
      <c r="P41" s="178"/>
      <c r="Q41" s="178" t="str">
        <f>IF('DATA - Follow-Up'!Q41="","",'DATA - Follow-Up'!Q41)</f>
        <v/>
      </c>
      <c r="R41" s="178" t="str">
        <f>IF('DATA - Follow-Up'!R41="Boy",1,IF('DATA - Follow-Up'!R41="Girl",2, ""))</f>
        <v/>
      </c>
      <c r="S41" s="178" t="str">
        <f>IF('DATA - Follow-Up'!Q41="","", 'DATA - Follow-Up'!S41)</f>
        <v/>
      </c>
      <c r="T41" s="178" t="str">
        <f>IF('DATA - Follow-Up'!T41="Less than 0.5km",1,IF('DATA - Follow-Up'!T41="0.51 to 1.59km",2,IF('DATA - Follow-Up'!T41="1.6 to 3km",3,IF('DATA - Follow-Up'!T41="Over 3km",4,""))))</f>
        <v/>
      </c>
      <c r="U41" s="178" t="str">
        <f>IF('DATA - Follow-Up'!U41="STRONGLY AGREE",1,IF('DATA - Follow-Up'!U41="AGREE",2,IF('DATA - Follow-Up'!U41="DISAGREE",3,IF('DATA - Follow-Up'!U41="STRONGLY DISAGREE",4,""))))</f>
        <v/>
      </c>
      <c r="V41" s="178" t="str">
        <f>IF('DATA - Follow-Up'!V41="Yes",1,IF('DATA - Follow-Up'!V41="No",2,""))</f>
        <v/>
      </c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 t="str">
        <f>IF('DATA - Follow-Up'!AR41="Relaxed",1,IF('DATA - Follow-Up'!AR41="Rushed",2,IF('DATA - Follow-Up'!AR41="Happy",3,IF('DATA - Follow-Up'!AR41="Tired",4,""))))</f>
        <v/>
      </c>
      <c r="AS41" s="178" t="str">
        <f>IF('DATA - Follow-Up'!AS41="Relaxed",1,IF('DATA - Follow-Up'!AS41="Rushed",2,IF('DATA - Follow-Up'!AS41="Happy",3,IF('DATA - Follow-Up'!AS41="Tired",4,""))))</f>
        <v/>
      </c>
      <c r="AT41" s="178" t="str">
        <f>IF('DATA - Follow-Up'!AT41="less driving",1,IF('DATA - Follow-Up'!AT41="less driving (e.g. more carpooling, walking, cycling, taking public transit, etc.)",1,IF('DATA - Follow-Up'!AT41="not changed",2,IF('DATA - Follow-Up'!AT41="no changed",2,IF('DATA - Follow-Up'!AT41="more driving",3, "")))))</f>
        <v/>
      </c>
      <c r="AU41" s="275"/>
      <c r="AV41" s="275"/>
      <c r="AW41" s="275"/>
      <c r="AX41" s="275"/>
      <c r="AY41" s="275"/>
      <c r="AZ41" s="178" t="str">
        <f>IF('DATA - Follow-Up'!AZ41="less driving",1,IF('DATA - Follow-Up'!AZ41="less driving (e.g. more carpooling, walking, cycling, taking public transit, etc.)",1,IF('DATA - Follow-Up'!AZ41="not changed",2,IF('DATA - Follow-Up'!AZ41="more driving",3,""))))</f>
        <v/>
      </c>
      <c r="BA41" s="178"/>
      <c r="BB41" s="178"/>
      <c r="BC41" s="178"/>
      <c r="BD41" s="178"/>
      <c r="BE41" s="178"/>
      <c r="BF41" s="178" t="str">
        <f>IF('DATA - Follow-Up'!BF41="decreased",1,IF('DATA - Follow-Up'!BF41="not changed",2,IF('DATA - Follow-Up'!BF41="increased",3, "")))</f>
        <v/>
      </c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312" t="str">
        <f>IF('DATA - Follow-Up'!BQ41="Yes",1,IF('DATA - Follow-Up'!BQ41="No",2, ""))</f>
        <v/>
      </c>
      <c r="BR41" s="273"/>
      <c r="BS41" s="180"/>
      <c r="BT41" s="180"/>
    </row>
    <row r="42" spans="1:74" s="132" customFormat="1" ht="15" x14ac:dyDescent="0.3">
      <c r="A42" s="148"/>
      <c r="B42" s="149"/>
      <c r="C42" s="236" t="str">
        <f t="shared" si="0"/>
        <v/>
      </c>
      <c r="D42" s="178" t="str">
        <f>IF('DATA - Follow-Up'!D42="","",'DATA - Follow-Up'!D42)</f>
        <v/>
      </c>
      <c r="E42" s="178" t="str">
        <f>IF('DATA - Follow-Up'!E42="","",'DATA - Follow-Up'!E42)</f>
        <v/>
      </c>
      <c r="F42" s="178" t="str">
        <f>IF('DATA - Follow-Up'!F42="","",'DATA - Follow-Up'!F42)</f>
        <v/>
      </c>
      <c r="G42" s="178" t="str">
        <f>IF('DATA - Follow-Up'!G42="Yes",1,IF('DATA - Follow-Up'!G42="No",2,IF('DATA - Follow-Up'!G42="Not Sure",3, "")))</f>
        <v/>
      </c>
      <c r="H42" s="178" t="str">
        <f>IF('DATA - Follow-Up'!H42="","",INDEX(Codes,MATCH('DATA - Follow-Up'!H42,Modes,0)))</f>
        <v/>
      </c>
      <c r="I42" s="275"/>
      <c r="J42" s="178" t="str">
        <f>IF('DATA - Follow-Up'!J42="","",INDEX(Codes,MATCH('DATA - Follow-Up'!J42,Modes,0)))</f>
        <v/>
      </c>
      <c r="K42" s="178"/>
      <c r="L42" s="178" t="str">
        <f>IF('DATA - Follow-Up'!L42=0,"",IF('DATA - Follow-Up'!L42="","",'DATA - Follow-Up'!L42))</f>
        <v/>
      </c>
      <c r="M42" s="178" t="str">
        <f>IF('DATA - Follow-Up'!M42="Yes",1,IF('DATA - Follow-Up'!M42="No",2, ""))</f>
        <v/>
      </c>
      <c r="N42" s="178" t="str">
        <f>IF('DATA - Follow-Up'!N42="Yes",1,IF('DATA - Follow-Up'!N42="No",2,""))</f>
        <v/>
      </c>
      <c r="O42" s="178" t="str">
        <f>IF('DATA - Follow-Up'!O42="Relaxed",1,IF('DATA - Follow-Up'!O42="Rushed",2,IF('DATA - Follow-Up'!O42="Happy",3,IF('DATA - Follow-Up'!O42="Frustrated",4,IF('DATA - Follow-Up'!O42="Other (please specify)",5,IF('DATA - Follow-Up'!O42="Other",5,""))))))</f>
        <v/>
      </c>
      <c r="P42" s="178"/>
      <c r="Q42" s="178" t="str">
        <f>IF('DATA - Follow-Up'!Q42="","",'DATA - Follow-Up'!Q42)</f>
        <v/>
      </c>
      <c r="R42" s="178" t="str">
        <f>IF('DATA - Follow-Up'!R42="Boy",1,IF('DATA - Follow-Up'!R42="Girl",2, ""))</f>
        <v/>
      </c>
      <c r="S42" s="178" t="str">
        <f>IF('DATA - Follow-Up'!Q42="","", 'DATA - Follow-Up'!S42)</f>
        <v/>
      </c>
      <c r="T42" s="178" t="str">
        <f>IF('DATA - Follow-Up'!T42="Less than 0.5km",1,IF('DATA - Follow-Up'!T42="0.51 to 1.59km",2,IF('DATA - Follow-Up'!T42="1.6 to 3km",3,IF('DATA - Follow-Up'!T42="Over 3km",4,""))))</f>
        <v/>
      </c>
      <c r="U42" s="178" t="str">
        <f>IF('DATA - Follow-Up'!U42="STRONGLY AGREE",1,IF('DATA - Follow-Up'!U42="AGREE",2,IF('DATA - Follow-Up'!U42="DISAGREE",3,IF('DATA - Follow-Up'!U42="STRONGLY DISAGREE",4,""))))</f>
        <v/>
      </c>
      <c r="V42" s="178" t="str">
        <f>IF('DATA - Follow-Up'!V42="Yes",1,IF('DATA - Follow-Up'!V42="No",2,""))</f>
        <v/>
      </c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 t="str">
        <f>IF('DATA - Follow-Up'!AR42="Relaxed",1,IF('DATA - Follow-Up'!AR42="Rushed",2,IF('DATA - Follow-Up'!AR42="Happy",3,IF('DATA - Follow-Up'!AR42="Tired",4,""))))</f>
        <v/>
      </c>
      <c r="AS42" s="178" t="str">
        <f>IF('DATA - Follow-Up'!AS42="Relaxed",1,IF('DATA - Follow-Up'!AS42="Rushed",2,IF('DATA - Follow-Up'!AS42="Happy",3,IF('DATA - Follow-Up'!AS42="Tired",4,""))))</f>
        <v/>
      </c>
      <c r="AT42" s="178" t="str">
        <f>IF('DATA - Follow-Up'!AT42="less driving",1,IF('DATA - Follow-Up'!AT42="less driving (e.g. more carpooling, walking, cycling, taking public transit, etc.)",1,IF('DATA - Follow-Up'!AT42="not changed",2,IF('DATA - Follow-Up'!AT42="no changed",2,IF('DATA - Follow-Up'!AT42="more driving",3, "")))))</f>
        <v/>
      </c>
      <c r="AU42" s="275"/>
      <c r="AV42" s="275"/>
      <c r="AW42" s="275"/>
      <c r="AX42" s="275"/>
      <c r="AY42" s="275"/>
      <c r="AZ42" s="178" t="str">
        <f>IF('DATA - Follow-Up'!AZ42="less driving",1,IF('DATA - Follow-Up'!AZ42="less driving (e.g. more carpooling, walking, cycling, taking public transit, etc.)",1,IF('DATA - Follow-Up'!AZ42="not changed",2,IF('DATA - Follow-Up'!AZ42="more driving",3,""))))</f>
        <v/>
      </c>
      <c r="BA42" s="178"/>
      <c r="BB42" s="178"/>
      <c r="BC42" s="178"/>
      <c r="BD42" s="178"/>
      <c r="BE42" s="178"/>
      <c r="BF42" s="178" t="str">
        <f>IF('DATA - Follow-Up'!BF42="decreased",1,IF('DATA - Follow-Up'!BF42="not changed",2,IF('DATA - Follow-Up'!BF42="increased",3, "")))</f>
        <v/>
      </c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312" t="str">
        <f>IF('DATA - Follow-Up'!BQ42="Yes",1,IF('DATA - Follow-Up'!BQ42="No",2, ""))</f>
        <v/>
      </c>
      <c r="BR42" s="273"/>
      <c r="BS42" s="180"/>
      <c r="BT42" s="180"/>
    </row>
    <row r="43" spans="1:74" s="132" customFormat="1" ht="15" x14ac:dyDescent="0.3">
      <c r="A43" s="148"/>
      <c r="B43" s="149"/>
      <c r="C43" s="236" t="str">
        <f t="shared" si="0"/>
        <v/>
      </c>
      <c r="D43" s="178" t="str">
        <f>IF('DATA - Follow-Up'!D43="","",'DATA - Follow-Up'!D43)</f>
        <v/>
      </c>
      <c r="E43" s="178" t="str">
        <f>IF('DATA - Follow-Up'!E43="","",'DATA - Follow-Up'!E43)</f>
        <v/>
      </c>
      <c r="F43" s="178" t="str">
        <f>IF('DATA - Follow-Up'!F43="","",'DATA - Follow-Up'!F43)</f>
        <v/>
      </c>
      <c r="G43" s="178" t="str">
        <f>IF('DATA - Follow-Up'!G43="Yes",1,IF('DATA - Follow-Up'!G43="No",2,IF('DATA - Follow-Up'!G43="Not Sure",3, "")))</f>
        <v/>
      </c>
      <c r="H43" s="178" t="str">
        <f>IF('DATA - Follow-Up'!H43="","",INDEX(Codes,MATCH('DATA - Follow-Up'!H43,Modes,0)))</f>
        <v/>
      </c>
      <c r="I43" s="275"/>
      <c r="J43" s="178" t="str">
        <f>IF('DATA - Follow-Up'!J43="","",INDEX(Codes,MATCH('DATA - Follow-Up'!J43,Modes,0)))</f>
        <v/>
      </c>
      <c r="K43" s="178"/>
      <c r="L43" s="178" t="str">
        <f>IF('DATA - Follow-Up'!L43=0,"",IF('DATA - Follow-Up'!L43="","",'DATA - Follow-Up'!L43))</f>
        <v/>
      </c>
      <c r="M43" s="178" t="str">
        <f>IF('DATA - Follow-Up'!M43="Yes",1,IF('DATA - Follow-Up'!M43="No",2, ""))</f>
        <v/>
      </c>
      <c r="N43" s="178" t="str">
        <f>IF('DATA - Follow-Up'!N43="Yes",1,IF('DATA - Follow-Up'!N43="No",2,""))</f>
        <v/>
      </c>
      <c r="O43" s="178" t="str">
        <f>IF('DATA - Follow-Up'!O43="Relaxed",1,IF('DATA - Follow-Up'!O43="Rushed",2,IF('DATA - Follow-Up'!O43="Happy",3,IF('DATA - Follow-Up'!O43="Frustrated",4,IF('DATA - Follow-Up'!O43="Other (please specify)",5,IF('DATA - Follow-Up'!O43="Other",5,""))))))</f>
        <v/>
      </c>
      <c r="P43" s="178"/>
      <c r="Q43" s="178" t="str">
        <f>IF('DATA - Follow-Up'!Q43="","",'DATA - Follow-Up'!Q43)</f>
        <v/>
      </c>
      <c r="R43" s="178" t="str">
        <f>IF('DATA - Follow-Up'!R43="Boy",1,IF('DATA - Follow-Up'!R43="Girl",2, ""))</f>
        <v/>
      </c>
      <c r="S43" s="178" t="str">
        <f>IF('DATA - Follow-Up'!Q43="","", 'DATA - Follow-Up'!S43)</f>
        <v/>
      </c>
      <c r="T43" s="178" t="str">
        <f>IF('DATA - Follow-Up'!T43="Less than 0.5km",1,IF('DATA - Follow-Up'!T43="0.51 to 1.59km",2,IF('DATA - Follow-Up'!T43="1.6 to 3km",3,IF('DATA - Follow-Up'!T43="Over 3km",4,""))))</f>
        <v/>
      </c>
      <c r="U43" s="178" t="str">
        <f>IF('DATA - Follow-Up'!U43="STRONGLY AGREE",1,IF('DATA - Follow-Up'!U43="AGREE",2,IF('DATA - Follow-Up'!U43="DISAGREE",3,IF('DATA - Follow-Up'!U43="STRONGLY DISAGREE",4,""))))</f>
        <v/>
      </c>
      <c r="V43" s="178" t="str">
        <f>IF('DATA - Follow-Up'!V43="Yes",1,IF('DATA - Follow-Up'!V43="No",2,""))</f>
        <v/>
      </c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 t="str">
        <f>IF('DATA - Follow-Up'!AR43="Relaxed",1,IF('DATA - Follow-Up'!AR43="Rushed",2,IF('DATA - Follow-Up'!AR43="Happy",3,IF('DATA - Follow-Up'!AR43="Tired",4,""))))</f>
        <v/>
      </c>
      <c r="AS43" s="178" t="str">
        <f>IF('DATA - Follow-Up'!AS43="Relaxed",1,IF('DATA - Follow-Up'!AS43="Rushed",2,IF('DATA - Follow-Up'!AS43="Happy",3,IF('DATA - Follow-Up'!AS43="Tired",4,""))))</f>
        <v/>
      </c>
      <c r="AT43" s="178" t="str">
        <f>IF('DATA - Follow-Up'!AT43="less driving",1,IF('DATA - Follow-Up'!AT43="less driving (e.g. more carpooling, walking, cycling, taking public transit, etc.)",1,IF('DATA - Follow-Up'!AT43="not changed",2,IF('DATA - Follow-Up'!AT43="no changed",2,IF('DATA - Follow-Up'!AT43="more driving",3, "")))))</f>
        <v/>
      </c>
      <c r="AU43" s="275"/>
      <c r="AV43" s="275"/>
      <c r="AW43" s="275"/>
      <c r="AX43" s="275"/>
      <c r="AY43" s="275"/>
      <c r="AZ43" s="178" t="str">
        <f>IF('DATA - Follow-Up'!AZ43="less driving",1,IF('DATA - Follow-Up'!AZ43="less driving (e.g. more carpooling, walking, cycling, taking public transit, etc.)",1,IF('DATA - Follow-Up'!AZ43="not changed",2,IF('DATA - Follow-Up'!AZ43="more driving",3,""))))</f>
        <v/>
      </c>
      <c r="BA43" s="178"/>
      <c r="BB43" s="178"/>
      <c r="BC43" s="178"/>
      <c r="BD43" s="178"/>
      <c r="BE43" s="178"/>
      <c r="BF43" s="178" t="str">
        <f>IF('DATA - Follow-Up'!BF43="decreased",1,IF('DATA - Follow-Up'!BF43="not changed",2,IF('DATA - Follow-Up'!BF43="increased",3, "")))</f>
        <v/>
      </c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312" t="str">
        <f>IF('DATA - Follow-Up'!BQ43="Yes",1,IF('DATA - Follow-Up'!BQ43="No",2, ""))</f>
        <v/>
      </c>
      <c r="BR43" s="273"/>
      <c r="BS43" s="180"/>
      <c r="BT43" s="180"/>
    </row>
    <row r="44" spans="1:74" s="132" customFormat="1" ht="15" x14ac:dyDescent="0.3">
      <c r="A44" s="148"/>
      <c r="B44" s="149"/>
      <c r="C44" s="236" t="str">
        <f t="shared" si="0"/>
        <v/>
      </c>
      <c r="D44" s="178" t="str">
        <f>IF('DATA - Follow-Up'!D44="","",'DATA - Follow-Up'!D44)</f>
        <v/>
      </c>
      <c r="E44" s="178" t="str">
        <f>IF('DATA - Follow-Up'!E44="","",'DATA - Follow-Up'!E44)</f>
        <v/>
      </c>
      <c r="F44" s="178" t="str">
        <f>IF('DATA - Follow-Up'!F44="","",'DATA - Follow-Up'!F44)</f>
        <v/>
      </c>
      <c r="G44" s="178" t="str">
        <f>IF('DATA - Follow-Up'!G44="Yes",1,IF('DATA - Follow-Up'!G44="No",2,IF('DATA - Follow-Up'!G44="Not Sure",3, "")))</f>
        <v/>
      </c>
      <c r="H44" s="178" t="str">
        <f>IF('DATA - Follow-Up'!H44="","",INDEX(Codes,MATCH('DATA - Follow-Up'!H44,Modes,0)))</f>
        <v/>
      </c>
      <c r="I44" s="275"/>
      <c r="J44" s="178" t="str">
        <f>IF('DATA - Follow-Up'!J44="","",INDEX(Codes,MATCH('DATA - Follow-Up'!J44,Modes,0)))</f>
        <v/>
      </c>
      <c r="K44" s="178"/>
      <c r="L44" s="178" t="str">
        <f>IF('DATA - Follow-Up'!L44=0,"",IF('DATA - Follow-Up'!L44="","",'DATA - Follow-Up'!L44))</f>
        <v/>
      </c>
      <c r="M44" s="178" t="str">
        <f>IF('DATA - Follow-Up'!M44="Yes",1,IF('DATA - Follow-Up'!M44="No",2, ""))</f>
        <v/>
      </c>
      <c r="N44" s="178" t="str">
        <f>IF('DATA - Follow-Up'!N44="Yes",1,IF('DATA - Follow-Up'!N44="No",2,""))</f>
        <v/>
      </c>
      <c r="O44" s="178" t="str">
        <f>IF('DATA - Follow-Up'!O44="Relaxed",1,IF('DATA - Follow-Up'!O44="Rushed",2,IF('DATA - Follow-Up'!O44="Happy",3,IF('DATA - Follow-Up'!O44="Frustrated",4,IF('DATA - Follow-Up'!O44="Other (please specify)",5,IF('DATA - Follow-Up'!O44="Other",5,""))))))</f>
        <v/>
      </c>
      <c r="P44" s="178"/>
      <c r="Q44" s="178" t="str">
        <f>IF('DATA - Follow-Up'!Q44="","",'DATA - Follow-Up'!Q44)</f>
        <v/>
      </c>
      <c r="R44" s="178" t="str">
        <f>IF('DATA - Follow-Up'!R44="Boy",1,IF('DATA - Follow-Up'!R44="Girl",2, ""))</f>
        <v/>
      </c>
      <c r="S44" s="178" t="str">
        <f>IF('DATA - Follow-Up'!Q44="","", 'DATA - Follow-Up'!S44)</f>
        <v/>
      </c>
      <c r="T44" s="178" t="str">
        <f>IF('DATA - Follow-Up'!T44="Less than 0.5km",1,IF('DATA - Follow-Up'!T44="0.51 to 1.59km",2,IF('DATA - Follow-Up'!T44="1.6 to 3km",3,IF('DATA - Follow-Up'!T44="Over 3km",4,""))))</f>
        <v/>
      </c>
      <c r="U44" s="178" t="str">
        <f>IF('DATA - Follow-Up'!U44="STRONGLY AGREE",1,IF('DATA - Follow-Up'!U44="AGREE",2,IF('DATA - Follow-Up'!U44="DISAGREE",3,IF('DATA - Follow-Up'!U44="STRONGLY DISAGREE",4,""))))</f>
        <v/>
      </c>
      <c r="V44" s="178" t="str">
        <f>IF('DATA - Follow-Up'!V44="Yes",1,IF('DATA - Follow-Up'!V44="No",2,""))</f>
        <v/>
      </c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 t="str">
        <f>IF('DATA - Follow-Up'!AR44="Relaxed",1,IF('DATA - Follow-Up'!AR44="Rushed",2,IF('DATA - Follow-Up'!AR44="Happy",3,IF('DATA - Follow-Up'!AR44="Tired",4,""))))</f>
        <v/>
      </c>
      <c r="AS44" s="178" t="str">
        <f>IF('DATA - Follow-Up'!AS44="Relaxed",1,IF('DATA - Follow-Up'!AS44="Rushed",2,IF('DATA - Follow-Up'!AS44="Happy",3,IF('DATA - Follow-Up'!AS44="Tired",4,""))))</f>
        <v/>
      </c>
      <c r="AT44" s="178" t="str">
        <f>IF('DATA - Follow-Up'!AT44="less driving",1,IF('DATA - Follow-Up'!AT44="less driving (e.g. more carpooling, walking, cycling, taking public transit, etc.)",1,IF('DATA - Follow-Up'!AT44="not changed",2,IF('DATA - Follow-Up'!AT44="no changed",2,IF('DATA - Follow-Up'!AT44="more driving",3, "")))))</f>
        <v/>
      </c>
      <c r="AU44" s="275"/>
      <c r="AV44" s="275"/>
      <c r="AW44" s="275"/>
      <c r="AX44" s="275"/>
      <c r="AY44" s="275"/>
      <c r="AZ44" s="178" t="str">
        <f>IF('DATA - Follow-Up'!AZ44="less driving",1,IF('DATA - Follow-Up'!AZ44="less driving (e.g. more carpooling, walking, cycling, taking public transit, etc.)",1,IF('DATA - Follow-Up'!AZ44="not changed",2,IF('DATA - Follow-Up'!AZ44="more driving",3,""))))</f>
        <v/>
      </c>
      <c r="BA44" s="178"/>
      <c r="BB44" s="178"/>
      <c r="BC44" s="178"/>
      <c r="BD44" s="178"/>
      <c r="BE44" s="178"/>
      <c r="BF44" s="178" t="str">
        <f>IF('DATA - Follow-Up'!BF44="decreased",1,IF('DATA - Follow-Up'!BF44="not changed",2,IF('DATA - Follow-Up'!BF44="increased",3, "")))</f>
        <v/>
      </c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312" t="str">
        <f>IF('DATA - Follow-Up'!BQ44="Yes",1,IF('DATA - Follow-Up'!BQ44="No",2, ""))</f>
        <v/>
      </c>
      <c r="BR44" s="273"/>
      <c r="BS44" s="180"/>
      <c r="BT44" s="180"/>
    </row>
    <row r="45" spans="1:74" s="132" customFormat="1" ht="15" x14ac:dyDescent="0.3">
      <c r="A45" s="148"/>
      <c r="B45" s="149"/>
      <c r="C45" s="236" t="str">
        <f t="shared" si="0"/>
        <v/>
      </c>
      <c r="D45" s="178" t="str">
        <f>IF('DATA - Follow-Up'!D45="","",'DATA - Follow-Up'!D45)</f>
        <v/>
      </c>
      <c r="E45" s="178" t="str">
        <f>IF('DATA - Follow-Up'!E45="","",'DATA - Follow-Up'!E45)</f>
        <v/>
      </c>
      <c r="F45" s="178" t="str">
        <f>IF('DATA - Follow-Up'!F45="","",'DATA - Follow-Up'!F45)</f>
        <v/>
      </c>
      <c r="G45" s="178" t="str">
        <f>IF('DATA - Follow-Up'!G45="Yes",1,IF('DATA - Follow-Up'!G45="No",2,IF('DATA - Follow-Up'!G45="Not Sure",3, "")))</f>
        <v/>
      </c>
      <c r="H45" s="178" t="str">
        <f>IF('DATA - Follow-Up'!H45="","",INDEX(Codes,MATCH('DATA - Follow-Up'!H45,Modes,0)))</f>
        <v/>
      </c>
      <c r="I45" s="275"/>
      <c r="J45" s="178" t="str">
        <f>IF('DATA - Follow-Up'!J45="","",INDEX(Codes,MATCH('DATA - Follow-Up'!J45,Modes,0)))</f>
        <v/>
      </c>
      <c r="K45" s="178"/>
      <c r="L45" s="178" t="str">
        <f>IF('DATA - Follow-Up'!L45=0,"",IF('DATA - Follow-Up'!L45="","",'DATA - Follow-Up'!L45))</f>
        <v/>
      </c>
      <c r="M45" s="178" t="str">
        <f>IF('DATA - Follow-Up'!M45="Yes",1,IF('DATA - Follow-Up'!M45="No",2, ""))</f>
        <v/>
      </c>
      <c r="N45" s="178" t="str">
        <f>IF('DATA - Follow-Up'!N45="Yes",1,IF('DATA - Follow-Up'!N45="No",2,""))</f>
        <v/>
      </c>
      <c r="O45" s="178" t="str">
        <f>IF('DATA - Follow-Up'!O45="Relaxed",1,IF('DATA - Follow-Up'!O45="Rushed",2,IF('DATA - Follow-Up'!O45="Happy",3,IF('DATA - Follow-Up'!O45="Frustrated",4,IF('DATA - Follow-Up'!O45="Other (please specify)",5,IF('DATA - Follow-Up'!O45="Other",5,""))))))</f>
        <v/>
      </c>
      <c r="P45" s="178"/>
      <c r="Q45" s="178" t="str">
        <f>IF('DATA - Follow-Up'!Q45="","",'DATA - Follow-Up'!Q45)</f>
        <v/>
      </c>
      <c r="R45" s="178" t="str">
        <f>IF('DATA - Follow-Up'!R45="Boy",1,IF('DATA - Follow-Up'!R45="Girl",2, ""))</f>
        <v/>
      </c>
      <c r="S45" s="178" t="str">
        <f>IF('DATA - Follow-Up'!Q45="","", 'DATA - Follow-Up'!S45)</f>
        <v/>
      </c>
      <c r="T45" s="178" t="str">
        <f>IF('DATA - Follow-Up'!T45="Less than 0.5km",1,IF('DATA - Follow-Up'!T45="0.51 to 1.59km",2,IF('DATA - Follow-Up'!T45="1.6 to 3km",3,IF('DATA - Follow-Up'!T45="Over 3km",4,""))))</f>
        <v/>
      </c>
      <c r="U45" s="178" t="str">
        <f>IF('DATA - Follow-Up'!U45="STRONGLY AGREE",1,IF('DATA - Follow-Up'!U45="AGREE",2,IF('DATA - Follow-Up'!U45="DISAGREE",3,IF('DATA - Follow-Up'!U45="STRONGLY DISAGREE",4,""))))</f>
        <v/>
      </c>
      <c r="V45" s="178" t="str">
        <f>IF('DATA - Follow-Up'!V45="Yes",1,IF('DATA - Follow-Up'!V45="No",2,""))</f>
        <v/>
      </c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 t="str">
        <f>IF('DATA - Follow-Up'!AR45="Relaxed",1,IF('DATA - Follow-Up'!AR45="Rushed",2,IF('DATA - Follow-Up'!AR45="Happy",3,IF('DATA - Follow-Up'!AR45="Tired",4,""))))</f>
        <v/>
      </c>
      <c r="AS45" s="178" t="str">
        <f>IF('DATA - Follow-Up'!AS45="Relaxed",1,IF('DATA - Follow-Up'!AS45="Rushed",2,IF('DATA - Follow-Up'!AS45="Happy",3,IF('DATA - Follow-Up'!AS45="Tired",4,""))))</f>
        <v/>
      </c>
      <c r="AT45" s="178" t="str">
        <f>IF('DATA - Follow-Up'!AT45="less driving",1,IF('DATA - Follow-Up'!AT45="less driving (e.g. more carpooling, walking, cycling, taking public transit, etc.)",1,IF('DATA - Follow-Up'!AT45="not changed",2,IF('DATA - Follow-Up'!AT45="no changed",2,IF('DATA - Follow-Up'!AT45="more driving",3, "")))))</f>
        <v/>
      </c>
      <c r="AU45" s="275"/>
      <c r="AV45" s="275"/>
      <c r="AW45" s="275"/>
      <c r="AX45" s="275"/>
      <c r="AY45" s="275"/>
      <c r="AZ45" s="178" t="str">
        <f>IF('DATA - Follow-Up'!AZ45="less driving",1,IF('DATA - Follow-Up'!AZ45="less driving (e.g. more carpooling, walking, cycling, taking public transit, etc.)",1,IF('DATA - Follow-Up'!AZ45="not changed",2,IF('DATA - Follow-Up'!AZ45="more driving",3,""))))</f>
        <v/>
      </c>
      <c r="BA45" s="178"/>
      <c r="BB45" s="178"/>
      <c r="BC45" s="178"/>
      <c r="BD45" s="178"/>
      <c r="BE45" s="178"/>
      <c r="BF45" s="178" t="str">
        <f>IF('DATA - Follow-Up'!BF45="decreased",1,IF('DATA - Follow-Up'!BF45="not changed",2,IF('DATA - Follow-Up'!BF45="increased",3, "")))</f>
        <v/>
      </c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312" t="str">
        <f>IF('DATA - Follow-Up'!BQ45="Yes",1,IF('DATA - Follow-Up'!BQ45="No",2, ""))</f>
        <v/>
      </c>
      <c r="BR45" s="273"/>
      <c r="BS45" s="180"/>
      <c r="BT45" s="180"/>
    </row>
    <row r="46" spans="1:74" s="132" customFormat="1" ht="15" x14ac:dyDescent="0.3">
      <c r="A46" s="148"/>
      <c r="B46" s="149"/>
      <c r="C46" s="236" t="str">
        <f t="shared" si="0"/>
        <v/>
      </c>
      <c r="D46" s="178" t="str">
        <f>IF('DATA - Follow-Up'!D46="","",'DATA - Follow-Up'!D46)</f>
        <v/>
      </c>
      <c r="E46" s="178" t="str">
        <f>IF('DATA - Follow-Up'!E46="","",'DATA - Follow-Up'!E46)</f>
        <v/>
      </c>
      <c r="F46" s="178" t="str">
        <f>IF('DATA - Follow-Up'!F46="","",'DATA - Follow-Up'!F46)</f>
        <v/>
      </c>
      <c r="G46" s="178" t="str">
        <f>IF('DATA - Follow-Up'!G46="Yes",1,IF('DATA - Follow-Up'!G46="No",2,IF('DATA - Follow-Up'!G46="Not Sure",3, "")))</f>
        <v/>
      </c>
      <c r="H46" s="178" t="str">
        <f>IF('DATA - Follow-Up'!H46="","",INDEX(Codes,MATCH('DATA - Follow-Up'!H46,Modes,0)))</f>
        <v/>
      </c>
      <c r="I46" s="275"/>
      <c r="J46" s="178" t="str">
        <f>IF('DATA - Follow-Up'!J46="","",INDEX(Codes,MATCH('DATA - Follow-Up'!J46,Modes,0)))</f>
        <v/>
      </c>
      <c r="K46" s="178"/>
      <c r="L46" s="178" t="str">
        <f>IF('DATA - Follow-Up'!L46=0,"",IF('DATA - Follow-Up'!L46="","",'DATA - Follow-Up'!L46))</f>
        <v/>
      </c>
      <c r="M46" s="178" t="str">
        <f>IF('DATA - Follow-Up'!M46="Yes",1,IF('DATA - Follow-Up'!M46="No",2, ""))</f>
        <v/>
      </c>
      <c r="N46" s="178" t="str">
        <f>IF('DATA - Follow-Up'!N46="Yes",1,IF('DATA - Follow-Up'!N46="No",2,""))</f>
        <v/>
      </c>
      <c r="O46" s="178" t="str">
        <f>IF('DATA - Follow-Up'!O46="Relaxed",1,IF('DATA - Follow-Up'!O46="Rushed",2,IF('DATA - Follow-Up'!O46="Happy",3,IF('DATA - Follow-Up'!O46="Frustrated",4,IF('DATA - Follow-Up'!O46="Other (please specify)",5,IF('DATA - Follow-Up'!O46="Other",5,""))))))</f>
        <v/>
      </c>
      <c r="P46" s="178"/>
      <c r="Q46" s="178" t="str">
        <f>IF('DATA - Follow-Up'!Q46="","",'DATA - Follow-Up'!Q46)</f>
        <v/>
      </c>
      <c r="R46" s="178" t="str">
        <f>IF('DATA - Follow-Up'!R46="Boy",1,IF('DATA - Follow-Up'!R46="Girl",2, ""))</f>
        <v/>
      </c>
      <c r="S46" s="178" t="str">
        <f>IF('DATA - Follow-Up'!Q46="","", 'DATA - Follow-Up'!S46)</f>
        <v/>
      </c>
      <c r="T46" s="178" t="str">
        <f>IF('DATA - Follow-Up'!T46="Less than 0.5km",1,IF('DATA - Follow-Up'!T46="0.51 to 1.59km",2,IF('DATA - Follow-Up'!T46="1.6 to 3km",3,IF('DATA - Follow-Up'!T46="Over 3km",4,""))))</f>
        <v/>
      </c>
      <c r="U46" s="178" t="str">
        <f>IF('DATA - Follow-Up'!U46="STRONGLY AGREE",1,IF('DATA - Follow-Up'!U46="AGREE",2,IF('DATA - Follow-Up'!U46="DISAGREE",3,IF('DATA - Follow-Up'!U46="STRONGLY DISAGREE",4,""))))</f>
        <v/>
      </c>
      <c r="V46" s="178" t="str">
        <f>IF('DATA - Follow-Up'!V46="Yes",1,IF('DATA - Follow-Up'!V46="No",2,""))</f>
        <v/>
      </c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 t="str">
        <f>IF('DATA - Follow-Up'!AR46="Relaxed",1,IF('DATA - Follow-Up'!AR46="Rushed",2,IF('DATA - Follow-Up'!AR46="Happy",3,IF('DATA - Follow-Up'!AR46="Tired",4,""))))</f>
        <v/>
      </c>
      <c r="AS46" s="178" t="str">
        <f>IF('DATA - Follow-Up'!AS46="Relaxed",1,IF('DATA - Follow-Up'!AS46="Rushed",2,IF('DATA - Follow-Up'!AS46="Happy",3,IF('DATA - Follow-Up'!AS46="Tired",4,""))))</f>
        <v/>
      </c>
      <c r="AT46" s="178" t="str">
        <f>IF('DATA - Follow-Up'!AT46="less driving",1,IF('DATA - Follow-Up'!AT46="less driving (e.g. more carpooling, walking, cycling, taking public transit, etc.)",1,IF('DATA - Follow-Up'!AT46="not changed",2,IF('DATA - Follow-Up'!AT46="no changed",2,IF('DATA - Follow-Up'!AT46="more driving",3, "")))))</f>
        <v/>
      </c>
      <c r="AU46" s="275"/>
      <c r="AV46" s="275"/>
      <c r="AW46" s="275"/>
      <c r="AX46" s="275"/>
      <c r="AY46" s="275"/>
      <c r="AZ46" s="178" t="str">
        <f>IF('DATA - Follow-Up'!AZ46="less driving",1,IF('DATA - Follow-Up'!AZ46="less driving (e.g. more carpooling, walking, cycling, taking public transit, etc.)",1,IF('DATA - Follow-Up'!AZ46="not changed",2,IF('DATA - Follow-Up'!AZ46="more driving",3,""))))</f>
        <v/>
      </c>
      <c r="BA46" s="178"/>
      <c r="BB46" s="178"/>
      <c r="BC46" s="178"/>
      <c r="BD46" s="178"/>
      <c r="BE46" s="178"/>
      <c r="BF46" s="178" t="str">
        <f>IF('DATA - Follow-Up'!BF46="decreased",1,IF('DATA - Follow-Up'!BF46="not changed",2,IF('DATA - Follow-Up'!BF46="increased",3, "")))</f>
        <v/>
      </c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312" t="str">
        <f>IF('DATA - Follow-Up'!BQ46="Yes",1,IF('DATA - Follow-Up'!BQ46="No",2, ""))</f>
        <v/>
      </c>
      <c r="BR46" s="273"/>
      <c r="BS46" s="180"/>
      <c r="BT46" s="180"/>
    </row>
    <row r="47" spans="1:74" s="132" customFormat="1" ht="15" x14ac:dyDescent="0.3">
      <c r="A47" s="148"/>
      <c r="B47" s="149"/>
      <c r="C47" s="236" t="str">
        <f t="shared" si="0"/>
        <v/>
      </c>
      <c r="D47" s="178" t="str">
        <f>IF('DATA - Follow-Up'!D47="","",'DATA - Follow-Up'!D47)</f>
        <v/>
      </c>
      <c r="E47" s="178" t="str">
        <f>IF('DATA - Follow-Up'!E47="","",'DATA - Follow-Up'!E47)</f>
        <v/>
      </c>
      <c r="F47" s="178" t="str">
        <f>IF('DATA - Follow-Up'!F47="","",'DATA - Follow-Up'!F47)</f>
        <v/>
      </c>
      <c r="G47" s="178" t="str">
        <f>IF('DATA - Follow-Up'!G47="Yes",1,IF('DATA - Follow-Up'!G47="No",2,IF('DATA - Follow-Up'!G47="Not Sure",3, "")))</f>
        <v/>
      </c>
      <c r="H47" s="178" t="str">
        <f>IF('DATA - Follow-Up'!H47="","",INDEX(Codes,MATCH('DATA - Follow-Up'!H47,Modes,0)))</f>
        <v/>
      </c>
      <c r="I47" s="275"/>
      <c r="J47" s="178" t="str">
        <f>IF('DATA - Follow-Up'!J47="","",INDEX(Codes,MATCH('DATA - Follow-Up'!J47,Modes,0)))</f>
        <v/>
      </c>
      <c r="K47" s="178"/>
      <c r="L47" s="178" t="str">
        <f>IF('DATA - Follow-Up'!L47=0,"",IF('DATA - Follow-Up'!L47="","",'DATA - Follow-Up'!L47))</f>
        <v/>
      </c>
      <c r="M47" s="178" t="str">
        <f>IF('DATA - Follow-Up'!M47="Yes",1,IF('DATA - Follow-Up'!M47="No",2, ""))</f>
        <v/>
      </c>
      <c r="N47" s="178" t="str">
        <f>IF('DATA - Follow-Up'!N47="Yes",1,IF('DATA - Follow-Up'!N47="No",2,""))</f>
        <v/>
      </c>
      <c r="O47" s="178" t="str">
        <f>IF('DATA - Follow-Up'!O47="Relaxed",1,IF('DATA - Follow-Up'!O47="Rushed",2,IF('DATA - Follow-Up'!O47="Happy",3,IF('DATA - Follow-Up'!O47="Frustrated",4,IF('DATA - Follow-Up'!O47="Other (please specify)",5,IF('DATA - Follow-Up'!O47="Other",5,""))))))</f>
        <v/>
      </c>
      <c r="P47" s="178"/>
      <c r="Q47" s="178" t="str">
        <f>IF('DATA - Follow-Up'!Q47="","",'DATA - Follow-Up'!Q47)</f>
        <v/>
      </c>
      <c r="R47" s="178" t="str">
        <f>IF('DATA - Follow-Up'!R47="Boy",1,IF('DATA - Follow-Up'!R47="Girl",2, ""))</f>
        <v/>
      </c>
      <c r="S47" s="178" t="str">
        <f>IF('DATA - Follow-Up'!Q47="","", 'DATA - Follow-Up'!S47)</f>
        <v/>
      </c>
      <c r="T47" s="178" t="str">
        <f>IF('DATA - Follow-Up'!T47="Less than 0.5km",1,IF('DATA - Follow-Up'!T47="0.51 to 1.59km",2,IF('DATA - Follow-Up'!T47="1.6 to 3km",3,IF('DATA - Follow-Up'!T47="Over 3km",4,""))))</f>
        <v/>
      </c>
      <c r="U47" s="178" t="str">
        <f>IF('DATA - Follow-Up'!U47="STRONGLY AGREE",1,IF('DATA - Follow-Up'!U47="AGREE",2,IF('DATA - Follow-Up'!U47="DISAGREE",3,IF('DATA - Follow-Up'!U47="STRONGLY DISAGREE",4,""))))</f>
        <v/>
      </c>
      <c r="V47" s="178" t="str">
        <f>IF('DATA - Follow-Up'!V47="Yes",1,IF('DATA - Follow-Up'!V47="No",2,""))</f>
        <v/>
      </c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 t="str">
        <f>IF('DATA - Follow-Up'!AR47="Relaxed",1,IF('DATA - Follow-Up'!AR47="Rushed",2,IF('DATA - Follow-Up'!AR47="Happy",3,IF('DATA - Follow-Up'!AR47="Tired",4,""))))</f>
        <v/>
      </c>
      <c r="AS47" s="178" t="str">
        <f>IF('DATA - Follow-Up'!AS47="Relaxed",1,IF('DATA - Follow-Up'!AS47="Rushed",2,IF('DATA - Follow-Up'!AS47="Happy",3,IF('DATA - Follow-Up'!AS47="Tired",4,""))))</f>
        <v/>
      </c>
      <c r="AT47" s="178" t="str">
        <f>IF('DATA - Follow-Up'!AT47="less driving",1,IF('DATA - Follow-Up'!AT47="less driving (e.g. more carpooling, walking, cycling, taking public transit, etc.)",1,IF('DATA - Follow-Up'!AT47="not changed",2,IF('DATA - Follow-Up'!AT47="no changed",2,IF('DATA - Follow-Up'!AT47="more driving",3, "")))))</f>
        <v/>
      </c>
      <c r="AU47" s="275"/>
      <c r="AV47" s="275"/>
      <c r="AW47" s="275"/>
      <c r="AX47" s="275"/>
      <c r="AY47" s="275"/>
      <c r="AZ47" s="178" t="str">
        <f>IF('DATA - Follow-Up'!AZ47="less driving",1,IF('DATA - Follow-Up'!AZ47="less driving (e.g. more carpooling, walking, cycling, taking public transit, etc.)",1,IF('DATA - Follow-Up'!AZ47="not changed",2,IF('DATA - Follow-Up'!AZ47="more driving",3,""))))</f>
        <v/>
      </c>
      <c r="BA47" s="178"/>
      <c r="BB47" s="178"/>
      <c r="BC47" s="178"/>
      <c r="BD47" s="178"/>
      <c r="BE47" s="178"/>
      <c r="BF47" s="178" t="str">
        <f>IF('DATA - Follow-Up'!BF47="decreased",1,IF('DATA - Follow-Up'!BF47="not changed",2,IF('DATA - Follow-Up'!BF47="increased",3, "")))</f>
        <v/>
      </c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312" t="str">
        <f>IF('DATA - Follow-Up'!BQ47="Yes",1,IF('DATA - Follow-Up'!BQ47="No",2, ""))</f>
        <v/>
      </c>
      <c r="BR47" s="273"/>
      <c r="BS47" s="180"/>
      <c r="BT47" s="180"/>
    </row>
    <row r="48" spans="1:74" s="132" customFormat="1" ht="15" x14ac:dyDescent="0.3">
      <c r="A48" s="148"/>
      <c r="B48" s="149"/>
      <c r="C48" s="236" t="str">
        <f t="shared" si="0"/>
        <v/>
      </c>
      <c r="D48" s="178" t="str">
        <f>IF('DATA - Follow-Up'!D48="","",'DATA - Follow-Up'!D48)</f>
        <v/>
      </c>
      <c r="E48" s="178" t="str">
        <f>IF('DATA - Follow-Up'!E48="","",'DATA - Follow-Up'!E48)</f>
        <v/>
      </c>
      <c r="F48" s="178" t="str">
        <f>IF('DATA - Follow-Up'!F48="","",'DATA - Follow-Up'!F48)</f>
        <v/>
      </c>
      <c r="G48" s="178" t="str">
        <f>IF('DATA - Follow-Up'!G48="Yes",1,IF('DATA - Follow-Up'!G48="No",2,IF('DATA - Follow-Up'!G48="Not Sure",3, "")))</f>
        <v/>
      </c>
      <c r="H48" s="178" t="str">
        <f>IF('DATA - Follow-Up'!H48="","",INDEX(Codes,MATCH('DATA - Follow-Up'!H48,Modes,0)))</f>
        <v/>
      </c>
      <c r="I48" s="275"/>
      <c r="J48" s="178" t="str">
        <f>IF('DATA - Follow-Up'!J48="","",INDEX(Codes,MATCH('DATA - Follow-Up'!J48,Modes,0)))</f>
        <v/>
      </c>
      <c r="K48" s="178"/>
      <c r="L48" s="178" t="str">
        <f>IF('DATA - Follow-Up'!L48=0,"",IF('DATA - Follow-Up'!L48="","",'DATA - Follow-Up'!L48))</f>
        <v/>
      </c>
      <c r="M48" s="178" t="str">
        <f>IF('DATA - Follow-Up'!M48="Yes",1,IF('DATA - Follow-Up'!M48="No",2, ""))</f>
        <v/>
      </c>
      <c r="N48" s="178" t="str">
        <f>IF('DATA - Follow-Up'!N48="Yes",1,IF('DATA - Follow-Up'!N48="No",2,""))</f>
        <v/>
      </c>
      <c r="O48" s="178" t="str">
        <f>IF('DATA - Follow-Up'!O48="Relaxed",1,IF('DATA - Follow-Up'!O48="Rushed",2,IF('DATA - Follow-Up'!O48="Happy",3,IF('DATA - Follow-Up'!O48="Frustrated",4,IF('DATA - Follow-Up'!O48="Other (please specify)",5,IF('DATA - Follow-Up'!O48="Other",5,""))))))</f>
        <v/>
      </c>
      <c r="P48" s="178"/>
      <c r="Q48" s="178" t="str">
        <f>IF('DATA - Follow-Up'!Q48="","",'DATA - Follow-Up'!Q48)</f>
        <v/>
      </c>
      <c r="R48" s="178" t="str">
        <f>IF('DATA - Follow-Up'!R48="Boy",1,IF('DATA - Follow-Up'!R48="Girl",2, ""))</f>
        <v/>
      </c>
      <c r="S48" s="178" t="str">
        <f>IF('DATA - Follow-Up'!Q48="","", 'DATA - Follow-Up'!S48)</f>
        <v/>
      </c>
      <c r="T48" s="178" t="str">
        <f>IF('DATA - Follow-Up'!T48="Less than 0.5km",1,IF('DATA - Follow-Up'!T48="0.51 to 1.59km",2,IF('DATA - Follow-Up'!T48="1.6 to 3km",3,IF('DATA - Follow-Up'!T48="Over 3km",4,""))))</f>
        <v/>
      </c>
      <c r="U48" s="178" t="str">
        <f>IF('DATA - Follow-Up'!U48="STRONGLY AGREE",1,IF('DATA - Follow-Up'!U48="AGREE",2,IF('DATA - Follow-Up'!U48="DISAGREE",3,IF('DATA - Follow-Up'!U48="STRONGLY DISAGREE",4,""))))</f>
        <v/>
      </c>
      <c r="V48" s="178" t="str">
        <f>IF('DATA - Follow-Up'!V48="Yes",1,IF('DATA - Follow-Up'!V48="No",2,""))</f>
        <v/>
      </c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 t="str">
        <f>IF('DATA - Follow-Up'!AR48="Relaxed",1,IF('DATA - Follow-Up'!AR48="Rushed",2,IF('DATA - Follow-Up'!AR48="Happy",3,IF('DATA - Follow-Up'!AR48="Tired",4,""))))</f>
        <v/>
      </c>
      <c r="AS48" s="178" t="str">
        <f>IF('DATA - Follow-Up'!AS48="Relaxed",1,IF('DATA - Follow-Up'!AS48="Rushed",2,IF('DATA - Follow-Up'!AS48="Happy",3,IF('DATA - Follow-Up'!AS48="Tired",4,""))))</f>
        <v/>
      </c>
      <c r="AT48" s="178" t="str">
        <f>IF('DATA - Follow-Up'!AT48="less driving",1,IF('DATA - Follow-Up'!AT48="less driving (e.g. more carpooling, walking, cycling, taking public transit, etc.)",1,IF('DATA - Follow-Up'!AT48="not changed",2,IF('DATA - Follow-Up'!AT48="no changed",2,IF('DATA - Follow-Up'!AT48="more driving",3, "")))))</f>
        <v/>
      </c>
      <c r="AU48" s="275"/>
      <c r="AV48" s="275"/>
      <c r="AW48" s="275"/>
      <c r="AX48" s="275"/>
      <c r="AY48" s="275"/>
      <c r="AZ48" s="178" t="str">
        <f>IF('DATA - Follow-Up'!AZ48="less driving",1,IF('DATA - Follow-Up'!AZ48="less driving (e.g. more carpooling, walking, cycling, taking public transit, etc.)",1,IF('DATA - Follow-Up'!AZ48="not changed",2,IF('DATA - Follow-Up'!AZ48="more driving",3,""))))</f>
        <v/>
      </c>
      <c r="BA48" s="178"/>
      <c r="BB48" s="178"/>
      <c r="BC48" s="178"/>
      <c r="BD48" s="178"/>
      <c r="BE48" s="178"/>
      <c r="BF48" s="178" t="str">
        <f>IF('DATA - Follow-Up'!BF48="decreased",1,IF('DATA - Follow-Up'!BF48="not changed",2,IF('DATA - Follow-Up'!BF48="increased",3, "")))</f>
        <v/>
      </c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312" t="str">
        <f>IF('DATA - Follow-Up'!BQ48="Yes",1,IF('DATA - Follow-Up'!BQ48="No",2, ""))</f>
        <v/>
      </c>
      <c r="BR48" s="273"/>
      <c r="BS48" s="180"/>
      <c r="BT48" s="180"/>
    </row>
    <row r="49" spans="1:72" s="132" customFormat="1" ht="15" x14ac:dyDescent="0.3">
      <c r="A49" s="148"/>
      <c r="B49" s="149"/>
      <c r="C49" s="236" t="str">
        <f t="shared" si="0"/>
        <v/>
      </c>
      <c r="D49" s="178" t="str">
        <f>IF('DATA - Follow-Up'!D49="","",'DATA - Follow-Up'!D49)</f>
        <v/>
      </c>
      <c r="E49" s="178" t="str">
        <f>IF('DATA - Follow-Up'!E49="","",'DATA - Follow-Up'!E49)</f>
        <v/>
      </c>
      <c r="F49" s="178" t="str">
        <f>IF('DATA - Follow-Up'!F49="","",'DATA - Follow-Up'!F49)</f>
        <v/>
      </c>
      <c r="G49" s="178" t="str">
        <f>IF('DATA - Follow-Up'!G49="Yes",1,IF('DATA - Follow-Up'!G49="No",2,IF('DATA - Follow-Up'!G49="Not Sure",3, "")))</f>
        <v/>
      </c>
      <c r="H49" s="178" t="str">
        <f>IF('DATA - Follow-Up'!H49="","",INDEX(Codes,MATCH('DATA - Follow-Up'!H49,Modes,0)))</f>
        <v/>
      </c>
      <c r="I49" s="275"/>
      <c r="J49" s="178" t="str">
        <f>IF('DATA - Follow-Up'!J49="","",INDEX(Codes,MATCH('DATA - Follow-Up'!J49,Modes,0)))</f>
        <v/>
      </c>
      <c r="K49" s="178"/>
      <c r="L49" s="178" t="str">
        <f>IF('DATA - Follow-Up'!L49=0,"",IF('DATA - Follow-Up'!L49="","",'DATA - Follow-Up'!L49))</f>
        <v/>
      </c>
      <c r="M49" s="178" t="str">
        <f>IF('DATA - Follow-Up'!M49="Yes",1,IF('DATA - Follow-Up'!M49="No",2, ""))</f>
        <v/>
      </c>
      <c r="N49" s="178" t="str">
        <f>IF('DATA - Follow-Up'!N49="Yes",1,IF('DATA - Follow-Up'!N49="No",2,""))</f>
        <v/>
      </c>
      <c r="O49" s="178" t="str">
        <f>IF('DATA - Follow-Up'!O49="Relaxed",1,IF('DATA - Follow-Up'!O49="Rushed",2,IF('DATA - Follow-Up'!O49="Happy",3,IF('DATA - Follow-Up'!O49="Frustrated",4,IF('DATA - Follow-Up'!O49="Other (please specify)",5,IF('DATA - Follow-Up'!O49="Other",5,""))))))</f>
        <v/>
      </c>
      <c r="P49" s="178"/>
      <c r="Q49" s="178" t="str">
        <f>IF('DATA - Follow-Up'!Q49="","",'DATA - Follow-Up'!Q49)</f>
        <v/>
      </c>
      <c r="R49" s="178" t="str">
        <f>IF('DATA - Follow-Up'!R49="Boy",1,IF('DATA - Follow-Up'!R49="Girl",2, ""))</f>
        <v/>
      </c>
      <c r="S49" s="178" t="str">
        <f>IF('DATA - Follow-Up'!Q49="","", 'DATA - Follow-Up'!S49)</f>
        <v/>
      </c>
      <c r="T49" s="178" t="str">
        <f>IF('DATA - Follow-Up'!T49="Less than 0.5km",1,IF('DATA - Follow-Up'!T49="0.51 to 1.59km",2,IF('DATA - Follow-Up'!T49="1.6 to 3km",3,IF('DATA - Follow-Up'!T49="Over 3km",4,""))))</f>
        <v/>
      </c>
      <c r="U49" s="178" t="str">
        <f>IF('DATA - Follow-Up'!U49="STRONGLY AGREE",1,IF('DATA - Follow-Up'!U49="AGREE",2,IF('DATA - Follow-Up'!U49="DISAGREE",3,IF('DATA - Follow-Up'!U49="STRONGLY DISAGREE",4,""))))</f>
        <v/>
      </c>
      <c r="V49" s="178" t="str">
        <f>IF('DATA - Follow-Up'!V49="Yes",1,IF('DATA - Follow-Up'!V49="No",2,""))</f>
        <v/>
      </c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 t="str">
        <f>IF('DATA - Follow-Up'!AR49="Relaxed",1,IF('DATA - Follow-Up'!AR49="Rushed",2,IF('DATA - Follow-Up'!AR49="Happy",3,IF('DATA - Follow-Up'!AR49="Tired",4,""))))</f>
        <v/>
      </c>
      <c r="AS49" s="178" t="str">
        <f>IF('DATA - Follow-Up'!AS49="Relaxed",1,IF('DATA - Follow-Up'!AS49="Rushed",2,IF('DATA - Follow-Up'!AS49="Happy",3,IF('DATA - Follow-Up'!AS49="Tired",4,""))))</f>
        <v/>
      </c>
      <c r="AT49" s="178" t="str">
        <f>IF('DATA - Follow-Up'!AT49="less driving",1,IF('DATA - Follow-Up'!AT49="less driving (e.g. more carpooling, walking, cycling, taking public transit, etc.)",1,IF('DATA - Follow-Up'!AT49="not changed",2,IF('DATA - Follow-Up'!AT49="no changed",2,IF('DATA - Follow-Up'!AT49="more driving",3, "")))))</f>
        <v/>
      </c>
      <c r="AU49" s="275"/>
      <c r="AV49" s="275"/>
      <c r="AW49" s="275"/>
      <c r="AX49" s="275"/>
      <c r="AY49" s="275"/>
      <c r="AZ49" s="178" t="str">
        <f>IF('DATA - Follow-Up'!AZ49="less driving",1,IF('DATA - Follow-Up'!AZ49="less driving (e.g. more carpooling, walking, cycling, taking public transit, etc.)",1,IF('DATA - Follow-Up'!AZ49="not changed",2,IF('DATA - Follow-Up'!AZ49="more driving",3,""))))</f>
        <v/>
      </c>
      <c r="BA49" s="178"/>
      <c r="BB49" s="178"/>
      <c r="BC49" s="178"/>
      <c r="BD49" s="178"/>
      <c r="BE49" s="178"/>
      <c r="BF49" s="178" t="str">
        <f>IF('DATA - Follow-Up'!BF49="decreased",1,IF('DATA - Follow-Up'!BF49="not changed",2,IF('DATA - Follow-Up'!BF49="increased",3, "")))</f>
        <v/>
      </c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312" t="str">
        <f>IF('DATA - Follow-Up'!BQ49="Yes",1,IF('DATA - Follow-Up'!BQ49="No",2, ""))</f>
        <v/>
      </c>
      <c r="BR49" s="273"/>
      <c r="BS49" s="180"/>
      <c r="BT49" s="180"/>
    </row>
    <row r="50" spans="1:72" s="132" customFormat="1" ht="15" x14ac:dyDescent="0.3">
      <c r="A50" s="148"/>
      <c r="B50" s="149"/>
      <c r="C50" s="236" t="str">
        <f t="shared" si="0"/>
        <v/>
      </c>
      <c r="D50" s="178" t="str">
        <f>IF('DATA - Follow-Up'!D50="","",'DATA - Follow-Up'!D50)</f>
        <v/>
      </c>
      <c r="E50" s="178" t="str">
        <f>IF('DATA - Follow-Up'!E50="","",'DATA - Follow-Up'!E50)</f>
        <v/>
      </c>
      <c r="F50" s="178" t="str">
        <f>IF('DATA - Follow-Up'!F50="","",'DATA - Follow-Up'!F50)</f>
        <v/>
      </c>
      <c r="G50" s="178" t="str">
        <f>IF('DATA - Follow-Up'!G50="Yes",1,IF('DATA - Follow-Up'!G50="No",2,IF('DATA - Follow-Up'!G50="Not Sure",3, "")))</f>
        <v/>
      </c>
      <c r="H50" s="178" t="str">
        <f>IF('DATA - Follow-Up'!H50="","",INDEX(Codes,MATCH('DATA - Follow-Up'!H50,Modes,0)))</f>
        <v/>
      </c>
      <c r="I50" s="275"/>
      <c r="J50" s="178" t="str">
        <f>IF('DATA - Follow-Up'!J50="","",INDEX(Codes,MATCH('DATA - Follow-Up'!J50,Modes,0)))</f>
        <v/>
      </c>
      <c r="K50" s="178"/>
      <c r="L50" s="178" t="str">
        <f>IF('DATA - Follow-Up'!L50=0,"",IF('DATA - Follow-Up'!L50="","",'DATA - Follow-Up'!L50))</f>
        <v/>
      </c>
      <c r="M50" s="178" t="str">
        <f>IF('DATA - Follow-Up'!M50="Yes",1,IF('DATA - Follow-Up'!M50="No",2, ""))</f>
        <v/>
      </c>
      <c r="N50" s="178" t="str">
        <f>IF('DATA - Follow-Up'!N50="Yes",1,IF('DATA - Follow-Up'!N50="No",2,""))</f>
        <v/>
      </c>
      <c r="O50" s="178" t="str">
        <f>IF('DATA - Follow-Up'!O50="Relaxed",1,IF('DATA - Follow-Up'!O50="Rushed",2,IF('DATA - Follow-Up'!O50="Happy",3,IF('DATA - Follow-Up'!O50="Frustrated",4,IF('DATA - Follow-Up'!O50="Other (please specify)",5,IF('DATA - Follow-Up'!O50="Other",5,""))))))</f>
        <v/>
      </c>
      <c r="P50" s="178"/>
      <c r="Q50" s="178" t="str">
        <f>IF('DATA - Follow-Up'!Q50="","",'DATA - Follow-Up'!Q50)</f>
        <v/>
      </c>
      <c r="R50" s="178" t="str">
        <f>IF('DATA - Follow-Up'!R50="Boy",1,IF('DATA - Follow-Up'!R50="Girl",2, ""))</f>
        <v/>
      </c>
      <c r="S50" s="178" t="str">
        <f>IF('DATA - Follow-Up'!Q50="","", 'DATA - Follow-Up'!S50)</f>
        <v/>
      </c>
      <c r="T50" s="178" t="str">
        <f>IF('DATA - Follow-Up'!T50="Less than 0.5km",1,IF('DATA - Follow-Up'!T50="0.51 to 1.59km",2,IF('DATA - Follow-Up'!T50="1.6 to 3km",3,IF('DATA - Follow-Up'!T50="Over 3km",4,""))))</f>
        <v/>
      </c>
      <c r="U50" s="178" t="str">
        <f>IF('DATA - Follow-Up'!U50="STRONGLY AGREE",1,IF('DATA - Follow-Up'!U50="AGREE",2,IF('DATA - Follow-Up'!U50="DISAGREE",3,IF('DATA - Follow-Up'!U50="STRONGLY DISAGREE",4,""))))</f>
        <v/>
      </c>
      <c r="V50" s="178" t="str">
        <f>IF('DATA - Follow-Up'!V50="Yes",1,IF('DATA - Follow-Up'!V50="No",2,""))</f>
        <v/>
      </c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 t="str">
        <f>IF('DATA - Follow-Up'!AR50="Relaxed",1,IF('DATA - Follow-Up'!AR50="Rushed",2,IF('DATA - Follow-Up'!AR50="Happy",3,IF('DATA - Follow-Up'!AR50="Tired",4,""))))</f>
        <v/>
      </c>
      <c r="AS50" s="178" t="str">
        <f>IF('DATA - Follow-Up'!AS50="Relaxed",1,IF('DATA - Follow-Up'!AS50="Rushed",2,IF('DATA - Follow-Up'!AS50="Happy",3,IF('DATA - Follow-Up'!AS50="Tired",4,""))))</f>
        <v/>
      </c>
      <c r="AT50" s="178" t="str">
        <f>IF('DATA - Follow-Up'!AT50="less driving",1,IF('DATA - Follow-Up'!AT50="less driving (e.g. more carpooling, walking, cycling, taking public transit, etc.)",1,IF('DATA - Follow-Up'!AT50="not changed",2,IF('DATA - Follow-Up'!AT50="no changed",2,IF('DATA - Follow-Up'!AT50="more driving",3, "")))))</f>
        <v/>
      </c>
      <c r="AU50" s="275"/>
      <c r="AV50" s="275"/>
      <c r="AW50" s="275"/>
      <c r="AX50" s="275"/>
      <c r="AY50" s="275"/>
      <c r="AZ50" s="178" t="str">
        <f>IF('DATA - Follow-Up'!AZ50="less driving",1,IF('DATA - Follow-Up'!AZ50="less driving (e.g. more carpooling, walking, cycling, taking public transit, etc.)",1,IF('DATA - Follow-Up'!AZ50="not changed",2,IF('DATA - Follow-Up'!AZ50="more driving",3,""))))</f>
        <v/>
      </c>
      <c r="BA50" s="178"/>
      <c r="BB50" s="178"/>
      <c r="BC50" s="178"/>
      <c r="BD50" s="178"/>
      <c r="BE50" s="178"/>
      <c r="BF50" s="178" t="str">
        <f>IF('DATA - Follow-Up'!BF50="decreased",1,IF('DATA - Follow-Up'!BF50="not changed",2,IF('DATA - Follow-Up'!BF50="increased",3, "")))</f>
        <v/>
      </c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312" t="str">
        <f>IF('DATA - Follow-Up'!BQ50="Yes",1,IF('DATA - Follow-Up'!BQ50="No",2, ""))</f>
        <v/>
      </c>
      <c r="BR50" s="273"/>
      <c r="BS50" s="180"/>
      <c r="BT50" s="180"/>
    </row>
    <row r="51" spans="1:72" s="132" customFormat="1" ht="15" x14ac:dyDescent="0.3">
      <c r="A51" s="148"/>
      <c r="B51" s="149"/>
      <c r="C51" s="236" t="str">
        <f t="shared" si="0"/>
        <v/>
      </c>
      <c r="D51" s="178" t="str">
        <f>IF('DATA - Follow-Up'!D51="","",'DATA - Follow-Up'!D51)</f>
        <v/>
      </c>
      <c r="E51" s="178" t="str">
        <f>IF('DATA - Follow-Up'!E51="","",'DATA - Follow-Up'!E51)</f>
        <v/>
      </c>
      <c r="F51" s="178" t="str">
        <f>IF('DATA - Follow-Up'!F51="","",'DATA - Follow-Up'!F51)</f>
        <v/>
      </c>
      <c r="G51" s="178" t="str">
        <f>IF('DATA - Follow-Up'!G51="Yes",1,IF('DATA - Follow-Up'!G51="No",2,IF('DATA - Follow-Up'!G51="Not Sure",3, "")))</f>
        <v/>
      </c>
      <c r="H51" s="178" t="str">
        <f>IF('DATA - Follow-Up'!H51="","",INDEX(Codes,MATCH('DATA - Follow-Up'!H51,Modes,0)))</f>
        <v/>
      </c>
      <c r="I51" s="275"/>
      <c r="J51" s="178" t="str">
        <f>IF('DATA - Follow-Up'!J51="","",INDEX(Codes,MATCH('DATA - Follow-Up'!J51,Modes,0)))</f>
        <v/>
      </c>
      <c r="K51" s="178"/>
      <c r="L51" s="178" t="str">
        <f>IF('DATA - Follow-Up'!L51=0,"",IF('DATA - Follow-Up'!L51="","",'DATA - Follow-Up'!L51))</f>
        <v/>
      </c>
      <c r="M51" s="178" t="str">
        <f>IF('DATA - Follow-Up'!M51="Yes",1,IF('DATA - Follow-Up'!M51="No",2, ""))</f>
        <v/>
      </c>
      <c r="N51" s="178" t="str">
        <f>IF('DATA - Follow-Up'!N51="Yes",1,IF('DATA - Follow-Up'!N51="No",2,""))</f>
        <v/>
      </c>
      <c r="O51" s="178" t="str">
        <f>IF('DATA - Follow-Up'!O51="Relaxed",1,IF('DATA - Follow-Up'!O51="Rushed",2,IF('DATA - Follow-Up'!O51="Happy",3,IF('DATA - Follow-Up'!O51="Frustrated",4,IF('DATA - Follow-Up'!O51="Other (please specify)",5,IF('DATA - Follow-Up'!O51="Other",5,""))))))</f>
        <v/>
      </c>
      <c r="P51" s="178"/>
      <c r="Q51" s="178" t="str">
        <f>IF('DATA - Follow-Up'!Q51="","",'DATA - Follow-Up'!Q51)</f>
        <v/>
      </c>
      <c r="R51" s="178" t="str">
        <f>IF('DATA - Follow-Up'!R51="Boy",1,IF('DATA - Follow-Up'!R51="Girl",2, ""))</f>
        <v/>
      </c>
      <c r="S51" s="178" t="str">
        <f>IF('DATA - Follow-Up'!Q51="","", 'DATA - Follow-Up'!S51)</f>
        <v/>
      </c>
      <c r="T51" s="178" t="str">
        <f>IF('DATA - Follow-Up'!T51="Less than 0.5km",1,IF('DATA - Follow-Up'!T51="0.51 to 1.59km",2,IF('DATA - Follow-Up'!T51="1.6 to 3km",3,IF('DATA - Follow-Up'!T51="Over 3km",4,""))))</f>
        <v/>
      </c>
      <c r="U51" s="178" t="str">
        <f>IF('DATA - Follow-Up'!U51="STRONGLY AGREE",1,IF('DATA - Follow-Up'!U51="AGREE",2,IF('DATA - Follow-Up'!U51="DISAGREE",3,IF('DATA - Follow-Up'!U51="STRONGLY DISAGREE",4,""))))</f>
        <v/>
      </c>
      <c r="V51" s="178" t="str">
        <f>IF('DATA - Follow-Up'!V51="Yes",1,IF('DATA - Follow-Up'!V51="No",2,""))</f>
        <v/>
      </c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 t="str">
        <f>IF('DATA - Follow-Up'!AR51="Relaxed",1,IF('DATA - Follow-Up'!AR51="Rushed",2,IF('DATA - Follow-Up'!AR51="Happy",3,IF('DATA - Follow-Up'!AR51="Tired",4,""))))</f>
        <v/>
      </c>
      <c r="AS51" s="178" t="str">
        <f>IF('DATA - Follow-Up'!AS51="Relaxed",1,IF('DATA - Follow-Up'!AS51="Rushed",2,IF('DATA - Follow-Up'!AS51="Happy",3,IF('DATA - Follow-Up'!AS51="Tired",4,""))))</f>
        <v/>
      </c>
      <c r="AT51" s="178" t="str">
        <f>IF('DATA - Follow-Up'!AT51="less driving",1,IF('DATA - Follow-Up'!AT51="less driving (e.g. more carpooling, walking, cycling, taking public transit, etc.)",1,IF('DATA - Follow-Up'!AT51="not changed",2,IF('DATA - Follow-Up'!AT51="no changed",2,IF('DATA - Follow-Up'!AT51="more driving",3, "")))))</f>
        <v/>
      </c>
      <c r="AU51" s="275"/>
      <c r="AV51" s="275"/>
      <c r="AW51" s="275"/>
      <c r="AX51" s="275"/>
      <c r="AY51" s="275"/>
      <c r="AZ51" s="178" t="str">
        <f>IF('DATA - Follow-Up'!AZ51="less driving",1,IF('DATA - Follow-Up'!AZ51="less driving (e.g. more carpooling, walking, cycling, taking public transit, etc.)",1,IF('DATA - Follow-Up'!AZ51="not changed",2,IF('DATA - Follow-Up'!AZ51="more driving",3,""))))</f>
        <v/>
      </c>
      <c r="BA51" s="178"/>
      <c r="BB51" s="178"/>
      <c r="BC51" s="178"/>
      <c r="BD51" s="178"/>
      <c r="BE51" s="178"/>
      <c r="BF51" s="178" t="str">
        <f>IF('DATA - Follow-Up'!BF51="decreased",1,IF('DATA - Follow-Up'!BF51="not changed",2,IF('DATA - Follow-Up'!BF51="increased",3, "")))</f>
        <v/>
      </c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312" t="str">
        <f>IF('DATA - Follow-Up'!BQ51="Yes",1,IF('DATA - Follow-Up'!BQ51="No",2, ""))</f>
        <v/>
      </c>
      <c r="BR51" s="273"/>
      <c r="BS51" s="180"/>
      <c r="BT51" s="180"/>
    </row>
    <row r="52" spans="1:72" s="132" customFormat="1" ht="15" x14ac:dyDescent="0.3">
      <c r="A52" s="148"/>
      <c r="B52" s="149"/>
      <c r="C52" s="236" t="str">
        <f t="shared" si="0"/>
        <v/>
      </c>
      <c r="D52" s="178" t="str">
        <f>IF('DATA - Follow-Up'!D52="","",'DATA - Follow-Up'!D52)</f>
        <v/>
      </c>
      <c r="E52" s="178" t="str">
        <f>IF('DATA - Follow-Up'!E52="","",'DATA - Follow-Up'!E52)</f>
        <v/>
      </c>
      <c r="F52" s="178" t="str">
        <f>IF('DATA - Follow-Up'!F52="","",'DATA - Follow-Up'!F52)</f>
        <v/>
      </c>
      <c r="G52" s="178" t="str">
        <f>IF('DATA - Follow-Up'!G52="Yes",1,IF('DATA - Follow-Up'!G52="No",2,IF('DATA - Follow-Up'!G52="Not Sure",3, "")))</f>
        <v/>
      </c>
      <c r="H52" s="178" t="str">
        <f>IF('DATA - Follow-Up'!H52="","",INDEX(Codes,MATCH('DATA - Follow-Up'!H52,Modes,0)))</f>
        <v/>
      </c>
      <c r="I52" s="275"/>
      <c r="J52" s="178" t="str">
        <f>IF('DATA - Follow-Up'!J52="","",INDEX(Codes,MATCH('DATA - Follow-Up'!J52,Modes,0)))</f>
        <v/>
      </c>
      <c r="K52" s="178"/>
      <c r="L52" s="178" t="str">
        <f>IF('DATA - Follow-Up'!L52=0,"",IF('DATA - Follow-Up'!L52="","",'DATA - Follow-Up'!L52))</f>
        <v/>
      </c>
      <c r="M52" s="178" t="str">
        <f>IF('DATA - Follow-Up'!M52="Yes",1,IF('DATA - Follow-Up'!M52="No",2, ""))</f>
        <v/>
      </c>
      <c r="N52" s="178" t="str">
        <f>IF('DATA - Follow-Up'!N52="Yes",1,IF('DATA - Follow-Up'!N52="No",2,""))</f>
        <v/>
      </c>
      <c r="O52" s="178" t="str">
        <f>IF('DATA - Follow-Up'!O52="Relaxed",1,IF('DATA - Follow-Up'!O52="Rushed",2,IF('DATA - Follow-Up'!O52="Happy",3,IF('DATA - Follow-Up'!O52="Frustrated",4,IF('DATA - Follow-Up'!O52="Other (please specify)",5,IF('DATA - Follow-Up'!O52="Other",5,""))))))</f>
        <v/>
      </c>
      <c r="P52" s="178"/>
      <c r="Q52" s="178" t="str">
        <f>IF('DATA - Follow-Up'!Q52="","",'DATA - Follow-Up'!Q52)</f>
        <v/>
      </c>
      <c r="R52" s="178" t="str">
        <f>IF('DATA - Follow-Up'!R52="Boy",1,IF('DATA - Follow-Up'!R52="Girl",2, ""))</f>
        <v/>
      </c>
      <c r="S52" s="178" t="str">
        <f>IF('DATA - Follow-Up'!Q52="","", 'DATA - Follow-Up'!S52)</f>
        <v/>
      </c>
      <c r="T52" s="178" t="str">
        <f>IF('DATA - Follow-Up'!T52="Less than 0.5km",1,IF('DATA - Follow-Up'!T52="0.51 to 1.59km",2,IF('DATA - Follow-Up'!T52="1.6 to 3km",3,IF('DATA - Follow-Up'!T52="Over 3km",4,""))))</f>
        <v/>
      </c>
      <c r="U52" s="178" t="str">
        <f>IF('DATA - Follow-Up'!U52="STRONGLY AGREE",1,IF('DATA - Follow-Up'!U52="AGREE",2,IF('DATA - Follow-Up'!U52="DISAGREE",3,IF('DATA - Follow-Up'!U52="STRONGLY DISAGREE",4,""))))</f>
        <v/>
      </c>
      <c r="V52" s="178" t="str">
        <f>IF('DATA - Follow-Up'!V52="Yes",1,IF('DATA - Follow-Up'!V52="No",2,""))</f>
        <v/>
      </c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 t="str">
        <f>IF('DATA - Follow-Up'!AR52="Relaxed",1,IF('DATA - Follow-Up'!AR52="Rushed",2,IF('DATA - Follow-Up'!AR52="Happy",3,IF('DATA - Follow-Up'!AR52="Tired",4,""))))</f>
        <v/>
      </c>
      <c r="AS52" s="178" t="str">
        <f>IF('DATA - Follow-Up'!AS52="Relaxed",1,IF('DATA - Follow-Up'!AS52="Rushed",2,IF('DATA - Follow-Up'!AS52="Happy",3,IF('DATA - Follow-Up'!AS52="Tired",4,""))))</f>
        <v/>
      </c>
      <c r="AT52" s="178" t="str">
        <f>IF('DATA - Follow-Up'!AT52="less driving",1,IF('DATA - Follow-Up'!AT52="less driving (e.g. more carpooling, walking, cycling, taking public transit, etc.)",1,IF('DATA - Follow-Up'!AT52="not changed",2,IF('DATA - Follow-Up'!AT52="no changed",2,IF('DATA - Follow-Up'!AT52="more driving",3, "")))))</f>
        <v/>
      </c>
      <c r="AU52" s="275"/>
      <c r="AV52" s="275"/>
      <c r="AW52" s="275"/>
      <c r="AX52" s="275"/>
      <c r="AY52" s="275"/>
      <c r="AZ52" s="178" t="str">
        <f>IF('DATA - Follow-Up'!AZ52="less driving",1,IF('DATA - Follow-Up'!AZ52="less driving (e.g. more carpooling, walking, cycling, taking public transit, etc.)",1,IF('DATA - Follow-Up'!AZ52="not changed",2,IF('DATA - Follow-Up'!AZ52="more driving",3,""))))</f>
        <v/>
      </c>
      <c r="BA52" s="178"/>
      <c r="BB52" s="178"/>
      <c r="BC52" s="178"/>
      <c r="BD52" s="178"/>
      <c r="BE52" s="178"/>
      <c r="BF52" s="178" t="str">
        <f>IF('DATA - Follow-Up'!BF52="decreased",1,IF('DATA - Follow-Up'!BF52="not changed",2,IF('DATA - Follow-Up'!BF52="increased",3, "")))</f>
        <v/>
      </c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312" t="str">
        <f>IF('DATA - Follow-Up'!BQ52="Yes",1,IF('DATA - Follow-Up'!BQ52="No",2, ""))</f>
        <v/>
      </c>
      <c r="BR52" s="273"/>
      <c r="BS52" s="180"/>
      <c r="BT52" s="180"/>
    </row>
    <row r="53" spans="1:72" s="132" customFormat="1" ht="15" x14ac:dyDescent="0.3">
      <c r="A53" s="148"/>
      <c r="B53" s="149"/>
      <c r="C53" s="236" t="str">
        <f t="shared" si="0"/>
        <v/>
      </c>
      <c r="D53" s="178" t="str">
        <f>IF('DATA - Follow-Up'!D53="","",'DATA - Follow-Up'!D53)</f>
        <v/>
      </c>
      <c r="E53" s="178" t="str">
        <f>IF('DATA - Follow-Up'!E53="","",'DATA - Follow-Up'!E53)</f>
        <v/>
      </c>
      <c r="F53" s="178" t="str">
        <f>IF('DATA - Follow-Up'!F53="","",'DATA - Follow-Up'!F53)</f>
        <v/>
      </c>
      <c r="G53" s="178" t="str">
        <f>IF('DATA - Follow-Up'!G53="Yes",1,IF('DATA - Follow-Up'!G53="No",2,IF('DATA - Follow-Up'!G53="Not Sure",3, "")))</f>
        <v/>
      </c>
      <c r="H53" s="178" t="str">
        <f>IF('DATA - Follow-Up'!H53="","",INDEX(Codes,MATCH('DATA - Follow-Up'!H53,Modes,0)))</f>
        <v/>
      </c>
      <c r="I53" s="275"/>
      <c r="J53" s="178" t="str">
        <f>IF('DATA - Follow-Up'!J53="","",INDEX(Codes,MATCH('DATA - Follow-Up'!J53,Modes,0)))</f>
        <v/>
      </c>
      <c r="K53" s="178"/>
      <c r="L53" s="178" t="str">
        <f>IF('DATA - Follow-Up'!L53=0,"",IF('DATA - Follow-Up'!L53="","",'DATA - Follow-Up'!L53))</f>
        <v/>
      </c>
      <c r="M53" s="178" t="str">
        <f>IF('DATA - Follow-Up'!M53="Yes",1,IF('DATA - Follow-Up'!M53="No",2, ""))</f>
        <v/>
      </c>
      <c r="N53" s="178" t="str">
        <f>IF('DATA - Follow-Up'!N53="Yes",1,IF('DATA - Follow-Up'!N53="No",2,""))</f>
        <v/>
      </c>
      <c r="O53" s="178" t="str">
        <f>IF('DATA - Follow-Up'!O53="Relaxed",1,IF('DATA - Follow-Up'!O53="Rushed",2,IF('DATA - Follow-Up'!O53="Happy",3,IF('DATA - Follow-Up'!O53="Frustrated",4,IF('DATA - Follow-Up'!O53="Other (please specify)",5,IF('DATA - Follow-Up'!O53="Other",5,""))))))</f>
        <v/>
      </c>
      <c r="P53" s="178"/>
      <c r="Q53" s="178" t="str">
        <f>IF('DATA - Follow-Up'!Q53="","",'DATA - Follow-Up'!Q53)</f>
        <v/>
      </c>
      <c r="R53" s="178" t="str">
        <f>IF('DATA - Follow-Up'!R53="Boy",1,IF('DATA - Follow-Up'!R53="Girl",2, ""))</f>
        <v/>
      </c>
      <c r="S53" s="178" t="str">
        <f>IF('DATA - Follow-Up'!Q53="","", 'DATA - Follow-Up'!S53)</f>
        <v/>
      </c>
      <c r="T53" s="178" t="str">
        <f>IF('DATA - Follow-Up'!T53="Less than 0.5km",1,IF('DATA - Follow-Up'!T53="0.51 to 1.59km",2,IF('DATA - Follow-Up'!T53="1.6 to 3km",3,IF('DATA - Follow-Up'!T53="Over 3km",4,""))))</f>
        <v/>
      </c>
      <c r="U53" s="178" t="str">
        <f>IF('DATA - Follow-Up'!U53="STRONGLY AGREE",1,IF('DATA - Follow-Up'!U53="AGREE",2,IF('DATA - Follow-Up'!U53="DISAGREE",3,IF('DATA - Follow-Up'!U53="STRONGLY DISAGREE",4,""))))</f>
        <v/>
      </c>
      <c r="V53" s="178" t="str">
        <f>IF('DATA - Follow-Up'!V53="Yes",1,IF('DATA - Follow-Up'!V53="No",2,""))</f>
        <v/>
      </c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 t="str">
        <f>IF('DATA - Follow-Up'!AR53="Relaxed",1,IF('DATA - Follow-Up'!AR53="Rushed",2,IF('DATA - Follow-Up'!AR53="Happy",3,IF('DATA - Follow-Up'!AR53="Tired",4,""))))</f>
        <v/>
      </c>
      <c r="AS53" s="178" t="str">
        <f>IF('DATA - Follow-Up'!AS53="Relaxed",1,IF('DATA - Follow-Up'!AS53="Rushed",2,IF('DATA - Follow-Up'!AS53="Happy",3,IF('DATA - Follow-Up'!AS53="Tired",4,""))))</f>
        <v/>
      </c>
      <c r="AT53" s="178" t="str">
        <f>IF('DATA - Follow-Up'!AT53="less driving",1,IF('DATA - Follow-Up'!AT53="less driving (e.g. more carpooling, walking, cycling, taking public transit, etc.)",1,IF('DATA - Follow-Up'!AT53="not changed",2,IF('DATA - Follow-Up'!AT53="no changed",2,IF('DATA - Follow-Up'!AT53="more driving",3, "")))))</f>
        <v/>
      </c>
      <c r="AU53" s="275"/>
      <c r="AV53" s="275"/>
      <c r="AW53" s="275"/>
      <c r="AX53" s="275"/>
      <c r="AY53" s="275"/>
      <c r="AZ53" s="178" t="str">
        <f>IF('DATA - Follow-Up'!AZ53="less driving",1,IF('DATA - Follow-Up'!AZ53="less driving (e.g. more carpooling, walking, cycling, taking public transit, etc.)",1,IF('DATA - Follow-Up'!AZ53="not changed",2,IF('DATA - Follow-Up'!AZ53="more driving",3,""))))</f>
        <v/>
      </c>
      <c r="BA53" s="178"/>
      <c r="BB53" s="178"/>
      <c r="BC53" s="178"/>
      <c r="BD53" s="178"/>
      <c r="BE53" s="178"/>
      <c r="BF53" s="178" t="str">
        <f>IF('DATA - Follow-Up'!BF53="decreased",1,IF('DATA - Follow-Up'!BF53="not changed",2,IF('DATA - Follow-Up'!BF53="increased",3, "")))</f>
        <v/>
      </c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312" t="str">
        <f>IF('DATA - Follow-Up'!BQ53="Yes",1,IF('DATA - Follow-Up'!BQ53="No",2, ""))</f>
        <v/>
      </c>
      <c r="BR53" s="273"/>
      <c r="BS53" s="180"/>
      <c r="BT53" s="180"/>
    </row>
    <row r="54" spans="1:72" s="132" customFormat="1" ht="15" x14ac:dyDescent="0.3">
      <c r="A54" s="148"/>
      <c r="B54" s="149"/>
      <c r="C54" s="236" t="str">
        <f t="shared" si="0"/>
        <v/>
      </c>
      <c r="D54" s="178" t="str">
        <f>IF('DATA - Follow-Up'!D54="","",'DATA - Follow-Up'!D54)</f>
        <v/>
      </c>
      <c r="E54" s="178" t="str">
        <f>IF('DATA - Follow-Up'!E54="","",'DATA - Follow-Up'!E54)</f>
        <v/>
      </c>
      <c r="F54" s="178" t="str">
        <f>IF('DATA - Follow-Up'!F54="","",'DATA - Follow-Up'!F54)</f>
        <v/>
      </c>
      <c r="G54" s="178" t="str">
        <f>IF('DATA - Follow-Up'!G54="Yes",1,IF('DATA - Follow-Up'!G54="No",2,IF('DATA - Follow-Up'!G54="Not Sure",3, "")))</f>
        <v/>
      </c>
      <c r="H54" s="178" t="str">
        <f>IF('DATA - Follow-Up'!H54="","",INDEX(Codes,MATCH('DATA - Follow-Up'!H54,Modes,0)))</f>
        <v/>
      </c>
      <c r="I54" s="275"/>
      <c r="J54" s="178" t="str">
        <f>IF('DATA - Follow-Up'!J54="","",INDEX(Codes,MATCH('DATA - Follow-Up'!J54,Modes,0)))</f>
        <v/>
      </c>
      <c r="K54" s="178"/>
      <c r="L54" s="178" t="str">
        <f>IF('DATA - Follow-Up'!L54=0,"",IF('DATA - Follow-Up'!L54="","",'DATA - Follow-Up'!L54))</f>
        <v/>
      </c>
      <c r="M54" s="178" t="str">
        <f>IF('DATA - Follow-Up'!M54="Yes",1,IF('DATA - Follow-Up'!M54="No",2, ""))</f>
        <v/>
      </c>
      <c r="N54" s="178" t="str">
        <f>IF('DATA - Follow-Up'!N54="Yes",1,IF('DATA - Follow-Up'!N54="No",2,""))</f>
        <v/>
      </c>
      <c r="O54" s="178" t="str">
        <f>IF('DATA - Follow-Up'!O54="Relaxed",1,IF('DATA - Follow-Up'!O54="Rushed",2,IF('DATA - Follow-Up'!O54="Happy",3,IF('DATA - Follow-Up'!O54="Frustrated",4,IF('DATA - Follow-Up'!O54="Other (please specify)",5,IF('DATA - Follow-Up'!O54="Other",5,""))))))</f>
        <v/>
      </c>
      <c r="P54" s="178"/>
      <c r="Q54" s="178" t="str">
        <f>IF('DATA - Follow-Up'!Q54="","",'DATA - Follow-Up'!Q54)</f>
        <v/>
      </c>
      <c r="R54" s="178" t="str">
        <f>IF('DATA - Follow-Up'!R54="Boy",1,IF('DATA - Follow-Up'!R54="Girl",2, ""))</f>
        <v/>
      </c>
      <c r="S54" s="178" t="str">
        <f>IF('DATA - Follow-Up'!Q54="","", 'DATA - Follow-Up'!S54)</f>
        <v/>
      </c>
      <c r="T54" s="178" t="str">
        <f>IF('DATA - Follow-Up'!T54="Less than 0.5km",1,IF('DATA - Follow-Up'!T54="0.51 to 1.59km",2,IF('DATA - Follow-Up'!T54="1.6 to 3km",3,IF('DATA - Follow-Up'!T54="Over 3km",4,""))))</f>
        <v/>
      </c>
      <c r="U54" s="178" t="str">
        <f>IF('DATA - Follow-Up'!U54="STRONGLY AGREE",1,IF('DATA - Follow-Up'!U54="AGREE",2,IF('DATA - Follow-Up'!U54="DISAGREE",3,IF('DATA - Follow-Up'!U54="STRONGLY DISAGREE",4,""))))</f>
        <v/>
      </c>
      <c r="V54" s="178" t="str">
        <f>IF('DATA - Follow-Up'!V54="Yes",1,IF('DATA - Follow-Up'!V54="No",2,""))</f>
        <v/>
      </c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 t="str">
        <f>IF('DATA - Follow-Up'!AR54="Relaxed",1,IF('DATA - Follow-Up'!AR54="Rushed",2,IF('DATA - Follow-Up'!AR54="Happy",3,IF('DATA - Follow-Up'!AR54="Tired",4,""))))</f>
        <v/>
      </c>
      <c r="AS54" s="178" t="str">
        <f>IF('DATA - Follow-Up'!AS54="Relaxed",1,IF('DATA - Follow-Up'!AS54="Rushed",2,IF('DATA - Follow-Up'!AS54="Happy",3,IF('DATA - Follow-Up'!AS54="Tired",4,""))))</f>
        <v/>
      </c>
      <c r="AT54" s="178" t="str">
        <f>IF('DATA - Follow-Up'!AT54="less driving",1,IF('DATA - Follow-Up'!AT54="less driving (e.g. more carpooling, walking, cycling, taking public transit, etc.)",1,IF('DATA - Follow-Up'!AT54="not changed",2,IF('DATA - Follow-Up'!AT54="no changed",2,IF('DATA - Follow-Up'!AT54="more driving",3, "")))))</f>
        <v/>
      </c>
      <c r="AU54" s="275"/>
      <c r="AV54" s="275"/>
      <c r="AW54" s="275"/>
      <c r="AX54" s="275"/>
      <c r="AY54" s="275"/>
      <c r="AZ54" s="178" t="str">
        <f>IF('DATA - Follow-Up'!AZ54="less driving",1,IF('DATA - Follow-Up'!AZ54="less driving (e.g. more carpooling, walking, cycling, taking public transit, etc.)",1,IF('DATA - Follow-Up'!AZ54="not changed",2,IF('DATA - Follow-Up'!AZ54="more driving",3,""))))</f>
        <v/>
      </c>
      <c r="BA54" s="178"/>
      <c r="BB54" s="178"/>
      <c r="BC54" s="178"/>
      <c r="BD54" s="178"/>
      <c r="BE54" s="178"/>
      <c r="BF54" s="178" t="str">
        <f>IF('DATA - Follow-Up'!BF54="decreased",1,IF('DATA - Follow-Up'!BF54="not changed",2,IF('DATA - Follow-Up'!BF54="increased",3, "")))</f>
        <v/>
      </c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312" t="str">
        <f>IF('DATA - Follow-Up'!BQ54="Yes",1,IF('DATA - Follow-Up'!BQ54="No",2, ""))</f>
        <v/>
      </c>
      <c r="BR54" s="273"/>
      <c r="BS54" s="180"/>
      <c r="BT54" s="180"/>
    </row>
    <row r="55" spans="1:72" s="132" customFormat="1" ht="15" x14ac:dyDescent="0.3">
      <c r="A55" s="148"/>
      <c r="B55" s="149"/>
      <c r="C55" s="236" t="str">
        <f t="shared" si="0"/>
        <v/>
      </c>
      <c r="D55" s="178" t="str">
        <f>IF('DATA - Follow-Up'!D55="","",'DATA - Follow-Up'!D55)</f>
        <v/>
      </c>
      <c r="E55" s="178" t="str">
        <f>IF('DATA - Follow-Up'!E55="","",'DATA - Follow-Up'!E55)</f>
        <v/>
      </c>
      <c r="F55" s="178" t="str">
        <f>IF('DATA - Follow-Up'!F55="","",'DATA - Follow-Up'!F55)</f>
        <v/>
      </c>
      <c r="G55" s="178" t="str">
        <f>IF('DATA - Follow-Up'!G55="Yes",1,IF('DATA - Follow-Up'!G55="No",2,IF('DATA - Follow-Up'!G55="Not Sure",3, "")))</f>
        <v/>
      </c>
      <c r="H55" s="178" t="str">
        <f>IF('DATA - Follow-Up'!H55="","",INDEX(Codes,MATCH('DATA - Follow-Up'!H55,Modes,0)))</f>
        <v/>
      </c>
      <c r="I55" s="275"/>
      <c r="J55" s="178" t="str">
        <f>IF('DATA - Follow-Up'!J55="","",INDEX(Codes,MATCH('DATA - Follow-Up'!J55,Modes,0)))</f>
        <v/>
      </c>
      <c r="K55" s="178"/>
      <c r="L55" s="178" t="str">
        <f>IF('DATA - Follow-Up'!L55=0,"",IF('DATA - Follow-Up'!L55="","",'DATA - Follow-Up'!L55))</f>
        <v/>
      </c>
      <c r="M55" s="178" t="str">
        <f>IF('DATA - Follow-Up'!M55="Yes",1,IF('DATA - Follow-Up'!M55="No",2, ""))</f>
        <v/>
      </c>
      <c r="N55" s="178" t="str">
        <f>IF('DATA - Follow-Up'!N55="Yes",1,IF('DATA - Follow-Up'!N55="No",2,""))</f>
        <v/>
      </c>
      <c r="O55" s="178" t="str">
        <f>IF('DATA - Follow-Up'!O55="Relaxed",1,IF('DATA - Follow-Up'!O55="Rushed",2,IF('DATA - Follow-Up'!O55="Happy",3,IF('DATA - Follow-Up'!O55="Frustrated",4,IF('DATA - Follow-Up'!O55="Other (please specify)",5,IF('DATA - Follow-Up'!O55="Other",5,""))))))</f>
        <v/>
      </c>
      <c r="P55" s="178"/>
      <c r="Q55" s="178" t="str">
        <f>IF('DATA - Follow-Up'!Q55="","",'DATA - Follow-Up'!Q55)</f>
        <v/>
      </c>
      <c r="R55" s="178" t="str">
        <f>IF('DATA - Follow-Up'!R55="Boy",1,IF('DATA - Follow-Up'!R55="Girl",2, ""))</f>
        <v/>
      </c>
      <c r="S55" s="178" t="str">
        <f>IF('DATA - Follow-Up'!Q55="","", 'DATA - Follow-Up'!S55)</f>
        <v/>
      </c>
      <c r="T55" s="178" t="str">
        <f>IF('DATA - Follow-Up'!T55="Less than 0.5km",1,IF('DATA - Follow-Up'!T55="0.51 to 1.59km",2,IF('DATA - Follow-Up'!T55="1.6 to 3km",3,IF('DATA - Follow-Up'!T55="Over 3km",4,""))))</f>
        <v/>
      </c>
      <c r="U55" s="178" t="str">
        <f>IF('DATA - Follow-Up'!U55="STRONGLY AGREE",1,IF('DATA - Follow-Up'!U55="AGREE",2,IF('DATA - Follow-Up'!U55="DISAGREE",3,IF('DATA - Follow-Up'!U55="STRONGLY DISAGREE",4,""))))</f>
        <v/>
      </c>
      <c r="V55" s="178" t="str">
        <f>IF('DATA - Follow-Up'!V55="Yes",1,IF('DATA - Follow-Up'!V55="No",2,""))</f>
        <v/>
      </c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 t="str">
        <f>IF('DATA - Follow-Up'!AR55="Relaxed",1,IF('DATA - Follow-Up'!AR55="Rushed",2,IF('DATA - Follow-Up'!AR55="Happy",3,IF('DATA - Follow-Up'!AR55="Tired",4,""))))</f>
        <v/>
      </c>
      <c r="AS55" s="178" t="str">
        <f>IF('DATA - Follow-Up'!AS55="Relaxed",1,IF('DATA - Follow-Up'!AS55="Rushed",2,IF('DATA - Follow-Up'!AS55="Happy",3,IF('DATA - Follow-Up'!AS55="Tired",4,""))))</f>
        <v/>
      </c>
      <c r="AT55" s="178" t="str">
        <f>IF('DATA - Follow-Up'!AT55="less driving",1,IF('DATA - Follow-Up'!AT55="less driving (e.g. more carpooling, walking, cycling, taking public transit, etc.)",1,IF('DATA - Follow-Up'!AT55="not changed",2,IF('DATA - Follow-Up'!AT55="no changed",2,IF('DATA - Follow-Up'!AT55="more driving",3, "")))))</f>
        <v/>
      </c>
      <c r="AU55" s="275"/>
      <c r="AV55" s="275"/>
      <c r="AW55" s="275"/>
      <c r="AX55" s="275"/>
      <c r="AY55" s="275"/>
      <c r="AZ55" s="178" t="str">
        <f>IF('DATA - Follow-Up'!AZ55="less driving",1,IF('DATA - Follow-Up'!AZ55="less driving (e.g. more carpooling, walking, cycling, taking public transit, etc.)",1,IF('DATA - Follow-Up'!AZ55="not changed",2,IF('DATA - Follow-Up'!AZ55="more driving",3,""))))</f>
        <v/>
      </c>
      <c r="BA55" s="178"/>
      <c r="BB55" s="178"/>
      <c r="BC55" s="178"/>
      <c r="BD55" s="178"/>
      <c r="BE55" s="178"/>
      <c r="BF55" s="178" t="str">
        <f>IF('DATA - Follow-Up'!BF55="decreased",1,IF('DATA - Follow-Up'!BF55="not changed",2,IF('DATA - Follow-Up'!BF55="increased",3, "")))</f>
        <v/>
      </c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312" t="str">
        <f>IF('DATA - Follow-Up'!BQ55="Yes",1,IF('DATA - Follow-Up'!BQ55="No",2, ""))</f>
        <v/>
      </c>
      <c r="BR55" s="273"/>
      <c r="BS55" s="180"/>
      <c r="BT55" s="180"/>
    </row>
    <row r="56" spans="1:72" s="132" customFormat="1" ht="15" x14ac:dyDescent="0.3">
      <c r="A56" s="148"/>
      <c r="B56" s="149"/>
      <c r="C56" s="236" t="str">
        <f t="shared" si="0"/>
        <v/>
      </c>
      <c r="D56" s="178" t="str">
        <f>IF('DATA - Follow-Up'!D56="","",'DATA - Follow-Up'!D56)</f>
        <v/>
      </c>
      <c r="E56" s="178" t="str">
        <f>IF('DATA - Follow-Up'!E56="","",'DATA - Follow-Up'!E56)</f>
        <v/>
      </c>
      <c r="F56" s="178" t="str">
        <f>IF('DATA - Follow-Up'!F56="","",'DATA - Follow-Up'!F56)</f>
        <v/>
      </c>
      <c r="G56" s="178" t="str">
        <f>IF('DATA - Follow-Up'!G56="Yes",1,IF('DATA - Follow-Up'!G56="No",2,IF('DATA - Follow-Up'!G56="Not Sure",3, "")))</f>
        <v/>
      </c>
      <c r="H56" s="178" t="str">
        <f>IF('DATA - Follow-Up'!H56="","",INDEX(Codes,MATCH('DATA - Follow-Up'!H56,Modes,0)))</f>
        <v/>
      </c>
      <c r="I56" s="275"/>
      <c r="J56" s="178" t="str">
        <f>IF('DATA - Follow-Up'!J56="","",INDEX(Codes,MATCH('DATA - Follow-Up'!J56,Modes,0)))</f>
        <v/>
      </c>
      <c r="K56" s="178"/>
      <c r="L56" s="178" t="str">
        <f>IF('DATA - Follow-Up'!L56=0,"",IF('DATA - Follow-Up'!L56="","",'DATA - Follow-Up'!L56))</f>
        <v/>
      </c>
      <c r="M56" s="178" t="str">
        <f>IF('DATA - Follow-Up'!M56="Yes",1,IF('DATA - Follow-Up'!M56="No",2, ""))</f>
        <v/>
      </c>
      <c r="N56" s="178" t="str">
        <f>IF('DATA - Follow-Up'!N56="Yes",1,IF('DATA - Follow-Up'!N56="No",2,""))</f>
        <v/>
      </c>
      <c r="O56" s="178" t="str">
        <f>IF('DATA - Follow-Up'!O56="Relaxed",1,IF('DATA - Follow-Up'!O56="Rushed",2,IF('DATA - Follow-Up'!O56="Happy",3,IF('DATA - Follow-Up'!O56="Frustrated",4,IF('DATA - Follow-Up'!O56="Other (please specify)",5,IF('DATA - Follow-Up'!O56="Other",5,""))))))</f>
        <v/>
      </c>
      <c r="P56" s="178"/>
      <c r="Q56" s="178" t="str">
        <f>IF('DATA - Follow-Up'!Q56="","",'DATA - Follow-Up'!Q56)</f>
        <v/>
      </c>
      <c r="R56" s="178" t="str">
        <f>IF('DATA - Follow-Up'!R56="Boy",1,IF('DATA - Follow-Up'!R56="Girl",2, ""))</f>
        <v/>
      </c>
      <c r="S56" s="178" t="str">
        <f>IF('DATA - Follow-Up'!Q56="","", 'DATA - Follow-Up'!S56)</f>
        <v/>
      </c>
      <c r="T56" s="178" t="str">
        <f>IF('DATA - Follow-Up'!T56="Less than 0.5km",1,IF('DATA - Follow-Up'!T56="0.51 to 1.59km",2,IF('DATA - Follow-Up'!T56="1.6 to 3km",3,IF('DATA - Follow-Up'!T56="Over 3km",4,""))))</f>
        <v/>
      </c>
      <c r="U56" s="178" t="str">
        <f>IF('DATA - Follow-Up'!U56="STRONGLY AGREE",1,IF('DATA - Follow-Up'!U56="AGREE",2,IF('DATA - Follow-Up'!U56="DISAGREE",3,IF('DATA - Follow-Up'!U56="STRONGLY DISAGREE",4,""))))</f>
        <v/>
      </c>
      <c r="V56" s="178" t="str">
        <f>IF('DATA - Follow-Up'!V56="Yes",1,IF('DATA - Follow-Up'!V56="No",2,""))</f>
        <v/>
      </c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 t="str">
        <f>IF('DATA - Follow-Up'!AR56="Relaxed",1,IF('DATA - Follow-Up'!AR56="Rushed",2,IF('DATA - Follow-Up'!AR56="Happy",3,IF('DATA - Follow-Up'!AR56="Tired",4,""))))</f>
        <v/>
      </c>
      <c r="AS56" s="178" t="str">
        <f>IF('DATA - Follow-Up'!AS56="Relaxed",1,IF('DATA - Follow-Up'!AS56="Rushed",2,IF('DATA - Follow-Up'!AS56="Happy",3,IF('DATA - Follow-Up'!AS56="Tired",4,""))))</f>
        <v/>
      </c>
      <c r="AT56" s="178" t="str">
        <f>IF('DATA - Follow-Up'!AT56="less driving",1,IF('DATA - Follow-Up'!AT56="less driving (e.g. more carpooling, walking, cycling, taking public transit, etc.)",1,IF('DATA - Follow-Up'!AT56="not changed",2,IF('DATA - Follow-Up'!AT56="no changed",2,IF('DATA - Follow-Up'!AT56="more driving",3, "")))))</f>
        <v/>
      </c>
      <c r="AU56" s="275"/>
      <c r="AV56" s="275"/>
      <c r="AW56" s="275"/>
      <c r="AX56" s="275"/>
      <c r="AY56" s="275"/>
      <c r="AZ56" s="178" t="str">
        <f>IF('DATA - Follow-Up'!AZ56="less driving",1,IF('DATA - Follow-Up'!AZ56="less driving (e.g. more carpooling, walking, cycling, taking public transit, etc.)",1,IF('DATA - Follow-Up'!AZ56="not changed",2,IF('DATA - Follow-Up'!AZ56="more driving",3,""))))</f>
        <v/>
      </c>
      <c r="BA56" s="178"/>
      <c r="BB56" s="178"/>
      <c r="BC56" s="178"/>
      <c r="BD56" s="178"/>
      <c r="BE56" s="178"/>
      <c r="BF56" s="178" t="str">
        <f>IF('DATA - Follow-Up'!BF56="decreased",1,IF('DATA - Follow-Up'!BF56="not changed",2,IF('DATA - Follow-Up'!BF56="increased",3, "")))</f>
        <v/>
      </c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312" t="str">
        <f>IF('DATA - Follow-Up'!BQ56="Yes",1,IF('DATA - Follow-Up'!BQ56="No",2, ""))</f>
        <v/>
      </c>
      <c r="BR56" s="273"/>
      <c r="BS56" s="180"/>
      <c r="BT56" s="180"/>
    </row>
    <row r="57" spans="1:72" s="132" customFormat="1" ht="15" x14ac:dyDescent="0.3">
      <c r="A57" s="148"/>
      <c r="B57" s="149"/>
      <c r="C57" s="236" t="str">
        <f t="shared" si="0"/>
        <v/>
      </c>
      <c r="D57" s="178" t="str">
        <f>IF('DATA - Follow-Up'!D57="","",'DATA - Follow-Up'!D57)</f>
        <v/>
      </c>
      <c r="E57" s="178" t="str">
        <f>IF('DATA - Follow-Up'!E57="","",'DATA - Follow-Up'!E57)</f>
        <v/>
      </c>
      <c r="F57" s="178" t="str">
        <f>IF('DATA - Follow-Up'!F57="","",'DATA - Follow-Up'!F57)</f>
        <v/>
      </c>
      <c r="G57" s="178" t="str">
        <f>IF('DATA - Follow-Up'!G57="Yes",1,IF('DATA - Follow-Up'!G57="No",2,IF('DATA - Follow-Up'!G57="Not Sure",3, "")))</f>
        <v/>
      </c>
      <c r="H57" s="178" t="str">
        <f>IF('DATA - Follow-Up'!H57="","",INDEX(Codes,MATCH('DATA - Follow-Up'!H57,Modes,0)))</f>
        <v/>
      </c>
      <c r="I57" s="275"/>
      <c r="J57" s="178" t="str">
        <f>IF('DATA - Follow-Up'!J57="","",INDEX(Codes,MATCH('DATA - Follow-Up'!J57,Modes,0)))</f>
        <v/>
      </c>
      <c r="K57" s="178"/>
      <c r="L57" s="178" t="str">
        <f>IF('DATA - Follow-Up'!L57=0,"",IF('DATA - Follow-Up'!L57="","",'DATA - Follow-Up'!L57))</f>
        <v/>
      </c>
      <c r="M57" s="178" t="str">
        <f>IF('DATA - Follow-Up'!M57="Yes",1,IF('DATA - Follow-Up'!M57="No",2, ""))</f>
        <v/>
      </c>
      <c r="N57" s="178" t="str">
        <f>IF('DATA - Follow-Up'!N57="Yes",1,IF('DATA - Follow-Up'!N57="No",2,""))</f>
        <v/>
      </c>
      <c r="O57" s="178" t="str">
        <f>IF('DATA - Follow-Up'!O57="Relaxed",1,IF('DATA - Follow-Up'!O57="Rushed",2,IF('DATA - Follow-Up'!O57="Happy",3,IF('DATA - Follow-Up'!O57="Frustrated",4,IF('DATA - Follow-Up'!O57="Other (please specify)",5,IF('DATA - Follow-Up'!O57="Other",5,""))))))</f>
        <v/>
      </c>
      <c r="P57" s="178"/>
      <c r="Q57" s="178" t="str">
        <f>IF('DATA - Follow-Up'!Q57="","",'DATA - Follow-Up'!Q57)</f>
        <v/>
      </c>
      <c r="R57" s="178" t="str">
        <f>IF('DATA - Follow-Up'!R57="Boy",1,IF('DATA - Follow-Up'!R57="Girl",2, ""))</f>
        <v/>
      </c>
      <c r="S57" s="178" t="str">
        <f>IF('DATA - Follow-Up'!Q57="","", 'DATA - Follow-Up'!S57)</f>
        <v/>
      </c>
      <c r="T57" s="178" t="str">
        <f>IF('DATA - Follow-Up'!T57="Less than 0.5km",1,IF('DATA - Follow-Up'!T57="0.51 to 1.59km",2,IF('DATA - Follow-Up'!T57="1.6 to 3km",3,IF('DATA - Follow-Up'!T57="Over 3km",4,""))))</f>
        <v/>
      </c>
      <c r="U57" s="178" t="str">
        <f>IF('DATA - Follow-Up'!U57="STRONGLY AGREE",1,IF('DATA - Follow-Up'!U57="AGREE",2,IF('DATA - Follow-Up'!U57="DISAGREE",3,IF('DATA - Follow-Up'!U57="STRONGLY DISAGREE",4,""))))</f>
        <v/>
      </c>
      <c r="V57" s="178" t="str">
        <f>IF('DATA - Follow-Up'!V57="Yes",1,IF('DATA - Follow-Up'!V57="No",2,""))</f>
        <v/>
      </c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 t="str">
        <f>IF('DATA - Follow-Up'!AR57="Relaxed",1,IF('DATA - Follow-Up'!AR57="Rushed",2,IF('DATA - Follow-Up'!AR57="Happy",3,IF('DATA - Follow-Up'!AR57="Tired",4,""))))</f>
        <v/>
      </c>
      <c r="AS57" s="178" t="str">
        <f>IF('DATA - Follow-Up'!AS57="Relaxed",1,IF('DATA - Follow-Up'!AS57="Rushed",2,IF('DATA - Follow-Up'!AS57="Happy",3,IF('DATA - Follow-Up'!AS57="Tired",4,""))))</f>
        <v/>
      </c>
      <c r="AT57" s="178" t="str">
        <f>IF('DATA - Follow-Up'!AT57="less driving",1,IF('DATA - Follow-Up'!AT57="less driving (e.g. more carpooling, walking, cycling, taking public transit, etc.)",1,IF('DATA - Follow-Up'!AT57="not changed",2,IF('DATA - Follow-Up'!AT57="no changed",2,IF('DATA - Follow-Up'!AT57="more driving",3, "")))))</f>
        <v/>
      </c>
      <c r="AU57" s="275"/>
      <c r="AV57" s="275"/>
      <c r="AW57" s="275"/>
      <c r="AX57" s="275"/>
      <c r="AY57" s="275"/>
      <c r="AZ57" s="178" t="str">
        <f>IF('DATA - Follow-Up'!AZ57="less driving",1,IF('DATA - Follow-Up'!AZ57="less driving (e.g. more carpooling, walking, cycling, taking public transit, etc.)",1,IF('DATA - Follow-Up'!AZ57="not changed",2,IF('DATA - Follow-Up'!AZ57="more driving",3,""))))</f>
        <v/>
      </c>
      <c r="BA57" s="178"/>
      <c r="BB57" s="178"/>
      <c r="BC57" s="178"/>
      <c r="BD57" s="178"/>
      <c r="BE57" s="178"/>
      <c r="BF57" s="178" t="str">
        <f>IF('DATA - Follow-Up'!BF57="decreased",1,IF('DATA - Follow-Up'!BF57="not changed",2,IF('DATA - Follow-Up'!BF57="increased",3, "")))</f>
        <v/>
      </c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312" t="str">
        <f>IF('DATA - Follow-Up'!BQ57="Yes",1,IF('DATA - Follow-Up'!BQ57="No",2, ""))</f>
        <v/>
      </c>
      <c r="BR57" s="273"/>
      <c r="BS57" s="180"/>
      <c r="BT57" s="180"/>
    </row>
    <row r="58" spans="1:72" s="132" customFormat="1" ht="15" x14ac:dyDescent="0.3">
      <c r="A58" s="148"/>
      <c r="B58" s="149"/>
      <c r="C58" s="236" t="str">
        <f t="shared" si="0"/>
        <v/>
      </c>
      <c r="D58" s="178" t="str">
        <f>IF('DATA - Follow-Up'!D58="","",'DATA - Follow-Up'!D58)</f>
        <v/>
      </c>
      <c r="E58" s="178" t="str">
        <f>IF('DATA - Follow-Up'!E58="","",'DATA - Follow-Up'!E58)</f>
        <v/>
      </c>
      <c r="F58" s="178" t="str">
        <f>IF('DATA - Follow-Up'!F58="","",'DATA - Follow-Up'!F58)</f>
        <v/>
      </c>
      <c r="G58" s="178" t="str">
        <f>IF('DATA - Follow-Up'!G58="Yes",1,IF('DATA - Follow-Up'!G58="No",2,IF('DATA - Follow-Up'!G58="Not Sure",3, "")))</f>
        <v/>
      </c>
      <c r="H58" s="178" t="str">
        <f>IF('DATA - Follow-Up'!H58="","",INDEX(Codes,MATCH('DATA - Follow-Up'!H58,Modes,0)))</f>
        <v/>
      </c>
      <c r="I58" s="275"/>
      <c r="J58" s="178" t="str">
        <f>IF('DATA - Follow-Up'!J58="","",INDEX(Codes,MATCH('DATA - Follow-Up'!J58,Modes,0)))</f>
        <v/>
      </c>
      <c r="K58" s="178"/>
      <c r="L58" s="178" t="str">
        <f>IF('DATA - Follow-Up'!L58=0,"",IF('DATA - Follow-Up'!L58="","",'DATA - Follow-Up'!L58))</f>
        <v/>
      </c>
      <c r="M58" s="178" t="str">
        <f>IF('DATA - Follow-Up'!M58="Yes",1,IF('DATA - Follow-Up'!M58="No",2, ""))</f>
        <v/>
      </c>
      <c r="N58" s="178" t="str">
        <f>IF('DATA - Follow-Up'!N58="Yes",1,IF('DATA - Follow-Up'!N58="No",2,""))</f>
        <v/>
      </c>
      <c r="O58" s="178" t="str">
        <f>IF('DATA - Follow-Up'!O58="Relaxed",1,IF('DATA - Follow-Up'!O58="Rushed",2,IF('DATA - Follow-Up'!O58="Happy",3,IF('DATA - Follow-Up'!O58="Frustrated",4,IF('DATA - Follow-Up'!O58="Other (please specify)",5,IF('DATA - Follow-Up'!O58="Other",5,""))))))</f>
        <v/>
      </c>
      <c r="P58" s="178"/>
      <c r="Q58" s="178" t="str">
        <f>IF('DATA - Follow-Up'!Q58="","",'DATA - Follow-Up'!Q58)</f>
        <v/>
      </c>
      <c r="R58" s="178" t="str">
        <f>IF('DATA - Follow-Up'!R58="Boy",1,IF('DATA - Follow-Up'!R58="Girl",2, ""))</f>
        <v/>
      </c>
      <c r="S58" s="178" t="str">
        <f>IF('DATA - Follow-Up'!Q58="","", 'DATA - Follow-Up'!S58)</f>
        <v/>
      </c>
      <c r="T58" s="178" t="str">
        <f>IF('DATA - Follow-Up'!T58="Less than 0.5km",1,IF('DATA - Follow-Up'!T58="0.51 to 1.59km",2,IF('DATA - Follow-Up'!T58="1.6 to 3km",3,IF('DATA - Follow-Up'!T58="Over 3km",4,""))))</f>
        <v/>
      </c>
      <c r="U58" s="178" t="str">
        <f>IF('DATA - Follow-Up'!U58="STRONGLY AGREE",1,IF('DATA - Follow-Up'!U58="AGREE",2,IF('DATA - Follow-Up'!U58="DISAGREE",3,IF('DATA - Follow-Up'!U58="STRONGLY DISAGREE",4,""))))</f>
        <v/>
      </c>
      <c r="V58" s="178" t="str">
        <f>IF('DATA - Follow-Up'!V58="Yes",1,IF('DATA - Follow-Up'!V58="No",2,""))</f>
        <v/>
      </c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 t="str">
        <f>IF('DATA - Follow-Up'!AR58="Relaxed",1,IF('DATA - Follow-Up'!AR58="Rushed",2,IF('DATA - Follow-Up'!AR58="Happy",3,IF('DATA - Follow-Up'!AR58="Tired",4,""))))</f>
        <v/>
      </c>
      <c r="AS58" s="178" t="str">
        <f>IF('DATA - Follow-Up'!AS58="Relaxed",1,IF('DATA - Follow-Up'!AS58="Rushed",2,IF('DATA - Follow-Up'!AS58="Happy",3,IF('DATA - Follow-Up'!AS58="Tired",4,""))))</f>
        <v/>
      </c>
      <c r="AT58" s="178" t="str">
        <f>IF('DATA - Follow-Up'!AT58="less driving",1,IF('DATA - Follow-Up'!AT58="less driving (e.g. more carpooling, walking, cycling, taking public transit, etc.)",1,IF('DATA - Follow-Up'!AT58="not changed",2,IF('DATA - Follow-Up'!AT58="no changed",2,IF('DATA - Follow-Up'!AT58="more driving",3, "")))))</f>
        <v/>
      </c>
      <c r="AU58" s="275"/>
      <c r="AV58" s="275"/>
      <c r="AW58" s="275"/>
      <c r="AX58" s="275"/>
      <c r="AY58" s="275"/>
      <c r="AZ58" s="178" t="str">
        <f>IF('DATA - Follow-Up'!AZ58="less driving",1,IF('DATA - Follow-Up'!AZ58="less driving (e.g. more carpooling, walking, cycling, taking public transit, etc.)",1,IF('DATA - Follow-Up'!AZ58="not changed",2,IF('DATA - Follow-Up'!AZ58="more driving",3,""))))</f>
        <v/>
      </c>
      <c r="BA58" s="178"/>
      <c r="BB58" s="178"/>
      <c r="BC58" s="178"/>
      <c r="BD58" s="178"/>
      <c r="BE58" s="178"/>
      <c r="BF58" s="178" t="str">
        <f>IF('DATA - Follow-Up'!BF58="decreased",1,IF('DATA - Follow-Up'!BF58="not changed",2,IF('DATA - Follow-Up'!BF58="increased",3, "")))</f>
        <v/>
      </c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312" t="str">
        <f>IF('DATA - Follow-Up'!BQ58="Yes",1,IF('DATA - Follow-Up'!BQ58="No",2, ""))</f>
        <v/>
      </c>
      <c r="BR58" s="273"/>
      <c r="BS58" s="180"/>
      <c r="BT58" s="180"/>
    </row>
    <row r="59" spans="1:72" s="132" customFormat="1" ht="15" x14ac:dyDescent="0.3">
      <c r="A59" s="148"/>
      <c r="B59" s="149"/>
      <c r="C59" s="236" t="str">
        <f t="shared" si="0"/>
        <v/>
      </c>
      <c r="D59" s="178" t="str">
        <f>IF('DATA - Follow-Up'!D59="","",'DATA - Follow-Up'!D59)</f>
        <v/>
      </c>
      <c r="E59" s="178" t="str">
        <f>IF('DATA - Follow-Up'!E59="","",'DATA - Follow-Up'!E59)</f>
        <v/>
      </c>
      <c r="F59" s="178" t="str">
        <f>IF('DATA - Follow-Up'!F59="","",'DATA - Follow-Up'!F59)</f>
        <v/>
      </c>
      <c r="G59" s="178" t="str">
        <f>IF('DATA - Follow-Up'!G59="Yes",1,IF('DATA - Follow-Up'!G59="No",2,IF('DATA - Follow-Up'!G59="Not Sure",3, "")))</f>
        <v/>
      </c>
      <c r="H59" s="178" t="str">
        <f>IF('DATA - Follow-Up'!H59="","",INDEX(Codes,MATCH('DATA - Follow-Up'!H59,Modes,0)))</f>
        <v/>
      </c>
      <c r="I59" s="275"/>
      <c r="J59" s="178" t="str">
        <f>IF('DATA - Follow-Up'!J59="","",INDEX(Codes,MATCH('DATA - Follow-Up'!J59,Modes,0)))</f>
        <v/>
      </c>
      <c r="K59" s="178"/>
      <c r="L59" s="178" t="str">
        <f>IF('DATA - Follow-Up'!L59=0,"",IF('DATA - Follow-Up'!L59="","",'DATA - Follow-Up'!L59))</f>
        <v/>
      </c>
      <c r="M59" s="178" t="str">
        <f>IF('DATA - Follow-Up'!M59="Yes",1,IF('DATA - Follow-Up'!M59="No",2, ""))</f>
        <v/>
      </c>
      <c r="N59" s="178" t="str">
        <f>IF('DATA - Follow-Up'!N59="Yes",1,IF('DATA - Follow-Up'!N59="No",2,""))</f>
        <v/>
      </c>
      <c r="O59" s="178" t="str">
        <f>IF('DATA - Follow-Up'!O59="Relaxed",1,IF('DATA - Follow-Up'!O59="Rushed",2,IF('DATA - Follow-Up'!O59="Happy",3,IF('DATA - Follow-Up'!O59="Frustrated",4,IF('DATA - Follow-Up'!O59="Other (please specify)",5,IF('DATA - Follow-Up'!O59="Other",5,""))))))</f>
        <v/>
      </c>
      <c r="P59" s="178"/>
      <c r="Q59" s="178" t="str">
        <f>IF('DATA - Follow-Up'!Q59="","",'DATA - Follow-Up'!Q59)</f>
        <v/>
      </c>
      <c r="R59" s="178" t="str">
        <f>IF('DATA - Follow-Up'!R59="Boy",1,IF('DATA - Follow-Up'!R59="Girl",2, ""))</f>
        <v/>
      </c>
      <c r="S59" s="178" t="str">
        <f>IF('DATA - Follow-Up'!Q59="","", 'DATA - Follow-Up'!S59)</f>
        <v/>
      </c>
      <c r="T59" s="178" t="str">
        <f>IF('DATA - Follow-Up'!T59="Less than 0.5km",1,IF('DATA - Follow-Up'!T59="0.51 to 1.59km",2,IF('DATA - Follow-Up'!T59="1.6 to 3km",3,IF('DATA - Follow-Up'!T59="Over 3km",4,""))))</f>
        <v/>
      </c>
      <c r="U59" s="178" t="str">
        <f>IF('DATA - Follow-Up'!U59="STRONGLY AGREE",1,IF('DATA - Follow-Up'!U59="AGREE",2,IF('DATA - Follow-Up'!U59="DISAGREE",3,IF('DATA - Follow-Up'!U59="STRONGLY DISAGREE",4,""))))</f>
        <v/>
      </c>
      <c r="V59" s="178" t="str">
        <f>IF('DATA - Follow-Up'!V59="Yes",1,IF('DATA - Follow-Up'!V59="No",2,""))</f>
        <v/>
      </c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 t="str">
        <f>IF('DATA - Follow-Up'!AR59="Relaxed",1,IF('DATA - Follow-Up'!AR59="Rushed",2,IF('DATA - Follow-Up'!AR59="Happy",3,IF('DATA - Follow-Up'!AR59="Tired",4,""))))</f>
        <v/>
      </c>
      <c r="AS59" s="178" t="str">
        <f>IF('DATA - Follow-Up'!AS59="Relaxed",1,IF('DATA - Follow-Up'!AS59="Rushed",2,IF('DATA - Follow-Up'!AS59="Happy",3,IF('DATA - Follow-Up'!AS59="Tired",4,""))))</f>
        <v/>
      </c>
      <c r="AT59" s="178" t="str">
        <f>IF('DATA - Follow-Up'!AT59="less driving",1,IF('DATA - Follow-Up'!AT59="less driving (e.g. more carpooling, walking, cycling, taking public transit, etc.)",1,IF('DATA - Follow-Up'!AT59="not changed",2,IF('DATA - Follow-Up'!AT59="no changed",2,IF('DATA - Follow-Up'!AT59="more driving",3, "")))))</f>
        <v/>
      </c>
      <c r="AU59" s="275"/>
      <c r="AV59" s="275"/>
      <c r="AW59" s="275"/>
      <c r="AX59" s="275"/>
      <c r="AY59" s="275"/>
      <c r="AZ59" s="178" t="str">
        <f>IF('DATA - Follow-Up'!AZ59="less driving",1,IF('DATA - Follow-Up'!AZ59="less driving (e.g. more carpooling, walking, cycling, taking public transit, etc.)",1,IF('DATA - Follow-Up'!AZ59="not changed",2,IF('DATA - Follow-Up'!AZ59="more driving",3,""))))</f>
        <v/>
      </c>
      <c r="BA59" s="178"/>
      <c r="BB59" s="178"/>
      <c r="BC59" s="178"/>
      <c r="BD59" s="178"/>
      <c r="BE59" s="178"/>
      <c r="BF59" s="178" t="str">
        <f>IF('DATA - Follow-Up'!BF59="decreased",1,IF('DATA - Follow-Up'!BF59="not changed",2,IF('DATA - Follow-Up'!BF59="increased",3, "")))</f>
        <v/>
      </c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312" t="str">
        <f>IF('DATA - Follow-Up'!BQ59="Yes",1,IF('DATA - Follow-Up'!BQ59="No",2, ""))</f>
        <v/>
      </c>
      <c r="BR59" s="273"/>
      <c r="BS59" s="180"/>
      <c r="BT59" s="180"/>
    </row>
    <row r="60" spans="1:72" s="132" customFormat="1" ht="15" x14ac:dyDescent="0.3">
      <c r="A60" s="148"/>
      <c r="B60" s="149"/>
      <c r="C60" s="236" t="str">
        <f t="shared" si="0"/>
        <v/>
      </c>
      <c r="D60" s="178" t="str">
        <f>IF('DATA - Follow-Up'!D60="","",'DATA - Follow-Up'!D60)</f>
        <v/>
      </c>
      <c r="E60" s="178" t="str">
        <f>IF('DATA - Follow-Up'!E60="","",'DATA - Follow-Up'!E60)</f>
        <v/>
      </c>
      <c r="F60" s="178" t="str">
        <f>IF('DATA - Follow-Up'!F60="","",'DATA - Follow-Up'!F60)</f>
        <v/>
      </c>
      <c r="G60" s="178" t="str">
        <f>IF('DATA - Follow-Up'!G60="Yes",1,IF('DATA - Follow-Up'!G60="No",2,IF('DATA - Follow-Up'!G60="Not Sure",3, "")))</f>
        <v/>
      </c>
      <c r="H60" s="178" t="str">
        <f>IF('DATA - Follow-Up'!H60="","",INDEX(Codes,MATCH('DATA - Follow-Up'!H60,Modes,0)))</f>
        <v/>
      </c>
      <c r="I60" s="275"/>
      <c r="J60" s="178" t="str">
        <f>IF('DATA - Follow-Up'!J60="","",INDEX(Codes,MATCH('DATA - Follow-Up'!J60,Modes,0)))</f>
        <v/>
      </c>
      <c r="K60" s="178"/>
      <c r="L60" s="178" t="str">
        <f>IF('DATA - Follow-Up'!L60=0,"",IF('DATA - Follow-Up'!L60="","",'DATA - Follow-Up'!L60))</f>
        <v/>
      </c>
      <c r="M60" s="178" t="str">
        <f>IF('DATA - Follow-Up'!M60="Yes",1,IF('DATA - Follow-Up'!M60="No",2, ""))</f>
        <v/>
      </c>
      <c r="N60" s="178" t="str">
        <f>IF('DATA - Follow-Up'!N60="Yes",1,IF('DATA - Follow-Up'!N60="No",2,""))</f>
        <v/>
      </c>
      <c r="O60" s="178" t="str">
        <f>IF('DATA - Follow-Up'!O60="Relaxed",1,IF('DATA - Follow-Up'!O60="Rushed",2,IF('DATA - Follow-Up'!O60="Happy",3,IF('DATA - Follow-Up'!O60="Frustrated",4,IF('DATA - Follow-Up'!O60="Other (please specify)",5,IF('DATA - Follow-Up'!O60="Other",5,""))))))</f>
        <v/>
      </c>
      <c r="P60" s="178"/>
      <c r="Q60" s="178" t="str">
        <f>IF('DATA - Follow-Up'!Q60="","",'DATA - Follow-Up'!Q60)</f>
        <v/>
      </c>
      <c r="R60" s="178" t="str">
        <f>IF('DATA - Follow-Up'!R60="Boy",1,IF('DATA - Follow-Up'!R60="Girl",2, ""))</f>
        <v/>
      </c>
      <c r="S60" s="178" t="str">
        <f>IF('DATA - Follow-Up'!Q60="","", 'DATA - Follow-Up'!S60)</f>
        <v/>
      </c>
      <c r="T60" s="178" t="str">
        <f>IF('DATA - Follow-Up'!T60="Less than 0.5km",1,IF('DATA - Follow-Up'!T60="0.51 to 1.59km",2,IF('DATA - Follow-Up'!T60="1.6 to 3km",3,IF('DATA - Follow-Up'!T60="Over 3km",4,""))))</f>
        <v/>
      </c>
      <c r="U60" s="178" t="str">
        <f>IF('DATA - Follow-Up'!U60="STRONGLY AGREE",1,IF('DATA - Follow-Up'!U60="AGREE",2,IF('DATA - Follow-Up'!U60="DISAGREE",3,IF('DATA - Follow-Up'!U60="STRONGLY DISAGREE",4,""))))</f>
        <v/>
      </c>
      <c r="V60" s="178" t="str">
        <f>IF('DATA - Follow-Up'!V60="Yes",1,IF('DATA - Follow-Up'!V60="No",2,""))</f>
        <v/>
      </c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 t="str">
        <f>IF('DATA - Follow-Up'!AR60="Relaxed",1,IF('DATA - Follow-Up'!AR60="Rushed",2,IF('DATA - Follow-Up'!AR60="Happy",3,IF('DATA - Follow-Up'!AR60="Tired",4,""))))</f>
        <v/>
      </c>
      <c r="AS60" s="178" t="str">
        <f>IF('DATA - Follow-Up'!AS60="Relaxed",1,IF('DATA - Follow-Up'!AS60="Rushed",2,IF('DATA - Follow-Up'!AS60="Happy",3,IF('DATA - Follow-Up'!AS60="Tired",4,""))))</f>
        <v/>
      </c>
      <c r="AT60" s="178" t="str">
        <f>IF('DATA - Follow-Up'!AT60="less driving",1,IF('DATA - Follow-Up'!AT60="less driving (e.g. more carpooling, walking, cycling, taking public transit, etc.)",1,IF('DATA - Follow-Up'!AT60="not changed",2,IF('DATA - Follow-Up'!AT60="no changed",2,IF('DATA - Follow-Up'!AT60="more driving",3, "")))))</f>
        <v/>
      </c>
      <c r="AU60" s="275"/>
      <c r="AV60" s="275"/>
      <c r="AW60" s="275"/>
      <c r="AX60" s="275"/>
      <c r="AY60" s="275"/>
      <c r="AZ60" s="178" t="str">
        <f>IF('DATA - Follow-Up'!AZ60="less driving",1,IF('DATA - Follow-Up'!AZ60="less driving (e.g. more carpooling, walking, cycling, taking public transit, etc.)",1,IF('DATA - Follow-Up'!AZ60="not changed",2,IF('DATA - Follow-Up'!AZ60="more driving",3,""))))</f>
        <v/>
      </c>
      <c r="BA60" s="178"/>
      <c r="BB60" s="178"/>
      <c r="BC60" s="178"/>
      <c r="BD60" s="178"/>
      <c r="BE60" s="178"/>
      <c r="BF60" s="178" t="str">
        <f>IF('DATA - Follow-Up'!BF60="decreased",1,IF('DATA - Follow-Up'!BF60="not changed",2,IF('DATA - Follow-Up'!BF60="increased",3, "")))</f>
        <v/>
      </c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312" t="str">
        <f>IF('DATA - Follow-Up'!BQ60="Yes",1,IF('DATA - Follow-Up'!BQ60="No",2, ""))</f>
        <v/>
      </c>
      <c r="BR60" s="273"/>
      <c r="BS60" s="180"/>
      <c r="BT60" s="180"/>
    </row>
    <row r="61" spans="1:72" s="132" customFormat="1" ht="15" x14ac:dyDescent="0.3">
      <c r="A61" s="148"/>
      <c r="B61" s="149"/>
      <c r="C61" s="236" t="str">
        <f t="shared" si="0"/>
        <v/>
      </c>
      <c r="D61" s="178" t="str">
        <f>IF('DATA - Follow-Up'!D61="","",'DATA - Follow-Up'!D61)</f>
        <v/>
      </c>
      <c r="E61" s="178" t="str">
        <f>IF('DATA - Follow-Up'!E61="","",'DATA - Follow-Up'!E61)</f>
        <v/>
      </c>
      <c r="F61" s="178" t="str">
        <f>IF('DATA - Follow-Up'!F61="","",'DATA - Follow-Up'!F61)</f>
        <v/>
      </c>
      <c r="G61" s="178" t="str">
        <f>IF('DATA - Follow-Up'!G61="Yes",1,IF('DATA - Follow-Up'!G61="No",2,IF('DATA - Follow-Up'!G61="Not Sure",3, "")))</f>
        <v/>
      </c>
      <c r="H61" s="178" t="str">
        <f>IF('DATA - Follow-Up'!H61="","",INDEX(Codes,MATCH('DATA - Follow-Up'!H61,Modes,0)))</f>
        <v/>
      </c>
      <c r="I61" s="275"/>
      <c r="J61" s="178" t="str">
        <f>IF('DATA - Follow-Up'!J61="","",INDEX(Codes,MATCH('DATA - Follow-Up'!J61,Modes,0)))</f>
        <v/>
      </c>
      <c r="K61" s="178"/>
      <c r="L61" s="178" t="str">
        <f>IF('DATA - Follow-Up'!L61=0,"",IF('DATA - Follow-Up'!L61="","",'DATA - Follow-Up'!L61))</f>
        <v/>
      </c>
      <c r="M61" s="178" t="str">
        <f>IF('DATA - Follow-Up'!M61="Yes",1,IF('DATA - Follow-Up'!M61="No",2, ""))</f>
        <v/>
      </c>
      <c r="N61" s="178" t="str">
        <f>IF('DATA - Follow-Up'!N61="Yes",1,IF('DATA - Follow-Up'!N61="No",2,""))</f>
        <v/>
      </c>
      <c r="O61" s="178" t="str">
        <f>IF('DATA - Follow-Up'!O61="Relaxed",1,IF('DATA - Follow-Up'!O61="Rushed",2,IF('DATA - Follow-Up'!O61="Happy",3,IF('DATA - Follow-Up'!O61="Frustrated",4,IF('DATA - Follow-Up'!O61="Other (please specify)",5,IF('DATA - Follow-Up'!O61="Other",5,""))))))</f>
        <v/>
      </c>
      <c r="P61" s="178"/>
      <c r="Q61" s="178" t="str">
        <f>IF('DATA - Follow-Up'!Q61="","",'DATA - Follow-Up'!Q61)</f>
        <v/>
      </c>
      <c r="R61" s="178" t="str">
        <f>IF('DATA - Follow-Up'!R61="Boy",1,IF('DATA - Follow-Up'!R61="Girl",2, ""))</f>
        <v/>
      </c>
      <c r="S61" s="178" t="str">
        <f>IF('DATA - Follow-Up'!Q61="","", 'DATA - Follow-Up'!S61)</f>
        <v/>
      </c>
      <c r="T61" s="178" t="str">
        <f>IF('DATA - Follow-Up'!T61="Less than 0.5km",1,IF('DATA - Follow-Up'!T61="0.51 to 1.59km",2,IF('DATA - Follow-Up'!T61="1.6 to 3km",3,IF('DATA - Follow-Up'!T61="Over 3km",4,""))))</f>
        <v/>
      </c>
      <c r="U61" s="178" t="str">
        <f>IF('DATA - Follow-Up'!U61="STRONGLY AGREE",1,IF('DATA - Follow-Up'!U61="AGREE",2,IF('DATA - Follow-Up'!U61="DISAGREE",3,IF('DATA - Follow-Up'!U61="STRONGLY DISAGREE",4,""))))</f>
        <v/>
      </c>
      <c r="V61" s="178" t="str">
        <f>IF('DATA - Follow-Up'!V61="Yes",1,IF('DATA - Follow-Up'!V61="No",2,""))</f>
        <v/>
      </c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 t="str">
        <f>IF('DATA - Follow-Up'!AR61="Relaxed",1,IF('DATA - Follow-Up'!AR61="Rushed",2,IF('DATA - Follow-Up'!AR61="Happy",3,IF('DATA - Follow-Up'!AR61="Tired",4,""))))</f>
        <v/>
      </c>
      <c r="AS61" s="178" t="str">
        <f>IF('DATA - Follow-Up'!AS61="Relaxed",1,IF('DATA - Follow-Up'!AS61="Rushed",2,IF('DATA - Follow-Up'!AS61="Happy",3,IF('DATA - Follow-Up'!AS61="Tired",4,""))))</f>
        <v/>
      </c>
      <c r="AT61" s="178" t="str">
        <f>IF('DATA - Follow-Up'!AT61="less driving",1,IF('DATA - Follow-Up'!AT61="less driving (e.g. more carpooling, walking, cycling, taking public transit, etc.)",1,IF('DATA - Follow-Up'!AT61="not changed",2,IF('DATA - Follow-Up'!AT61="no changed",2,IF('DATA - Follow-Up'!AT61="more driving",3, "")))))</f>
        <v/>
      </c>
      <c r="AU61" s="275"/>
      <c r="AV61" s="275"/>
      <c r="AW61" s="275"/>
      <c r="AX61" s="275"/>
      <c r="AY61" s="275"/>
      <c r="AZ61" s="178" t="str">
        <f>IF('DATA - Follow-Up'!AZ61="less driving",1,IF('DATA - Follow-Up'!AZ61="less driving (e.g. more carpooling, walking, cycling, taking public transit, etc.)",1,IF('DATA - Follow-Up'!AZ61="not changed",2,IF('DATA - Follow-Up'!AZ61="more driving",3,""))))</f>
        <v/>
      </c>
      <c r="BA61" s="178"/>
      <c r="BB61" s="178"/>
      <c r="BC61" s="178"/>
      <c r="BD61" s="178"/>
      <c r="BE61" s="178"/>
      <c r="BF61" s="178" t="str">
        <f>IF('DATA - Follow-Up'!BF61="decreased",1,IF('DATA - Follow-Up'!BF61="not changed",2,IF('DATA - Follow-Up'!BF61="increased",3, "")))</f>
        <v/>
      </c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312" t="str">
        <f>IF('DATA - Follow-Up'!BQ61="Yes",1,IF('DATA - Follow-Up'!BQ61="No",2, ""))</f>
        <v/>
      </c>
      <c r="BR61" s="273"/>
      <c r="BS61" s="180"/>
      <c r="BT61" s="180"/>
    </row>
    <row r="62" spans="1:72" s="132" customFormat="1" ht="15" x14ac:dyDescent="0.3">
      <c r="A62" s="148"/>
      <c r="B62" s="149"/>
      <c r="C62" s="236" t="str">
        <f t="shared" si="0"/>
        <v/>
      </c>
      <c r="D62" s="178" t="str">
        <f>IF('DATA - Follow-Up'!D62="","",'DATA - Follow-Up'!D62)</f>
        <v/>
      </c>
      <c r="E62" s="178" t="str">
        <f>IF('DATA - Follow-Up'!E62="","",'DATA - Follow-Up'!E62)</f>
        <v/>
      </c>
      <c r="F62" s="178" t="str">
        <f>IF('DATA - Follow-Up'!F62="","",'DATA - Follow-Up'!F62)</f>
        <v/>
      </c>
      <c r="G62" s="178" t="str">
        <f>IF('DATA - Follow-Up'!G62="Yes",1,IF('DATA - Follow-Up'!G62="No",2,IF('DATA - Follow-Up'!G62="Not Sure",3, "")))</f>
        <v/>
      </c>
      <c r="H62" s="178" t="str">
        <f>IF('DATA - Follow-Up'!H62="","",INDEX(Codes,MATCH('DATA - Follow-Up'!H62,Modes,0)))</f>
        <v/>
      </c>
      <c r="I62" s="275"/>
      <c r="J62" s="178" t="str">
        <f>IF('DATA - Follow-Up'!J62="","",INDEX(Codes,MATCH('DATA - Follow-Up'!J62,Modes,0)))</f>
        <v/>
      </c>
      <c r="K62" s="178"/>
      <c r="L62" s="178" t="str">
        <f>IF('DATA - Follow-Up'!L62=0,"",IF('DATA - Follow-Up'!L62="","",'DATA - Follow-Up'!L62))</f>
        <v/>
      </c>
      <c r="M62" s="178" t="str">
        <f>IF('DATA - Follow-Up'!M62="Yes",1,IF('DATA - Follow-Up'!M62="No",2, ""))</f>
        <v/>
      </c>
      <c r="N62" s="178" t="str">
        <f>IF('DATA - Follow-Up'!N62="Yes",1,IF('DATA - Follow-Up'!N62="No",2,""))</f>
        <v/>
      </c>
      <c r="O62" s="178" t="str">
        <f>IF('DATA - Follow-Up'!O62="Relaxed",1,IF('DATA - Follow-Up'!O62="Rushed",2,IF('DATA - Follow-Up'!O62="Happy",3,IF('DATA - Follow-Up'!O62="Frustrated",4,IF('DATA - Follow-Up'!O62="Other (please specify)",5,IF('DATA - Follow-Up'!O62="Other",5,""))))))</f>
        <v/>
      </c>
      <c r="P62" s="178"/>
      <c r="Q62" s="178" t="str">
        <f>IF('DATA - Follow-Up'!Q62="","",'DATA - Follow-Up'!Q62)</f>
        <v/>
      </c>
      <c r="R62" s="178" t="str">
        <f>IF('DATA - Follow-Up'!R62="Boy",1,IF('DATA - Follow-Up'!R62="Girl",2, ""))</f>
        <v/>
      </c>
      <c r="S62" s="178" t="str">
        <f>IF('DATA - Follow-Up'!Q62="","", 'DATA - Follow-Up'!S62)</f>
        <v/>
      </c>
      <c r="T62" s="178" t="str">
        <f>IF('DATA - Follow-Up'!T62="Less than 0.5km",1,IF('DATA - Follow-Up'!T62="0.51 to 1.59km",2,IF('DATA - Follow-Up'!T62="1.6 to 3km",3,IF('DATA - Follow-Up'!T62="Over 3km",4,""))))</f>
        <v/>
      </c>
      <c r="U62" s="178" t="str">
        <f>IF('DATA - Follow-Up'!U62="STRONGLY AGREE",1,IF('DATA - Follow-Up'!U62="AGREE",2,IF('DATA - Follow-Up'!U62="DISAGREE",3,IF('DATA - Follow-Up'!U62="STRONGLY DISAGREE",4,""))))</f>
        <v/>
      </c>
      <c r="V62" s="178" t="str">
        <f>IF('DATA - Follow-Up'!V62="Yes",1,IF('DATA - Follow-Up'!V62="No",2,""))</f>
        <v/>
      </c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 t="str">
        <f>IF('DATA - Follow-Up'!AR62="Relaxed",1,IF('DATA - Follow-Up'!AR62="Rushed",2,IF('DATA - Follow-Up'!AR62="Happy",3,IF('DATA - Follow-Up'!AR62="Tired",4,""))))</f>
        <v/>
      </c>
      <c r="AS62" s="178" t="str">
        <f>IF('DATA - Follow-Up'!AS62="Relaxed",1,IF('DATA - Follow-Up'!AS62="Rushed",2,IF('DATA - Follow-Up'!AS62="Happy",3,IF('DATA - Follow-Up'!AS62="Tired",4,""))))</f>
        <v/>
      </c>
      <c r="AT62" s="178" t="str">
        <f>IF('DATA - Follow-Up'!AT62="less driving",1,IF('DATA - Follow-Up'!AT62="less driving (e.g. more carpooling, walking, cycling, taking public transit, etc.)",1,IF('DATA - Follow-Up'!AT62="not changed",2,IF('DATA - Follow-Up'!AT62="no changed",2,IF('DATA - Follow-Up'!AT62="more driving",3, "")))))</f>
        <v/>
      </c>
      <c r="AU62" s="275"/>
      <c r="AV62" s="275"/>
      <c r="AW62" s="275"/>
      <c r="AX62" s="275"/>
      <c r="AY62" s="275"/>
      <c r="AZ62" s="178" t="str">
        <f>IF('DATA - Follow-Up'!AZ62="less driving",1,IF('DATA - Follow-Up'!AZ62="less driving (e.g. more carpooling, walking, cycling, taking public transit, etc.)",1,IF('DATA - Follow-Up'!AZ62="not changed",2,IF('DATA - Follow-Up'!AZ62="more driving",3,""))))</f>
        <v/>
      </c>
      <c r="BA62" s="178"/>
      <c r="BB62" s="178"/>
      <c r="BC62" s="178"/>
      <c r="BD62" s="178"/>
      <c r="BE62" s="178"/>
      <c r="BF62" s="178" t="str">
        <f>IF('DATA - Follow-Up'!BF62="decreased",1,IF('DATA - Follow-Up'!BF62="not changed",2,IF('DATA - Follow-Up'!BF62="increased",3, "")))</f>
        <v/>
      </c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312" t="str">
        <f>IF('DATA - Follow-Up'!BQ62="Yes",1,IF('DATA - Follow-Up'!BQ62="No",2, ""))</f>
        <v/>
      </c>
      <c r="BR62" s="273"/>
      <c r="BS62" s="180"/>
      <c r="BT62" s="180"/>
    </row>
    <row r="63" spans="1:72" s="132" customFormat="1" ht="15" x14ac:dyDescent="0.3">
      <c r="A63" s="148"/>
      <c r="B63" s="149"/>
      <c r="C63" s="236" t="str">
        <f t="shared" si="0"/>
        <v/>
      </c>
      <c r="D63" s="178" t="str">
        <f>IF('DATA - Follow-Up'!D63="","",'DATA - Follow-Up'!D63)</f>
        <v/>
      </c>
      <c r="E63" s="178" t="str">
        <f>IF('DATA - Follow-Up'!E63="","",'DATA - Follow-Up'!E63)</f>
        <v/>
      </c>
      <c r="F63" s="178" t="str">
        <f>IF('DATA - Follow-Up'!F63="","",'DATA - Follow-Up'!F63)</f>
        <v/>
      </c>
      <c r="G63" s="178" t="str">
        <f>IF('DATA - Follow-Up'!G63="Yes",1,IF('DATA - Follow-Up'!G63="No",2,IF('DATA - Follow-Up'!G63="Not Sure",3, "")))</f>
        <v/>
      </c>
      <c r="H63" s="178" t="str">
        <f>IF('DATA - Follow-Up'!H63="","",INDEX(Codes,MATCH('DATA - Follow-Up'!H63,Modes,0)))</f>
        <v/>
      </c>
      <c r="I63" s="275"/>
      <c r="J63" s="178" t="str">
        <f>IF('DATA - Follow-Up'!J63="","",INDEX(Codes,MATCH('DATA - Follow-Up'!J63,Modes,0)))</f>
        <v/>
      </c>
      <c r="K63" s="178"/>
      <c r="L63" s="178" t="str">
        <f>IF('DATA - Follow-Up'!L63=0,"",IF('DATA - Follow-Up'!L63="","",'DATA - Follow-Up'!L63))</f>
        <v/>
      </c>
      <c r="M63" s="178" t="str">
        <f>IF('DATA - Follow-Up'!M63="Yes",1,IF('DATA - Follow-Up'!M63="No",2, ""))</f>
        <v/>
      </c>
      <c r="N63" s="178" t="str">
        <f>IF('DATA - Follow-Up'!N63="Yes",1,IF('DATA - Follow-Up'!N63="No",2,""))</f>
        <v/>
      </c>
      <c r="O63" s="178" t="str">
        <f>IF('DATA - Follow-Up'!O63="Relaxed",1,IF('DATA - Follow-Up'!O63="Rushed",2,IF('DATA - Follow-Up'!O63="Happy",3,IF('DATA - Follow-Up'!O63="Frustrated",4,IF('DATA - Follow-Up'!O63="Other (please specify)",5,IF('DATA - Follow-Up'!O63="Other",5,""))))))</f>
        <v/>
      </c>
      <c r="P63" s="178"/>
      <c r="Q63" s="178" t="str">
        <f>IF('DATA - Follow-Up'!Q63="","",'DATA - Follow-Up'!Q63)</f>
        <v/>
      </c>
      <c r="R63" s="178" t="str">
        <f>IF('DATA - Follow-Up'!R63="Boy",1,IF('DATA - Follow-Up'!R63="Girl",2, ""))</f>
        <v/>
      </c>
      <c r="S63" s="178" t="str">
        <f>IF('DATA - Follow-Up'!Q63="","", 'DATA - Follow-Up'!S63)</f>
        <v/>
      </c>
      <c r="T63" s="178" t="str">
        <f>IF('DATA - Follow-Up'!T63="Less than 0.5km",1,IF('DATA - Follow-Up'!T63="0.51 to 1.59km",2,IF('DATA - Follow-Up'!T63="1.6 to 3km",3,IF('DATA - Follow-Up'!T63="Over 3km",4,""))))</f>
        <v/>
      </c>
      <c r="U63" s="178" t="str">
        <f>IF('DATA - Follow-Up'!U63="STRONGLY AGREE",1,IF('DATA - Follow-Up'!U63="AGREE",2,IF('DATA - Follow-Up'!U63="DISAGREE",3,IF('DATA - Follow-Up'!U63="STRONGLY DISAGREE",4,""))))</f>
        <v/>
      </c>
      <c r="V63" s="178" t="str">
        <f>IF('DATA - Follow-Up'!V63="Yes",1,IF('DATA - Follow-Up'!V63="No",2,""))</f>
        <v/>
      </c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 t="str">
        <f>IF('DATA - Follow-Up'!AR63="Relaxed",1,IF('DATA - Follow-Up'!AR63="Rushed",2,IF('DATA - Follow-Up'!AR63="Happy",3,IF('DATA - Follow-Up'!AR63="Tired",4,""))))</f>
        <v/>
      </c>
      <c r="AS63" s="178" t="str">
        <f>IF('DATA - Follow-Up'!AS63="Relaxed",1,IF('DATA - Follow-Up'!AS63="Rushed",2,IF('DATA - Follow-Up'!AS63="Happy",3,IF('DATA - Follow-Up'!AS63="Tired",4,""))))</f>
        <v/>
      </c>
      <c r="AT63" s="178" t="str">
        <f>IF('DATA - Follow-Up'!AT63="less driving",1,IF('DATA - Follow-Up'!AT63="less driving (e.g. more carpooling, walking, cycling, taking public transit, etc.)",1,IF('DATA - Follow-Up'!AT63="not changed",2,IF('DATA - Follow-Up'!AT63="no changed",2,IF('DATA - Follow-Up'!AT63="more driving",3, "")))))</f>
        <v/>
      </c>
      <c r="AU63" s="275"/>
      <c r="AV63" s="275"/>
      <c r="AW63" s="275"/>
      <c r="AX63" s="275"/>
      <c r="AY63" s="275"/>
      <c r="AZ63" s="178" t="str">
        <f>IF('DATA - Follow-Up'!AZ63="less driving",1,IF('DATA - Follow-Up'!AZ63="less driving (e.g. more carpooling, walking, cycling, taking public transit, etc.)",1,IF('DATA - Follow-Up'!AZ63="not changed",2,IF('DATA - Follow-Up'!AZ63="more driving",3,""))))</f>
        <v/>
      </c>
      <c r="BA63" s="178"/>
      <c r="BB63" s="178"/>
      <c r="BC63" s="178"/>
      <c r="BD63" s="178"/>
      <c r="BE63" s="178"/>
      <c r="BF63" s="178" t="str">
        <f>IF('DATA - Follow-Up'!BF63="decreased",1,IF('DATA - Follow-Up'!BF63="not changed",2,IF('DATA - Follow-Up'!BF63="increased",3, "")))</f>
        <v/>
      </c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312" t="str">
        <f>IF('DATA - Follow-Up'!BQ63="Yes",1,IF('DATA - Follow-Up'!BQ63="No",2, ""))</f>
        <v/>
      </c>
      <c r="BR63" s="273"/>
      <c r="BS63" s="180"/>
      <c r="BT63" s="180"/>
    </row>
    <row r="64" spans="1:72" s="132" customFormat="1" ht="15" x14ac:dyDescent="0.3">
      <c r="A64" s="148"/>
      <c r="B64" s="149"/>
      <c r="C64" s="236" t="str">
        <f t="shared" si="0"/>
        <v/>
      </c>
      <c r="D64" s="178" t="str">
        <f>IF('DATA - Follow-Up'!D64="","",'DATA - Follow-Up'!D64)</f>
        <v/>
      </c>
      <c r="E64" s="178" t="str">
        <f>IF('DATA - Follow-Up'!E64="","",'DATA - Follow-Up'!E64)</f>
        <v/>
      </c>
      <c r="F64" s="178" t="str">
        <f>IF('DATA - Follow-Up'!F64="","",'DATA - Follow-Up'!F64)</f>
        <v/>
      </c>
      <c r="G64" s="178" t="str">
        <f>IF('DATA - Follow-Up'!G64="Yes",1,IF('DATA - Follow-Up'!G64="No",2,IF('DATA - Follow-Up'!G64="Not Sure",3, "")))</f>
        <v/>
      </c>
      <c r="H64" s="178" t="str">
        <f>IF('DATA - Follow-Up'!H64="","",INDEX(Codes,MATCH('DATA - Follow-Up'!H64,Modes,0)))</f>
        <v/>
      </c>
      <c r="I64" s="275"/>
      <c r="J64" s="178" t="str">
        <f>IF('DATA - Follow-Up'!J64="","",INDEX(Codes,MATCH('DATA - Follow-Up'!J64,Modes,0)))</f>
        <v/>
      </c>
      <c r="K64" s="178"/>
      <c r="L64" s="178" t="str">
        <f>IF('DATA - Follow-Up'!L64=0,"",IF('DATA - Follow-Up'!L64="","",'DATA - Follow-Up'!L64))</f>
        <v/>
      </c>
      <c r="M64" s="178" t="str">
        <f>IF('DATA - Follow-Up'!M64="Yes",1,IF('DATA - Follow-Up'!M64="No",2, ""))</f>
        <v/>
      </c>
      <c r="N64" s="178" t="str">
        <f>IF('DATA - Follow-Up'!N64="Yes",1,IF('DATA - Follow-Up'!N64="No",2,""))</f>
        <v/>
      </c>
      <c r="O64" s="178" t="str">
        <f>IF('DATA - Follow-Up'!O64="Relaxed",1,IF('DATA - Follow-Up'!O64="Rushed",2,IF('DATA - Follow-Up'!O64="Happy",3,IF('DATA - Follow-Up'!O64="Frustrated",4,IF('DATA - Follow-Up'!O64="Other (please specify)",5,IF('DATA - Follow-Up'!O64="Other",5,""))))))</f>
        <v/>
      </c>
      <c r="P64" s="178"/>
      <c r="Q64" s="178" t="str">
        <f>IF('DATA - Follow-Up'!Q64="","",'DATA - Follow-Up'!Q64)</f>
        <v/>
      </c>
      <c r="R64" s="178" t="str">
        <f>IF('DATA - Follow-Up'!R64="Boy",1,IF('DATA - Follow-Up'!R64="Girl",2, ""))</f>
        <v/>
      </c>
      <c r="S64" s="178" t="str">
        <f>IF('DATA - Follow-Up'!Q64="","", 'DATA - Follow-Up'!S64)</f>
        <v/>
      </c>
      <c r="T64" s="178" t="str">
        <f>IF('DATA - Follow-Up'!T64="Less than 0.5km",1,IF('DATA - Follow-Up'!T64="0.51 to 1.59km",2,IF('DATA - Follow-Up'!T64="1.6 to 3km",3,IF('DATA - Follow-Up'!T64="Over 3km",4,""))))</f>
        <v/>
      </c>
      <c r="U64" s="178" t="str">
        <f>IF('DATA - Follow-Up'!U64="STRONGLY AGREE",1,IF('DATA - Follow-Up'!U64="AGREE",2,IF('DATA - Follow-Up'!U64="DISAGREE",3,IF('DATA - Follow-Up'!U64="STRONGLY DISAGREE",4,""))))</f>
        <v/>
      </c>
      <c r="V64" s="178" t="str">
        <f>IF('DATA - Follow-Up'!V64="Yes",1,IF('DATA - Follow-Up'!V64="No",2,""))</f>
        <v/>
      </c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 t="str">
        <f>IF('DATA - Follow-Up'!AR64="Relaxed",1,IF('DATA - Follow-Up'!AR64="Rushed",2,IF('DATA - Follow-Up'!AR64="Happy",3,IF('DATA - Follow-Up'!AR64="Tired",4,""))))</f>
        <v/>
      </c>
      <c r="AS64" s="178" t="str">
        <f>IF('DATA - Follow-Up'!AS64="Relaxed",1,IF('DATA - Follow-Up'!AS64="Rushed",2,IF('DATA - Follow-Up'!AS64="Happy",3,IF('DATA - Follow-Up'!AS64="Tired",4,""))))</f>
        <v/>
      </c>
      <c r="AT64" s="178" t="str">
        <f>IF('DATA - Follow-Up'!AT64="less driving",1,IF('DATA - Follow-Up'!AT64="less driving (e.g. more carpooling, walking, cycling, taking public transit, etc.)",1,IF('DATA - Follow-Up'!AT64="not changed",2,IF('DATA - Follow-Up'!AT64="no changed",2,IF('DATA - Follow-Up'!AT64="more driving",3, "")))))</f>
        <v/>
      </c>
      <c r="AU64" s="275"/>
      <c r="AV64" s="275"/>
      <c r="AW64" s="275"/>
      <c r="AX64" s="275"/>
      <c r="AY64" s="275"/>
      <c r="AZ64" s="178" t="str">
        <f>IF('DATA - Follow-Up'!AZ64="less driving",1,IF('DATA - Follow-Up'!AZ64="less driving (e.g. more carpooling, walking, cycling, taking public transit, etc.)",1,IF('DATA - Follow-Up'!AZ64="not changed",2,IF('DATA - Follow-Up'!AZ64="more driving",3,""))))</f>
        <v/>
      </c>
      <c r="BA64" s="178"/>
      <c r="BB64" s="178"/>
      <c r="BC64" s="178"/>
      <c r="BD64" s="178"/>
      <c r="BE64" s="178"/>
      <c r="BF64" s="178" t="str">
        <f>IF('DATA - Follow-Up'!BF64="decreased",1,IF('DATA - Follow-Up'!BF64="not changed",2,IF('DATA - Follow-Up'!BF64="increased",3, "")))</f>
        <v/>
      </c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312" t="str">
        <f>IF('DATA - Follow-Up'!BQ64="Yes",1,IF('DATA - Follow-Up'!BQ64="No",2, ""))</f>
        <v/>
      </c>
      <c r="BR64" s="273"/>
      <c r="BS64" s="180"/>
      <c r="BT64" s="180"/>
    </row>
    <row r="65" spans="1:72" s="132" customFormat="1" ht="15" x14ac:dyDescent="0.3">
      <c r="A65" s="148"/>
      <c r="B65" s="149"/>
      <c r="C65" s="236" t="str">
        <f t="shared" si="0"/>
        <v/>
      </c>
      <c r="D65" s="178" t="str">
        <f>IF('DATA - Follow-Up'!D65="","",'DATA - Follow-Up'!D65)</f>
        <v/>
      </c>
      <c r="E65" s="178" t="str">
        <f>IF('DATA - Follow-Up'!E65="","",'DATA - Follow-Up'!E65)</f>
        <v/>
      </c>
      <c r="F65" s="178" t="str">
        <f>IF('DATA - Follow-Up'!F65="","",'DATA - Follow-Up'!F65)</f>
        <v/>
      </c>
      <c r="G65" s="178" t="str">
        <f>IF('DATA - Follow-Up'!G65="Yes",1,IF('DATA - Follow-Up'!G65="No",2,IF('DATA - Follow-Up'!G65="Not Sure",3, "")))</f>
        <v/>
      </c>
      <c r="H65" s="178" t="str">
        <f>IF('DATA - Follow-Up'!H65="","",INDEX(Codes,MATCH('DATA - Follow-Up'!H65,Modes,0)))</f>
        <v/>
      </c>
      <c r="I65" s="275"/>
      <c r="J65" s="178" t="str">
        <f>IF('DATA - Follow-Up'!J65="","",INDEX(Codes,MATCH('DATA - Follow-Up'!J65,Modes,0)))</f>
        <v/>
      </c>
      <c r="K65" s="178"/>
      <c r="L65" s="178" t="str">
        <f>IF('DATA - Follow-Up'!L65=0,"",IF('DATA - Follow-Up'!L65="","",'DATA - Follow-Up'!L65))</f>
        <v/>
      </c>
      <c r="M65" s="178" t="str">
        <f>IF('DATA - Follow-Up'!M65="Yes",1,IF('DATA - Follow-Up'!M65="No",2, ""))</f>
        <v/>
      </c>
      <c r="N65" s="178" t="str">
        <f>IF('DATA - Follow-Up'!N65="Yes",1,IF('DATA - Follow-Up'!N65="No",2,""))</f>
        <v/>
      </c>
      <c r="O65" s="178" t="str">
        <f>IF('DATA - Follow-Up'!O65="Relaxed",1,IF('DATA - Follow-Up'!O65="Rushed",2,IF('DATA - Follow-Up'!O65="Happy",3,IF('DATA - Follow-Up'!O65="Frustrated",4,IF('DATA - Follow-Up'!O65="Other (please specify)",5,IF('DATA - Follow-Up'!O65="Other",5,""))))))</f>
        <v/>
      </c>
      <c r="P65" s="178"/>
      <c r="Q65" s="178" t="str">
        <f>IF('DATA - Follow-Up'!Q65="","",'DATA - Follow-Up'!Q65)</f>
        <v/>
      </c>
      <c r="R65" s="178" t="str">
        <f>IF('DATA - Follow-Up'!R65="Boy",1,IF('DATA - Follow-Up'!R65="Girl",2, ""))</f>
        <v/>
      </c>
      <c r="S65" s="178" t="str">
        <f>IF('DATA - Follow-Up'!Q65="","", 'DATA - Follow-Up'!S65)</f>
        <v/>
      </c>
      <c r="T65" s="178" t="str">
        <f>IF('DATA - Follow-Up'!T65="Less than 0.5km",1,IF('DATA - Follow-Up'!T65="0.51 to 1.59km",2,IF('DATA - Follow-Up'!T65="1.6 to 3km",3,IF('DATA - Follow-Up'!T65="Over 3km",4,""))))</f>
        <v/>
      </c>
      <c r="U65" s="178" t="str">
        <f>IF('DATA - Follow-Up'!U65="STRONGLY AGREE",1,IF('DATA - Follow-Up'!U65="AGREE",2,IF('DATA - Follow-Up'!U65="DISAGREE",3,IF('DATA - Follow-Up'!U65="STRONGLY DISAGREE",4,""))))</f>
        <v/>
      </c>
      <c r="V65" s="178" t="str">
        <f>IF('DATA - Follow-Up'!V65="Yes",1,IF('DATA - Follow-Up'!V65="No",2,""))</f>
        <v/>
      </c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 t="str">
        <f>IF('DATA - Follow-Up'!AR65="Relaxed",1,IF('DATA - Follow-Up'!AR65="Rushed",2,IF('DATA - Follow-Up'!AR65="Happy",3,IF('DATA - Follow-Up'!AR65="Tired",4,""))))</f>
        <v/>
      </c>
      <c r="AS65" s="178" t="str">
        <f>IF('DATA - Follow-Up'!AS65="Relaxed",1,IF('DATA - Follow-Up'!AS65="Rushed",2,IF('DATA - Follow-Up'!AS65="Happy",3,IF('DATA - Follow-Up'!AS65="Tired",4,""))))</f>
        <v/>
      </c>
      <c r="AT65" s="178" t="str">
        <f>IF('DATA - Follow-Up'!AT65="less driving",1,IF('DATA - Follow-Up'!AT65="less driving (e.g. more carpooling, walking, cycling, taking public transit, etc.)",1,IF('DATA - Follow-Up'!AT65="not changed",2,IF('DATA - Follow-Up'!AT65="no changed",2,IF('DATA - Follow-Up'!AT65="more driving",3, "")))))</f>
        <v/>
      </c>
      <c r="AU65" s="275"/>
      <c r="AV65" s="275"/>
      <c r="AW65" s="275"/>
      <c r="AX65" s="275"/>
      <c r="AY65" s="275"/>
      <c r="AZ65" s="178" t="str">
        <f>IF('DATA - Follow-Up'!AZ65="less driving",1,IF('DATA - Follow-Up'!AZ65="less driving (e.g. more carpooling, walking, cycling, taking public transit, etc.)",1,IF('DATA - Follow-Up'!AZ65="not changed",2,IF('DATA - Follow-Up'!AZ65="more driving",3,""))))</f>
        <v/>
      </c>
      <c r="BA65" s="178"/>
      <c r="BB65" s="178"/>
      <c r="BC65" s="178"/>
      <c r="BD65" s="178"/>
      <c r="BE65" s="178"/>
      <c r="BF65" s="178" t="str">
        <f>IF('DATA - Follow-Up'!BF65="decreased",1,IF('DATA - Follow-Up'!BF65="not changed",2,IF('DATA - Follow-Up'!BF65="increased",3, "")))</f>
        <v/>
      </c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312" t="str">
        <f>IF('DATA - Follow-Up'!BQ65="Yes",1,IF('DATA - Follow-Up'!BQ65="No",2, ""))</f>
        <v/>
      </c>
      <c r="BR65" s="273"/>
      <c r="BS65" s="180"/>
      <c r="BT65" s="180"/>
    </row>
    <row r="66" spans="1:72" s="132" customFormat="1" ht="15" x14ac:dyDescent="0.3">
      <c r="A66" s="148"/>
      <c r="B66" s="149"/>
      <c r="C66" s="236" t="str">
        <f t="shared" si="0"/>
        <v/>
      </c>
      <c r="D66" s="178" t="str">
        <f>IF('DATA - Follow-Up'!D66="","",'DATA - Follow-Up'!D66)</f>
        <v/>
      </c>
      <c r="E66" s="178" t="str">
        <f>IF('DATA - Follow-Up'!E66="","",'DATA - Follow-Up'!E66)</f>
        <v/>
      </c>
      <c r="F66" s="178" t="str">
        <f>IF('DATA - Follow-Up'!F66="","",'DATA - Follow-Up'!F66)</f>
        <v/>
      </c>
      <c r="G66" s="178" t="str">
        <f>IF('DATA - Follow-Up'!G66="Yes",1,IF('DATA - Follow-Up'!G66="No",2,IF('DATA - Follow-Up'!G66="Not Sure",3, "")))</f>
        <v/>
      </c>
      <c r="H66" s="178" t="str">
        <f>IF('DATA - Follow-Up'!H66="","",INDEX(Codes,MATCH('DATA - Follow-Up'!H66,Modes,0)))</f>
        <v/>
      </c>
      <c r="I66" s="275"/>
      <c r="J66" s="178" t="str">
        <f>IF('DATA - Follow-Up'!J66="","",INDEX(Codes,MATCH('DATA - Follow-Up'!J66,Modes,0)))</f>
        <v/>
      </c>
      <c r="K66" s="178"/>
      <c r="L66" s="178" t="str">
        <f>IF('DATA - Follow-Up'!L66=0,"",IF('DATA - Follow-Up'!L66="","",'DATA - Follow-Up'!L66))</f>
        <v/>
      </c>
      <c r="M66" s="178" t="str">
        <f>IF('DATA - Follow-Up'!M66="Yes",1,IF('DATA - Follow-Up'!M66="No",2, ""))</f>
        <v/>
      </c>
      <c r="N66" s="178" t="str">
        <f>IF('DATA - Follow-Up'!N66="Yes",1,IF('DATA - Follow-Up'!N66="No",2,""))</f>
        <v/>
      </c>
      <c r="O66" s="178" t="str">
        <f>IF('DATA - Follow-Up'!O66="Relaxed",1,IF('DATA - Follow-Up'!O66="Rushed",2,IF('DATA - Follow-Up'!O66="Happy",3,IF('DATA - Follow-Up'!O66="Frustrated",4,IF('DATA - Follow-Up'!O66="Other (please specify)",5,IF('DATA - Follow-Up'!O66="Other",5,""))))))</f>
        <v/>
      </c>
      <c r="P66" s="178"/>
      <c r="Q66" s="178" t="str">
        <f>IF('DATA - Follow-Up'!Q66="","",'DATA - Follow-Up'!Q66)</f>
        <v/>
      </c>
      <c r="R66" s="178" t="str">
        <f>IF('DATA - Follow-Up'!R66="Boy",1,IF('DATA - Follow-Up'!R66="Girl",2, ""))</f>
        <v/>
      </c>
      <c r="S66" s="178" t="str">
        <f>IF('DATA - Follow-Up'!Q66="","", 'DATA - Follow-Up'!S66)</f>
        <v/>
      </c>
      <c r="T66" s="178" t="str">
        <f>IF('DATA - Follow-Up'!T66="Less than 0.5km",1,IF('DATA - Follow-Up'!T66="0.51 to 1.59km",2,IF('DATA - Follow-Up'!T66="1.6 to 3km",3,IF('DATA - Follow-Up'!T66="Over 3km",4,""))))</f>
        <v/>
      </c>
      <c r="U66" s="178" t="str">
        <f>IF('DATA - Follow-Up'!U66="STRONGLY AGREE",1,IF('DATA - Follow-Up'!U66="AGREE",2,IF('DATA - Follow-Up'!U66="DISAGREE",3,IF('DATA - Follow-Up'!U66="STRONGLY DISAGREE",4,""))))</f>
        <v/>
      </c>
      <c r="V66" s="178" t="str">
        <f>IF('DATA - Follow-Up'!V66="Yes",1,IF('DATA - Follow-Up'!V66="No",2,""))</f>
        <v/>
      </c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 t="str">
        <f>IF('DATA - Follow-Up'!AR66="Relaxed",1,IF('DATA - Follow-Up'!AR66="Rushed",2,IF('DATA - Follow-Up'!AR66="Happy",3,IF('DATA - Follow-Up'!AR66="Tired",4,""))))</f>
        <v/>
      </c>
      <c r="AS66" s="178" t="str">
        <f>IF('DATA - Follow-Up'!AS66="Relaxed",1,IF('DATA - Follow-Up'!AS66="Rushed",2,IF('DATA - Follow-Up'!AS66="Happy",3,IF('DATA - Follow-Up'!AS66="Tired",4,""))))</f>
        <v/>
      </c>
      <c r="AT66" s="178" t="str">
        <f>IF('DATA - Follow-Up'!AT66="less driving",1,IF('DATA - Follow-Up'!AT66="less driving (e.g. more carpooling, walking, cycling, taking public transit, etc.)",1,IF('DATA - Follow-Up'!AT66="not changed",2,IF('DATA - Follow-Up'!AT66="no changed",2,IF('DATA - Follow-Up'!AT66="more driving",3, "")))))</f>
        <v/>
      </c>
      <c r="AU66" s="275"/>
      <c r="AV66" s="275"/>
      <c r="AW66" s="275"/>
      <c r="AX66" s="275"/>
      <c r="AY66" s="275"/>
      <c r="AZ66" s="178" t="str">
        <f>IF('DATA - Follow-Up'!AZ66="less driving",1,IF('DATA - Follow-Up'!AZ66="less driving (e.g. more carpooling, walking, cycling, taking public transit, etc.)",1,IF('DATA - Follow-Up'!AZ66="not changed",2,IF('DATA - Follow-Up'!AZ66="more driving",3,""))))</f>
        <v/>
      </c>
      <c r="BA66" s="178"/>
      <c r="BB66" s="178"/>
      <c r="BC66" s="178"/>
      <c r="BD66" s="178"/>
      <c r="BE66" s="178"/>
      <c r="BF66" s="178" t="str">
        <f>IF('DATA - Follow-Up'!BF66="decreased",1,IF('DATA - Follow-Up'!BF66="not changed",2,IF('DATA - Follow-Up'!BF66="increased",3, "")))</f>
        <v/>
      </c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312" t="str">
        <f>IF('DATA - Follow-Up'!BQ66="Yes",1,IF('DATA - Follow-Up'!BQ66="No",2, ""))</f>
        <v/>
      </c>
      <c r="BR66" s="273"/>
      <c r="BS66" s="180"/>
      <c r="BT66" s="180"/>
    </row>
    <row r="67" spans="1:72" s="132" customFormat="1" ht="15" x14ac:dyDescent="0.3">
      <c r="A67" s="148"/>
      <c r="B67" s="149"/>
      <c r="C67" s="236" t="str">
        <f t="shared" si="0"/>
        <v/>
      </c>
      <c r="D67" s="178" t="str">
        <f>IF('DATA - Follow-Up'!D67="","",'DATA - Follow-Up'!D67)</f>
        <v/>
      </c>
      <c r="E67" s="178" t="str">
        <f>IF('DATA - Follow-Up'!E67="","",'DATA - Follow-Up'!E67)</f>
        <v/>
      </c>
      <c r="F67" s="178" t="str">
        <f>IF('DATA - Follow-Up'!F67="","",'DATA - Follow-Up'!F67)</f>
        <v/>
      </c>
      <c r="G67" s="178" t="str">
        <f>IF('DATA - Follow-Up'!G67="Yes",1,IF('DATA - Follow-Up'!G67="No",2,IF('DATA - Follow-Up'!G67="Not Sure",3, "")))</f>
        <v/>
      </c>
      <c r="H67" s="178" t="str">
        <f>IF('DATA - Follow-Up'!H67="","",INDEX(Codes,MATCH('DATA - Follow-Up'!H67,Modes,0)))</f>
        <v/>
      </c>
      <c r="I67" s="275"/>
      <c r="J67" s="178" t="str">
        <f>IF('DATA - Follow-Up'!J67="","",INDEX(Codes,MATCH('DATA - Follow-Up'!J67,Modes,0)))</f>
        <v/>
      </c>
      <c r="K67" s="178"/>
      <c r="L67" s="178" t="str">
        <f>IF('DATA - Follow-Up'!L67=0,"",IF('DATA - Follow-Up'!L67="","",'DATA - Follow-Up'!L67))</f>
        <v/>
      </c>
      <c r="M67" s="178" t="str">
        <f>IF('DATA - Follow-Up'!M67="Yes",1,IF('DATA - Follow-Up'!M67="No",2, ""))</f>
        <v/>
      </c>
      <c r="N67" s="178" t="str">
        <f>IF('DATA - Follow-Up'!N67="Yes",1,IF('DATA - Follow-Up'!N67="No",2,""))</f>
        <v/>
      </c>
      <c r="O67" s="178" t="str">
        <f>IF('DATA - Follow-Up'!O67="Relaxed",1,IF('DATA - Follow-Up'!O67="Rushed",2,IF('DATA - Follow-Up'!O67="Happy",3,IF('DATA - Follow-Up'!O67="Frustrated",4,IF('DATA - Follow-Up'!O67="Other (please specify)",5,IF('DATA - Follow-Up'!O67="Other",5,""))))))</f>
        <v/>
      </c>
      <c r="P67" s="178"/>
      <c r="Q67" s="178" t="str">
        <f>IF('DATA - Follow-Up'!Q67="","",'DATA - Follow-Up'!Q67)</f>
        <v/>
      </c>
      <c r="R67" s="178" t="str">
        <f>IF('DATA - Follow-Up'!R67="Boy",1,IF('DATA - Follow-Up'!R67="Girl",2, ""))</f>
        <v/>
      </c>
      <c r="S67" s="178" t="str">
        <f>IF('DATA - Follow-Up'!Q67="","", 'DATA - Follow-Up'!S67)</f>
        <v/>
      </c>
      <c r="T67" s="178" t="str">
        <f>IF('DATA - Follow-Up'!T67="Less than 0.5km",1,IF('DATA - Follow-Up'!T67="0.51 to 1.59km",2,IF('DATA - Follow-Up'!T67="1.6 to 3km",3,IF('DATA - Follow-Up'!T67="Over 3km",4,""))))</f>
        <v/>
      </c>
      <c r="U67" s="178" t="str">
        <f>IF('DATA - Follow-Up'!U67="STRONGLY AGREE",1,IF('DATA - Follow-Up'!U67="AGREE",2,IF('DATA - Follow-Up'!U67="DISAGREE",3,IF('DATA - Follow-Up'!U67="STRONGLY DISAGREE",4,""))))</f>
        <v/>
      </c>
      <c r="V67" s="178" t="str">
        <f>IF('DATA - Follow-Up'!V67="Yes",1,IF('DATA - Follow-Up'!V67="No",2,""))</f>
        <v/>
      </c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 t="str">
        <f>IF('DATA - Follow-Up'!AR67="Relaxed",1,IF('DATA - Follow-Up'!AR67="Rushed",2,IF('DATA - Follow-Up'!AR67="Happy",3,IF('DATA - Follow-Up'!AR67="Tired",4,""))))</f>
        <v/>
      </c>
      <c r="AS67" s="178" t="str">
        <f>IF('DATA - Follow-Up'!AS67="Relaxed",1,IF('DATA - Follow-Up'!AS67="Rushed",2,IF('DATA - Follow-Up'!AS67="Happy",3,IF('DATA - Follow-Up'!AS67="Tired",4,""))))</f>
        <v/>
      </c>
      <c r="AT67" s="178" t="str">
        <f>IF('DATA - Follow-Up'!AT67="less driving",1,IF('DATA - Follow-Up'!AT67="less driving (e.g. more carpooling, walking, cycling, taking public transit, etc.)",1,IF('DATA - Follow-Up'!AT67="not changed",2,IF('DATA - Follow-Up'!AT67="no changed",2,IF('DATA - Follow-Up'!AT67="more driving",3, "")))))</f>
        <v/>
      </c>
      <c r="AU67" s="275"/>
      <c r="AV67" s="275"/>
      <c r="AW67" s="275"/>
      <c r="AX67" s="275"/>
      <c r="AY67" s="275"/>
      <c r="AZ67" s="178" t="str">
        <f>IF('DATA - Follow-Up'!AZ67="less driving",1,IF('DATA - Follow-Up'!AZ67="less driving (e.g. more carpooling, walking, cycling, taking public transit, etc.)",1,IF('DATA - Follow-Up'!AZ67="not changed",2,IF('DATA - Follow-Up'!AZ67="more driving",3,""))))</f>
        <v/>
      </c>
      <c r="BA67" s="178"/>
      <c r="BB67" s="178"/>
      <c r="BC67" s="178"/>
      <c r="BD67" s="178"/>
      <c r="BE67" s="178"/>
      <c r="BF67" s="178" t="str">
        <f>IF('DATA - Follow-Up'!BF67="decreased",1,IF('DATA - Follow-Up'!BF67="not changed",2,IF('DATA - Follow-Up'!BF67="increased",3, "")))</f>
        <v/>
      </c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312" t="str">
        <f>IF('DATA - Follow-Up'!BQ67="Yes",1,IF('DATA - Follow-Up'!BQ67="No",2, ""))</f>
        <v/>
      </c>
      <c r="BR67" s="273"/>
      <c r="BS67" s="180"/>
      <c r="BT67" s="180"/>
    </row>
    <row r="68" spans="1:72" s="132" customFormat="1" ht="15" x14ac:dyDescent="0.3">
      <c r="A68" s="148"/>
      <c r="B68" s="149"/>
      <c r="C68" s="236" t="str">
        <f t="shared" si="0"/>
        <v/>
      </c>
      <c r="D68" s="178" t="str">
        <f>IF('DATA - Follow-Up'!D68="","",'DATA - Follow-Up'!D68)</f>
        <v/>
      </c>
      <c r="E68" s="178" t="str">
        <f>IF('DATA - Follow-Up'!E68="","",'DATA - Follow-Up'!E68)</f>
        <v/>
      </c>
      <c r="F68" s="178" t="str">
        <f>IF('DATA - Follow-Up'!F68="","",'DATA - Follow-Up'!F68)</f>
        <v/>
      </c>
      <c r="G68" s="178" t="str">
        <f>IF('DATA - Follow-Up'!G68="Yes",1,IF('DATA - Follow-Up'!G68="No",2,IF('DATA - Follow-Up'!G68="Not Sure",3, "")))</f>
        <v/>
      </c>
      <c r="H68" s="178" t="str">
        <f>IF('DATA - Follow-Up'!H68="","",INDEX(Codes,MATCH('DATA - Follow-Up'!H68,Modes,0)))</f>
        <v/>
      </c>
      <c r="I68" s="275"/>
      <c r="J68" s="178" t="str">
        <f>IF('DATA - Follow-Up'!J68="","",INDEX(Codes,MATCH('DATA - Follow-Up'!J68,Modes,0)))</f>
        <v/>
      </c>
      <c r="K68" s="178"/>
      <c r="L68" s="178" t="str">
        <f>IF('DATA - Follow-Up'!L68=0,"",IF('DATA - Follow-Up'!L68="","",'DATA - Follow-Up'!L68))</f>
        <v/>
      </c>
      <c r="M68" s="178" t="str">
        <f>IF('DATA - Follow-Up'!M68="Yes",1,IF('DATA - Follow-Up'!M68="No",2, ""))</f>
        <v/>
      </c>
      <c r="N68" s="178" t="str">
        <f>IF('DATA - Follow-Up'!N68="Yes",1,IF('DATA - Follow-Up'!N68="No",2,""))</f>
        <v/>
      </c>
      <c r="O68" s="178" t="str">
        <f>IF('DATA - Follow-Up'!O68="Relaxed",1,IF('DATA - Follow-Up'!O68="Rushed",2,IF('DATA - Follow-Up'!O68="Happy",3,IF('DATA - Follow-Up'!O68="Frustrated",4,IF('DATA - Follow-Up'!O68="Other (please specify)",5,IF('DATA - Follow-Up'!O68="Other",5,""))))))</f>
        <v/>
      </c>
      <c r="P68" s="178"/>
      <c r="Q68" s="178" t="str">
        <f>IF('DATA - Follow-Up'!Q68="","",'DATA - Follow-Up'!Q68)</f>
        <v/>
      </c>
      <c r="R68" s="178" t="str">
        <f>IF('DATA - Follow-Up'!R68="Boy",1,IF('DATA - Follow-Up'!R68="Girl",2, ""))</f>
        <v/>
      </c>
      <c r="S68" s="178" t="str">
        <f>IF('DATA - Follow-Up'!Q68="","", 'DATA - Follow-Up'!S68)</f>
        <v/>
      </c>
      <c r="T68" s="178" t="str">
        <f>IF('DATA - Follow-Up'!T68="Less than 0.5km",1,IF('DATA - Follow-Up'!T68="0.51 to 1.59km",2,IF('DATA - Follow-Up'!T68="1.6 to 3km",3,IF('DATA - Follow-Up'!T68="Over 3km",4,""))))</f>
        <v/>
      </c>
      <c r="U68" s="178" t="str">
        <f>IF('DATA - Follow-Up'!U68="STRONGLY AGREE",1,IF('DATA - Follow-Up'!U68="AGREE",2,IF('DATA - Follow-Up'!U68="DISAGREE",3,IF('DATA - Follow-Up'!U68="STRONGLY DISAGREE",4,""))))</f>
        <v/>
      </c>
      <c r="V68" s="178" t="str">
        <f>IF('DATA - Follow-Up'!V68="Yes",1,IF('DATA - Follow-Up'!V68="No",2,""))</f>
        <v/>
      </c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 t="str">
        <f>IF('DATA - Follow-Up'!AR68="Relaxed",1,IF('DATA - Follow-Up'!AR68="Rushed",2,IF('DATA - Follow-Up'!AR68="Happy",3,IF('DATA - Follow-Up'!AR68="Tired",4,""))))</f>
        <v/>
      </c>
      <c r="AS68" s="178" t="str">
        <f>IF('DATA - Follow-Up'!AS68="Relaxed",1,IF('DATA - Follow-Up'!AS68="Rushed",2,IF('DATA - Follow-Up'!AS68="Happy",3,IF('DATA - Follow-Up'!AS68="Tired",4,""))))</f>
        <v/>
      </c>
      <c r="AT68" s="178" t="str">
        <f>IF('DATA - Follow-Up'!AT68="less driving",1,IF('DATA - Follow-Up'!AT68="less driving (e.g. more carpooling, walking, cycling, taking public transit, etc.)",1,IF('DATA - Follow-Up'!AT68="not changed",2,IF('DATA - Follow-Up'!AT68="no changed",2,IF('DATA - Follow-Up'!AT68="more driving",3, "")))))</f>
        <v/>
      </c>
      <c r="AU68" s="275"/>
      <c r="AV68" s="275"/>
      <c r="AW68" s="275"/>
      <c r="AX68" s="275"/>
      <c r="AY68" s="275"/>
      <c r="AZ68" s="178" t="str">
        <f>IF('DATA - Follow-Up'!AZ68="less driving",1,IF('DATA - Follow-Up'!AZ68="less driving (e.g. more carpooling, walking, cycling, taking public transit, etc.)",1,IF('DATA - Follow-Up'!AZ68="not changed",2,IF('DATA - Follow-Up'!AZ68="more driving",3,""))))</f>
        <v/>
      </c>
      <c r="BA68" s="178"/>
      <c r="BB68" s="178"/>
      <c r="BC68" s="178"/>
      <c r="BD68" s="178"/>
      <c r="BE68" s="178"/>
      <c r="BF68" s="178" t="str">
        <f>IF('DATA - Follow-Up'!BF68="decreased",1,IF('DATA - Follow-Up'!BF68="not changed",2,IF('DATA - Follow-Up'!BF68="increased",3, "")))</f>
        <v/>
      </c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312" t="str">
        <f>IF('DATA - Follow-Up'!BQ68="Yes",1,IF('DATA - Follow-Up'!BQ68="No",2, ""))</f>
        <v/>
      </c>
      <c r="BR68" s="273"/>
      <c r="BS68" s="180"/>
      <c r="BT68" s="180"/>
    </row>
    <row r="69" spans="1:72" s="132" customFormat="1" ht="15" x14ac:dyDescent="0.3">
      <c r="A69" s="148"/>
      <c r="B69" s="149"/>
      <c r="C69" s="236" t="str">
        <f t="shared" ref="C69:C132" si="1">IF(D69="","",C68+1)</f>
        <v/>
      </c>
      <c r="D69" s="178" t="str">
        <f>IF('DATA - Follow-Up'!D69="","",'DATA - Follow-Up'!D69)</f>
        <v/>
      </c>
      <c r="E69" s="178" t="str">
        <f>IF('DATA - Follow-Up'!E69="","",'DATA - Follow-Up'!E69)</f>
        <v/>
      </c>
      <c r="F69" s="178" t="str">
        <f>IF('DATA - Follow-Up'!F69="","",'DATA - Follow-Up'!F69)</f>
        <v/>
      </c>
      <c r="G69" s="178" t="str">
        <f>IF('DATA - Follow-Up'!G69="Yes",1,IF('DATA - Follow-Up'!G69="No",2,IF('DATA - Follow-Up'!G69="Not Sure",3, "")))</f>
        <v/>
      </c>
      <c r="H69" s="178" t="str">
        <f>IF('DATA - Follow-Up'!H69="","",INDEX(Codes,MATCH('DATA - Follow-Up'!H69,Modes,0)))</f>
        <v/>
      </c>
      <c r="I69" s="275"/>
      <c r="J69" s="178" t="str">
        <f>IF('DATA - Follow-Up'!J69="","",INDEX(Codes,MATCH('DATA - Follow-Up'!J69,Modes,0)))</f>
        <v/>
      </c>
      <c r="K69" s="178"/>
      <c r="L69" s="178" t="str">
        <f>IF('DATA - Follow-Up'!L69=0,"",IF('DATA - Follow-Up'!L69="","",'DATA - Follow-Up'!L69))</f>
        <v/>
      </c>
      <c r="M69" s="178" t="str">
        <f>IF('DATA - Follow-Up'!M69="Yes",1,IF('DATA - Follow-Up'!M69="No",2, ""))</f>
        <v/>
      </c>
      <c r="N69" s="178" t="str">
        <f>IF('DATA - Follow-Up'!N69="Yes",1,IF('DATA - Follow-Up'!N69="No",2,""))</f>
        <v/>
      </c>
      <c r="O69" s="178" t="str">
        <f>IF('DATA - Follow-Up'!O69="Relaxed",1,IF('DATA - Follow-Up'!O69="Rushed",2,IF('DATA - Follow-Up'!O69="Happy",3,IF('DATA - Follow-Up'!O69="Frustrated",4,IF('DATA - Follow-Up'!O69="Other (please specify)",5,IF('DATA - Follow-Up'!O69="Other",5,""))))))</f>
        <v/>
      </c>
      <c r="P69" s="178"/>
      <c r="Q69" s="178" t="str">
        <f>IF('DATA - Follow-Up'!Q69="","",'DATA - Follow-Up'!Q69)</f>
        <v/>
      </c>
      <c r="R69" s="178" t="str">
        <f>IF('DATA - Follow-Up'!R69="Boy",1,IF('DATA - Follow-Up'!R69="Girl",2, ""))</f>
        <v/>
      </c>
      <c r="S69" s="178" t="str">
        <f>IF('DATA - Follow-Up'!Q69="","", 'DATA - Follow-Up'!S69)</f>
        <v/>
      </c>
      <c r="T69" s="178" t="str">
        <f>IF('DATA - Follow-Up'!T69="Less than 0.5km",1,IF('DATA - Follow-Up'!T69="0.51 to 1.59km",2,IF('DATA - Follow-Up'!T69="1.6 to 3km",3,IF('DATA - Follow-Up'!T69="Over 3km",4,""))))</f>
        <v/>
      </c>
      <c r="U69" s="178" t="str">
        <f>IF('DATA - Follow-Up'!U69="STRONGLY AGREE",1,IF('DATA - Follow-Up'!U69="AGREE",2,IF('DATA - Follow-Up'!U69="DISAGREE",3,IF('DATA - Follow-Up'!U69="STRONGLY DISAGREE",4,""))))</f>
        <v/>
      </c>
      <c r="V69" s="178" t="str">
        <f>IF('DATA - Follow-Up'!V69="Yes",1,IF('DATA - Follow-Up'!V69="No",2,""))</f>
        <v/>
      </c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 t="str">
        <f>IF('DATA - Follow-Up'!AR69="Relaxed",1,IF('DATA - Follow-Up'!AR69="Rushed",2,IF('DATA - Follow-Up'!AR69="Happy",3,IF('DATA - Follow-Up'!AR69="Tired",4,""))))</f>
        <v/>
      </c>
      <c r="AS69" s="178" t="str">
        <f>IF('DATA - Follow-Up'!AS69="Relaxed",1,IF('DATA - Follow-Up'!AS69="Rushed",2,IF('DATA - Follow-Up'!AS69="Happy",3,IF('DATA - Follow-Up'!AS69="Tired",4,""))))</f>
        <v/>
      </c>
      <c r="AT69" s="178" t="str">
        <f>IF('DATA - Follow-Up'!AT69="less driving",1,IF('DATA - Follow-Up'!AT69="less driving (e.g. more carpooling, walking, cycling, taking public transit, etc.)",1,IF('DATA - Follow-Up'!AT69="not changed",2,IF('DATA - Follow-Up'!AT69="no changed",2,IF('DATA - Follow-Up'!AT69="more driving",3, "")))))</f>
        <v/>
      </c>
      <c r="AU69" s="275"/>
      <c r="AV69" s="275"/>
      <c r="AW69" s="275"/>
      <c r="AX69" s="275"/>
      <c r="AY69" s="275"/>
      <c r="AZ69" s="178" t="str">
        <f>IF('DATA - Follow-Up'!AZ69="less driving",1,IF('DATA - Follow-Up'!AZ69="less driving (e.g. more carpooling, walking, cycling, taking public transit, etc.)",1,IF('DATA - Follow-Up'!AZ69="not changed",2,IF('DATA - Follow-Up'!AZ69="more driving",3,""))))</f>
        <v/>
      </c>
      <c r="BA69" s="178"/>
      <c r="BB69" s="178"/>
      <c r="BC69" s="178"/>
      <c r="BD69" s="178"/>
      <c r="BE69" s="178"/>
      <c r="BF69" s="178" t="str">
        <f>IF('DATA - Follow-Up'!BF69="decreased",1,IF('DATA - Follow-Up'!BF69="not changed",2,IF('DATA - Follow-Up'!BF69="increased",3, "")))</f>
        <v/>
      </c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312" t="str">
        <f>IF('DATA - Follow-Up'!BQ69="Yes",1,IF('DATA - Follow-Up'!BQ69="No",2, ""))</f>
        <v/>
      </c>
      <c r="BR69" s="273"/>
      <c r="BS69" s="180"/>
      <c r="BT69" s="180"/>
    </row>
    <row r="70" spans="1:72" s="132" customFormat="1" ht="15" x14ac:dyDescent="0.3">
      <c r="A70" s="148"/>
      <c r="B70" s="149"/>
      <c r="C70" s="236" t="str">
        <f t="shared" si="1"/>
        <v/>
      </c>
      <c r="D70" s="178" t="str">
        <f>IF('DATA - Follow-Up'!D70="","",'DATA - Follow-Up'!D70)</f>
        <v/>
      </c>
      <c r="E70" s="178" t="str">
        <f>IF('DATA - Follow-Up'!E70="","",'DATA - Follow-Up'!E70)</f>
        <v/>
      </c>
      <c r="F70" s="178" t="str">
        <f>IF('DATA - Follow-Up'!F70="","",'DATA - Follow-Up'!F70)</f>
        <v/>
      </c>
      <c r="G70" s="178" t="str">
        <f>IF('DATA - Follow-Up'!G70="Yes",1,IF('DATA - Follow-Up'!G70="No",2,IF('DATA - Follow-Up'!G70="Not Sure",3, "")))</f>
        <v/>
      </c>
      <c r="H70" s="178" t="str">
        <f>IF('DATA - Follow-Up'!H70="","",INDEX(Codes,MATCH('DATA - Follow-Up'!H70,Modes,0)))</f>
        <v/>
      </c>
      <c r="I70" s="275"/>
      <c r="J70" s="178" t="str">
        <f>IF('DATA - Follow-Up'!J70="","",INDEX(Codes,MATCH('DATA - Follow-Up'!J70,Modes,0)))</f>
        <v/>
      </c>
      <c r="K70" s="178"/>
      <c r="L70" s="178" t="str">
        <f>IF('DATA - Follow-Up'!L70=0,"",IF('DATA - Follow-Up'!L70="","",'DATA - Follow-Up'!L70))</f>
        <v/>
      </c>
      <c r="M70" s="178" t="str">
        <f>IF('DATA - Follow-Up'!M70="Yes",1,IF('DATA - Follow-Up'!M70="No",2, ""))</f>
        <v/>
      </c>
      <c r="N70" s="178" t="str">
        <f>IF('DATA - Follow-Up'!N70="Yes",1,IF('DATA - Follow-Up'!N70="No",2,""))</f>
        <v/>
      </c>
      <c r="O70" s="178" t="str">
        <f>IF('DATA - Follow-Up'!O70="Relaxed",1,IF('DATA - Follow-Up'!O70="Rushed",2,IF('DATA - Follow-Up'!O70="Happy",3,IF('DATA - Follow-Up'!O70="Frustrated",4,IF('DATA - Follow-Up'!O70="Other (please specify)",5,IF('DATA - Follow-Up'!O70="Other",5,""))))))</f>
        <v/>
      </c>
      <c r="P70" s="178"/>
      <c r="Q70" s="178" t="str">
        <f>IF('DATA - Follow-Up'!Q70="","",'DATA - Follow-Up'!Q70)</f>
        <v/>
      </c>
      <c r="R70" s="178" t="str">
        <f>IF('DATA - Follow-Up'!R70="Boy",1,IF('DATA - Follow-Up'!R70="Girl",2, ""))</f>
        <v/>
      </c>
      <c r="S70" s="178" t="str">
        <f>IF('DATA - Follow-Up'!Q70="","", 'DATA - Follow-Up'!S70)</f>
        <v/>
      </c>
      <c r="T70" s="178" t="str">
        <f>IF('DATA - Follow-Up'!T70="Less than 0.5km",1,IF('DATA - Follow-Up'!T70="0.51 to 1.59km",2,IF('DATA - Follow-Up'!T70="1.6 to 3km",3,IF('DATA - Follow-Up'!T70="Over 3km",4,""))))</f>
        <v/>
      </c>
      <c r="U70" s="178" t="str">
        <f>IF('DATA - Follow-Up'!U70="STRONGLY AGREE",1,IF('DATA - Follow-Up'!U70="AGREE",2,IF('DATA - Follow-Up'!U70="DISAGREE",3,IF('DATA - Follow-Up'!U70="STRONGLY DISAGREE",4,""))))</f>
        <v/>
      </c>
      <c r="V70" s="178" t="str">
        <f>IF('DATA - Follow-Up'!V70="Yes",1,IF('DATA - Follow-Up'!V70="No",2,""))</f>
        <v/>
      </c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 t="str">
        <f>IF('DATA - Follow-Up'!AR70="Relaxed",1,IF('DATA - Follow-Up'!AR70="Rushed",2,IF('DATA - Follow-Up'!AR70="Happy",3,IF('DATA - Follow-Up'!AR70="Tired",4,""))))</f>
        <v/>
      </c>
      <c r="AS70" s="178" t="str">
        <f>IF('DATA - Follow-Up'!AS70="Relaxed",1,IF('DATA - Follow-Up'!AS70="Rushed",2,IF('DATA - Follow-Up'!AS70="Happy",3,IF('DATA - Follow-Up'!AS70="Tired",4,""))))</f>
        <v/>
      </c>
      <c r="AT70" s="178" t="str">
        <f>IF('DATA - Follow-Up'!AT70="less driving",1,IF('DATA - Follow-Up'!AT70="less driving (e.g. more carpooling, walking, cycling, taking public transit, etc.)",1,IF('DATA - Follow-Up'!AT70="not changed",2,IF('DATA - Follow-Up'!AT70="no changed",2,IF('DATA - Follow-Up'!AT70="more driving",3, "")))))</f>
        <v/>
      </c>
      <c r="AU70" s="275"/>
      <c r="AV70" s="275"/>
      <c r="AW70" s="275"/>
      <c r="AX70" s="275"/>
      <c r="AY70" s="275"/>
      <c r="AZ70" s="178" t="str">
        <f>IF('DATA - Follow-Up'!AZ70="less driving",1,IF('DATA - Follow-Up'!AZ70="less driving (e.g. more carpooling, walking, cycling, taking public transit, etc.)",1,IF('DATA - Follow-Up'!AZ70="not changed",2,IF('DATA - Follow-Up'!AZ70="more driving",3,""))))</f>
        <v/>
      </c>
      <c r="BA70" s="178"/>
      <c r="BB70" s="178"/>
      <c r="BC70" s="178"/>
      <c r="BD70" s="178"/>
      <c r="BE70" s="178"/>
      <c r="BF70" s="178" t="str">
        <f>IF('DATA - Follow-Up'!BF70="decreased",1,IF('DATA - Follow-Up'!BF70="not changed",2,IF('DATA - Follow-Up'!BF70="increased",3, "")))</f>
        <v/>
      </c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312" t="str">
        <f>IF('DATA - Follow-Up'!BQ70="Yes",1,IF('DATA - Follow-Up'!BQ70="No",2, ""))</f>
        <v/>
      </c>
      <c r="BR70" s="273"/>
      <c r="BS70" s="180"/>
      <c r="BT70" s="180"/>
    </row>
    <row r="71" spans="1:72" s="132" customFormat="1" ht="15" x14ac:dyDescent="0.3">
      <c r="A71" s="148"/>
      <c r="B71" s="149"/>
      <c r="C71" s="236" t="str">
        <f t="shared" si="1"/>
        <v/>
      </c>
      <c r="D71" s="178" t="str">
        <f>IF('DATA - Follow-Up'!D71="","",'DATA - Follow-Up'!D71)</f>
        <v/>
      </c>
      <c r="E71" s="178" t="str">
        <f>IF('DATA - Follow-Up'!E71="","",'DATA - Follow-Up'!E71)</f>
        <v/>
      </c>
      <c r="F71" s="178" t="str">
        <f>IF('DATA - Follow-Up'!F71="","",'DATA - Follow-Up'!F71)</f>
        <v/>
      </c>
      <c r="G71" s="178" t="str">
        <f>IF('DATA - Follow-Up'!G71="Yes",1,IF('DATA - Follow-Up'!G71="No",2,IF('DATA - Follow-Up'!G71="Not Sure",3, "")))</f>
        <v/>
      </c>
      <c r="H71" s="178" t="str">
        <f>IF('DATA - Follow-Up'!H71="","",INDEX(Codes,MATCH('DATA - Follow-Up'!H71,Modes,0)))</f>
        <v/>
      </c>
      <c r="I71" s="275"/>
      <c r="J71" s="178" t="str">
        <f>IF('DATA - Follow-Up'!J71="","",INDEX(Codes,MATCH('DATA - Follow-Up'!J71,Modes,0)))</f>
        <v/>
      </c>
      <c r="K71" s="178"/>
      <c r="L71" s="178" t="str">
        <f>IF('DATA - Follow-Up'!L71=0,"",IF('DATA - Follow-Up'!L71="","",'DATA - Follow-Up'!L71))</f>
        <v/>
      </c>
      <c r="M71" s="178" t="str">
        <f>IF('DATA - Follow-Up'!M71="Yes",1,IF('DATA - Follow-Up'!M71="No",2, ""))</f>
        <v/>
      </c>
      <c r="N71" s="178" t="str">
        <f>IF('DATA - Follow-Up'!N71="Yes",1,IF('DATA - Follow-Up'!N71="No",2,""))</f>
        <v/>
      </c>
      <c r="O71" s="178" t="str">
        <f>IF('DATA - Follow-Up'!O71="Relaxed",1,IF('DATA - Follow-Up'!O71="Rushed",2,IF('DATA - Follow-Up'!O71="Happy",3,IF('DATA - Follow-Up'!O71="Frustrated",4,IF('DATA - Follow-Up'!O71="Other (please specify)",5,IF('DATA - Follow-Up'!O71="Other",5,""))))))</f>
        <v/>
      </c>
      <c r="P71" s="178"/>
      <c r="Q71" s="178" t="str">
        <f>IF('DATA - Follow-Up'!Q71="","",'DATA - Follow-Up'!Q71)</f>
        <v/>
      </c>
      <c r="R71" s="178" t="str">
        <f>IF('DATA - Follow-Up'!R71="Boy",1,IF('DATA - Follow-Up'!R71="Girl",2, ""))</f>
        <v/>
      </c>
      <c r="S71" s="178" t="str">
        <f>IF('DATA - Follow-Up'!Q71="","", 'DATA - Follow-Up'!S71)</f>
        <v/>
      </c>
      <c r="T71" s="178" t="str">
        <f>IF('DATA - Follow-Up'!T71="Less than 0.5km",1,IF('DATA - Follow-Up'!T71="0.51 to 1.59km",2,IF('DATA - Follow-Up'!T71="1.6 to 3km",3,IF('DATA - Follow-Up'!T71="Over 3km",4,""))))</f>
        <v/>
      </c>
      <c r="U71" s="178" t="str">
        <f>IF('DATA - Follow-Up'!U71="STRONGLY AGREE",1,IF('DATA - Follow-Up'!U71="AGREE",2,IF('DATA - Follow-Up'!U71="DISAGREE",3,IF('DATA - Follow-Up'!U71="STRONGLY DISAGREE",4,""))))</f>
        <v/>
      </c>
      <c r="V71" s="178" t="str">
        <f>IF('DATA - Follow-Up'!V71="Yes",1,IF('DATA - Follow-Up'!V71="No",2,""))</f>
        <v/>
      </c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 t="str">
        <f>IF('DATA - Follow-Up'!AR71="Relaxed",1,IF('DATA - Follow-Up'!AR71="Rushed",2,IF('DATA - Follow-Up'!AR71="Happy",3,IF('DATA - Follow-Up'!AR71="Tired",4,""))))</f>
        <v/>
      </c>
      <c r="AS71" s="178" t="str">
        <f>IF('DATA - Follow-Up'!AS71="Relaxed",1,IF('DATA - Follow-Up'!AS71="Rushed",2,IF('DATA - Follow-Up'!AS71="Happy",3,IF('DATA - Follow-Up'!AS71="Tired",4,""))))</f>
        <v/>
      </c>
      <c r="AT71" s="178" t="str">
        <f>IF('DATA - Follow-Up'!AT71="less driving",1,IF('DATA - Follow-Up'!AT71="less driving (e.g. more carpooling, walking, cycling, taking public transit, etc.)",1,IF('DATA - Follow-Up'!AT71="not changed",2,IF('DATA - Follow-Up'!AT71="no changed",2,IF('DATA - Follow-Up'!AT71="more driving",3, "")))))</f>
        <v/>
      </c>
      <c r="AU71" s="275"/>
      <c r="AV71" s="275"/>
      <c r="AW71" s="275"/>
      <c r="AX71" s="275"/>
      <c r="AY71" s="275"/>
      <c r="AZ71" s="178" t="str">
        <f>IF('DATA - Follow-Up'!AZ71="less driving",1,IF('DATA - Follow-Up'!AZ71="less driving (e.g. more carpooling, walking, cycling, taking public transit, etc.)",1,IF('DATA - Follow-Up'!AZ71="not changed",2,IF('DATA - Follow-Up'!AZ71="more driving",3,""))))</f>
        <v/>
      </c>
      <c r="BA71" s="178"/>
      <c r="BB71" s="178"/>
      <c r="BC71" s="178"/>
      <c r="BD71" s="178"/>
      <c r="BE71" s="178"/>
      <c r="BF71" s="178" t="str">
        <f>IF('DATA - Follow-Up'!BF71="decreased",1,IF('DATA - Follow-Up'!BF71="not changed",2,IF('DATA - Follow-Up'!BF71="increased",3, "")))</f>
        <v/>
      </c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312" t="str">
        <f>IF('DATA - Follow-Up'!BQ71="Yes",1,IF('DATA - Follow-Up'!BQ71="No",2, ""))</f>
        <v/>
      </c>
      <c r="BR71" s="273"/>
      <c r="BS71" s="180"/>
      <c r="BT71" s="180"/>
    </row>
    <row r="72" spans="1:72" s="132" customFormat="1" ht="15" x14ac:dyDescent="0.3">
      <c r="A72" s="148"/>
      <c r="B72" s="149"/>
      <c r="C72" s="236" t="str">
        <f t="shared" si="1"/>
        <v/>
      </c>
      <c r="D72" s="178" t="str">
        <f>IF('DATA - Follow-Up'!D72="","",'DATA - Follow-Up'!D72)</f>
        <v/>
      </c>
      <c r="E72" s="178" t="str">
        <f>IF('DATA - Follow-Up'!E72="","",'DATA - Follow-Up'!E72)</f>
        <v/>
      </c>
      <c r="F72" s="178" t="str">
        <f>IF('DATA - Follow-Up'!F72="","",'DATA - Follow-Up'!F72)</f>
        <v/>
      </c>
      <c r="G72" s="178" t="str">
        <f>IF('DATA - Follow-Up'!G72="Yes",1,IF('DATA - Follow-Up'!G72="No",2,IF('DATA - Follow-Up'!G72="Not Sure",3, "")))</f>
        <v/>
      </c>
      <c r="H72" s="178" t="str">
        <f>IF('DATA - Follow-Up'!H72="","",INDEX(Codes,MATCH('DATA - Follow-Up'!H72,Modes,0)))</f>
        <v/>
      </c>
      <c r="I72" s="275"/>
      <c r="J72" s="178" t="str">
        <f>IF('DATA - Follow-Up'!J72="","",INDEX(Codes,MATCH('DATA - Follow-Up'!J72,Modes,0)))</f>
        <v/>
      </c>
      <c r="K72" s="178"/>
      <c r="L72" s="178" t="str">
        <f>IF('DATA - Follow-Up'!L72=0,"",IF('DATA - Follow-Up'!L72="","",'DATA - Follow-Up'!L72))</f>
        <v/>
      </c>
      <c r="M72" s="178" t="str">
        <f>IF('DATA - Follow-Up'!M72="Yes",1,IF('DATA - Follow-Up'!M72="No",2, ""))</f>
        <v/>
      </c>
      <c r="N72" s="178" t="str">
        <f>IF('DATA - Follow-Up'!N72="Yes",1,IF('DATA - Follow-Up'!N72="No",2,""))</f>
        <v/>
      </c>
      <c r="O72" s="178" t="str">
        <f>IF('DATA - Follow-Up'!O72="Relaxed",1,IF('DATA - Follow-Up'!O72="Rushed",2,IF('DATA - Follow-Up'!O72="Happy",3,IF('DATA - Follow-Up'!O72="Frustrated",4,IF('DATA - Follow-Up'!O72="Other (please specify)",5,IF('DATA - Follow-Up'!O72="Other",5,""))))))</f>
        <v/>
      </c>
      <c r="P72" s="178"/>
      <c r="Q72" s="178" t="str">
        <f>IF('DATA - Follow-Up'!Q72="","",'DATA - Follow-Up'!Q72)</f>
        <v/>
      </c>
      <c r="R72" s="178" t="str">
        <f>IF('DATA - Follow-Up'!R72="Boy",1,IF('DATA - Follow-Up'!R72="Girl",2, ""))</f>
        <v/>
      </c>
      <c r="S72" s="178" t="str">
        <f>IF('DATA - Follow-Up'!Q72="","", 'DATA - Follow-Up'!S72)</f>
        <v/>
      </c>
      <c r="T72" s="178" t="str">
        <f>IF('DATA - Follow-Up'!T72="Less than 0.5km",1,IF('DATA - Follow-Up'!T72="0.51 to 1.59km",2,IF('DATA - Follow-Up'!T72="1.6 to 3km",3,IF('DATA - Follow-Up'!T72="Over 3km",4,""))))</f>
        <v/>
      </c>
      <c r="U72" s="178" t="str">
        <f>IF('DATA - Follow-Up'!U72="STRONGLY AGREE",1,IF('DATA - Follow-Up'!U72="AGREE",2,IF('DATA - Follow-Up'!U72="DISAGREE",3,IF('DATA - Follow-Up'!U72="STRONGLY DISAGREE",4,""))))</f>
        <v/>
      </c>
      <c r="V72" s="178" t="str">
        <f>IF('DATA - Follow-Up'!V72="Yes",1,IF('DATA - Follow-Up'!V72="No",2,""))</f>
        <v/>
      </c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 t="str">
        <f>IF('DATA - Follow-Up'!AR72="Relaxed",1,IF('DATA - Follow-Up'!AR72="Rushed",2,IF('DATA - Follow-Up'!AR72="Happy",3,IF('DATA - Follow-Up'!AR72="Tired",4,""))))</f>
        <v/>
      </c>
      <c r="AS72" s="178" t="str">
        <f>IF('DATA - Follow-Up'!AS72="Relaxed",1,IF('DATA - Follow-Up'!AS72="Rushed",2,IF('DATA - Follow-Up'!AS72="Happy",3,IF('DATA - Follow-Up'!AS72="Tired",4,""))))</f>
        <v/>
      </c>
      <c r="AT72" s="178" t="str">
        <f>IF('DATA - Follow-Up'!AT72="less driving",1,IF('DATA - Follow-Up'!AT72="less driving (e.g. more carpooling, walking, cycling, taking public transit, etc.)",1,IF('DATA - Follow-Up'!AT72="not changed",2,IF('DATA - Follow-Up'!AT72="no changed",2,IF('DATA - Follow-Up'!AT72="more driving",3, "")))))</f>
        <v/>
      </c>
      <c r="AU72" s="275"/>
      <c r="AV72" s="275"/>
      <c r="AW72" s="275"/>
      <c r="AX72" s="275"/>
      <c r="AY72" s="275"/>
      <c r="AZ72" s="178" t="str">
        <f>IF('DATA - Follow-Up'!AZ72="less driving",1,IF('DATA - Follow-Up'!AZ72="less driving (e.g. more carpooling, walking, cycling, taking public transit, etc.)",1,IF('DATA - Follow-Up'!AZ72="not changed",2,IF('DATA - Follow-Up'!AZ72="more driving",3,""))))</f>
        <v/>
      </c>
      <c r="BA72" s="178"/>
      <c r="BB72" s="178"/>
      <c r="BC72" s="178"/>
      <c r="BD72" s="178"/>
      <c r="BE72" s="178"/>
      <c r="BF72" s="178" t="str">
        <f>IF('DATA - Follow-Up'!BF72="decreased",1,IF('DATA - Follow-Up'!BF72="not changed",2,IF('DATA - Follow-Up'!BF72="increased",3, "")))</f>
        <v/>
      </c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312" t="str">
        <f>IF('DATA - Follow-Up'!BQ72="Yes",1,IF('DATA - Follow-Up'!BQ72="No",2, ""))</f>
        <v/>
      </c>
      <c r="BR72" s="273"/>
      <c r="BS72" s="180"/>
      <c r="BT72" s="180"/>
    </row>
    <row r="73" spans="1:72" s="132" customFormat="1" ht="15" x14ac:dyDescent="0.3">
      <c r="A73" s="148"/>
      <c r="B73" s="149"/>
      <c r="C73" s="236" t="str">
        <f t="shared" si="1"/>
        <v/>
      </c>
      <c r="D73" s="178" t="str">
        <f>IF('DATA - Follow-Up'!D73="","",'DATA - Follow-Up'!D73)</f>
        <v/>
      </c>
      <c r="E73" s="178" t="str">
        <f>IF('DATA - Follow-Up'!E73="","",'DATA - Follow-Up'!E73)</f>
        <v/>
      </c>
      <c r="F73" s="178" t="str">
        <f>IF('DATA - Follow-Up'!F73="","",'DATA - Follow-Up'!F73)</f>
        <v/>
      </c>
      <c r="G73" s="178" t="str">
        <f>IF('DATA - Follow-Up'!G73="Yes",1,IF('DATA - Follow-Up'!G73="No",2,IF('DATA - Follow-Up'!G73="Not Sure",3, "")))</f>
        <v/>
      </c>
      <c r="H73" s="178" t="str">
        <f>IF('DATA - Follow-Up'!H73="","",INDEX(Codes,MATCH('DATA - Follow-Up'!H73,Modes,0)))</f>
        <v/>
      </c>
      <c r="I73" s="275"/>
      <c r="J73" s="178" t="str">
        <f>IF('DATA - Follow-Up'!J73="","",INDEX(Codes,MATCH('DATA - Follow-Up'!J73,Modes,0)))</f>
        <v/>
      </c>
      <c r="K73" s="178"/>
      <c r="L73" s="178" t="str">
        <f>IF('DATA - Follow-Up'!L73=0,"",IF('DATA - Follow-Up'!L73="","",'DATA - Follow-Up'!L73))</f>
        <v/>
      </c>
      <c r="M73" s="178" t="str">
        <f>IF('DATA - Follow-Up'!M73="Yes",1,IF('DATA - Follow-Up'!M73="No",2, ""))</f>
        <v/>
      </c>
      <c r="N73" s="178" t="str">
        <f>IF('DATA - Follow-Up'!N73="Yes",1,IF('DATA - Follow-Up'!N73="No",2,""))</f>
        <v/>
      </c>
      <c r="O73" s="178" t="str">
        <f>IF('DATA - Follow-Up'!O73="Relaxed",1,IF('DATA - Follow-Up'!O73="Rushed",2,IF('DATA - Follow-Up'!O73="Happy",3,IF('DATA - Follow-Up'!O73="Frustrated",4,IF('DATA - Follow-Up'!O73="Other (please specify)",5,IF('DATA - Follow-Up'!O73="Other",5,""))))))</f>
        <v/>
      </c>
      <c r="P73" s="178"/>
      <c r="Q73" s="178" t="str">
        <f>IF('DATA - Follow-Up'!Q73="","",'DATA - Follow-Up'!Q73)</f>
        <v/>
      </c>
      <c r="R73" s="178" t="str">
        <f>IF('DATA - Follow-Up'!R73="Boy",1,IF('DATA - Follow-Up'!R73="Girl",2, ""))</f>
        <v/>
      </c>
      <c r="S73" s="178" t="str">
        <f>IF('DATA - Follow-Up'!Q73="","", 'DATA - Follow-Up'!S73)</f>
        <v/>
      </c>
      <c r="T73" s="178" t="str">
        <f>IF('DATA - Follow-Up'!T73="Less than 0.5km",1,IF('DATA - Follow-Up'!T73="0.51 to 1.59km",2,IF('DATA - Follow-Up'!T73="1.6 to 3km",3,IF('DATA - Follow-Up'!T73="Over 3km",4,""))))</f>
        <v/>
      </c>
      <c r="U73" s="178" t="str">
        <f>IF('DATA - Follow-Up'!U73="STRONGLY AGREE",1,IF('DATA - Follow-Up'!U73="AGREE",2,IF('DATA - Follow-Up'!U73="DISAGREE",3,IF('DATA - Follow-Up'!U73="STRONGLY DISAGREE",4,""))))</f>
        <v/>
      </c>
      <c r="V73" s="178" t="str">
        <f>IF('DATA - Follow-Up'!V73="Yes",1,IF('DATA - Follow-Up'!V73="No",2,""))</f>
        <v/>
      </c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 t="str">
        <f>IF('DATA - Follow-Up'!AR73="Relaxed",1,IF('DATA - Follow-Up'!AR73="Rushed",2,IF('DATA - Follow-Up'!AR73="Happy",3,IF('DATA - Follow-Up'!AR73="Tired",4,""))))</f>
        <v/>
      </c>
      <c r="AS73" s="178" t="str">
        <f>IF('DATA - Follow-Up'!AS73="Relaxed",1,IF('DATA - Follow-Up'!AS73="Rushed",2,IF('DATA - Follow-Up'!AS73="Happy",3,IF('DATA - Follow-Up'!AS73="Tired",4,""))))</f>
        <v/>
      </c>
      <c r="AT73" s="178" t="str">
        <f>IF('DATA - Follow-Up'!AT73="less driving",1,IF('DATA - Follow-Up'!AT73="less driving (e.g. more carpooling, walking, cycling, taking public transit, etc.)",1,IF('DATA - Follow-Up'!AT73="not changed",2,IF('DATA - Follow-Up'!AT73="no changed",2,IF('DATA - Follow-Up'!AT73="more driving",3, "")))))</f>
        <v/>
      </c>
      <c r="AU73" s="275"/>
      <c r="AV73" s="275"/>
      <c r="AW73" s="275"/>
      <c r="AX73" s="275"/>
      <c r="AY73" s="275"/>
      <c r="AZ73" s="178" t="str">
        <f>IF('DATA - Follow-Up'!AZ73="less driving",1,IF('DATA - Follow-Up'!AZ73="less driving (e.g. more carpooling, walking, cycling, taking public transit, etc.)",1,IF('DATA - Follow-Up'!AZ73="not changed",2,IF('DATA - Follow-Up'!AZ73="more driving",3,""))))</f>
        <v/>
      </c>
      <c r="BA73" s="178"/>
      <c r="BB73" s="178"/>
      <c r="BC73" s="178"/>
      <c r="BD73" s="178"/>
      <c r="BE73" s="178"/>
      <c r="BF73" s="178" t="str">
        <f>IF('DATA - Follow-Up'!BF73="decreased",1,IF('DATA - Follow-Up'!BF73="not changed",2,IF('DATA - Follow-Up'!BF73="increased",3, "")))</f>
        <v/>
      </c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312" t="str">
        <f>IF('DATA - Follow-Up'!BQ73="Yes",1,IF('DATA - Follow-Up'!BQ73="No",2, ""))</f>
        <v/>
      </c>
      <c r="BR73" s="273"/>
      <c r="BS73" s="180"/>
      <c r="BT73" s="180"/>
    </row>
    <row r="74" spans="1:72" s="132" customFormat="1" ht="15" x14ac:dyDescent="0.3">
      <c r="A74" s="148"/>
      <c r="B74" s="149"/>
      <c r="C74" s="236" t="str">
        <f t="shared" si="1"/>
        <v/>
      </c>
      <c r="D74" s="178" t="str">
        <f>IF('DATA - Follow-Up'!D74="","",'DATA - Follow-Up'!D74)</f>
        <v/>
      </c>
      <c r="E74" s="178" t="str">
        <f>IF('DATA - Follow-Up'!E74="","",'DATA - Follow-Up'!E74)</f>
        <v/>
      </c>
      <c r="F74" s="178" t="str">
        <f>IF('DATA - Follow-Up'!F74="","",'DATA - Follow-Up'!F74)</f>
        <v/>
      </c>
      <c r="G74" s="178" t="str">
        <f>IF('DATA - Follow-Up'!G74="Yes",1,IF('DATA - Follow-Up'!G74="No",2,IF('DATA - Follow-Up'!G74="Not Sure",3, "")))</f>
        <v/>
      </c>
      <c r="H74" s="178" t="str">
        <f>IF('DATA - Follow-Up'!H74="","",INDEX(Codes,MATCH('DATA - Follow-Up'!H74,Modes,0)))</f>
        <v/>
      </c>
      <c r="I74" s="275"/>
      <c r="J74" s="178" t="str">
        <f>IF('DATA - Follow-Up'!J74="","",INDEX(Codes,MATCH('DATA - Follow-Up'!J74,Modes,0)))</f>
        <v/>
      </c>
      <c r="K74" s="178"/>
      <c r="L74" s="178" t="str">
        <f>IF('DATA - Follow-Up'!L74=0,"",IF('DATA - Follow-Up'!L74="","",'DATA - Follow-Up'!L74))</f>
        <v/>
      </c>
      <c r="M74" s="178" t="str">
        <f>IF('DATA - Follow-Up'!M74="Yes",1,IF('DATA - Follow-Up'!M74="No",2, ""))</f>
        <v/>
      </c>
      <c r="N74" s="178" t="str">
        <f>IF('DATA - Follow-Up'!N74="Yes",1,IF('DATA - Follow-Up'!N74="No",2,""))</f>
        <v/>
      </c>
      <c r="O74" s="178" t="str">
        <f>IF('DATA - Follow-Up'!O74="Relaxed",1,IF('DATA - Follow-Up'!O74="Rushed",2,IF('DATA - Follow-Up'!O74="Happy",3,IF('DATA - Follow-Up'!O74="Frustrated",4,IF('DATA - Follow-Up'!O74="Other (please specify)",5,IF('DATA - Follow-Up'!O74="Other",5,""))))))</f>
        <v/>
      </c>
      <c r="P74" s="178"/>
      <c r="Q74" s="178" t="str">
        <f>IF('DATA - Follow-Up'!Q74="","",'DATA - Follow-Up'!Q74)</f>
        <v/>
      </c>
      <c r="R74" s="178" t="str">
        <f>IF('DATA - Follow-Up'!R74="Boy",1,IF('DATA - Follow-Up'!R74="Girl",2, ""))</f>
        <v/>
      </c>
      <c r="S74" s="178" t="str">
        <f>IF('DATA - Follow-Up'!Q74="","", 'DATA - Follow-Up'!S74)</f>
        <v/>
      </c>
      <c r="T74" s="178" t="str">
        <f>IF('DATA - Follow-Up'!T74="Less than 0.5km",1,IF('DATA - Follow-Up'!T74="0.51 to 1.59km",2,IF('DATA - Follow-Up'!T74="1.6 to 3km",3,IF('DATA - Follow-Up'!T74="Over 3km",4,""))))</f>
        <v/>
      </c>
      <c r="U74" s="178" t="str">
        <f>IF('DATA - Follow-Up'!U74="STRONGLY AGREE",1,IF('DATA - Follow-Up'!U74="AGREE",2,IF('DATA - Follow-Up'!U74="DISAGREE",3,IF('DATA - Follow-Up'!U74="STRONGLY DISAGREE",4,""))))</f>
        <v/>
      </c>
      <c r="V74" s="178" t="str">
        <f>IF('DATA - Follow-Up'!V74="Yes",1,IF('DATA - Follow-Up'!V74="No",2,""))</f>
        <v/>
      </c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 t="str">
        <f>IF('DATA - Follow-Up'!AR74="Relaxed",1,IF('DATA - Follow-Up'!AR74="Rushed",2,IF('DATA - Follow-Up'!AR74="Happy",3,IF('DATA - Follow-Up'!AR74="Tired",4,""))))</f>
        <v/>
      </c>
      <c r="AS74" s="178" t="str">
        <f>IF('DATA - Follow-Up'!AS74="Relaxed",1,IF('DATA - Follow-Up'!AS74="Rushed",2,IF('DATA - Follow-Up'!AS74="Happy",3,IF('DATA - Follow-Up'!AS74="Tired",4,""))))</f>
        <v/>
      </c>
      <c r="AT74" s="178" t="str">
        <f>IF('DATA - Follow-Up'!AT74="less driving",1,IF('DATA - Follow-Up'!AT74="less driving (e.g. more carpooling, walking, cycling, taking public transit, etc.)",1,IF('DATA - Follow-Up'!AT74="not changed",2,IF('DATA - Follow-Up'!AT74="no changed",2,IF('DATA - Follow-Up'!AT74="more driving",3, "")))))</f>
        <v/>
      </c>
      <c r="AU74" s="275"/>
      <c r="AV74" s="275"/>
      <c r="AW74" s="275"/>
      <c r="AX74" s="275"/>
      <c r="AY74" s="275"/>
      <c r="AZ74" s="178" t="str">
        <f>IF('DATA - Follow-Up'!AZ74="less driving",1,IF('DATA - Follow-Up'!AZ74="less driving (e.g. more carpooling, walking, cycling, taking public transit, etc.)",1,IF('DATA - Follow-Up'!AZ74="not changed",2,IF('DATA - Follow-Up'!AZ74="more driving",3,""))))</f>
        <v/>
      </c>
      <c r="BA74" s="178"/>
      <c r="BB74" s="178"/>
      <c r="BC74" s="178"/>
      <c r="BD74" s="178"/>
      <c r="BE74" s="178"/>
      <c r="BF74" s="178" t="str">
        <f>IF('DATA - Follow-Up'!BF74="decreased",1,IF('DATA - Follow-Up'!BF74="not changed",2,IF('DATA - Follow-Up'!BF74="increased",3, "")))</f>
        <v/>
      </c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312" t="str">
        <f>IF('DATA - Follow-Up'!BQ74="Yes",1,IF('DATA - Follow-Up'!BQ74="No",2, ""))</f>
        <v/>
      </c>
      <c r="BR74" s="273"/>
      <c r="BS74" s="180"/>
      <c r="BT74" s="180"/>
    </row>
    <row r="75" spans="1:72" s="132" customFormat="1" ht="15" x14ac:dyDescent="0.3">
      <c r="A75" s="148"/>
      <c r="B75" s="149"/>
      <c r="C75" s="236" t="str">
        <f t="shared" si="1"/>
        <v/>
      </c>
      <c r="D75" s="178" t="str">
        <f>IF('DATA - Follow-Up'!D75="","",'DATA - Follow-Up'!D75)</f>
        <v/>
      </c>
      <c r="E75" s="178" t="str">
        <f>IF('DATA - Follow-Up'!E75="","",'DATA - Follow-Up'!E75)</f>
        <v/>
      </c>
      <c r="F75" s="178" t="str">
        <f>IF('DATA - Follow-Up'!F75="","",'DATA - Follow-Up'!F75)</f>
        <v/>
      </c>
      <c r="G75" s="178" t="str">
        <f>IF('DATA - Follow-Up'!G75="Yes",1,IF('DATA - Follow-Up'!G75="No",2,IF('DATA - Follow-Up'!G75="Not Sure",3, "")))</f>
        <v/>
      </c>
      <c r="H75" s="178" t="str">
        <f>IF('DATA - Follow-Up'!H75="","",INDEX(Codes,MATCH('DATA - Follow-Up'!H75,Modes,0)))</f>
        <v/>
      </c>
      <c r="I75" s="275"/>
      <c r="J75" s="178" t="str">
        <f>IF('DATA - Follow-Up'!J75="","",INDEX(Codes,MATCH('DATA - Follow-Up'!J75,Modes,0)))</f>
        <v/>
      </c>
      <c r="K75" s="178"/>
      <c r="L75" s="178" t="str">
        <f>IF('DATA - Follow-Up'!L75=0,"",IF('DATA - Follow-Up'!L75="","",'DATA - Follow-Up'!L75))</f>
        <v/>
      </c>
      <c r="M75" s="178" t="str">
        <f>IF('DATA - Follow-Up'!M75="Yes",1,IF('DATA - Follow-Up'!M75="No",2, ""))</f>
        <v/>
      </c>
      <c r="N75" s="178" t="str">
        <f>IF('DATA - Follow-Up'!N75="Yes",1,IF('DATA - Follow-Up'!N75="No",2,""))</f>
        <v/>
      </c>
      <c r="O75" s="178" t="str">
        <f>IF('DATA - Follow-Up'!O75="Relaxed",1,IF('DATA - Follow-Up'!O75="Rushed",2,IF('DATA - Follow-Up'!O75="Happy",3,IF('DATA - Follow-Up'!O75="Frustrated",4,IF('DATA - Follow-Up'!O75="Other (please specify)",5,IF('DATA - Follow-Up'!O75="Other",5,""))))))</f>
        <v/>
      </c>
      <c r="P75" s="178"/>
      <c r="Q75" s="178" t="str">
        <f>IF('DATA - Follow-Up'!Q75="","",'DATA - Follow-Up'!Q75)</f>
        <v/>
      </c>
      <c r="R75" s="178" t="str">
        <f>IF('DATA - Follow-Up'!R75="Boy",1,IF('DATA - Follow-Up'!R75="Girl",2, ""))</f>
        <v/>
      </c>
      <c r="S75" s="178" t="str">
        <f>IF('DATA - Follow-Up'!Q75="","", 'DATA - Follow-Up'!S75)</f>
        <v/>
      </c>
      <c r="T75" s="178" t="str">
        <f>IF('DATA - Follow-Up'!T75="Less than 0.5km",1,IF('DATA - Follow-Up'!T75="0.51 to 1.59km",2,IF('DATA - Follow-Up'!T75="1.6 to 3km",3,IF('DATA - Follow-Up'!T75="Over 3km",4,""))))</f>
        <v/>
      </c>
      <c r="U75" s="178" t="str">
        <f>IF('DATA - Follow-Up'!U75="STRONGLY AGREE",1,IF('DATA - Follow-Up'!U75="AGREE",2,IF('DATA - Follow-Up'!U75="DISAGREE",3,IF('DATA - Follow-Up'!U75="STRONGLY DISAGREE",4,""))))</f>
        <v/>
      </c>
      <c r="V75" s="178" t="str">
        <f>IF('DATA - Follow-Up'!V75="Yes",1,IF('DATA - Follow-Up'!V75="No",2,""))</f>
        <v/>
      </c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78" t="str">
        <f>IF('DATA - Follow-Up'!AR75="Relaxed",1,IF('DATA - Follow-Up'!AR75="Rushed",2,IF('DATA - Follow-Up'!AR75="Happy",3,IF('DATA - Follow-Up'!AR75="Tired",4,""))))</f>
        <v/>
      </c>
      <c r="AS75" s="178" t="str">
        <f>IF('DATA - Follow-Up'!AS75="Relaxed",1,IF('DATA - Follow-Up'!AS75="Rushed",2,IF('DATA - Follow-Up'!AS75="Happy",3,IF('DATA - Follow-Up'!AS75="Tired",4,""))))</f>
        <v/>
      </c>
      <c r="AT75" s="178" t="str">
        <f>IF('DATA - Follow-Up'!AT75="less driving",1,IF('DATA - Follow-Up'!AT75="less driving (e.g. more carpooling, walking, cycling, taking public transit, etc.)",1,IF('DATA - Follow-Up'!AT75="not changed",2,IF('DATA - Follow-Up'!AT75="no changed",2,IF('DATA - Follow-Up'!AT75="more driving",3, "")))))</f>
        <v/>
      </c>
      <c r="AU75" s="275"/>
      <c r="AV75" s="275"/>
      <c r="AW75" s="275"/>
      <c r="AX75" s="275"/>
      <c r="AY75" s="275"/>
      <c r="AZ75" s="178" t="str">
        <f>IF('DATA - Follow-Up'!AZ75="less driving",1,IF('DATA - Follow-Up'!AZ75="less driving (e.g. more carpooling, walking, cycling, taking public transit, etc.)",1,IF('DATA - Follow-Up'!AZ75="not changed",2,IF('DATA - Follow-Up'!AZ75="more driving",3,""))))</f>
        <v/>
      </c>
      <c r="BA75" s="178"/>
      <c r="BB75" s="178"/>
      <c r="BC75" s="178"/>
      <c r="BD75" s="178"/>
      <c r="BE75" s="178"/>
      <c r="BF75" s="178" t="str">
        <f>IF('DATA - Follow-Up'!BF75="decreased",1,IF('DATA - Follow-Up'!BF75="not changed",2,IF('DATA - Follow-Up'!BF75="increased",3, "")))</f>
        <v/>
      </c>
      <c r="BG75" s="178"/>
      <c r="BH75" s="178"/>
      <c r="BI75" s="178"/>
      <c r="BJ75" s="178"/>
      <c r="BK75" s="178"/>
      <c r="BL75" s="178"/>
      <c r="BM75" s="178"/>
      <c r="BN75" s="178"/>
      <c r="BO75" s="178"/>
      <c r="BP75" s="178"/>
      <c r="BQ75" s="312" t="str">
        <f>IF('DATA - Follow-Up'!BQ75="Yes",1,IF('DATA - Follow-Up'!BQ75="No",2, ""))</f>
        <v/>
      </c>
      <c r="BR75" s="273"/>
      <c r="BS75" s="180"/>
      <c r="BT75" s="180"/>
    </row>
    <row r="76" spans="1:72" s="132" customFormat="1" ht="15" x14ac:dyDescent="0.3">
      <c r="A76" s="148"/>
      <c r="B76" s="149"/>
      <c r="C76" s="236" t="str">
        <f t="shared" si="1"/>
        <v/>
      </c>
      <c r="D76" s="178" t="str">
        <f>IF('DATA - Follow-Up'!D76="","",'DATA - Follow-Up'!D76)</f>
        <v/>
      </c>
      <c r="E76" s="178" t="str">
        <f>IF('DATA - Follow-Up'!E76="","",'DATA - Follow-Up'!E76)</f>
        <v/>
      </c>
      <c r="F76" s="178" t="str">
        <f>IF('DATA - Follow-Up'!F76="","",'DATA - Follow-Up'!F76)</f>
        <v/>
      </c>
      <c r="G76" s="178" t="str">
        <f>IF('DATA - Follow-Up'!G76="Yes",1,IF('DATA - Follow-Up'!G76="No",2,IF('DATA - Follow-Up'!G76="Not Sure",3, "")))</f>
        <v/>
      </c>
      <c r="H76" s="178" t="str">
        <f>IF('DATA - Follow-Up'!H76="","",INDEX(Codes,MATCH('DATA - Follow-Up'!H76,Modes,0)))</f>
        <v/>
      </c>
      <c r="I76" s="275"/>
      <c r="J76" s="178" t="str">
        <f>IF('DATA - Follow-Up'!J76="","",INDEX(Codes,MATCH('DATA - Follow-Up'!J76,Modes,0)))</f>
        <v/>
      </c>
      <c r="K76" s="178"/>
      <c r="L76" s="178" t="str">
        <f>IF('DATA - Follow-Up'!L76=0,"",IF('DATA - Follow-Up'!L76="","",'DATA - Follow-Up'!L76))</f>
        <v/>
      </c>
      <c r="M76" s="178" t="str">
        <f>IF('DATA - Follow-Up'!M76="Yes",1,IF('DATA - Follow-Up'!M76="No",2, ""))</f>
        <v/>
      </c>
      <c r="N76" s="178" t="str">
        <f>IF('DATA - Follow-Up'!N76="Yes",1,IF('DATA - Follow-Up'!N76="No",2,""))</f>
        <v/>
      </c>
      <c r="O76" s="178" t="str">
        <f>IF('DATA - Follow-Up'!O76="Relaxed",1,IF('DATA - Follow-Up'!O76="Rushed",2,IF('DATA - Follow-Up'!O76="Happy",3,IF('DATA - Follow-Up'!O76="Frustrated",4,IF('DATA - Follow-Up'!O76="Other (please specify)",5,IF('DATA - Follow-Up'!O76="Other",5,""))))))</f>
        <v/>
      </c>
      <c r="P76" s="178"/>
      <c r="Q76" s="178" t="str">
        <f>IF('DATA - Follow-Up'!Q76="","",'DATA - Follow-Up'!Q76)</f>
        <v/>
      </c>
      <c r="R76" s="178" t="str">
        <f>IF('DATA - Follow-Up'!R76="Boy",1,IF('DATA - Follow-Up'!R76="Girl",2, ""))</f>
        <v/>
      </c>
      <c r="S76" s="178" t="str">
        <f>IF('DATA - Follow-Up'!Q76="","", 'DATA - Follow-Up'!S76)</f>
        <v/>
      </c>
      <c r="T76" s="178" t="str">
        <f>IF('DATA - Follow-Up'!T76="Less than 0.5km",1,IF('DATA - Follow-Up'!T76="0.51 to 1.59km",2,IF('DATA - Follow-Up'!T76="1.6 to 3km",3,IF('DATA - Follow-Up'!T76="Over 3km",4,""))))</f>
        <v/>
      </c>
      <c r="U76" s="178" t="str">
        <f>IF('DATA - Follow-Up'!U76="STRONGLY AGREE",1,IF('DATA - Follow-Up'!U76="AGREE",2,IF('DATA - Follow-Up'!U76="DISAGREE",3,IF('DATA - Follow-Up'!U76="STRONGLY DISAGREE",4,""))))</f>
        <v/>
      </c>
      <c r="V76" s="178" t="str">
        <f>IF('DATA - Follow-Up'!V76="Yes",1,IF('DATA - Follow-Up'!V76="No",2,""))</f>
        <v/>
      </c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 t="str">
        <f>IF('DATA - Follow-Up'!AR76="Relaxed",1,IF('DATA - Follow-Up'!AR76="Rushed",2,IF('DATA - Follow-Up'!AR76="Happy",3,IF('DATA - Follow-Up'!AR76="Tired",4,""))))</f>
        <v/>
      </c>
      <c r="AS76" s="178" t="str">
        <f>IF('DATA - Follow-Up'!AS76="Relaxed",1,IF('DATA - Follow-Up'!AS76="Rushed",2,IF('DATA - Follow-Up'!AS76="Happy",3,IF('DATA - Follow-Up'!AS76="Tired",4,""))))</f>
        <v/>
      </c>
      <c r="AT76" s="178" t="str">
        <f>IF('DATA - Follow-Up'!AT76="less driving",1,IF('DATA - Follow-Up'!AT76="less driving (e.g. more carpooling, walking, cycling, taking public transit, etc.)",1,IF('DATA - Follow-Up'!AT76="not changed",2,IF('DATA - Follow-Up'!AT76="no changed",2,IF('DATA - Follow-Up'!AT76="more driving",3, "")))))</f>
        <v/>
      </c>
      <c r="AU76" s="275"/>
      <c r="AV76" s="275"/>
      <c r="AW76" s="275"/>
      <c r="AX76" s="275"/>
      <c r="AY76" s="275"/>
      <c r="AZ76" s="178" t="str">
        <f>IF('DATA - Follow-Up'!AZ76="less driving",1,IF('DATA - Follow-Up'!AZ76="less driving (e.g. more carpooling, walking, cycling, taking public transit, etc.)",1,IF('DATA - Follow-Up'!AZ76="not changed",2,IF('DATA - Follow-Up'!AZ76="more driving",3,""))))</f>
        <v/>
      </c>
      <c r="BA76" s="178"/>
      <c r="BB76" s="178"/>
      <c r="BC76" s="178"/>
      <c r="BD76" s="178"/>
      <c r="BE76" s="178"/>
      <c r="BF76" s="178" t="str">
        <f>IF('DATA - Follow-Up'!BF76="decreased",1,IF('DATA - Follow-Up'!BF76="not changed",2,IF('DATA - Follow-Up'!BF76="increased",3, "")))</f>
        <v/>
      </c>
      <c r="BG76" s="178"/>
      <c r="BH76" s="178"/>
      <c r="BI76" s="178"/>
      <c r="BJ76" s="178"/>
      <c r="BK76" s="178"/>
      <c r="BL76" s="178"/>
      <c r="BM76" s="178"/>
      <c r="BN76" s="178"/>
      <c r="BO76" s="178"/>
      <c r="BP76" s="178"/>
      <c r="BQ76" s="312" t="str">
        <f>IF('DATA - Follow-Up'!BQ76="Yes",1,IF('DATA - Follow-Up'!BQ76="No",2, ""))</f>
        <v/>
      </c>
      <c r="BR76" s="273"/>
      <c r="BS76" s="180"/>
      <c r="BT76" s="180"/>
    </row>
    <row r="77" spans="1:72" s="132" customFormat="1" ht="15" x14ac:dyDescent="0.3">
      <c r="A77" s="148"/>
      <c r="B77" s="149"/>
      <c r="C77" s="236" t="str">
        <f t="shared" si="1"/>
        <v/>
      </c>
      <c r="D77" s="178" t="str">
        <f>IF('DATA - Follow-Up'!D77="","",'DATA - Follow-Up'!D77)</f>
        <v/>
      </c>
      <c r="E77" s="178" t="str">
        <f>IF('DATA - Follow-Up'!E77="","",'DATA - Follow-Up'!E77)</f>
        <v/>
      </c>
      <c r="F77" s="178" t="str">
        <f>IF('DATA - Follow-Up'!F77="","",'DATA - Follow-Up'!F77)</f>
        <v/>
      </c>
      <c r="G77" s="178" t="str">
        <f>IF('DATA - Follow-Up'!G77="Yes",1,IF('DATA - Follow-Up'!G77="No",2,IF('DATA - Follow-Up'!G77="Not Sure",3, "")))</f>
        <v/>
      </c>
      <c r="H77" s="178" t="str">
        <f>IF('DATA - Follow-Up'!H77="","",INDEX(Codes,MATCH('DATA - Follow-Up'!H77,Modes,0)))</f>
        <v/>
      </c>
      <c r="I77" s="275"/>
      <c r="J77" s="178" t="str">
        <f>IF('DATA - Follow-Up'!J77="","",INDEX(Codes,MATCH('DATA - Follow-Up'!J77,Modes,0)))</f>
        <v/>
      </c>
      <c r="K77" s="178"/>
      <c r="L77" s="178" t="str">
        <f>IF('DATA - Follow-Up'!L77=0,"",IF('DATA - Follow-Up'!L77="","",'DATA - Follow-Up'!L77))</f>
        <v/>
      </c>
      <c r="M77" s="178" t="str">
        <f>IF('DATA - Follow-Up'!M77="Yes",1,IF('DATA - Follow-Up'!M77="No",2, ""))</f>
        <v/>
      </c>
      <c r="N77" s="178" t="str">
        <f>IF('DATA - Follow-Up'!N77="Yes",1,IF('DATA - Follow-Up'!N77="No",2,""))</f>
        <v/>
      </c>
      <c r="O77" s="178" t="str">
        <f>IF('DATA - Follow-Up'!O77="Relaxed",1,IF('DATA - Follow-Up'!O77="Rushed",2,IF('DATA - Follow-Up'!O77="Happy",3,IF('DATA - Follow-Up'!O77="Frustrated",4,IF('DATA - Follow-Up'!O77="Other (please specify)",5,IF('DATA - Follow-Up'!O77="Other",5,""))))))</f>
        <v/>
      </c>
      <c r="P77" s="178"/>
      <c r="Q77" s="178" t="str">
        <f>IF('DATA - Follow-Up'!Q77="","",'DATA - Follow-Up'!Q77)</f>
        <v/>
      </c>
      <c r="R77" s="178" t="str">
        <f>IF('DATA - Follow-Up'!R77="Boy",1,IF('DATA - Follow-Up'!R77="Girl",2, ""))</f>
        <v/>
      </c>
      <c r="S77" s="178" t="str">
        <f>IF('DATA - Follow-Up'!Q77="","", 'DATA - Follow-Up'!S77)</f>
        <v/>
      </c>
      <c r="T77" s="178" t="str">
        <f>IF('DATA - Follow-Up'!T77="Less than 0.5km",1,IF('DATA - Follow-Up'!T77="0.51 to 1.59km",2,IF('DATA - Follow-Up'!T77="1.6 to 3km",3,IF('DATA - Follow-Up'!T77="Over 3km",4,""))))</f>
        <v/>
      </c>
      <c r="U77" s="178" t="str">
        <f>IF('DATA - Follow-Up'!U77="STRONGLY AGREE",1,IF('DATA - Follow-Up'!U77="AGREE",2,IF('DATA - Follow-Up'!U77="DISAGREE",3,IF('DATA - Follow-Up'!U77="STRONGLY DISAGREE",4,""))))</f>
        <v/>
      </c>
      <c r="V77" s="178" t="str">
        <f>IF('DATA - Follow-Up'!V77="Yes",1,IF('DATA - Follow-Up'!V77="No",2,""))</f>
        <v/>
      </c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 t="str">
        <f>IF('DATA - Follow-Up'!AR77="Relaxed",1,IF('DATA - Follow-Up'!AR77="Rushed",2,IF('DATA - Follow-Up'!AR77="Happy",3,IF('DATA - Follow-Up'!AR77="Tired",4,""))))</f>
        <v/>
      </c>
      <c r="AS77" s="178" t="str">
        <f>IF('DATA - Follow-Up'!AS77="Relaxed",1,IF('DATA - Follow-Up'!AS77="Rushed",2,IF('DATA - Follow-Up'!AS77="Happy",3,IF('DATA - Follow-Up'!AS77="Tired",4,""))))</f>
        <v/>
      </c>
      <c r="AT77" s="178" t="str">
        <f>IF('DATA - Follow-Up'!AT77="less driving",1,IF('DATA - Follow-Up'!AT77="less driving (e.g. more carpooling, walking, cycling, taking public transit, etc.)",1,IF('DATA - Follow-Up'!AT77="not changed",2,IF('DATA - Follow-Up'!AT77="no changed",2,IF('DATA - Follow-Up'!AT77="more driving",3, "")))))</f>
        <v/>
      </c>
      <c r="AU77" s="275"/>
      <c r="AV77" s="275"/>
      <c r="AW77" s="275"/>
      <c r="AX77" s="275"/>
      <c r="AY77" s="275"/>
      <c r="AZ77" s="178" t="str">
        <f>IF('DATA - Follow-Up'!AZ77="less driving",1,IF('DATA - Follow-Up'!AZ77="less driving (e.g. more carpooling, walking, cycling, taking public transit, etc.)",1,IF('DATA - Follow-Up'!AZ77="not changed",2,IF('DATA - Follow-Up'!AZ77="more driving",3,""))))</f>
        <v/>
      </c>
      <c r="BA77" s="178"/>
      <c r="BB77" s="178"/>
      <c r="BC77" s="178"/>
      <c r="BD77" s="178"/>
      <c r="BE77" s="178"/>
      <c r="BF77" s="178" t="str">
        <f>IF('DATA - Follow-Up'!BF77="decreased",1,IF('DATA - Follow-Up'!BF77="not changed",2,IF('DATA - Follow-Up'!BF77="increased",3, "")))</f>
        <v/>
      </c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312" t="str">
        <f>IF('DATA - Follow-Up'!BQ77="Yes",1,IF('DATA - Follow-Up'!BQ77="No",2, ""))</f>
        <v/>
      </c>
      <c r="BR77" s="273"/>
      <c r="BS77" s="180"/>
      <c r="BT77" s="180"/>
    </row>
    <row r="78" spans="1:72" s="132" customFormat="1" ht="15" x14ac:dyDescent="0.3">
      <c r="A78" s="148"/>
      <c r="B78" s="149"/>
      <c r="C78" s="236" t="str">
        <f t="shared" si="1"/>
        <v/>
      </c>
      <c r="D78" s="178" t="str">
        <f>IF('DATA - Follow-Up'!D78="","",'DATA - Follow-Up'!D78)</f>
        <v/>
      </c>
      <c r="E78" s="178" t="str">
        <f>IF('DATA - Follow-Up'!E78="","",'DATA - Follow-Up'!E78)</f>
        <v/>
      </c>
      <c r="F78" s="178" t="str">
        <f>IF('DATA - Follow-Up'!F78="","",'DATA - Follow-Up'!F78)</f>
        <v/>
      </c>
      <c r="G78" s="178" t="str">
        <f>IF('DATA - Follow-Up'!G78="Yes",1,IF('DATA - Follow-Up'!G78="No",2,IF('DATA - Follow-Up'!G78="Not Sure",3, "")))</f>
        <v/>
      </c>
      <c r="H78" s="178" t="str">
        <f>IF('DATA - Follow-Up'!H78="","",INDEX(Codes,MATCH('DATA - Follow-Up'!H78,Modes,0)))</f>
        <v/>
      </c>
      <c r="I78" s="275"/>
      <c r="J78" s="178" t="str">
        <f>IF('DATA - Follow-Up'!J78="","",INDEX(Codes,MATCH('DATA - Follow-Up'!J78,Modes,0)))</f>
        <v/>
      </c>
      <c r="K78" s="178"/>
      <c r="L78" s="178" t="str">
        <f>IF('DATA - Follow-Up'!L78=0,"",IF('DATA - Follow-Up'!L78="","",'DATA - Follow-Up'!L78))</f>
        <v/>
      </c>
      <c r="M78" s="178" t="str">
        <f>IF('DATA - Follow-Up'!M78="Yes",1,IF('DATA - Follow-Up'!M78="No",2, ""))</f>
        <v/>
      </c>
      <c r="N78" s="178" t="str">
        <f>IF('DATA - Follow-Up'!N78="Yes",1,IF('DATA - Follow-Up'!N78="No",2,""))</f>
        <v/>
      </c>
      <c r="O78" s="178" t="str">
        <f>IF('DATA - Follow-Up'!O78="Relaxed",1,IF('DATA - Follow-Up'!O78="Rushed",2,IF('DATA - Follow-Up'!O78="Happy",3,IF('DATA - Follow-Up'!O78="Frustrated",4,IF('DATA - Follow-Up'!O78="Other (please specify)",5,IF('DATA - Follow-Up'!O78="Other",5,""))))))</f>
        <v/>
      </c>
      <c r="P78" s="178"/>
      <c r="Q78" s="178" t="str">
        <f>IF('DATA - Follow-Up'!Q78="","",'DATA - Follow-Up'!Q78)</f>
        <v/>
      </c>
      <c r="R78" s="178" t="str">
        <f>IF('DATA - Follow-Up'!R78="Boy",1,IF('DATA - Follow-Up'!R78="Girl",2, ""))</f>
        <v/>
      </c>
      <c r="S78" s="178" t="str">
        <f>IF('DATA - Follow-Up'!Q78="","", 'DATA - Follow-Up'!S78)</f>
        <v/>
      </c>
      <c r="T78" s="178" t="str">
        <f>IF('DATA - Follow-Up'!T78="Less than 0.5km",1,IF('DATA - Follow-Up'!T78="0.51 to 1.59km",2,IF('DATA - Follow-Up'!T78="1.6 to 3km",3,IF('DATA - Follow-Up'!T78="Over 3km",4,""))))</f>
        <v/>
      </c>
      <c r="U78" s="178" t="str">
        <f>IF('DATA - Follow-Up'!U78="STRONGLY AGREE",1,IF('DATA - Follow-Up'!U78="AGREE",2,IF('DATA - Follow-Up'!U78="DISAGREE",3,IF('DATA - Follow-Up'!U78="STRONGLY DISAGREE",4,""))))</f>
        <v/>
      </c>
      <c r="V78" s="178" t="str">
        <f>IF('DATA - Follow-Up'!V78="Yes",1,IF('DATA - Follow-Up'!V78="No",2,""))</f>
        <v/>
      </c>
      <c r="W78" s="178"/>
      <c r="X78" s="178"/>
      <c r="Y78" s="178"/>
      <c r="Z78" s="178"/>
      <c r="AA78" s="178"/>
      <c r="AB78" s="178"/>
      <c r="AC78" s="178"/>
      <c r="AD78" s="178"/>
      <c r="AE78" s="178"/>
      <c r="AF78" s="178"/>
      <c r="AG78" s="178"/>
      <c r="AH78" s="178"/>
      <c r="AI78" s="178"/>
      <c r="AJ78" s="178"/>
      <c r="AK78" s="178"/>
      <c r="AL78" s="178"/>
      <c r="AM78" s="178"/>
      <c r="AN78" s="178"/>
      <c r="AO78" s="178"/>
      <c r="AP78" s="178"/>
      <c r="AQ78" s="178"/>
      <c r="AR78" s="178" t="str">
        <f>IF('DATA - Follow-Up'!AR78="Relaxed",1,IF('DATA - Follow-Up'!AR78="Rushed",2,IF('DATA - Follow-Up'!AR78="Happy",3,IF('DATA - Follow-Up'!AR78="Tired",4,""))))</f>
        <v/>
      </c>
      <c r="AS78" s="178" t="str">
        <f>IF('DATA - Follow-Up'!AS78="Relaxed",1,IF('DATA - Follow-Up'!AS78="Rushed",2,IF('DATA - Follow-Up'!AS78="Happy",3,IF('DATA - Follow-Up'!AS78="Tired",4,""))))</f>
        <v/>
      </c>
      <c r="AT78" s="178" t="str">
        <f>IF('DATA - Follow-Up'!AT78="less driving",1,IF('DATA - Follow-Up'!AT78="less driving (e.g. more carpooling, walking, cycling, taking public transit, etc.)",1,IF('DATA - Follow-Up'!AT78="not changed",2,IF('DATA - Follow-Up'!AT78="no changed",2,IF('DATA - Follow-Up'!AT78="more driving",3, "")))))</f>
        <v/>
      </c>
      <c r="AU78" s="275"/>
      <c r="AV78" s="275"/>
      <c r="AW78" s="275"/>
      <c r="AX78" s="275"/>
      <c r="AY78" s="275"/>
      <c r="AZ78" s="178" t="str">
        <f>IF('DATA - Follow-Up'!AZ78="less driving",1,IF('DATA - Follow-Up'!AZ78="less driving (e.g. more carpooling, walking, cycling, taking public transit, etc.)",1,IF('DATA - Follow-Up'!AZ78="not changed",2,IF('DATA - Follow-Up'!AZ78="more driving",3,""))))</f>
        <v/>
      </c>
      <c r="BA78" s="178"/>
      <c r="BB78" s="178"/>
      <c r="BC78" s="178"/>
      <c r="BD78" s="178"/>
      <c r="BE78" s="178"/>
      <c r="BF78" s="178" t="str">
        <f>IF('DATA - Follow-Up'!BF78="decreased",1,IF('DATA - Follow-Up'!BF78="not changed",2,IF('DATA - Follow-Up'!BF78="increased",3, "")))</f>
        <v/>
      </c>
      <c r="BG78" s="178"/>
      <c r="BH78" s="178"/>
      <c r="BI78" s="178"/>
      <c r="BJ78" s="178"/>
      <c r="BK78" s="178"/>
      <c r="BL78" s="178"/>
      <c r="BM78" s="178"/>
      <c r="BN78" s="178"/>
      <c r="BO78" s="178"/>
      <c r="BP78" s="178"/>
      <c r="BQ78" s="312" t="str">
        <f>IF('DATA - Follow-Up'!BQ78="Yes",1,IF('DATA - Follow-Up'!BQ78="No",2, ""))</f>
        <v/>
      </c>
      <c r="BR78" s="273"/>
      <c r="BS78" s="180"/>
      <c r="BT78" s="180"/>
    </row>
    <row r="79" spans="1:72" s="132" customFormat="1" ht="15" x14ac:dyDescent="0.3">
      <c r="A79" s="148"/>
      <c r="B79" s="149"/>
      <c r="C79" s="236" t="str">
        <f t="shared" si="1"/>
        <v/>
      </c>
      <c r="D79" s="178" t="str">
        <f>IF('DATA - Follow-Up'!D79="","",'DATA - Follow-Up'!D79)</f>
        <v/>
      </c>
      <c r="E79" s="178" t="str">
        <f>IF('DATA - Follow-Up'!E79="","",'DATA - Follow-Up'!E79)</f>
        <v/>
      </c>
      <c r="F79" s="178" t="str">
        <f>IF('DATA - Follow-Up'!F79="","",'DATA - Follow-Up'!F79)</f>
        <v/>
      </c>
      <c r="G79" s="178" t="str">
        <f>IF('DATA - Follow-Up'!G79="Yes",1,IF('DATA - Follow-Up'!G79="No",2,IF('DATA - Follow-Up'!G79="Not Sure",3, "")))</f>
        <v/>
      </c>
      <c r="H79" s="178" t="str">
        <f>IF('DATA - Follow-Up'!H79="","",INDEX(Codes,MATCH('DATA - Follow-Up'!H79,Modes,0)))</f>
        <v/>
      </c>
      <c r="I79" s="275"/>
      <c r="J79" s="178" t="str">
        <f>IF('DATA - Follow-Up'!J79="","",INDEX(Codes,MATCH('DATA - Follow-Up'!J79,Modes,0)))</f>
        <v/>
      </c>
      <c r="K79" s="178"/>
      <c r="L79" s="178" t="str">
        <f>IF('DATA - Follow-Up'!L79=0,"",IF('DATA - Follow-Up'!L79="","",'DATA - Follow-Up'!L79))</f>
        <v/>
      </c>
      <c r="M79" s="178" t="str">
        <f>IF('DATA - Follow-Up'!M79="Yes",1,IF('DATA - Follow-Up'!M79="No",2, ""))</f>
        <v/>
      </c>
      <c r="N79" s="178" t="str">
        <f>IF('DATA - Follow-Up'!N79="Yes",1,IF('DATA - Follow-Up'!N79="No",2,""))</f>
        <v/>
      </c>
      <c r="O79" s="178" t="str">
        <f>IF('DATA - Follow-Up'!O79="Relaxed",1,IF('DATA - Follow-Up'!O79="Rushed",2,IF('DATA - Follow-Up'!O79="Happy",3,IF('DATA - Follow-Up'!O79="Frustrated",4,IF('DATA - Follow-Up'!O79="Other (please specify)",5,IF('DATA - Follow-Up'!O79="Other",5,""))))))</f>
        <v/>
      </c>
      <c r="P79" s="178"/>
      <c r="Q79" s="178" t="str">
        <f>IF('DATA - Follow-Up'!Q79="","",'DATA - Follow-Up'!Q79)</f>
        <v/>
      </c>
      <c r="R79" s="178" t="str">
        <f>IF('DATA - Follow-Up'!R79="Boy",1,IF('DATA - Follow-Up'!R79="Girl",2, ""))</f>
        <v/>
      </c>
      <c r="S79" s="178" t="str">
        <f>IF('DATA - Follow-Up'!Q79="","", 'DATA - Follow-Up'!S79)</f>
        <v/>
      </c>
      <c r="T79" s="178" t="str">
        <f>IF('DATA - Follow-Up'!T79="Less than 0.5km",1,IF('DATA - Follow-Up'!T79="0.51 to 1.59km",2,IF('DATA - Follow-Up'!T79="1.6 to 3km",3,IF('DATA - Follow-Up'!T79="Over 3km",4,""))))</f>
        <v/>
      </c>
      <c r="U79" s="178" t="str">
        <f>IF('DATA - Follow-Up'!U79="STRONGLY AGREE",1,IF('DATA - Follow-Up'!U79="AGREE",2,IF('DATA - Follow-Up'!U79="DISAGREE",3,IF('DATA - Follow-Up'!U79="STRONGLY DISAGREE",4,""))))</f>
        <v/>
      </c>
      <c r="V79" s="178" t="str">
        <f>IF('DATA - Follow-Up'!V79="Yes",1,IF('DATA - Follow-Up'!V79="No",2,""))</f>
        <v/>
      </c>
      <c r="W79" s="178"/>
      <c r="X79" s="178"/>
      <c r="Y79" s="178"/>
      <c r="Z79" s="178"/>
      <c r="AA79" s="178"/>
      <c r="AB79" s="178"/>
      <c r="AC79" s="178"/>
      <c r="AD79" s="178"/>
      <c r="AE79" s="178"/>
      <c r="AF79" s="178"/>
      <c r="AG79" s="178"/>
      <c r="AH79" s="178"/>
      <c r="AI79" s="178"/>
      <c r="AJ79" s="178"/>
      <c r="AK79" s="178"/>
      <c r="AL79" s="178"/>
      <c r="AM79" s="178"/>
      <c r="AN79" s="178"/>
      <c r="AO79" s="178"/>
      <c r="AP79" s="178"/>
      <c r="AQ79" s="178"/>
      <c r="AR79" s="178" t="str">
        <f>IF('DATA - Follow-Up'!AR79="Relaxed",1,IF('DATA - Follow-Up'!AR79="Rushed",2,IF('DATA - Follow-Up'!AR79="Happy",3,IF('DATA - Follow-Up'!AR79="Tired",4,""))))</f>
        <v/>
      </c>
      <c r="AS79" s="178" t="str">
        <f>IF('DATA - Follow-Up'!AS79="Relaxed",1,IF('DATA - Follow-Up'!AS79="Rushed",2,IF('DATA - Follow-Up'!AS79="Happy",3,IF('DATA - Follow-Up'!AS79="Tired",4,""))))</f>
        <v/>
      </c>
      <c r="AT79" s="178" t="str">
        <f>IF('DATA - Follow-Up'!AT79="less driving",1,IF('DATA - Follow-Up'!AT79="less driving (e.g. more carpooling, walking, cycling, taking public transit, etc.)",1,IF('DATA - Follow-Up'!AT79="not changed",2,IF('DATA - Follow-Up'!AT79="no changed",2,IF('DATA - Follow-Up'!AT79="more driving",3, "")))))</f>
        <v/>
      </c>
      <c r="AU79" s="275"/>
      <c r="AV79" s="275"/>
      <c r="AW79" s="275"/>
      <c r="AX79" s="275"/>
      <c r="AY79" s="275"/>
      <c r="AZ79" s="178" t="str">
        <f>IF('DATA - Follow-Up'!AZ79="less driving",1,IF('DATA - Follow-Up'!AZ79="less driving (e.g. more carpooling, walking, cycling, taking public transit, etc.)",1,IF('DATA - Follow-Up'!AZ79="not changed",2,IF('DATA - Follow-Up'!AZ79="more driving",3,""))))</f>
        <v/>
      </c>
      <c r="BA79" s="178"/>
      <c r="BB79" s="178"/>
      <c r="BC79" s="178"/>
      <c r="BD79" s="178"/>
      <c r="BE79" s="178"/>
      <c r="BF79" s="178" t="str">
        <f>IF('DATA - Follow-Up'!BF79="decreased",1,IF('DATA - Follow-Up'!BF79="not changed",2,IF('DATA - Follow-Up'!BF79="increased",3, "")))</f>
        <v/>
      </c>
      <c r="BG79" s="178"/>
      <c r="BH79" s="178"/>
      <c r="BI79" s="178"/>
      <c r="BJ79" s="178"/>
      <c r="BK79" s="178"/>
      <c r="BL79" s="178"/>
      <c r="BM79" s="178"/>
      <c r="BN79" s="178"/>
      <c r="BO79" s="178"/>
      <c r="BP79" s="178"/>
      <c r="BQ79" s="312" t="str">
        <f>IF('DATA - Follow-Up'!BQ79="Yes",1,IF('DATA - Follow-Up'!BQ79="No",2, ""))</f>
        <v/>
      </c>
      <c r="BR79" s="273"/>
      <c r="BS79" s="180"/>
      <c r="BT79" s="180"/>
    </row>
    <row r="80" spans="1:72" s="132" customFormat="1" ht="15" x14ac:dyDescent="0.3">
      <c r="A80" s="148"/>
      <c r="B80" s="149"/>
      <c r="C80" s="236" t="str">
        <f t="shared" si="1"/>
        <v/>
      </c>
      <c r="D80" s="178" t="str">
        <f>IF('DATA - Follow-Up'!D80="","",'DATA - Follow-Up'!D80)</f>
        <v/>
      </c>
      <c r="E80" s="178" t="str">
        <f>IF('DATA - Follow-Up'!E80="","",'DATA - Follow-Up'!E80)</f>
        <v/>
      </c>
      <c r="F80" s="178" t="str">
        <f>IF('DATA - Follow-Up'!F80="","",'DATA - Follow-Up'!F80)</f>
        <v/>
      </c>
      <c r="G80" s="178" t="str">
        <f>IF('DATA - Follow-Up'!G80="Yes",1,IF('DATA - Follow-Up'!G80="No",2,IF('DATA - Follow-Up'!G80="Not Sure",3, "")))</f>
        <v/>
      </c>
      <c r="H80" s="178" t="str">
        <f>IF('DATA - Follow-Up'!H80="","",INDEX(Codes,MATCH('DATA - Follow-Up'!H80,Modes,0)))</f>
        <v/>
      </c>
      <c r="I80" s="275"/>
      <c r="J80" s="178" t="str">
        <f>IF('DATA - Follow-Up'!J80="","",INDEX(Codes,MATCH('DATA - Follow-Up'!J80,Modes,0)))</f>
        <v/>
      </c>
      <c r="K80" s="178"/>
      <c r="L80" s="178" t="str">
        <f>IF('DATA - Follow-Up'!L80=0,"",IF('DATA - Follow-Up'!L80="","",'DATA - Follow-Up'!L80))</f>
        <v/>
      </c>
      <c r="M80" s="178" t="str">
        <f>IF('DATA - Follow-Up'!M80="Yes",1,IF('DATA - Follow-Up'!M80="No",2, ""))</f>
        <v/>
      </c>
      <c r="N80" s="178" t="str">
        <f>IF('DATA - Follow-Up'!N80="Yes",1,IF('DATA - Follow-Up'!N80="No",2,""))</f>
        <v/>
      </c>
      <c r="O80" s="178" t="str">
        <f>IF('DATA - Follow-Up'!O80="Relaxed",1,IF('DATA - Follow-Up'!O80="Rushed",2,IF('DATA - Follow-Up'!O80="Happy",3,IF('DATA - Follow-Up'!O80="Frustrated",4,IF('DATA - Follow-Up'!O80="Other (please specify)",5,IF('DATA - Follow-Up'!O80="Other",5,""))))))</f>
        <v/>
      </c>
      <c r="P80" s="178"/>
      <c r="Q80" s="178" t="str">
        <f>IF('DATA - Follow-Up'!Q80="","",'DATA - Follow-Up'!Q80)</f>
        <v/>
      </c>
      <c r="R80" s="178" t="str">
        <f>IF('DATA - Follow-Up'!R80="Boy",1,IF('DATA - Follow-Up'!R80="Girl",2, ""))</f>
        <v/>
      </c>
      <c r="S80" s="178" t="str">
        <f>IF('DATA - Follow-Up'!Q80="","", 'DATA - Follow-Up'!S80)</f>
        <v/>
      </c>
      <c r="T80" s="178" t="str">
        <f>IF('DATA - Follow-Up'!T80="Less than 0.5km",1,IF('DATA - Follow-Up'!T80="0.51 to 1.59km",2,IF('DATA - Follow-Up'!T80="1.6 to 3km",3,IF('DATA - Follow-Up'!T80="Over 3km",4,""))))</f>
        <v/>
      </c>
      <c r="U80" s="178" t="str">
        <f>IF('DATA - Follow-Up'!U80="STRONGLY AGREE",1,IF('DATA - Follow-Up'!U80="AGREE",2,IF('DATA - Follow-Up'!U80="DISAGREE",3,IF('DATA - Follow-Up'!U80="STRONGLY DISAGREE",4,""))))</f>
        <v/>
      </c>
      <c r="V80" s="178" t="str">
        <f>IF('DATA - Follow-Up'!V80="Yes",1,IF('DATA - Follow-Up'!V80="No",2,""))</f>
        <v/>
      </c>
      <c r="W80" s="178"/>
      <c r="X80" s="178"/>
      <c r="Y80" s="178"/>
      <c r="Z80" s="178"/>
      <c r="AA80" s="178"/>
      <c r="AB80" s="178"/>
      <c r="AC80" s="178"/>
      <c r="AD80" s="178"/>
      <c r="AE80" s="178"/>
      <c r="AF80" s="178"/>
      <c r="AG80" s="178"/>
      <c r="AH80" s="178"/>
      <c r="AI80" s="178"/>
      <c r="AJ80" s="178"/>
      <c r="AK80" s="178"/>
      <c r="AL80" s="178"/>
      <c r="AM80" s="178"/>
      <c r="AN80" s="178"/>
      <c r="AO80" s="178"/>
      <c r="AP80" s="178"/>
      <c r="AQ80" s="178"/>
      <c r="AR80" s="178" t="str">
        <f>IF('DATA - Follow-Up'!AR80="Relaxed",1,IF('DATA - Follow-Up'!AR80="Rushed",2,IF('DATA - Follow-Up'!AR80="Happy",3,IF('DATA - Follow-Up'!AR80="Tired",4,""))))</f>
        <v/>
      </c>
      <c r="AS80" s="178" t="str">
        <f>IF('DATA - Follow-Up'!AS80="Relaxed",1,IF('DATA - Follow-Up'!AS80="Rushed",2,IF('DATA - Follow-Up'!AS80="Happy",3,IF('DATA - Follow-Up'!AS80="Tired",4,""))))</f>
        <v/>
      </c>
      <c r="AT80" s="178" t="str">
        <f>IF('DATA - Follow-Up'!AT80="less driving",1,IF('DATA - Follow-Up'!AT80="less driving (e.g. more carpooling, walking, cycling, taking public transit, etc.)",1,IF('DATA - Follow-Up'!AT80="not changed",2,IF('DATA - Follow-Up'!AT80="no changed",2,IF('DATA - Follow-Up'!AT80="more driving",3, "")))))</f>
        <v/>
      </c>
      <c r="AU80" s="275"/>
      <c r="AV80" s="275"/>
      <c r="AW80" s="275"/>
      <c r="AX80" s="275"/>
      <c r="AY80" s="275"/>
      <c r="AZ80" s="178" t="str">
        <f>IF('DATA - Follow-Up'!AZ80="less driving",1,IF('DATA - Follow-Up'!AZ80="less driving (e.g. more carpooling, walking, cycling, taking public transit, etc.)",1,IF('DATA - Follow-Up'!AZ80="not changed",2,IF('DATA - Follow-Up'!AZ80="more driving",3,""))))</f>
        <v/>
      </c>
      <c r="BA80" s="178"/>
      <c r="BB80" s="178"/>
      <c r="BC80" s="178"/>
      <c r="BD80" s="178"/>
      <c r="BE80" s="178"/>
      <c r="BF80" s="178" t="str">
        <f>IF('DATA - Follow-Up'!BF80="decreased",1,IF('DATA - Follow-Up'!BF80="not changed",2,IF('DATA - Follow-Up'!BF80="increased",3, "")))</f>
        <v/>
      </c>
      <c r="BG80" s="178"/>
      <c r="BH80" s="178"/>
      <c r="BI80" s="178"/>
      <c r="BJ80" s="178"/>
      <c r="BK80" s="178"/>
      <c r="BL80" s="178"/>
      <c r="BM80" s="178"/>
      <c r="BN80" s="178"/>
      <c r="BO80" s="178"/>
      <c r="BP80" s="178"/>
      <c r="BQ80" s="312" t="str">
        <f>IF('DATA - Follow-Up'!BQ80="Yes",1,IF('DATA - Follow-Up'!BQ80="No",2, ""))</f>
        <v/>
      </c>
      <c r="BR80" s="273"/>
      <c r="BS80" s="180"/>
      <c r="BT80" s="180"/>
    </row>
    <row r="81" spans="1:72" s="132" customFormat="1" ht="15" x14ac:dyDescent="0.3">
      <c r="A81" s="148"/>
      <c r="B81" s="149"/>
      <c r="C81" s="236" t="str">
        <f t="shared" si="1"/>
        <v/>
      </c>
      <c r="D81" s="178" t="str">
        <f>IF('DATA - Follow-Up'!D81="","",'DATA - Follow-Up'!D81)</f>
        <v/>
      </c>
      <c r="E81" s="178" t="str">
        <f>IF('DATA - Follow-Up'!E81="","",'DATA - Follow-Up'!E81)</f>
        <v/>
      </c>
      <c r="F81" s="178" t="str">
        <f>IF('DATA - Follow-Up'!F81="","",'DATA - Follow-Up'!F81)</f>
        <v/>
      </c>
      <c r="G81" s="178" t="str">
        <f>IF('DATA - Follow-Up'!G81="Yes",1,IF('DATA - Follow-Up'!G81="No",2,IF('DATA - Follow-Up'!G81="Not Sure",3, "")))</f>
        <v/>
      </c>
      <c r="H81" s="178" t="str">
        <f>IF('DATA - Follow-Up'!H81="","",INDEX(Codes,MATCH('DATA - Follow-Up'!H81,Modes,0)))</f>
        <v/>
      </c>
      <c r="I81" s="275"/>
      <c r="J81" s="178" t="str">
        <f>IF('DATA - Follow-Up'!J81="","",INDEX(Codes,MATCH('DATA - Follow-Up'!J81,Modes,0)))</f>
        <v/>
      </c>
      <c r="K81" s="178"/>
      <c r="L81" s="178" t="str">
        <f>IF('DATA - Follow-Up'!L81=0,"",IF('DATA - Follow-Up'!L81="","",'DATA - Follow-Up'!L81))</f>
        <v/>
      </c>
      <c r="M81" s="178" t="str">
        <f>IF('DATA - Follow-Up'!M81="Yes",1,IF('DATA - Follow-Up'!M81="No",2, ""))</f>
        <v/>
      </c>
      <c r="N81" s="178" t="str">
        <f>IF('DATA - Follow-Up'!N81="Yes",1,IF('DATA - Follow-Up'!N81="No",2,""))</f>
        <v/>
      </c>
      <c r="O81" s="178" t="str">
        <f>IF('DATA - Follow-Up'!O81="Relaxed",1,IF('DATA - Follow-Up'!O81="Rushed",2,IF('DATA - Follow-Up'!O81="Happy",3,IF('DATA - Follow-Up'!O81="Frustrated",4,IF('DATA - Follow-Up'!O81="Other (please specify)",5,IF('DATA - Follow-Up'!O81="Other",5,""))))))</f>
        <v/>
      </c>
      <c r="P81" s="178"/>
      <c r="Q81" s="178" t="str">
        <f>IF('DATA - Follow-Up'!Q81="","",'DATA - Follow-Up'!Q81)</f>
        <v/>
      </c>
      <c r="R81" s="178" t="str">
        <f>IF('DATA - Follow-Up'!R81="Boy",1,IF('DATA - Follow-Up'!R81="Girl",2, ""))</f>
        <v/>
      </c>
      <c r="S81" s="178" t="str">
        <f>IF('DATA - Follow-Up'!Q81="","", 'DATA - Follow-Up'!S81)</f>
        <v/>
      </c>
      <c r="T81" s="178" t="str">
        <f>IF('DATA - Follow-Up'!T81="Less than 0.5km",1,IF('DATA - Follow-Up'!T81="0.51 to 1.59km",2,IF('DATA - Follow-Up'!T81="1.6 to 3km",3,IF('DATA - Follow-Up'!T81="Over 3km",4,""))))</f>
        <v/>
      </c>
      <c r="U81" s="178" t="str">
        <f>IF('DATA - Follow-Up'!U81="STRONGLY AGREE",1,IF('DATA - Follow-Up'!U81="AGREE",2,IF('DATA - Follow-Up'!U81="DISAGREE",3,IF('DATA - Follow-Up'!U81="STRONGLY DISAGREE",4,""))))</f>
        <v/>
      </c>
      <c r="V81" s="178" t="str">
        <f>IF('DATA - Follow-Up'!V81="Yes",1,IF('DATA - Follow-Up'!V81="No",2,""))</f>
        <v/>
      </c>
      <c r="W81" s="178"/>
      <c r="X81" s="178"/>
      <c r="Y81" s="178"/>
      <c r="Z81" s="178"/>
      <c r="AA81" s="178"/>
      <c r="AB81" s="178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178"/>
      <c r="AN81" s="178"/>
      <c r="AO81" s="178"/>
      <c r="AP81" s="178"/>
      <c r="AQ81" s="178"/>
      <c r="AR81" s="178" t="str">
        <f>IF('DATA - Follow-Up'!AR81="Relaxed",1,IF('DATA - Follow-Up'!AR81="Rushed",2,IF('DATA - Follow-Up'!AR81="Happy",3,IF('DATA - Follow-Up'!AR81="Tired",4,""))))</f>
        <v/>
      </c>
      <c r="AS81" s="178" t="str">
        <f>IF('DATA - Follow-Up'!AS81="Relaxed",1,IF('DATA - Follow-Up'!AS81="Rushed",2,IF('DATA - Follow-Up'!AS81="Happy",3,IF('DATA - Follow-Up'!AS81="Tired",4,""))))</f>
        <v/>
      </c>
      <c r="AT81" s="178" t="str">
        <f>IF('DATA - Follow-Up'!AT81="less driving",1,IF('DATA - Follow-Up'!AT81="less driving (e.g. more carpooling, walking, cycling, taking public transit, etc.)",1,IF('DATA - Follow-Up'!AT81="not changed",2,IF('DATA - Follow-Up'!AT81="no changed",2,IF('DATA - Follow-Up'!AT81="more driving",3, "")))))</f>
        <v/>
      </c>
      <c r="AU81" s="275"/>
      <c r="AV81" s="275"/>
      <c r="AW81" s="275"/>
      <c r="AX81" s="275"/>
      <c r="AY81" s="275"/>
      <c r="AZ81" s="178" t="str">
        <f>IF('DATA - Follow-Up'!AZ81="less driving",1,IF('DATA - Follow-Up'!AZ81="less driving (e.g. more carpooling, walking, cycling, taking public transit, etc.)",1,IF('DATA - Follow-Up'!AZ81="not changed",2,IF('DATA - Follow-Up'!AZ81="more driving",3,""))))</f>
        <v/>
      </c>
      <c r="BA81" s="178"/>
      <c r="BB81" s="178"/>
      <c r="BC81" s="178"/>
      <c r="BD81" s="178"/>
      <c r="BE81" s="178"/>
      <c r="BF81" s="178" t="str">
        <f>IF('DATA - Follow-Up'!BF81="decreased",1,IF('DATA - Follow-Up'!BF81="not changed",2,IF('DATA - Follow-Up'!BF81="increased",3, "")))</f>
        <v/>
      </c>
      <c r="BG81" s="178"/>
      <c r="BH81" s="178"/>
      <c r="BI81" s="178"/>
      <c r="BJ81" s="178"/>
      <c r="BK81" s="178"/>
      <c r="BL81" s="178"/>
      <c r="BM81" s="178"/>
      <c r="BN81" s="178"/>
      <c r="BO81" s="178"/>
      <c r="BP81" s="178"/>
      <c r="BQ81" s="312" t="str">
        <f>IF('DATA - Follow-Up'!BQ81="Yes",1,IF('DATA - Follow-Up'!BQ81="No",2, ""))</f>
        <v/>
      </c>
      <c r="BR81" s="273"/>
      <c r="BS81" s="180"/>
      <c r="BT81" s="180"/>
    </row>
    <row r="82" spans="1:72" s="132" customFormat="1" ht="15" x14ac:dyDescent="0.3">
      <c r="A82" s="148"/>
      <c r="B82" s="149"/>
      <c r="C82" s="236" t="str">
        <f t="shared" si="1"/>
        <v/>
      </c>
      <c r="D82" s="178" t="str">
        <f>IF('DATA - Follow-Up'!D82="","",'DATA - Follow-Up'!D82)</f>
        <v/>
      </c>
      <c r="E82" s="178" t="str">
        <f>IF('DATA - Follow-Up'!E82="","",'DATA - Follow-Up'!E82)</f>
        <v/>
      </c>
      <c r="F82" s="178" t="str">
        <f>IF('DATA - Follow-Up'!F82="","",'DATA - Follow-Up'!F82)</f>
        <v/>
      </c>
      <c r="G82" s="178" t="str">
        <f>IF('DATA - Follow-Up'!G82="Yes",1,IF('DATA - Follow-Up'!G82="No",2,IF('DATA - Follow-Up'!G82="Not Sure",3, "")))</f>
        <v/>
      </c>
      <c r="H82" s="178" t="str">
        <f>IF('DATA - Follow-Up'!H82="","",INDEX(Codes,MATCH('DATA - Follow-Up'!H82,Modes,0)))</f>
        <v/>
      </c>
      <c r="I82" s="275"/>
      <c r="J82" s="178" t="str">
        <f>IF('DATA - Follow-Up'!J82="","",INDEX(Codes,MATCH('DATA - Follow-Up'!J82,Modes,0)))</f>
        <v/>
      </c>
      <c r="K82" s="178"/>
      <c r="L82" s="178" t="str">
        <f>IF('DATA - Follow-Up'!L82=0,"",IF('DATA - Follow-Up'!L82="","",'DATA - Follow-Up'!L82))</f>
        <v/>
      </c>
      <c r="M82" s="178" t="str">
        <f>IF('DATA - Follow-Up'!M82="Yes",1,IF('DATA - Follow-Up'!M82="No",2, ""))</f>
        <v/>
      </c>
      <c r="N82" s="178" t="str">
        <f>IF('DATA - Follow-Up'!N82="Yes",1,IF('DATA - Follow-Up'!N82="No",2,""))</f>
        <v/>
      </c>
      <c r="O82" s="178" t="str">
        <f>IF('DATA - Follow-Up'!O82="Relaxed",1,IF('DATA - Follow-Up'!O82="Rushed",2,IF('DATA - Follow-Up'!O82="Happy",3,IF('DATA - Follow-Up'!O82="Frustrated",4,IF('DATA - Follow-Up'!O82="Other (please specify)",5,IF('DATA - Follow-Up'!O82="Other",5,""))))))</f>
        <v/>
      </c>
      <c r="P82" s="178"/>
      <c r="Q82" s="178" t="str">
        <f>IF('DATA - Follow-Up'!Q82="","",'DATA - Follow-Up'!Q82)</f>
        <v/>
      </c>
      <c r="R82" s="178" t="str">
        <f>IF('DATA - Follow-Up'!R82="Boy",1,IF('DATA - Follow-Up'!R82="Girl",2, ""))</f>
        <v/>
      </c>
      <c r="S82" s="178" t="str">
        <f>IF('DATA - Follow-Up'!Q82="","", 'DATA - Follow-Up'!S82)</f>
        <v/>
      </c>
      <c r="T82" s="178" t="str">
        <f>IF('DATA - Follow-Up'!T82="Less than 0.5km",1,IF('DATA - Follow-Up'!T82="0.51 to 1.59km",2,IF('DATA - Follow-Up'!T82="1.6 to 3km",3,IF('DATA - Follow-Up'!T82="Over 3km",4,""))))</f>
        <v/>
      </c>
      <c r="U82" s="178" t="str">
        <f>IF('DATA - Follow-Up'!U82="STRONGLY AGREE",1,IF('DATA - Follow-Up'!U82="AGREE",2,IF('DATA - Follow-Up'!U82="DISAGREE",3,IF('DATA - Follow-Up'!U82="STRONGLY DISAGREE",4,""))))</f>
        <v/>
      </c>
      <c r="V82" s="178" t="str">
        <f>IF('DATA - Follow-Up'!V82="Yes",1,IF('DATA - Follow-Up'!V82="No",2,""))</f>
        <v/>
      </c>
      <c r="W82" s="178"/>
      <c r="X82" s="178"/>
      <c r="Y82" s="178"/>
      <c r="Z82" s="178"/>
      <c r="AA82" s="178"/>
      <c r="AB82" s="178"/>
      <c r="AC82" s="178"/>
      <c r="AD82" s="178"/>
      <c r="AE82" s="178"/>
      <c r="AF82" s="178"/>
      <c r="AG82" s="178"/>
      <c r="AH82" s="178"/>
      <c r="AI82" s="178"/>
      <c r="AJ82" s="178"/>
      <c r="AK82" s="178"/>
      <c r="AL82" s="178"/>
      <c r="AM82" s="178"/>
      <c r="AN82" s="178"/>
      <c r="AO82" s="178"/>
      <c r="AP82" s="178"/>
      <c r="AQ82" s="178"/>
      <c r="AR82" s="178" t="str">
        <f>IF('DATA - Follow-Up'!AR82="Relaxed",1,IF('DATA - Follow-Up'!AR82="Rushed",2,IF('DATA - Follow-Up'!AR82="Happy",3,IF('DATA - Follow-Up'!AR82="Tired",4,""))))</f>
        <v/>
      </c>
      <c r="AS82" s="178" t="str">
        <f>IF('DATA - Follow-Up'!AS82="Relaxed",1,IF('DATA - Follow-Up'!AS82="Rushed",2,IF('DATA - Follow-Up'!AS82="Happy",3,IF('DATA - Follow-Up'!AS82="Tired",4,""))))</f>
        <v/>
      </c>
      <c r="AT82" s="178" t="str">
        <f>IF('DATA - Follow-Up'!AT82="less driving",1,IF('DATA - Follow-Up'!AT82="less driving (e.g. more carpooling, walking, cycling, taking public transit, etc.)",1,IF('DATA - Follow-Up'!AT82="not changed",2,IF('DATA - Follow-Up'!AT82="no changed",2,IF('DATA - Follow-Up'!AT82="more driving",3, "")))))</f>
        <v/>
      </c>
      <c r="AU82" s="275"/>
      <c r="AV82" s="275"/>
      <c r="AW82" s="275"/>
      <c r="AX82" s="275"/>
      <c r="AY82" s="275"/>
      <c r="AZ82" s="178" t="str">
        <f>IF('DATA - Follow-Up'!AZ82="less driving",1,IF('DATA - Follow-Up'!AZ82="less driving (e.g. more carpooling, walking, cycling, taking public transit, etc.)",1,IF('DATA - Follow-Up'!AZ82="not changed",2,IF('DATA - Follow-Up'!AZ82="more driving",3,""))))</f>
        <v/>
      </c>
      <c r="BA82" s="178"/>
      <c r="BB82" s="178"/>
      <c r="BC82" s="178"/>
      <c r="BD82" s="178"/>
      <c r="BE82" s="178"/>
      <c r="BF82" s="178" t="str">
        <f>IF('DATA - Follow-Up'!BF82="decreased",1,IF('DATA - Follow-Up'!BF82="not changed",2,IF('DATA - Follow-Up'!BF82="increased",3, "")))</f>
        <v/>
      </c>
      <c r="BG82" s="178"/>
      <c r="BH82" s="178"/>
      <c r="BI82" s="178"/>
      <c r="BJ82" s="178"/>
      <c r="BK82" s="178"/>
      <c r="BL82" s="178"/>
      <c r="BM82" s="178"/>
      <c r="BN82" s="178"/>
      <c r="BO82" s="178"/>
      <c r="BP82" s="178"/>
      <c r="BQ82" s="312" t="str">
        <f>IF('DATA - Follow-Up'!BQ82="Yes",1,IF('DATA - Follow-Up'!BQ82="No",2, ""))</f>
        <v/>
      </c>
      <c r="BR82" s="273"/>
      <c r="BS82" s="180"/>
      <c r="BT82" s="180"/>
    </row>
    <row r="83" spans="1:72" s="132" customFormat="1" ht="15" x14ac:dyDescent="0.3">
      <c r="A83" s="148"/>
      <c r="B83" s="149"/>
      <c r="C83" s="236" t="str">
        <f t="shared" si="1"/>
        <v/>
      </c>
      <c r="D83" s="178" t="str">
        <f>IF('DATA - Follow-Up'!D83="","",'DATA - Follow-Up'!D83)</f>
        <v/>
      </c>
      <c r="E83" s="178" t="str">
        <f>IF('DATA - Follow-Up'!E83="","",'DATA - Follow-Up'!E83)</f>
        <v/>
      </c>
      <c r="F83" s="178" t="str">
        <f>IF('DATA - Follow-Up'!F83="","",'DATA - Follow-Up'!F83)</f>
        <v/>
      </c>
      <c r="G83" s="178" t="str">
        <f>IF('DATA - Follow-Up'!G83="Yes",1,IF('DATA - Follow-Up'!G83="No",2,IF('DATA - Follow-Up'!G83="Not Sure",3, "")))</f>
        <v/>
      </c>
      <c r="H83" s="178" t="str">
        <f>IF('DATA - Follow-Up'!H83="","",INDEX(Codes,MATCH('DATA - Follow-Up'!H83,Modes,0)))</f>
        <v/>
      </c>
      <c r="I83" s="275"/>
      <c r="J83" s="178" t="str">
        <f>IF('DATA - Follow-Up'!J83="","",INDEX(Codes,MATCH('DATA - Follow-Up'!J83,Modes,0)))</f>
        <v/>
      </c>
      <c r="K83" s="178"/>
      <c r="L83" s="178" t="str">
        <f>IF('DATA - Follow-Up'!L83=0,"",IF('DATA - Follow-Up'!L83="","",'DATA - Follow-Up'!L83))</f>
        <v/>
      </c>
      <c r="M83" s="178" t="str">
        <f>IF('DATA - Follow-Up'!M83="Yes",1,IF('DATA - Follow-Up'!M83="No",2, ""))</f>
        <v/>
      </c>
      <c r="N83" s="178" t="str">
        <f>IF('DATA - Follow-Up'!N83="Yes",1,IF('DATA - Follow-Up'!N83="No",2,""))</f>
        <v/>
      </c>
      <c r="O83" s="178" t="str">
        <f>IF('DATA - Follow-Up'!O83="Relaxed",1,IF('DATA - Follow-Up'!O83="Rushed",2,IF('DATA - Follow-Up'!O83="Happy",3,IF('DATA - Follow-Up'!O83="Frustrated",4,IF('DATA - Follow-Up'!O83="Other (please specify)",5,IF('DATA - Follow-Up'!O83="Other",5,""))))))</f>
        <v/>
      </c>
      <c r="P83" s="178"/>
      <c r="Q83" s="178" t="str">
        <f>IF('DATA - Follow-Up'!Q83="","",'DATA - Follow-Up'!Q83)</f>
        <v/>
      </c>
      <c r="R83" s="178" t="str">
        <f>IF('DATA - Follow-Up'!R83="Boy",1,IF('DATA - Follow-Up'!R83="Girl",2, ""))</f>
        <v/>
      </c>
      <c r="S83" s="178" t="str">
        <f>IF('DATA - Follow-Up'!Q83="","", 'DATA - Follow-Up'!S83)</f>
        <v/>
      </c>
      <c r="T83" s="178" t="str">
        <f>IF('DATA - Follow-Up'!T83="Less than 0.5km",1,IF('DATA - Follow-Up'!T83="0.51 to 1.59km",2,IF('DATA - Follow-Up'!T83="1.6 to 3km",3,IF('DATA - Follow-Up'!T83="Over 3km",4,""))))</f>
        <v/>
      </c>
      <c r="U83" s="178" t="str">
        <f>IF('DATA - Follow-Up'!U83="STRONGLY AGREE",1,IF('DATA - Follow-Up'!U83="AGREE",2,IF('DATA - Follow-Up'!U83="DISAGREE",3,IF('DATA - Follow-Up'!U83="STRONGLY DISAGREE",4,""))))</f>
        <v/>
      </c>
      <c r="V83" s="178" t="str">
        <f>IF('DATA - Follow-Up'!V83="Yes",1,IF('DATA - Follow-Up'!V83="No",2,""))</f>
        <v/>
      </c>
      <c r="W83" s="178"/>
      <c r="X83" s="178"/>
      <c r="Y83" s="178"/>
      <c r="Z83" s="178"/>
      <c r="AA83" s="178"/>
      <c r="AB83" s="178"/>
      <c r="AC83" s="178"/>
      <c r="AD83" s="178"/>
      <c r="AE83" s="178"/>
      <c r="AF83" s="178"/>
      <c r="AG83" s="178"/>
      <c r="AH83" s="178"/>
      <c r="AI83" s="178"/>
      <c r="AJ83" s="178"/>
      <c r="AK83" s="178"/>
      <c r="AL83" s="178"/>
      <c r="AM83" s="178"/>
      <c r="AN83" s="178"/>
      <c r="AO83" s="178"/>
      <c r="AP83" s="178"/>
      <c r="AQ83" s="178"/>
      <c r="AR83" s="178" t="str">
        <f>IF('DATA - Follow-Up'!AR83="Relaxed",1,IF('DATA - Follow-Up'!AR83="Rushed",2,IF('DATA - Follow-Up'!AR83="Happy",3,IF('DATA - Follow-Up'!AR83="Tired",4,""))))</f>
        <v/>
      </c>
      <c r="AS83" s="178" t="str">
        <f>IF('DATA - Follow-Up'!AS83="Relaxed",1,IF('DATA - Follow-Up'!AS83="Rushed",2,IF('DATA - Follow-Up'!AS83="Happy",3,IF('DATA - Follow-Up'!AS83="Tired",4,""))))</f>
        <v/>
      </c>
      <c r="AT83" s="178" t="str">
        <f>IF('DATA - Follow-Up'!AT83="less driving",1,IF('DATA - Follow-Up'!AT83="less driving (e.g. more carpooling, walking, cycling, taking public transit, etc.)",1,IF('DATA - Follow-Up'!AT83="not changed",2,IF('DATA - Follow-Up'!AT83="no changed",2,IF('DATA - Follow-Up'!AT83="more driving",3, "")))))</f>
        <v/>
      </c>
      <c r="AU83" s="275"/>
      <c r="AV83" s="275"/>
      <c r="AW83" s="275"/>
      <c r="AX83" s="275"/>
      <c r="AY83" s="275"/>
      <c r="AZ83" s="178" t="str">
        <f>IF('DATA - Follow-Up'!AZ83="less driving",1,IF('DATA - Follow-Up'!AZ83="less driving (e.g. more carpooling, walking, cycling, taking public transit, etc.)",1,IF('DATA - Follow-Up'!AZ83="not changed",2,IF('DATA - Follow-Up'!AZ83="more driving",3,""))))</f>
        <v/>
      </c>
      <c r="BA83" s="178"/>
      <c r="BB83" s="178"/>
      <c r="BC83" s="178"/>
      <c r="BD83" s="178"/>
      <c r="BE83" s="178"/>
      <c r="BF83" s="178" t="str">
        <f>IF('DATA - Follow-Up'!BF83="decreased",1,IF('DATA - Follow-Up'!BF83="not changed",2,IF('DATA - Follow-Up'!BF83="increased",3, "")))</f>
        <v/>
      </c>
      <c r="BG83" s="178"/>
      <c r="BH83" s="178"/>
      <c r="BI83" s="178"/>
      <c r="BJ83" s="178"/>
      <c r="BK83" s="178"/>
      <c r="BL83" s="178"/>
      <c r="BM83" s="178"/>
      <c r="BN83" s="178"/>
      <c r="BO83" s="178"/>
      <c r="BP83" s="178"/>
      <c r="BQ83" s="312" t="str">
        <f>IF('DATA - Follow-Up'!BQ83="Yes",1,IF('DATA - Follow-Up'!BQ83="No",2, ""))</f>
        <v/>
      </c>
      <c r="BR83" s="273"/>
      <c r="BS83" s="180"/>
      <c r="BT83" s="180"/>
    </row>
    <row r="84" spans="1:72" s="132" customFormat="1" ht="15" x14ac:dyDescent="0.3">
      <c r="A84" s="148"/>
      <c r="B84" s="149"/>
      <c r="C84" s="236" t="str">
        <f t="shared" si="1"/>
        <v/>
      </c>
      <c r="D84" s="178" t="str">
        <f>IF('DATA - Follow-Up'!D84="","",'DATA - Follow-Up'!D84)</f>
        <v/>
      </c>
      <c r="E84" s="178" t="str">
        <f>IF('DATA - Follow-Up'!E84="","",'DATA - Follow-Up'!E84)</f>
        <v/>
      </c>
      <c r="F84" s="178" t="str">
        <f>IF('DATA - Follow-Up'!F84="","",'DATA - Follow-Up'!F84)</f>
        <v/>
      </c>
      <c r="G84" s="178" t="str">
        <f>IF('DATA - Follow-Up'!G84="Yes",1,IF('DATA - Follow-Up'!G84="No",2,IF('DATA - Follow-Up'!G84="Not Sure",3, "")))</f>
        <v/>
      </c>
      <c r="H84" s="178" t="str">
        <f>IF('DATA - Follow-Up'!H84="","",INDEX(Codes,MATCH('DATA - Follow-Up'!H84,Modes,0)))</f>
        <v/>
      </c>
      <c r="I84" s="275"/>
      <c r="J84" s="178" t="str">
        <f>IF('DATA - Follow-Up'!J84="","",INDEX(Codes,MATCH('DATA - Follow-Up'!J84,Modes,0)))</f>
        <v/>
      </c>
      <c r="K84" s="178"/>
      <c r="L84" s="178" t="str">
        <f>IF('DATA - Follow-Up'!L84=0,"",IF('DATA - Follow-Up'!L84="","",'DATA - Follow-Up'!L84))</f>
        <v/>
      </c>
      <c r="M84" s="178" t="str">
        <f>IF('DATA - Follow-Up'!M84="Yes",1,IF('DATA - Follow-Up'!M84="No",2, ""))</f>
        <v/>
      </c>
      <c r="N84" s="178" t="str">
        <f>IF('DATA - Follow-Up'!N84="Yes",1,IF('DATA - Follow-Up'!N84="No",2,""))</f>
        <v/>
      </c>
      <c r="O84" s="178" t="str">
        <f>IF('DATA - Follow-Up'!O84="Relaxed",1,IF('DATA - Follow-Up'!O84="Rushed",2,IF('DATA - Follow-Up'!O84="Happy",3,IF('DATA - Follow-Up'!O84="Frustrated",4,IF('DATA - Follow-Up'!O84="Other (please specify)",5,IF('DATA - Follow-Up'!O84="Other",5,""))))))</f>
        <v/>
      </c>
      <c r="P84" s="178"/>
      <c r="Q84" s="178" t="str">
        <f>IF('DATA - Follow-Up'!Q84="","",'DATA - Follow-Up'!Q84)</f>
        <v/>
      </c>
      <c r="R84" s="178" t="str">
        <f>IF('DATA - Follow-Up'!R84="Boy",1,IF('DATA - Follow-Up'!R84="Girl",2, ""))</f>
        <v/>
      </c>
      <c r="S84" s="178" t="str">
        <f>IF('DATA - Follow-Up'!Q84="","", 'DATA - Follow-Up'!S84)</f>
        <v/>
      </c>
      <c r="T84" s="178" t="str">
        <f>IF('DATA - Follow-Up'!T84="Less than 0.5km",1,IF('DATA - Follow-Up'!T84="0.51 to 1.59km",2,IF('DATA - Follow-Up'!T84="1.6 to 3km",3,IF('DATA - Follow-Up'!T84="Over 3km",4,""))))</f>
        <v/>
      </c>
      <c r="U84" s="178" t="str">
        <f>IF('DATA - Follow-Up'!U84="STRONGLY AGREE",1,IF('DATA - Follow-Up'!U84="AGREE",2,IF('DATA - Follow-Up'!U84="DISAGREE",3,IF('DATA - Follow-Up'!U84="STRONGLY DISAGREE",4,""))))</f>
        <v/>
      </c>
      <c r="V84" s="178" t="str">
        <f>IF('DATA - Follow-Up'!V84="Yes",1,IF('DATA - Follow-Up'!V84="No",2,""))</f>
        <v/>
      </c>
      <c r="W84" s="178"/>
      <c r="X84" s="178"/>
      <c r="Y84" s="178"/>
      <c r="Z84" s="178"/>
      <c r="AA84" s="178"/>
      <c r="AB84" s="178"/>
      <c r="AC84" s="178"/>
      <c r="AD84" s="178"/>
      <c r="AE84" s="178"/>
      <c r="AF84" s="178"/>
      <c r="AG84" s="178"/>
      <c r="AH84" s="178"/>
      <c r="AI84" s="178"/>
      <c r="AJ84" s="178"/>
      <c r="AK84" s="178"/>
      <c r="AL84" s="178"/>
      <c r="AM84" s="178"/>
      <c r="AN84" s="178"/>
      <c r="AO84" s="178"/>
      <c r="AP84" s="178"/>
      <c r="AQ84" s="178"/>
      <c r="AR84" s="178" t="str">
        <f>IF('DATA - Follow-Up'!AR84="Relaxed",1,IF('DATA - Follow-Up'!AR84="Rushed",2,IF('DATA - Follow-Up'!AR84="Happy",3,IF('DATA - Follow-Up'!AR84="Tired",4,""))))</f>
        <v/>
      </c>
      <c r="AS84" s="178" t="str">
        <f>IF('DATA - Follow-Up'!AS84="Relaxed",1,IF('DATA - Follow-Up'!AS84="Rushed",2,IF('DATA - Follow-Up'!AS84="Happy",3,IF('DATA - Follow-Up'!AS84="Tired",4,""))))</f>
        <v/>
      </c>
      <c r="AT84" s="178" t="str">
        <f>IF('DATA - Follow-Up'!AT84="less driving",1,IF('DATA - Follow-Up'!AT84="less driving (e.g. more carpooling, walking, cycling, taking public transit, etc.)",1,IF('DATA - Follow-Up'!AT84="not changed",2,IF('DATA - Follow-Up'!AT84="no changed",2,IF('DATA - Follow-Up'!AT84="more driving",3, "")))))</f>
        <v/>
      </c>
      <c r="AU84" s="275"/>
      <c r="AV84" s="275"/>
      <c r="AW84" s="275"/>
      <c r="AX84" s="275"/>
      <c r="AY84" s="275"/>
      <c r="AZ84" s="178" t="str">
        <f>IF('DATA - Follow-Up'!AZ84="less driving",1,IF('DATA - Follow-Up'!AZ84="less driving (e.g. more carpooling, walking, cycling, taking public transit, etc.)",1,IF('DATA - Follow-Up'!AZ84="not changed",2,IF('DATA - Follow-Up'!AZ84="more driving",3,""))))</f>
        <v/>
      </c>
      <c r="BA84" s="178"/>
      <c r="BB84" s="178"/>
      <c r="BC84" s="178"/>
      <c r="BD84" s="178"/>
      <c r="BE84" s="178"/>
      <c r="BF84" s="178" t="str">
        <f>IF('DATA - Follow-Up'!BF84="decreased",1,IF('DATA - Follow-Up'!BF84="not changed",2,IF('DATA - Follow-Up'!BF84="increased",3, "")))</f>
        <v/>
      </c>
      <c r="BG84" s="178"/>
      <c r="BH84" s="178"/>
      <c r="BI84" s="178"/>
      <c r="BJ84" s="178"/>
      <c r="BK84" s="178"/>
      <c r="BL84" s="178"/>
      <c r="BM84" s="178"/>
      <c r="BN84" s="178"/>
      <c r="BO84" s="178"/>
      <c r="BP84" s="178"/>
      <c r="BQ84" s="312" t="str">
        <f>IF('DATA - Follow-Up'!BQ84="Yes",1,IF('DATA - Follow-Up'!BQ84="No",2, ""))</f>
        <v/>
      </c>
      <c r="BR84" s="273"/>
      <c r="BS84" s="180"/>
      <c r="BT84" s="180"/>
    </row>
    <row r="85" spans="1:72" s="132" customFormat="1" ht="15" x14ac:dyDescent="0.3">
      <c r="A85" s="148"/>
      <c r="B85" s="149"/>
      <c r="C85" s="236" t="str">
        <f t="shared" si="1"/>
        <v/>
      </c>
      <c r="D85" s="178" t="str">
        <f>IF('DATA - Follow-Up'!D85="","",'DATA - Follow-Up'!D85)</f>
        <v/>
      </c>
      <c r="E85" s="178" t="str">
        <f>IF('DATA - Follow-Up'!E85="","",'DATA - Follow-Up'!E85)</f>
        <v/>
      </c>
      <c r="F85" s="178" t="str">
        <f>IF('DATA - Follow-Up'!F85="","",'DATA - Follow-Up'!F85)</f>
        <v/>
      </c>
      <c r="G85" s="178" t="str">
        <f>IF('DATA - Follow-Up'!G85="Yes",1,IF('DATA - Follow-Up'!G85="No",2,IF('DATA - Follow-Up'!G85="Not Sure",3, "")))</f>
        <v/>
      </c>
      <c r="H85" s="178" t="str">
        <f>IF('DATA - Follow-Up'!H85="","",INDEX(Codes,MATCH('DATA - Follow-Up'!H85,Modes,0)))</f>
        <v/>
      </c>
      <c r="I85" s="275"/>
      <c r="J85" s="178" t="str">
        <f>IF('DATA - Follow-Up'!J85="","",INDEX(Codes,MATCH('DATA - Follow-Up'!J85,Modes,0)))</f>
        <v/>
      </c>
      <c r="K85" s="178"/>
      <c r="L85" s="178" t="str">
        <f>IF('DATA - Follow-Up'!L85=0,"",IF('DATA - Follow-Up'!L85="","",'DATA - Follow-Up'!L85))</f>
        <v/>
      </c>
      <c r="M85" s="178" t="str">
        <f>IF('DATA - Follow-Up'!M85="Yes",1,IF('DATA - Follow-Up'!M85="No",2, ""))</f>
        <v/>
      </c>
      <c r="N85" s="178" t="str">
        <f>IF('DATA - Follow-Up'!N85="Yes",1,IF('DATA - Follow-Up'!N85="No",2,""))</f>
        <v/>
      </c>
      <c r="O85" s="178" t="str">
        <f>IF('DATA - Follow-Up'!O85="Relaxed",1,IF('DATA - Follow-Up'!O85="Rushed",2,IF('DATA - Follow-Up'!O85="Happy",3,IF('DATA - Follow-Up'!O85="Frustrated",4,IF('DATA - Follow-Up'!O85="Other (please specify)",5,IF('DATA - Follow-Up'!O85="Other",5,""))))))</f>
        <v/>
      </c>
      <c r="P85" s="178"/>
      <c r="Q85" s="178" t="str">
        <f>IF('DATA - Follow-Up'!Q85="","",'DATA - Follow-Up'!Q85)</f>
        <v/>
      </c>
      <c r="R85" s="178" t="str">
        <f>IF('DATA - Follow-Up'!R85="Boy",1,IF('DATA - Follow-Up'!R85="Girl",2, ""))</f>
        <v/>
      </c>
      <c r="S85" s="178" t="str">
        <f>IF('DATA - Follow-Up'!Q85="","", 'DATA - Follow-Up'!S85)</f>
        <v/>
      </c>
      <c r="T85" s="178" t="str">
        <f>IF('DATA - Follow-Up'!T85="Less than 0.5km",1,IF('DATA - Follow-Up'!T85="0.51 to 1.59km",2,IF('DATA - Follow-Up'!T85="1.6 to 3km",3,IF('DATA - Follow-Up'!T85="Over 3km",4,""))))</f>
        <v/>
      </c>
      <c r="U85" s="178" t="str">
        <f>IF('DATA - Follow-Up'!U85="STRONGLY AGREE",1,IF('DATA - Follow-Up'!U85="AGREE",2,IF('DATA - Follow-Up'!U85="DISAGREE",3,IF('DATA - Follow-Up'!U85="STRONGLY DISAGREE",4,""))))</f>
        <v/>
      </c>
      <c r="V85" s="178" t="str">
        <f>IF('DATA - Follow-Up'!V85="Yes",1,IF('DATA - Follow-Up'!V85="No",2,""))</f>
        <v/>
      </c>
      <c r="W85" s="178"/>
      <c r="X85" s="178"/>
      <c r="Y85" s="178"/>
      <c r="Z85" s="178"/>
      <c r="AA85" s="178"/>
      <c r="AB85" s="178"/>
      <c r="AC85" s="178"/>
      <c r="AD85" s="178"/>
      <c r="AE85" s="178"/>
      <c r="AF85" s="178"/>
      <c r="AG85" s="178"/>
      <c r="AH85" s="178"/>
      <c r="AI85" s="178"/>
      <c r="AJ85" s="178"/>
      <c r="AK85" s="178"/>
      <c r="AL85" s="178"/>
      <c r="AM85" s="178"/>
      <c r="AN85" s="178"/>
      <c r="AO85" s="178"/>
      <c r="AP85" s="178"/>
      <c r="AQ85" s="178"/>
      <c r="AR85" s="178" t="str">
        <f>IF('DATA - Follow-Up'!AR85="Relaxed",1,IF('DATA - Follow-Up'!AR85="Rushed",2,IF('DATA - Follow-Up'!AR85="Happy",3,IF('DATA - Follow-Up'!AR85="Tired",4,""))))</f>
        <v/>
      </c>
      <c r="AS85" s="178" t="str">
        <f>IF('DATA - Follow-Up'!AS85="Relaxed",1,IF('DATA - Follow-Up'!AS85="Rushed",2,IF('DATA - Follow-Up'!AS85="Happy",3,IF('DATA - Follow-Up'!AS85="Tired",4,""))))</f>
        <v/>
      </c>
      <c r="AT85" s="178" t="str">
        <f>IF('DATA - Follow-Up'!AT85="less driving",1,IF('DATA - Follow-Up'!AT85="less driving (e.g. more carpooling, walking, cycling, taking public transit, etc.)",1,IF('DATA - Follow-Up'!AT85="not changed",2,IF('DATA - Follow-Up'!AT85="no changed",2,IF('DATA - Follow-Up'!AT85="more driving",3, "")))))</f>
        <v/>
      </c>
      <c r="AU85" s="275"/>
      <c r="AV85" s="275"/>
      <c r="AW85" s="275"/>
      <c r="AX85" s="275"/>
      <c r="AY85" s="275"/>
      <c r="AZ85" s="178" t="str">
        <f>IF('DATA - Follow-Up'!AZ85="less driving",1,IF('DATA - Follow-Up'!AZ85="less driving (e.g. more carpooling, walking, cycling, taking public transit, etc.)",1,IF('DATA - Follow-Up'!AZ85="not changed",2,IF('DATA - Follow-Up'!AZ85="more driving",3,""))))</f>
        <v/>
      </c>
      <c r="BA85" s="178"/>
      <c r="BB85" s="178"/>
      <c r="BC85" s="178"/>
      <c r="BD85" s="178"/>
      <c r="BE85" s="178"/>
      <c r="BF85" s="178" t="str">
        <f>IF('DATA - Follow-Up'!BF85="decreased",1,IF('DATA - Follow-Up'!BF85="not changed",2,IF('DATA - Follow-Up'!BF85="increased",3, "")))</f>
        <v/>
      </c>
      <c r="BG85" s="178"/>
      <c r="BH85" s="178"/>
      <c r="BI85" s="178"/>
      <c r="BJ85" s="178"/>
      <c r="BK85" s="178"/>
      <c r="BL85" s="178"/>
      <c r="BM85" s="178"/>
      <c r="BN85" s="178"/>
      <c r="BO85" s="178"/>
      <c r="BP85" s="178"/>
      <c r="BQ85" s="312" t="str">
        <f>IF('DATA - Follow-Up'!BQ85="Yes",1,IF('DATA - Follow-Up'!BQ85="No",2, ""))</f>
        <v/>
      </c>
      <c r="BR85" s="273"/>
      <c r="BS85" s="180"/>
      <c r="BT85" s="180"/>
    </row>
    <row r="86" spans="1:72" s="132" customFormat="1" ht="15" x14ac:dyDescent="0.3">
      <c r="A86" s="148"/>
      <c r="B86" s="149"/>
      <c r="C86" s="236" t="str">
        <f t="shared" si="1"/>
        <v/>
      </c>
      <c r="D86" s="178" t="str">
        <f>IF('DATA - Follow-Up'!D86="","",'DATA - Follow-Up'!D86)</f>
        <v/>
      </c>
      <c r="E86" s="178" t="str">
        <f>IF('DATA - Follow-Up'!E86="","",'DATA - Follow-Up'!E86)</f>
        <v/>
      </c>
      <c r="F86" s="178" t="str">
        <f>IF('DATA - Follow-Up'!F86="","",'DATA - Follow-Up'!F86)</f>
        <v/>
      </c>
      <c r="G86" s="178" t="str">
        <f>IF('DATA - Follow-Up'!G86="Yes",1,IF('DATA - Follow-Up'!G86="No",2,IF('DATA - Follow-Up'!G86="Not Sure",3, "")))</f>
        <v/>
      </c>
      <c r="H86" s="178" t="str">
        <f>IF('DATA - Follow-Up'!H86="","",INDEX(Codes,MATCH('DATA - Follow-Up'!H86,Modes,0)))</f>
        <v/>
      </c>
      <c r="I86" s="275"/>
      <c r="J86" s="178" t="str">
        <f>IF('DATA - Follow-Up'!J86="","",INDEX(Codes,MATCH('DATA - Follow-Up'!J86,Modes,0)))</f>
        <v/>
      </c>
      <c r="K86" s="178"/>
      <c r="L86" s="178" t="str">
        <f>IF('DATA - Follow-Up'!L86=0,"",IF('DATA - Follow-Up'!L86="","",'DATA - Follow-Up'!L86))</f>
        <v/>
      </c>
      <c r="M86" s="178" t="str">
        <f>IF('DATA - Follow-Up'!M86="Yes",1,IF('DATA - Follow-Up'!M86="No",2, ""))</f>
        <v/>
      </c>
      <c r="N86" s="178" t="str">
        <f>IF('DATA - Follow-Up'!N86="Yes",1,IF('DATA - Follow-Up'!N86="No",2,""))</f>
        <v/>
      </c>
      <c r="O86" s="178" t="str">
        <f>IF('DATA - Follow-Up'!O86="Relaxed",1,IF('DATA - Follow-Up'!O86="Rushed",2,IF('DATA - Follow-Up'!O86="Happy",3,IF('DATA - Follow-Up'!O86="Frustrated",4,IF('DATA - Follow-Up'!O86="Other (please specify)",5,IF('DATA - Follow-Up'!O86="Other",5,""))))))</f>
        <v/>
      </c>
      <c r="P86" s="178"/>
      <c r="Q86" s="178" t="str">
        <f>IF('DATA - Follow-Up'!Q86="","",'DATA - Follow-Up'!Q86)</f>
        <v/>
      </c>
      <c r="R86" s="178" t="str">
        <f>IF('DATA - Follow-Up'!R86="Boy",1,IF('DATA - Follow-Up'!R86="Girl",2, ""))</f>
        <v/>
      </c>
      <c r="S86" s="178" t="str">
        <f>IF('DATA - Follow-Up'!Q86="","", 'DATA - Follow-Up'!S86)</f>
        <v/>
      </c>
      <c r="T86" s="178" t="str">
        <f>IF('DATA - Follow-Up'!T86="Less than 0.5km",1,IF('DATA - Follow-Up'!T86="0.51 to 1.59km",2,IF('DATA - Follow-Up'!T86="1.6 to 3km",3,IF('DATA - Follow-Up'!T86="Over 3km",4,""))))</f>
        <v/>
      </c>
      <c r="U86" s="178" t="str">
        <f>IF('DATA - Follow-Up'!U86="STRONGLY AGREE",1,IF('DATA - Follow-Up'!U86="AGREE",2,IF('DATA - Follow-Up'!U86="DISAGREE",3,IF('DATA - Follow-Up'!U86="STRONGLY DISAGREE",4,""))))</f>
        <v/>
      </c>
      <c r="V86" s="178" t="str">
        <f>IF('DATA - Follow-Up'!V86="Yes",1,IF('DATA - Follow-Up'!V86="No",2,""))</f>
        <v/>
      </c>
      <c r="W86" s="178"/>
      <c r="X86" s="178"/>
      <c r="Y86" s="178"/>
      <c r="Z86" s="178"/>
      <c r="AA86" s="178"/>
      <c r="AB86" s="178"/>
      <c r="AC86" s="178"/>
      <c r="AD86" s="178"/>
      <c r="AE86" s="178"/>
      <c r="AF86" s="178"/>
      <c r="AG86" s="178"/>
      <c r="AH86" s="178"/>
      <c r="AI86" s="178"/>
      <c r="AJ86" s="178"/>
      <c r="AK86" s="178"/>
      <c r="AL86" s="178"/>
      <c r="AM86" s="178"/>
      <c r="AN86" s="178"/>
      <c r="AO86" s="178"/>
      <c r="AP86" s="178"/>
      <c r="AQ86" s="178"/>
      <c r="AR86" s="178" t="str">
        <f>IF('DATA - Follow-Up'!AR86="Relaxed",1,IF('DATA - Follow-Up'!AR86="Rushed",2,IF('DATA - Follow-Up'!AR86="Happy",3,IF('DATA - Follow-Up'!AR86="Tired",4,""))))</f>
        <v/>
      </c>
      <c r="AS86" s="178" t="str">
        <f>IF('DATA - Follow-Up'!AS86="Relaxed",1,IF('DATA - Follow-Up'!AS86="Rushed",2,IF('DATA - Follow-Up'!AS86="Happy",3,IF('DATA - Follow-Up'!AS86="Tired",4,""))))</f>
        <v/>
      </c>
      <c r="AT86" s="178" t="str">
        <f>IF('DATA - Follow-Up'!AT86="less driving",1,IF('DATA - Follow-Up'!AT86="less driving (e.g. more carpooling, walking, cycling, taking public transit, etc.)",1,IF('DATA - Follow-Up'!AT86="not changed",2,IF('DATA - Follow-Up'!AT86="no changed",2,IF('DATA - Follow-Up'!AT86="more driving",3, "")))))</f>
        <v/>
      </c>
      <c r="AU86" s="275"/>
      <c r="AV86" s="275"/>
      <c r="AW86" s="275"/>
      <c r="AX86" s="275"/>
      <c r="AY86" s="275"/>
      <c r="AZ86" s="178" t="str">
        <f>IF('DATA - Follow-Up'!AZ86="less driving",1,IF('DATA - Follow-Up'!AZ86="less driving (e.g. more carpooling, walking, cycling, taking public transit, etc.)",1,IF('DATA - Follow-Up'!AZ86="not changed",2,IF('DATA - Follow-Up'!AZ86="more driving",3,""))))</f>
        <v/>
      </c>
      <c r="BA86" s="178"/>
      <c r="BB86" s="178"/>
      <c r="BC86" s="178"/>
      <c r="BD86" s="178"/>
      <c r="BE86" s="178"/>
      <c r="BF86" s="178" t="str">
        <f>IF('DATA - Follow-Up'!BF86="decreased",1,IF('DATA - Follow-Up'!BF86="not changed",2,IF('DATA - Follow-Up'!BF86="increased",3, "")))</f>
        <v/>
      </c>
      <c r="BG86" s="178"/>
      <c r="BH86" s="178"/>
      <c r="BI86" s="178"/>
      <c r="BJ86" s="178"/>
      <c r="BK86" s="178"/>
      <c r="BL86" s="178"/>
      <c r="BM86" s="178"/>
      <c r="BN86" s="178"/>
      <c r="BO86" s="178"/>
      <c r="BP86" s="178"/>
      <c r="BQ86" s="312" t="str">
        <f>IF('DATA - Follow-Up'!BQ86="Yes",1,IF('DATA - Follow-Up'!BQ86="No",2, ""))</f>
        <v/>
      </c>
      <c r="BR86" s="273"/>
      <c r="BS86" s="180"/>
      <c r="BT86" s="180"/>
    </row>
    <row r="87" spans="1:72" s="132" customFormat="1" ht="15" x14ac:dyDescent="0.3">
      <c r="A87" s="148"/>
      <c r="B87" s="149"/>
      <c r="C87" s="236" t="str">
        <f t="shared" si="1"/>
        <v/>
      </c>
      <c r="D87" s="178" t="str">
        <f>IF('DATA - Follow-Up'!D87="","",'DATA - Follow-Up'!D87)</f>
        <v/>
      </c>
      <c r="E87" s="178" t="str">
        <f>IF('DATA - Follow-Up'!E87="","",'DATA - Follow-Up'!E87)</f>
        <v/>
      </c>
      <c r="F87" s="178" t="str">
        <f>IF('DATA - Follow-Up'!F87="","",'DATA - Follow-Up'!F87)</f>
        <v/>
      </c>
      <c r="G87" s="178" t="str">
        <f>IF('DATA - Follow-Up'!G87="Yes",1,IF('DATA - Follow-Up'!G87="No",2,IF('DATA - Follow-Up'!G87="Not Sure",3, "")))</f>
        <v/>
      </c>
      <c r="H87" s="178" t="str">
        <f>IF('DATA - Follow-Up'!H87="","",INDEX(Codes,MATCH('DATA - Follow-Up'!H87,Modes,0)))</f>
        <v/>
      </c>
      <c r="I87" s="275"/>
      <c r="J87" s="178" t="str">
        <f>IF('DATA - Follow-Up'!J87="","",INDEX(Codes,MATCH('DATA - Follow-Up'!J87,Modes,0)))</f>
        <v/>
      </c>
      <c r="K87" s="178"/>
      <c r="L87" s="178" t="str">
        <f>IF('DATA - Follow-Up'!L87=0,"",IF('DATA - Follow-Up'!L87="","",'DATA - Follow-Up'!L87))</f>
        <v/>
      </c>
      <c r="M87" s="178" t="str">
        <f>IF('DATA - Follow-Up'!M87="Yes",1,IF('DATA - Follow-Up'!M87="No",2, ""))</f>
        <v/>
      </c>
      <c r="N87" s="178" t="str">
        <f>IF('DATA - Follow-Up'!N87="Yes",1,IF('DATA - Follow-Up'!N87="No",2,""))</f>
        <v/>
      </c>
      <c r="O87" s="178" t="str">
        <f>IF('DATA - Follow-Up'!O87="Relaxed",1,IF('DATA - Follow-Up'!O87="Rushed",2,IF('DATA - Follow-Up'!O87="Happy",3,IF('DATA - Follow-Up'!O87="Frustrated",4,IF('DATA - Follow-Up'!O87="Other (please specify)",5,IF('DATA - Follow-Up'!O87="Other",5,""))))))</f>
        <v/>
      </c>
      <c r="P87" s="178"/>
      <c r="Q87" s="178" t="str">
        <f>IF('DATA - Follow-Up'!Q87="","",'DATA - Follow-Up'!Q87)</f>
        <v/>
      </c>
      <c r="R87" s="178" t="str">
        <f>IF('DATA - Follow-Up'!R87="Boy",1,IF('DATA - Follow-Up'!R87="Girl",2, ""))</f>
        <v/>
      </c>
      <c r="S87" s="178" t="str">
        <f>IF('DATA - Follow-Up'!Q87="","", 'DATA - Follow-Up'!S87)</f>
        <v/>
      </c>
      <c r="T87" s="178" t="str">
        <f>IF('DATA - Follow-Up'!T87="Less than 0.5km",1,IF('DATA - Follow-Up'!T87="0.51 to 1.59km",2,IF('DATA - Follow-Up'!T87="1.6 to 3km",3,IF('DATA - Follow-Up'!T87="Over 3km",4,""))))</f>
        <v/>
      </c>
      <c r="U87" s="178" t="str">
        <f>IF('DATA - Follow-Up'!U87="STRONGLY AGREE",1,IF('DATA - Follow-Up'!U87="AGREE",2,IF('DATA - Follow-Up'!U87="DISAGREE",3,IF('DATA - Follow-Up'!U87="STRONGLY DISAGREE",4,""))))</f>
        <v/>
      </c>
      <c r="V87" s="178" t="str">
        <f>IF('DATA - Follow-Up'!V87="Yes",1,IF('DATA - Follow-Up'!V87="No",2,""))</f>
        <v/>
      </c>
      <c r="W87" s="178"/>
      <c r="X87" s="178"/>
      <c r="Y87" s="178"/>
      <c r="Z87" s="178"/>
      <c r="AA87" s="178"/>
      <c r="AB87" s="178"/>
      <c r="AC87" s="178"/>
      <c r="AD87" s="178"/>
      <c r="AE87" s="178"/>
      <c r="AF87" s="178"/>
      <c r="AG87" s="178"/>
      <c r="AH87" s="178"/>
      <c r="AI87" s="178"/>
      <c r="AJ87" s="178"/>
      <c r="AK87" s="178"/>
      <c r="AL87" s="178"/>
      <c r="AM87" s="178"/>
      <c r="AN87" s="178"/>
      <c r="AO87" s="178"/>
      <c r="AP87" s="178"/>
      <c r="AQ87" s="178"/>
      <c r="AR87" s="178" t="str">
        <f>IF('DATA - Follow-Up'!AR87="Relaxed",1,IF('DATA - Follow-Up'!AR87="Rushed",2,IF('DATA - Follow-Up'!AR87="Happy",3,IF('DATA - Follow-Up'!AR87="Tired",4,""))))</f>
        <v/>
      </c>
      <c r="AS87" s="178" t="str">
        <f>IF('DATA - Follow-Up'!AS87="Relaxed",1,IF('DATA - Follow-Up'!AS87="Rushed",2,IF('DATA - Follow-Up'!AS87="Happy",3,IF('DATA - Follow-Up'!AS87="Tired",4,""))))</f>
        <v/>
      </c>
      <c r="AT87" s="178" t="str">
        <f>IF('DATA - Follow-Up'!AT87="less driving",1,IF('DATA - Follow-Up'!AT87="less driving (e.g. more carpooling, walking, cycling, taking public transit, etc.)",1,IF('DATA - Follow-Up'!AT87="not changed",2,IF('DATA - Follow-Up'!AT87="no changed",2,IF('DATA - Follow-Up'!AT87="more driving",3, "")))))</f>
        <v/>
      </c>
      <c r="AU87" s="275"/>
      <c r="AV87" s="275"/>
      <c r="AW87" s="275"/>
      <c r="AX87" s="275"/>
      <c r="AY87" s="275"/>
      <c r="AZ87" s="178" t="str">
        <f>IF('DATA - Follow-Up'!AZ87="less driving",1,IF('DATA - Follow-Up'!AZ87="less driving (e.g. more carpooling, walking, cycling, taking public transit, etc.)",1,IF('DATA - Follow-Up'!AZ87="not changed",2,IF('DATA - Follow-Up'!AZ87="more driving",3,""))))</f>
        <v/>
      </c>
      <c r="BA87" s="178"/>
      <c r="BB87" s="178"/>
      <c r="BC87" s="178"/>
      <c r="BD87" s="178"/>
      <c r="BE87" s="178"/>
      <c r="BF87" s="178" t="str">
        <f>IF('DATA - Follow-Up'!BF87="decreased",1,IF('DATA - Follow-Up'!BF87="not changed",2,IF('DATA - Follow-Up'!BF87="increased",3, "")))</f>
        <v/>
      </c>
      <c r="BG87" s="178"/>
      <c r="BH87" s="178"/>
      <c r="BI87" s="178"/>
      <c r="BJ87" s="178"/>
      <c r="BK87" s="178"/>
      <c r="BL87" s="178"/>
      <c r="BM87" s="178"/>
      <c r="BN87" s="178"/>
      <c r="BO87" s="178"/>
      <c r="BP87" s="178"/>
      <c r="BQ87" s="312" t="str">
        <f>IF('DATA - Follow-Up'!BQ87="Yes",1,IF('DATA - Follow-Up'!BQ87="No",2, ""))</f>
        <v/>
      </c>
      <c r="BR87" s="273"/>
      <c r="BS87" s="180"/>
      <c r="BT87" s="180"/>
    </row>
    <row r="88" spans="1:72" s="132" customFormat="1" ht="15" x14ac:dyDescent="0.3">
      <c r="A88" s="148"/>
      <c r="B88" s="149"/>
      <c r="C88" s="236" t="str">
        <f t="shared" si="1"/>
        <v/>
      </c>
      <c r="D88" s="178" t="str">
        <f>IF('DATA - Follow-Up'!D88="","",'DATA - Follow-Up'!D88)</f>
        <v/>
      </c>
      <c r="E88" s="178" t="str">
        <f>IF('DATA - Follow-Up'!E88="","",'DATA - Follow-Up'!E88)</f>
        <v/>
      </c>
      <c r="F88" s="178" t="str">
        <f>IF('DATA - Follow-Up'!F88="","",'DATA - Follow-Up'!F88)</f>
        <v/>
      </c>
      <c r="G88" s="178" t="str">
        <f>IF('DATA - Follow-Up'!G88="Yes",1,IF('DATA - Follow-Up'!G88="No",2,IF('DATA - Follow-Up'!G88="Not Sure",3, "")))</f>
        <v/>
      </c>
      <c r="H88" s="178" t="str">
        <f>IF('DATA - Follow-Up'!H88="","",INDEX(Codes,MATCH('DATA - Follow-Up'!H88,Modes,0)))</f>
        <v/>
      </c>
      <c r="I88" s="275"/>
      <c r="J88" s="178" t="str">
        <f>IF('DATA - Follow-Up'!J88="","",INDEX(Codes,MATCH('DATA - Follow-Up'!J88,Modes,0)))</f>
        <v/>
      </c>
      <c r="K88" s="178"/>
      <c r="L88" s="178" t="str">
        <f>IF('DATA - Follow-Up'!L88=0,"",IF('DATA - Follow-Up'!L88="","",'DATA - Follow-Up'!L88))</f>
        <v/>
      </c>
      <c r="M88" s="178" t="str">
        <f>IF('DATA - Follow-Up'!M88="Yes",1,IF('DATA - Follow-Up'!M88="No",2, ""))</f>
        <v/>
      </c>
      <c r="N88" s="178" t="str">
        <f>IF('DATA - Follow-Up'!N88="Yes",1,IF('DATA - Follow-Up'!N88="No",2,""))</f>
        <v/>
      </c>
      <c r="O88" s="178" t="str">
        <f>IF('DATA - Follow-Up'!O88="Relaxed",1,IF('DATA - Follow-Up'!O88="Rushed",2,IF('DATA - Follow-Up'!O88="Happy",3,IF('DATA - Follow-Up'!O88="Frustrated",4,IF('DATA - Follow-Up'!O88="Other (please specify)",5,IF('DATA - Follow-Up'!O88="Other",5,""))))))</f>
        <v/>
      </c>
      <c r="P88" s="178"/>
      <c r="Q88" s="178" t="str">
        <f>IF('DATA - Follow-Up'!Q88="","",'DATA - Follow-Up'!Q88)</f>
        <v/>
      </c>
      <c r="R88" s="178" t="str">
        <f>IF('DATA - Follow-Up'!R88="Boy",1,IF('DATA - Follow-Up'!R88="Girl",2, ""))</f>
        <v/>
      </c>
      <c r="S88" s="178" t="str">
        <f>IF('DATA - Follow-Up'!Q88="","", 'DATA - Follow-Up'!S88)</f>
        <v/>
      </c>
      <c r="T88" s="178" t="str">
        <f>IF('DATA - Follow-Up'!T88="Less than 0.5km",1,IF('DATA - Follow-Up'!T88="0.51 to 1.59km",2,IF('DATA - Follow-Up'!T88="1.6 to 3km",3,IF('DATA - Follow-Up'!T88="Over 3km",4,""))))</f>
        <v/>
      </c>
      <c r="U88" s="178" t="str">
        <f>IF('DATA - Follow-Up'!U88="STRONGLY AGREE",1,IF('DATA - Follow-Up'!U88="AGREE",2,IF('DATA - Follow-Up'!U88="DISAGREE",3,IF('DATA - Follow-Up'!U88="STRONGLY DISAGREE",4,""))))</f>
        <v/>
      </c>
      <c r="V88" s="178" t="str">
        <f>IF('DATA - Follow-Up'!V88="Yes",1,IF('DATA - Follow-Up'!V88="No",2,""))</f>
        <v/>
      </c>
      <c r="W88" s="178"/>
      <c r="X88" s="178"/>
      <c r="Y88" s="178"/>
      <c r="Z88" s="178"/>
      <c r="AA88" s="178"/>
      <c r="AB88" s="178"/>
      <c r="AC88" s="178"/>
      <c r="AD88" s="178"/>
      <c r="AE88" s="178"/>
      <c r="AF88" s="178"/>
      <c r="AG88" s="178"/>
      <c r="AH88" s="178"/>
      <c r="AI88" s="178"/>
      <c r="AJ88" s="178"/>
      <c r="AK88" s="178"/>
      <c r="AL88" s="178"/>
      <c r="AM88" s="178"/>
      <c r="AN88" s="178"/>
      <c r="AO88" s="178"/>
      <c r="AP88" s="178"/>
      <c r="AQ88" s="178"/>
      <c r="AR88" s="178" t="str">
        <f>IF('DATA - Follow-Up'!AR88="Relaxed",1,IF('DATA - Follow-Up'!AR88="Rushed",2,IF('DATA - Follow-Up'!AR88="Happy",3,IF('DATA - Follow-Up'!AR88="Tired",4,""))))</f>
        <v/>
      </c>
      <c r="AS88" s="178" t="str">
        <f>IF('DATA - Follow-Up'!AS88="Relaxed",1,IF('DATA - Follow-Up'!AS88="Rushed",2,IF('DATA - Follow-Up'!AS88="Happy",3,IF('DATA - Follow-Up'!AS88="Tired",4,""))))</f>
        <v/>
      </c>
      <c r="AT88" s="178" t="str">
        <f>IF('DATA - Follow-Up'!AT88="less driving",1,IF('DATA - Follow-Up'!AT88="less driving (e.g. more carpooling, walking, cycling, taking public transit, etc.)",1,IF('DATA - Follow-Up'!AT88="not changed",2,IF('DATA - Follow-Up'!AT88="no changed",2,IF('DATA - Follow-Up'!AT88="more driving",3, "")))))</f>
        <v/>
      </c>
      <c r="AU88" s="275"/>
      <c r="AV88" s="275"/>
      <c r="AW88" s="275"/>
      <c r="AX88" s="275"/>
      <c r="AY88" s="275"/>
      <c r="AZ88" s="178" t="str">
        <f>IF('DATA - Follow-Up'!AZ88="less driving",1,IF('DATA - Follow-Up'!AZ88="less driving (e.g. more carpooling, walking, cycling, taking public transit, etc.)",1,IF('DATA - Follow-Up'!AZ88="not changed",2,IF('DATA - Follow-Up'!AZ88="more driving",3,""))))</f>
        <v/>
      </c>
      <c r="BA88" s="178"/>
      <c r="BB88" s="178"/>
      <c r="BC88" s="178"/>
      <c r="BD88" s="178"/>
      <c r="BE88" s="178"/>
      <c r="BF88" s="178" t="str">
        <f>IF('DATA - Follow-Up'!BF88="decreased",1,IF('DATA - Follow-Up'!BF88="not changed",2,IF('DATA - Follow-Up'!BF88="increased",3, "")))</f>
        <v/>
      </c>
      <c r="BG88" s="178"/>
      <c r="BH88" s="178"/>
      <c r="BI88" s="178"/>
      <c r="BJ88" s="178"/>
      <c r="BK88" s="178"/>
      <c r="BL88" s="178"/>
      <c r="BM88" s="178"/>
      <c r="BN88" s="178"/>
      <c r="BO88" s="178"/>
      <c r="BP88" s="178"/>
      <c r="BQ88" s="312" t="str">
        <f>IF('DATA - Follow-Up'!BQ88="Yes",1,IF('DATA - Follow-Up'!BQ88="No",2, ""))</f>
        <v/>
      </c>
      <c r="BR88" s="273"/>
      <c r="BS88" s="180"/>
      <c r="BT88" s="180"/>
    </row>
    <row r="89" spans="1:72" s="132" customFormat="1" ht="15" x14ac:dyDescent="0.3">
      <c r="A89" s="148"/>
      <c r="B89" s="149"/>
      <c r="C89" s="236" t="str">
        <f t="shared" si="1"/>
        <v/>
      </c>
      <c r="D89" s="178" t="str">
        <f>IF('DATA - Follow-Up'!D89="","",'DATA - Follow-Up'!D89)</f>
        <v/>
      </c>
      <c r="E89" s="178" t="str">
        <f>IF('DATA - Follow-Up'!E89="","",'DATA - Follow-Up'!E89)</f>
        <v/>
      </c>
      <c r="F89" s="178" t="str">
        <f>IF('DATA - Follow-Up'!F89="","",'DATA - Follow-Up'!F89)</f>
        <v/>
      </c>
      <c r="G89" s="178" t="str">
        <f>IF('DATA - Follow-Up'!G89="Yes",1,IF('DATA - Follow-Up'!G89="No",2,IF('DATA - Follow-Up'!G89="Not Sure",3, "")))</f>
        <v/>
      </c>
      <c r="H89" s="178" t="str">
        <f>IF('DATA - Follow-Up'!H89="","",INDEX(Codes,MATCH('DATA - Follow-Up'!H89,Modes,0)))</f>
        <v/>
      </c>
      <c r="I89" s="275"/>
      <c r="J89" s="178" t="str">
        <f>IF('DATA - Follow-Up'!J89="","",INDEX(Codes,MATCH('DATA - Follow-Up'!J89,Modes,0)))</f>
        <v/>
      </c>
      <c r="K89" s="178"/>
      <c r="L89" s="178" t="str">
        <f>IF('DATA - Follow-Up'!L89=0,"",IF('DATA - Follow-Up'!L89="","",'DATA - Follow-Up'!L89))</f>
        <v/>
      </c>
      <c r="M89" s="178" t="str">
        <f>IF('DATA - Follow-Up'!M89="Yes",1,IF('DATA - Follow-Up'!M89="No",2, ""))</f>
        <v/>
      </c>
      <c r="N89" s="178" t="str">
        <f>IF('DATA - Follow-Up'!N89="Yes",1,IF('DATA - Follow-Up'!N89="No",2,""))</f>
        <v/>
      </c>
      <c r="O89" s="178" t="str">
        <f>IF('DATA - Follow-Up'!O89="Relaxed",1,IF('DATA - Follow-Up'!O89="Rushed",2,IF('DATA - Follow-Up'!O89="Happy",3,IF('DATA - Follow-Up'!O89="Frustrated",4,IF('DATA - Follow-Up'!O89="Other (please specify)",5,IF('DATA - Follow-Up'!O89="Other",5,""))))))</f>
        <v/>
      </c>
      <c r="P89" s="178"/>
      <c r="Q89" s="178" t="str">
        <f>IF('DATA - Follow-Up'!Q89="","",'DATA - Follow-Up'!Q89)</f>
        <v/>
      </c>
      <c r="R89" s="178" t="str">
        <f>IF('DATA - Follow-Up'!R89="Boy",1,IF('DATA - Follow-Up'!R89="Girl",2, ""))</f>
        <v/>
      </c>
      <c r="S89" s="178" t="str">
        <f>IF('DATA - Follow-Up'!Q89="","", 'DATA - Follow-Up'!S89)</f>
        <v/>
      </c>
      <c r="T89" s="178" t="str">
        <f>IF('DATA - Follow-Up'!T89="Less than 0.5km",1,IF('DATA - Follow-Up'!T89="0.51 to 1.59km",2,IF('DATA - Follow-Up'!T89="1.6 to 3km",3,IF('DATA - Follow-Up'!T89="Over 3km",4,""))))</f>
        <v/>
      </c>
      <c r="U89" s="178" t="str">
        <f>IF('DATA - Follow-Up'!U89="STRONGLY AGREE",1,IF('DATA - Follow-Up'!U89="AGREE",2,IF('DATA - Follow-Up'!U89="DISAGREE",3,IF('DATA - Follow-Up'!U89="STRONGLY DISAGREE",4,""))))</f>
        <v/>
      </c>
      <c r="V89" s="178" t="str">
        <f>IF('DATA - Follow-Up'!V89="Yes",1,IF('DATA - Follow-Up'!V89="No",2,""))</f>
        <v/>
      </c>
      <c r="W89" s="178"/>
      <c r="X89" s="178"/>
      <c r="Y89" s="178"/>
      <c r="Z89" s="178"/>
      <c r="AA89" s="178"/>
      <c r="AB89" s="178"/>
      <c r="AC89" s="178"/>
      <c r="AD89" s="178"/>
      <c r="AE89" s="178"/>
      <c r="AF89" s="178"/>
      <c r="AG89" s="178"/>
      <c r="AH89" s="178"/>
      <c r="AI89" s="178"/>
      <c r="AJ89" s="178"/>
      <c r="AK89" s="178"/>
      <c r="AL89" s="178"/>
      <c r="AM89" s="178"/>
      <c r="AN89" s="178"/>
      <c r="AO89" s="178"/>
      <c r="AP89" s="178"/>
      <c r="AQ89" s="178"/>
      <c r="AR89" s="178" t="str">
        <f>IF('DATA - Follow-Up'!AR89="Relaxed",1,IF('DATA - Follow-Up'!AR89="Rushed",2,IF('DATA - Follow-Up'!AR89="Happy",3,IF('DATA - Follow-Up'!AR89="Tired",4,""))))</f>
        <v/>
      </c>
      <c r="AS89" s="178" t="str">
        <f>IF('DATA - Follow-Up'!AS89="Relaxed",1,IF('DATA - Follow-Up'!AS89="Rushed",2,IF('DATA - Follow-Up'!AS89="Happy",3,IF('DATA - Follow-Up'!AS89="Tired",4,""))))</f>
        <v/>
      </c>
      <c r="AT89" s="178" t="str">
        <f>IF('DATA - Follow-Up'!AT89="less driving",1,IF('DATA - Follow-Up'!AT89="less driving (e.g. more carpooling, walking, cycling, taking public transit, etc.)",1,IF('DATA - Follow-Up'!AT89="not changed",2,IF('DATA - Follow-Up'!AT89="no changed",2,IF('DATA - Follow-Up'!AT89="more driving",3, "")))))</f>
        <v/>
      </c>
      <c r="AU89" s="275"/>
      <c r="AV89" s="275"/>
      <c r="AW89" s="275"/>
      <c r="AX89" s="275"/>
      <c r="AY89" s="275"/>
      <c r="AZ89" s="178" t="str">
        <f>IF('DATA - Follow-Up'!AZ89="less driving",1,IF('DATA - Follow-Up'!AZ89="less driving (e.g. more carpooling, walking, cycling, taking public transit, etc.)",1,IF('DATA - Follow-Up'!AZ89="not changed",2,IF('DATA - Follow-Up'!AZ89="more driving",3,""))))</f>
        <v/>
      </c>
      <c r="BA89" s="178"/>
      <c r="BB89" s="178"/>
      <c r="BC89" s="178"/>
      <c r="BD89" s="178"/>
      <c r="BE89" s="178"/>
      <c r="BF89" s="178" t="str">
        <f>IF('DATA - Follow-Up'!BF89="decreased",1,IF('DATA - Follow-Up'!BF89="not changed",2,IF('DATA - Follow-Up'!BF89="increased",3, "")))</f>
        <v/>
      </c>
      <c r="BG89" s="178"/>
      <c r="BH89" s="178"/>
      <c r="BI89" s="178"/>
      <c r="BJ89" s="178"/>
      <c r="BK89" s="178"/>
      <c r="BL89" s="178"/>
      <c r="BM89" s="178"/>
      <c r="BN89" s="178"/>
      <c r="BO89" s="178"/>
      <c r="BP89" s="178"/>
      <c r="BQ89" s="312" t="str">
        <f>IF('DATA - Follow-Up'!BQ89="Yes",1,IF('DATA - Follow-Up'!BQ89="No",2, ""))</f>
        <v/>
      </c>
      <c r="BR89" s="273"/>
      <c r="BS89" s="180"/>
      <c r="BT89" s="180"/>
    </row>
    <row r="90" spans="1:72" s="132" customFormat="1" ht="15" x14ac:dyDescent="0.3">
      <c r="A90" s="148"/>
      <c r="B90" s="149"/>
      <c r="C90" s="236" t="str">
        <f t="shared" si="1"/>
        <v/>
      </c>
      <c r="D90" s="178" t="str">
        <f>IF('DATA - Follow-Up'!D90="","",'DATA - Follow-Up'!D90)</f>
        <v/>
      </c>
      <c r="E90" s="178" t="str">
        <f>IF('DATA - Follow-Up'!E90="","",'DATA - Follow-Up'!E90)</f>
        <v/>
      </c>
      <c r="F90" s="178" t="str">
        <f>IF('DATA - Follow-Up'!F90="","",'DATA - Follow-Up'!F90)</f>
        <v/>
      </c>
      <c r="G90" s="178" t="str">
        <f>IF('DATA - Follow-Up'!G90="Yes",1,IF('DATA - Follow-Up'!G90="No",2,IF('DATA - Follow-Up'!G90="Not Sure",3, "")))</f>
        <v/>
      </c>
      <c r="H90" s="178" t="str">
        <f>IF('DATA - Follow-Up'!H90="","",INDEX(Codes,MATCH('DATA - Follow-Up'!H90,Modes,0)))</f>
        <v/>
      </c>
      <c r="I90" s="275"/>
      <c r="J90" s="178" t="str">
        <f>IF('DATA - Follow-Up'!J90="","",INDEX(Codes,MATCH('DATA - Follow-Up'!J90,Modes,0)))</f>
        <v/>
      </c>
      <c r="K90" s="178"/>
      <c r="L90" s="178" t="str">
        <f>IF('DATA - Follow-Up'!L90=0,"",IF('DATA - Follow-Up'!L90="","",'DATA - Follow-Up'!L90))</f>
        <v/>
      </c>
      <c r="M90" s="178" t="str">
        <f>IF('DATA - Follow-Up'!M90="Yes",1,IF('DATA - Follow-Up'!M90="No",2, ""))</f>
        <v/>
      </c>
      <c r="N90" s="178" t="str">
        <f>IF('DATA - Follow-Up'!N90="Yes",1,IF('DATA - Follow-Up'!N90="No",2,""))</f>
        <v/>
      </c>
      <c r="O90" s="178" t="str">
        <f>IF('DATA - Follow-Up'!O90="Relaxed",1,IF('DATA - Follow-Up'!O90="Rushed",2,IF('DATA - Follow-Up'!O90="Happy",3,IF('DATA - Follow-Up'!O90="Frustrated",4,IF('DATA - Follow-Up'!O90="Other (please specify)",5,IF('DATA - Follow-Up'!O90="Other",5,""))))))</f>
        <v/>
      </c>
      <c r="P90" s="178"/>
      <c r="Q90" s="178" t="str">
        <f>IF('DATA - Follow-Up'!Q90="","",'DATA - Follow-Up'!Q90)</f>
        <v/>
      </c>
      <c r="R90" s="178" t="str">
        <f>IF('DATA - Follow-Up'!R90="Boy",1,IF('DATA - Follow-Up'!R90="Girl",2, ""))</f>
        <v/>
      </c>
      <c r="S90" s="178" t="str">
        <f>IF('DATA - Follow-Up'!Q90="","", 'DATA - Follow-Up'!S90)</f>
        <v/>
      </c>
      <c r="T90" s="178" t="str">
        <f>IF('DATA - Follow-Up'!T90="Less than 0.5km",1,IF('DATA - Follow-Up'!T90="0.51 to 1.59km",2,IF('DATA - Follow-Up'!T90="1.6 to 3km",3,IF('DATA - Follow-Up'!T90="Over 3km",4,""))))</f>
        <v/>
      </c>
      <c r="U90" s="178" t="str">
        <f>IF('DATA - Follow-Up'!U90="STRONGLY AGREE",1,IF('DATA - Follow-Up'!U90="AGREE",2,IF('DATA - Follow-Up'!U90="DISAGREE",3,IF('DATA - Follow-Up'!U90="STRONGLY DISAGREE",4,""))))</f>
        <v/>
      </c>
      <c r="V90" s="178" t="str">
        <f>IF('DATA - Follow-Up'!V90="Yes",1,IF('DATA - Follow-Up'!V90="No",2,""))</f>
        <v/>
      </c>
      <c r="W90" s="178"/>
      <c r="X90" s="178"/>
      <c r="Y90" s="178"/>
      <c r="Z90" s="178"/>
      <c r="AA90" s="178"/>
      <c r="AB90" s="178"/>
      <c r="AC90" s="178"/>
      <c r="AD90" s="178"/>
      <c r="AE90" s="178"/>
      <c r="AF90" s="178"/>
      <c r="AG90" s="178"/>
      <c r="AH90" s="178"/>
      <c r="AI90" s="178"/>
      <c r="AJ90" s="178"/>
      <c r="AK90" s="178"/>
      <c r="AL90" s="178"/>
      <c r="AM90" s="178"/>
      <c r="AN90" s="178"/>
      <c r="AO90" s="178"/>
      <c r="AP90" s="178"/>
      <c r="AQ90" s="178"/>
      <c r="AR90" s="178" t="str">
        <f>IF('DATA - Follow-Up'!AR90="Relaxed",1,IF('DATA - Follow-Up'!AR90="Rushed",2,IF('DATA - Follow-Up'!AR90="Happy",3,IF('DATA - Follow-Up'!AR90="Tired",4,""))))</f>
        <v/>
      </c>
      <c r="AS90" s="178" t="str">
        <f>IF('DATA - Follow-Up'!AS90="Relaxed",1,IF('DATA - Follow-Up'!AS90="Rushed",2,IF('DATA - Follow-Up'!AS90="Happy",3,IF('DATA - Follow-Up'!AS90="Tired",4,""))))</f>
        <v/>
      </c>
      <c r="AT90" s="178" t="str">
        <f>IF('DATA - Follow-Up'!AT90="less driving",1,IF('DATA - Follow-Up'!AT90="less driving (e.g. more carpooling, walking, cycling, taking public transit, etc.)",1,IF('DATA - Follow-Up'!AT90="not changed",2,IF('DATA - Follow-Up'!AT90="no changed",2,IF('DATA - Follow-Up'!AT90="more driving",3, "")))))</f>
        <v/>
      </c>
      <c r="AU90" s="275"/>
      <c r="AV90" s="275"/>
      <c r="AW90" s="275"/>
      <c r="AX90" s="275"/>
      <c r="AY90" s="275"/>
      <c r="AZ90" s="178" t="str">
        <f>IF('DATA - Follow-Up'!AZ90="less driving",1,IF('DATA - Follow-Up'!AZ90="less driving (e.g. more carpooling, walking, cycling, taking public transit, etc.)",1,IF('DATA - Follow-Up'!AZ90="not changed",2,IF('DATA - Follow-Up'!AZ90="more driving",3,""))))</f>
        <v/>
      </c>
      <c r="BA90" s="178"/>
      <c r="BB90" s="178"/>
      <c r="BC90" s="178"/>
      <c r="BD90" s="178"/>
      <c r="BE90" s="178"/>
      <c r="BF90" s="178" t="str">
        <f>IF('DATA - Follow-Up'!BF90="decreased",1,IF('DATA - Follow-Up'!BF90="not changed",2,IF('DATA - Follow-Up'!BF90="increased",3, "")))</f>
        <v/>
      </c>
      <c r="BG90" s="178"/>
      <c r="BH90" s="178"/>
      <c r="BI90" s="178"/>
      <c r="BJ90" s="178"/>
      <c r="BK90" s="178"/>
      <c r="BL90" s="178"/>
      <c r="BM90" s="178"/>
      <c r="BN90" s="178"/>
      <c r="BO90" s="178"/>
      <c r="BP90" s="178"/>
      <c r="BQ90" s="312" t="str">
        <f>IF('DATA - Follow-Up'!BQ90="Yes",1,IF('DATA - Follow-Up'!BQ90="No",2, ""))</f>
        <v/>
      </c>
      <c r="BR90" s="273"/>
      <c r="BS90" s="180"/>
      <c r="BT90" s="180"/>
    </row>
    <row r="91" spans="1:72" s="132" customFormat="1" ht="15" x14ac:dyDescent="0.3">
      <c r="A91" s="148"/>
      <c r="B91" s="149"/>
      <c r="C91" s="236" t="str">
        <f t="shared" si="1"/>
        <v/>
      </c>
      <c r="D91" s="178" t="str">
        <f>IF('DATA - Follow-Up'!D91="","",'DATA - Follow-Up'!D91)</f>
        <v/>
      </c>
      <c r="E91" s="178" t="str">
        <f>IF('DATA - Follow-Up'!E91="","",'DATA - Follow-Up'!E91)</f>
        <v/>
      </c>
      <c r="F91" s="178" t="str">
        <f>IF('DATA - Follow-Up'!F91="","",'DATA - Follow-Up'!F91)</f>
        <v/>
      </c>
      <c r="G91" s="178" t="str">
        <f>IF('DATA - Follow-Up'!G91="Yes",1,IF('DATA - Follow-Up'!G91="No",2,IF('DATA - Follow-Up'!G91="Not Sure",3, "")))</f>
        <v/>
      </c>
      <c r="H91" s="178" t="str">
        <f>IF('DATA - Follow-Up'!H91="","",INDEX(Codes,MATCH('DATA - Follow-Up'!H91,Modes,0)))</f>
        <v/>
      </c>
      <c r="I91" s="275"/>
      <c r="J91" s="178" t="str">
        <f>IF('DATA - Follow-Up'!J91="","",INDEX(Codes,MATCH('DATA - Follow-Up'!J91,Modes,0)))</f>
        <v/>
      </c>
      <c r="K91" s="178"/>
      <c r="L91" s="178" t="str">
        <f>IF('DATA - Follow-Up'!L91=0,"",IF('DATA - Follow-Up'!L91="","",'DATA - Follow-Up'!L91))</f>
        <v/>
      </c>
      <c r="M91" s="178" t="str">
        <f>IF('DATA - Follow-Up'!M91="Yes",1,IF('DATA - Follow-Up'!M91="No",2, ""))</f>
        <v/>
      </c>
      <c r="N91" s="178" t="str">
        <f>IF('DATA - Follow-Up'!N91="Yes",1,IF('DATA - Follow-Up'!N91="No",2,""))</f>
        <v/>
      </c>
      <c r="O91" s="178" t="str">
        <f>IF('DATA - Follow-Up'!O91="Relaxed",1,IF('DATA - Follow-Up'!O91="Rushed",2,IF('DATA - Follow-Up'!O91="Happy",3,IF('DATA - Follow-Up'!O91="Frustrated",4,IF('DATA - Follow-Up'!O91="Other (please specify)",5,IF('DATA - Follow-Up'!O91="Other",5,""))))))</f>
        <v/>
      </c>
      <c r="P91" s="178"/>
      <c r="Q91" s="178" t="str">
        <f>IF('DATA - Follow-Up'!Q91="","",'DATA - Follow-Up'!Q91)</f>
        <v/>
      </c>
      <c r="R91" s="178" t="str">
        <f>IF('DATA - Follow-Up'!R91="Boy",1,IF('DATA - Follow-Up'!R91="Girl",2, ""))</f>
        <v/>
      </c>
      <c r="S91" s="178" t="str">
        <f>IF('DATA - Follow-Up'!Q91="","", 'DATA - Follow-Up'!S91)</f>
        <v/>
      </c>
      <c r="T91" s="178" t="str">
        <f>IF('DATA - Follow-Up'!T91="Less than 0.5km",1,IF('DATA - Follow-Up'!T91="0.51 to 1.59km",2,IF('DATA - Follow-Up'!T91="1.6 to 3km",3,IF('DATA - Follow-Up'!T91="Over 3km",4,""))))</f>
        <v/>
      </c>
      <c r="U91" s="178" t="str">
        <f>IF('DATA - Follow-Up'!U91="STRONGLY AGREE",1,IF('DATA - Follow-Up'!U91="AGREE",2,IF('DATA - Follow-Up'!U91="DISAGREE",3,IF('DATA - Follow-Up'!U91="STRONGLY DISAGREE",4,""))))</f>
        <v/>
      </c>
      <c r="V91" s="178" t="str">
        <f>IF('DATA - Follow-Up'!V91="Yes",1,IF('DATA - Follow-Up'!V91="No",2,""))</f>
        <v/>
      </c>
      <c r="W91" s="178"/>
      <c r="X91" s="178"/>
      <c r="Y91" s="178"/>
      <c r="Z91" s="178"/>
      <c r="AA91" s="178"/>
      <c r="AB91" s="178"/>
      <c r="AC91" s="178"/>
      <c r="AD91" s="178"/>
      <c r="AE91" s="178"/>
      <c r="AF91" s="178"/>
      <c r="AG91" s="178"/>
      <c r="AH91" s="178"/>
      <c r="AI91" s="178"/>
      <c r="AJ91" s="178"/>
      <c r="AK91" s="178"/>
      <c r="AL91" s="178"/>
      <c r="AM91" s="178"/>
      <c r="AN91" s="178"/>
      <c r="AO91" s="178"/>
      <c r="AP91" s="178"/>
      <c r="AQ91" s="178"/>
      <c r="AR91" s="178" t="str">
        <f>IF('DATA - Follow-Up'!AR91="Relaxed",1,IF('DATA - Follow-Up'!AR91="Rushed",2,IF('DATA - Follow-Up'!AR91="Happy",3,IF('DATA - Follow-Up'!AR91="Tired",4,""))))</f>
        <v/>
      </c>
      <c r="AS91" s="178" t="str">
        <f>IF('DATA - Follow-Up'!AS91="Relaxed",1,IF('DATA - Follow-Up'!AS91="Rushed",2,IF('DATA - Follow-Up'!AS91="Happy",3,IF('DATA - Follow-Up'!AS91="Tired",4,""))))</f>
        <v/>
      </c>
      <c r="AT91" s="178" t="str">
        <f>IF('DATA - Follow-Up'!AT91="less driving",1,IF('DATA - Follow-Up'!AT91="less driving (e.g. more carpooling, walking, cycling, taking public transit, etc.)",1,IF('DATA - Follow-Up'!AT91="not changed",2,IF('DATA - Follow-Up'!AT91="no changed",2,IF('DATA - Follow-Up'!AT91="more driving",3, "")))))</f>
        <v/>
      </c>
      <c r="AU91" s="275"/>
      <c r="AV91" s="275"/>
      <c r="AW91" s="275"/>
      <c r="AX91" s="275"/>
      <c r="AY91" s="275"/>
      <c r="AZ91" s="178" t="str">
        <f>IF('DATA - Follow-Up'!AZ91="less driving",1,IF('DATA - Follow-Up'!AZ91="less driving (e.g. more carpooling, walking, cycling, taking public transit, etc.)",1,IF('DATA - Follow-Up'!AZ91="not changed",2,IF('DATA - Follow-Up'!AZ91="more driving",3,""))))</f>
        <v/>
      </c>
      <c r="BA91" s="178"/>
      <c r="BB91" s="178"/>
      <c r="BC91" s="178"/>
      <c r="BD91" s="178"/>
      <c r="BE91" s="178"/>
      <c r="BF91" s="178" t="str">
        <f>IF('DATA - Follow-Up'!BF91="decreased",1,IF('DATA - Follow-Up'!BF91="not changed",2,IF('DATA - Follow-Up'!BF91="increased",3, "")))</f>
        <v/>
      </c>
      <c r="BG91" s="178"/>
      <c r="BH91" s="178"/>
      <c r="BI91" s="178"/>
      <c r="BJ91" s="178"/>
      <c r="BK91" s="178"/>
      <c r="BL91" s="178"/>
      <c r="BM91" s="178"/>
      <c r="BN91" s="178"/>
      <c r="BO91" s="178"/>
      <c r="BP91" s="178"/>
      <c r="BQ91" s="312" t="str">
        <f>IF('DATA - Follow-Up'!BQ91="Yes",1,IF('DATA - Follow-Up'!BQ91="No",2, ""))</f>
        <v/>
      </c>
      <c r="BR91" s="273"/>
      <c r="BS91" s="180"/>
      <c r="BT91" s="180"/>
    </row>
    <row r="92" spans="1:72" s="132" customFormat="1" ht="15" x14ac:dyDescent="0.3">
      <c r="A92" s="148"/>
      <c r="B92" s="149"/>
      <c r="C92" s="236" t="str">
        <f t="shared" si="1"/>
        <v/>
      </c>
      <c r="D92" s="178" t="str">
        <f>IF('DATA - Follow-Up'!D92="","",'DATA - Follow-Up'!D92)</f>
        <v/>
      </c>
      <c r="E92" s="178" t="str">
        <f>IF('DATA - Follow-Up'!E92="","",'DATA - Follow-Up'!E92)</f>
        <v/>
      </c>
      <c r="F92" s="178" t="str">
        <f>IF('DATA - Follow-Up'!F92="","",'DATA - Follow-Up'!F92)</f>
        <v/>
      </c>
      <c r="G92" s="178" t="str">
        <f>IF('DATA - Follow-Up'!G92="Yes",1,IF('DATA - Follow-Up'!G92="No",2,IF('DATA - Follow-Up'!G92="Not Sure",3, "")))</f>
        <v/>
      </c>
      <c r="H92" s="178" t="str">
        <f>IF('DATA - Follow-Up'!H92="","",INDEX(Codes,MATCH('DATA - Follow-Up'!H92,Modes,0)))</f>
        <v/>
      </c>
      <c r="I92" s="275"/>
      <c r="J92" s="178" t="str">
        <f>IF('DATA - Follow-Up'!J92="","",INDEX(Codes,MATCH('DATA - Follow-Up'!J92,Modes,0)))</f>
        <v/>
      </c>
      <c r="K92" s="178"/>
      <c r="L92" s="178" t="str">
        <f>IF('DATA - Follow-Up'!L92=0,"",IF('DATA - Follow-Up'!L92="","",'DATA - Follow-Up'!L92))</f>
        <v/>
      </c>
      <c r="M92" s="178" t="str">
        <f>IF('DATA - Follow-Up'!M92="Yes",1,IF('DATA - Follow-Up'!M92="No",2, ""))</f>
        <v/>
      </c>
      <c r="N92" s="178" t="str">
        <f>IF('DATA - Follow-Up'!N92="Yes",1,IF('DATA - Follow-Up'!N92="No",2,""))</f>
        <v/>
      </c>
      <c r="O92" s="178" t="str">
        <f>IF('DATA - Follow-Up'!O92="Relaxed",1,IF('DATA - Follow-Up'!O92="Rushed",2,IF('DATA - Follow-Up'!O92="Happy",3,IF('DATA - Follow-Up'!O92="Frustrated",4,IF('DATA - Follow-Up'!O92="Other (please specify)",5,IF('DATA - Follow-Up'!O92="Other",5,""))))))</f>
        <v/>
      </c>
      <c r="P92" s="178"/>
      <c r="Q92" s="178" t="str">
        <f>IF('DATA - Follow-Up'!Q92="","",'DATA - Follow-Up'!Q92)</f>
        <v/>
      </c>
      <c r="R92" s="178" t="str">
        <f>IF('DATA - Follow-Up'!R92="Boy",1,IF('DATA - Follow-Up'!R92="Girl",2, ""))</f>
        <v/>
      </c>
      <c r="S92" s="178" t="str">
        <f>IF('DATA - Follow-Up'!Q92="","", 'DATA - Follow-Up'!S92)</f>
        <v/>
      </c>
      <c r="T92" s="178" t="str">
        <f>IF('DATA - Follow-Up'!T92="Less than 0.5km",1,IF('DATA - Follow-Up'!T92="0.51 to 1.59km",2,IF('DATA - Follow-Up'!T92="1.6 to 3km",3,IF('DATA - Follow-Up'!T92="Over 3km",4,""))))</f>
        <v/>
      </c>
      <c r="U92" s="178" t="str">
        <f>IF('DATA - Follow-Up'!U92="STRONGLY AGREE",1,IF('DATA - Follow-Up'!U92="AGREE",2,IF('DATA - Follow-Up'!U92="DISAGREE",3,IF('DATA - Follow-Up'!U92="STRONGLY DISAGREE",4,""))))</f>
        <v/>
      </c>
      <c r="V92" s="178" t="str">
        <f>IF('DATA - Follow-Up'!V92="Yes",1,IF('DATA - Follow-Up'!V92="No",2,""))</f>
        <v/>
      </c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 t="str">
        <f>IF('DATA - Follow-Up'!AR92="Relaxed",1,IF('DATA - Follow-Up'!AR92="Rushed",2,IF('DATA - Follow-Up'!AR92="Happy",3,IF('DATA - Follow-Up'!AR92="Tired",4,""))))</f>
        <v/>
      </c>
      <c r="AS92" s="178" t="str">
        <f>IF('DATA - Follow-Up'!AS92="Relaxed",1,IF('DATA - Follow-Up'!AS92="Rushed",2,IF('DATA - Follow-Up'!AS92="Happy",3,IF('DATA - Follow-Up'!AS92="Tired",4,""))))</f>
        <v/>
      </c>
      <c r="AT92" s="178" t="str">
        <f>IF('DATA - Follow-Up'!AT92="less driving",1,IF('DATA - Follow-Up'!AT92="less driving (e.g. more carpooling, walking, cycling, taking public transit, etc.)",1,IF('DATA - Follow-Up'!AT92="not changed",2,IF('DATA - Follow-Up'!AT92="no changed",2,IF('DATA - Follow-Up'!AT92="more driving",3, "")))))</f>
        <v/>
      </c>
      <c r="AU92" s="275"/>
      <c r="AV92" s="275"/>
      <c r="AW92" s="275"/>
      <c r="AX92" s="275"/>
      <c r="AY92" s="275"/>
      <c r="AZ92" s="178" t="str">
        <f>IF('DATA - Follow-Up'!AZ92="less driving",1,IF('DATA - Follow-Up'!AZ92="less driving (e.g. more carpooling, walking, cycling, taking public transit, etc.)",1,IF('DATA - Follow-Up'!AZ92="not changed",2,IF('DATA - Follow-Up'!AZ92="more driving",3,""))))</f>
        <v/>
      </c>
      <c r="BA92" s="178"/>
      <c r="BB92" s="178"/>
      <c r="BC92" s="178"/>
      <c r="BD92" s="178"/>
      <c r="BE92" s="178"/>
      <c r="BF92" s="178" t="str">
        <f>IF('DATA - Follow-Up'!BF92="decreased",1,IF('DATA - Follow-Up'!BF92="not changed",2,IF('DATA - Follow-Up'!BF92="increased",3, "")))</f>
        <v/>
      </c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312" t="str">
        <f>IF('DATA - Follow-Up'!BQ92="Yes",1,IF('DATA - Follow-Up'!BQ92="No",2, ""))</f>
        <v/>
      </c>
      <c r="BR92" s="273"/>
      <c r="BS92" s="180"/>
      <c r="BT92" s="180"/>
    </row>
    <row r="93" spans="1:72" s="132" customFormat="1" ht="15" x14ac:dyDescent="0.3">
      <c r="A93" s="148"/>
      <c r="B93" s="149"/>
      <c r="C93" s="236" t="str">
        <f t="shared" si="1"/>
        <v/>
      </c>
      <c r="D93" s="178" t="str">
        <f>IF('DATA - Follow-Up'!D93="","",'DATA - Follow-Up'!D93)</f>
        <v/>
      </c>
      <c r="E93" s="178" t="str">
        <f>IF('DATA - Follow-Up'!E93="","",'DATA - Follow-Up'!E93)</f>
        <v/>
      </c>
      <c r="F93" s="178" t="str">
        <f>IF('DATA - Follow-Up'!F93="","",'DATA - Follow-Up'!F93)</f>
        <v/>
      </c>
      <c r="G93" s="178" t="str">
        <f>IF('DATA - Follow-Up'!G93="Yes",1,IF('DATA - Follow-Up'!G93="No",2,IF('DATA - Follow-Up'!G93="Not Sure",3, "")))</f>
        <v/>
      </c>
      <c r="H93" s="178" t="str">
        <f>IF('DATA - Follow-Up'!H93="","",INDEX(Codes,MATCH('DATA - Follow-Up'!H93,Modes,0)))</f>
        <v/>
      </c>
      <c r="I93" s="275"/>
      <c r="J93" s="178" t="str">
        <f>IF('DATA - Follow-Up'!J93="","",INDEX(Codes,MATCH('DATA - Follow-Up'!J93,Modes,0)))</f>
        <v/>
      </c>
      <c r="K93" s="178"/>
      <c r="L93" s="178" t="str">
        <f>IF('DATA - Follow-Up'!L93=0,"",IF('DATA - Follow-Up'!L93="","",'DATA - Follow-Up'!L93))</f>
        <v/>
      </c>
      <c r="M93" s="178" t="str">
        <f>IF('DATA - Follow-Up'!M93="Yes",1,IF('DATA - Follow-Up'!M93="No",2, ""))</f>
        <v/>
      </c>
      <c r="N93" s="178" t="str">
        <f>IF('DATA - Follow-Up'!N93="Yes",1,IF('DATA - Follow-Up'!N93="No",2,""))</f>
        <v/>
      </c>
      <c r="O93" s="178" t="str">
        <f>IF('DATA - Follow-Up'!O93="Relaxed",1,IF('DATA - Follow-Up'!O93="Rushed",2,IF('DATA - Follow-Up'!O93="Happy",3,IF('DATA - Follow-Up'!O93="Frustrated",4,IF('DATA - Follow-Up'!O93="Other (please specify)",5,IF('DATA - Follow-Up'!O93="Other",5,""))))))</f>
        <v/>
      </c>
      <c r="P93" s="178"/>
      <c r="Q93" s="178" t="str">
        <f>IF('DATA - Follow-Up'!Q93="","",'DATA - Follow-Up'!Q93)</f>
        <v/>
      </c>
      <c r="R93" s="178" t="str">
        <f>IF('DATA - Follow-Up'!R93="Boy",1,IF('DATA - Follow-Up'!R93="Girl",2, ""))</f>
        <v/>
      </c>
      <c r="S93" s="178" t="str">
        <f>IF('DATA - Follow-Up'!Q93="","", 'DATA - Follow-Up'!S93)</f>
        <v/>
      </c>
      <c r="T93" s="178" t="str">
        <f>IF('DATA - Follow-Up'!T93="Less than 0.5km",1,IF('DATA - Follow-Up'!T93="0.51 to 1.59km",2,IF('DATA - Follow-Up'!T93="1.6 to 3km",3,IF('DATA - Follow-Up'!T93="Over 3km",4,""))))</f>
        <v/>
      </c>
      <c r="U93" s="178" t="str">
        <f>IF('DATA - Follow-Up'!U93="STRONGLY AGREE",1,IF('DATA - Follow-Up'!U93="AGREE",2,IF('DATA - Follow-Up'!U93="DISAGREE",3,IF('DATA - Follow-Up'!U93="STRONGLY DISAGREE",4,""))))</f>
        <v/>
      </c>
      <c r="V93" s="178" t="str">
        <f>IF('DATA - Follow-Up'!V93="Yes",1,IF('DATA - Follow-Up'!V93="No",2,""))</f>
        <v/>
      </c>
      <c r="W93" s="178"/>
      <c r="X93" s="178"/>
      <c r="Y93" s="178"/>
      <c r="Z93" s="178"/>
      <c r="AA93" s="178"/>
      <c r="AB93" s="178"/>
      <c r="AC93" s="178"/>
      <c r="AD93" s="178"/>
      <c r="AE93" s="178"/>
      <c r="AF93" s="178"/>
      <c r="AG93" s="178"/>
      <c r="AH93" s="178"/>
      <c r="AI93" s="178"/>
      <c r="AJ93" s="178"/>
      <c r="AK93" s="178"/>
      <c r="AL93" s="178"/>
      <c r="AM93" s="178"/>
      <c r="AN93" s="178"/>
      <c r="AO93" s="178"/>
      <c r="AP93" s="178"/>
      <c r="AQ93" s="178"/>
      <c r="AR93" s="178" t="str">
        <f>IF('DATA - Follow-Up'!AR93="Relaxed",1,IF('DATA - Follow-Up'!AR93="Rushed",2,IF('DATA - Follow-Up'!AR93="Happy",3,IF('DATA - Follow-Up'!AR93="Tired",4,""))))</f>
        <v/>
      </c>
      <c r="AS93" s="178" t="str">
        <f>IF('DATA - Follow-Up'!AS93="Relaxed",1,IF('DATA - Follow-Up'!AS93="Rushed",2,IF('DATA - Follow-Up'!AS93="Happy",3,IF('DATA - Follow-Up'!AS93="Tired",4,""))))</f>
        <v/>
      </c>
      <c r="AT93" s="178" t="str">
        <f>IF('DATA - Follow-Up'!AT93="less driving",1,IF('DATA - Follow-Up'!AT93="less driving (e.g. more carpooling, walking, cycling, taking public transit, etc.)",1,IF('DATA - Follow-Up'!AT93="not changed",2,IF('DATA - Follow-Up'!AT93="no changed",2,IF('DATA - Follow-Up'!AT93="more driving",3, "")))))</f>
        <v/>
      </c>
      <c r="AU93" s="275"/>
      <c r="AV93" s="275"/>
      <c r="AW93" s="275"/>
      <c r="AX93" s="275"/>
      <c r="AY93" s="275"/>
      <c r="AZ93" s="178" t="str">
        <f>IF('DATA - Follow-Up'!AZ93="less driving",1,IF('DATA - Follow-Up'!AZ93="less driving (e.g. more carpooling, walking, cycling, taking public transit, etc.)",1,IF('DATA - Follow-Up'!AZ93="not changed",2,IF('DATA - Follow-Up'!AZ93="more driving",3,""))))</f>
        <v/>
      </c>
      <c r="BA93" s="178"/>
      <c r="BB93" s="178"/>
      <c r="BC93" s="178"/>
      <c r="BD93" s="178"/>
      <c r="BE93" s="178"/>
      <c r="BF93" s="178" t="str">
        <f>IF('DATA - Follow-Up'!BF93="decreased",1,IF('DATA - Follow-Up'!BF93="not changed",2,IF('DATA - Follow-Up'!BF93="increased",3, "")))</f>
        <v/>
      </c>
      <c r="BG93" s="178"/>
      <c r="BH93" s="178"/>
      <c r="BI93" s="178"/>
      <c r="BJ93" s="178"/>
      <c r="BK93" s="178"/>
      <c r="BL93" s="178"/>
      <c r="BM93" s="178"/>
      <c r="BN93" s="178"/>
      <c r="BO93" s="178"/>
      <c r="BP93" s="178"/>
      <c r="BQ93" s="312" t="str">
        <f>IF('DATA - Follow-Up'!BQ93="Yes",1,IF('DATA - Follow-Up'!BQ93="No",2, ""))</f>
        <v/>
      </c>
      <c r="BR93" s="273"/>
      <c r="BS93" s="180"/>
      <c r="BT93" s="180"/>
    </row>
    <row r="94" spans="1:72" s="132" customFormat="1" ht="15" x14ac:dyDescent="0.3">
      <c r="A94" s="148"/>
      <c r="B94" s="149"/>
      <c r="C94" s="236" t="str">
        <f t="shared" si="1"/>
        <v/>
      </c>
      <c r="D94" s="178" t="str">
        <f>IF('DATA - Follow-Up'!D94="","",'DATA - Follow-Up'!D94)</f>
        <v/>
      </c>
      <c r="E94" s="178" t="str">
        <f>IF('DATA - Follow-Up'!E94="","",'DATA - Follow-Up'!E94)</f>
        <v/>
      </c>
      <c r="F94" s="178" t="str">
        <f>IF('DATA - Follow-Up'!F94="","",'DATA - Follow-Up'!F94)</f>
        <v/>
      </c>
      <c r="G94" s="178" t="str">
        <f>IF('DATA - Follow-Up'!G94="Yes",1,IF('DATA - Follow-Up'!G94="No",2,IF('DATA - Follow-Up'!G94="Not Sure",3, "")))</f>
        <v/>
      </c>
      <c r="H94" s="178" t="str">
        <f>IF('DATA - Follow-Up'!H94="","",INDEX(Codes,MATCH('DATA - Follow-Up'!H94,Modes,0)))</f>
        <v/>
      </c>
      <c r="I94" s="275"/>
      <c r="J94" s="178" t="str">
        <f>IF('DATA - Follow-Up'!J94="","",INDEX(Codes,MATCH('DATA - Follow-Up'!J94,Modes,0)))</f>
        <v/>
      </c>
      <c r="K94" s="178"/>
      <c r="L94" s="178" t="str">
        <f>IF('DATA - Follow-Up'!L94=0,"",IF('DATA - Follow-Up'!L94="","",'DATA - Follow-Up'!L94))</f>
        <v/>
      </c>
      <c r="M94" s="178" t="str">
        <f>IF('DATA - Follow-Up'!M94="Yes",1,IF('DATA - Follow-Up'!M94="No",2, ""))</f>
        <v/>
      </c>
      <c r="N94" s="178" t="str">
        <f>IF('DATA - Follow-Up'!N94="Yes",1,IF('DATA - Follow-Up'!N94="No",2,""))</f>
        <v/>
      </c>
      <c r="O94" s="178" t="str">
        <f>IF('DATA - Follow-Up'!O94="Relaxed",1,IF('DATA - Follow-Up'!O94="Rushed",2,IF('DATA - Follow-Up'!O94="Happy",3,IF('DATA - Follow-Up'!O94="Frustrated",4,IF('DATA - Follow-Up'!O94="Other (please specify)",5,IF('DATA - Follow-Up'!O94="Other",5,""))))))</f>
        <v/>
      </c>
      <c r="P94" s="178"/>
      <c r="Q94" s="178" t="str">
        <f>IF('DATA - Follow-Up'!Q94="","",'DATA - Follow-Up'!Q94)</f>
        <v/>
      </c>
      <c r="R94" s="178" t="str">
        <f>IF('DATA - Follow-Up'!R94="Boy",1,IF('DATA - Follow-Up'!R94="Girl",2, ""))</f>
        <v/>
      </c>
      <c r="S94" s="178" t="str">
        <f>IF('DATA - Follow-Up'!Q94="","", 'DATA - Follow-Up'!S94)</f>
        <v/>
      </c>
      <c r="T94" s="178" t="str">
        <f>IF('DATA - Follow-Up'!T94="Less than 0.5km",1,IF('DATA - Follow-Up'!T94="0.51 to 1.59km",2,IF('DATA - Follow-Up'!T94="1.6 to 3km",3,IF('DATA - Follow-Up'!T94="Over 3km",4,""))))</f>
        <v/>
      </c>
      <c r="U94" s="178" t="str">
        <f>IF('DATA - Follow-Up'!U94="STRONGLY AGREE",1,IF('DATA - Follow-Up'!U94="AGREE",2,IF('DATA - Follow-Up'!U94="DISAGREE",3,IF('DATA - Follow-Up'!U94="STRONGLY DISAGREE",4,""))))</f>
        <v/>
      </c>
      <c r="V94" s="178" t="str">
        <f>IF('DATA - Follow-Up'!V94="Yes",1,IF('DATA - Follow-Up'!V94="No",2,""))</f>
        <v/>
      </c>
      <c r="W94" s="178"/>
      <c r="X94" s="178"/>
      <c r="Y94" s="178"/>
      <c r="Z94" s="178"/>
      <c r="AA94" s="178"/>
      <c r="AB94" s="178"/>
      <c r="AC94" s="178"/>
      <c r="AD94" s="178"/>
      <c r="AE94" s="178"/>
      <c r="AF94" s="178"/>
      <c r="AG94" s="178"/>
      <c r="AH94" s="178"/>
      <c r="AI94" s="178"/>
      <c r="AJ94" s="178"/>
      <c r="AK94" s="178"/>
      <c r="AL94" s="178"/>
      <c r="AM94" s="178"/>
      <c r="AN94" s="178"/>
      <c r="AO94" s="178"/>
      <c r="AP94" s="178"/>
      <c r="AQ94" s="178"/>
      <c r="AR94" s="178" t="str">
        <f>IF('DATA - Follow-Up'!AR94="Relaxed",1,IF('DATA - Follow-Up'!AR94="Rushed",2,IF('DATA - Follow-Up'!AR94="Happy",3,IF('DATA - Follow-Up'!AR94="Tired",4,""))))</f>
        <v/>
      </c>
      <c r="AS94" s="178" t="str">
        <f>IF('DATA - Follow-Up'!AS94="Relaxed",1,IF('DATA - Follow-Up'!AS94="Rushed",2,IF('DATA - Follow-Up'!AS94="Happy",3,IF('DATA - Follow-Up'!AS94="Tired",4,""))))</f>
        <v/>
      </c>
      <c r="AT94" s="178" t="str">
        <f>IF('DATA - Follow-Up'!AT94="less driving",1,IF('DATA - Follow-Up'!AT94="less driving (e.g. more carpooling, walking, cycling, taking public transit, etc.)",1,IF('DATA - Follow-Up'!AT94="not changed",2,IF('DATA - Follow-Up'!AT94="no changed",2,IF('DATA - Follow-Up'!AT94="more driving",3, "")))))</f>
        <v/>
      </c>
      <c r="AU94" s="275"/>
      <c r="AV94" s="275"/>
      <c r="AW94" s="275"/>
      <c r="AX94" s="275"/>
      <c r="AY94" s="275"/>
      <c r="AZ94" s="178" t="str">
        <f>IF('DATA - Follow-Up'!AZ94="less driving",1,IF('DATA - Follow-Up'!AZ94="less driving (e.g. more carpooling, walking, cycling, taking public transit, etc.)",1,IF('DATA - Follow-Up'!AZ94="not changed",2,IF('DATA - Follow-Up'!AZ94="more driving",3,""))))</f>
        <v/>
      </c>
      <c r="BA94" s="178"/>
      <c r="BB94" s="178"/>
      <c r="BC94" s="178"/>
      <c r="BD94" s="178"/>
      <c r="BE94" s="178"/>
      <c r="BF94" s="178" t="str">
        <f>IF('DATA - Follow-Up'!BF94="decreased",1,IF('DATA - Follow-Up'!BF94="not changed",2,IF('DATA - Follow-Up'!BF94="increased",3, "")))</f>
        <v/>
      </c>
      <c r="BG94" s="178"/>
      <c r="BH94" s="178"/>
      <c r="BI94" s="178"/>
      <c r="BJ94" s="178"/>
      <c r="BK94" s="178"/>
      <c r="BL94" s="178"/>
      <c r="BM94" s="178"/>
      <c r="BN94" s="178"/>
      <c r="BO94" s="178"/>
      <c r="BP94" s="178"/>
      <c r="BQ94" s="312" t="str">
        <f>IF('DATA - Follow-Up'!BQ94="Yes",1,IF('DATA - Follow-Up'!BQ94="No",2, ""))</f>
        <v/>
      </c>
      <c r="BR94" s="273"/>
      <c r="BS94" s="180"/>
      <c r="BT94" s="180"/>
    </row>
    <row r="95" spans="1:72" s="132" customFormat="1" ht="15" x14ac:dyDescent="0.3">
      <c r="A95" s="148"/>
      <c r="B95" s="149"/>
      <c r="C95" s="236" t="str">
        <f t="shared" si="1"/>
        <v/>
      </c>
      <c r="D95" s="178" t="str">
        <f>IF('DATA - Follow-Up'!D95="","",'DATA - Follow-Up'!D95)</f>
        <v/>
      </c>
      <c r="E95" s="178" t="str">
        <f>IF('DATA - Follow-Up'!E95="","",'DATA - Follow-Up'!E95)</f>
        <v/>
      </c>
      <c r="F95" s="178" t="str">
        <f>IF('DATA - Follow-Up'!F95="","",'DATA - Follow-Up'!F95)</f>
        <v/>
      </c>
      <c r="G95" s="178" t="str">
        <f>IF('DATA - Follow-Up'!G95="Yes",1,IF('DATA - Follow-Up'!G95="No",2,IF('DATA - Follow-Up'!G95="Not Sure",3, "")))</f>
        <v/>
      </c>
      <c r="H95" s="178" t="str">
        <f>IF('DATA - Follow-Up'!H95="","",INDEX(Codes,MATCH('DATA - Follow-Up'!H95,Modes,0)))</f>
        <v/>
      </c>
      <c r="I95" s="275"/>
      <c r="J95" s="178" t="str">
        <f>IF('DATA - Follow-Up'!J95="","",INDEX(Codes,MATCH('DATA - Follow-Up'!J95,Modes,0)))</f>
        <v/>
      </c>
      <c r="K95" s="178"/>
      <c r="L95" s="178" t="str">
        <f>IF('DATA - Follow-Up'!L95=0,"",IF('DATA - Follow-Up'!L95="","",'DATA - Follow-Up'!L95))</f>
        <v/>
      </c>
      <c r="M95" s="178" t="str">
        <f>IF('DATA - Follow-Up'!M95="Yes",1,IF('DATA - Follow-Up'!M95="No",2, ""))</f>
        <v/>
      </c>
      <c r="N95" s="178" t="str">
        <f>IF('DATA - Follow-Up'!N95="Yes",1,IF('DATA - Follow-Up'!N95="No",2,""))</f>
        <v/>
      </c>
      <c r="O95" s="178" t="str">
        <f>IF('DATA - Follow-Up'!O95="Relaxed",1,IF('DATA - Follow-Up'!O95="Rushed",2,IF('DATA - Follow-Up'!O95="Happy",3,IF('DATA - Follow-Up'!O95="Frustrated",4,IF('DATA - Follow-Up'!O95="Other (please specify)",5,IF('DATA - Follow-Up'!O95="Other",5,""))))))</f>
        <v/>
      </c>
      <c r="P95" s="178"/>
      <c r="Q95" s="178" t="str">
        <f>IF('DATA - Follow-Up'!Q95="","",'DATA - Follow-Up'!Q95)</f>
        <v/>
      </c>
      <c r="R95" s="178" t="str">
        <f>IF('DATA - Follow-Up'!R95="Boy",1,IF('DATA - Follow-Up'!R95="Girl",2, ""))</f>
        <v/>
      </c>
      <c r="S95" s="178" t="str">
        <f>IF('DATA - Follow-Up'!Q95="","", 'DATA - Follow-Up'!S95)</f>
        <v/>
      </c>
      <c r="T95" s="178" t="str">
        <f>IF('DATA - Follow-Up'!T95="Less than 0.5km",1,IF('DATA - Follow-Up'!T95="0.51 to 1.59km",2,IF('DATA - Follow-Up'!T95="1.6 to 3km",3,IF('DATA - Follow-Up'!T95="Over 3km",4,""))))</f>
        <v/>
      </c>
      <c r="U95" s="178" t="str">
        <f>IF('DATA - Follow-Up'!U95="STRONGLY AGREE",1,IF('DATA - Follow-Up'!U95="AGREE",2,IF('DATA - Follow-Up'!U95="DISAGREE",3,IF('DATA - Follow-Up'!U95="STRONGLY DISAGREE",4,""))))</f>
        <v/>
      </c>
      <c r="V95" s="178" t="str">
        <f>IF('DATA - Follow-Up'!V95="Yes",1,IF('DATA - Follow-Up'!V95="No",2,""))</f>
        <v/>
      </c>
      <c r="W95" s="178"/>
      <c r="X95" s="178"/>
      <c r="Y95" s="178"/>
      <c r="Z95" s="178"/>
      <c r="AA95" s="178"/>
      <c r="AB95" s="178"/>
      <c r="AC95" s="178"/>
      <c r="AD95" s="178"/>
      <c r="AE95" s="178"/>
      <c r="AF95" s="178"/>
      <c r="AG95" s="178"/>
      <c r="AH95" s="178"/>
      <c r="AI95" s="178"/>
      <c r="AJ95" s="178"/>
      <c r="AK95" s="178"/>
      <c r="AL95" s="178"/>
      <c r="AM95" s="178"/>
      <c r="AN95" s="178"/>
      <c r="AO95" s="178"/>
      <c r="AP95" s="178"/>
      <c r="AQ95" s="178"/>
      <c r="AR95" s="178" t="str">
        <f>IF('DATA - Follow-Up'!AR95="Relaxed",1,IF('DATA - Follow-Up'!AR95="Rushed",2,IF('DATA - Follow-Up'!AR95="Happy",3,IF('DATA - Follow-Up'!AR95="Tired",4,""))))</f>
        <v/>
      </c>
      <c r="AS95" s="178" t="str">
        <f>IF('DATA - Follow-Up'!AS95="Relaxed",1,IF('DATA - Follow-Up'!AS95="Rushed",2,IF('DATA - Follow-Up'!AS95="Happy",3,IF('DATA - Follow-Up'!AS95="Tired",4,""))))</f>
        <v/>
      </c>
      <c r="AT95" s="178" t="str">
        <f>IF('DATA - Follow-Up'!AT95="less driving",1,IF('DATA - Follow-Up'!AT95="less driving (e.g. more carpooling, walking, cycling, taking public transit, etc.)",1,IF('DATA - Follow-Up'!AT95="not changed",2,IF('DATA - Follow-Up'!AT95="no changed",2,IF('DATA - Follow-Up'!AT95="more driving",3, "")))))</f>
        <v/>
      </c>
      <c r="AU95" s="275"/>
      <c r="AV95" s="275"/>
      <c r="AW95" s="275"/>
      <c r="AX95" s="275"/>
      <c r="AY95" s="275"/>
      <c r="AZ95" s="178" t="str">
        <f>IF('DATA - Follow-Up'!AZ95="less driving",1,IF('DATA - Follow-Up'!AZ95="less driving (e.g. more carpooling, walking, cycling, taking public transit, etc.)",1,IF('DATA - Follow-Up'!AZ95="not changed",2,IF('DATA - Follow-Up'!AZ95="more driving",3,""))))</f>
        <v/>
      </c>
      <c r="BA95" s="178"/>
      <c r="BB95" s="178"/>
      <c r="BC95" s="178"/>
      <c r="BD95" s="178"/>
      <c r="BE95" s="178"/>
      <c r="BF95" s="178" t="str">
        <f>IF('DATA - Follow-Up'!BF95="decreased",1,IF('DATA - Follow-Up'!BF95="not changed",2,IF('DATA - Follow-Up'!BF95="increased",3, "")))</f>
        <v/>
      </c>
      <c r="BG95" s="178"/>
      <c r="BH95" s="178"/>
      <c r="BI95" s="178"/>
      <c r="BJ95" s="178"/>
      <c r="BK95" s="178"/>
      <c r="BL95" s="178"/>
      <c r="BM95" s="178"/>
      <c r="BN95" s="178"/>
      <c r="BO95" s="178"/>
      <c r="BP95" s="178"/>
      <c r="BQ95" s="312" t="str">
        <f>IF('DATA - Follow-Up'!BQ95="Yes",1,IF('DATA - Follow-Up'!BQ95="No",2, ""))</f>
        <v/>
      </c>
      <c r="BR95" s="273"/>
      <c r="BS95" s="180"/>
      <c r="BT95" s="180"/>
    </row>
    <row r="96" spans="1:72" s="132" customFormat="1" ht="15" x14ac:dyDescent="0.3">
      <c r="A96" s="148"/>
      <c r="B96" s="149"/>
      <c r="C96" s="236" t="str">
        <f t="shared" si="1"/>
        <v/>
      </c>
      <c r="D96" s="178" t="str">
        <f>IF('DATA - Follow-Up'!D96="","",'DATA - Follow-Up'!D96)</f>
        <v/>
      </c>
      <c r="E96" s="178" t="str">
        <f>IF('DATA - Follow-Up'!E96="","",'DATA - Follow-Up'!E96)</f>
        <v/>
      </c>
      <c r="F96" s="178" t="str">
        <f>IF('DATA - Follow-Up'!F96="","",'DATA - Follow-Up'!F96)</f>
        <v/>
      </c>
      <c r="G96" s="178" t="str">
        <f>IF('DATA - Follow-Up'!G96="Yes",1,IF('DATA - Follow-Up'!G96="No",2,IF('DATA - Follow-Up'!G96="Not Sure",3, "")))</f>
        <v/>
      </c>
      <c r="H96" s="178" t="str">
        <f>IF('DATA - Follow-Up'!H96="","",INDEX(Codes,MATCH('DATA - Follow-Up'!H96,Modes,0)))</f>
        <v/>
      </c>
      <c r="I96" s="275"/>
      <c r="J96" s="178" t="str">
        <f>IF('DATA - Follow-Up'!J96="","",INDEX(Codes,MATCH('DATA - Follow-Up'!J96,Modes,0)))</f>
        <v/>
      </c>
      <c r="K96" s="178"/>
      <c r="L96" s="178" t="str">
        <f>IF('DATA - Follow-Up'!L96=0,"",IF('DATA - Follow-Up'!L96="","",'DATA - Follow-Up'!L96))</f>
        <v/>
      </c>
      <c r="M96" s="178" t="str">
        <f>IF('DATA - Follow-Up'!M96="Yes",1,IF('DATA - Follow-Up'!M96="No",2, ""))</f>
        <v/>
      </c>
      <c r="N96" s="178" t="str">
        <f>IF('DATA - Follow-Up'!N96="Yes",1,IF('DATA - Follow-Up'!N96="No",2,""))</f>
        <v/>
      </c>
      <c r="O96" s="178" t="str">
        <f>IF('DATA - Follow-Up'!O96="Relaxed",1,IF('DATA - Follow-Up'!O96="Rushed",2,IF('DATA - Follow-Up'!O96="Happy",3,IF('DATA - Follow-Up'!O96="Frustrated",4,IF('DATA - Follow-Up'!O96="Other (please specify)",5,IF('DATA - Follow-Up'!O96="Other",5,""))))))</f>
        <v/>
      </c>
      <c r="P96" s="178"/>
      <c r="Q96" s="178" t="str">
        <f>IF('DATA - Follow-Up'!Q96="","",'DATA - Follow-Up'!Q96)</f>
        <v/>
      </c>
      <c r="R96" s="178" t="str">
        <f>IF('DATA - Follow-Up'!R96="Boy",1,IF('DATA - Follow-Up'!R96="Girl",2, ""))</f>
        <v/>
      </c>
      <c r="S96" s="178" t="str">
        <f>IF('DATA - Follow-Up'!Q96="","", 'DATA - Follow-Up'!S96)</f>
        <v/>
      </c>
      <c r="T96" s="178" t="str">
        <f>IF('DATA - Follow-Up'!T96="Less than 0.5km",1,IF('DATA - Follow-Up'!T96="0.51 to 1.59km",2,IF('DATA - Follow-Up'!T96="1.6 to 3km",3,IF('DATA - Follow-Up'!T96="Over 3km",4,""))))</f>
        <v/>
      </c>
      <c r="U96" s="178" t="str">
        <f>IF('DATA - Follow-Up'!U96="STRONGLY AGREE",1,IF('DATA - Follow-Up'!U96="AGREE",2,IF('DATA - Follow-Up'!U96="DISAGREE",3,IF('DATA - Follow-Up'!U96="STRONGLY DISAGREE",4,""))))</f>
        <v/>
      </c>
      <c r="V96" s="178" t="str">
        <f>IF('DATA - Follow-Up'!V96="Yes",1,IF('DATA - Follow-Up'!V96="No",2,""))</f>
        <v/>
      </c>
      <c r="W96" s="178"/>
      <c r="X96" s="178"/>
      <c r="Y96" s="178"/>
      <c r="Z96" s="178"/>
      <c r="AA96" s="178"/>
      <c r="AB96" s="178"/>
      <c r="AC96" s="178"/>
      <c r="AD96" s="178"/>
      <c r="AE96" s="178"/>
      <c r="AF96" s="178"/>
      <c r="AG96" s="178"/>
      <c r="AH96" s="178"/>
      <c r="AI96" s="178"/>
      <c r="AJ96" s="178"/>
      <c r="AK96" s="178"/>
      <c r="AL96" s="178"/>
      <c r="AM96" s="178"/>
      <c r="AN96" s="178"/>
      <c r="AO96" s="178"/>
      <c r="AP96" s="178"/>
      <c r="AQ96" s="178"/>
      <c r="AR96" s="178" t="str">
        <f>IF('DATA - Follow-Up'!AR96="Relaxed",1,IF('DATA - Follow-Up'!AR96="Rushed",2,IF('DATA - Follow-Up'!AR96="Happy",3,IF('DATA - Follow-Up'!AR96="Tired",4,""))))</f>
        <v/>
      </c>
      <c r="AS96" s="178" t="str">
        <f>IF('DATA - Follow-Up'!AS96="Relaxed",1,IF('DATA - Follow-Up'!AS96="Rushed",2,IF('DATA - Follow-Up'!AS96="Happy",3,IF('DATA - Follow-Up'!AS96="Tired",4,""))))</f>
        <v/>
      </c>
      <c r="AT96" s="178" t="str">
        <f>IF('DATA - Follow-Up'!AT96="less driving",1,IF('DATA - Follow-Up'!AT96="less driving (e.g. more carpooling, walking, cycling, taking public transit, etc.)",1,IF('DATA - Follow-Up'!AT96="not changed",2,IF('DATA - Follow-Up'!AT96="no changed",2,IF('DATA - Follow-Up'!AT96="more driving",3, "")))))</f>
        <v/>
      </c>
      <c r="AU96" s="275"/>
      <c r="AV96" s="275"/>
      <c r="AW96" s="275"/>
      <c r="AX96" s="275"/>
      <c r="AY96" s="275"/>
      <c r="AZ96" s="178" t="str">
        <f>IF('DATA - Follow-Up'!AZ96="less driving",1,IF('DATA - Follow-Up'!AZ96="less driving (e.g. more carpooling, walking, cycling, taking public transit, etc.)",1,IF('DATA - Follow-Up'!AZ96="not changed",2,IF('DATA - Follow-Up'!AZ96="more driving",3,""))))</f>
        <v/>
      </c>
      <c r="BA96" s="178"/>
      <c r="BB96" s="178"/>
      <c r="BC96" s="178"/>
      <c r="BD96" s="178"/>
      <c r="BE96" s="178"/>
      <c r="BF96" s="178" t="str">
        <f>IF('DATA - Follow-Up'!BF96="decreased",1,IF('DATA - Follow-Up'!BF96="not changed",2,IF('DATA - Follow-Up'!BF96="increased",3, "")))</f>
        <v/>
      </c>
      <c r="BG96" s="178"/>
      <c r="BH96" s="178"/>
      <c r="BI96" s="178"/>
      <c r="BJ96" s="178"/>
      <c r="BK96" s="178"/>
      <c r="BL96" s="178"/>
      <c r="BM96" s="178"/>
      <c r="BN96" s="178"/>
      <c r="BO96" s="178"/>
      <c r="BP96" s="178"/>
      <c r="BQ96" s="312" t="str">
        <f>IF('DATA - Follow-Up'!BQ96="Yes",1,IF('DATA - Follow-Up'!BQ96="No",2, ""))</f>
        <v/>
      </c>
      <c r="BR96" s="273"/>
      <c r="BS96" s="180"/>
      <c r="BT96" s="180"/>
    </row>
    <row r="97" spans="1:72" s="132" customFormat="1" ht="15" x14ac:dyDescent="0.3">
      <c r="A97" s="148"/>
      <c r="B97" s="149"/>
      <c r="C97" s="236" t="str">
        <f t="shared" si="1"/>
        <v/>
      </c>
      <c r="D97" s="178" t="str">
        <f>IF('DATA - Follow-Up'!D97="","",'DATA - Follow-Up'!D97)</f>
        <v/>
      </c>
      <c r="E97" s="178" t="str">
        <f>IF('DATA - Follow-Up'!E97="","",'DATA - Follow-Up'!E97)</f>
        <v/>
      </c>
      <c r="F97" s="178" t="str">
        <f>IF('DATA - Follow-Up'!F97="","",'DATA - Follow-Up'!F97)</f>
        <v/>
      </c>
      <c r="G97" s="178" t="str">
        <f>IF('DATA - Follow-Up'!G97="Yes",1,IF('DATA - Follow-Up'!G97="No",2,IF('DATA - Follow-Up'!G97="Not Sure",3, "")))</f>
        <v/>
      </c>
      <c r="H97" s="178" t="str">
        <f>IF('DATA - Follow-Up'!H97="","",INDEX(Codes,MATCH('DATA - Follow-Up'!H97,Modes,0)))</f>
        <v/>
      </c>
      <c r="I97" s="275"/>
      <c r="J97" s="178" t="str">
        <f>IF('DATA - Follow-Up'!J97="","",INDEX(Codes,MATCH('DATA - Follow-Up'!J97,Modes,0)))</f>
        <v/>
      </c>
      <c r="K97" s="178"/>
      <c r="L97" s="178" t="str">
        <f>IF('DATA - Follow-Up'!L97=0,"",IF('DATA - Follow-Up'!L97="","",'DATA - Follow-Up'!L97))</f>
        <v/>
      </c>
      <c r="M97" s="178" t="str">
        <f>IF('DATA - Follow-Up'!M97="Yes",1,IF('DATA - Follow-Up'!M97="No",2, ""))</f>
        <v/>
      </c>
      <c r="N97" s="178" t="str">
        <f>IF('DATA - Follow-Up'!N97="Yes",1,IF('DATA - Follow-Up'!N97="No",2,""))</f>
        <v/>
      </c>
      <c r="O97" s="178" t="str">
        <f>IF('DATA - Follow-Up'!O97="Relaxed",1,IF('DATA - Follow-Up'!O97="Rushed",2,IF('DATA - Follow-Up'!O97="Happy",3,IF('DATA - Follow-Up'!O97="Frustrated",4,IF('DATA - Follow-Up'!O97="Other (please specify)",5,IF('DATA - Follow-Up'!O97="Other",5,""))))))</f>
        <v/>
      </c>
      <c r="P97" s="178"/>
      <c r="Q97" s="178" t="str">
        <f>IF('DATA - Follow-Up'!Q97="","",'DATA - Follow-Up'!Q97)</f>
        <v/>
      </c>
      <c r="R97" s="178" t="str">
        <f>IF('DATA - Follow-Up'!R97="Boy",1,IF('DATA - Follow-Up'!R97="Girl",2, ""))</f>
        <v/>
      </c>
      <c r="S97" s="178" t="str">
        <f>IF('DATA - Follow-Up'!Q97="","", 'DATA - Follow-Up'!S97)</f>
        <v/>
      </c>
      <c r="T97" s="178" t="str">
        <f>IF('DATA - Follow-Up'!T97="Less than 0.5km",1,IF('DATA - Follow-Up'!T97="0.51 to 1.59km",2,IF('DATA - Follow-Up'!T97="1.6 to 3km",3,IF('DATA - Follow-Up'!T97="Over 3km",4,""))))</f>
        <v/>
      </c>
      <c r="U97" s="178" t="str">
        <f>IF('DATA - Follow-Up'!U97="STRONGLY AGREE",1,IF('DATA - Follow-Up'!U97="AGREE",2,IF('DATA - Follow-Up'!U97="DISAGREE",3,IF('DATA - Follow-Up'!U97="STRONGLY DISAGREE",4,""))))</f>
        <v/>
      </c>
      <c r="V97" s="178" t="str">
        <f>IF('DATA - Follow-Up'!V97="Yes",1,IF('DATA - Follow-Up'!V97="No",2,""))</f>
        <v/>
      </c>
      <c r="W97" s="178"/>
      <c r="X97" s="178"/>
      <c r="Y97" s="178"/>
      <c r="Z97" s="178"/>
      <c r="AA97" s="178"/>
      <c r="AB97" s="178"/>
      <c r="AC97" s="178"/>
      <c r="AD97" s="178"/>
      <c r="AE97" s="178"/>
      <c r="AF97" s="178"/>
      <c r="AG97" s="178"/>
      <c r="AH97" s="178"/>
      <c r="AI97" s="178"/>
      <c r="AJ97" s="178"/>
      <c r="AK97" s="178"/>
      <c r="AL97" s="178"/>
      <c r="AM97" s="178"/>
      <c r="AN97" s="178"/>
      <c r="AO97" s="178"/>
      <c r="AP97" s="178"/>
      <c r="AQ97" s="178"/>
      <c r="AR97" s="178" t="str">
        <f>IF('DATA - Follow-Up'!AR97="Relaxed",1,IF('DATA - Follow-Up'!AR97="Rushed",2,IF('DATA - Follow-Up'!AR97="Happy",3,IF('DATA - Follow-Up'!AR97="Tired",4,""))))</f>
        <v/>
      </c>
      <c r="AS97" s="178" t="str">
        <f>IF('DATA - Follow-Up'!AS97="Relaxed",1,IF('DATA - Follow-Up'!AS97="Rushed",2,IF('DATA - Follow-Up'!AS97="Happy",3,IF('DATA - Follow-Up'!AS97="Tired",4,""))))</f>
        <v/>
      </c>
      <c r="AT97" s="178" t="str">
        <f>IF('DATA - Follow-Up'!AT97="less driving",1,IF('DATA - Follow-Up'!AT97="less driving (e.g. more carpooling, walking, cycling, taking public transit, etc.)",1,IF('DATA - Follow-Up'!AT97="not changed",2,IF('DATA - Follow-Up'!AT97="no changed",2,IF('DATA - Follow-Up'!AT97="more driving",3, "")))))</f>
        <v/>
      </c>
      <c r="AU97" s="275"/>
      <c r="AV97" s="275"/>
      <c r="AW97" s="275"/>
      <c r="AX97" s="275"/>
      <c r="AY97" s="275"/>
      <c r="AZ97" s="178" t="str">
        <f>IF('DATA - Follow-Up'!AZ97="less driving",1,IF('DATA - Follow-Up'!AZ97="less driving (e.g. more carpooling, walking, cycling, taking public transit, etc.)",1,IF('DATA - Follow-Up'!AZ97="not changed",2,IF('DATA - Follow-Up'!AZ97="more driving",3,""))))</f>
        <v/>
      </c>
      <c r="BA97" s="178"/>
      <c r="BB97" s="178"/>
      <c r="BC97" s="178"/>
      <c r="BD97" s="178"/>
      <c r="BE97" s="178"/>
      <c r="BF97" s="178" t="str">
        <f>IF('DATA - Follow-Up'!BF97="decreased",1,IF('DATA - Follow-Up'!BF97="not changed",2,IF('DATA - Follow-Up'!BF97="increased",3, "")))</f>
        <v/>
      </c>
      <c r="BG97" s="178"/>
      <c r="BH97" s="178"/>
      <c r="BI97" s="178"/>
      <c r="BJ97" s="178"/>
      <c r="BK97" s="178"/>
      <c r="BL97" s="178"/>
      <c r="BM97" s="178"/>
      <c r="BN97" s="178"/>
      <c r="BO97" s="178"/>
      <c r="BP97" s="178"/>
      <c r="BQ97" s="312" t="str">
        <f>IF('DATA - Follow-Up'!BQ97="Yes",1,IF('DATA - Follow-Up'!BQ97="No",2, ""))</f>
        <v/>
      </c>
      <c r="BR97" s="273"/>
      <c r="BS97" s="180"/>
      <c r="BT97" s="180"/>
    </row>
    <row r="98" spans="1:72" s="132" customFormat="1" ht="15" x14ac:dyDescent="0.3">
      <c r="A98" s="148"/>
      <c r="B98" s="149"/>
      <c r="C98" s="236" t="str">
        <f t="shared" si="1"/>
        <v/>
      </c>
      <c r="D98" s="178" t="str">
        <f>IF('DATA - Follow-Up'!D98="","",'DATA - Follow-Up'!D98)</f>
        <v/>
      </c>
      <c r="E98" s="178" t="str">
        <f>IF('DATA - Follow-Up'!E98="","",'DATA - Follow-Up'!E98)</f>
        <v/>
      </c>
      <c r="F98" s="178" t="str">
        <f>IF('DATA - Follow-Up'!F98="","",'DATA - Follow-Up'!F98)</f>
        <v/>
      </c>
      <c r="G98" s="178" t="str">
        <f>IF('DATA - Follow-Up'!G98="Yes",1,IF('DATA - Follow-Up'!G98="No",2,IF('DATA - Follow-Up'!G98="Not Sure",3, "")))</f>
        <v/>
      </c>
      <c r="H98" s="178" t="str">
        <f>IF('DATA - Follow-Up'!H98="","",INDEX(Codes,MATCH('DATA - Follow-Up'!H98,Modes,0)))</f>
        <v/>
      </c>
      <c r="I98" s="275"/>
      <c r="J98" s="178" t="str">
        <f>IF('DATA - Follow-Up'!J98="","",INDEX(Codes,MATCH('DATA - Follow-Up'!J98,Modes,0)))</f>
        <v/>
      </c>
      <c r="K98" s="178"/>
      <c r="L98" s="178" t="str">
        <f>IF('DATA - Follow-Up'!L98=0,"",IF('DATA - Follow-Up'!L98="","",'DATA - Follow-Up'!L98))</f>
        <v/>
      </c>
      <c r="M98" s="178" t="str">
        <f>IF('DATA - Follow-Up'!M98="Yes",1,IF('DATA - Follow-Up'!M98="No",2, ""))</f>
        <v/>
      </c>
      <c r="N98" s="178" t="str">
        <f>IF('DATA - Follow-Up'!N98="Yes",1,IF('DATA - Follow-Up'!N98="No",2,""))</f>
        <v/>
      </c>
      <c r="O98" s="178" t="str">
        <f>IF('DATA - Follow-Up'!O98="Relaxed",1,IF('DATA - Follow-Up'!O98="Rushed",2,IF('DATA - Follow-Up'!O98="Happy",3,IF('DATA - Follow-Up'!O98="Frustrated",4,IF('DATA - Follow-Up'!O98="Other (please specify)",5,IF('DATA - Follow-Up'!O98="Other",5,""))))))</f>
        <v/>
      </c>
      <c r="P98" s="178"/>
      <c r="Q98" s="178" t="str">
        <f>IF('DATA - Follow-Up'!Q98="","",'DATA - Follow-Up'!Q98)</f>
        <v/>
      </c>
      <c r="R98" s="178" t="str">
        <f>IF('DATA - Follow-Up'!R98="Boy",1,IF('DATA - Follow-Up'!R98="Girl",2, ""))</f>
        <v/>
      </c>
      <c r="S98" s="178" t="str">
        <f>IF('DATA - Follow-Up'!Q98="","", 'DATA - Follow-Up'!S98)</f>
        <v/>
      </c>
      <c r="T98" s="178" t="str">
        <f>IF('DATA - Follow-Up'!T98="Less than 0.5km",1,IF('DATA - Follow-Up'!T98="0.51 to 1.59km",2,IF('DATA - Follow-Up'!T98="1.6 to 3km",3,IF('DATA - Follow-Up'!T98="Over 3km",4,""))))</f>
        <v/>
      </c>
      <c r="U98" s="178" t="str">
        <f>IF('DATA - Follow-Up'!U98="STRONGLY AGREE",1,IF('DATA - Follow-Up'!U98="AGREE",2,IF('DATA - Follow-Up'!U98="DISAGREE",3,IF('DATA - Follow-Up'!U98="STRONGLY DISAGREE",4,""))))</f>
        <v/>
      </c>
      <c r="V98" s="178" t="str">
        <f>IF('DATA - Follow-Up'!V98="Yes",1,IF('DATA - Follow-Up'!V98="No",2,""))</f>
        <v/>
      </c>
      <c r="W98" s="178"/>
      <c r="X98" s="178"/>
      <c r="Y98" s="178"/>
      <c r="Z98" s="178"/>
      <c r="AA98" s="178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78" t="str">
        <f>IF('DATA - Follow-Up'!AR98="Relaxed",1,IF('DATA - Follow-Up'!AR98="Rushed",2,IF('DATA - Follow-Up'!AR98="Happy",3,IF('DATA - Follow-Up'!AR98="Tired",4,""))))</f>
        <v/>
      </c>
      <c r="AS98" s="178" t="str">
        <f>IF('DATA - Follow-Up'!AS98="Relaxed",1,IF('DATA - Follow-Up'!AS98="Rushed",2,IF('DATA - Follow-Up'!AS98="Happy",3,IF('DATA - Follow-Up'!AS98="Tired",4,""))))</f>
        <v/>
      </c>
      <c r="AT98" s="178" t="str">
        <f>IF('DATA - Follow-Up'!AT98="less driving",1,IF('DATA - Follow-Up'!AT98="less driving (e.g. more carpooling, walking, cycling, taking public transit, etc.)",1,IF('DATA - Follow-Up'!AT98="not changed",2,IF('DATA - Follow-Up'!AT98="no changed",2,IF('DATA - Follow-Up'!AT98="more driving",3, "")))))</f>
        <v/>
      </c>
      <c r="AU98" s="275"/>
      <c r="AV98" s="275"/>
      <c r="AW98" s="275"/>
      <c r="AX98" s="275"/>
      <c r="AY98" s="275"/>
      <c r="AZ98" s="178" t="str">
        <f>IF('DATA - Follow-Up'!AZ98="less driving",1,IF('DATA - Follow-Up'!AZ98="less driving (e.g. more carpooling, walking, cycling, taking public transit, etc.)",1,IF('DATA - Follow-Up'!AZ98="not changed",2,IF('DATA - Follow-Up'!AZ98="more driving",3,""))))</f>
        <v/>
      </c>
      <c r="BA98" s="178"/>
      <c r="BB98" s="178"/>
      <c r="BC98" s="178"/>
      <c r="BD98" s="178"/>
      <c r="BE98" s="178"/>
      <c r="BF98" s="178" t="str">
        <f>IF('DATA - Follow-Up'!BF98="decreased",1,IF('DATA - Follow-Up'!BF98="not changed",2,IF('DATA - Follow-Up'!BF98="increased",3, "")))</f>
        <v/>
      </c>
      <c r="BG98" s="178"/>
      <c r="BH98" s="178"/>
      <c r="BI98" s="178"/>
      <c r="BJ98" s="178"/>
      <c r="BK98" s="178"/>
      <c r="BL98" s="178"/>
      <c r="BM98" s="178"/>
      <c r="BN98" s="178"/>
      <c r="BO98" s="178"/>
      <c r="BP98" s="178"/>
      <c r="BQ98" s="312" t="str">
        <f>IF('DATA - Follow-Up'!BQ98="Yes",1,IF('DATA - Follow-Up'!BQ98="No",2, ""))</f>
        <v/>
      </c>
      <c r="BR98" s="273"/>
      <c r="BS98" s="180"/>
      <c r="BT98" s="180"/>
    </row>
    <row r="99" spans="1:72" s="132" customFormat="1" ht="15" x14ac:dyDescent="0.3">
      <c r="A99" s="148"/>
      <c r="B99" s="149"/>
      <c r="C99" s="236" t="str">
        <f t="shared" si="1"/>
        <v/>
      </c>
      <c r="D99" s="178" t="str">
        <f>IF('DATA - Follow-Up'!D99="","",'DATA - Follow-Up'!D99)</f>
        <v/>
      </c>
      <c r="E99" s="178" t="str">
        <f>IF('DATA - Follow-Up'!E99="","",'DATA - Follow-Up'!E99)</f>
        <v/>
      </c>
      <c r="F99" s="178" t="str">
        <f>IF('DATA - Follow-Up'!F99="","",'DATA - Follow-Up'!F99)</f>
        <v/>
      </c>
      <c r="G99" s="178" t="str">
        <f>IF('DATA - Follow-Up'!G99="Yes",1,IF('DATA - Follow-Up'!G99="No",2,IF('DATA - Follow-Up'!G99="Not Sure",3, "")))</f>
        <v/>
      </c>
      <c r="H99" s="178" t="str">
        <f>IF('DATA - Follow-Up'!H99="","",INDEX(Codes,MATCH('DATA - Follow-Up'!H99,Modes,0)))</f>
        <v/>
      </c>
      <c r="I99" s="275"/>
      <c r="J99" s="178" t="str">
        <f>IF('DATA - Follow-Up'!J99="","",INDEX(Codes,MATCH('DATA - Follow-Up'!J99,Modes,0)))</f>
        <v/>
      </c>
      <c r="K99" s="178"/>
      <c r="L99" s="178" t="str">
        <f>IF('DATA - Follow-Up'!L99=0,"",IF('DATA - Follow-Up'!L99="","",'DATA - Follow-Up'!L99))</f>
        <v/>
      </c>
      <c r="M99" s="178" t="str">
        <f>IF('DATA - Follow-Up'!M99="Yes",1,IF('DATA - Follow-Up'!M99="No",2, ""))</f>
        <v/>
      </c>
      <c r="N99" s="178" t="str">
        <f>IF('DATA - Follow-Up'!N99="Yes",1,IF('DATA - Follow-Up'!N99="No",2,""))</f>
        <v/>
      </c>
      <c r="O99" s="178" t="str">
        <f>IF('DATA - Follow-Up'!O99="Relaxed",1,IF('DATA - Follow-Up'!O99="Rushed",2,IF('DATA - Follow-Up'!O99="Happy",3,IF('DATA - Follow-Up'!O99="Frustrated",4,IF('DATA - Follow-Up'!O99="Other (please specify)",5,IF('DATA - Follow-Up'!O99="Other",5,""))))))</f>
        <v/>
      </c>
      <c r="P99" s="178"/>
      <c r="Q99" s="178" t="str">
        <f>IF('DATA - Follow-Up'!Q99="","",'DATA - Follow-Up'!Q99)</f>
        <v/>
      </c>
      <c r="R99" s="178" t="str">
        <f>IF('DATA - Follow-Up'!R99="Boy",1,IF('DATA - Follow-Up'!R99="Girl",2, ""))</f>
        <v/>
      </c>
      <c r="S99" s="178" t="str">
        <f>IF('DATA - Follow-Up'!Q99="","", 'DATA - Follow-Up'!S99)</f>
        <v/>
      </c>
      <c r="T99" s="178" t="str">
        <f>IF('DATA - Follow-Up'!T99="Less than 0.5km",1,IF('DATA - Follow-Up'!T99="0.51 to 1.59km",2,IF('DATA - Follow-Up'!T99="1.6 to 3km",3,IF('DATA - Follow-Up'!T99="Over 3km",4,""))))</f>
        <v/>
      </c>
      <c r="U99" s="178" t="str">
        <f>IF('DATA - Follow-Up'!U99="STRONGLY AGREE",1,IF('DATA - Follow-Up'!U99="AGREE",2,IF('DATA - Follow-Up'!U99="DISAGREE",3,IF('DATA - Follow-Up'!U99="STRONGLY DISAGREE",4,""))))</f>
        <v/>
      </c>
      <c r="V99" s="178" t="str">
        <f>IF('DATA - Follow-Up'!V99="Yes",1,IF('DATA - Follow-Up'!V99="No",2,""))</f>
        <v/>
      </c>
      <c r="W99" s="178"/>
      <c r="X99" s="178"/>
      <c r="Y99" s="178"/>
      <c r="Z99" s="178"/>
      <c r="AA99" s="178"/>
      <c r="AB99" s="178"/>
      <c r="AC99" s="178"/>
      <c r="AD99" s="178"/>
      <c r="AE99" s="178"/>
      <c r="AF99" s="178"/>
      <c r="AG99" s="178"/>
      <c r="AH99" s="178"/>
      <c r="AI99" s="178"/>
      <c r="AJ99" s="178"/>
      <c r="AK99" s="178"/>
      <c r="AL99" s="178"/>
      <c r="AM99" s="178"/>
      <c r="AN99" s="178"/>
      <c r="AO99" s="178"/>
      <c r="AP99" s="178"/>
      <c r="AQ99" s="178"/>
      <c r="AR99" s="178" t="str">
        <f>IF('DATA - Follow-Up'!AR99="Relaxed",1,IF('DATA - Follow-Up'!AR99="Rushed",2,IF('DATA - Follow-Up'!AR99="Happy",3,IF('DATA - Follow-Up'!AR99="Tired",4,""))))</f>
        <v/>
      </c>
      <c r="AS99" s="178" t="str">
        <f>IF('DATA - Follow-Up'!AS99="Relaxed",1,IF('DATA - Follow-Up'!AS99="Rushed",2,IF('DATA - Follow-Up'!AS99="Happy",3,IF('DATA - Follow-Up'!AS99="Tired",4,""))))</f>
        <v/>
      </c>
      <c r="AT99" s="178" t="str">
        <f>IF('DATA - Follow-Up'!AT99="less driving",1,IF('DATA - Follow-Up'!AT99="less driving (e.g. more carpooling, walking, cycling, taking public transit, etc.)",1,IF('DATA - Follow-Up'!AT99="not changed",2,IF('DATA - Follow-Up'!AT99="no changed",2,IF('DATA - Follow-Up'!AT99="more driving",3, "")))))</f>
        <v/>
      </c>
      <c r="AU99" s="275"/>
      <c r="AV99" s="275"/>
      <c r="AW99" s="275"/>
      <c r="AX99" s="275"/>
      <c r="AY99" s="275"/>
      <c r="AZ99" s="178" t="str">
        <f>IF('DATA - Follow-Up'!AZ99="less driving",1,IF('DATA - Follow-Up'!AZ99="less driving (e.g. more carpooling, walking, cycling, taking public transit, etc.)",1,IF('DATA - Follow-Up'!AZ99="not changed",2,IF('DATA - Follow-Up'!AZ99="more driving",3,""))))</f>
        <v/>
      </c>
      <c r="BA99" s="178"/>
      <c r="BB99" s="178"/>
      <c r="BC99" s="178"/>
      <c r="BD99" s="178"/>
      <c r="BE99" s="178"/>
      <c r="BF99" s="178" t="str">
        <f>IF('DATA - Follow-Up'!BF99="decreased",1,IF('DATA - Follow-Up'!BF99="not changed",2,IF('DATA - Follow-Up'!BF99="increased",3, "")))</f>
        <v/>
      </c>
      <c r="BG99" s="178"/>
      <c r="BH99" s="178"/>
      <c r="BI99" s="178"/>
      <c r="BJ99" s="178"/>
      <c r="BK99" s="178"/>
      <c r="BL99" s="178"/>
      <c r="BM99" s="178"/>
      <c r="BN99" s="178"/>
      <c r="BO99" s="178"/>
      <c r="BP99" s="178"/>
      <c r="BQ99" s="312" t="str">
        <f>IF('DATA - Follow-Up'!BQ99="Yes",1,IF('DATA - Follow-Up'!BQ99="No",2, ""))</f>
        <v/>
      </c>
      <c r="BR99" s="273"/>
      <c r="BS99" s="180"/>
      <c r="BT99" s="180"/>
    </row>
    <row r="100" spans="1:72" s="132" customFormat="1" ht="15" x14ac:dyDescent="0.3">
      <c r="A100" s="148"/>
      <c r="B100" s="149"/>
      <c r="C100" s="236" t="str">
        <f t="shared" si="1"/>
        <v/>
      </c>
      <c r="D100" s="178" t="str">
        <f>IF('DATA - Follow-Up'!D100="","",'DATA - Follow-Up'!D100)</f>
        <v/>
      </c>
      <c r="E100" s="178" t="str">
        <f>IF('DATA - Follow-Up'!E100="","",'DATA - Follow-Up'!E100)</f>
        <v/>
      </c>
      <c r="F100" s="178" t="str">
        <f>IF('DATA - Follow-Up'!F100="","",'DATA - Follow-Up'!F100)</f>
        <v/>
      </c>
      <c r="G100" s="178" t="str">
        <f>IF('DATA - Follow-Up'!G100="Yes",1,IF('DATA - Follow-Up'!G100="No",2,IF('DATA - Follow-Up'!G100="Not Sure",3, "")))</f>
        <v/>
      </c>
      <c r="H100" s="178" t="str">
        <f>IF('DATA - Follow-Up'!H100="","",INDEX(Codes,MATCH('DATA - Follow-Up'!H100,Modes,0)))</f>
        <v/>
      </c>
      <c r="I100" s="275"/>
      <c r="J100" s="178" t="str">
        <f>IF('DATA - Follow-Up'!J100="","",INDEX(Codes,MATCH('DATA - Follow-Up'!J100,Modes,0)))</f>
        <v/>
      </c>
      <c r="K100" s="178"/>
      <c r="L100" s="178" t="str">
        <f>IF('DATA - Follow-Up'!L100=0,"",IF('DATA - Follow-Up'!L100="","",'DATA - Follow-Up'!L100))</f>
        <v/>
      </c>
      <c r="M100" s="178" t="str">
        <f>IF('DATA - Follow-Up'!M100="Yes",1,IF('DATA - Follow-Up'!M100="No",2, ""))</f>
        <v/>
      </c>
      <c r="N100" s="178" t="str">
        <f>IF('DATA - Follow-Up'!N100="Yes",1,IF('DATA - Follow-Up'!N100="No",2,""))</f>
        <v/>
      </c>
      <c r="O100" s="178" t="str">
        <f>IF('DATA - Follow-Up'!O100="Relaxed",1,IF('DATA - Follow-Up'!O100="Rushed",2,IF('DATA - Follow-Up'!O100="Happy",3,IF('DATA - Follow-Up'!O100="Frustrated",4,IF('DATA - Follow-Up'!O100="Other (please specify)",5,IF('DATA - Follow-Up'!O100="Other",5,""))))))</f>
        <v/>
      </c>
      <c r="P100" s="178"/>
      <c r="Q100" s="178" t="str">
        <f>IF('DATA - Follow-Up'!Q100="","",'DATA - Follow-Up'!Q100)</f>
        <v/>
      </c>
      <c r="R100" s="178" t="str">
        <f>IF('DATA - Follow-Up'!R100="Boy",1,IF('DATA - Follow-Up'!R100="Girl",2, ""))</f>
        <v/>
      </c>
      <c r="S100" s="178" t="str">
        <f>IF('DATA - Follow-Up'!Q100="","", 'DATA - Follow-Up'!S100)</f>
        <v/>
      </c>
      <c r="T100" s="178" t="str">
        <f>IF('DATA - Follow-Up'!T100="Less than 0.5km",1,IF('DATA - Follow-Up'!T100="0.51 to 1.59km",2,IF('DATA - Follow-Up'!T100="1.6 to 3km",3,IF('DATA - Follow-Up'!T100="Over 3km",4,""))))</f>
        <v/>
      </c>
      <c r="U100" s="178" t="str">
        <f>IF('DATA - Follow-Up'!U100="STRONGLY AGREE",1,IF('DATA - Follow-Up'!U100="AGREE",2,IF('DATA - Follow-Up'!U100="DISAGREE",3,IF('DATA - Follow-Up'!U100="STRONGLY DISAGREE",4,""))))</f>
        <v/>
      </c>
      <c r="V100" s="178" t="str">
        <f>IF('DATA - Follow-Up'!V100="Yes",1,IF('DATA - Follow-Up'!V100="No",2,""))</f>
        <v/>
      </c>
      <c r="W100" s="178"/>
      <c r="X100" s="178"/>
      <c r="Y100" s="178"/>
      <c r="Z100" s="178"/>
      <c r="AA100" s="178"/>
      <c r="AB100" s="178"/>
      <c r="AC100" s="178"/>
      <c r="AD100" s="178"/>
      <c r="AE100" s="178"/>
      <c r="AF100" s="178"/>
      <c r="AG100" s="178"/>
      <c r="AH100" s="178"/>
      <c r="AI100" s="178"/>
      <c r="AJ100" s="178"/>
      <c r="AK100" s="178"/>
      <c r="AL100" s="178"/>
      <c r="AM100" s="178"/>
      <c r="AN100" s="178"/>
      <c r="AO100" s="178"/>
      <c r="AP100" s="178"/>
      <c r="AQ100" s="178"/>
      <c r="AR100" s="178" t="str">
        <f>IF('DATA - Follow-Up'!AR100="Relaxed",1,IF('DATA - Follow-Up'!AR100="Rushed",2,IF('DATA - Follow-Up'!AR100="Happy",3,IF('DATA - Follow-Up'!AR100="Tired",4,""))))</f>
        <v/>
      </c>
      <c r="AS100" s="178" t="str">
        <f>IF('DATA - Follow-Up'!AS100="Relaxed",1,IF('DATA - Follow-Up'!AS100="Rushed",2,IF('DATA - Follow-Up'!AS100="Happy",3,IF('DATA - Follow-Up'!AS100="Tired",4,""))))</f>
        <v/>
      </c>
      <c r="AT100" s="178" t="str">
        <f>IF('DATA - Follow-Up'!AT100="less driving",1,IF('DATA - Follow-Up'!AT100="less driving (e.g. more carpooling, walking, cycling, taking public transit, etc.)",1,IF('DATA - Follow-Up'!AT100="not changed",2,IF('DATA - Follow-Up'!AT100="no changed",2,IF('DATA - Follow-Up'!AT100="more driving",3, "")))))</f>
        <v/>
      </c>
      <c r="AU100" s="275"/>
      <c r="AV100" s="275"/>
      <c r="AW100" s="275"/>
      <c r="AX100" s="275"/>
      <c r="AY100" s="275"/>
      <c r="AZ100" s="178" t="str">
        <f>IF('DATA - Follow-Up'!AZ100="less driving",1,IF('DATA - Follow-Up'!AZ100="less driving (e.g. more carpooling, walking, cycling, taking public transit, etc.)",1,IF('DATA - Follow-Up'!AZ100="not changed",2,IF('DATA - Follow-Up'!AZ100="more driving",3,""))))</f>
        <v/>
      </c>
      <c r="BA100" s="178"/>
      <c r="BB100" s="178"/>
      <c r="BC100" s="178"/>
      <c r="BD100" s="178"/>
      <c r="BE100" s="178"/>
      <c r="BF100" s="178" t="str">
        <f>IF('DATA - Follow-Up'!BF100="decreased",1,IF('DATA - Follow-Up'!BF100="not changed",2,IF('DATA - Follow-Up'!BF100="increased",3, "")))</f>
        <v/>
      </c>
      <c r="BG100" s="178"/>
      <c r="BH100" s="178"/>
      <c r="BI100" s="178"/>
      <c r="BJ100" s="178"/>
      <c r="BK100" s="178"/>
      <c r="BL100" s="178"/>
      <c r="BM100" s="178"/>
      <c r="BN100" s="178"/>
      <c r="BO100" s="178"/>
      <c r="BP100" s="178"/>
      <c r="BQ100" s="312" t="str">
        <f>IF('DATA - Follow-Up'!BQ100="Yes",1,IF('DATA - Follow-Up'!BQ100="No",2, ""))</f>
        <v/>
      </c>
      <c r="BR100" s="273"/>
      <c r="BS100" s="180"/>
      <c r="BT100" s="180"/>
    </row>
    <row r="101" spans="1:72" s="132" customFormat="1" ht="15" x14ac:dyDescent="0.3">
      <c r="A101" s="148"/>
      <c r="B101" s="149"/>
      <c r="C101" s="236" t="str">
        <f t="shared" si="1"/>
        <v/>
      </c>
      <c r="D101" s="178" t="str">
        <f>IF('DATA - Follow-Up'!D101="","",'DATA - Follow-Up'!D101)</f>
        <v/>
      </c>
      <c r="E101" s="178" t="str">
        <f>IF('DATA - Follow-Up'!E101="","",'DATA - Follow-Up'!E101)</f>
        <v/>
      </c>
      <c r="F101" s="178" t="str">
        <f>IF('DATA - Follow-Up'!F101="","",'DATA - Follow-Up'!F101)</f>
        <v/>
      </c>
      <c r="G101" s="178" t="str">
        <f>IF('DATA - Follow-Up'!G101="Yes",1,IF('DATA - Follow-Up'!G101="No",2,IF('DATA - Follow-Up'!G101="Not Sure",3, "")))</f>
        <v/>
      </c>
      <c r="H101" s="178" t="str">
        <f>IF('DATA - Follow-Up'!H101="","",INDEX(Codes,MATCH('DATA - Follow-Up'!H101,Modes,0)))</f>
        <v/>
      </c>
      <c r="I101" s="275"/>
      <c r="J101" s="178" t="str">
        <f>IF('DATA - Follow-Up'!J101="","",INDEX(Codes,MATCH('DATA - Follow-Up'!J101,Modes,0)))</f>
        <v/>
      </c>
      <c r="K101" s="178"/>
      <c r="L101" s="178" t="str">
        <f>IF('DATA - Follow-Up'!L101=0,"",IF('DATA - Follow-Up'!L101="","",'DATA - Follow-Up'!L101))</f>
        <v/>
      </c>
      <c r="M101" s="178" t="str">
        <f>IF('DATA - Follow-Up'!M101="Yes",1,IF('DATA - Follow-Up'!M101="No",2, ""))</f>
        <v/>
      </c>
      <c r="N101" s="178" t="str">
        <f>IF('DATA - Follow-Up'!N101="Yes",1,IF('DATA - Follow-Up'!N101="No",2,""))</f>
        <v/>
      </c>
      <c r="O101" s="178" t="str">
        <f>IF('DATA - Follow-Up'!O101="Relaxed",1,IF('DATA - Follow-Up'!O101="Rushed",2,IF('DATA - Follow-Up'!O101="Happy",3,IF('DATA - Follow-Up'!O101="Frustrated",4,IF('DATA - Follow-Up'!O101="Other (please specify)",5,IF('DATA - Follow-Up'!O101="Other",5,""))))))</f>
        <v/>
      </c>
      <c r="P101" s="178"/>
      <c r="Q101" s="178" t="str">
        <f>IF('DATA - Follow-Up'!Q101="","",'DATA - Follow-Up'!Q101)</f>
        <v/>
      </c>
      <c r="R101" s="178" t="str">
        <f>IF('DATA - Follow-Up'!R101="Boy",1,IF('DATA - Follow-Up'!R101="Girl",2, ""))</f>
        <v/>
      </c>
      <c r="S101" s="178" t="str">
        <f>IF('DATA - Follow-Up'!Q101="","", 'DATA - Follow-Up'!S101)</f>
        <v/>
      </c>
      <c r="T101" s="178" t="str">
        <f>IF('DATA - Follow-Up'!T101="Less than 0.5km",1,IF('DATA - Follow-Up'!T101="0.51 to 1.59km",2,IF('DATA - Follow-Up'!T101="1.6 to 3km",3,IF('DATA - Follow-Up'!T101="Over 3km",4,""))))</f>
        <v/>
      </c>
      <c r="U101" s="178" t="str">
        <f>IF('DATA - Follow-Up'!U101="STRONGLY AGREE",1,IF('DATA - Follow-Up'!U101="AGREE",2,IF('DATA - Follow-Up'!U101="DISAGREE",3,IF('DATA - Follow-Up'!U101="STRONGLY DISAGREE",4,""))))</f>
        <v/>
      </c>
      <c r="V101" s="178" t="str">
        <f>IF('DATA - Follow-Up'!V101="Yes",1,IF('DATA - Follow-Up'!V101="No",2,""))</f>
        <v/>
      </c>
      <c r="W101" s="178"/>
      <c r="X101" s="178"/>
      <c r="Y101" s="178"/>
      <c r="Z101" s="178"/>
      <c r="AA101" s="178"/>
      <c r="AB101" s="178"/>
      <c r="AC101" s="178"/>
      <c r="AD101" s="178"/>
      <c r="AE101" s="178"/>
      <c r="AF101" s="178"/>
      <c r="AG101" s="178"/>
      <c r="AH101" s="178"/>
      <c r="AI101" s="178"/>
      <c r="AJ101" s="178"/>
      <c r="AK101" s="178"/>
      <c r="AL101" s="178"/>
      <c r="AM101" s="178"/>
      <c r="AN101" s="178"/>
      <c r="AO101" s="178"/>
      <c r="AP101" s="178"/>
      <c r="AQ101" s="178"/>
      <c r="AR101" s="178" t="str">
        <f>IF('DATA - Follow-Up'!AR101="Relaxed",1,IF('DATA - Follow-Up'!AR101="Rushed",2,IF('DATA - Follow-Up'!AR101="Happy",3,IF('DATA - Follow-Up'!AR101="Tired",4,""))))</f>
        <v/>
      </c>
      <c r="AS101" s="178" t="str">
        <f>IF('DATA - Follow-Up'!AS101="Relaxed",1,IF('DATA - Follow-Up'!AS101="Rushed",2,IF('DATA - Follow-Up'!AS101="Happy",3,IF('DATA - Follow-Up'!AS101="Tired",4,""))))</f>
        <v/>
      </c>
      <c r="AT101" s="178" t="str">
        <f>IF('DATA - Follow-Up'!AT101="less driving",1,IF('DATA - Follow-Up'!AT101="less driving (e.g. more carpooling, walking, cycling, taking public transit, etc.)",1,IF('DATA - Follow-Up'!AT101="not changed",2,IF('DATA - Follow-Up'!AT101="no changed",2,IF('DATA - Follow-Up'!AT101="more driving",3, "")))))</f>
        <v/>
      </c>
      <c r="AU101" s="275"/>
      <c r="AV101" s="275"/>
      <c r="AW101" s="275"/>
      <c r="AX101" s="275"/>
      <c r="AY101" s="275"/>
      <c r="AZ101" s="178" t="str">
        <f>IF('DATA - Follow-Up'!AZ101="less driving",1,IF('DATA - Follow-Up'!AZ101="less driving (e.g. more carpooling, walking, cycling, taking public transit, etc.)",1,IF('DATA - Follow-Up'!AZ101="not changed",2,IF('DATA - Follow-Up'!AZ101="more driving",3,""))))</f>
        <v/>
      </c>
      <c r="BA101" s="178"/>
      <c r="BB101" s="178"/>
      <c r="BC101" s="178"/>
      <c r="BD101" s="178"/>
      <c r="BE101" s="178"/>
      <c r="BF101" s="178" t="str">
        <f>IF('DATA - Follow-Up'!BF101="decreased",1,IF('DATA - Follow-Up'!BF101="not changed",2,IF('DATA - Follow-Up'!BF101="increased",3, "")))</f>
        <v/>
      </c>
      <c r="BG101" s="178"/>
      <c r="BH101" s="178"/>
      <c r="BI101" s="178"/>
      <c r="BJ101" s="178"/>
      <c r="BK101" s="178"/>
      <c r="BL101" s="178"/>
      <c r="BM101" s="178"/>
      <c r="BN101" s="178"/>
      <c r="BO101" s="178"/>
      <c r="BP101" s="178"/>
      <c r="BQ101" s="312" t="str">
        <f>IF('DATA - Follow-Up'!BQ101="Yes",1,IF('DATA - Follow-Up'!BQ101="No",2, ""))</f>
        <v/>
      </c>
      <c r="BR101" s="273"/>
      <c r="BS101" s="180"/>
      <c r="BT101" s="180"/>
    </row>
    <row r="102" spans="1:72" s="132" customFormat="1" ht="15" x14ac:dyDescent="0.3">
      <c r="A102" s="148"/>
      <c r="B102" s="149"/>
      <c r="C102" s="236" t="str">
        <f t="shared" si="1"/>
        <v/>
      </c>
      <c r="D102" s="178" t="str">
        <f>IF('DATA - Follow-Up'!D102="","",'DATA - Follow-Up'!D102)</f>
        <v/>
      </c>
      <c r="E102" s="178" t="str">
        <f>IF('DATA - Follow-Up'!E102="","",'DATA - Follow-Up'!E102)</f>
        <v/>
      </c>
      <c r="F102" s="178" t="str">
        <f>IF('DATA - Follow-Up'!F102="","",'DATA - Follow-Up'!F102)</f>
        <v/>
      </c>
      <c r="G102" s="178" t="str">
        <f>IF('DATA - Follow-Up'!G102="Yes",1,IF('DATA - Follow-Up'!G102="No",2,IF('DATA - Follow-Up'!G102="Not Sure",3, "")))</f>
        <v/>
      </c>
      <c r="H102" s="178" t="str">
        <f>IF('DATA - Follow-Up'!H102="","",INDEX(Codes,MATCH('DATA - Follow-Up'!H102,Modes,0)))</f>
        <v/>
      </c>
      <c r="I102" s="275"/>
      <c r="J102" s="178" t="str">
        <f>IF('DATA - Follow-Up'!J102="","",INDEX(Codes,MATCH('DATA - Follow-Up'!J102,Modes,0)))</f>
        <v/>
      </c>
      <c r="K102" s="178"/>
      <c r="L102" s="178" t="str">
        <f>IF('DATA - Follow-Up'!L102=0,"",IF('DATA - Follow-Up'!L102="","",'DATA - Follow-Up'!L102))</f>
        <v/>
      </c>
      <c r="M102" s="178" t="str">
        <f>IF('DATA - Follow-Up'!M102="Yes",1,IF('DATA - Follow-Up'!M102="No",2, ""))</f>
        <v/>
      </c>
      <c r="N102" s="178" t="str">
        <f>IF('DATA - Follow-Up'!N102="Yes",1,IF('DATA - Follow-Up'!N102="No",2,""))</f>
        <v/>
      </c>
      <c r="O102" s="178" t="str">
        <f>IF('DATA - Follow-Up'!O102="Relaxed",1,IF('DATA - Follow-Up'!O102="Rushed",2,IF('DATA - Follow-Up'!O102="Happy",3,IF('DATA - Follow-Up'!O102="Frustrated",4,IF('DATA - Follow-Up'!O102="Other (please specify)",5,IF('DATA - Follow-Up'!O102="Other",5,""))))))</f>
        <v/>
      </c>
      <c r="P102" s="178"/>
      <c r="Q102" s="178" t="str">
        <f>IF('DATA - Follow-Up'!Q102="","",'DATA - Follow-Up'!Q102)</f>
        <v/>
      </c>
      <c r="R102" s="178" t="str">
        <f>IF('DATA - Follow-Up'!R102="Boy",1,IF('DATA - Follow-Up'!R102="Girl",2, ""))</f>
        <v/>
      </c>
      <c r="S102" s="178" t="str">
        <f>IF('DATA - Follow-Up'!Q102="","", 'DATA - Follow-Up'!S102)</f>
        <v/>
      </c>
      <c r="T102" s="178" t="str">
        <f>IF('DATA - Follow-Up'!T102="Less than 0.5km",1,IF('DATA - Follow-Up'!T102="0.51 to 1.59km",2,IF('DATA - Follow-Up'!T102="1.6 to 3km",3,IF('DATA - Follow-Up'!T102="Over 3km",4,""))))</f>
        <v/>
      </c>
      <c r="U102" s="178" t="str">
        <f>IF('DATA - Follow-Up'!U102="STRONGLY AGREE",1,IF('DATA - Follow-Up'!U102="AGREE",2,IF('DATA - Follow-Up'!U102="DISAGREE",3,IF('DATA - Follow-Up'!U102="STRONGLY DISAGREE",4,""))))</f>
        <v/>
      </c>
      <c r="V102" s="178" t="str">
        <f>IF('DATA - Follow-Up'!V102="Yes",1,IF('DATA - Follow-Up'!V102="No",2,""))</f>
        <v/>
      </c>
      <c r="W102" s="178"/>
      <c r="X102" s="178"/>
      <c r="Y102" s="178"/>
      <c r="Z102" s="178"/>
      <c r="AA102" s="178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78" t="str">
        <f>IF('DATA - Follow-Up'!AR102="Relaxed",1,IF('DATA - Follow-Up'!AR102="Rushed",2,IF('DATA - Follow-Up'!AR102="Happy",3,IF('DATA - Follow-Up'!AR102="Tired",4,""))))</f>
        <v/>
      </c>
      <c r="AS102" s="178" t="str">
        <f>IF('DATA - Follow-Up'!AS102="Relaxed",1,IF('DATA - Follow-Up'!AS102="Rushed",2,IF('DATA - Follow-Up'!AS102="Happy",3,IF('DATA - Follow-Up'!AS102="Tired",4,""))))</f>
        <v/>
      </c>
      <c r="AT102" s="178" t="str">
        <f>IF('DATA - Follow-Up'!AT102="less driving",1,IF('DATA - Follow-Up'!AT102="less driving (e.g. more carpooling, walking, cycling, taking public transit, etc.)",1,IF('DATA - Follow-Up'!AT102="not changed",2,IF('DATA - Follow-Up'!AT102="no changed",2,IF('DATA - Follow-Up'!AT102="more driving",3, "")))))</f>
        <v/>
      </c>
      <c r="AU102" s="275"/>
      <c r="AV102" s="275"/>
      <c r="AW102" s="275"/>
      <c r="AX102" s="275"/>
      <c r="AY102" s="275"/>
      <c r="AZ102" s="178" t="str">
        <f>IF('DATA - Follow-Up'!AZ102="less driving",1,IF('DATA - Follow-Up'!AZ102="less driving (e.g. more carpooling, walking, cycling, taking public transit, etc.)",1,IF('DATA - Follow-Up'!AZ102="not changed",2,IF('DATA - Follow-Up'!AZ102="more driving",3,""))))</f>
        <v/>
      </c>
      <c r="BA102" s="178"/>
      <c r="BB102" s="178"/>
      <c r="BC102" s="178"/>
      <c r="BD102" s="178"/>
      <c r="BE102" s="178"/>
      <c r="BF102" s="178" t="str">
        <f>IF('DATA - Follow-Up'!BF102="decreased",1,IF('DATA - Follow-Up'!BF102="not changed",2,IF('DATA - Follow-Up'!BF102="increased",3, "")))</f>
        <v/>
      </c>
      <c r="BG102" s="178"/>
      <c r="BH102" s="178"/>
      <c r="BI102" s="178"/>
      <c r="BJ102" s="178"/>
      <c r="BK102" s="178"/>
      <c r="BL102" s="178"/>
      <c r="BM102" s="178"/>
      <c r="BN102" s="178"/>
      <c r="BO102" s="178"/>
      <c r="BP102" s="178"/>
      <c r="BQ102" s="312" t="str">
        <f>IF('DATA - Follow-Up'!BQ102="Yes",1,IF('DATA - Follow-Up'!BQ102="No",2, ""))</f>
        <v/>
      </c>
      <c r="BR102" s="273"/>
      <c r="BS102" s="180"/>
      <c r="BT102" s="180"/>
    </row>
    <row r="103" spans="1:72" s="132" customFormat="1" ht="15" x14ac:dyDescent="0.3">
      <c r="A103" s="148"/>
      <c r="B103" s="149"/>
      <c r="C103" s="236" t="str">
        <f t="shared" si="1"/>
        <v/>
      </c>
      <c r="D103" s="178" t="str">
        <f>IF('DATA - Follow-Up'!D103="","",'DATA - Follow-Up'!D103)</f>
        <v/>
      </c>
      <c r="E103" s="178" t="str">
        <f>IF('DATA - Follow-Up'!E103="","",'DATA - Follow-Up'!E103)</f>
        <v/>
      </c>
      <c r="F103" s="178" t="str">
        <f>IF('DATA - Follow-Up'!F103="","",'DATA - Follow-Up'!F103)</f>
        <v/>
      </c>
      <c r="G103" s="178" t="str">
        <f>IF('DATA - Follow-Up'!G103="Yes",1,IF('DATA - Follow-Up'!G103="No",2,IF('DATA - Follow-Up'!G103="Not Sure",3, "")))</f>
        <v/>
      </c>
      <c r="H103" s="178" t="str">
        <f>IF('DATA - Follow-Up'!H103="","",INDEX(Codes,MATCH('DATA - Follow-Up'!H103,Modes,0)))</f>
        <v/>
      </c>
      <c r="I103" s="275"/>
      <c r="J103" s="178" t="str">
        <f>IF('DATA - Follow-Up'!J103="","",INDEX(Codes,MATCH('DATA - Follow-Up'!J103,Modes,0)))</f>
        <v/>
      </c>
      <c r="K103" s="178"/>
      <c r="L103" s="178" t="str">
        <f>IF('DATA - Follow-Up'!L103=0,"",IF('DATA - Follow-Up'!L103="","",'DATA - Follow-Up'!L103))</f>
        <v/>
      </c>
      <c r="M103" s="178" t="str">
        <f>IF('DATA - Follow-Up'!M103="Yes",1,IF('DATA - Follow-Up'!M103="No",2, ""))</f>
        <v/>
      </c>
      <c r="N103" s="178" t="str">
        <f>IF('DATA - Follow-Up'!N103="Yes",1,IF('DATA - Follow-Up'!N103="No",2,""))</f>
        <v/>
      </c>
      <c r="O103" s="178" t="str">
        <f>IF('DATA - Follow-Up'!O103="Relaxed",1,IF('DATA - Follow-Up'!O103="Rushed",2,IF('DATA - Follow-Up'!O103="Happy",3,IF('DATA - Follow-Up'!O103="Frustrated",4,IF('DATA - Follow-Up'!O103="Other (please specify)",5,IF('DATA - Follow-Up'!O103="Other",5,""))))))</f>
        <v/>
      </c>
      <c r="P103" s="178"/>
      <c r="Q103" s="178" t="str">
        <f>IF('DATA - Follow-Up'!Q103="","",'DATA - Follow-Up'!Q103)</f>
        <v/>
      </c>
      <c r="R103" s="178" t="str">
        <f>IF('DATA - Follow-Up'!R103="Boy",1,IF('DATA - Follow-Up'!R103="Girl",2, ""))</f>
        <v/>
      </c>
      <c r="S103" s="178" t="str">
        <f>IF('DATA - Follow-Up'!Q103="","", 'DATA - Follow-Up'!S103)</f>
        <v/>
      </c>
      <c r="T103" s="178" t="str">
        <f>IF('DATA - Follow-Up'!T103="Less than 0.5km",1,IF('DATA - Follow-Up'!T103="0.51 to 1.59km",2,IF('DATA - Follow-Up'!T103="1.6 to 3km",3,IF('DATA - Follow-Up'!T103="Over 3km",4,""))))</f>
        <v/>
      </c>
      <c r="U103" s="178" t="str">
        <f>IF('DATA - Follow-Up'!U103="STRONGLY AGREE",1,IF('DATA - Follow-Up'!U103="AGREE",2,IF('DATA - Follow-Up'!U103="DISAGREE",3,IF('DATA - Follow-Up'!U103="STRONGLY DISAGREE",4,""))))</f>
        <v/>
      </c>
      <c r="V103" s="178" t="str">
        <f>IF('DATA - Follow-Up'!V103="Yes",1,IF('DATA - Follow-Up'!V103="No",2,""))</f>
        <v/>
      </c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8"/>
      <c r="AM103" s="178"/>
      <c r="AN103" s="178"/>
      <c r="AO103" s="178"/>
      <c r="AP103" s="178"/>
      <c r="AQ103" s="178"/>
      <c r="AR103" s="178" t="str">
        <f>IF('DATA - Follow-Up'!AR103="Relaxed",1,IF('DATA - Follow-Up'!AR103="Rushed",2,IF('DATA - Follow-Up'!AR103="Happy",3,IF('DATA - Follow-Up'!AR103="Tired",4,""))))</f>
        <v/>
      </c>
      <c r="AS103" s="178" t="str">
        <f>IF('DATA - Follow-Up'!AS103="Relaxed",1,IF('DATA - Follow-Up'!AS103="Rushed",2,IF('DATA - Follow-Up'!AS103="Happy",3,IF('DATA - Follow-Up'!AS103="Tired",4,""))))</f>
        <v/>
      </c>
      <c r="AT103" s="178" t="str">
        <f>IF('DATA - Follow-Up'!AT103="less driving",1,IF('DATA - Follow-Up'!AT103="less driving (e.g. more carpooling, walking, cycling, taking public transit, etc.)",1,IF('DATA - Follow-Up'!AT103="not changed",2,IF('DATA - Follow-Up'!AT103="no changed",2,IF('DATA - Follow-Up'!AT103="more driving",3, "")))))</f>
        <v/>
      </c>
      <c r="AU103" s="275"/>
      <c r="AV103" s="275"/>
      <c r="AW103" s="275"/>
      <c r="AX103" s="275"/>
      <c r="AY103" s="275"/>
      <c r="AZ103" s="178" t="str">
        <f>IF('DATA - Follow-Up'!AZ103="less driving",1,IF('DATA - Follow-Up'!AZ103="less driving (e.g. more carpooling, walking, cycling, taking public transit, etc.)",1,IF('DATA - Follow-Up'!AZ103="not changed",2,IF('DATA - Follow-Up'!AZ103="more driving",3,""))))</f>
        <v/>
      </c>
      <c r="BA103" s="178"/>
      <c r="BB103" s="178"/>
      <c r="BC103" s="178"/>
      <c r="BD103" s="178"/>
      <c r="BE103" s="178"/>
      <c r="BF103" s="178" t="str">
        <f>IF('DATA - Follow-Up'!BF103="decreased",1,IF('DATA - Follow-Up'!BF103="not changed",2,IF('DATA - Follow-Up'!BF103="increased",3, "")))</f>
        <v/>
      </c>
      <c r="BG103" s="178"/>
      <c r="BH103" s="178"/>
      <c r="BI103" s="178"/>
      <c r="BJ103" s="178"/>
      <c r="BK103" s="178"/>
      <c r="BL103" s="178"/>
      <c r="BM103" s="178"/>
      <c r="BN103" s="178"/>
      <c r="BO103" s="178"/>
      <c r="BP103" s="178"/>
      <c r="BQ103" s="312" t="str">
        <f>IF('DATA - Follow-Up'!BQ103="Yes",1,IF('DATA - Follow-Up'!BQ103="No",2, ""))</f>
        <v/>
      </c>
      <c r="BR103" s="273"/>
      <c r="BS103" s="180"/>
      <c r="BT103" s="180"/>
    </row>
    <row r="104" spans="1:72" s="132" customFormat="1" ht="15" x14ac:dyDescent="0.3">
      <c r="A104" s="148"/>
      <c r="B104" s="149"/>
      <c r="C104" s="236" t="str">
        <f t="shared" si="1"/>
        <v/>
      </c>
      <c r="D104" s="178" t="str">
        <f>IF('DATA - Follow-Up'!D104="","",'DATA - Follow-Up'!D104)</f>
        <v/>
      </c>
      <c r="E104" s="178" t="str">
        <f>IF('DATA - Follow-Up'!E104="","",'DATA - Follow-Up'!E104)</f>
        <v/>
      </c>
      <c r="F104" s="178" t="str">
        <f>IF('DATA - Follow-Up'!F104="","",'DATA - Follow-Up'!F104)</f>
        <v/>
      </c>
      <c r="G104" s="178" t="str">
        <f>IF('DATA - Follow-Up'!G104="Yes",1,IF('DATA - Follow-Up'!G104="No",2,IF('DATA - Follow-Up'!G104="Not Sure",3, "")))</f>
        <v/>
      </c>
      <c r="H104" s="178" t="str">
        <f>IF('DATA - Follow-Up'!H104="","",INDEX(Codes,MATCH('DATA - Follow-Up'!H104,Modes,0)))</f>
        <v/>
      </c>
      <c r="I104" s="275"/>
      <c r="J104" s="178" t="str">
        <f>IF('DATA - Follow-Up'!J104="","",INDEX(Codes,MATCH('DATA - Follow-Up'!J104,Modes,0)))</f>
        <v/>
      </c>
      <c r="K104" s="178"/>
      <c r="L104" s="178" t="str">
        <f>IF('DATA - Follow-Up'!L104=0,"",IF('DATA - Follow-Up'!L104="","",'DATA - Follow-Up'!L104))</f>
        <v/>
      </c>
      <c r="M104" s="178" t="str">
        <f>IF('DATA - Follow-Up'!M104="Yes",1,IF('DATA - Follow-Up'!M104="No",2, ""))</f>
        <v/>
      </c>
      <c r="N104" s="178" t="str">
        <f>IF('DATA - Follow-Up'!N104="Yes",1,IF('DATA - Follow-Up'!N104="No",2,""))</f>
        <v/>
      </c>
      <c r="O104" s="178" t="str">
        <f>IF('DATA - Follow-Up'!O104="Relaxed",1,IF('DATA - Follow-Up'!O104="Rushed",2,IF('DATA - Follow-Up'!O104="Happy",3,IF('DATA - Follow-Up'!O104="Frustrated",4,IF('DATA - Follow-Up'!O104="Other (please specify)",5,IF('DATA - Follow-Up'!O104="Other",5,""))))))</f>
        <v/>
      </c>
      <c r="P104" s="178"/>
      <c r="Q104" s="178" t="str">
        <f>IF('DATA - Follow-Up'!Q104="","",'DATA - Follow-Up'!Q104)</f>
        <v/>
      </c>
      <c r="R104" s="178" t="str">
        <f>IF('DATA - Follow-Up'!R104="Boy",1,IF('DATA - Follow-Up'!R104="Girl",2, ""))</f>
        <v/>
      </c>
      <c r="S104" s="178" t="str">
        <f>IF('DATA - Follow-Up'!Q104="","", 'DATA - Follow-Up'!S104)</f>
        <v/>
      </c>
      <c r="T104" s="178" t="str">
        <f>IF('DATA - Follow-Up'!T104="Less than 0.5km",1,IF('DATA - Follow-Up'!T104="0.51 to 1.59km",2,IF('DATA - Follow-Up'!T104="1.6 to 3km",3,IF('DATA - Follow-Up'!T104="Over 3km",4,""))))</f>
        <v/>
      </c>
      <c r="U104" s="178" t="str">
        <f>IF('DATA - Follow-Up'!U104="STRONGLY AGREE",1,IF('DATA - Follow-Up'!U104="AGREE",2,IF('DATA - Follow-Up'!U104="DISAGREE",3,IF('DATA - Follow-Up'!U104="STRONGLY DISAGREE",4,""))))</f>
        <v/>
      </c>
      <c r="V104" s="178" t="str">
        <f>IF('DATA - Follow-Up'!V104="Yes",1,IF('DATA - Follow-Up'!V104="No",2,""))</f>
        <v/>
      </c>
      <c r="W104" s="178"/>
      <c r="X104" s="178"/>
      <c r="Y104" s="178"/>
      <c r="Z104" s="178"/>
      <c r="AA104" s="178"/>
      <c r="AB104" s="178"/>
      <c r="AC104" s="178"/>
      <c r="AD104" s="178"/>
      <c r="AE104" s="178"/>
      <c r="AF104" s="178"/>
      <c r="AG104" s="178"/>
      <c r="AH104" s="178"/>
      <c r="AI104" s="178"/>
      <c r="AJ104" s="178"/>
      <c r="AK104" s="178"/>
      <c r="AL104" s="178"/>
      <c r="AM104" s="178"/>
      <c r="AN104" s="178"/>
      <c r="AO104" s="178"/>
      <c r="AP104" s="178"/>
      <c r="AQ104" s="178"/>
      <c r="AR104" s="178" t="str">
        <f>IF('DATA - Follow-Up'!AR104="Relaxed",1,IF('DATA - Follow-Up'!AR104="Rushed",2,IF('DATA - Follow-Up'!AR104="Happy",3,IF('DATA - Follow-Up'!AR104="Tired",4,""))))</f>
        <v/>
      </c>
      <c r="AS104" s="178" t="str">
        <f>IF('DATA - Follow-Up'!AS104="Relaxed",1,IF('DATA - Follow-Up'!AS104="Rushed",2,IF('DATA - Follow-Up'!AS104="Happy",3,IF('DATA - Follow-Up'!AS104="Tired",4,""))))</f>
        <v/>
      </c>
      <c r="AT104" s="178" t="str">
        <f>IF('DATA - Follow-Up'!AT104="less driving",1,IF('DATA - Follow-Up'!AT104="less driving (e.g. more carpooling, walking, cycling, taking public transit, etc.)",1,IF('DATA - Follow-Up'!AT104="not changed",2,IF('DATA - Follow-Up'!AT104="no changed",2,IF('DATA - Follow-Up'!AT104="more driving",3, "")))))</f>
        <v/>
      </c>
      <c r="AU104" s="275"/>
      <c r="AV104" s="275"/>
      <c r="AW104" s="275"/>
      <c r="AX104" s="275"/>
      <c r="AY104" s="275"/>
      <c r="AZ104" s="178" t="str">
        <f>IF('DATA - Follow-Up'!AZ104="less driving",1,IF('DATA - Follow-Up'!AZ104="less driving (e.g. more carpooling, walking, cycling, taking public transit, etc.)",1,IF('DATA - Follow-Up'!AZ104="not changed",2,IF('DATA - Follow-Up'!AZ104="more driving",3,""))))</f>
        <v/>
      </c>
      <c r="BA104" s="178"/>
      <c r="BB104" s="178"/>
      <c r="BC104" s="178"/>
      <c r="BD104" s="178"/>
      <c r="BE104" s="178"/>
      <c r="BF104" s="178" t="str">
        <f>IF('DATA - Follow-Up'!BF104="decreased",1,IF('DATA - Follow-Up'!BF104="not changed",2,IF('DATA - Follow-Up'!BF104="increased",3, "")))</f>
        <v/>
      </c>
      <c r="BG104" s="178"/>
      <c r="BH104" s="178"/>
      <c r="BI104" s="178"/>
      <c r="BJ104" s="178"/>
      <c r="BK104" s="178"/>
      <c r="BL104" s="178"/>
      <c r="BM104" s="178"/>
      <c r="BN104" s="178"/>
      <c r="BO104" s="178"/>
      <c r="BP104" s="178"/>
      <c r="BQ104" s="312" t="str">
        <f>IF('DATA - Follow-Up'!BQ104="Yes",1,IF('DATA - Follow-Up'!BQ104="No",2, ""))</f>
        <v/>
      </c>
      <c r="BR104" s="273"/>
      <c r="BS104" s="180"/>
      <c r="BT104" s="180"/>
    </row>
    <row r="105" spans="1:72" s="132" customFormat="1" ht="15" x14ac:dyDescent="0.3">
      <c r="A105" s="148"/>
      <c r="B105" s="149"/>
      <c r="C105" s="236" t="str">
        <f t="shared" si="1"/>
        <v/>
      </c>
      <c r="D105" s="178" t="str">
        <f>IF('DATA - Follow-Up'!D105="","",'DATA - Follow-Up'!D105)</f>
        <v/>
      </c>
      <c r="E105" s="178" t="str">
        <f>IF('DATA - Follow-Up'!E105="","",'DATA - Follow-Up'!E105)</f>
        <v/>
      </c>
      <c r="F105" s="178" t="str">
        <f>IF('DATA - Follow-Up'!F105="","",'DATA - Follow-Up'!F105)</f>
        <v/>
      </c>
      <c r="G105" s="178" t="str">
        <f>IF('DATA - Follow-Up'!G105="Yes",1,IF('DATA - Follow-Up'!G105="No",2,IF('DATA - Follow-Up'!G105="Not Sure",3, "")))</f>
        <v/>
      </c>
      <c r="H105" s="178" t="str">
        <f>IF('DATA - Follow-Up'!H105="","",INDEX(Codes,MATCH('DATA - Follow-Up'!H105,Modes,0)))</f>
        <v/>
      </c>
      <c r="I105" s="275"/>
      <c r="J105" s="178" t="str">
        <f>IF('DATA - Follow-Up'!J105="","",INDEX(Codes,MATCH('DATA - Follow-Up'!J105,Modes,0)))</f>
        <v/>
      </c>
      <c r="K105" s="178"/>
      <c r="L105" s="178" t="str">
        <f>IF('DATA - Follow-Up'!L105=0,"",IF('DATA - Follow-Up'!L105="","",'DATA - Follow-Up'!L105))</f>
        <v/>
      </c>
      <c r="M105" s="178" t="str">
        <f>IF('DATA - Follow-Up'!M105="Yes",1,IF('DATA - Follow-Up'!M105="No",2, ""))</f>
        <v/>
      </c>
      <c r="N105" s="178" t="str">
        <f>IF('DATA - Follow-Up'!N105="Yes",1,IF('DATA - Follow-Up'!N105="No",2,""))</f>
        <v/>
      </c>
      <c r="O105" s="178" t="str">
        <f>IF('DATA - Follow-Up'!O105="Relaxed",1,IF('DATA - Follow-Up'!O105="Rushed",2,IF('DATA - Follow-Up'!O105="Happy",3,IF('DATA - Follow-Up'!O105="Frustrated",4,IF('DATA - Follow-Up'!O105="Other (please specify)",5,IF('DATA - Follow-Up'!O105="Other",5,""))))))</f>
        <v/>
      </c>
      <c r="P105" s="178"/>
      <c r="Q105" s="178" t="str">
        <f>IF('DATA - Follow-Up'!Q105="","",'DATA - Follow-Up'!Q105)</f>
        <v/>
      </c>
      <c r="R105" s="178" t="str">
        <f>IF('DATA - Follow-Up'!R105="Boy",1,IF('DATA - Follow-Up'!R105="Girl",2, ""))</f>
        <v/>
      </c>
      <c r="S105" s="178" t="str">
        <f>IF('DATA - Follow-Up'!Q105="","", 'DATA - Follow-Up'!S105)</f>
        <v/>
      </c>
      <c r="T105" s="178" t="str">
        <f>IF('DATA - Follow-Up'!T105="Less than 0.5km",1,IF('DATA - Follow-Up'!T105="0.51 to 1.59km",2,IF('DATA - Follow-Up'!T105="1.6 to 3km",3,IF('DATA - Follow-Up'!T105="Over 3km",4,""))))</f>
        <v/>
      </c>
      <c r="U105" s="178" t="str">
        <f>IF('DATA - Follow-Up'!U105="STRONGLY AGREE",1,IF('DATA - Follow-Up'!U105="AGREE",2,IF('DATA - Follow-Up'!U105="DISAGREE",3,IF('DATA - Follow-Up'!U105="STRONGLY DISAGREE",4,""))))</f>
        <v/>
      </c>
      <c r="V105" s="178" t="str">
        <f>IF('DATA - Follow-Up'!V105="Yes",1,IF('DATA - Follow-Up'!V105="No",2,""))</f>
        <v/>
      </c>
      <c r="W105" s="178"/>
      <c r="X105" s="178"/>
      <c r="Y105" s="178"/>
      <c r="Z105" s="178"/>
      <c r="AA105" s="178"/>
      <c r="AB105" s="178"/>
      <c r="AC105" s="178"/>
      <c r="AD105" s="178"/>
      <c r="AE105" s="178"/>
      <c r="AF105" s="178"/>
      <c r="AG105" s="178"/>
      <c r="AH105" s="178"/>
      <c r="AI105" s="178"/>
      <c r="AJ105" s="178"/>
      <c r="AK105" s="178"/>
      <c r="AL105" s="178"/>
      <c r="AM105" s="178"/>
      <c r="AN105" s="178"/>
      <c r="AO105" s="178"/>
      <c r="AP105" s="178"/>
      <c r="AQ105" s="178"/>
      <c r="AR105" s="178" t="str">
        <f>IF('DATA - Follow-Up'!AR105="Relaxed",1,IF('DATA - Follow-Up'!AR105="Rushed",2,IF('DATA - Follow-Up'!AR105="Happy",3,IF('DATA - Follow-Up'!AR105="Tired",4,""))))</f>
        <v/>
      </c>
      <c r="AS105" s="178" t="str">
        <f>IF('DATA - Follow-Up'!AS105="Relaxed",1,IF('DATA - Follow-Up'!AS105="Rushed",2,IF('DATA - Follow-Up'!AS105="Happy",3,IF('DATA - Follow-Up'!AS105="Tired",4,""))))</f>
        <v/>
      </c>
      <c r="AT105" s="178" t="str">
        <f>IF('DATA - Follow-Up'!AT105="less driving",1,IF('DATA - Follow-Up'!AT105="less driving (e.g. more carpooling, walking, cycling, taking public transit, etc.)",1,IF('DATA - Follow-Up'!AT105="not changed",2,IF('DATA - Follow-Up'!AT105="no changed",2,IF('DATA - Follow-Up'!AT105="more driving",3, "")))))</f>
        <v/>
      </c>
      <c r="AU105" s="275"/>
      <c r="AV105" s="275"/>
      <c r="AW105" s="275"/>
      <c r="AX105" s="275"/>
      <c r="AY105" s="275"/>
      <c r="AZ105" s="178" t="str">
        <f>IF('DATA - Follow-Up'!AZ105="less driving",1,IF('DATA - Follow-Up'!AZ105="less driving (e.g. more carpooling, walking, cycling, taking public transit, etc.)",1,IF('DATA - Follow-Up'!AZ105="not changed",2,IF('DATA - Follow-Up'!AZ105="more driving",3,""))))</f>
        <v/>
      </c>
      <c r="BA105" s="178"/>
      <c r="BB105" s="178"/>
      <c r="BC105" s="178"/>
      <c r="BD105" s="178"/>
      <c r="BE105" s="178"/>
      <c r="BF105" s="178" t="str">
        <f>IF('DATA - Follow-Up'!BF105="decreased",1,IF('DATA - Follow-Up'!BF105="not changed",2,IF('DATA - Follow-Up'!BF105="increased",3, "")))</f>
        <v/>
      </c>
      <c r="BG105" s="178"/>
      <c r="BH105" s="178"/>
      <c r="BI105" s="178"/>
      <c r="BJ105" s="178"/>
      <c r="BK105" s="178"/>
      <c r="BL105" s="178"/>
      <c r="BM105" s="178"/>
      <c r="BN105" s="178"/>
      <c r="BO105" s="178"/>
      <c r="BP105" s="178"/>
      <c r="BQ105" s="312" t="str">
        <f>IF('DATA - Follow-Up'!BQ105="Yes",1,IF('DATA - Follow-Up'!BQ105="No",2, ""))</f>
        <v/>
      </c>
      <c r="BR105" s="273"/>
      <c r="BS105" s="180"/>
      <c r="BT105" s="180"/>
    </row>
    <row r="106" spans="1:72" s="132" customFormat="1" ht="15" x14ac:dyDescent="0.3">
      <c r="A106" s="148"/>
      <c r="B106" s="149"/>
      <c r="C106" s="236" t="str">
        <f t="shared" si="1"/>
        <v/>
      </c>
      <c r="D106" s="178" t="str">
        <f>IF('DATA - Follow-Up'!D106="","",'DATA - Follow-Up'!D106)</f>
        <v/>
      </c>
      <c r="E106" s="178" t="str">
        <f>IF('DATA - Follow-Up'!E106="","",'DATA - Follow-Up'!E106)</f>
        <v/>
      </c>
      <c r="F106" s="178" t="str">
        <f>IF('DATA - Follow-Up'!F106="","",'DATA - Follow-Up'!F106)</f>
        <v/>
      </c>
      <c r="G106" s="178" t="str">
        <f>IF('DATA - Follow-Up'!G106="Yes",1,IF('DATA - Follow-Up'!G106="No",2,IF('DATA - Follow-Up'!G106="Not Sure",3, "")))</f>
        <v/>
      </c>
      <c r="H106" s="178" t="str">
        <f>IF('DATA - Follow-Up'!H106="","",INDEX(Codes,MATCH('DATA - Follow-Up'!H106,Modes,0)))</f>
        <v/>
      </c>
      <c r="I106" s="275"/>
      <c r="J106" s="178" t="str">
        <f>IF('DATA - Follow-Up'!J106="","",INDEX(Codes,MATCH('DATA - Follow-Up'!J106,Modes,0)))</f>
        <v/>
      </c>
      <c r="K106" s="178"/>
      <c r="L106" s="178" t="str">
        <f>IF('DATA - Follow-Up'!L106=0,"",IF('DATA - Follow-Up'!L106="","",'DATA - Follow-Up'!L106))</f>
        <v/>
      </c>
      <c r="M106" s="178" t="str">
        <f>IF('DATA - Follow-Up'!M106="Yes",1,IF('DATA - Follow-Up'!M106="No",2, ""))</f>
        <v/>
      </c>
      <c r="N106" s="178" t="str">
        <f>IF('DATA - Follow-Up'!N106="Yes",1,IF('DATA - Follow-Up'!N106="No",2,""))</f>
        <v/>
      </c>
      <c r="O106" s="178" t="str">
        <f>IF('DATA - Follow-Up'!O106="Relaxed",1,IF('DATA - Follow-Up'!O106="Rushed",2,IF('DATA - Follow-Up'!O106="Happy",3,IF('DATA - Follow-Up'!O106="Frustrated",4,IF('DATA - Follow-Up'!O106="Other (please specify)",5,IF('DATA - Follow-Up'!O106="Other",5,""))))))</f>
        <v/>
      </c>
      <c r="P106" s="178"/>
      <c r="Q106" s="178" t="str">
        <f>IF('DATA - Follow-Up'!Q106="","",'DATA - Follow-Up'!Q106)</f>
        <v/>
      </c>
      <c r="R106" s="178" t="str">
        <f>IF('DATA - Follow-Up'!R106="Boy",1,IF('DATA - Follow-Up'!R106="Girl",2, ""))</f>
        <v/>
      </c>
      <c r="S106" s="178" t="str">
        <f>IF('DATA - Follow-Up'!Q106="","", 'DATA - Follow-Up'!S106)</f>
        <v/>
      </c>
      <c r="T106" s="178" t="str">
        <f>IF('DATA - Follow-Up'!T106="Less than 0.5km",1,IF('DATA - Follow-Up'!T106="0.51 to 1.59km",2,IF('DATA - Follow-Up'!T106="1.6 to 3km",3,IF('DATA - Follow-Up'!T106="Over 3km",4,""))))</f>
        <v/>
      </c>
      <c r="U106" s="178" t="str">
        <f>IF('DATA - Follow-Up'!U106="STRONGLY AGREE",1,IF('DATA - Follow-Up'!U106="AGREE",2,IF('DATA - Follow-Up'!U106="DISAGREE",3,IF('DATA - Follow-Up'!U106="STRONGLY DISAGREE",4,""))))</f>
        <v/>
      </c>
      <c r="V106" s="178" t="str">
        <f>IF('DATA - Follow-Up'!V106="Yes",1,IF('DATA - Follow-Up'!V106="No",2,""))</f>
        <v/>
      </c>
      <c r="W106" s="178"/>
      <c r="X106" s="178"/>
      <c r="Y106" s="178"/>
      <c r="Z106" s="178"/>
      <c r="AA106" s="178"/>
      <c r="AB106" s="178"/>
      <c r="AC106" s="178"/>
      <c r="AD106" s="178"/>
      <c r="AE106" s="178"/>
      <c r="AF106" s="178"/>
      <c r="AG106" s="178"/>
      <c r="AH106" s="178"/>
      <c r="AI106" s="178"/>
      <c r="AJ106" s="178"/>
      <c r="AK106" s="178"/>
      <c r="AL106" s="178"/>
      <c r="AM106" s="178"/>
      <c r="AN106" s="178"/>
      <c r="AO106" s="178"/>
      <c r="AP106" s="178"/>
      <c r="AQ106" s="178"/>
      <c r="AR106" s="178" t="str">
        <f>IF('DATA - Follow-Up'!AR106="Relaxed",1,IF('DATA - Follow-Up'!AR106="Rushed",2,IF('DATA - Follow-Up'!AR106="Happy",3,IF('DATA - Follow-Up'!AR106="Tired",4,""))))</f>
        <v/>
      </c>
      <c r="AS106" s="178" t="str">
        <f>IF('DATA - Follow-Up'!AS106="Relaxed",1,IF('DATA - Follow-Up'!AS106="Rushed",2,IF('DATA - Follow-Up'!AS106="Happy",3,IF('DATA - Follow-Up'!AS106="Tired",4,""))))</f>
        <v/>
      </c>
      <c r="AT106" s="178" t="str">
        <f>IF('DATA - Follow-Up'!AT106="less driving",1,IF('DATA - Follow-Up'!AT106="less driving (e.g. more carpooling, walking, cycling, taking public transit, etc.)",1,IF('DATA - Follow-Up'!AT106="not changed",2,IF('DATA - Follow-Up'!AT106="no changed",2,IF('DATA - Follow-Up'!AT106="more driving",3, "")))))</f>
        <v/>
      </c>
      <c r="AU106" s="275"/>
      <c r="AV106" s="275"/>
      <c r="AW106" s="275"/>
      <c r="AX106" s="275"/>
      <c r="AY106" s="275"/>
      <c r="AZ106" s="178" t="str">
        <f>IF('DATA - Follow-Up'!AZ106="less driving",1,IF('DATA - Follow-Up'!AZ106="less driving (e.g. more carpooling, walking, cycling, taking public transit, etc.)",1,IF('DATA - Follow-Up'!AZ106="not changed",2,IF('DATA - Follow-Up'!AZ106="more driving",3,""))))</f>
        <v/>
      </c>
      <c r="BA106" s="178"/>
      <c r="BB106" s="178"/>
      <c r="BC106" s="178"/>
      <c r="BD106" s="178"/>
      <c r="BE106" s="178"/>
      <c r="BF106" s="178" t="str">
        <f>IF('DATA - Follow-Up'!BF106="decreased",1,IF('DATA - Follow-Up'!BF106="not changed",2,IF('DATA - Follow-Up'!BF106="increased",3, "")))</f>
        <v/>
      </c>
      <c r="BG106" s="178"/>
      <c r="BH106" s="178"/>
      <c r="BI106" s="178"/>
      <c r="BJ106" s="178"/>
      <c r="BK106" s="178"/>
      <c r="BL106" s="178"/>
      <c r="BM106" s="178"/>
      <c r="BN106" s="178"/>
      <c r="BO106" s="178"/>
      <c r="BP106" s="178"/>
      <c r="BQ106" s="312" t="str">
        <f>IF('DATA - Follow-Up'!BQ106="Yes",1,IF('DATA - Follow-Up'!BQ106="No",2, ""))</f>
        <v/>
      </c>
      <c r="BR106" s="273"/>
      <c r="BS106" s="180"/>
      <c r="BT106" s="180"/>
    </row>
    <row r="107" spans="1:72" s="132" customFormat="1" ht="15" x14ac:dyDescent="0.3">
      <c r="A107" s="148"/>
      <c r="B107" s="149"/>
      <c r="C107" s="236" t="str">
        <f t="shared" si="1"/>
        <v/>
      </c>
      <c r="D107" s="178" t="str">
        <f>IF('DATA - Follow-Up'!D107="","",'DATA - Follow-Up'!D107)</f>
        <v/>
      </c>
      <c r="E107" s="178" t="str">
        <f>IF('DATA - Follow-Up'!E107="","",'DATA - Follow-Up'!E107)</f>
        <v/>
      </c>
      <c r="F107" s="178" t="str">
        <f>IF('DATA - Follow-Up'!F107="","",'DATA - Follow-Up'!F107)</f>
        <v/>
      </c>
      <c r="G107" s="178" t="str">
        <f>IF('DATA - Follow-Up'!G107="Yes",1,IF('DATA - Follow-Up'!G107="No",2,IF('DATA - Follow-Up'!G107="Not Sure",3, "")))</f>
        <v/>
      </c>
      <c r="H107" s="178" t="str">
        <f>IF('DATA - Follow-Up'!H107="","",INDEX(Codes,MATCH('DATA - Follow-Up'!H107,Modes,0)))</f>
        <v/>
      </c>
      <c r="I107" s="275"/>
      <c r="J107" s="178" t="str">
        <f>IF('DATA - Follow-Up'!J107="","",INDEX(Codes,MATCH('DATA - Follow-Up'!J107,Modes,0)))</f>
        <v/>
      </c>
      <c r="K107" s="178"/>
      <c r="L107" s="178" t="str">
        <f>IF('DATA - Follow-Up'!L107=0,"",IF('DATA - Follow-Up'!L107="","",'DATA - Follow-Up'!L107))</f>
        <v/>
      </c>
      <c r="M107" s="178" t="str">
        <f>IF('DATA - Follow-Up'!M107="Yes",1,IF('DATA - Follow-Up'!M107="No",2, ""))</f>
        <v/>
      </c>
      <c r="N107" s="178" t="str">
        <f>IF('DATA - Follow-Up'!N107="Yes",1,IF('DATA - Follow-Up'!N107="No",2,""))</f>
        <v/>
      </c>
      <c r="O107" s="178" t="str">
        <f>IF('DATA - Follow-Up'!O107="Relaxed",1,IF('DATA - Follow-Up'!O107="Rushed",2,IF('DATA - Follow-Up'!O107="Happy",3,IF('DATA - Follow-Up'!O107="Frustrated",4,IF('DATA - Follow-Up'!O107="Other (please specify)",5,IF('DATA - Follow-Up'!O107="Other",5,""))))))</f>
        <v/>
      </c>
      <c r="P107" s="178"/>
      <c r="Q107" s="178" t="str">
        <f>IF('DATA - Follow-Up'!Q107="","",'DATA - Follow-Up'!Q107)</f>
        <v/>
      </c>
      <c r="R107" s="178" t="str">
        <f>IF('DATA - Follow-Up'!R107="Boy",1,IF('DATA - Follow-Up'!R107="Girl",2, ""))</f>
        <v/>
      </c>
      <c r="S107" s="178" t="str">
        <f>IF('DATA - Follow-Up'!Q107="","", 'DATA - Follow-Up'!S107)</f>
        <v/>
      </c>
      <c r="T107" s="178" t="str">
        <f>IF('DATA - Follow-Up'!T107="Less than 0.5km",1,IF('DATA - Follow-Up'!T107="0.51 to 1.59km",2,IF('DATA - Follow-Up'!T107="1.6 to 3km",3,IF('DATA - Follow-Up'!T107="Over 3km",4,""))))</f>
        <v/>
      </c>
      <c r="U107" s="178" t="str">
        <f>IF('DATA - Follow-Up'!U107="STRONGLY AGREE",1,IF('DATA - Follow-Up'!U107="AGREE",2,IF('DATA - Follow-Up'!U107="DISAGREE",3,IF('DATA - Follow-Up'!U107="STRONGLY DISAGREE",4,""))))</f>
        <v/>
      </c>
      <c r="V107" s="178" t="str">
        <f>IF('DATA - Follow-Up'!V107="Yes",1,IF('DATA - Follow-Up'!V107="No",2,""))</f>
        <v/>
      </c>
      <c r="W107" s="178"/>
      <c r="X107" s="178"/>
      <c r="Y107" s="178"/>
      <c r="Z107" s="178"/>
      <c r="AA107" s="178"/>
      <c r="AB107" s="178"/>
      <c r="AC107" s="178"/>
      <c r="AD107" s="178"/>
      <c r="AE107" s="178"/>
      <c r="AF107" s="178"/>
      <c r="AG107" s="178"/>
      <c r="AH107" s="178"/>
      <c r="AI107" s="178"/>
      <c r="AJ107" s="178"/>
      <c r="AK107" s="178"/>
      <c r="AL107" s="178"/>
      <c r="AM107" s="178"/>
      <c r="AN107" s="178"/>
      <c r="AO107" s="178"/>
      <c r="AP107" s="178"/>
      <c r="AQ107" s="178"/>
      <c r="AR107" s="178" t="str">
        <f>IF('DATA - Follow-Up'!AR107="Relaxed",1,IF('DATA - Follow-Up'!AR107="Rushed",2,IF('DATA - Follow-Up'!AR107="Happy",3,IF('DATA - Follow-Up'!AR107="Tired",4,""))))</f>
        <v/>
      </c>
      <c r="AS107" s="178" t="str">
        <f>IF('DATA - Follow-Up'!AS107="Relaxed",1,IF('DATA - Follow-Up'!AS107="Rushed",2,IF('DATA - Follow-Up'!AS107="Happy",3,IF('DATA - Follow-Up'!AS107="Tired",4,""))))</f>
        <v/>
      </c>
      <c r="AT107" s="178" t="str">
        <f>IF('DATA - Follow-Up'!AT107="less driving",1,IF('DATA - Follow-Up'!AT107="less driving (e.g. more carpooling, walking, cycling, taking public transit, etc.)",1,IF('DATA - Follow-Up'!AT107="not changed",2,IF('DATA - Follow-Up'!AT107="no changed",2,IF('DATA - Follow-Up'!AT107="more driving",3, "")))))</f>
        <v/>
      </c>
      <c r="AU107" s="275"/>
      <c r="AV107" s="275"/>
      <c r="AW107" s="275"/>
      <c r="AX107" s="275"/>
      <c r="AY107" s="275"/>
      <c r="AZ107" s="178" t="str">
        <f>IF('DATA - Follow-Up'!AZ107="less driving",1,IF('DATA - Follow-Up'!AZ107="less driving (e.g. more carpooling, walking, cycling, taking public transit, etc.)",1,IF('DATA - Follow-Up'!AZ107="not changed",2,IF('DATA - Follow-Up'!AZ107="more driving",3,""))))</f>
        <v/>
      </c>
      <c r="BA107" s="178"/>
      <c r="BB107" s="178"/>
      <c r="BC107" s="178"/>
      <c r="BD107" s="178"/>
      <c r="BE107" s="178"/>
      <c r="BF107" s="178" t="str">
        <f>IF('DATA - Follow-Up'!BF107="decreased",1,IF('DATA - Follow-Up'!BF107="not changed",2,IF('DATA - Follow-Up'!BF107="increased",3, "")))</f>
        <v/>
      </c>
      <c r="BG107" s="178"/>
      <c r="BH107" s="178"/>
      <c r="BI107" s="178"/>
      <c r="BJ107" s="178"/>
      <c r="BK107" s="178"/>
      <c r="BL107" s="178"/>
      <c r="BM107" s="178"/>
      <c r="BN107" s="178"/>
      <c r="BO107" s="178"/>
      <c r="BP107" s="178"/>
      <c r="BQ107" s="312" t="str">
        <f>IF('DATA - Follow-Up'!BQ107="Yes",1,IF('DATA - Follow-Up'!BQ107="No",2, ""))</f>
        <v/>
      </c>
      <c r="BR107" s="273"/>
      <c r="BS107" s="180"/>
      <c r="BT107" s="180"/>
    </row>
    <row r="108" spans="1:72" s="132" customFormat="1" ht="15" x14ac:dyDescent="0.3">
      <c r="A108" s="148"/>
      <c r="B108" s="149"/>
      <c r="C108" s="236" t="str">
        <f t="shared" si="1"/>
        <v/>
      </c>
      <c r="D108" s="178" t="str">
        <f>IF('DATA - Follow-Up'!D108="","",'DATA - Follow-Up'!D108)</f>
        <v/>
      </c>
      <c r="E108" s="178" t="str">
        <f>IF('DATA - Follow-Up'!E108="","",'DATA - Follow-Up'!E108)</f>
        <v/>
      </c>
      <c r="F108" s="178" t="str">
        <f>IF('DATA - Follow-Up'!F108="","",'DATA - Follow-Up'!F108)</f>
        <v/>
      </c>
      <c r="G108" s="178" t="str">
        <f>IF('DATA - Follow-Up'!G108="Yes",1,IF('DATA - Follow-Up'!G108="No",2,IF('DATA - Follow-Up'!G108="Not Sure",3, "")))</f>
        <v/>
      </c>
      <c r="H108" s="178" t="str">
        <f>IF('DATA - Follow-Up'!H108="","",INDEX(Codes,MATCH('DATA - Follow-Up'!H108,Modes,0)))</f>
        <v/>
      </c>
      <c r="I108" s="275"/>
      <c r="J108" s="178" t="str">
        <f>IF('DATA - Follow-Up'!J108="","",INDEX(Codes,MATCH('DATA - Follow-Up'!J108,Modes,0)))</f>
        <v/>
      </c>
      <c r="K108" s="178"/>
      <c r="L108" s="178" t="str">
        <f>IF('DATA - Follow-Up'!L108=0,"",IF('DATA - Follow-Up'!L108="","",'DATA - Follow-Up'!L108))</f>
        <v/>
      </c>
      <c r="M108" s="178" t="str">
        <f>IF('DATA - Follow-Up'!M108="Yes",1,IF('DATA - Follow-Up'!M108="No",2, ""))</f>
        <v/>
      </c>
      <c r="N108" s="178" t="str">
        <f>IF('DATA - Follow-Up'!N108="Yes",1,IF('DATA - Follow-Up'!N108="No",2,""))</f>
        <v/>
      </c>
      <c r="O108" s="178" t="str">
        <f>IF('DATA - Follow-Up'!O108="Relaxed",1,IF('DATA - Follow-Up'!O108="Rushed",2,IF('DATA - Follow-Up'!O108="Happy",3,IF('DATA - Follow-Up'!O108="Frustrated",4,IF('DATA - Follow-Up'!O108="Other (please specify)",5,IF('DATA - Follow-Up'!O108="Other",5,""))))))</f>
        <v/>
      </c>
      <c r="P108" s="178"/>
      <c r="Q108" s="178" t="str">
        <f>IF('DATA - Follow-Up'!Q108="","",'DATA - Follow-Up'!Q108)</f>
        <v/>
      </c>
      <c r="R108" s="178" t="str">
        <f>IF('DATA - Follow-Up'!R108="Boy",1,IF('DATA - Follow-Up'!R108="Girl",2, ""))</f>
        <v/>
      </c>
      <c r="S108" s="178" t="str">
        <f>IF('DATA - Follow-Up'!Q108="","", 'DATA - Follow-Up'!S108)</f>
        <v/>
      </c>
      <c r="T108" s="178" t="str">
        <f>IF('DATA - Follow-Up'!T108="Less than 0.5km",1,IF('DATA - Follow-Up'!T108="0.51 to 1.59km",2,IF('DATA - Follow-Up'!T108="1.6 to 3km",3,IF('DATA - Follow-Up'!T108="Over 3km",4,""))))</f>
        <v/>
      </c>
      <c r="U108" s="178" t="str">
        <f>IF('DATA - Follow-Up'!U108="STRONGLY AGREE",1,IF('DATA - Follow-Up'!U108="AGREE",2,IF('DATA - Follow-Up'!U108="DISAGREE",3,IF('DATA - Follow-Up'!U108="STRONGLY DISAGREE",4,""))))</f>
        <v/>
      </c>
      <c r="V108" s="178" t="str">
        <f>IF('DATA - Follow-Up'!V108="Yes",1,IF('DATA - Follow-Up'!V108="No",2,""))</f>
        <v/>
      </c>
      <c r="W108" s="178"/>
      <c r="X108" s="178"/>
      <c r="Y108" s="178"/>
      <c r="Z108" s="178"/>
      <c r="AA108" s="178"/>
      <c r="AB108" s="178"/>
      <c r="AC108" s="178"/>
      <c r="AD108" s="178"/>
      <c r="AE108" s="178"/>
      <c r="AF108" s="178"/>
      <c r="AG108" s="178"/>
      <c r="AH108" s="178"/>
      <c r="AI108" s="178"/>
      <c r="AJ108" s="178"/>
      <c r="AK108" s="178"/>
      <c r="AL108" s="178"/>
      <c r="AM108" s="178"/>
      <c r="AN108" s="178"/>
      <c r="AO108" s="178"/>
      <c r="AP108" s="178"/>
      <c r="AQ108" s="178"/>
      <c r="AR108" s="178" t="str">
        <f>IF('DATA - Follow-Up'!AR108="Relaxed",1,IF('DATA - Follow-Up'!AR108="Rushed",2,IF('DATA - Follow-Up'!AR108="Happy",3,IF('DATA - Follow-Up'!AR108="Tired",4,""))))</f>
        <v/>
      </c>
      <c r="AS108" s="178" t="str">
        <f>IF('DATA - Follow-Up'!AS108="Relaxed",1,IF('DATA - Follow-Up'!AS108="Rushed",2,IF('DATA - Follow-Up'!AS108="Happy",3,IF('DATA - Follow-Up'!AS108="Tired",4,""))))</f>
        <v/>
      </c>
      <c r="AT108" s="178" t="str">
        <f>IF('DATA - Follow-Up'!AT108="less driving",1,IF('DATA - Follow-Up'!AT108="less driving (e.g. more carpooling, walking, cycling, taking public transit, etc.)",1,IF('DATA - Follow-Up'!AT108="not changed",2,IF('DATA - Follow-Up'!AT108="no changed",2,IF('DATA - Follow-Up'!AT108="more driving",3, "")))))</f>
        <v/>
      </c>
      <c r="AU108" s="275"/>
      <c r="AV108" s="275"/>
      <c r="AW108" s="275"/>
      <c r="AX108" s="275"/>
      <c r="AY108" s="275"/>
      <c r="AZ108" s="178" t="str">
        <f>IF('DATA - Follow-Up'!AZ108="less driving",1,IF('DATA - Follow-Up'!AZ108="less driving (e.g. more carpooling, walking, cycling, taking public transit, etc.)",1,IF('DATA - Follow-Up'!AZ108="not changed",2,IF('DATA - Follow-Up'!AZ108="more driving",3,""))))</f>
        <v/>
      </c>
      <c r="BA108" s="178"/>
      <c r="BB108" s="178"/>
      <c r="BC108" s="178"/>
      <c r="BD108" s="178"/>
      <c r="BE108" s="178"/>
      <c r="BF108" s="178" t="str">
        <f>IF('DATA - Follow-Up'!BF108="decreased",1,IF('DATA - Follow-Up'!BF108="not changed",2,IF('DATA - Follow-Up'!BF108="increased",3, "")))</f>
        <v/>
      </c>
      <c r="BG108" s="178"/>
      <c r="BH108" s="178"/>
      <c r="BI108" s="178"/>
      <c r="BJ108" s="178"/>
      <c r="BK108" s="178"/>
      <c r="BL108" s="178"/>
      <c r="BM108" s="178"/>
      <c r="BN108" s="178"/>
      <c r="BO108" s="178"/>
      <c r="BP108" s="178"/>
      <c r="BQ108" s="312" t="str">
        <f>IF('DATA - Follow-Up'!BQ108="Yes",1,IF('DATA - Follow-Up'!BQ108="No",2, ""))</f>
        <v/>
      </c>
      <c r="BR108" s="273"/>
      <c r="BS108" s="180"/>
      <c r="BT108" s="180"/>
    </row>
    <row r="109" spans="1:72" s="132" customFormat="1" ht="15" x14ac:dyDescent="0.3">
      <c r="A109" s="148"/>
      <c r="B109" s="149"/>
      <c r="C109" s="236" t="str">
        <f t="shared" si="1"/>
        <v/>
      </c>
      <c r="D109" s="178" t="str">
        <f>IF('DATA - Follow-Up'!D109="","",'DATA - Follow-Up'!D109)</f>
        <v/>
      </c>
      <c r="E109" s="178" t="str">
        <f>IF('DATA - Follow-Up'!E109="","",'DATA - Follow-Up'!E109)</f>
        <v/>
      </c>
      <c r="F109" s="178" t="str">
        <f>IF('DATA - Follow-Up'!F109="","",'DATA - Follow-Up'!F109)</f>
        <v/>
      </c>
      <c r="G109" s="178" t="str">
        <f>IF('DATA - Follow-Up'!G109="Yes",1,IF('DATA - Follow-Up'!G109="No",2,IF('DATA - Follow-Up'!G109="Not Sure",3, "")))</f>
        <v/>
      </c>
      <c r="H109" s="178" t="str">
        <f>IF('DATA - Follow-Up'!H109="","",INDEX(Codes,MATCH('DATA - Follow-Up'!H109,Modes,0)))</f>
        <v/>
      </c>
      <c r="I109" s="275"/>
      <c r="J109" s="178" t="str">
        <f>IF('DATA - Follow-Up'!J109="","",INDEX(Codes,MATCH('DATA - Follow-Up'!J109,Modes,0)))</f>
        <v/>
      </c>
      <c r="K109" s="178"/>
      <c r="L109" s="178" t="str">
        <f>IF('DATA - Follow-Up'!L109=0,"",IF('DATA - Follow-Up'!L109="","",'DATA - Follow-Up'!L109))</f>
        <v/>
      </c>
      <c r="M109" s="178" t="str">
        <f>IF('DATA - Follow-Up'!M109="Yes",1,IF('DATA - Follow-Up'!M109="No",2, ""))</f>
        <v/>
      </c>
      <c r="N109" s="178" t="str">
        <f>IF('DATA - Follow-Up'!N109="Yes",1,IF('DATA - Follow-Up'!N109="No",2,""))</f>
        <v/>
      </c>
      <c r="O109" s="178" t="str">
        <f>IF('DATA - Follow-Up'!O109="Relaxed",1,IF('DATA - Follow-Up'!O109="Rushed",2,IF('DATA - Follow-Up'!O109="Happy",3,IF('DATA - Follow-Up'!O109="Frustrated",4,IF('DATA - Follow-Up'!O109="Other (please specify)",5,IF('DATA - Follow-Up'!O109="Other",5,""))))))</f>
        <v/>
      </c>
      <c r="P109" s="178"/>
      <c r="Q109" s="178" t="str">
        <f>IF('DATA - Follow-Up'!Q109="","",'DATA - Follow-Up'!Q109)</f>
        <v/>
      </c>
      <c r="R109" s="178" t="str">
        <f>IF('DATA - Follow-Up'!R109="Boy",1,IF('DATA - Follow-Up'!R109="Girl",2, ""))</f>
        <v/>
      </c>
      <c r="S109" s="178" t="str">
        <f>IF('DATA - Follow-Up'!Q109="","", 'DATA - Follow-Up'!S109)</f>
        <v/>
      </c>
      <c r="T109" s="178" t="str">
        <f>IF('DATA - Follow-Up'!T109="Less than 0.5km",1,IF('DATA - Follow-Up'!T109="0.51 to 1.59km",2,IF('DATA - Follow-Up'!T109="1.6 to 3km",3,IF('DATA - Follow-Up'!T109="Over 3km",4,""))))</f>
        <v/>
      </c>
      <c r="U109" s="178" t="str">
        <f>IF('DATA - Follow-Up'!U109="STRONGLY AGREE",1,IF('DATA - Follow-Up'!U109="AGREE",2,IF('DATA - Follow-Up'!U109="DISAGREE",3,IF('DATA - Follow-Up'!U109="STRONGLY DISAGREE",4,""))))</f>
        <v/>
      </c>
      <c r="V109" s="178" t="str">
        <f>IF('DATA - Follow-Up'!V109="Yes",1,IF('DATA - Follow-Up'!V109="No",2,""))</f>
        <v/>
      </c>
      <c r="W109" s="178"/>
      <c r="X109" s="178"/>
      <c r="Y109" s="178"/>
      <c r="Z109" s="178"/>
      <c r="AA109" s="178"/>
      <c r="AB109" s="178"/>
      <c r="AC109" s="178"/>
      <c r="AD109" s="178"/>
      <c r="AE109" s="178"/>
      <c r="AF109" s="178"/>
      <c r="AG109" s="178"/>
      <c r="AH109" s="178"/>
      <c r="AI109" s="178"/>
      <c r="AJ109" s="178"/>
      <c r="AK109" s="178"/>
      <c r="AL109" s="178"/>
      <c r="AM109" s="178"/>
      <c r="AN109" s="178"/>
      <c r="AO109" s="178"/>
      <c r="AP109" s="178"/>
      <c r="AQ109" s="178"/>
      <c r="AR109" s="178" t="str">
        <f>IF('DATA - Follow-Up'!AR109="Relaxed",1,IF('DATA - Follow-Up'!AR109="Rushed",2,IF('DATA - Follow-Up'!AR109="Happy",3,IF('DATA - Follow-Up'!AR109="Tired",4,""))))</f>
        <v/>
      </c>
      <c r="AS109" s="178" t="str">
        <f>IF('DATA - Follow-Up'!AS109="Relaxed",1,IF('DATA - Follow-Up'!AS109="Rushed",2,IF('DATA - Follow-Up'!AS109="Happy",3,IF('DATA - Follow-Up'!AS109="Tired",4,""))))</f>
        <v/>
      </c>
      <c r="AT109" s="178" t="str">
        <f>IF('DATA - Follow-Up'!AT109="less driving",1,IF('DATA - Follow-Up'!AT109="less driving (e.g. more carpooling, walking, cycling, taking public transit, etc.)",1,IF('DATA - Follow-Up'!AT109="not changed",2,IF('DATA - Follow-Up'!AT109="no changed",2,IF('DATA - Follow-Up'!AT109="more driving",3, "")))))</f>
        <v/>
      </c>
      <c r="AU109" s="275"/>
      <c r="AV109" s="275"/>
      <c r="AW109" s="275"/>
      <c r="AX109" s="275"/>
      <c r="AY109" s="275"/>
      <c r="AZ109" s="178" t="str">
        <f>IF('DATA - Follow-Up'!AZ109="less driving",1,IF('DATA - Follow-Up'!AZ109="less driving (e.g. more carpooling, walking, cycling, taking public transit, etc.)",1,IF('DATA - Follow-Up'!AZ109="not changed",2,IF('DATA - Follow-Up'!AZ109="more driving",3,""))))</f>
        <v/>
      </c>
      <c r="BA109" s="178"/>
      <c r="BB109" s="178"/>
      <c r="BC109" s="178"/>
      <c r="BD109" s="178"/>
      <c r="BE109" s="178"/>
      <c r="BF109" s="178" t="str">
        <f>IF('DATA - Follow-Up'!BF109="decreased",1,IF('DATA - Follow-Up'!BF109="not changed",2,IF('DATA - Follow-Up'!BF109="increased",3, "")))</f>
        <v/>
      </c>
      <c r="BG109" s="178"/>
      <c r="BH109" s="178"/>
      <c r="BI109" s="178"/>
      <c r="BJ109" s="178"/>
      <c r="BK109" s="178"/>
      <c r="BL109" s="178"/>
      <c r="BM109" s="178"/>
      <c r="BN109" s="178"/>
      <c r="BO109" s="178"/>
      <c r="BP109" s="178"/>
      <c r="BQ109" s="312" t="str">
        <f>IF('DATA - Follow-Up'!BQ109="Yes",1,IF('DATA - Follow-Up'!BQ109="No",2, ""))</f>
        <v/>
      </c>
      <c r="BR109" s="273"/>
      <c r="BS109" s="180"/>
      <c r="BT109" s="180"/>
    </row>
    <row r="110" spans="1:72" s="132" customFormat="1" ht="15" x14ac:dyDescent="0.3">
      <c r="A110" s="148"/>
      <c r="B110" s="149"/>
      <c r="C110" s="236" t="str">
        <f t="shared" si="1"/>
        <v/>
      </c>
      <c r="D110" s="178" t="str">
        <f>IF('DATA - Follow-Up'!D110="","",'DATA - Follow-Up'!D110)</f>
        <v/>
      </c>
      <c r="E110" s="178" t="str">
        <f>IF('DATA - Follow-Up'!E110="","",'DATA - Follow-Up'!E110)</f>
        <v/>
      </c>
      <c r="F110" s="178" t="str">
        <f>IF('DATA - Follow-Up'!F110="","",'DATA - Follow-Up'!F110)</f>
        <v/>
      </c>
      <c r="G110" s="178" t="str">
        <f>IF('DATA - Follow-Up'!G110="Yes",1,IF('DATA - Follow-Up'!G110="No",2,IF('DATA - Follow-Up'!G110="Not Sure",3, "")))</f>
        <v/>
      </c>
      <c r="H110" s="178" t="str">
        <f>IF('DATA - Follow-Up'!H110="","",INDEX(Codes,MATCH('DATA - Follow-Up'!H110,Modes,0)))</f>
        <v/>
      </c>
      <c r="I110" s="275"/>
      <c r="J110" s="178" t="str">
        <f>IF('DATA - Follow-Up'!J110="","",INDEX(Codes,MATCH('DATA - Follow-Up'!J110,Modes,0)))</f>
        <v/>
      </c>
      <c r="K110" s="178"/>
      <c r="L110" s="178" t="str">
        <f>IF('DATA - Follow-Up'!L110=0,"",IF('DATA - Follow-Up'!L110="","",'DATA - Follow-Up'!L110))</f>
        <v/>
      </c>
      <c r="M110" s="178" t="str">
        <f>IF('DATA - Follow-Up'!M110="Yes",1,IF('DATA - Follow-Up'!M110="No",2, ""))</f>
        <v/>
      </c>
      <c r="N110" s="178" t="str">
        <f>IF('DATA - Follow-Up'!N110="Yes",1,IF('DATA - Follow-Up'!N110="No",2,""))</f>
        <v/>
      </c>
      <c r="O110" s="178" t="str">
        <f>IF('DATA - Follow-Up'!O110="Relaxed",1,IF('DATA - Follow-Up'!O110="Rushed",2,IF('DATA - Follow-Up'!O110="Happy",3,IF('DATA - Follow-Up'!O110="Frustrated",4,IF('DATA - Follow-Up'!O110="Other (please specify)",5,IF('DATA - Follow-Up'!O110="Other",5,""))))))</f>
        <v/>
      </c>
      <c r="P110" s="178"/>
      <c r="Q110" s="178" t="str">
        <f>IF('DATA - Follow-Up'!Q110="","",'DATA - Follow-Up'!Q110)</f>
        <v/>
      </c>
      <c r="R110" s="178" t="str">
        <f>IF('DATA - Follow-Up'!R110="Boy",1,IF('DATA - Follow-Up'!R110="Girl",2, ""))</f>
        <v/>
      </c>
      <c r="S110" s="178" t="str">
        <f>IF('DATA - Follow-Up'!Q110="","", 'DATA - Follow-Up'!S110)</f>
        <v/>
      </c>
      <c r="T110" s="178" t="str">
        <f>IF('DATA - Follow-Up'!T110="Less than 0.5km",1,IF('DATA - Follow-Up'!T110="0.51 to 1.59km",2,IF('DATA - Follow-Up'!T110="1.6 to 3km",3,IF('DATA - Follow-Up'!T110="Over 3km",4,""))))</f>
        <v/>
      </c>
      <c r="U110" s="178" t="str">
        <f>IF('DATA - Follow-Up'!U110="STRONGLY AGREE",1,IF('DATA - Follow-Up'!U110="AGREE",2,IF('DATA - Follow-Up'!U110="DISAGREE",3,IF('DATA - Follow-Up'!U110="STRONGLY DISAGREE",4,""))))</f>
        <v/>
      </c>
      <c r="V110" s="178" t="str">
        <f>IF('DATA - Follow-Up'!V110="Yes",1,IF('DATA - Follow-Up'!V110="No",2,""))</f>
        <v/>
      </c>
      <c r="W110" s="178"/>
      <c r="X110" s="178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 t="str">
        <f>IF('DATA - Follow-Up'!AR110="Relaxed",1,IF('DATA - Follow-Up'!AR110="Rushed",2,IF('DATA - Follow-Up'!AR110="Happy",3,IF('DATA - Follow-Up'!AR110="Tired",4,""))))</f>
        <v/>
      </c>
      <c r="AS110" s="178" t="str">
        <f>IF('DATA - Follow-Up'!AS110="Relaxed",1,IF('DATA - Follow-Up'!AS110="Rushed",2,IF('DATA - Follow-Up'!AS110="Happy",3,IF('DATA - Follow-Up'!AS110="Tired",4,""))))</f>
        <v/>
      </c>
      <c r="AT110" s="178" t="str">
        <f>IF('DATA - Follow-Up'!AT110="less driving",1,IF('DATA - Follow-Up'!AT110="less driving (e.g. more carpooling, walking, cycling, taking public transit, etc.)",1,IF('DATA - Follow-Up'!AT110="not changed",2,IF('DATA - Follow-Up'!AT110="no changed",2,IF('DATA - Follow-Up'!AT110="more driving",3, "")))))</f>
        <v/>
      </c>
      <c r="AU110" s="275"/>
      <c r="AV110" s="275"/>
      <c r="AW110" s="275"/>
      <c r="AX110" s="275"/>
      <c r="AY110" s="275"/>
      <c r="AZ110" s="178" t="str">
        <f>IF('DATA - Follow-Up'!AZ110="less driving",1,IF('DATA - Follow-Up'!AZ110="less driving (e.g. more carpooling, walking, cycling, taking public transit, etc.)",1,IF('DATA - Follow-Up'!AZ110="not changed",2,IF('DATA - Follow-Up'!AZ110="more driving",3,""))))</f>
        <v/>
      </c>
      <c r="BA110" s="178"/>
      <c r="BB110" s="178"/>
      <c r="BC110" s="178"/>
      <c r="BD110" s="178"/>
      <c r="BE110" s="178"/>
      <c r="BF110" s="178" t="str">
        <f>IF('DATA - Follow-Up'!BF110="decreased",1,IF('DATA - Follow-Up'!BF110="not changed",2,IF('DATA - Follow-Up'!BF110="increased",3, "")))</f>
        <v/>
      </c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312" t="str">
        <f>IF('DATA - Follow-Up'!BQ110="Yes",1,IF('DATA - Follow-Up'!BQ110="No",2, ""))</f>
        <v/>
      </c>
      <c r="BR110" s="273"/>
      <c r="BS110" s="180"/>
      <c r="BT110" s="180"/>
    </row>
    <row r="111" spans="1:72" s="132" customFormat="1" ht="15" x14ac:dyDescent="0.3">
      <c r="A111" s="148"/>
      <c r="B111" s="149"/>
      <c r="C111" s="236" t="str">
        <f t="shared" si="1"/>
        <v/>
      </c>
      <c r="D111" s="178" t="str">
        <f>IF('DATA - Follow-Up'!D111="","",'DATA - Follow-Up'!D111)</f>
        <v/>
      </c>
      <c r="E111" s="178" t="str">
        <f>IF('DATA - Follow-Up'!E111="","",'DATA - Follow-Up'!E111)</f>
        <v/>
      </c>
      <c r="F111" s="178" t="str">
        <f>IF('DATA - Follow-Up'!F111="","",'DATA - Follow-Up'!F111)</f>
        <v/>
      </c>
      <c r="G111" s="178" t="str">
        <f>IF('DATA - Follow-Up'!G111="Yes",1,IF('DATA - Follow-Up'!G111="No",2,IF('DATA - Follow-Up'!G111="Not Sure",3, "")))</f>
        <v/>
      </c>
      <c r="H111" s="178" t="str">
        <f>IF('DATA - Follow-Up'!H111="","",INDEX(Codes,MATCH('DATA - Follow-Up'!H111,Modes,0)))</f>
        <v/>
      </c>
      <c r="I111" s="275"/>
      <c r="J111" s="178" t="str">
        <f>IF('DATA - Follow-Up'!J111="","",INDEX(Codes,MATCH('DATA - Follow-Up'!J111,Modes,0)))</f>
        <v/>
      </c>
      <c r="K111" s="178"/>
      <c r="L111" s="178" t="str">
        <f>IF('DATA - Follow-Up'!L111=0,"",IF('DATA - Follow-Up'!L111="","",'DATA - Follow-Up'!L111))</f>
        <v/>
      </c>
      <c r="M111" s="178" t="str">
        <f>IF('DATA - Follow-Up'!M111="Yes",1,IF('DATA - Follow-Up'!M111="No",2, ""))</f>
        <v/>
      </c>
      <c r="N111" s="178" t="str">
        <f>IF('DATA - Follow-Up'!N111="Yes",1,IF('DATA - Follow-Up'!N111="No",2,""))</f>
        <v/>
      </c>
      <c r="O111" s="178" t="str">
        <f>IF('DATA - Follow-Up'!O111="Relaxed",1,IF('DATA - Follow-Up'!O111="Rushed",2,IF('DATA - Follow-Up'!O111="Happy",3,IF('DATA - Follow-Up'!O111="Frustrated",4,IF('DATA - Follow-Up'!O111="Other (please specify)",5,IF('DATA - Follow-Up'!O111="Other",5,""))))))</f>
        <v/>
      </c>
      <c r="P111" s="178"/>
      <c r="Q111" s="178" t="str">
        <f>IF('DATA - Follow-Up'!Q111="","",'DATA - Follow-Up'!Q111)</f>
        <v/>
      </c>
      <c r="R111" s="178" t="str">
        <f>IF('DATA - Follow-Up'!R111="Boy",1,IF('DATA - Follow-Up'!R111="Girl",2, ""))</f>
        <v/>
      </c>
      <c r="S111" s="178" t="str">
        <f>IF('DATA - Follow-Up'!Q111="","", 'DATA - Follow-Up'!S111)</f>
        <v/>
      </c>
      <c r="T111" s="178" t="str">
        <f>IF('DATA - Follow-Up'!T111="Less than 0.5km",1,IF('DATA - Follow-Up'!T111="0.51 to 1.59km",2,IF('DATA - Follow-Up'!T111="1.6 to 3km",3,IF('DATA - Follow-Up'!T111="Over 3km",4,""))))</f>
        <v/>
      </c>
      <c r="U111" s="178" t="str">
        <f>IF('DATA - Follow-Up'!U111="STRONGLY AGREE",1,IF('DATA - Follow-Up'!U111="AGREE",2,IF('DATA - Follow-Up'!U111="DISAGREE",3,IF('DATA - Follow-Up'!U111="STRONGLY DISAGREE",4,""))))</f>
        <v/>
      </c>
      <c r="V111" s="178" t="str">
        <f>IF('DATA - Follow-Up'!V111="Yes",1,IF('DATA - Follow-Up'!V111="No",2,""))</f>
        <v/>
      </c>
      <c r="W111" s="178"/>
      <c r="X111" s="178"/>
      <c r="Y111" s="178"/>
      <c r="Z111" s="178"/>
      <c r="AA111" s="178"/>
      <c r="AB111" s="178"/>
      <c r="AC111" s="178"/>
      <c r="AD111" s="178"/>
      <c r="AE111" s="178"/>
      <c r="AF111" s="178"/>
      <c r="AG111" s="178"/>
      <c r="AH111" s="178"/>
      <c r="AI111" s="178"/>
      <c r="AJ111" s="178"/>
      <c r="AK111" s="178"/>
      <c r="AL111" s="178"/>
      <c r="AM111" s="178"/>
      <c r="AN111" s="178"/>
      <c r="AO111" s="178"/>
      <c r="AP111" s="178"/>
      <c r="AQ111" s="178"/>
      <c r="AR111" s="178" t="str">
        <f>IF('DATA - Follow-Up'!AR111="Relaxed",1,IF('DATA - Follow-Up'!AR111="Rushed",2,IF('DATA - Follow-Up'!AR111="Happy",3,IF('DATA - Follow-Up'!AR111="Tired",4,""))))</f>
        <v/>
      </c>
      <c r="AS111" s="178" t="str">
        <f>IF('DATA - Follow-Up'!AS111="Relaxed",1,IF('DATA - Follow-Up'!AS111="Rushed",2,IF('DATA - Follow-Up'!AS111="Happy",3,IF('DATA - Follow-Up'!AS111="Tired",4,""))))</f>
        <v/>
      </c>
      <c r="AT111" s="178" t="str">
        <f>IF('DATA - Follow-Up'!AT111="less driving",1,IF('DATA - Follow-Up'!AT111="less driving (e.g. more carpooling, walking, cycling, taking public transit, etc.)",1,IF('DATA - Follow-Up'!AT111="not changed",2,IF('DATA - Follow-Up'!AT111="no changed",2,IF('DATA - Follow-Up'!AT111="more driving",3, "")))))</f>
        <v/>
      </c>
      <c r="AU111" s="275"/>
      <c r="AV111" s="275"/>
      <c r="AW111" s="275"/>
      <c r="AX111" s="275"/>
      <c r="AY111" s="275"/>
      <c r="AZ111" s="178" t="str">
        <f>IF('DATA - Follow-Up'!AZ111="less driving",1,IF('DATA - Follow-Up'!AZ111="less driving (e.g. more carpooling, walking, cycling, taking public transit, etc.)",1,IF('DATA - Follow-Up'!AZ111="not changed",2,IF('DATA - Follow-Up'!AZ111="more driving",3,""))))</f>
        <v/>
      </c>
      <c r="BA111" s="178"/>
      <c r="BB111" s="178"/>
      <c r="BC111" s="178"/>
      <c r="BD111" s="178"/>
      <c r="BE111" s="178"/>
      <c r="BF111" s="178" t="str">
        <f>IF('DATA - Follow-Up'!BF111="decreased",1,IF('DATA - Follow-Up'!BF111="not changed",2,IF('DATA - Follow-Up'!BF111="increased",3, "")))</f>
        <v/>
      </c>
      <c r="BG111" s="178"/>
      <c r="BH111" s="178"/>
      <c r="BI111" s="178"/>
      <c r="BJ111" s="178"/>
      <c r="BK111" s="178"/>
      <c r="BL111" s="178"/>
      <c r="BM111" s="178"/>
      <c r="BN111" s="178"/>
      <c r="BO111" s="178"/>
      <c r="BP111" s="178"/>
      <c r="BQ111" s="312" t="str">
        <f>IF('DATA - Follow-Up'!BQ111="Yes",1,IF('DATA - Follow-Up'!BQ111="No",2, ""))</f>
        <v/>
      </c>
      <c r="BR111" s="273"/>
      <c r="BS111" s="180"/>
      <c r="BT111" s="180"/>
    </row>
    <row r="112" spans="1:72" s="132" customFormat="1" ht="15" x14ac:dyDescent="0.3">
      <c r="A112" s="148"/>
      <c r="B112" s="149"/>
      <c r="C112" s="236" t="str">
        <f t="shared" si="1"/>
        <v/>
      </c>
      <c r="D112" s="178" t="str">
        <f>IF('DATA - Follow-Up'!D112="","",'DATA - Follow-Up'!D112)</f>
        <v/>
      </c>
      <c r="E112" s="178" t="str">
        <f>IF('DATA - Follow-Up'!E112="","",'DATA - Follow-Up'!E112)</f>
        <v/>
      </c>
      <c r="F112" s="178" t="str">
        <f>IF('DATA - Follow-Up'!F112="","",'DATA - Follow-Up'!F112)</f>
        <v/>
      </c>
      <c r="G112" s="178" t="str">
        <f>IF('DATA - Follow-Up'!G112="Yes",1,IF('DATA - Follow-Up'!G112="No",2,IF('DATA - Follow-Up'!G112="Not Sure",3, "")))</f>
        <v/>
      </c>
      <c r="H112" s="178" t="str">
        <f>IF('DATA - Follow-Up'!H112="","",INDEX(Codes,MATCH('DATA - Follow-Up'!H112,Modes,0)))</f>
        <v/>
      </c>
      <c r="I112" s="275"/>
      <c r="J112" s="178" t="str">
        <f>IF('DATA - Follow-Up'!J112="","",INDEX(Codes,MATCH('DATA - Follow-Up'!J112,Modes,0)))</f>
        <v/>
      </c>
      <c r="K112" s="178"/>
      <c r="L112" s="178" t="str">
        <f>IF('DATA - Follow-Up'!L112=0,"",IF('DATA - Follow-Up'!L112="","",'DATA - Follow-Up'!L112))</f>
        <v/>
      </c>
      <c r="M112" s="178" t="str">
        <f>IF('DATA - Follow-Up'!M112="Yes",1,IF('DATA - Follow-Up'!M112="No",2, ""))</f>
        <v/>
      </c>
      <c r="N112" s="178" t="str">
        <f>IF('DATA - Follow-Up'!N112="Yes",1,IF('DATA - Follow-Up'!N112="No",2,""))</f>
        <v/>
      </c>
      <c r="O112" s="178" t="str">
        <f>IF('DATA - Follow-Up'!O112="Relaxed",1,IF('DATA - Follow-Up'!O112="Rushed",2,IF('DATA - Follow-Up'!O112="Happy",3,IF('DATA - Follow-Up'!O112="Frustrated",4,IF('DATA - Follow-Up'!O112="Other (please specify)",5,IF('DATA - Follow-Up'!O112="Other",5,""))))))</f>
        <v/>
      </c>
      <c r="P112" s="178"/>
      <c r="Q112" s="178" t="str">
        <f>IF('DATA - Follow-Up'!Q112="","",'DATA - Follow-Up'!Q112)</f>
        <v/>
      </c>
      <c r="R112" s="178" t="str">
        <f>IF('DATA - Follow-Up'!R112="Boy",1,IF('DATA - Follow-Up'!R112="Girl",2, ""))</f>
        <v/>
      </c>
      <c r="S112" s="178" t="str">
        <f>IF('DATA - Follow-Up'!Q112="","", 'DATA - Follow-Up'!S112)</f>
        <v/>
      </c>
      <c r="T112" s="178" t="str">
        <f>IF('DATA - Follow-Up'!T112="Less than 0.5km",1,IF('DATA - Follow-Up'!T112="0.51 to 1.59km",2,IF('DATA - Follow-Up'!T112="1.6 to 3km",3,IF('DATA - Follow-Up'!T112="Over 3km",4,""))))</f>
        <v/>
      </c>
      <c r="U112" s="178" t="str">
        <f>IF('DATA - Follow-Up'!U112="STRONGLY AGREE",1,IF('DATA - Follow-Up'!U112="AGREE",2,IF('DATA - Follow-Up'!U112="DISAGREE",3,IF('DATA - Follow-Up'!U112="STRONGLY DISAGREE",4,""))))</f>
        <v/>
      </c>
      <c r="V112" s="178" t="str">
        <f>IF('DATA - Follow-Up'!V112="Yes",1,IF('DATA - Follow-Up'!V112="No",2,""))</f>
        <v/>
      </c>
      <c r="W112" s="178"/>
      <c r="X112" s="178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 t="str">
        <f>IF('DATA - Follow-Up'!AR112="Relaxed",1,IF('DATA - Follow-Up'!AR112="Rushed",2,IF('DATA - Follow-Up'!AR112="Happy",3,IF('DATA - Follow-Up'!AR112="Tired",4,""))))</f>
        <v/>
      </c>
      <c r="AS112" s="178" t="str">
        <f>IF('DATA - Follow-Up'!AS112="Relaxed",1,IF('DATA - Follow-Up'!AS112="Rushed",2,IF('DATA - Follow-Up'!AS112="Happy",3,IF('DATA - Follow-Up'!AS112="Tired",4,""))))</f>
        <v/>
      </c>
      <c r="AT112" s="178" t="str">
        <f>IF('DATA - Follow-Up'!AT112="less driving",1,IF('DATA - Follow-Up'!AT112="less driving (e.g. more carpooling, walking, cycling, taking public transit, etc.)",1,IF('DATA - Follow-Up'!AT112="not changed",2,IF('DATA - Follow-Up'!AT112="no changed",2,IF('DATA - Follow-Up'!AT112="more driving",3, "")))))</f>
        <v/>
      </c>
      <c r="AU112" s="275"/>
      <c r="AV112" s="275"/>
      <c r="AW112" s="275"/>
      <c r="AX112" s="275"/>
      <c r="AY112" s="275"/>
      <c r="AZ112" s="178" t="str">
        <f>IF('DATA - Follow-Up'!AZ112="less driving",1,IF('DATA - Follow-Up'!AZ112="less driving (e.g. more carpooling, walking, cycling, taking public transit, etc.)",1,IF('DATA - Follow-Up'!AZ112="not changed",2,IF('DATA - Follow-Up'!AZ112="more driving",3,""))))</f>
        <v/>
      </c>
      <c r="BA112" s="178"/>
      <c r="BB112" s="178"/>
      <c r="BC112" s="178"/>
      <c r="BD112" s="178"/>
      <c r="BE112" s="178"/>
      <c r="BF112" s="178" t="str">
        <f>IF('DATA - Follow-Up'!BF112="decreased",1,IF('DATA - Follow-Up'!BF112="not changed",2,IF('DATA - Follow-Up'!BF112="increased",3, "")))</f>
        <v/>
      </c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312" t="str">
        <f>IF('DATA - Follow-Up'!BQ112="Yes",1,IF('DATA - Follow-Up'!BQ112="No",2, ""))</f>
        <v/>
      </c>
      <c r="BR112" s="273"/>
      <c r="BS112" s="180"/>
      <c r="BT112" s="180"/>
    </row>
    <row r="113" spans="1:73" s="132" customFormat="1" ht="15" x14ac:dyDescent="0.3">
      <c r="A113" s="148"/>
      <c r="B113" s="149"/>
      <c r="C113" s="236" t="str">
        <f t="shared" si="1"/>
        <v/>
      </c>
      <c r="D113" s="178" t="str">
        <f>IF('DATA - Follow-Up'!D113="","",'DATA - Follow-Up'!D113)</f>
        <v/>
      </c>
      <c r="E113" s="178" t="str">
        <f>IF('DATA - Follow-Up'!E113="","",'DATA - Follow-Up'!E113)</f>
        <v/>
      </c>
      <c r="F113" s="178" t="str">
        <f>IF('DATA - Follow-Up'!F113="","",'DATA - Follow-Up'!F113)</f>
        <v/>
      </c>
      <c r="G113" s="178" t="str">
        <f>IF('DATA - Follow-Up'!G113="Yes",1,IF('DATA - Follow-Up'!G113="No",2,IF('DATA - Follow-Up'!G113="Not Sure",3, "")))</f>
        <v/>
      </c>
      <c r="H113" s="178" t="str">
        <f>IF('DATA - Follow-Up'!H113="","",INDEX(Codes,MATCH('DATA - Follow-Up'!H113,Modes,0)))</f>
        <v/>
      </c>
      <c r="I113" s="275"/>
      <c r="J113" s="178" t="str">
        <f>IF('DATA - Follow-Up'!J113="","",INDEX(Codes,MATCH('DATA - Follow-Up'!J113,Modes,0)))</f>
        <v/>
      </c>
      <c r="K113" s="178"/>
      <c r="L113" s="178" t="str">
        <f>IF('DATA - Follow-Up'!L113=0,"",IF('DATA - Follow-Up'!L113="","",'DATA - Follow-Up'!L113))</f>
        <v/>
      </c>
      <c r="M113" s="178" t="str">
        <f>IF('DATA - Follow-Up'!M113="Yes",1,IF('DATA - Follow-Up'!M113="No",2, ""))</f>
        <v/>
      </c>
      <c r="N113" s="178" t="str">
        <f>IF('DATA - Follow-Up'!N113="Yes",1,IF('DATA - Follow-Up'!N113="No",2,""))</f>
        <v/>
      </c>
      <c r="O113" s="178" t="str">
        <f>IF('DATA - Follow-Up'!O113="Relaxed",1,IF('DATA - Follow-Up'!O113="Rushed",2,IF('DATA - Follow-Up'!O113="Happy",3,IF('DATA - Follow-Up'!O113="Frustrated",4,IF('DATA - Follow-Up'!O113="Other (please specify)",5,IF('DATA - Follow-Up'!O113="Other",5,""))))))</f>
        <v/>
      </c>
      <c r="P113" s="178"/>
      <c r="Q113" s="178" t="str">
        <f>IF('DATA - Follow-Up'!Q113="","",'DATA - Follow-Up'!Q113)</f>
        <v/>
      </c>
      <c r="R113" s="178" t="str">
        <f>IF('DATA - Follow-Up'!R113="Boy",1,IF('DATA - Follow-Up'!R113="Girl",2, ""))</f>
        <v/>
      </c>
      <c r="S113" s="178" t="str">
        <f>IF('DATA - Follow-Up'!Q113="","", 'DATA - Follow-Up'!S113)</f>
        <v/>
      </c>
      <c r="T113" s="178" t="str">
        <f>IF('DATA - Follow-Up'!T113="Less than 0.5km",1,IF('DATA - Follow-Up'!T113="0.51 to 1.59km",2,IF('DATA - Follow-Up'!T113="1.6 to 3km",3,IF('DATA - Follow-Up'!T113="Over 3km",4,""))))</f>
        <v/>
      </c>
      <c r="U113" s="178" t="str">
        <f>IF('DATA - Follow-Up'!U113="STRONGLY AGREE",1,IF('DATA - Follow-Up'!U113="AGREE",2,IF('DATA - Follow-Up'!U113="DISAGREE",3,IF('DATA - Follow-Up'!U113="STRONGLY DISAGREE",4,""))))</f>
        <v/>
      </c>
      <c r="V113" s="178" t="str">
        <f>IF('DATA - Follow-Up'!V113="Yes",1,IF('DATA - Follow-Up'!V113="No",2,""))</f>
        <v/>
      </c>
      <c r="W113" s="178"/>
      <c r="X113" s="178"/>
      <c r="Y113" s="178"/>
      <c r="Z113" s="178"/>
      <c r="AA113" s="178"/>
      <c r="AB113" s="178"/>
      <c r="AC113" s="178"/>
      <c r="AD113" s="178"/>
      <c r="AE113" s="178"/>
      <c r="AF113" s="178"/>
      <c r="AG113" s="178"/>
      <c r="AH113" s="178"/>
      <c r="AI113" s="178"/>
      <c r="AJ113" s="178"/>
      <c r="AK113" s="178"/>
      <c r="AL113" s="178"/>
      <c r="AM113" s="178"/>
      <c r="AN113" s="178"/>
      <c r="AO113" s="178"/>
      <c r="AP113" s="178"/>
      <c r="AQ113" s="178"/>
      <c r="AR113" s="178" t="str">
        <f>IF('DATA - Follow-Up'!AR113="Relaxed",1,IF('DATA - Follow-Up'!AR113="Rushed",2,IF('DATA - Follow-Up'!AR113="Happy",3,IF('DATA - Follow-Up'!AR113="Tired",4,""))))</f>
        <v/>
      </c>
      <c r="AS113" s="178" t="str">
        <f>IF('DATA - Follow-Up'!AS113="Relaxed",1,IF('DATA - Follow-Up'!AS113="Rushed",2,IF('DATA - Follow-Up'!AS113="Happy",3,IF('DATA - Follow-Up'!AS113="Tired",4,""))))</f>
        <v/>
      </c>
      <c r="AT113" s="178" t="str">
        <f>IF('DATA - Follow-Up'!AT113="less driving",1,IF('DATA - Follow-Up'!AT113="less driving (e.g. more carpooling, walking, cycling, taking public transit, etc.)",1,IF('DATA - Follow-Up'!AT113="not changed",2,IF('DATA - Follow-Up'!AT113="no changed",2,IF('DATA - Follow-Up'!AT113="more driving",3, "")))))</f>
        <v/>
      </c>
      <c r="AU113" s="275"/>
      <c r="AV113" s="275"/>
      <c r="AW113" s="275"/>
      <c r="AX113" s="275"/>
      <c r="AY113" s="275"/>
      <c r="AZ113" s="178" t="str">
        <f>IF('DATA - Follow-Up'!AZ113="less driving",1,IF('DATA - Follow-Up'!AZ113="less driving (e.g. more carpooling, walking, cycling, taking public transit, etc.)",1,IF('DATA - Follow-Up'!AZ113="not changed",2,IF('DATA - Follow-Up'!AZ113="more driving",3,""))))</f>
        <v/>
      </c>
      <c r="BA113" s="178"/>
      <c r="BB113" s="178"/>
      <c r="BC113" s="178"/>
      <c r="BD113" s="178"/>
      <c r="BE113" s="178"/>
      <c r="BF113" s="178" t="str">
        <f>IF('DATA - Follow-Up'!BF113="decreased",1,IF('DATA - Follow-Up'!BF113="not changed",2,IF('DATA - Follow-Up'!BF113="increased",3, "")))</f>
        <v/>
      </c>
      <c r="BG113" s="178"/>
      <c r="BH113" s="178"/>
      <c r="BI113" s="178"/>
      <c r="BJ113" s="178"/>
      <c r="BK113" s="178"/>
      <c r="BL113" s="178"/>
      <c r="BM113" s="178"/>
      <c r="BN113" s="178"/>
      <c r="BO113" s="178"/>
      <c r="BP113" s="178"/>
      <c r="BQ113" s="312" t="str">
        <f>IF('DATA - Follow-Up'!BQ113="Yes",1,IF('DATA - Follow-Up'!BQ113="No",2, ""))</f>
        <v/>
      </c>
      <c r="BR113" s="273"/>
      <c r="BS113" s="180"/>
      <c r="BT113" s="180"/>
    </row>
    <row r="114" spans="1:73" s="132" customFormat="1" ht="15" x14ac:dyDescent="0.3">
      <c r="A114" s="148"/>
      <c r="B114" s="149"/>
      <c r="C114" s="236" t="str">
        <f t="shared" si="1"/>
        <v/>
      </c>
      <c r="D114" s="178" t="str">
        <f>IF('DATA - Follow-Up'!D114="","",'DATA - Follow-Up'!D114)</f>
        <v/>
      </c>
      <c r="E114" s="178" t="str">
        <f>IF('DATA - Follow-Up'!E114="","",'DATA - Follow-Up'!E114)</f>
        <v/>
      </c>
      <c r="F114" s="178" t="str">
        <f>IF('DATA - Follow-Up'!F114="","",'DATA - Follow-Up'!F114)</f>
        <v/>
      </c>
      <c r="G114" s="178" t="str">
        <f>IF('DATA - Follow-Up'!G114="Yes",1,IF('DATA - Follow-Up'!G114="No",2,IF('DATA - Follow-Up'!G114="Not Sure",3, "")))</f>
        <v/>
      </c>
      <c r="H114" s="178" t="str">
        <f>IF('DATA - Follow-Up'!H114="","",INDEX(Codes,MATCH('DATA - Follow-Up'!H114,Modes,0)))</f>
        <v/>
      </c>
      <c r="I114" s="275"/>
      <c r="J114" s="178" t="str">
        <f>IF('DATA - Follow-Up'!J114="","",INDEX(Codes,MATCH('DATA - Follow-Up'!J114,Modes,0)))</f>
        <v/>
      </c>
      <c r="K114" s="178"/>
      <c r="L114" s="178" t="str">
        <f>IF('DATA - Follow-Up'!L114=0,"",IF('DATA - Follow-Up'!L114="","",'DATA - Follow-Up'!L114))</f>
        <v/>
      </c>
      <c r="M114" s="178" t="str">
        <f>IF('DATA - Follow-Up'!M114="Yes",1,IF('DATA - Follow-Up'!M114="No",2, ""))</f>
        <v/>
      </c>
      <c r="N114" s="178" t="str">
        <f>IF('DATA - Follow-Up'!N114="Yes",1,IF('DATA - Follow-Up'!N114="No",2,""))</f>
        <v/>
      </c>
      <c r="O114" s="178" t="str">
        <f>IF('DATA - Follow-Up'!O114="Relaxed",1,IF('DATA - Follow-Up'!O114="Rushed",2,IF('DATA - Follow-Up'!O114="Happy",3,IF('DATA - Follow-Up'!O114="Frustrated",4,IF('DATA - Follow-Up'!O114="Other (please specify)",5,IF('DATA - Follow-Up'!O114="Other",5,""))))))</f>
        <v/>
      </c>
      <c r="P114" s="178"/>
      <c r="Q114" s="178" t="str">
        <f>IF('DATA - Follow-Up'!Q114="","",'DATA - Follow-Up'!Q114)</f>
        <v/>
      </c>
      <c r="R114" s="178" t="str">
        <f>IF('DATA - Follow-Up'!R114="Boy",1,IF('DATA - Follow-Up'!R114="Girl",2, ""))</f>
        <v/>
      </c>
      <c r="S114" s="178" t="str">
        <f>IF('DATA - Follow-Up'!Q114="","", 'DATA - Follow-Up'!S114)</f>
        <v/>
      </c>
      <c r="T114" s="178" t="str">
        <f>IF('DATA - Follow-Up'!T114="Less than 0.5km",1,IF('DATA - Follow-Up'!T114="0.51 to 1.59km",2,IF('DATA - Follow-Up'!T114="1.6 to 3km",3,IF('DATA - Follow-Up'!T114="Over 3km",4,""))))</f>
        <v/>
      </c>
      <c r="U114" s="178" t="str">
        <f>IF('DATA - Follow-Up'!U114="STRONGLY AGREE",1,IF('DATA - Follow-Up'!U114="AGREE",2,IF('DATA - Follow-Up'!U114="DISAGREE",3,IF('DATA - Follow-Up'!U114="STRONGLY DISAGREE",4,""))))</f>
        <v/>
      </c>
      <c r="V114" s="178" t="str">
        <f>IF('DATA - Follow-Up'!V114="Yes",1,IF('DATA - Follow-Up'!V114="No",2,""))</f>
        <v/>
      </c>
      <c r="W114" s="178"/>
      <c r="X114" s="178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 t="str">
        <f>IF('DATA - Follow-Up'!AR114="Relaxed",1,IF('DATA - Follow-Up'!AR114="Rushed",2,IF('DATA - Follow-Up'!AR114="Happy",3,IF('DATA - Follow-Up'!AR114="Tired",4,""))))</f>
        <v/>
      </c>
      <c r="AS114" s="178" t="str">
        <f>IF('DATA - Follow-Up'!AS114="Relaxed",1,IF('DATA - Follow-Up'!AS114="Rushed",2,IF('DATA - Follow-Up'!AS114="Happy",3,IF('DATA - Follow-Up'!AS114="Tired",4,""))))</f>
        <v/>
      </c>
      <c r="AT114" s="178" t="str">
        <f>IF('DATA - Follow-Up'!AT114="less driving",1,IF('DATA - Follow-Up'!AT114="less driving (e.g. more carpooling, walking, cycling, taking public transit, etc.)",1,IF('DATA - Follow-Up'!AT114="not changed",2,IF('DATA - Follow-Up'!AT114="no changed",2,IF('DATA - Follow-Up'!AT114="more driving",3, "")))))</f>
        <v/>
      </c>
      <c r="AU114" s="275"/>
      <c r="AV114" s="275"/>
      <c r="AW114" s="275"/>
      <c r="AX114" s="275"/>
      <c r="AY114" s="275"/>
      <c r="AZ114" s="178" t="str">
        <f>IF('DATA - Follow-Up'!AZ114="less driving",1,IF('DATA - Follow-Up'!AZ114="less driving (e.g. more carpooling, walking, cycling, taking public transit, etc.)",1,IF('DATA - Follow-Up'!AZ114="not changed",2,IF('DATA - Follow-Up'!AZ114="more driving",3,""))))</f>
        <v/>
      </c>
      <c r="BA114" s="178"/>
      <c r="BB114" s="178"/>
      <c r="BC114" s="178"/>
      <c r="BD114" s="178"/>
      <c r="BE114" s="178"/>
      <c r="BF114" s="178" t="str">
        <f>IF('DATA - Follow-Up'!BF114="decreased",1,IF('DATA - Follow-Up'!BF114="not changed",2,IF('DATA - Follow-Up'!BF114="increased",3, "")))</f>
        <v/>
      </c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312" t="str">
        <f>IF('DATA - Follow-Up'!BQ114="Yes",1,IF('DATA - Follow-Up'!BQ114="No",2, ""))</f>
        <v/>
      </c>
      <c r="BR114" s="273"/>
      <c r="BS114" s="180"/>
      <c r="BT114" s="180"/>
    </row>
    <row r="115" spans="1:73" s="132" customFormat="1" ht="15" x14ac:dyDescent="0.3">
      <c r="A115" s="148"/>
      <c r="B115" s="149"/>
      <c r="C115" s="236" t="str">
        <f t="shared" si="1"/>
        <v/>
      </c>
      <c r="D115" s="178" t="str">
        <f>IF('DATA - Follow-Up'!D115="","",'DATA - Follow-Up'!D115)</f>
        <v/>
      </c>
      <c r="E115" s="178" t="str">
        <f>IF('DATA - Follow-Up'!E115="","",'DATA - Follow-Up'!E115)</f>
        <v/>
      </c>
      <c r="F115" s="178" t="str">
        <f>IF('DATA - Follow-Up'!F115="","",'DATA - Follow-Up'!F115)</f>
        <v/>
      </c>
      <c r="G115" s="178" t="str">
        <f>IF('DATA - Follow-Up'!G115="Yes",1,IF('DATA - Follow-Up'!G115="No",2,IF('DATA - Follow-Up'!G115="Not Sure",3, "")))</f>
        <v/>
      </c>
      <c r="H115" s="178" t="str">
        <f>IF('DATA - Follow-Up'!H115="","",INDEX(Codes,MATCH('DATA - Follow-Up'!H115,Modes,0)))</f>
        <v/>
      </c>
      <c r="I115" s="275"/>
      <c r="J115" s="178" t="str">
        <f>IF('DATA - Follow-Up'!J115="","",INDEX(Codes,MATCH('DATA - Follow-Up'!J115,Modes,0)))</f>
        <v/>
      </c>
      <c r="K115" s="178"/>
      <c r="L115" s="178" t="str">
        <f>IF('DATA - Follow-Up'!L115=0,"",IF('DATA - Follow-Up'!L115="","",'DATA - Follow-Up'!L115))</f>
        <v/>
      </c>
      <c r="M115" s="178" t="str">
        <f>IF('DATA - Follow-Up'!M115="Yes",1,IF('DATA - Follow-Up'!M115="No",2, ""))</f>
        <v/>
      </c>
      <c r="N115" s="178" t="str">
        <f>IF('DATA - Follow-Up'!N115="Yes",1,IF('DATA - Follow-Up'!N115="No",2,""))</f>
        <v/>
      </c>
      <c r="O115" s="178" t="str">
        <f>IF('DATA - Follow-Up'!O115="Relaxed",1,IF('DATA - Follow-Up'!O115="Rushed",2,IF('DATA - Follow-Up'!O115="Happy",3,IF('DATA - Follow-Up'!O115="Frustrated",4,IF('DATA - Follow-Up'!O115="Other (please specify)",5,IF('DATA - Follow-Up'!O115="Other",5,""))))))</f>
        <v/>
      </c>
      <c r="P115" s="178"/>
      <c r="Q115" s="178" t="str">
        <f>IF('DATA - Follow-Up'!Q115="","",'DATA - Follow-Up'!Q115)</f>
        <v/>
      </c>
      <c r="R115" s="178" t="str">
        <f>IF('DATA - Follow-Up'!R115="Boy",1,IF('DATA - Follow-Up'!R115="Girl",2, ""))</f>
        <v/>
      </c>
      <c r="S115" s="178" t="str">
        <f>IF('DATA - Follow-Up'!Q115="","", 'DATA - Follow-Up'!S115)</f>
        <v/>
      </c>
      <c r="T115" s="178" t="str">
        <f>IF('DATA - Follow-Up'!T115="Less than 0.5km",1,IF('DATA - Follow-Up'!T115="0.51 to 1.59km",2,IF('DATA - Follow-Up'!T115="1.6 to 3km",3,IF('DATA - Follow-Up'!T115="Over 3km",4,""))))</f>
        <v/>
      </c>
      <c r="U115" s="178" t="str">
        <f>IF('DATA - Follow-Up'!U115="STRONGLY AGREE",1,IF('DATA - Follow-Up'!U115="AGREE",2,IF('DATA - Follow-Up'!U115="DISAGREE",3,IF('DATA - Follow-Up'!U115="STRONGLY DISAGREE",4,""))))</f>
        <v/>
      </c>
      <c r="V115" s="178" t="str">
        <f>IF('DATA - Follow-Up'!V115="Yes",1,IF('DATA - Follow-Up'!V115="No",2,""))</f>
        <v/>
      </c>
      <c r="W115" s="178"/>
      <c r="X115" s="178"/>
      <c r="Y115" s="178"/>
      <c r="Z115" s="178"/>
      <c r="AA115" s="178"/>
      <c r="AB115" s="178"/>
      <c r="AC115" s="178"/>
      <c r="AD115" s="178"/>
      <c r="AE115" s="178"/>
      <c r="AF115" s="178"/>
      <c r="AG115" s="178"/>
      <c r="AH115" s="178"/>
      <c r="AI115" s="178"/>
      <c r="AJ115" s="178"/>
      <c r="AK115" s="178"/>
      <c r="AL115" s="178"/>
      <c r="AM115" s="178"/>
      <c r="AN115" s="178"/>
      <c r="AO115" s="178"/>
      <c r="AP115" s="178"/>
      <c r="AQ115" s="178"/>
      <c r="AR115" s="178" t="str">
        <f>IF('DATA - Follow-Up'!AR115="Relaxed",1,IF('DATA - Follow-Up'!AR115="Rushed",2,IF('DATA - Follow-Up'!AR115="Happy",3,IF('DATA - Follow-Up'!AR115="Tired",4,""))))</f>
        <v/>
      </c>
      <c r="AS115" s="178" t="str">
        <f>IF('DATA - Follow-Up'!AS115="Relaxed",1,IF('DATA - Follow-Up'!AS115="Rushed",2,IF('DATA - Follow-Up'!AS115="Happy",3,IF('DATA - Follow-Up'!AS115="Tired",4,""))))</f>
        <v/>
      </c>
      <c r="AT115" s="178" t="str">
        <f>IF('DATA - Follow-Up'!AT115="less driving",1,IF('DATA - Follow-Up'!AT115="less driving (e.g. more carpooling, walking, cycling, taking public transit, etc.)",1,IF('DATA - Follow-Up'!AT115="not changed",2,IF('DATA - Follow-Up'!AT115="no changed",2,IF('DATA - Follow-Up'!AT115="more driving",3, "")))))</f>
        <v/>
      </c>
      <c r="AU115" s="275"/>
      <c r="AV115" s="275"/>
      <c r="AW115" s="275"/>
      <c r="AX115" s="275"/>
      <c r="AY115" s="275"/>
      <c r="AZ115" s="178" t="str">
        <f>IF('DATA - Follow-Up'!AZ115="less driving",1,IF('DATA - Follow-Up'!AZ115="less driving (e.g. more carpooling, walking, cycling, taking public transit, etc.)",1,IF('DATA - Follow-Up'!AZ115="not changed",2,IF('DATA - Follow-Up'!AZ115="more driving",3,""))))</f>
        <v/>
      </c>
      <c r="BA115" s="178"/>
      <c r="BB115" s="178"/>
      <c r="BC115" s="178"/>
      <c r="BD115" s="178"/>
      <c r="BE115" s="178"/>
      <c r="BF115" s="178" t="str">
        <f>IF('DATA - Follow-Up'!BF115="decreased",1,IF('DATA - Follow-Up'!BF115="not changed",2,IF('DATA - Follow-Up'!BF115="increased",3, "")))</f>
        <v/>
      </c>
      <c r="BG115" s="178"/>
      <c r="BH115" s="178"/>
      <c r="BI115" s="178"/>
      <c r="BJ115" s="178"/>
      <c r="BK115" s="178"/>
      <c r="BL115" s="178"/>
      <c r="BM115" s="178"/>
      <c r="BN115" s="178"/>
      <c r="BO115" s="178"/>
      <c r="BP115" s="178"/>
      <c r="BQ115" s="312" t="str">
        <f>IF('DATA - Follow-Up'!BQ115="Yes",1,IF('DATA - Follow-Up'!BQ115="No",2, ""))</f>
        <v/>
      </c>
      <c r="BR115" s="273"/>
      <c r="BS115" s="180"/>
      <c r="BT115" s="180"/>
    </row>
    <row r="116" spans="1:73" s="132" customFormat="1" ht="15" x14ac:dyDescent="0.3">
      <c r="A116" s="148"/>
      <c r="B116" s="149"/>
      <c r="C116" s="236" t="str">
        <f t="shared" si="1"/>
        <v/>
      </c>
      <c r="D116" s="178" t="str">
        <f>IF('DATA - Follow-Up'!D116="","",'DATA - Follow-Up'!D116)</f>
        <v/>
      </c>
      <c r="E116" s="178" t="str">
        <f>IF('DATA - Follow-Up'!E116="","",'DATA - Follow-Up'!E116)</f>
        <v/>
      </c>
      <c r="F116" s="178" t="str">
        <f>IF('DATA - Follow-Up'!F116="","",'DATA - Follow-Up'!F116)</f>
        <v/>
      </c>
      <c r="G116" s="178" t="str">
        <f>IF('DATA - Follow-Up'!G116="Yes",1,IF('DATA - Follow-Up'!G116="No",2,IF('DATA - Follow-Up'!G116="Not Sure",3, "")))</f>
        <v/>
      </c>
      <c r="H116" s="178" t="str">
        <f>IF('DATA - Follow-Up'!H116="","",INDEX(Codes,MATCH('DATA - Follow-Up'!H116,Modes,0)))</f>
        <v/>
      </c>
      <c r="I116" s="275"/>
      <c r="J116" s="178" t="str">
        <f>IF('DATA - Follow-Up'!J116="","",INDEX(Codes,MATCH('DATA - Follow-Up'!J116,Modes,0)))</f>
        <v/>
      </c>
      <c r="K116" s="178"/>
      <c r="L116" s="178" t="str">
        <f>IF('DATA - Follow-Up'!L116=0,"",IF('DATA - Follow-Up'!L116="","",'DATA - Follow-Up'!L116))</f>
        <v/>
      </c>
      <c r="M116" s="178" t="str">
        <f>IF('DATA - Follow-Up'!M116="Yes",1,IF('DATA - Follow-Up'!M116="No",2, ""))</f>
        <v/>
      </c>
      <c r="N116" s="178" t="str">
        <f>IF('DATA - Follow-Up'!N116="Yes",1,IF('DATA - Follow-Up'!N116="No",2,""))</f>
        <v/>
      </c>
      <c r="O116" s="178" t="str">
        <f>IF('DATA - Follow-Up'!O116="Relaxed",1,IF('DATA - Follow-Up'!O116="Rushed",2,IF('DATA - Follow-Up'!O116="Happy",3,IF('DATA - Follow-Up'!O116="Frustrated",4,IF('DATA - Follow-Up'!O116="Other (please specify)",5,IF('DATA - Follow-Up'!O116="Other",5,""))))))</f>
        <v/>
      </c>
      <c r="P116" s="178"/>
      <c r="Q116" s="178" t="str">
        <f>IF('DATA - Follow-Up'!Q116="","",'DATA - Follow-Up'!Q116)</f>
        <v/>
      </c>
      <c r="R116" s="178" t="str">
        <f>IF('DATA - Follow-Up'!R116="Boy",1,IF('DATA - Follow-Up'!R116="Girl",2, ""))</f>
        <v/>
      </c>
      <c r="S116" s="178" t="str">
        <f>IF('DATA - Follow-Up'!Q116="","", 'DATA - Follow-Up'!S116)</f>
        <v/>
      </c>
      <c r="T116" s="178" t="str">
        <f>IF('DATA - Follow-Up'!T116="Less than 0.5km",1,IF('DATA - Follow-Up'!T116="0.51 to 1.59km",2,IF('DATA - Follow-Up'!T116="1.6 to 3km",3,IF('DATA - Follow-Up'!T116="Over 3km",4,""))))</f>
        <v/>
      </c>
      <c r="U116" s="178" t="str">
        <f>IF('DATA - Follow-Up'!U116="STRONGLY AGREE",1,IF('DATA - Follow-Up'!U116="AGREE",2,IF('DATA - Follow-Up'!U116="DISAGREE",3,IF('DATA - Follow-Up'!U116="STRONGLY DISAGREE",4,""))))</f>
        <v/>
      </c>
      <c r="V116" s="178" t="str">
        <f>IF('DATA - Follow-Up'!V116="Yes",1,IF('DATA - Follow-Up'!V116="No",2,""))</f>
        <v/>
      </c>
      <c r="W116" s="178"/>
      <c r="X116" s="178"/>
      <c r="Y116" s="178"/>
      <c r="Z116" s="178"/>
      <c r="AA116" s="178"/>
      <c r="AB116" s="178"/>
      <c r="AC116" s="178"/>
      <c r="AD116" s="178"/>
      <c r="AE116" s="178"/>
      <c r="AF116" s="178"/>
      <c r="AG116" s="178"/>
      <c r="AH116" s="178"/>
      <c r="AI116" s="178"/>
      <c r="AJ116" s="178"/>
      <c r="AK116" s="178"/>
      <c r="AL116" s="178"/>
      <c r="AM116" s="178"/>
      <c r="AN116" s="178"/>
      <c r="AO116" s="178"/>
      <c r="AP116" s="178"/>
      <c r="AQ116" s="178"/>
      <c r="AR116" s="178" t="str">
        <f>IF('DATA - Follow-Up'!AR116="Relaxed",1,IF('DATA - Follow-Up'!AR116="Rushed",2,IF('DATA - Follow-Up'!AR116="Happy",3,IF('DATA - Follow-Up'!AR116="Tired",4,""))))</f>
        <v/>
      </c>
      <c r="AS116" s="178" t="str">
        <f>IF('DATA - Follow-Up'!AS116="Relaxed",1,IF('DATA - Follow-Up'!AS116="Rushed",2,IF('DATA - Follow-Up'!AS116="Happy",3,IF('DATA - Follow-Up'!AS116="Tired",4,""))))</f>
        <v/>
      </c>
      <c r="AT116" s="178" t="str">
        <f>IF('DATA - Follow-Up'!AT116="less driving",1,IF('DATA - Follow-Up'!AT116="less driving (e.g. more carpooling, walking, cycling, taking public transit, etc.)",1,IF('DATA - Follow-Up'!AT116="not changed",2,IF('DATA - Follow-Up'!AT116="no changed",2,IF('DATA - Follow-Up'!AT116="more driving",3, "")))))</f>
        <v/>
      </c>
      <c r="AU116" s="275"/>
      <c r="AV116" s="275"/>
      <c r="AW116" s="275"/>
      <c r="AX116" s="275"/>
      <c r="AY116" s="275"/>
      <c r="AZ116" s="178" t="str">
        <f>IF('DATA - Follow-Up'!AZ116="less driving",1,IF('DATA - Follow-Up'!AZ116="less driving (e.g. more carpooling, walking, cycling, taking public transit, etc.)",1,IF('DATA - Follow-Up'!AZ116="not changed",2,IF('DATA - Follow-Up'!AZ116="more driving",3,""))))</f>
        <v/>
      </c>
      <c r="BA116" s="178"/>
      <c r="BB116" s="178"/>
      <c r="BC116" s="178"/>
      <c r="BD116" s="178"/>
      <c r="BE116" s="178"/>
      <c r="BF116" s="178" t="str">
        <f>IF('DATA - Follow-Up'!BF116="decreased",1,IF('DATA - Follow-Up'!BF116="not changed",2,IF('DATA - Follow-Up'!BF116="increased",3, "")))</f>
        <v/>
      </c>
      <c r="BG116" s="178"/>
      <c r="BH116" s="178"/>
      <c r="BI116" s="178"/>
      <c r="BJ116" s="178"/>
      <c r="BK116" s="178"/>
      <c r="BL116" s="178"/>
      <c r="BM116" s="178"/>
      <c r="BN116" s="178"/>
      <c r="BO116" s="178"/>
      <c r="BP116" s="178"/>
      <c r="BQ116" s="312" t="str">
        <f>IF('DATA - Follow-Up'!BQ116="Yes",1,IF('DATA - Follow-Up'!BQ116="No",2, ""))</f>
        <v/>
      </c>
      <c r="BR116" s="273"/>
      <c r="BS116" s="180"/>
      <c r="BT116" s="180"/>
    </row>
    <row r="117" spans="1:73" s="132" customFormat="1" ht="15" x14ac:dyDescent="0.3">
      <c r="A117" s="148"/>
      <c r="B117" s="149"/>
      <c r="C117" s="236" t="str">
        <f t="shared" si="1"/>
        <v/>
      </c>
      <c r="D117" s="178" t="str">
        <f>IF('DATA - Follow-Up'!D117="","",'DATA - Follow-Up'!D117)</f>
        <v/>
      </c>
      <c r="E117" s="178" t="str">
        <f>IF('DATA - Follow-Up'!E117="","",'DATA - Follow-Up'!E117)</f>
        <v/>
      </c>
      <c r="F117" s="178" t="str">
        <f>IF('DATA - Follow-Up'!F117="","",'DATA - Follow-Up'!F117)</f>
        <v/>
      </c>
      <c r="G117" s="178" t="str">
        <f>IF('DATA - Follow-Up'!G117="Yes",1,IF('DATA - Follow-Up'!G117="No",2,IF('DATA - Follow-Up'!G117="Not Sure",3, "")))</f>
        <v/>
      </c>
      <c r="H117" s="178" t="str">
        <f>IF('DATA - Follow-Up'!H117="","",INDEX(Codes,MATCH('DATA - Follow-Up'!H117,Modes,0)))</f>
        <v/>
      </c>
      <c r="I117" s="275"/>
      <c r="J117" s="178" t="str">
        <f>IF('DATA - Follow-Up'!J117="","",INDEX(Codes,MATCH('DATA - Follow-Up'!J117,Modes,0)))</f>
        <v/>
      </c>
      <c r="K117" s="178"/>
      <c r="L117" s="178" t="str">
        <f>IF('DATA - Follow-Up'!L117=0,"",IF('DATA - Follow-Up'!L117="","",'DATA - Follow-Up'!L117))</f>
        <v/>
      </c>
      <c r="M117" s="178" t="str">
        <f>IF('DATA - Follow-Up'!M117="Yes",1,IF('DATA - Follow-Up'!M117="No",2, ""))</f>
        <v/>
      </c>
      <c r="N117" s="178" t="str">
        <f>IF('DATA - Follow-Up'!N117="Yes",1,IF('DATA - Follow-Up'!N117="No",2,""))</f>
        <v/>
      </c>
      <c r="O117" s="178" t="str">
        <f>IF('DATA - Follow-Up'!O117="Relaxed",1,IF('DATA - Follow-Up'!O117="Rushed",2,IF('DATA - Follow-Up'!O117="Happy",3,IF('DATA - Follow-Up'!O117="Frustrated",4,IF('DATA - Follow-Up'!O117="Other (please specify)",5,IF('DATA - Follow-Up'!O117="Other",5,""))))))</f>
        <v/>
      </c>
      <c r="P117" s="178"/>
      <c r="Q117" s="178" t="str">
        <f>IF('DATA - Follow-Up'!Q117="","",'DATA - Follow-Up'!Q117)</f>
        <v/>
      </c>
      <c r="R117" s="178" t="str">
        <f>IF('DATA - Follow-Up'!R117="Boy",1,IF('DATA - Follow-Up'!R117="Girl",2, ""))</f>
        <v/>
      </c>
      <c r="S117" s="178" t="str">
        <f>IF('DATA - Follow-Up'!Q117="","", 'DATA - Follow-Up'!S117)</f>
        <v/>
      </c>
      <c r="T117" s="178" t="str">
        <f>IF('DATA - Follow-Up'!T117="Less than 0.5km",1,IF('DATA - Follow-Up'!T117="0.51 to 1.59km",2,IF('DATA - Follow-Up'!T117="1.6 to 3km",3,IF('DATA - Follow-Up'!T117="Over 3km",4,""))))</f>
        <v/>
      </c>
      <c r="U117" s="178" t="str">
        <f>IF('DATA - Follow-Up'!U117="STRONGLY AGREE",1,IF('DATA - Follow-Up'!U117="AGREE",2,IF('DATA - Follow-Up'!U117="DISAGREE",3,IF('DATA - Follow-Up'!U117="STRONGLY DISAGREE",4,""))))</f>
        <v/>
      </c>
      <c r="V117" s="178" t="str">
        <f>IF('DATA - Follow-Up'!V117="Yes",1,IF('DATA - Follow-Up'!V117="No",2,""))</f>
        <v/>
      </c>
      <c r="W117" s="178"/>
      <c r="X117" s="178"/>
      <c r="Y117" s="178"/>
      <c r="Z117" s="178"/>
      <c r="AA117" s="178"/>
      <c r="AB117" s="178"/>
      <c r="AC117" s="178"/>
      <c r="AD117" s="178"/>
      <c r="AE117" s="178"/>
      <c r="AF117" s="178"/>
      <c r="AG117" s="178"/>
      <c r="AH117" s="178"/>
      <c r="AI117" s="178"/>
      <c r="AJ117" s="178"/>
      <c r="AK117" s="178"/>
      <c r="AL117" s="178"/>
      <c r="AM117" s="178"/>
      <c r="AN117" s="178"/>
      <c r="AO117" s="178"/>
      <c r="AP117" s="178"/>
      <c r="AQ117" s="178"/>
      <c r="AR117" s="178" t="str">
        <f>IF('DATA - Follow-Up'!AR117="Relaxed",1,IF('DATA - Follow-Up'!AR117="Rushed",2,IF('DATA - Follow-Up'!AR117="Happy",3,IF('DATA - Follow-Up'!AR117="Tired",4,""))))</f>
        <v/>
      </c>
      <c r="AS117" s="178" t="str">
        <f>IF('DATA - Follow-Up'!AS117="Relaxed",1,IF('DATA - Follow-Up'!AS117="Rushed",2,IF('DATA - Follow-Up'!AS117="Happy",3,IF('DATA - Follow-Up'!AS117="Tired",4,""))))</f>
        <v/>
      </c>
      <c r="AT117" s="178" t="str">
        <f>IF('DATA - Follow-Up'!AT117="less driving",1,IF('DATA - Follow-Up'!AT117="less driving (e.g. more carpooling, walking, cycling, taking public transit, etc.)",1,IF('DATA - Follow-Up'!AT117="not changed",2,IF('DATA - Follow-Up'!AT117="no changed",2,IF('DATA - Follow-Up'!AT117="more driving",3, "")))))</f>
        <v/>
      </c>
      <c r="AU117" s="275"/>
      <c r="AV117" s="275"/>
      <c r="AW117" s="275"/>
      <c r="AX117" s="275"/>
      <c r="AY117" s="275"/>
      <c r="AZ117" s="178" t="str">
        <f>IF('DATA - Follow-Up'!AZ117="less driving",1,IF('DATA - Follow-Up'!AZ117="less driving (e.g. more carpooling, walking, cycling, taking public transit, etc.)",1,IF('DATA - Follow-Up'!AZ117="not changed",2,IF('DATA - Follow-Up'!AZ117="more driving",3,""))))</f>
        <v/>
      </c>
      <c r="BA117" s="178"/>
      <c r="BB117" s="178"/>
      <c r="BC117" s="178"/>
      <c r="BD117" s="178"/>
      <c r="BE117" s="178"/>
      <c r="BF117" s="178" t="str">
        <f>IF('DATA - Follow-Up'!BF117="decreased",1,IF('DATA - Follow-Up'!BF117="not changed",2,IF('DATA - Follow-Up'!BF117="increased",3, "")))</f>
        <v/>
      </c>
      <c r="BG117" s="178"/>
      <c r="BH117" s="178"/>
      <c r="BI117" s="178"/>
      <c r="BJ117" s="178"/>
      <c r="BK117" s="178"/>
      <c r="BL117" s="178"/>
      <c r="BM117" s="178"/>
      <c r="BN117" s="178"/>
      <c r="BO117" s="178"/>
      <c r="BP117" s="178"/>
      <c r="BQ117" s="312" t="str">
        <f>IF('DATA - Follow-Up'!BQ117="Yes",1,IF('DATA - Follow-Up'!BQ117="No",2, ""))</f>
        <v/>
      </c>
      <c r="BR117" s="273"/>
      <c r="BS117" s="180"/>
      <c r="BT117" s="180"/>
    </row>
    <row r="118" spans="1:73" s="132" customFormat="1" ht="15" x14ac:dyDescent="0.3">
      <c r="A118" s="148"/>
      <c r="B118" s="149"/>
      <c r="C118" s="236" t="str">
        <f t="shared" si="1"/>
        <v/>
      </c>
      <c r="D118" s="178" t="str">
        <f>IF('DATA - Follow-Up'!D118="","",'DATA - Follow-Up'!D118)</f>
        <v/>
      </c>
      <c r="E118" s="178" t="str">
        <f>IF('DATA - Follow-Up'!E118="","",'DATA - Follow-Up'!E118)</f>
        <v/>
      </c>
      <c r="F118" s="178" t="str">
        <f>IF('DATA - Follow-Up'!F118="","",'DATA - Follow-Up'!F118)</f>
        <v/>
      </c>
      <c r="G118" s="178" t="str">
        <f>IF('DATA - Follow-Up'!G118="Yes",1,IF('DATA - Follow-Up'!G118="No",2,IF('DATA - Follow-Up'!G118="Not Sure",3, "")))</f>
        <v/>
      </c>
      <c r="H118" s="178" t="str">
        <f>IF('DATA - Follow-Up'!H118="","",INDEX(Codes,MATCH('DATA - Follow-Up'!H118,Modes,0)))</f>
        <v/>
      </c>
      <c r="I118" s="275"/>
      <c r="J118" s="178" t="str">
        <f>IF('DATA - Follow-Up'!J118="","",INDEX(Codes,MATCH('DATA - Follow-Up'!J118,Modes,0)))</f>
        <v/>
      </c>
      <c r="K118" s="178"/>
      <c r="L118" s="178" t="str">
        <f>IF('DATA - Follow-Up'!L118=0,"",IF('DATA - Follow-Up'!L118="","",'DATA - Follow-Up'!L118))</f>
        <v/>
      </c>
      <c r="M118" s="178" t="str">
        <f>IF('DATA - Follow-Up'!M118="Yes",1,IF('DATA - Follow-Up'!M118="No",2, ""))</f>
        <v/>
      </c>
      <c r="N118" s="178" t="str">
        <f>IF('DATA - Follow-Up'!N118="Yes",1,IF('DATA - Follow-Up'!N118="No",2,""))</f>
        <v/>
      </c>
      <c r="O118" s="178" t="str">
        <f>IF('DATA - Follow-Up'!O118="Relaxed",1,IF('DATA - Follow-Up'!O118="Rushed",2,IF('DATA - Follow-Up'!O118="Happy",3,IF('DATA - Follow-Up'!O118="Frustrated",4,IF('DATA - Follow-Up'!O118="Other (please specify)",5,IF('DATA - Follow-Up'!O118="Other",5,""))))))</f>
        <v/>
      </c>
      <c r="P118" s="178"/>
      <c r="Q118" s="178" t="str">
        <f>IF('DATA - Follow-Up'!Q118="","",'DATA - Follow-Up'!Q118)</f>
        <v/>
      </c>
      <c r="R118" s="178" t="str">
        <f>IF('DATA - Follow-Up'!R118="Boy",1,IF('DATA - Follow-Up'!R118="Girl",2, ""))</f>
        <v/>
      </c>
      <c r="S118" s="178" t="str">
        <f>IF('DATA - Follow-Up'!Q118="","", 'DATA - Follow-Up'!S118)</f>
        <v/>
      </c>
      <c r="T118" s="178" t="str">
        <f>IF('DATA - Follow-Up'!T118="Less than 0.5km",1,IF('DATA - Follow-Up'!T118="0.51 to 1.59km",2,IF('DATA - Follow-Up'!T118="1.6 to 3km",3,IF('DATA - Follow-Up'!T118="Over 3km",4,""))))</f>
        <v/>
      </c>
      <c r="U118" s="178" t="str">
        <f>IF('DATA - Follow-Up'!U118="STRONGLY AGREE",1,IF('DATA - Follow-Up'!U118="AGREE",2,IF('DATA - Follow-Up'!U118="DISAGREE",3,IF('DATA - Follow-Up'!U118="STRONGLY DISAGREE",4,""))))</f>
        <v/>
      </c>
      <c r="V118" s="178" t="str">
        <f>IF('DATA - Follow-Up'!V118="Yes",1,IF('DATA - Follow-Up'!V118="No",2,""))</f>
        <v/>
      </c>
      <c r="W118" s="178"/>
      <c r="X118" s="178"/>
      <c r="Y118" s="178"/>
      <c r="Z118" s="178"/>
      <c r="AA118" s="178"/>
      <c r="AB118" s="178"/>
      <c r="AC118" s="178"/>
      <c r="AD118" s="178"/>
      <c r="AE118" s="178"/>
      <c r="AF118" s="178"/>
      <c r="AG118" s="178"/>
      <c r="AH118" s="178"/>
      <c r="AI118" s="178"/>
      <c r="AJ118" s="178"/>
      <c r="AK118" s="178"/>
      <c r="AL118" s="178"/>
      <c r="AM118" s="178"/>
      <c r="AN118" s="178"/>
      <c r="AO118" s="178"/>
      <c r="AP118" s="178"/>
      <c r="AQ118" s="178"/>
      <c r="AR118" s="178" t="str">
        <f>IF('DATA - Follow-Up'!AR118="Relaxed",1,IF('DATA - Follow-Up'!AR118="Rushed",2,IF('DATA - Follow-Up'!AR118="Happy",3,IF('DATA - Follow-Up'!AR118="Tired",4,""))))</f>
        <v/>
      </c>
      <c r="AS118" s="178" t="str">
        <f>IF('DATA - Follow-Up'!AS118="Relaxed",1,IF('DATA - Follow-Up'!AS118="Rushed",2,IF('DATA - Follow-Up'!AS118="Happy",3,IF('DATA - Follow-Up'!AS118="Tired",4,""))))</f>
        <v/>
      </c>
      <c r="AT118" s="178" t="str">
        <f>IF('DATA - Follow-Up'!AT118="less driving",1,IF('DATA - Follow-Up'!AT118="less driving (e.g. more carpooling, walking, cycling, taking public transit, etc.)",1,IF('DATA - Follow-Up'!AT118="not changed",2,IF('DATA - Follow-Up'!AT118="no changed",2,IF('DATA - Follow-Up'!AT118="more driving",3, "")))))</f>
        <v/>
      </c>
      <c r="AU118" s="275"/>
      <c r="AV118" s="275"/>
      <c r="AW118" s="275"/>
      <c r="AX118" s="275"/>
      <c r="AY118" s="275"/>
      <c r="AZ118" s="178" t="str">
        <f>IF('DATA - Follow-Up'!AZ118="less driving",1,IF('DATA - Follow-Up'!AZ118="less driving (e.g. more carpooling, walking, cycling, taking public transit, etc.)",1,IF('DATA - Follow-Up'!AZ118="not changed",2,IF('DATA - Follow-Up'!AZ118="more driving",3,""))))</f>
        <v/>
      </c>
      <c r="BA118" s="178"/>
      <c r="BB118" s="178"/>
      <c r="BC118" s="178"/>
      <c r="BD118" s="178"/>
      <c r="BE118" s="178"/>
      <c r="BF118" s="178" t="str">
        <f>IF('DATA - Follow-Up'!BF118="decreased",1,IF('DATA - Follow-Up'!BF118="not changed",2,IF('DATA - Follow-Up'!BF118="increased",3, "")))</f>
        <v/>
      </c>
      <c r="BG118" s="178"/>
      <c r="BH118" s="178"/>
      <c r="BI118" s="178"/>
      <c r="BJ118" s="178"/>
      <c r="BK118" s="178"/>
      <c r="BL118" s="178"/>
      <c r="BM118" s="178"/>
      <c r="BN118" s="178"/>
      <c r="BO118" s="178"/>
      <c r="BP118" s="178"/>
      <c r="BQ118" s="312" t="str">
        <f>IF('DATA - Follow-Up'!BQ118="Yes",1,IF('DATA - Follow-Up'!BQ118="No",2, ""))</f>
        <v/>
      </c>
      <c r="BR118" s="273"/>
      <c r="BS118" s="180"/>
      <c r="BT118" s="180"/>
    </row>
    <row r="119" spans="1:73" s="132" customFormat="1" ht="15" x14ac:dyDescent="0.3">
      <c r="A119" s="148"/>
      <c r="B119" s="149"/>
      <c r="C119" s="236" t="str">
        <f t="shared" si="1"/>
        <v/>
      </c>
      <c r="D119" s="178" t="str">
        <f>IF('DATA - Follow-Up'!D119="","",'DATA - Follow-Up'!D119)</f>
        <v/>
      </c>
      <c r="E119" s="178" t="str">
        <f>IF('DATA - Follow-Up'!E119="","",'DATA - Follow-Up'!E119)</f>
        <v/>
      </c>
      <c r="F119" s="178" t="str">
        <f>IF('DATA - Follow-Up'!F119="","",'DATA - Follow-Up'!F119)</f>
        <v/>
      </c>
      <c r="G119" s="178" t="str">
        <f>IF('DATA - Follow-Up'!G119="Yes",1,IF('DATA - Follow-Up'!G119="No",2,IF('DATA - Follow-Up'!G119="Not Sure",3, "")))</f>
        <v/>
      </c>
      <c r="H119" s="178" t="str">
        <f>IF('DATA - Follow-Up'!H119="","",INDEX(Codes,MATCH('DATA - Follow-Up'!H119,Modes,0)))</f>
        <v/>
      </c>
      <c r="I119" s="275"/>
      <c r="J119" s="178" t="str">
        <f>IF('DATA - Follow-Up'!J119="","",INDEX(Codes,MATCH('DATA - Follow-Up'!J119,Modes,0)))</f>
        <v/>
      </c>
      <c r="K119" s="178"/>
      <c r="L119" s="178" t="str">
        <f>IF('DATA - Follow-Up'!L119=0,"",IF('DATA - Follow-Up'!L119="","",'DATA - Follow-Up'!L119))</f>
        <v/>
      </c>
      <c r="M119" s="178" t="str">
        <f>IF('DATA - Follow-Up'!M119="Yes",1,IF('DATA - Follow-Up'!M119="No",2, ""))</f>
        <v/>
      </c>
      <c r="N119" s="178" t="str">
        <f>IF('DATA - Follow-Up'!N119="Yes",1,IF('DATA - Follow-Up'!N119="No",2,""))</f>
        <v/>
      </c>
      <c r="O119" s="178" t="str">
        <f>IF('DATA - Follow-Up'!O119="Relaxed",1,IF('DATA - Follow-Up'!O119="Rushed",2,IF('DATA - Follow-Up'!O119="Happy",3,IF('DATA - Follow-Up'!O119="Frustrated",4,IF('DATA - Follow-Up'!O119="Other (please specify)",5,IF('DATA - Follow-Up'!O119="Other",5,""))))))</f>
        <v/>
      </c>
      <c r="P119" s="178"/>
      <c r="Q119" s="178" t="str">
        <f>IF('DATA - Follow-Up'!Q119="","",'DATA - Follow-Up'!Q119)</f>
        <v/>
      </c>
      <c r="R119" s="178" t="str">
        <f>IF('DATA - Follow-Up'!R119="Boy",1,IF('DATA - Follow-Up'!R119="Girl",2, ""))</f>
        <v/>
      </c>
      <c r="S119" s="178" t="str">
        <f>IF('DATA - Follow-Up'!Q119="","", 'DATA - Follow-Up'!S119)</f>
        <v/>
      </c>
      <c r="T119" s="178" t="str">
        <f>IF('DATA - Follow-Up'!T119="Less than 0.5km",1,IF('DATA - Follow-Up'!T119="0.51 to 1.59km",2,IF('DATA - Follow-Up'!T119="1.6 to 3km",3,IF('DATA - Follow-Up'!T119="Over 3km",4,""))))</f>
        <v/>
      </c>
      <c r="U119" s="178" t="str">
        <f>IF('DATA - Follow-Up'!U119="STRONGLY AGREE",1,IF('DATA - Follow-Up'!U119="AGREE",2,IF('DATA - Follow-Up'!U119="DISAGREE",3,IF('DATA - Follow-Up'!U119="STRONGLY DISAGREE",4,""))))</f>
        <v/>
      </c>
      <c r="V119" s="178" t="str">
        <f>IF('DATA - Follow-Up'!V119="Yes",1,IF('DATA - Follow-Up'!V119="No",2,""))</f>
        <v/>
      </c>
      <c r="W119" s="178"/>
      <c r="X119" s="178"/>
      <c r="Y119" s="178"/>
      <c r="Z119" s="178"/>
      <c r="AA119" s="178"/>
      <c r="AB119" s="178"/>
      <c r="AC119" s="178"/>
      <c r="AD119" s="178"/>
      <c r="AE119" s="178"/>
      <c r="AF119" s="178"/>
      <c r="AG119" s="178"/>
      <c r="AH119" s="178"/>
      <c r="AI119" s="178"/>
      <c r="AJ119" s="178"/>
      <c r="AK119" s="178"/>
      <c r="AL119" s="178"/>
      <c r="AM119" s="178"/>
      <c r="AN119" s="178"/>
      <c r="AO119" s="178"/>
      <c r="AP119" s="178"/>
      <c r="AQ119" s="178"/>
      <c r="AR119" s="178" t="str">
        <f>IF('DATA - Follow-Up'!AR119="Relaxed",1,IF('DATA - Follow-Up'!AR119="Rushed",2,IF('DATA - Follow-Up'!AR119="Happy",3,IF('DATA - Follow-Up'!AR119="Tired",4,""))))</f>
        <v/>
      </c>
      <c r="AS119" s="178" t="str">
        <f>IF('DATA - Follow-Up'!AS119="Relaxed",1,IF('DATA - Follow-Up'!AS119="Rushed",2,IF('DATA - Follow-Up'!AS119="Happy",3,IF('DATA - Follow-Up'!AS119="Tired",4,""))))</f>
        <v/>
      </c>
      <c r="AT119" s="178" t="str">
        <f>IF('DATA - Follow-Up'!AT119="less driving",1,IF('DATA - Follow-Up'!AT119="less driving (e.g. more carpooling, walking, cycling, taking public transit, etc.)",1,IF('DATA - Follow-Up'!AT119="not changed",2,IF('DATA - Follow-Up'!AT119="no changed",2,IF('DATA - Follow-Up'!AT119="more driving",3, "")))))</f>
        <v/>
      </c>
      <c r="AU119" s="275"/>
      <c r="AV119" s="275"/>
      <c r="AW119" s="275"/>
      <c r="AX119" s="275"/>
      <c r="AY119" s="275"/>
      <c r="AZ119" s="178" t="str">
        <f>IF('DATA - Follow-Up'!AZ119="less driving",1,IF('DATA - Follow-Up'!AZ119="less driving (e.g. more carpooling, walking, cycling, taking public transit, etc.)",1,IF('DATA - Follow-Up'!AZ119="not changed",2,IF('DATA - Follow-Up'!AZ119="more driving",3,""))))</f>
        <v/>
      </c>
      <c r="BA119" s="178"/>
      <c r="BB119" s="178"/>
      <c r="BC119" s="178"/>
      <c r="BD119" s="178"/>
      <c r="BE119" s="178"/>
      <c r="BF119" s="178" t="str">
        <f>IF('DATA - Follow-Up'!BF119="decreased",1,IF('DATA - Follow-Up'!BF119="not changed",2,IF('DATA - Follow-Up'!BF119="increased",3, "")))</f>
        <v/>
      </c>
      <c r="BG119" s="178"/>
      <c r="BH119" s="178"/>
      <c r="BI119" s="178"/>
      <c r="BJ119" s="178"/>
      <c r="BK119" s="178"/>
      <c r="BL119" s="178"/>
      <c r="BM119" s="178"/>
      <c r="BN119" s="178"/>
      <c r="BO119" s="178"/>
      <c r="BP119" s="178"/>
      <c r="BQ119" s="312" t="str">
        <f>IF('DATA - Follow-Up'!BQ119="Yes",1,IF('DATA - Follow-Up'!BQ119="No",2, ""))</f>
        <v/>
      </c>
      <c r="BR119" s="273"/>
      <c r="BS119" s="181"/>
      <c r="BT119" s="181"/>
      <c r="BU119" s="162"/>
    </row>
    <row r="120" spans="1:73" s="132" customFormat="1" ht="15" x14ac:dyDescent="0.3">
      <c r="A120" s="148"/>
      <c r="B120" s="149"/>
      <c r="C120" s="236" t="str">
        <f t="shared" si="1"/>
        <v/>
      </c>
      <c r="D120" s="178" t="str">
        <f>IF('DATA - Follow-Up'!D120="","",'DATA - Follow-Up'!D120)</f>
        <v/>
      </c>
      <c r="E120" s="178" t="str">
        <f>IF('DATA - Follow-Up'!E120="","",'DATA - Follow-Up'!E120)</f>
        <v/>
      </c>
      <c r="F120" s="178" t="str">
        <f>IF('DATA - Follow-Up'!F120="","",'DATA - Follow-Up'!F120)</f>
        <v/>
      </c>
      <c r="G120" s="178" t="str">
        <f>IF('DATA - Follow-Up'!G120="Yes",1,IF('DATA - Follow-Up'!G120="No",2,IF('DATA - Follow-Up'!G120="Not Sure",3, "")))</f>
        <v/>
      </c>
      <c r="H120" s="178" t="str">
        <f>IF('DATA - Follow-Up'!H120="","",INDEX(Codes,MATCH('DATA - Follow-Up'!H120,Modes,0)))</f>
        <v/>
      </c>
      <c r="I120" s="275"/>
      <c r="J120" s="178" t="str">
        <f>IF('DATA - Follow-Up'!J120="","",INDEX(Codes,MATCH('DATA - Follow-Up'!J120,Modes,0)))</f>
        <v/>
      </c>
      <c r="K120" s="178"/>
      <c r="L120" s="178" t="str">
        <f>IF('DATA - Follow-Up'!L120=0,"",IF('DATA - Follow-Up'!L120="","",'DATA - Follow-Up'!L120))</f>
        <v/>
      </c>
      <c r="M120" s="178" t="str">
        <f>IF('DATA - Follow-Up'!M120="Yes",1,IF('DATA - Follow-Up'!M120="No",2, ""))</f>
        <v/>
      </c>
      <c r="N120" s="178" t="str">
        <f>IF('DATA - Follow-Up'!N120="Yes",1,IF('DATA - Follow-Up'!N120="No",2,""))</f>
        <v/>
      </c>
      <c r="O120" s="178" t="str">
        <f>IF('DATA - Follow-Up'!O120="Relaxed",1,IF('DATA - Follow-Up'!O120="Rushed",2,IF('DATA - Follow-Up'!O120="Happy",3,IF('DATA - Follow-Up'!O120="Frustrated",4,IF('DATA - Follow-Up'!O120="Other (please specify)",5,IF('DATA - Follow-Up'!O120="Other",5,""))))))</f>
        <v/>
      </c>
      <c r="P120" s="178"/>
      <c r="Q120" s="178" t="str">
        <f>IF('DATA - Follow-Up'!Q120="","",'DATA - Follow-Up'!Q120)</f>
        <v/>
      </c>
      <c r="R120" s="178" t="str">
        <f>IF('DATA - Follow-Up'!R120="Boy",1,IF('DATA - Follow-Up'!R120="Girl",2, ""))</f>
        <v/>
      </c>
      <c r="S120" s="178" t="str">
        <f>IF('DATA - Follow-Up'!Q120="","", 'DATA - Follow-Up'!S120)</f>
        <v/>
      </c>
      <c r="T120" s="178" t="str">
        <f>IF('DATA - Follow-Up'!T120="Less than 0.5km",1,IF('DATA - Follow-Up'!T120="0.51 to 1.59km",2,IF('DATA - Follow-Up'!T120="1.6 to 3km",3,IF('DATA - Follow-Up'!T120="Over 3km",4,""))))</f>
        <v/>
      </c>
      <c r="U120" s="178" t="str">
        <f>IF('DATA - Follow-Up'!U120="STRONGLY AGREE",1,IF('DATA - Follow-Up'!U120="AGREE",2,IF('DATA - Follow-Up'!U120="DISAGREE",3,IF('DATA - Follow-Up'!U120="STRONGLY DISAGREE",4,""))))</f>
        <v/>
      </c>
      <c r="V120" s="178" t="str">
        <f>IF('DATA - Follow-Up'!V120="Yes",1,IF('DATA - Follow-Up'!V120="No",2,""))</f>
        <v/>
      </c>
      <c r="W120" s="178"/>
      <c r="X120" s="178"/>
      <c r="Y120" s="178"/>
      <c r="Z120" s="178"/>
      <c r="AA120" s="178"/>
      <c r="AB120" s="178"/>
      <c r="AC120" s="178"/>
      <c r="AD120" s="178"/>
      <c r="AE120" s="178"/>
      <c r="AF120" s="178"/>
      <c r="AG120" s="178"/>
      <c r="AH120" s="178"/>
      <c r="AI120" s="178"/>
      <c r="AJ120" s="178"/>
      <c r="AK120" s="178"/>
      <c r="AL120" s="178"/>
      <c r="AM120" s="178"/>
      <c r="AN120" s="178"/>
      <c r="AO120" s="178"/>
      <c r="AP120" s="178"/>
      <c r="AQ120" s="178"/>
      <c r="AR120" s="178" t="str">
        <f>IF('DATA - Follow-Up'!AR120="Relaxed",1,IF('DATA - Follow-Up'!AR120="Rushed",2,IF('DATA - Follow-Up'!AR120="Happy",3,IF('DATA - Follow-Up'!AR120="Tired",4,""))))</f>
        <v/>
      </c>
      <c r="AS120" s="178" t="str">
        <f>IF('DATA - Follow-Up'!AS120="Relaxed",1,IF('DATA - Follow-Up'!AS120="Rushed",2,IF('DATA - Follow-Up'!AS120="Happy",3,IF('DATA - Follow-Up'!AS120="Tired",4,""))))</f>
        <v/>
      </c>
      <c r="AT120" s="178" t="str">
        <f>IF('DATA - Follow-Up'!AT120="less driving",1,IF('DATA - Follow-Up'!AT120="less driving (e.g. more carpooling, walking, cycling, taking public transit, etc.)",1,IF('DATA - Follow-Up'!AT120="not changed",2,IF('DATA - Follow-Up'!AT120="no changed",2,IF('DATA - Follow-Up'!AT120="more driving",3, "")))))</f>
        <v/>
      </c>
      <c r="AU120" s="275"/>
      <c r="AV120" s="275"/>
      <c r="AW120" s="275"/>
      <c r="AX120" s="275"/>
      <c r="AY120" s="275"/>
      <c r="AZ120" s="178" t="str">
        <f>IF('DATA - Follow-Up'!AZ120="less driving",1,IF('DATA - Follow-Up'!AZ120="less driving (e.g. more carpooling, walking, cycling, taking public transit, etc.)",1,IF('DATA - Follow-Up'!AZ120="not changed",2,IF('DATA - Follow-Up'!AZ120="more driving",3,""))))</f>
        <v/>
      </c>
      <c r="BA120" s="178"/>
      <c r="BB120" s="178"/>
      <c r="BC120" s="178"/>
      <c r="BD120" s="178"/>
      <c r="BE120" s="178"/>
      <c r="BF120" s="178" t="str">
        <f>IF('DATA - Follow-Up'!BF120="decreased",1,IF('DATA - Follow-Up'!BF120="not changed",2,IF('DATA - Follow-Up'!BF120="increased",3, "")))</f>
        <v/>
      </c>
      <c r="BG120" s="178"/>
      <c r="BH120" s="178"/>
      <c r="BI120" s="178"/>
      <c r="BJ120" s="178"/>
      <c r="BK120" s="178"/>
      <c r="BL120" s="178"/>
      <c r="BM120" s="178"/>
      <c r="BN120" s="178"/>
      <c r="BO120" s="178"/>
      <c r="BP120" s="178"/>
      <c r="BQ120" s="312" t="str">
        <f>IF('DATA - Follow-Up'!BQ120="Yes",1,IF('DATA - Follow-Up'!BQ120="No",2, ""))</f>
        <v/>
      </c>
      <c r="BR120" s="273"/>
      <c r="BS120" s="180"/>
      <c r="BT120" s="180"/>
    </row>
    <row r="121" spans="1:73" s="132" customFormat="1" ht="15" x14ac:dyDescent="0.3">
      <c r="A121" s="148"/>
      <c r="B121" s="149"/>
      <c r="C121" s="236" t="str">
        <f t="shared" si="1"/>
        <v/>
      </c>
      <c r="D121" s="178" t="str">
        <f>IF('DATA - Follow-Up'!D121="","",'DATA - Follow-Up'!D121)</f>
        <v/>
      </c>
      <c r="E121" s="178" t="str">
        <f>IF('DATA - Follow-Up'!E121="","",'DATA - Follow-Up'!E121)</f>
        <v/>
      </c>
      <c r="F121" s="178" t="str">
        <f>IF('DATA - Follow-Up'!F121="","",'DATA - Follow-Up'!F121)</f>
        <v/>
      </c>
      <c r="G121" s="178" t="str">
        <f>IF('DATA - Follow-Up'!G121="Yes",1,IF('DATA - Follow-Up'!G121="No",2,IF('DATA - Follow-Up'!G121="Not Sure",3, "")))</f>
        <v/>
      </c>
      <c r="H121" s="178" t="str">
        <f>IF('DATA - Follow-Up'!H121="","",INDEX(Codes,MATCH('DATA - Follow-Up'!H121,Modes,0)))</f>
        <v/>
      </c>
      <c r="I121" s="275"/>
      <c r="J121" s="178" t="str">
        <f>IF('DATA - Follow-Up'!J121="","",INDEX(Codes,MATCH('DATA - Follow-Up'!J121,Modes,0)))</f>
        <v/>
      </c>
      <c r="K121" s="178"/>
      <c r="L121" s="178" t="str">
        <f>IF('DATA - Follow-Up'!L121=0,"",IF('DATA - Follow-Up'!L121="","",'DATA - Follow-Up'!L121))</f>
        <v/>
      </c>
      <c r="M121" s="178" t="str">
        <f>IF('DATA - Follow-Up'!M121="Yes",1,IF('DATA - Follow-Up'!M121="No",2, ""))</f>
        <v/>
      </c>
      <c r="N121" s="178" t="str">
        <f>IF('DATA - Follow-Up'!N121="Yes",1,IF('DATA - Follow-Up'!N121="No",2,""))</f>
        <v/>
      </c>
      <c r="O121" s="178" t="str">
        <f>IF('DATA - Follow-Up'!O121="Relaxed",1,IF('DATA - Follow-Up'!O121="Rushed",2,IF('DATA - Follow-Up'!O121="Happy",3,IF('DATA - Follow-Up'!O121="Frustrated",4,IF('DATA - Follow-Up'!O121="Other (please specify)",5,IF('DATA - Follow-Up'!O121="Other",5,""))))))</f>
        <v/>
      </c>
      <c r="P121" s="178"/>
      <c r="Q121" s="178" t="str">
        <f>IF('DATA - Follow-Up'!Q121="","",'DATA - Follow-Up'!Q121)</f>
        <v/>
      </c>
      <c r="R121" s="178" t="str">
        <f>IF('DATA - Follow-Up'!R121="Boy",1,IF('DATA - Follow-Up'!R121="Girl",2, ""))</f>
        <v/>
      </c>
      <c r="S121" s="178" t="str">
        <f>IF('DATA - Follow-Up'!Q121="","", 'DATA - Follow-Up'!S121)</f>
        <v/>
      </c>
      <c r="T121" s="178" t="str">
        <f>IF('DATA - Follow-Up'!T121="Less than 0.5km",1,IF('DATA - Follow-Up'!T121="0.51 to 1.59km",2,IF('DATA - Follow-Up'!T121="1.6 to 3km",3,IF('DATA - Follow-Up'!T121="Over 3km",4,""))))</f>
        <v/>
      </c>
      <c r="U121" s="178" t="str">
        <f>IF('DATA - Follow-Up'!U121="STRONGLY AGREE",1,IF('DATA - Follow-Up'!U121="AGREE",2,IF('DATA - Follow-Up'!U121="DISAGREE",3,IF('DATA - Follow-Up'!U121="STRONGLY DISAGREE",4,""))))</f>
        <v/>
      </c>
      <c r="V121" s="178" t="str">
        <f>IF('DATA - Follow-Up'!V121="Yes",1,IF('DATA - Follow-Up'!V121="No",2,""))</f>
        <v/>
      </c>
      <c r="W121" s="178"/>
      <c r="X121" s="178"/>
      <c r="Y121" s="178"/>
      <c r="Z121" s="178"/>
      <c r="AA121" s="178"/>
      <c r="AB121" s="178"/>
      <c r="AC121" s="178"/>
      <c r="AD121" s="178"/>
      <c r="AE121" s="178"/>
      <c r="AF121" s="178"/>
      <c r="AG121" s="178"/>
      <c r="AH121" s="178"/>
      <c r="AI121" s="178"/>
      <c r="AJ121" s="178"/>
      <c r="AK121" s="178"/>
      <c r="AL121" s="178"/>
      <c r="AM121" s="178"/>
      <c r="AN121" s="178"/>
      <c r="AO121" s="178"/>
      <c r="AP121" s="178"/>
      <c r="AQ121" s="178"/>
      <c r="AR121" s="178" t="str">
        <f>IF('DATA - Follow-Up'!AR121="Relaxed",1,IF('DATA - Follow-Up'!AR121="Rushed",2,IF('DATA - Follow-Up'!AR121="Happy",3,IF('DATA - Follow-Up'!AR121="Tired",4,""))))</f>
        <v/>
      </c>
      <c r="AS121" s="178" t="str">
        <f>IF('DATA - Follow-Up'!AS121="Relaxed",1,IF('DATA - Follow-Up'!AS121="Rushed",2,IF('DATA - Follow-Up'!AS121="Happy",3,IF('DATA - Follow-Up'!AS121="Tired",4,""))))</f>
        <v/>
      </c>
      <c r="AT121" s="178" t="str">
        <f>IF('DATA - Follow-Up'!AT121="less driving",1,IF('DATA - Follow-Up'!AT121="less driving (e.g. more carpooling, walking, cycling, taking public transit, etc.)",1,IF('DATA - Follow-Up'!AT121="not changed",2,IF('DATA - Follow-Up'!AT121="no changed",2,IF('DATA - Follow-Up'!AT121="more driving",3, "")))))</f>
        <v/>
      </c>
      <c r="AU121" s="275"/>
      <c r="AV121" s="275"/>
      <c r="AW121" s="275"/>
      <c r="AX121" s="275"/>
      <c r="AY121" s="275"/>
      <c r="AZ121" s="178" t="str">
        <f>IF('DATA - Follow-Up'!AZ121="less driving",1,IF('DATA - Follow-Up'!AZ121="less driving (e.g. more carpooling, walking, cycling, taking public transit, etc.)",1,IF('DATA - Follow-Up'!AZ121="not changed",2,IF('DATA - Follow-Up'!AZ121="more driving",3,""))))</f>
        <v/>
      </c>
      <c r="BA121" s="178"/>
      <c r="BB121" s="178"/>
      <c r="BC121" s="178"/>
      <c r="BD121" s="178"/>
      <c r="BE121" s="178"/>
      <c r="BF121" s="178" t="str">
        <f>IF('DATA - Follow-Up'!BF121="decreased",1,IF('DATA - Follow-Up'!BF121="not changed",2,IF('DATA - Follow-Up'!BF121="increased",3, "")))</f>
        <v/>
      </c>
      <c r="BG121" s="178"/>
      <c r="BH121" s="178"/>
      <c r="BI121" s="178"/>
      <c r="BJ121" s="178"/>
      <c r="BK121" s="178"/>
      <c r="BL121" s="178"/>
      <c r="BM121" s="178"/>
      <c r="BN121" s="178"/>
      <c r="BO121" s="178"/>
      <c r="BP121" s="178"/>
      <c r="BQ121" s="312" t="str">
        <f>IF('DATA - Follow-Up'!BQ121="Yes",1,IF('DATA - Follow-Up'!BQ121="No",2, ""))</f>
        <v/>
      </c>
      <c r="BR121" s="273"/>
      <c r="BS121" s="180"/>
      <c r="BT121" s="180"/>
    </row>
    <row r="122" spans="1:73" s="132" customFormat="1" ht="15" x14ac:dyDescent="0.3">
      <c r="A122" s="148"/>
      <c r="B122" s="149"/>
      <c r="C122" s="236" t="str">
        <f t="shared" si="1"/>
        <v/>
      </c>
      <c r="D122" s="178" t="str">
        <f>IF('DATA - Follow-Up'!D122="","",'DATA - Follow-Up'!D122)</f>
        <v/>
      </c>
      <c r="E122" s="178" t="str">
        <f>IF('DATA - Follow-Up'!E122="","",'DATA - Follow-Up'!E122)</f>
        <v/>
      </c>
      <c r="F122" s="178" t="str">
        <f>IF('DATA - Follow-Up'!F122="","",'DATA - Follow-Up'!F122)</f>
        <v/>
      </c>
      <c r="G122" s="178" t="str">
        <f>IF('DATA - Follow-Up'!G122="Yes",1,IF('DATA - Follow-Up'!G122="No",2,IF('DATA - Follow-Up'!G122="Not Sure",3, "")))</f>
        <v/>
      </c>
      <c r="H122" s="178" t="str">
        <f>IF('DATA - Follow-Up'!H122="","",INDEX(Codes,MATCH('DATA - Follow-Up'!H122,Modes,0)))</f>
        <v/>
      </c>
      <c r="I122" s="275"/>
      <c r="J122" s="178" t="str">
        <f>IF('DATA - Follow-Up'!J122="","",INDEX(Codes,MATCH('DATA - Follow-Up'!J122,Modes,0)))</f>
        <v/>
      </c>
      <c r="K122" s="178"/>
      <c r="L122" s="178" t="str">
        <f>IF('DATA - Follow-Up'!L122=0,"",IF('DATA - Follow-Up'!L122="","",'DATA - Follow-Up'!L122))</f>
        <v/>
      </c>
      <c r="M122" s="178" t="str">
        <f>IF('DATA - Follow-Up'!M122="Yes",1,IF('DATA - Follow-Up'!M122="No",2, ""))</f>
        <v/>
      </c>
      <c r="N122" s="178" t="str">
        <f>IF('DATA - Follow-Up'!N122="Yes",1,IF('DATA - Follow-Up'!N122="No",2,""))</f>
        <v/>
      </c>
      <c r="O122" s="178" t="str">
        <f>IF('DATA - Follow-Up'!O122="Relaxed",1,IF('DATA - Follow-Up'!O122="Rushed",2,IF('DATA - Follow-Up'!O122="Happy",3,IF('DATA - Follow-Up'!O122="Frustrated",4,IF('DATA - Follow-Up'!O122="Other (please specify)",5,IF('DATA - Follow-Up'!O122="Other",5,""))))))</f>
        <v/>
      </c>
      <c r="P122" s="178"/>
      <c r="Q122" s="178" t="str">
        <f>IF('DATA - Follow-Up'!Q122="","",'DATA - Follow-Up'!Q122)</f>
        <v/>
      </c>
      <c r="R122" s="178" t="str">
        <f>IF('DATA - Follow-Up'!R122="Boy",1,IF('DATA - Follow-Up'!R122="Girl",2, ""))</f>
        <v/>
      </c>
      <c r="S122" s="178" t="str">
        <f>IF('DATA - Follow-Up'!Q122="","", 'DATA - Follow-Up'!S122)</f>
        <v/>
      </c>
      <c r="T122" s="178" t="str">
        <f>IF('DATA - Follow-Up'!T122="Less than 0.5km",1,IF('DATA - Follow-Up'!T122="0.51 to 1.59km",2,IF('DATA - Follow-Up'!T122="1.6 to 3km",3,IF('DATA - Follow-Up'!T122="Over 3km",4,""))))</f>
        <v/>
      </c>
      <c r="U122" s="178" t="str">
        <f>IF('DATA - Follow-Up'!U122="STRONGLY AGREE",1,IF('DATA - Follow-Up'!U122="AGREE",2,IF('DATA - Follow-Up'!U122="DISAGREE",3,IF('DATA - Follow-Up'!U122="STRONGLY DISAGREE",4,""))))</f>
        <v/>
      </c>
      <c r="V122" s="178" t="str">
        <f>IF('DATA - Follow-Up'!V122="Yes",1,IF('DATA - Follow-Up'!V122="No",2,""))</f>
        <v/>
      </c>
      <c r="W122" s="178"/>
      <c r="X122" s="178"/>
      <c r="Y122" s="178"/>
      <c r="Z122" s="178"/>
      <c r="AA122" s="178"/>
      <c r="AB122" s="178"/>
      <c r="AC122" s="178"/>
      <c r="AD122" s="178"/>
      <c r="AE122" s="178"/>
      <c r="AF122" s="178"/>
      <c r="AG122" s="178"/>
      <c r="AH122" s="178"/>
      <c r="AI122" s="178"/>
      <c r="AJ122" s="178"/>
      <c r="AK122" s="178"/>
      <c r="AL122" s="178"/>
      <c r="AM122" s="178"/>
      <c r="AN122" s="178"/>
      <c r="AO122" s="178"/>
      <c r="AP122" s="178"/>
      <c r="AQ122" s="178"/>
      <c r="AR122" s="178" t="str">
        <f>IF('DATA - Follow-Up'!AR122="Relaxed",1,IF('DATA - Follow-Up'!AR122="Rushed",2,IF('DATA - Follow-Up'!AR122="Happy",3,IF('DATA - Follow-Up'!AR122="Tired",4,""))))</f>
        <v/>
      </c>
      <c r="AS122" s="178" t="str">
        <f>IF('DATA - Follow-Up'!AS122="Relaxed",1,IF('DATA - Follow-Up'!AS122="Rushed",2,IF('DATA - Follow-Up'!AS122="Happy",3,IF('DATA - Follow-Up'!AS122="Tired",4,""))))</f>
        <v/>
      </c>
      <c r="AT122" s="178" t="str">
        <f>IF('DATA - Follow-Up'!AT122="less driving",1,IF('DATA - Follow-Up'!AT122="less driving (e.g. more carpooling, walking, cycling, taking public transit, etc.)",1,IF('DATA - Follow-Up'!AT122="not changed",2,IF('DATA - Follow-Up'!AT122="no changed",2,IF('DATA - Follow-Up'!AT122="more driving",3, "")))))</f>
        <v/>
      </c>
      <c r="AU122" s="275"/>
      <c r="AV122" s="275"/>
      <c r="AW122" s="275"/>
      <c r="AX122" s="275"/>
      <c r="AY122" s="275"/>
      <c r="AZ122" s="178" t="str">
        <f>IF('DATA - Follow-Up'!AZ122="less driving",1,IF('DATA - Follow-Up'!AZ122="less driving (e.g. more carpooling, walking, cycling, taking public transit, etc.)",1,IF('DATA - Follow-Up'!AZ122="not changed",2,IF('DATA - Follow-Up'!AZ122="more driving",3,""))))</f>
        <v/>
      </c>
      <c r="BA122" s="178"/>
      <c r="BB122" s="178"/>
      <c r="BC122" s="178"/>
      <c r="BD122" s="178"/>
      <c r="BE122" s="178"/>
      <c r="BF122" s="178" t="str">
        <f>IF('DATA - Follow-Up'!BF122="decreased",1,IF('DATA - Follow-Up'!BF122="not changed",2,IF('DATA - Follow-Up'!BF122="increased",3, "")))</f>
        <v/>
      </c>
      <c r="BG122" s="178"/>
      <c r="BH122" s="178"/>
      <c r="BI122" s="178"/>
      <c r="BJ122" s="178"/>
      <c r="BK122" s="178"/>
      <c r="BL122" s="178"/>
      <c r="BM122" s="178"/>
      <c r="BN122" s="178"/>
      <c r="BO122" s="178"/>
      <c r="BP122" s="178"/>
      <c r="BQ122" s="312" t="str">
        <f>IF('DATA - Follow-Up'!BQ122="Yes",1,IF('DATA - Follow-Up'!BQ122="No",2, ""))</f>
        <v/>
      </c>
      <c r="BR122" s="273"/>
      <c r="BS122" s="180"/>
      <c r="BT122" s="180"/>
    </row>
    <row r="123" spans="1:73" s="132" customFormat="1" ht="15" x14ac:dyDescent="0.3">
      <c r="A123" s="148"/>
      <c r="B123" s="149"/>
      <c r="C123" s="236" t="str">
        <f t="shared" si="1"/>
        <v/>
      </c>
      <c r="D123" s="178" t="str">
        <f>IF('DATA - Follow-Up'!D123="","",'DATA - Follow-Up'!D123)</f>
        <v/>
      </c>
      <c r="E123" s="178" t="str">
        <f>IF('DATA - Follow-Up'!E123="","",'DATA - Follow-Up'!E123)</f>
        <v/>
      </c>
      <c r="F123" s="178" t="str">
        <f>IF('DATA - Follow-Up'!F123="","",'DATA - Follow-Up'!F123)</f>
        <v/>
      </c>
      <c r="G123" s="178" t="str">
        <f>IF('DATA - Follow-Up'!G123="Yes",1,IF('DATA - Follow-Up'!G123="No",2,IF('DATA - Follow-Up'!G123="Not Sure",3, "")))</f>
        <v/>
      </c>
      <c r="H123" s="178" t="str">
        <f>IF('DATA - Follow-Up'!H123="","",INDEX(Codes,MATCH('DATA - Follow-Up'!H123,Modes,0)))</f>
        <v/>
      </c>
      <c r="I123" s="275"/>
      <c r="J123" s="178" t="str">
        <f>IF('DATA - Follow-Up'!J123="","",INDEX(Codes,MATCH('DATA - Follow-Up'!J123,Modes,0)))</f>
        <v/>
      </c>
      <c r="K123" s="178"/>
      <c r="L123" s="178" t="str">
        <f>IF('DATA - Follow-Up'!L123=0,"",IF('DATA - Follow-Up'!L123="","",'DATA - Follow-Up'!L123))</f>
        <v/>
      </c>
      <c r="M123" s="178" t="str">
        <f>IF('DATA - Follow-Up'!M123="Yes",1,IF('DATA - Follow-Up'!M123="No",2, ""))</f>
        <v/>
      </c>
      <c r="N123" s="178" t="str">
        <f>IF('DATA - Follow-Up'!N123="Yes",1,IF('DATA - Follow-Up'!N123="No",2,""))</f>
        <v/>
      </c>
      <c r="O123" s="178" t="str">
        <f>IF('DATA - Follow-Up'!O123="Relaxed",1,IF('DATA - Follow-Up'!O123="Rushed",2,IF('DATA - Follow-Up'!O123="Happy",3,IF('DATA - Follow-Up'!O123="Frustrated",4,IF('DATA - Follow-Up'!O123="Other (please specify)",5,IF('DATA - Follow-Up'!O123="Other",5,""))))))</f>
        <v/>
      </c>
      <c r="P123" s="178"/>
      <c r="Q123" s="178" t="str">
        <f>IF('DATA - Follow-Up'!Q123="","",'DATA - Follow-Up'!Q123)</f>
        <v/>
      </c>
      <c r="R123" s="178" t="str">
        <f>IF('DATA - Follow-Up'!R123="Boy",1,IF('DATA - Follow-Up'!R123="Girl",2, ""))</f>
        <v/>
      </c>
      <c r="S123" s="178" t="str">
        <f>IF('DATA - Follow-Up'!Q123="","", 'DATA - Follow-Up'!S123)</f>
        <v/>
      </c>
      <c r="T123" s="178" t="str">
        <f>IF('DATA - Follow-Up'!T123="Less than 0.5km",1,IF('DATA - Follow-Up'!T123="0.51 to 1.59km",2,IF('DATA - Follow-Up'!T123="1.6 to 3km",3,IF('DATA - Follow-Up'!T123="Over 3km",4,""))))</f>
        <v/>
      </c>
      <c r="U123" s="178" t="str">
        <f>IF('DATA - Follow-Up'!U123="STRONGLY AGREE",1,IF('DATA - Follow-Up'!U123="AGREE",2,IF('DATA - Follow-Up'!U123="DISAGREE",3,IF('DATA - Follow-Up'!U123="STRONGLY DISAGREE",4,""))))</f>
        <v/>
      </c>
      <c r="V123" s="178" t="str">
        <f>IF('DATA - Follow-Up'!V123="Yes",1,IF('DATA - Follow-Up'!V123="No",2,""))</f>
        <v/>
      </c>
      <c r="W123" s="178"/>
      <c r="X123" s="178"/>
      <c r="Y123" s="178"/>
      <c r="Z123" s="178"/>
      <c r="AA123" s="178"/>
      <c r="AB123" s="178"/>
      <c r="AC123" s="178"/>
      <c r="AD123" s="178"/>
      <c r="AE123" s="178"/>
      <c r="AF123" s="178"/>
      <c r="AG123" s="178"/>
      <c r="AH123" s="178"/>
      <c r="AI123" s="178"/>
      <c r="AJ123" s="178"/>
      <c r="AK123" s="178"/>
      <c r="AL123" s="178"/>
      <c r="AM123" s="178"/>
      <c r="AN123" s="178"/>
      <c r="AO123" s="178"/>
      <c r="AP123" s="178"/>
      <c r="AQ123" s="178"/>
      <c r="AR123" s="178" t="str">
        <f>IF('DATA - Follow-Up'!AR123="Relaxed",1,IF('DATA - Follow-Up'!AR123="Rushed",2,IF('DATA - Follow-Up'!AR123="Happy",3,IF('DATA - Follow-Up'!AR123="Tired",4,""))))</f>
        <v/>
      </c>
      <c r="AS123" s="178" t="str">
        <f>IF('DATA - Follow-Up'!AS123="Relaxed",1,IF('DATA - Follow-Up'!AS123="Rushed",2,IF('DATA - Follow-Up'!AS123="Happy",3,IF('DATA - Follow-Up'!AS123="Tired",4,""))))</f>
        <v/>
      </c>
      <c r="AT123" s="178" t="str">
        <f>IF('DATA - Follow-Up'!AT123="less driving",1,IF('DATA - Follow-Up'!AT123="less driving (e.g. more carpooling, walking, cycling, taking public transit, etc.)",1,IF('DATA - Follow-Up'!AT123="not changed",2,IF('DATA - Follow-Up'!AT123="no changed",2,IF('DATA - Follow-Up'!AT123="more driving",3, "")))))</f>
        <v/>
      </c>
      <c r="AU123" s="275"/>
      <c r="AV123" s="275"/>
      <c r="AW123" s="275"/>
      <c r="AX123" s="275"/>
      <c r="AY123" s="275"/>
      <c r="AZ123" s="178" t="str">
        <f>IF('DATA - Follow-Up'!AZ123="less driving",1,IF('DATA - Follow-Up'!AZ123="less driving (e.g. more carpooling, walking, cycling, taking public transit, etc.)",1,IF('DATA - Follow-Up'!AZ123="not changed",2,IF('DATA - Follow-Up'!AZ123="more driving",3,""))))</f>
        <v/>
      </c>
      <c r="BA123" s="178"/>
      <c r="BB123" s="178"/>
      <c r="BC123" s="178"/>
      <c r="BD123" s="178"/>
      <c r="BE123" s="178"/>
      <c r="BF123" s="178" t="str">
        <f>IF('DATA - Follow-Up'!BF123="decreased",1,IF('DATA - Follow-Up'!BF123="not changed",2,IF('DATA - Follow-Up'!BF123="increased",3, "")))</f>
        <v/>
      </c>
      <c r="BG123" s="178"/>
      <c r="BH123" s="178"/>
      <c r="BI123" s="178"/>
      <c r="BJ123" s="178"/>
      <c r="BK123" s="178"/>
      <c r="BL123" s="178"/>
      <c r="BM123" s="178"/>
      <c r="BN123" s="178"/>
      <c r="BO123" s="178"/>
      <c r="BP123" s="178"/>
      <c r="BQ123" s="312" t="str">
        <f>IF('DATA - Follow-Up'!BQ123="Yes",1,IF('DATA - Follow-Up'!BQ123="No",2, ""))</f>
        <v/>
      </c>
      <c r="BR123" s="273"/>
      <c r="BS123" s="180"/>
      <c r="BT123" s="180"/>
    </row>
    <row r="124" spans="1:73" s="132" customFormat="1" ht="15" x14ac:dyDescent="0.3">
      <c r="A124" s="148"/>
      <c r="B124" s="149"/>
      <c r="C124" s="236" t="str">
        <f t="shared" si="1"/>
        <v/>
      </c>
      <c r="D124" s="178" t="str">
        <f>IF('DATA - Follow-Up'!D124="","",'DATA - Follow-Up'!D124)</f>
        <v/>
      </c>
      <c r="E124" s="178" t="str">
        <f>IF('DATA - Follow-Up'!E124="","",'DATA - Follow-Up'!E124)</f>
        <v/>
      </c>
      <c r="F124" s="178" t="str">
        <f>IF('DATA - Follow-Up'!F124="","",'DATA - Follow-Up'!F124)</f>
        <v/>
      </c>
      <c r="G124" s="178" t="str">
        <f>IF('DATA - Follow-Up'!G124="Yes",1,IF('DATA - Follow-Up'!G124="No",2,IF('DATA - Follow-Up'!G124="Not Sure",3, "")))</f>
        <v/>
      </c>
      <c r="H124" s="178" t="str">
        <f>IF('DATA - Follow-Up'!H124="","",INDEX(Codes,MATCH('DATA - Follow-Up'!H124,Modes,0)))</f>
        <v/>
      </c>
      <c r="I124" s="275"/>
      <c r="J124" s="178" t="str">
        <f>IF('DATA - Follow-Up'!J124="","",INDEX(Codes,MATCH('DATA - Follow-Up'!J124,Modes,0)))</f>
        <v/>
      </c>
      <c r="K124" s="178"/>
      <c r="L124" s="178" t="str">
        <f>IF('DATA - Follow-Up'!L124=0,"",IF('DATA - Follow-Up'!L124="","",'DATA - Follow-Up'!L124))</f>
        <v/>
      </c>
      <c r="M124" s="178" t="str">
        <f>IF('DATA - Follow-Up'!M124="Yes",1,IF('DATA - Follow-Up'!M124="No",2, ""))</f>
        <v/>
      </c>
      <c r="N124" s="178" t="str">
        <f>IF('DATA - Follow-Up'!N124="Yes",1,IF('DATA - Follow-Up'!N124="No",2,""))</f>
        <v/>
      </c>
      <c r="O124" s="178" t="str">
        <f>IF('DATA - Follow-Up'!O124="Relaxed",1,IF('DATA - Follow-Up'!O124="Rushed",2,IF('DATA - Follow-Up'!O124="Happy",3,IF('DATA - Follow-Up'!O124="Frustrated",4,IF('DATA - Follow-Up'!O124="Other (please specify)",5,IF('DATA - Follow-Up'!O124="Other",5,""))))))</f>
        <v/>
      </c>
      <c r="P124" s="178"/>
      <c r="Q124" s="178" t="str">
        <f>IF('DATA - Follow-Up'!Q124="","",'DATA - Follow-Up'!Q124)</f>
        <v/>
      </c>
      <c r="R124" s="178" t="str">
        <f>IF('DATA - Follow-Up'!R124="Boy",1,IF('DATA - Follow-Up'!R124="Girl",2, ""))</f>
        <v/>
      </c>
      <c r="S124" s="178" t="str">
        <f>IF('DATA - Follow-Up'!Q124="","", 'DATA - Follow-Up'!S124)</f>
        <v/>
      </c>
      <c r="T124" s="178" t="str">
        <f>IF('DATA - Follow-Up'!T124="Less than 0.5km",1,IF('DATA - Follow-Up'!T124="0.51 to 1.59km",2,IF('DATA - Follow-Up'!T124="1.6 to 3km",3,IF('DATA - Follow-Up'!T124="Over 3km",4,""))))</f>
        <v/>
      </c>
      <c r="U124" s="178" t="str">
        <f>IF('DATA - Follow-Up'!U124="STRONGLY AGREE",1,IF('DATA - Follow-Up'!U124="AGREE",2,IF('DATA - Follow-Up'!U124="DISAGREE",3,IF('DATA - Follow-Up'!U124="STRONGLY DISAGREE",4,""))))</f>
        <v/>
      </c>
      <c r="V124" s="178" t="str">
        <f>IF('DATA - Follow-Up'!V124="Yes",1,IF('DATA - Follow-Up'!V124="No",2,""))</f>
        <v/>
      </c>
      <c r="W124" s="178"/>
      <c r="X124" s="178"/>
      <c r="Y124" s="178"/>
      <c r="Z124" s="178"/>
      <c r="AA124" s="178"/>
      <c r="AB124" s="178"/>
      <c r="AC124" s="178"/>
      <c r="AD124" s="178"/>
      <c r="AE124" s="178"/>
      <c r="AF124" s="178"/>
      <c r="AG124" s="178"/>
      <c r="AH124" s="178"/>
      <c r="AI124" s="178"/>
      <c r="AJ124" s="178"/>
      <c r="AK124" s="178"/>
      <c r="AL124" s="178"/>
      <c r="AM124" s="178"/>
      <c r="AN124" s="178"/>
      <c r="AO124" s="178"/>
      <c r="AP124" s="178"/>
      <c r="AQ124" s="178"/>
      <c r="AR124" s="178" t="str">
        <f>IF('DATA - Follow-Up'!AR124="Relaxed",1,IF('DATA - Follow-Up'!AR124="Rushed",2,IF('DATA - Follow-Up'!AR124="Happy",3,IF('DATA - Follow-Up'!AR124="Tired",4,""))))</f>
        <v/>
      </c>
      <c r="AS124" s="178" t="str">
        <f>IF('DATA - Follow-Up'!AS124="Relaxed",1,IF('DATA - Follow-Up'!AS124="Rushed",2,IF('DATA - Follow-Up'!AS124="Happy",3,IF('DATA - Follow-Up'!AS124="Tired",4,""))))</f>
        <v/>
      </c>
      <c r="AT124" s="178" t="str">
        <f>IF('DATA - Follow-Up'!AT124="less driving",1,IF('DATA - Follow-Up'!AT124="less driving (e.g. more carpooling, walking, cycling, taking public transit, etc.)",1,IF('DATA - Follow-Up'!AT124="not changed",2,IF('DATA - Follow-Up'!AT124="no changed",2,IF('DATA - Follow-Up'!AT124="more driving",3, "")))))</f>
        <v/>
      </c>
      <c r="AU124" s="275"/>
      <c r="AV124" s="275"/>
      <c r="AW124" s="275"/>
      <c r="AX124" s="275"/>
      <c r="AY124" s="275"/>
      <c r="AZ124" s="178" t="str">
        <f>IF('DATA - Follow-Up'!AZ124="less driving",1,IF('DATA - Follow-Up'!AZ124="less driving (e.g. more carpooling, walking, cycling, taking public transit, etc.)",1,IF('DATA - Follow-Up'!AZ124="not changed",2,IF('DATA - Follow-Up'!AZ124="more driving",3,""))))</f>
        <v/>
      </c>
      <c r="BA124" s="178"/>
      <c r="BB124" s="178"/>
      <c r="BC124" s="178"/>
      <c r="BD124" s="178"/>
      <c r="BE124" s="178"/>
      <c r="BF124" s="178" t="str">
        <f>IF('DATA - Follow-Up'!BF124="decreased",1,IF('DATA - Follow-Up'!BF124="not changed",2,IF('DATA - Follow-Up'!BF124="increased",3, "")))</f>
        <v/>
      </c>
      <c r="BG124" s="178"/>
      <c r="BH124" s="178"/>
      <c r="BI124" s="178"/>
      <c r="BJ124" s="178"/>
      <c r="BK124" s="178"/>
      <c r="BL124" s="178"/>
      <c r="BM124" s="178"/>
      <c r="BN124" s="178"/>
      <c r="BO124" s="178"/>
      <c r="BP124" s="178"/>
      <c r="BQ124" s="312" t="str">
        <f>IF('DATA - Follow-Up'!BQ124="Yes",1,IF('DATA - Follow-Up'!BQ124="No",2, ""))</f>
        <v/>
      </c>
      <c r="BR124" s="273"/>
      <c r="BS124" s="180"/>
      <c r="BT124" s="180"/>
    </row>
    <row r="125" spans="1:73" s="132" customFormat="1" ht="15" x14ac:dyDescent="0.3">
      <c r="A125" s="148"/>
      <c r="B125" s="149"/>
      <c r="C125" s="236" t="str">
        <f t="shared" si="1"/>
        <v/>
      </c>
      <c r="D125" s="178" t="str">
        <f>IF('DATA - Follow-Up'!D125="","",'DATA - Follow-Up'!D125)</f>
        <v/>
      </c>
      <c r="E125" s="178" t="str">
        <f>IF('DATA - Follow-Up'!E125="","",'DATA - Follow-Up'!E125)</f>
        <v/>
      </c>
      <c r="F125" s="178" t="str">
        <f>IF('DATA - Follow-Up'!F125="","",'DATA - Follow-Up'!F125)</f>
        <v/>
      </c>
      <c r="G125" s="178" t="str">
        <f>IF('DATA - Follow-Up'!G125="Yes",1,IF('DATA - Follow-Up'!G125="No",2,IF('DATA - Follow-Up'!G125="Not Sure",3, "")))</f>
        <v/>
      </c>
      <c r="H125" s="178" t="str">
        <f>IF('DATA - Follow-Up'!H125="","",INDEX(Codes,MATCH('DATA - Follow-Up'!H125,Modes,0)))</f>
        <v/>
      </c>
      <c r="I125" s="275"/>
      <c r="J125" s="178" t="str">
        <f>IF('DATA - Follow-Up'!J125="","",INDEX(Codes,MATCH('DATA - Follow-Up'!J125,Modes,0)))</f>
        <v/>
      </c>
      <c r="K125" s="178"/>
      <c r="L125" s="178" t="str">
        <f>IF('DATA - Follow-Up'!L125=0,"",IF('DATA - Follow-Up'!L125="","",'DATA - Follow-Up'!L125))</f>
        <v/>
      </c>
      <c r="M125" s="178" t="str">
        <f>IF('DATA - Follow-Up'!M125="Yes",1,IF('DATA - Follow-Up'!M125="No",2, ""))</f>
        <v/>
      </c>
      <c r="N125" s="178" t="str">
        <f>IF('DATA - Follow-Up'!N125="Yes",1,IF('DATA - Follow-Up'!N125="No",2,""))</f>
        <v/>
      </c>
      <c r="O125" s="178" t="str">
        <f>IF('DATA - Follow-Up'!O125="Relaxed",1,IF('DATA - Follow-Up'!O125="Rushed",2,IF('DATA - Follow-Up'!O125="Happy",3,IF('DATA - Follow-Up'!O125="Frustrated",4,IF('DATA - Follow-Up'!O125="Other (please specify)",5,IF('DATA - Follow-Up'!O125="Other",5,""))))))</f>
        <v/>
      </c>
      <c r="P125" s="178"/>
      <c r="Q125" s="178" t="str">
        <f>IF('DATA - Follow-Up'!Q125="","",'DATA - Follow-Up'!Q125)</f>
        <v/>
      </c>
      <c r="R125" s="178" t="str">
        <f>IF('DATA - Follow-Up'!R125="Boy",1,IF('DATA - Follow-Up'!R125="Girl",2, ""))</f>
        <v/>
      </c>
      <c r="S125" s="178" t="str">
        <f>IF('DATA - Follow-Up'!Q125="","", 'DATA - Follow-Up'!S125)</f>
        <v/>
      </c>
      <c r="T125" s="178" t="str">
        <f>IF('DATA - Follow-Up'!T125="Less than 0.5km",1,IF('DATA - Follow-Up'!T125="0.51 to 1.59km",2,IF('DATA - Follow-Up'!T125="1.6 to 3km",3,IF('DATA - Follow-Up'!T125="Over 3km",4,""))))</f>
        <v/>
      </c>
      <c r="U125" s="178" t="str">
        <f>IF('DATA - Follow-Up'!U125="STRONGLY AGREE",1,IF('DATA - Follow-Up'!U125="AGREE",2,IF('DATA - Follow-Up'!U125="DISAGREE",3,IF('DATA - Follow-Up'!U125="STRONGLY DISAGREE",4,""))))</f>
        <v/>
      </c>
      <c r="V125" s="178" t="str">
        <f>IF('DATA - Follow-Up'!V125="Yes",1,IF('DATA - Follow-Up'!V125="No",2,""))</f>
        <v/>
      </c>
      <c r="W125" s="178"/>
      <c r="X125" s="178"/>
      <c r="Y125" s="178"/>
      <c r="Z125" s="178"/>
      <c r="AA125" s="178"/>
      <c r="AB125" s="178"/>
      <c r="AC125" s="178"/>
      <c r="AD125" s="178"/>
      <c r="AE125" s="178"/>
      <c r="AF125" s="178"/>
      <c r="AG125" s="178"/>
      <c r="AH125" s="178"/>
      <c r="AI125" s="178"/>
      <c r="AJ125" s="178"/>
      <c r="AK125" s="178"/>
      <c r="AL125" s="178"/>
      <c r="AM125" s="178"/>
      <c r="AN125" s="178"/>
      <c r="AO125" s="178"/>
      <c r="AP125" s="178"/>
      <c r="AQ125" s="178"/>
      <c r="AR125" s="178" t="str">
        <f>IF('DATA - Follow-Up'!AR125="Relaxed",1,IF('DATA - Follow-Up'!AR125="Rushed",2,IF('DATA - Follow-Up'!AR125="Happy",3,IF('DATA - Follow-Up'!AR125="Tired",4,""))))</f>
        <v/>
      </c>
      <c r="AS125" s="178" t="str">
        <f>IF('DATA - Follow-Up'!AS125="Relaxed",1,IF('DATA - Follow-Up'!AS125="Rushed",2,IF('DATA - Follow-Up'!AS125="Happy",3,IF('DATA - Follow-Up'!AS125="Tired",4,""))))</f>
        <v/>
      </c>
      <c r="AT125" s="178" t="str">
        <f>IF('DATA - Follow-Up'!AT125="less driving",1,IF('DATA - Follow-Up'!AT125="less driving (e.g. more carpooling, walking, cycling, taking public transit, etc.)",1,IF('DATA - Follow-Up'!AT125="not changed",2,IF('DATA - Follow-Up'!AT125="no changed",2,IF('DATA - Follow-Up'!AT125="more driving",3, "")))))</f>
        <v/>
      </c>
      <c r="AU125" s="275"/>
      <c r="AV125" s="275"/>
      <c r="AW125" s="275"/>
      <c r="AX125" s="275"/>
      <c r="AY125" s="275"/>
      <c r="AZ125" s="178" t="str">
        <f>IF('DATA - Follow-Up'!AZ125="less driving",1,IF('DATA - Follow-Up'!AZ125="less driving (e.g. more carpooling, walking, cycling, taking public transit, etc.)",1,IF('DATA - Follow-Up'!AZ125="not changed",2,IF('DATA - Follow-Up'!AZ125="more driving",3,""))))</f>
        <v/>
      </c>
      <c r="BA125" s="178"/>
      <c r="BB125" s="178"/>
      <c r="BC125" s="178"/>
      <c r="BD125" s="178"/>
      <c r="BE125" s="178"/>
      <c r="BF125" s="178" t="str">
        <f>IF('DATA - Follow-Up'!BF125="decreased",1,IF('DATA - Follow-Up'!BF125="not changed",2,IF('DATA - Follow-Up'!BF125="increased",3, "")))</f>
        <v/>
      </c>
      <c r="BG125" s="178"/>
      <c r="BH125" s="178"/>
      <c r="BI125" s="178"/>
      <c r="BJ125" s="178"/>
      <c r="BK125" s="178"/>
      <c r="BL125" s="178"/>
      <c r="BM125" s="178"/>
      <c r="BN125" s="178"/>
      <c r="BO125" s="178"/>
      <c r="BP125" s="178"/>
      <c r="BQ125" s="312" t="str">
        <f>IF('DATA - Follow-Up'!BQ125="Yes",1,IF('DATA - Follow-Up'!BQ125="No",2, ""))</f>
        <v/>
      </c>
      <c r="BR125" s="273"/>
      <c r="BS125" s="180"/>
      <c r="BT125" s="180"/>
    </row>
    <row r="126" spans="1:73" s="132" customFormat="1" ht="15" x14ac:dyDescent="0.3">
      <c r="A126" s="148"/>
      <c r="B126" s="149"/>
      <c r="C126" s="236" t="str">
        <f t="shared" si="1"/>
        <v/>
      </c>
      <c r="D126" s="178" t="str">
        <f>IF('DATA - Follow-Up'!D126="","",'DATA - Follow-Up'!D126)</f>
        <v/>
      </c>
      <c r="E126" s="178" t="str">
        <f>IF('DATA - Follow-Up'!E126="","",'DATA - Follow-Up'!E126)</f>
        <v/>
      </c>
      <c r="F126" s="178" t="str">
        <f>IF('DATA - Follow-Up'!F126="","",'DATA - Follow-Up'!F126)</f>
        <v/>
      </c>
      <c r="G126" s="178" t="str">
        <f>IF('DATA - Follow-Up'!G126="Yes",1,IF('DATA - Follow-Up'!G126="No",2,IF('DATA - Follow-Up'!G126="Not Sure",3, "")))</f>
        <v/>
      </c>
      <c r="H126" s="178" t="str">
        <f>IF('DATA - Follow-Up'!H126="","",INDEX(Codes,MATCH('DATA - Follow-Up'!H126,Modes,0)))</f>
        <v/>
      </c>
      <c r="I126" s="275"/>
      <c r="J126" s="178" t="str">
        <f>IF('DATA - Follow-Up'!J126="","",INDEX(Codes,MATCH('DATA - Follow-Up'!J126,Modes,0)))</f>
        <v/>
      </c>
      <c r="K126" s="178"/>
      <c r="L126" s="178" t="str">
        <f>IF('DATA - Follow-Up'!L126=0,"",IF('DATA - Follow-Up'!L126="","",'DATA - Follow-Up'!L126))</f>
        <v/>
      </c>
      <c r="M126" s="178" t="str">
        <f>IF('DATA - Follow-Up'!M126="Yes",1,IF('DATA - Follow-Up'!M126="No",2, ""))</f>
        <v/>
      </c>
      <c r="N126" s="178" t="str">
        <f>IF('DATA - Follow-Up'!N126="Yes",1,IF('DATA - Follow-Up'!N126="No",2,""))</f>
        <v/>
      </c>
      <c r="O126" s="178" t="str">
        <f>IF('DATA - Follow-Up'!O126="Relaxed",1,IF('DATA - Follow-Up'!O126="Rushed",2,IF('DATA - Follow-Up'!O126="Happy",3,IF('DATA - Follow-Up'!O126="Frustrated",4,IF('DATA - Follow-Up'!O126="Other (please specify)",5,IF('DATA - Follow-Up'!O126="Other",5,""))))))</f>
        <v/>
      </c>
      <c r="P126" s="178"/>
      <c r="Q126" s="178" t="str">
        <f>IF('DATA - Follow-Up'!Q126="","",'DATA - Follow-Up'!Q126)</f>
        <v/>
      </c>
      <c r="R126" s="178" t="str">
        <f>IF('DATA - Follow-Up'!R126="Boy",1,IF('DATA - Follow-Up'!R126="Girl",2, ""))</f>
        <v/>
      </c>
      <c r="S126" s="178" t="str">
        <f>IF('DATA - Follow-Up'!Q126="","", 'DATA - Follow-Up'!S126)</f>
        <v/>
      </c>
      <c r="T126" s="178" t="str">
        <f>IF('DATA - Follow-Up'!T126="Less than 0.5km",1,IF('DATA - Follow-Up'!T126="0.51 to 1.59km",2,IF('DATA - Follow-Up'!T126="1.6 to 3km",3,IF('DATA - Follow-Up'!T126="Over 3km",4,""))))</f>
        <v/>
      </c>
      <c r="U126" s="178" t="str">
        <f>IF('DATA - Follow-Up'!U126="STRONGLY AGREE",1,IF('DATA - Follow-Up'!U126="AGREE",2,IF('DATA - Follow-Up'!U126="DISAGREE",3,IF('DATA - Follow-Up'!U126="STRONGLY DISAGREE",4,""))))</f>
        <v/>
      </c>
      <c r="V126" s="178" t="str">
        <f>IF('DATA - Follow-Up'!V126="Yes",1,IF('DATA - Follow-Up'!V126="No",2,""))</f>
        <v/>
      </c>
      <c r="W126" s="178"/>
      <c r="X126" s="178"/>
      <c r="Y126" s="178"/>
      <c r="Z126" s="178"/>
      <c r="AA126" s="178"/>
      <c r="AB126" s="178"/>
      <c r="AC126" s="178"/>
      <c r="AD126" s="178"/>
      <c r="AE126" s="178"/>
      <c r="AF126" s="178"/>
      <c r="AG126" s="178"/>
      <c r="AH126" s="178"/>
      <c r="AI126" s="178"/>
      <c r="AJ126" s="178"/>
      <c r="AK126" s="178"/>
      <c r="AL126" s="178"/>
      <c r="AM126" s="178"/>
      <c r="AN126" s="178"/>
      <c r="AO126" s="178"/>
      <c r="AP126" s="178"/>
      <c r="AQ126" s="178"/>
      <c r="AR126" s="178" t="str">
        <f>IF('DATA - Follow-Up'!AR126="Relaxed",1,IF('DATA - Follow-Up'!AR126="Rushed",2,IF('DATA - Follow-Up'!AR126="Happy",3,IF('DATA - Follow-Up'!AR126="Tired",4,""))))</f>
        <v/>
      </c>
      <c r="AS126" s="178" t="str">
        <f>IF('DATA - Follow-Up'!AS126="Relaxed",1,IF('DATA - Follow-Up'!AS126="Rushed",2,IF('DATA - Follow-Up'!AS126="Happy",3,IF('DATA - Follow-Up'!AS126="Tired",4,""))))</f>
        <v/>
      </c>
      <c r="AT126" s="178" t="str">
        <f>IF('DATA - Follow-Up'!AT126="less driving",1,IF('DATA - Follow-Up'!AT126="less driving (e.g. more carpooling, walking, cycling, taking public transit, etc.)",1,IF('DATA - Follow-Up'!AT126="not changed",2,IF('DATA - Follow-Up'!AT126="no changed",2,IF('DATA - Follow-Up'!AT126="more driving",3, "")))))</f>
        <v/>
      </c>
      <c r="AU126" s="275"/>
      <c r="AV126" s="275"/>
      <c r="AW126" s="275"/>
      <c r="AX126" s="275"/>
      <c r="AY126" s="275"/>
      <c r="AZ126" s="178" t="str">
        <f>IF('DATA - Follow-Up'!AZ126="less driving",1,IF('DATA - Follow-Up'!AZ126="less driving (e.g. more carpooling, walking, cycling, taking public transit, etc.)",1,IF('DATA - Follow-Up'!AZ126="not changed",2,IF('DATA - Follow-Up'!AZ126="more driving",3,""))))</f>
        <v/>
      </c>
      <c r="BA126" s="178"/>
      <c r="BB126" s="178"/>
      <c r="BC126" s="178"/>
      <c r="BD126" s="178"/>
      <c r="BE126" s="178"/>
      <c r="BF126" s="178" t="str">
        <f>IF('DATA - Follow-Up'!BF126="decreased",1,IF('DATA - Follow-Up'!BF126="not changed",2,IF('DATA - Follow-Up'!BF126="increased",3, "")))</f>
        <v/>
      </c>
      <c r="BG126" s="178"/>
      <c r="BH126" s="178"/>
      <c r="BI126" s="178"/>
      <c r="BJ126" s="178"/>
      <c r="BK126" s="178"/>
      <c r="BL126" s="178"/>
      <c r="BM126" s="178"/>
      <c r="BN126" s="178"/>
      <c r="BO126" s="178"/>
      <c r="BP126" s="178"/>
      <c r="BQ126" s="312" t="str">
        <f>IF('DATA - Follow-Up'!BQ126="Yes",1,IF('DATA - Follow-Up'!BQ126="No",2, ""))</f>
        <v/>
      </c>
      <c r="BR126" s="273"/>
      <c r="BS126" s="180"/>
      <c r="BT126" s="180"/>
    </row>
    <row r="127" spans="1:73" s="132" customFormat="1" ht="15" x14ac:dyDescent="0.3">
      <c r="A127" s="148"/>
      <c r="B127" s="149"/>
      <c r="C127" s="236" t="str">
        <f t="shared" si="1"/>
        <v/>
      </c>
      <c r="D127" s="178" t="str">
        <f>IF('DATA - Follow-Up'!D127="","",'DATA - Follow-Up'!D127)</f>
        <v/>
      </c>
      <c r="E127" s="178" t="str">
        <f>IF('DATA - Follow-Up'!E127="","",'DATA - Follow-Up'!E127)</f>
        <v/>
      </c>
      <c r="F127" s="178" t="str">
        <f>IF('DATA - Follow-Up'!F127="","",'DATA - Follow-Up'!F127)</f>
        <v/>
      </c>
      <c r="G127" s="178" t="str">
        <f>IF('DATA - Follow-Up'!G127="Yes",1,IF('DATA - Follow-Up'!G127="No",2,IF('DATA - Follow-Up'!G127="Not Sure",3, "")))</f>
        <v/>
      </c>
      <c r="H127" s="178" t="str">
        <f>IF('DATA - Follow-Up'!H127="","",INDEX(Codes,MATCH('DATA - Follow-Up'!H127,Modes,0)))</f>
        <v/>
      </c>
      <c r="I127" s="275"/>
      <c r="J127" s="178" t="str">
        <f>IF('DATA - Follow-Up'!J127="","",INDEX(Codes,MATCH('DATA - Follow-Up'!J127,Modes,0)))</f>
        <v/>
      </c>
      <c r="K127" s="178"/>
      <c r="L127" s="178" t="str">
        <f>IF('DATA - Follow-Up'!L127=0,"",IF('DATA - Follow-Up'!L127="","",'DATA - Follow-Up'!L127))</f>
        <v/>
      </c>
      <c r="M127" s="178" t="str">
        <f>IF('DATA - Follow-Up'!M127="Yes",1,IF('DATA - Follow-Up'!M127="No",2, ""))</f>
        <v/>
      </c>
      <c r="N127" s="178" t="str">
        <f>IF('DATA - Follow-Up'!N127="Yes",1,IF('DATA - Follow-Up'!N127="No",2,""))</f>
        <v/>
      </c>
      <c r="O127" s="178" t="str">
        <f>IF('DATA - Follow-Up'!O127="Relaxed",1,IF('DATA - Follow-Up'!O127="Rushed",2,IF('DATA - Follow-Up'!O127="Happy",3,IF('DATA - Follow-Up'!O127="Frustrated",4,IF('DATA - Follow-Up'!O127="Other (please specify)",5,IF('DATA - Follow-Up'!O127="Other",5,""))))))</f>
        <v/>
      </c>
      <c r="P127" s="178"/>
      <c r="Q127" s="178" t="str">
        <f>IF('DATA - Follow-Up'!Q127="","",'DATA - Follow-Up'!Q127)</f>
        <v/>
      </c>
      <c r="R127" s="178" t="str">
        <f>IF('DATA - Follow-Up'!R127="Boy",1,IF('DATA - Follow-Up'!R127="Girl",2, ""))</f>
        <v/>
      </c>
      <c r="S127" s="178" t="str">
        <f>IF('DATA - Follow-Up'!Q127="","", 'DATA - Follow-Up'!S127)</f>
        <v/>
      </c>
      <c r="T127" s="178" t="str">
        <f>IF('DATA - Follow-Up'!T127="Less than 0.5km",1,IF('DATA - Follow-Up'!T127="0.51 to 1.59km",2,IF('DATA - Follow-Up'!T127="1.6 to 3km",3,IF('DATA - Follow-Up'!T127="Over 3km",4,""))))</f>
        <v/>
      </c>
      <c r="U127" s="178" t="str">
        <f>IF('DATA - Follow-Up'!U127="STRONGLY AGREE",1,IF('DATA - Follow-Up'!U127="AGREE",2,IF('DATA - Follow-Up'!U127="DISAGREE",3,IF('DATA - Follow-Up'!U127="STRONGLY DISAGREE",4,""))))</f>
        <v/>
      </c>
      <c r="V127" s="178" t="str">
        <f>IF('DATA - Follow-Up'!V127="Yes",1,IF('DATA - Follow-Up'!V127="No",2,""))</f>
        <v/>
      </c>
      <c r="W127" s="178"/>
      <c r="X127" s="178"/>
      <c r="Y127" s="178"/>
      <c r="Z127" s="178"/>
      <c r="AA127" s="178"/>
      <c r="AB127" s="178"/>
      <c r="AC127" s="178"/>
      <c r="AD127" s="178"/>
      <c r="AE127" s="178"/>
      <c r="AF127" s="178"/>
      <c r="AG127" s="178"/>
      <c r="AH127" s="178"/>
      <c r="AI127" s="178"/>
      <c r="AJ127" s="178"/>
      <c r="AK127" s="178"/>
      <c r="AL127" s="178"/>
      <c r="AM127" s="178"/>
      <c r="AN127" s="178"/>
      <c r="AO127" s="178"/>
      <c r="AP127" s="178"/>
      <c r="AQ127" s="178"/>
      <c r="AR127" s="178" t="str">
        <f>IF('DATA - Follow-Up'!AR127="Relaxed",1,IF('DATA - Follow-Up'!AR127="Rushed",2,IF('DATA - Follow-Up'!AR127="Happy",3,IF('DATA - Follow-Up'!AR127="Tired",4,""))))</f>
        <v/>
      </c>
      <c r="AS127" s="178" t="str">
        <f>IF('DATA - Follow-Up'!AS127="Relaxed",1,IF('DATA - Follow-Up'!AS127="Rushed",2,IF('DATA - Follow-Up'!AS127="Happy",3,IF('DATA - Follow-Up'!AS127="Tired",4,""))))</f>
        <v/>
      </c>
      <c r="AT127" s="178" t="str">
        <f>IF('DATA - Follow-Up'!AT127="less driving",1,IF('DATA - Follow-Up'!AT127="less driving (e.g. more carpooling, walking, cycling, taking public transit, etc.)",1,IF('DATA - Follow-Up'!AT127="not changed",2,IF('DATA - Follow-Up'!AT127="no changed",2,IF('DATA - Follow-Up'!AT127="more driving",3, "")))))</f>
        <v/>
      </c>
      <c r="AU127" s="275"/>
      <c r="AV127" s="275"/>
      <c r="AW127" s="275"/>
      <c r="AX127" s="275"/>
      <c r="AY127" s="275"/>
      <c r="AZ127" s="178" t="str">
        <f>IF('DATA - Follow-Up'!AZ127="less driving",1,IF('DATA - Follow-Up'!AZ127="less driving (e.g. more carpooling, walking, cycling, taking public transit, etc.)",1,IF('DATA - Follow-Up'!AZ127="not changed",2,IF('DATA - Follow-Up'!AZ127="more driving",3,""))))</f>
        <v/>
      </c>
      <c r="BA127" s="178"/>
      <c r="BB127" s="178"/>
      <c r="BC127" s="178"/>
      <c r="BD127" s="178"/>
      <c r="BE127" s="178"/>
      <c r="BF127" s="178" t="str">
        <f>IF('DATA - Follow-Up'!BF127="decreased",1,IF('DATA - Follow-Up'!BF127="not changed",2,IF('DATA - Follow-Up'!BF127="increased",3, "")))</f>
        <v/>
      </c>
      <c r="BG127" s="178"/>
      <c r="BH127" s="178"/>
      <c r="BI127" s="178"/>
      <c r="BJ127" s="178"/>
      <c r="BK127" s="178"/>
      <c r="BL127" s="178"/>
      <c r="BM127" s="178"/>
      <c r="BN127" s="178"/>
      <c r="BO127" s="178"/>
      <c r="BP127" s="178"/>
      <c r="BQ127" s="312" t="str">
        <f>IF('DATA - Follow-Up'!BQ127="Yes",1,IF('DATA - Follow-Up'!BQ127="No",2, ""))</f>
        <v/>
      </c>
      <c r="BR127" s="273"/>
      <c r="BS127" s="180"/>
      <c r="BT127" s="180"/>
    </row>
    <row r="128" spans="1:73" s="132" customFormat="1" ht="15" x14ac:dyDescent="0.3">
      <c r="A128" s="148"/>
      <c r="B128" s="149"/>
      <c r="C128" s="236" t="str">
        <f t="shared" si="1"/>
        <v/>
      </c>
      <c r="D128" s="178" t="str">
        <f>IF('DATA - Follow-Up'!D128="","",'DATA - Follow-Up'!D128)</f>
        <v/>
      </c>
      <c r="E128" s="178" t="str">
        <f>IF('DATA - Follow-Up'!E128="","",'DATA - Follow-Up'!E128)</f>
        <v/>
      </c>
      <c r="F128" s="178" t="str">
        <f>IF('DATA - Follow-Up'!F128="","",'DATA - Follow-Up'!F128)</f>
        <v/>
      </c>
      <c r="G128" s="178" t="str">
        <f>IF('DATA - Follow-Up'!G128="Yes",1,IF('DATA - Follow-Up'!G128="No",2,IF('DATA - Follow-Up'!G128="Not Sure",3, "")))</f>
        <v/>
      </c>
      <c r="H128" s="178" t="str">
        <f>IF('DATA - Follow-Up'!H128="","",INDEX(Codes,MATCH('DATA - Follow-Up'!H128,Modes,0)))</f>
        <v/>
      </c>
      <c r="I128" s="275"/>
      <c r="J128" s="178" t="str">
        <f>IF('DATA - Follow-Up'!J128="","",INDEX(Codes,MATCH('DATA - Follow-Up'!J128,Modes,0)))</f>
        <v/>
      </c>
      <c r="K128" s="178"/>
      <c r="L128" s="178" t="str">
        <f>IF('DATA - Follow-Up'!L128=0,"",IF('DATA - Follow-Up'!L128="","",'DATA - Follow-Up'!L128))</f>
        <v/>
      </c>
      <c r="M128" s="178" t="str">
        <f>IF('DATA - Follow-Up'!M128="Yes",1,IF('DATA - Follow-Up'!M128="No",2, ""))</f>
        <v/>
      </c>
      <c r="N128" s="178" t="str">
        <f>IF('DATA - Follow-Up'!N128="Yes",1,IF('DATA - Follow-Up'!N128="No",2,""))</f>
        <v/>
      </c>
      <c r="O128" s="178" t="str">
        <f>IF('DATA - Follow-Up'!O128="Relaxed",1,IF('DATA - Follow-Up'!O128="Rushed",2,IF('DATA - Follow-Up'!O128="Happy",3,IF('DATA - Follow-Up'!O128="Frustrated",4,IF('DATA - Follow-Up'!O128="Other (please specify)",5,IF('DATA - Follow-Up'!O128="Other",5,""))))))</f>
        <v/>
      </c>
      <c r="P128" s="178"/>
      <c r="Q128" s="178" t="str">
        <f>IF('DATA - Follow-Up'!Q128="","",'DATA - Follow-Up'!Q128)</f>
        <v/>
      </c>
      <c r="R128" s="178" t="str">
        <f>IF('DATA - Follow-Up'!R128="Boy",1,IF('DATA - Follow-Up'!R128="Girl",2, ""))</f>
        <v/>
      </c>
      <c r="S128" s="178" t="str">
        <f>IF('DATA - Follow-Up'!Q128="","", 'DATA - Follow-Up'!S128)</f>
        <v/>
      </c>
      <c r="T128" s="178" t="str">
        <f>IF('DATA - Follow-Up'!T128="Less than 0.5km",1,IF('DATA - Follow-Up'!T128="0.51 to 1.59km",2,IF('DATA - Follow-Up'!T128="1.6 to 3km",3,IF('DATA - Follow-Up'!T128="Over 3km",4,""))))</f>
        <v/>
      </c>
      <c r="U128" s="178" t="str">
        <f>IF('DATA - Follow-Up'!U128="STRONGLY AGREE",1,IF('DATA - Follow-Up'!U128="AGREE",2,IF('DATA - Follow-Up'!U128="DISAGREE",3,IF('DATA - Follow-Up'!U128="STRONGLY DISAGREE",4,""))))</f>
        <v/>
      </c>
      <c r="V128" s="178" t="str">
        <f>IF('DATA - Follow-Up'!V128="Yes",1,IF('DATA - Follow-Up'!V128="No",2,""))</f>
        <v/>
      </c>
      <c r="W128" s="178"/>
      <c r="X128" s="178"/>
      <c r="Y128" s="178"/>
      <c r="Z128" s="178"/>
      <c r="AA128" s="178"/>
      <c r="AB128" s="178"/>
      <c r="AC128" s="178"/>
      <c r="AD128" s="178"/>
      <c r="AE128" s="178"/>
      <c r="AF128" s="178"/>
      <c r="AG128" s="178"/>
      <c r="AH128" s="178"/>
      <c r="AI128" s="178"/>
      <c r="AJ128" s="178"/>
      <c r="AK128" s="178"/>
      <c r="AL128" s="178"/>
      <c r="AM128" s="178"/>
      <c r="AN128" s="178"/>
      <c r="AO128" s="178"/>
      <c r="AP128" s="178"/>
      <c r="AQ128" s="178"/>
      <c r="AR128" s="178" t="str">
        <f>IF('DATA - Follow-Up'!AR128="Relaxed",1,IF('DATA - Follow-Up'!AR128="Rushed",2,IF('DATA - Follow-Up'!AR128="Happy",3,IF('DATA - Follow-Up'!AR128="Tired",4,""))))</f>
        <v/>
      </c>
      <c r="AS128" s="178" t="str">
        <f>IF('DATA - Follow-Up'!AS128="Relaxed",1,IF('DATA - Follow-Up'!AS128="Rushed",2,IF('DATA - Follow-Up'!AS128="Happy",3,IF('DATA - Follow-Up'!AS128="Tired",4,""))))</f>
        <v/>
      </c>
      <c r="AT128" s="178" t="str">
        <f>IF('DATA - Follow-Up'!AT128="less driving",1,IF('DATA - Follow-Up'!AT128="less driving (e.g. more carpooling, walking, cycling, taking public transit, etc.)",1,IF('DATA - Follow-Up'!AT128="not changed",2,IF('DATA - Follow-Up'!AT128="no changed",2,IF('DATA - Follow-Up'!AT128="more driving",3, "")))))</f>
        <v/>
      </c>
      <c r="AU128" s="275"/>
      <c r="AV128" s="275"/>
      <c r="AW128" s="275"/>
      <c r="AX128" s="275"/>
      <c r="AY128" s="275"/>
      <c r="AZ128" s="178" t="str">
        <f>IF('DATA - Follow-Up'!AZ128="less driving",1,IF('DATA - Follow-Up'!AZ128="less driving (e.g. more carpooling, walking, cycling, taking public transit, etc.)",1,IF('DATA - Follow-Up'!AZ128="not changed",2,IF('DATA - Follow-Up'!AZ128="more driving",3,""))))</f>
        <v/>
      </c>
      <c r="BA128" s="178"/>
      <c r="BB128" s="178"/>
      <c r="BC128" s="178"/>
      <c r="BD128" s="178"/>
      <c r="BE128" s="178"/>
      <c r="BF128" s="178" t="str">
        <f>IF('DATA - Follow-Up'!BF128="decreased",1,IF('DATA - Follow-Up'!BF128="not changed",2,IF('DATA - Follow-Up'!BF128="increased",3, "")))</f>
        <v/>
      </c>
      <c r="BG128" s="178"/>
      <c r="BH128" s="178"/>
      <c r="BI128" s="178"/>
      <c r="BJ128" s="178"/>
      <c r="BK128" s="178"/>
      <c r="BL128" s="178"/>
      <c r="BM128" s="178"/>
      <c r="BN128" s="178"/>
      <c r="BO128" s="178"/>
      <c r="BP128" s="178"/>
      <c r="BQ128" s="312" t="str">
        <f>IF('DATA - Follow-Up'!BQ128="Yes",1,IF('DATA - Follow-Up'!BQ128="No",2, ""))</f>
        <v/>
      </c>
      <c r="BR128" s="273"/>
      <c r="BS128" s="180"/>
      <c r="BT128" s="180"/>
    </row>
    <row r="129" spans="1:73" s="132" customFormat="1" ht="15" x14ac:dyDescent="0.3">
      <c r="A129" s="148"/>
      <c r="B129" s="149"/>
      <c r="C129" s="236" t="str">
        <f t="shared" si="1"/>
        <v/>
      </c>
      <c r="D129" s="178" t="str">
        <f>IF('DATA - Follow-Up'!D129="","",'DATA - Follow-Up'!D129)</f>
        <v/>
      </c>
      <c r="E129" s="178" t="str">
        <f>IF('DATA - Follow-Up'!E129="","",'DATA - Follow-Up'!E129)</f>
        <v/>
      </c>
      <c r="F129" s="178" t="str">
        <f>IF('DATA - Follow-Up'!F129="","",'DATA - Follow-Up'!F129)</f>
        <v/>
      </c>
      <c r="G129" s="178" t="str">
        <f>IF('DATA - Follow-Up'!G129="Yes",1,IF('DATA - Follow-Up'!G129="No",2,IF('DATA - Follow-Up'!G129="Not Sure",3, "")))</f>
        <v/>
      </c>
      <c r="H129" s="178" t="str">
        <f>IF('DATA - Follow-Up'!H129="","",INDEX(Codes,MATCH('DATA - Follow-Up'!H129,Modes,0)))</f>
        <v/>
      </c>
      <c r="I129" s="275"/>
      <c r="J129" s="178" t="str">
        <f>IF('DATA - Follow-Up'!J129="","",INDEX(Codes,MATCH('DATA - Follow-Up'!J129,Modes,0)))</f>
        <v/>
      </c>
      <c r="K129" s="178"/>
      <c r="L129" s="178" t="str">
        <f>IF('DATA - Follow-Up'!L129=0,"",IF('DATA - Follow-Up'!L129="","",'DATA - Follow-Up'!L129))</f>
        <v/>
      </c>
      <c r="M129" s="178" t="str">
        <f>IF('DATA - Follow-Up'!M129="Yes",1,IF('DATA - Follow-Up'!M129="No",2, ""))</f>
        <v/>
      </c>
      <c r="N129" s="178" t="str">
        <f>IF('DATA - Follow-Up'!N129="Yes",1,IF('DATA - Follow-Up'!N129="No",2,""))</f>
        <v/>
      </c>
      <c r="O129" s="178" t="str">
        <f>IF('DATA - Follow-Up'!O129="Relaxed",1,IF('DATA - Follow-Up'!O129="Rushed",2,IF('DATA - Follow-Up'!O129="Happy",3,IF('DATA - Follow-Up'!O129="Frustrated",4,IF('DATA - Follow-Up'!O129="Other (please specify)",5,IF('DATA - Follow-Up'!O129="Other",5,""))))))</f>
        <v/>
      </c>
      <c r="P129" s="178"/>
      <c r="Q129" s="178" t="str">
        <f>IF('DATA - Follow-Up'!Q129="","",'DATA - Follow-Up'!Q129)</f>
        <v/>
      </c>
      <c r="R129" s="178" t="str">
        <f>IF('DATA - Follow-Up'!R129="Boy",1,IF('DATA - Follow-Up'!R129="Girl",2, ""))</f>
        <v/>
      </c>
      <c r="S129" s="178" t="str">
        <f>IF('DATA - Follow-Up'!Q129="","", 'DATA - Follow-Up'!S129)</f>
        <v/>
      </c>
      <c r="T129" s="178" t="str">
        <f>IF('DATA - Follow-Up'!T129="Less than 0.5km",1,IF('DATA - Follow-Up'!T129="0.51 to 1.59km",2,IF('DATA - Follow-Up'!T129="1.6 to 3km",3,IF('DATA - Follow-Up'!T129="Over 3km",4,""))))</f>
        <v/>
      </c>
      <c r="U129" s="178" t="str">
        <f>IF('DATA - Follow-Up'!U129="STRONGLY AGREE",1,IF('DATA - Follow-Up'!U129="AGREE",2,IF('DATA - Follow-Up'!U129="DISAGREE",3,IF('DATA - Follow-Up'!U129="STRONGLY DISAGREE",4,""))))</f>
        <v/>
      </c>
      <c r="V129" s="178" t="str">
        <f>IF('DATA - Follow-Up'!V129="Yes",1,IF('DATA - Follow-Up'!V129="No",2,""))</f>
        <v/>
      </c>
      <c r="W129" s="178"/>
      <c r="X129" s="178"/>
      <c r="Y129" s="178"/>
      <c r="Z129" s="178"/>
      <c r="AA129" s="178"/>
      <c r="AB129" s="178"/>
      <c r="AC129" s="178"/>
      <c r="AD129" s="178"/>
      <c r="AE129" s="178"/>
      <c r="AF129" s="178"/>
      <c r="AG129" s="178"/>
      <c r="AH129" s="178"/>
      <c r="AI129" s="178"/>
      <c r="AJ129" s="178"/>
      <c r="AK129" s="178"/>
      <c r="AL129" s="178"/>
      <c r="AM129" s="178"/>
      <c r="AN129" s="178"/>
      <c r="AO129" s="178"/>
      <c r="AP129" s="178"/>
      <c r="AQ129" s="178"/>
      <c r="AR129" s="178" t="str">
        <f>IF('DATA - Follow-Up'!AR129="Relaxed",1,IF('DATA - Follow-Up'!AR129="Rushed",2,IF('DATA - Follow-Up'!AR129="Happy",3,IF('DATA - Follow-Up'!AR129="Tired",4,""))))</f>
        <v/>
      </c>
      <c r="AS129" s="178" t="str">
        <f>IF('DATA - Follow-Up'!AS129="Relaxed",1,IF('DATA - Follow-Up'!AS129="Rushed",2,IF('DATA - Follow-Up'!AS129="Happy",3,IF('DATA - Follow-Up'!AS129="Tired",4,""))))</f>
        <v/>
      </c>
      <c r="AT129" s="178" t="str">
        <f>IF('DATA - Follow-Up'!AT129="less driving",1,IF('DATA - Follow-Up'!AT129="less driving (e.g. more carpooling, walking, cycling, taking public transit, etc.)",1,IF('DATA - Follow-Up'!AT129="not changed",2,IF('DATA - Follow-Up'!AT129="no changed",2,IF('DATA - Follow-Up'!AT129="more driving",3, "")))))</f>
        <v/>
      </c>
      <c r="AU129" s="275"/>
      <c r="AV129" s="275"/>
      <c r="AW129" s="275"/>
      <c r="AX129" s="275"/>
      <c r="AY129" s="275"/>
      <c r="AZ129" s="178" t="str">
        <f>IF('DATA - Follow-Up'!AZ129="less driving",1,IF('DATA - Follow-Up'!AZ129="less driving (e.g. more carpooling, walking, cycling, taking public transit, etc.)",1,IF('DATA - Follow-Up'!AZ129="not changed",2,IF('DATA - Follow-Up'!AZ129="more driving",3,""))))</f>
        <v/>
      </c>
      <c r="BA129" s="178"/>
      <c r="BB129" s="178"/>
      <c r="BC129" s="178"/>
      <c r="BD129" s="178"/>
      <c r="BE129" s="178"/>
      <c r="BF129" s="178" t="str">
        <f>IF('DATA - Follow-Up'!BF129="decreased",1,IF('DATA - Follow-Up'!BF129="not changed",2,IF('DATA - Follow-Up'!BF129="increased",3, "")))</f>
        <v/>
      </c>
      <c r="BG129" s="178"/>
      <c r="BH129" s="178"/>
      <c r="BI129" s="178"/>
      <c r="BJ129" s="178"/>
      <c r="BK129" s="178"/>
      <c r="BL129" s="178"/>
      <c r="BM129" s="178"/>
      <c r="BN129" s="178"/>
      <c r="BO129" s="178"/>
      <c r="BP129" s="178"/>
      <c r="BQ129" s="312" t="str">
        <f>IF('DATA - Follow-Up'!BQ129="Yes",1,IF('DATA - Follow-Up'!BQ129="No",2, ""))</f>
        <v/>
      </c>
      <c r="BR129" s="273"/>
      <c r="BS129" s="180"/>
      <c r="BT129" s="180"/>
    </row>
    <row r="130" spans="1:73" s="132" customFormat="1" ht="15" x14ac:dyDescent="0.3">
      <c r="A130" s="148"/>
      <c r="B130" s="149"/>
      <c r="C130" s="236" t="str">
        <f t="shared" si="1"/>
        <v/>
      </c>
      <c r="D130" s="178" t="str">
        <f>IF('DATA - Follow-Up'!D130="","",'DATA - Follow-Up'!D130)</f>
        <v/>
      </c>
      <c r="E130" s="178" t="str">
        <f>IF('DATA - Follow-Up'!E130="","",'DATA - Follow-Up'!E130)</f>
        <v/>
      </c>
      <c r="F130" s="178" t="str">
        <f>IF('DATA - Follow-Up'!F130="","",'DATA - Follow-Up'!F130)</f>
        <v/>
      </c>
      <c r="G130" s="178" t="str">
        <f>IF('DATA - Follow-Up'!G130="Yes",1,IF('DATA - Follow-Up'!G130="No",2,IF('DATA - Follow-Up'!G130="Not Sure",3, "")))</f>
        <v/>
      </c>
      <c r="H130" s="178" t="str">
        <f>IF('DATA - Follow-Up'!H130="","",INDEX(Codes,MATCH('DATA - Follow-Up'!H130,Modes,0)))</f>
        <v/>
      </c>
      <c r="I130" s="275"/>
      <c r="J130" s="178" t="str">
        <f>IF('DATA - Follow-Up'!J130="","",INDEX(Codes,MATCH('DATA - Follow-Up'!J130,Modes,0)))</f>
        <v/>
      </c>
      <c r="K130" s="178"/>
      <c r="L130" s="178" t="str">
        <f>IF('DATA - Follow-Up'!L130=0,"",IF('DATA - Follow-Up'!L130="","",'DATA - Follow-Up'!L130))</f>
        <v/>
      </c>
      <c r="M130" s="178" t="str">
        <f>IF('DATA - Follow-Up'!M130="Yes",1,IF('DATA - Follow-Up'!M130="No",2, ""))</f>
        <v/>
      </c>
      <c r="N130" s="178" t="str">
        <f>IF('DATA - Follow-Up'!N130="Yes",1,IF('DATA - Follow-Up'!N130="No",2,""))</f>
        <v/>
      </c>
      <c r="O130" s="178" t="str">
        <f>IF('DATA - Follow-Up'!O130="Relaxed",1,IF('DATA - Follow-Up'!O130="Rushed",2,IF('DATA - Follow-Up'!O130="Happy",3,IF('DATA - Follow-Up'!O130="Frustrated",4,IF('DATA - Follow-Up'!O130="Other (please specify)",5,IF('DATA - Follow-Up'!O130="Other",5,""))))))</f>
        <v/>
      </c>
      <c r="P130" s="178"/>
      <c r="Q130" s="178" t="str">
        <f>IF('DATA - Follow-Up'!Q130="","",'DATA - Follow-Up'!Q130)</f>
        <v/>
      </c>
      <c r="R130" s="178" t="str">
        <f>IF('DATA - Follow-Up'!R130="Boy",1,IF('DATA - Follow-Up'!R130="Girl",2, ""))</f>
        <v/>
      </c>
      <c r="S130" s="178" t="str">
        <f>IF('DATA - Follow-Up'!Q130="","", 'DATA - Follow-Up'!S130)</f>
        <v/>
      </c>
      <c r="T130" s="178" t="str">
        <f>IF('DATA - Follow-Up'!T130="Less than 0.5km",1,IF('DATA - Follow-Up'!T130="0.51 to 1.59km",2,IF('DATA - Follow-Up'!T130="1.6 to 3km",3,IF('DATA - Follow-Up'!T130="Over 3km",4,""))))</f>
        <v/>
      </c>
      <c r="U130" s="178" t="str">
        <f>IF('DATA - Follow-Up'!U130="STRONGLY AGREE",1,IF('DATA - Follow-Up'!U130="AGREE",2,IF('DATA - Follow-Up'!U130="DISAGREE",3,IF('DATA - Follow-Up'!U130="STRONGLY DISAGREE",4,""))))</f>
        <v/>
      </c>
      <c r="V130" s="178" t="str">
        <f>IF('DATA - Follow-Up'!V130="Yes",1,IF('DATA - Follow-Up'!V130="No",2,""))</f>
        <v/>
      </c>
      <c r="W130" s="178"/>
      <c r="X130" s="178"/>
      <c r="Y130" s="178"/>
      <c r="Z130" s="178"/>
      <c r="AA130" s="178"/>
      <c r="AB130" s="178"/>
      <c r="AC130" s="178"/>
      <c r="AD130" s="178"/>
      <c r="AE130" s="178"/>
      <c r="AF130" s="178"/>
      <c r="AG130" s="178"/>
      <c r="AH130" s="178"/>
      <c r="AI130" s="178"/>
      <c r="AJ130" s="178"/>
      <c r="AK130" s="178"/>
      <c r="AL130" s="178"/>
      <c r="AM130" s="178"/>
      <c r="AN130" s="178"/>
      <c r="AO130" s="178"/>
      <c r="AP130" s="178"/>
      <c r="AQ130" s="178"/>
      <c r="AR130" s="178" t="str">
        <f>IF('DATA - Follow-Up'!AR130="Relaxed",1,IF('DATA - Follow-Up'!AR130="Rushed",2,IF('DATA - Follow-Up'!AR130="Happy",3,IF('DATA - Follow-Up'!AR130="Tired",4,""))))</f>
        <v/>
      </c>
      <c r="AS130" s="178" t="str">
        <f>IF('DATA - Follow-Up'!AS130="Relaxed",1,IF('DATA - Follow-Up'!AS130="Rushed",2,IF('DATA - Follow-Up'!AS130="Happy",3,IF('DATA - Follow-Up'!AS130="Tired",4,""))))</f>
        <v/>
      </c>
      <c r="AT130" s="178" t="str">
        <f>IF('DATA - Follow-Up'!AT130="less driving",1,IF('DATA - Follow-Up'!AT130="less driving (e.g. more carpooling, walking, cycling, taking public transit, etc.)",1,IF('DATA - Follow-Up'!AT130="not changed",2,IF('DATA - Follow-Up'!AT130="no changed",2,IF('DATA - Follow-Up'!AT130="more driving",3, "")))))</f>
        <v/>
      </c>
      <c r="AU130" s="275"/>
      <c r="AV130" s="275"/>
      <c r="AW130" s="275"/>
      <c r="AX130" s="275"/>
      <c r="AY130" s="275"/>
      <c r="AZ130" s="178" t="str">
        <f>IF('DATA - Follow-Up'!AZ130="less driving",1,IF('DATA - Follow-Up'!AZ130="less driving (e.g. more carpooling, walking, cycling, taking public transit, etc.)",1,IF('DATA - Follow-Up'!AZ130="not changed",2,IF('DATA - Follow-Up'!AZ130="more driving",3,""))))</f>
        <v/>
      </c>
      <c r="BA130" s="178"/>
      <c r="BB130" s="178"/>
      <c r="BC130" s="178"/>
      <c r="BD130" s="178"/>
      <c r="BE130" s="178"/>
      <c r="BF130" s="178" t="str">
        <f>IF('DATA - Follow-Up'!BF130="decreased",1,IF('DATA - Follow-Up'!BF130="not changed",2,IF('DATA - Follow-Up'!BF130="increased",3, "")))</f>
        <v/>
      </c>
      <c r="BG130" s="178"/>
      <c r="BH130" s="178"/>
      <c r="BI130" s="178"/>
      <c r="BJ130" s="178"/>
      <c r="BK130" s="178"/>
      <c r="BL130" s="178"/>
      <c r="BM130" s="178"/>
      <c r="BN130" s="178"/>
      <c r="BO130" s="178"/>
      <c r="BP130" s="178"/>
      <c r="BQ130" s="312" t="str">
        <f>IF('DATA - Follow-Up'!BQ130="Yes",1,IF('DATA - Follow-Up'!BQ130="No",2, ""))</f>
        <v/>
      </c>
      <c r="BR130" s="273"/>
      <c r="BS130" s="180"/>
      <c r="BT130" s="180"/>
    </row>
    <row r="131" spans="1:73" s="132" customFormat="1" ht="15" x14ac:dyDescent="0.3">
      <c r="A131" s="148"/>
      <c r="B131" s="149"/>
      <c r="C131" s="236" t="str">
        <f t="shared" si="1"/>
        <v/>
      </c>
      <c r="D131" s="178" t="str">
        <f>IF('DATA - Follow-Up'!D131="","",'DATA - Follow-Up'!D131)</f>
        <v/>
      </c>
      <c r="E131" s="178" t="str">
        <f>IF('DATA - Follow-Up'!E131="","",'DATA - Follow-Up'!E131)</f>
        <v/>
      </c>
      <c r="F131" s="178" t="str">
        <f>IF('DATA - Follow-Up'!F131="","",'DATA - Follow-Up'!F131)</f>
        <v/>
      </c>
      <c r="G131" s="178" t="str">
        <f>IF('DATA - Follow-Up'!G131="Yes",1,IF('DATA - Follow-Up'!G131="No",2,IF('DATA - Follow-Up'!G131="Not Sure",3, "")))</f>
        <v/>
      </c>
      <c r="H131" s="178" t="str">
        <f>IF('DATA - Follow-Up'!H131="","",INDEX(Codes,MATCH('DATA - Follow-Up'!H131,Modes,0)))</f>
        <v/>
      </c>
      <c r="I131" s="275"/>
      <c r="J131" s="178" t="str">
        <f>IF('DATA - Follow-Up'!J131="","",INDEX(Codes,MATCH('DATA - Follow-Up'!J131,Modes,0)))</f>
        <v/>
      </c>
      <c r="K131" s="178"/>
      <c r="L131" s="178" t="str">
        <f>IF('DATA - Follow-Up'!L131=0,"",IF('DATA - Follow-Up'!L131="","",'DATA - Follow-Up'!L131))</f>
        <v/>
      </c>
      <c r="M131" s="178" t="str">
        <f>IF('DATA - Follow-Up'!M131="Yes",1,IF('DATA - Follow-Up'!M131="No",2, ""))</f>
        <v/>
      </c>
      <c r="N131" s="178" t="str">
        <f>IF('DATA - Follow-Up'!N131="Yes",1,IF('DATA - Follow-Up'!N131="No",2,""))</f>
        <v/>
      </c>
      <c r="O131" s="178" t="str">
        <f>IF('DATA - Follow-Up'!O131="Relaxed",1,IF('DATA - Follow-Up'!O131="Rushed",2,IF('DATA - Follow-Up'!O131="Happy",3,IF('DATA - Follow-Up'!O131="Frustrated",4,IF('DATA - Follow-Up'!O131="Other (please specify)",5,IF('DATA - Follow-Up'!O131="Other",5,""))))))</f>
        <v/>
      </c>
      <c r="P131" s="178"/>
      <c r="Q131" s="178" t="str">
        <f>IF('DATA - Follow-Up'!Q131="","",'DATA - Follow-Up'!Q131)</f>
        <v/>
      </c>
      <c r="R131" s="178" t="str">
        <f>IF('DATA - Follow-Up'!R131="Boy",1,IF('DATA - Follow-Up'!R131="Girl",2, ""))</f>
        <v/>
      </c>
      <c r="S131" s="178" t="str">
        <f>IF('DATA - Follow-Up'!Q131="","", 'DATA - Follow-Up'!S131)</f>
        <v/>
      </c>
      <c r="T131" s="178" t="str">
        <f>IF('DATA - Follow-Up'!T131="Less than 0.5km",1,IF('DATA - Follow-Up'!T131="0.51 to 1.59km",2,IF('DATA - Follow-Up'!T131="1.6 to 3km",3,IF('DATA - Follow-Up'!T131="Over 3km",4,""))))</f>
        <v/>
      </c>
      <c r="U131" s="178" t="str">
        <f>IF('DATA - Follow-Up'!U131="STRONGLY AGREE",1,IF('DATA - Follow-Up'!U131="AGREE",2,IF('DATA - Follow-Up'!U131="DISAGREE",3,IF('DATA - Follow-Up'!U131="STRONGLY DISAGREE",4,""))))</f>
        <v/>
      </c>
      <c r="V131" s="178" t="str">
        <f>IF('DATA - Follow-Up'!V131="Yes",1,IF('DATA - Follow-Up'!V131="No",2,""))</f>
        <v/>
      </c>
      <c r="W131" s="178"/>
      <c r="X131" s="178"/>
      <c r="Y131" s="178"/>
      <c r="Z131" s="178"/>
      <c r="AA131" s="178"/>
      <c r="AB131" s="178"/>
      <c r="AC131" s="178"/>
      <c r="AD131" s="178"/>
      <c r="AE131" s="178"/>
      <c r="AF131" s="178"/>
      <c r="AG131" s="178"/>
      <c r="AH131" s="178"/>
      <c r="AI131" s="178"/>
      <c r="AJ131" s="178"/>
      <c r="AK131" s="178"/>
      <c r="AL131" s="178"/>
      <c r="AM131" s="178"/>
      <c r="AN131" s="178"/>
      <c r="AO131" s="178"/>
      <c r="AP131" s="178"/>
      <c r="AQ131" s="178"/>
      <c r="AR131" s="178" t="str">
        <f>IF('DATA - Follow-Up'!AR131="Relaxed",1,IF('DATA - Follow-Up'!AR131="Rushed",2,IF('DATA - Follow-Up'!AR131="Happy",3,IF('DATA - Follow-Up'!AR131="Tired",4,""))))</f>
        <v/>
      </c>
      <c r="AS131" s="178" t="str">
        <f>IF('DATA - Follow-Up'!AS131="Relaxed",1,IF('DATA - Follow-Up'!AS131="Rushed",2,IF('DATA - Follow-Up'!AS131="Happy",3,IF('DATA - Follow-Up'!AS131="Tired",4,""))))</f>
        <v/>
      </c>
      <c r="AT131" s="178" t="str">
        <f>IF('DATA - Follow-Up'!AT131="less driving",1,IF('DATA - Follow-Up'!AT131="less driving (e.g. more carpooling, walking, cycling, taking public transit, etc.)",1,IF('DATA - Follow-Up'!AT131="not changed",2,IF('DATA - Follow-Up'!AT131="no changed",2,IF('DATA - Follow-Up'!AT131="more driving",3, "")))))</f>
        <v/>
      </c>
      <c r="AU131" s="275"/>
      <c r="AV131" s="275"/>
      <c r="AW131" s="275"/>
      <c r="AX131" s="275"/>
      <c r="AY131" s="275"/>
      <c r="AZ131" s="178" t="str">
        <f>IF('DATA - Follow-Up'!AZ131="less driving",1,IF('DATA - Follow-Up'!AZ131="less driving (e.g. more carpooling, walking, cycling, taking public transit, etc.)",1,IF('DATA - Follow-Up'!AZ131="not changed",2,IF('DATA - Follow-Up'!AZ131="more driving",3,""))))</f>
        <v/>
      </c>
      <c r="BA131" s="178"/>
      <c r="BB131" s="178"/>
      <c r="BC131" s="178"/>
      <c r="BD131" s="178"/>
      <c r="BE131" s="178"/>
      <c r="BF131" s="178" t="str">
        <f>IF('DATA - Follow-Up'!BF131="decreased",1,IF('DATA - Follow-Up'!BF131="not changed",2,IF('DATA - Follow-Up'!BF131="increased",3, "")))</f>
        <v/>
      </c>
      <c r="BG131" s="178"/>
      <c r="BH131" s="178"/>
      <c r="BI131" s="178"/>
      <c r="BJ131" s="178"/>
      <c r="BK131" s="178"/>
      <c r="BL131" s="178"/>
      <c r="BM131" s="178"/>
      <c r="BN131" s="178"/>
      <c r="BO131" s="178"/>
      <c r="BP131" s="178"/>
      <c r="BQ131" s="312" t="str">
        <f>IF('DATA - Follow-Up'!BQ131="Yes",1,IF('DATA - Follow-Up'!BQ131="No",2, ""))</f>
        <v/>
      </c>
      <c r="BR131" s="273"/>
      <c r="BS131" s="180"/>
      <c r="BT131" s="180"/>
    </row>
    <row r="132" spans="1:73" s="132" customFormat="1" ht="15" x14ac:dyDescent="0.3">
      <c r="A132" s="148"/>
      <c r="B132" s="149"/>
      <c r="C132" s="236" t="str">
        <f t="shared" si="1"/>
        <v/>
      </c>
      <c r="D132" s="178" t="str">
        <f>IF('DATA - Follow-Up'!D132="","",'DATA - Follow-Up'!D132)</f>
        <v/>
      </c>
      <c r="E132" s="178" t="str">
        <f>IF('DATA - Follow-Up'!E132="","",'DATA - Follow-Up'!E132)</f>
        <v/>
      </c>
      <c r="F132" s="178" t="str">
        <f>IF('DATA - Follow-Up'!F132="","",'DATA - Follow-Up'!F132)</f>
        <v/>
      </c>
      <c r="G132" s="178" t="str">
        <f>IF('DATA - Follow-Up'!G132="Yes",1,IF('DATA - Follow-Up'!G132="No",2,IF('DATA - Follow-Up'!G132="Not Sure",3, "")))</f>
        <v/>
      </c>
      <c r="H132" s="178" t="str">
        <f>IF('DATA - Follow-Up'!H132="","",INDEX(Codes,MATCH('DATA - Follow-Up'!H132,Modes,0)))</f>
        <v/>
      </c>
      <c r="I132" s="275"/>
      <c r="J132" s="178" t="str">
        <f>IF('DATA - Follow-Up'!J132="","",INDEX(Codes,MATCH('DATA - Follow-Up'!J132,Modes,0)))</f>
        <v/>
      </c>
      <c r="K132" s="178"/>
      <c r="L132" s="178" t="str">
        <f>IF('DATA - Follow-Up'!L132=0,"",IF('DATA - Follow-Up'!L132="","",'DATA - Follow-Up'!L132))</f>
        <v/>
      </c>
      <c r="M132" s="178" t="str">
        <f>IF('DATA - Follow-Up'!M132="Yes",1,IF('DATA - Follow-Up'!M132="No",2, ""))</f>
        <v/>
      </c>
      <c r="N132" s="178" t="str">
        <f>IF('DATA - Follow-Up'!N132="Yes",1,IF('DATA - Follow-Up'!N132="No",2,""))</f>
        <v/>
      </c>
      <c r="O132" s="178" t="str">
        <f>IF('DATA - Follow-Up'!O132="Relaxed",1,IF('DATA - Follow-Up'!O132="Rushed",2,IF('DATA - Follow-Up'!O132="Happy",3,IF('DATA - Follow-Up'!O132="Frustrated",4,IF('DATA - Follow-Up'!O132="Other (please specify)",5,IF('DATA - Follow-Up'!O132="Other",5,""))))))</f>
        <v/>
      </c>
      <c r="P132" s="178"/>
      <c r="Q132" s="178" t="str">
        <f>IF('DATA - Follow-Up'!Q132="","",'DATA - Follow-Up'!Q132)</f>
        <v/>
      </c>
      <c r="R132" s="178" t="str">
        <f>IF('DATA - Follow-Up'!R132="Boy",1,IF('DATA - Follow-Up'!R132="Girl",2, ""))</f>
        <v/>
      </c>
      <c r="S132" s="178" t="str">
        <f>IF('DATA - Follow-Up'!Q132="","", 'DATA - Follow-Up'!S132)</f>
        <v/>
      </c>
      <c r="T132" s="178" t="str">
        <f>IF('DATA - Follow-Up'!T132="Less than 0.5km",1,IF('DATA - Follow-Up'!T132="0.51 to 1.59km",2,IF('DATA - Follow-Up'!T132="1.6 to 3km",3,IF('DATA - Follow-Up'!T132="Over 3km",4,""))))</f>
        <v/>
      </c>
      <c r="U132" s="178" t="str">
        <f>IF('DATA - Follow-Up'!U132="STRONGLY AGREE",1,IF('DATA - Follow-Up'!U132="AGREE",2,IF('DATA - Follow-Up'!U132="DISAGREE",3,IF('DATA - Follow-Up'!U132="STRONGLY DISAGREE",4,""))))</f>
        <v/>
      </c>
      <c r="V132" s="178" t="str">
        <f>IF('DATA - Follow-Up'!V132="Yes",1,IF('DATA - Follow-Up'!V132="No",2,""))</f>
        <v/>
      </c>
      <c r="W132" s="178"/>
      <c r="X132" s="178"/>
      <c r="Y132" s="178"/>
      <c r="Z132" s="178"/>
      <c r="AA132" s="178"/>
      <c r="AB132" s="178"/>
      <c r="AC132" s="178"/>
      <c r="AD132" s="178"/>
      <c r="AE132" s="178"/>
      <c r="AF132" s="178"/>
      <c r="AG132" s="178"/>
      <c r="AH132" s="178"/>
      <c r="AI132" s="178"/>
      <c r="AJ132" s="178"/>
      <c r="AK132" s="178"/>
      <c r="AL132" s="178"/>
      <c r="AM132" s="178"/>
      <c r="AN132" s="178"/>
      <c r="AO132" s="178"/>
      <c r="AP132" s="178"/>
      <c r="AQ132" s="178"/>
      <c r="AR132" s="178" t="str">
        <f>IF('DATA - Follow-Up'!AR132="Relaxed",1,IF('DATA - Follow-Up'!AR132="Rushed",2,IF('DATA - Follow-Up'!AR132="Happy",3,IF('DATA - Follow-Up'!AR132="Tired",4,""))))</f>
        <v/>
      </c>
      <c r="AS132" s="178" t="str">
        <f>IF('DATA - Follow-Up'!AS132="Relaxed",1,IF('DATA - Follow-Up'!AS132="Rushed",2,IF('DATA - Follow-Up'!AS132="Happy",3,IF('DATA - Follow-Up'!AS132="Tired",4,""))))</f>
        <v/>
      </c>
      <c r="AT132" s="178" t="str">
        <f>IF('DATA - Follow-Up'!AT132="less driving",1,IF('DATA - Follow-Up'!AT132="less driving (e.g. more carpooling, walking, cycling, taking public transit, etc.)",1,IF('DATA - Follow-Up'!AT132="not changed",2,IF('DATA - Follow-Up'!AT132="no changed",2,IF('DATA - Follow-Up'!AT132="more driving",3, "")))))</f>
        <v/>
      </c>
      <c r="AU132" s="275"/>
      <c r="AV132" s="275"/>
      <c r="AW132" s="275"/>
      <c r="AX132" s="275"/>
      <c r="AY132" s="275"/>
      <c r="AZ132" s="178" t="str">
        <f>IF('DATA - Follow-Up'!AZ132="less driving",1,IF('DATA - Follow-Up'!AZ132="less driving (e.g. more carpooling, walking, cycling, taking public transit, etc.)",1,IF('DATA - Follow-Up'!AZ132="not changed",2,IF('DATA - Follow-Up'!AZ132="more driving",3,""))))</f>
        <v/>
      </c>
      <c r="BA132" s="178"/>
      <c r="BB132" s="178"/>
      <c r="BC132" s="178"/>
      <c r="BD132" s="178"/>
      <c r="BE132" s="178"/>
      <c r="BF132" s="178" t="str">
        <f>IF('DATA - Follow-Up'!BF132="decreased",1,IF('DATA - Follow-Up'!BF132="not changed",2,IF('DATA - Follow-Up'!BF132="increased",3, "")))</f>
        <v/>
      </c>
      <c r="BG132" s="178"/>
      <c r="BH132" s="178"/>
      <c r="BI132" s="178"/>
      <c r="BJ132" s="178"/>
      <c r="BK132" s="178"/>
      <c r="BL132" s="178"/>
      <c r="BM132" s="178"/>
      <c r="BN132" s="178"/>
      <c r="BO132" s="178"/>
      <c r="BP132" s="178"/>
      <c r="BQ132" s="312" t="str">
        <f>IF('DATA - Follow-Up'!BQ132="Yes",1,IF('DATA - Follow-Up'!BQ132="No",2, ""))</f>
        <v/>
      </c>
      <c r="BR132" s="273"/>
      <c r="BS132" s="180"/>
      <c r="BT132" s="180"/>
    </row>
    <row r="133" spans="1:73" s="132" customFormat="1" ht="15" x14ac:dyDescent="0.3">
      <c r="A133" s="148"/>
      <c r="B133" s="149"/>
      <c r="C133" s="236" t="str">
        <f t="shared" ref="C133:C196" si="2">IF(D133="","",C132+1)</f>
        <v/>
      </c>
      <c r="D133" s="178" t="str">
        <f>IF('DATA - Follow-Up'!D133="","",'DATA - Follow-Up'!D133)</f>
        <v/>
      </c>
      <c r="E133" s="178" t="str">
        <f>IF('DATA - Follow-Up'!E133="","",'DATA - Follow-Up'!E133)</f>
        <v/>
      </c>
      <c r="F133" s="178" t="str">
        <f>IF('DATA - Follow-Up'!F133="","",'DATA - Follow-Up'!F133)</f>
        <v/>
      </c>
      <c r="G133" s="178" t="str">
        <f>IF('DATA - Follow-Up'!G133="Yes",1,IF('DATA - Follow-Up'!G133="No",2,IF('DATA - Follow-Up'!G133="Not Sure",3, "")))</f>
        <v/>
      </c>
      <c r="H133" s="178" t="str">
        <f>IF('DATA - Follow-Up'!H133="","",INDEX(Codes,MATCH('DATA - Follow-Up'!H133,Modes,0)))</f>
        <v/>
      </c>
      <c r="I133" s="275"/>
      <c r="J133" s="178" t="str">
        <f>IF('DATA - Follow-Up'!J133="","",INDEX(Codes,MATCH('DATA - Follow-Up'!J133,Modes,0)))</f>
        <v/>
      </c>
      <c r="K133" s="178"/>
      <c r="L133" s="178" t="str">
        <f>IF('DATA - Follow-Up'!L133=0,"",IF('DATA - Follow-Up'!L133="","",'DATA - Follow-Up'!L133))</f>
        <v/>
      </c>
      <c r="M133" s="178" t="str">
        <f>IF('DATA - Follow-Up'!M133="Yes",1,IF('DATA - Follow-Up'!M133="No",2, ""))</f>
        <v/>
      </c>
      <c r="N133" s="178" t="str">
        <f>IF('DATA - Follow-Up'!N133="Yes",1,IF('DATA - Follow-Up'!N133="No",2,""))</f>
        <v/>
      </c>
      <c r="O133" s="178" t="str">
        <f>IF('DATA - Follow-Up'!O133="Relaxed",1,IF('DATA - Follow-Up'!O133="Rushed",2,IF('DATA - Follow-Up'!O133="Happy",3,IF('DATA - Follow-Up'!O133="Frustrated",4,IF('DATA - Follow-Up'!O133="Other (please specify)",5,IF('DATA - Follow-Up'!O133="Other",5,""))))))</f>
        <v/>
      </c>
      <c r="P133" s="178"/>
      <c r="Q133" s="178" t="str">
        <f>IF('DATA - Follow-Up'!Q133="","",'DATA - Follow-Up'!Q133)</f>
        <v/>
      </c>
      <c r="R133" s="178" t="str">
        <f>IF('DATA - Follow-Up'!R133="Boy",1,IF('DATA - Follow-Up'!R133="Girl",2, ""))</f>
        <v/>
      </c>
      <c r="S133" s="178" t="str">
        <f>IF('DATA - Follow-Up'!Q133="","", 'DATA - Follow-Up'!S133)</f>
        <v/>
      </c>
      <c r="T133" s="178" t="str">
        <f>IF('DATA - Follow-Up'!T133="Less than 0.5km",1,IF('DATA - Follow-Up'!T133="0.51 to 1.59km",2,IF('DATA - Follow-Up'!T133="1.6 to 3km",3,IF('DATA - Follow-Up'!T133="Over 3km",4,""))))</f>
        <v/>
      </c>
      <c r="U133" s="178" t="str">
        <f>IF('DATA - Follow-Up'!U133="STRONGLY AGREE",1,IF('DATA - Follow-Up'!U133="AGREE",2,IF('DATA - Follow-Up'!U133="DISAGREE",3,IF('DATA - Follow-Up'!U133="STRONGLY DISAGREE",4,""))))</f>
        <v/>
      </c>
      <c r="V133" s="178" t="str">
        <f>IF('DATA - Follow-Up'!V133="Yes",1,IF('DATA - Follow-Up'!V133="No",2,""))</f>
        <v/>
      </c>
      <c r="W133" s="178"/>
      <c r="X133" s="178"/>
      <c r="Y133" s="178"/>
      <c r="Z133" s="178"/>
      <c r="AA133" s="178"/>
      <c r="AB133" s="178"/>
      <c r="AC133" s="178"/>
      <c r="AD133" s="178"/>
      <c r="AE133" s="178"/>
      <c r="AF133" s="178"/>
      <c r="AG133" s="178"/>
      <c r="AH133" s="178"/>
      <c r="AI133" s="178"/>
      <c r="AJ133" s="178"/>
      <c r="AK133" s="178"/>
      <c r="AL133" s="178"/>
      <c r="AM133" s="178"/>
      <c r="AN133" s="178"/>
      <c r="AO133" s="178"/>
      <c r="AP133" s="178"/>
      <c r="AQ133" s="178"/>
      <c r="AR133" s="178" t="str">
        <f>IF('DATA - Follow-Up'!AR133="Relaxed",1,IF('DATA - Follow-Up'!AR133="Rushed",2,IF('DATA - Follow-Up'!AR133="Happy",3,IF('DATA - Follow-Up'!AR133="Tired",4,""))))</f>
        <v/>
      </c>
      <c r="AS133" s="178" t="str">
        <f>IF('DATA - Follow-Up'!AS133="Relaxed",1,IF('DATA - Follow-Up'!AS133="Rushed",2,IF('DATA - Follow-Up'!AS133="Happy",3,IF('DATA - Follow-Up'!AS133="Tired",4,""))))</f>
        <v/>
      </c>
      <c r="AT133" s="178" t="str">
        <f>IF('DATA - Follow-Up'!AT133="less driving",1,IF('DATA - Follow-Up'!AT133="less driving (e.g. more carpooling, walking, cycling, taking public transit, etc.)",1,IF('DATA - Follow-Up'!AT133="not changed",2,IF('DATA - Follow-Up'!AT133="no changed",2,IF('DATA - Follow-Up'!AT133="more driving",3, "")))))</f>
        <v/>
      </c>
      <c r="AU133" s="275"/>
      <c r="AV133" s="275"/>
      <c r="AW133" s="275"/>
      <c r="AX133" s="275"/>
      <c r="AY133" s="275"/>
      <c r="AZ133" s="178" t="str">
        <f>IF('DATA - Follow-Up'!AZ133="less driving",1,IF('DATA - Follow-Up'!AZ133="less driving (e.g. more carpooling, walking, cycling, taking public transit, etc.)",1,IF('DATA - Follow-Up'!AZ133="not changed",2,IF('DATA - Follow-Up'!AZ133="more driving",3,""))))</f>
        <v/>
      </c>
      <c r="BA133" s="178"/>
      <c r="BB133" s="178"/>
      <c r="BC133" s="178"/>
      <c r="BD133" s="178"/>
      <c r="BE133" s="178"/>
      <c r="BF133" s="178" t="str">
        <f>IF('DATA - Follow-Up'!BF133="decreased",1,IF('DATA - Follow-Up'!BF133="not changed",2,IF('DATA - Follow-Up'!BF133="increased",3, "")))</f>
        <v/>
      </c>
      <c r="BG133" s="178"/>
      <c r="BH133" s="178"/>
      <c r="BI133" s="178"/>
      <c r="BJ133" s="178"/>
      <c r="BK133" s="178"/>
      <c r="BL133" s="178"/>
      <c r="BM133" s="178"/>
      <c r="BN133" s="178"/>
      <c r="BO133" s="178"/>
      <c r="BP133" s="178"/>
      <c r="BQ133" s="312" t="str">
        <f>IF('DATA - Follow-Up'!BQ133="Yes",1,IF('DATA - Follow-Up'!BQ133="No",2, ""))</f>
        <v/>
      </c>
      <c r="BR133" s="273"/>
      <c r="BS133" s="180"/>
      <c r="BT133" s="180"/>
    </row>
    <row r="134" spans="1:73" s="132" customFormat="1" ht="15" x14ac:dyDescent="0.3">
      <c r="A134" s="148"/>
      <c r="B134" s="149"/>
      <c r="C134" s="236" t="str">
        <f t="shared" si="2"/>
        <v/>
      </c>
      <c r="D134" s="178" t="str">
        <f>IF('DATA - Follow-Up'!D134="","",'DATA - Follow-Up'!D134)</f>
        <v/>
      </c>
      <c r="E134" s="178" t="str">
        <f>IF('DATA - Follow-Up'!E134="","",'DATA - Follow-Up'!E134)</f>
        <v/>
      </c>
      <c r="F134" s="178" t="str">
        <f>IF('DATA - Follow-Up'!F134="","",'DATA - Follow-Up'!F134)</f>
        <v/>
      </c>
      <c r="G134" s="178" t="str">
        <f>IF('DATA - Follow-Up'!G134="Yes",1,IF('DATA - Follow-Up'!G134="No",2,IF('DATA - Follow-Up'!G134="Not Sure",3, "")))</f>
        <v/>
      </c>
      <c r="H134" s="178" t="str">
        <f>IF('DATA - Follow-Up'!H134="","",INDEX(Codes,MATCH('DATA - Follow-Up'!H134,Modes,0)))</f>
        <v/>
      </c>
      <c r="I134" s="275"/>
      <c r="J134" s="178" t="str">
        <f>IF('DATA - Follow-Up'!J134="","",INDEX(Codes,MATCH('DATA - Follow-Up'!J134,Modes,0)))</f>
        <v/>
      </c>
      <c r="K134" s="178"/>
      <c r="L134" s="178" t="str">
        <f>IF('DATA - Follow-Up'!L134=0,"",IF('DATA - Follow-Up'!L134="","",'DATA - Follow-Up'!L134))</f>
        <v/>
      </c>
      <c r="M134" s="178" t="str">
        <f>IF('DATA - Follow-Up'!M134="Yes",1,IF('DATA - Follow-Up'!M134="No",2, ""))</f>
        <v/>
      </c>
      <c r="N134" s="178" t="str">
        <f>IF('DATA - Follow-Up'!N134="Yes",1,IF('DATA - Follow-Up'!N134="No",2,""))</f>
        <v/>
      </c>
      <c r="O134" s="178" t="str">
        <f>IF('DATA - Follow-Up'!O134="Relaxed",1,IF('DATA - Follow-Up'!O134="Rushed",2,IF('DATA - Follow-Up'!O134="Happy",3,IF('DATA - Follow-Up'!O134="Frustrated",4,IF('DATA - Follow-Up'!O134="Other (please specify)",5,IF('DATA - Follow-Up'!O134="Other",5,""))))))</f>
        <v/>
      </c>
      <c r="P134" s="178"/>
      <c r="Q134" s="178" t="str">
        <f>IF('DATA - Follow-Up'!Q134="","",'DATA - Follow-Up'!Q134)</f>
        <v/>
      </c>
      <c r="R134" s="178" t="str">
        <f>IF('DATA - Follow-Up'!R134="Boy",1,IF('DATA - Follow-Up'!R134="Girl",2, ""))</f>
        <v/>
      </c>
      <c r="S134" s="178" t="str">
        <f>IF('DATA - Follow-Up'!Q134="","", 'DATA - Follow-Up'!S134)</f>
        <v/>
      </c>
      <c r="T134" s="178" t="str">
        <f>IF('DATA - Follow-Up'!T134="Less than 0.5km",1,IF('DATA - Follow-Up'!T134="0.51 to 1.59km",2,IF('DATA - Follow-Up'!T134="1.6 to 3km",3,IF('DATA - Follow-Up'!T134="Over 3km",4,""))))</f>
        <v/>
      </c>
      <c r="U134" s="178" t="str">
        <f>IF('DATA - Follow-Up'!U134="STRONGLY AGREE",1,IF('DATA - Follow-Up'!U134="AGREE",2,IF('DATA - Follow-Up'!U134="DISAGREE",3,IF('DATA - Follow-Up'!U134="STRONGLY DISAGREE",4,""))))</f>
        <v/>
      </c>
      <c r="V134" s="178" t="str">
        <f>IF('DATA - Follow-Up'!V134="Yes",1,IF('DATA - Follow-Up'!V134="No",2,""))</f>
        <v/>
      </c>
      <c r="W134" s="178"/>
      <c r="X134" s="178"/>
      <c r="Y134" s="178"/>
      <c r="Z134" s="178"/>
      <c r="AA134" s="178"/>
      <c r="AB134" s="178"/>
      <c r="AC134" s="178"/>
      <c r="AD134" s="178"/>
      <c r="AE134" s="178"/>
      <c r="AF134" s="178"/>
      <c r="AG134" s="178"/>
      <c r="AH134" s="178"/>
      <c r="AI134" s="178"/>
      <c r="AJ134" s="178"/>
      <c r="AK134" s="178"/>
      <c r="AL134" s="178"/>
      <c r="AM134" s="178"/>
      <c r="AN134" s="178"/>
      <c r="AO134" s="178"/>
      <c r="AP134" s="178"/>
      <c r="AQ134" s="178"/>
      <c r="AR134" s="178" t="str">
        <f>IF('DATA - Follow-Up'!AR134="Relaxed",1,IF('DATA - Follow-Up'!AR134="Rushed",2,IF('DATA - Follow-Up'!AR134="Happy",3,IF('DATA - Follow-Up'!AR134="Tired",4,""))))</f>
        <v/>
      </c>
      <c r="AS134" s="178" t="str">
        <f>IF('DATA - Follow-Up'!AS134="Relaxed",1,IF('DATA - Follow-Up'!AS134="Rushed",2,IF('DATA - Follow-Up'!AS134="Happy",3,IF('DATA - Follow-Up'!AS134="Tired",4,""))))</f>
        <v/>
      </c>
      <c r="AT134" s="178" t="str">
        <f>IF('DATA - Follow-Up'!AT134="less driving",1,IF('DATA - Follow-Up'!AT134="less driving (e.g. more carpooling, walking, cycling, taking public transit, etc.)",1,IF('DATA - Follow-Up'!AT134="not changed",2,IF('DATA - Follow-Up'!AT134="no changed",2,IF('DATA - Follow-Up'!AT134="more driving",3, "")))))</f>
        <v/>
      </c>
      <c r="AU134" s="275"/>
      <c r="AV134" s="275"/>
      <c r="AW134" s="275"/>
      <c r="AX134" s="275"/>
      <c r="AY134" s="275"/>
      <c r="AZ134" s="178" t="str">
        <f>IF('DATA - Follow-Up'!AZ134="less driving",1,IF('DATA - Follow-Up'!AZ134="less driving (e.g. more carpooling, walking, cycling, taking public transit, etc.)",1,IF('DATA - Follow-Up'!AZ134="not changed",2,IF('DATA - Follow-Up'!AZ134="more driving",3,""))))</f>
        <v/>
      </c>
      <c r="BA134" s="178"/>
      <c r="BB134" s="178"/>
      <c r="BC134" s="178"/>
      <c r="BD134" s="178"/>
      <c r="BE134" s="178"/>
      <c r="BF134" s="178" t="str">
        <f>IF('DATA - Follow-Up'!BF134="decreased",1,IF('DATA - Follow-Up'!BF134="not changed",2,IF('DATA - Follow-Up'!BF134="increased",3, "")))</f>
        <v/>
      </c>
      <c r="BG134" s="178"/>
      <c r="BH134" s="178"/>
      <c r="BI134" s="178"/>
      <c r="BJ134" s="178"/>
      <c r="BK134" s="178"/>
      <c r="BL134" s="178"/>
      <c r="BM134" s="178"/>
      <c r="BN134" s="178"/>
      <c r="BO134" s="178"/>
      <c r="BP134" s="178"/>
      <c r="BQ134" s="312" t="str">
        <f>IF('DATA - Follow-Up'!BQ134="Yes",1,IF('DATA - Follow-Up'!BQ134="No",2, ""))</f>
        <v/>
      </c>
      <c r="BR134" s="273"/>
      <c r="BS134" s="181"/>
      <c r="BT134" s="181"/>
      <c r="BU134" s="162"/>
    </row>
    <row r="135" spans="1:73" s="132" customFormat="1" ht="15" x14ac:dyDescent="0.3">
      <c r="A135" s="148"/>
      <c r="B135" s="149"/>
      <c r="C135" s="236" t="str">
        <f t="shared" si="2"/>
        <v/>
      </c>
      <c r="D135" s="178" t="str">
        <f>IF('DATA - Follow-Up'!D135="","",'DATA - Follow-Up'!D135)</f>
        <v/>
      </c>
      <c r="E135" s="178" t="str">
        <f>IF('DATA - Follow-Up'!E135="","",'DATA - Follow-Up'!E135)</f>
        <v/>
      </c>
      <c r="F135" s="178" t="str">
        <f>IF('DATA - Follow-Up'!F135="","",'DATA - Follow-Up'!F135)</f>
        <v/>
      </c>
      <c r="G135" s="178" t="str">
        <f>IF('DATA - Follow-Up'!G135="Yes",1,IF('DATA - Follow-Up'!G135="No",2,IF('DATA - Follow-Up'!G135="Not Sure",3, "")))</f>
        <v/>
      </c>
      <c r="H135" s="178" t="str">
        <f>IF('DATA - Follow-Up'!H135="","",INDEX(Codes,MATCH('DATA - Follow-Up'!H135,Modes,0)))</f>
        <v/>
      </c>
      <c r="I135" s="275"/>
      <c r="J135" s="178" t="str">
        <f>IF('DATA - Follow-Up'!J135="","",INDEX(Codes,MATCH('DATA - Follow-Up'!J135,Modes,0)))</f>
        <v/>
      </c>
      <c r="K135" s="178"/>
      <c r="L135" s="178" t="str">
        <f>IF('DATA - Follow-Up'!L135=0,"",IF('DATA - Follow-Up'!L135="","",'DATA - Follow-Up'!L135))</f>
        <v/>
      </c>
      <c r="M135" s="178" t="str">
        <f>IF('DATA - Follow-Up'!M135="Yes",1,IF('DATA - Follow-Up'!M135="No",2, ""))</f>
        <v/>
      </c>
      <c r="N135" s="178" t="str">
        <f>IF('DATA - Follow-Up'!N135="Yes",1,IF('DATA - Follow-Up'!N135="No",2,""))</f>
        <v/>
      </c>
      <c r="O135" s="178" t="str">
        <f>IF('DATA - Follow-Up'!O135="Relaxed",1,IF('DATA - Follow-Up'!O135="Rushed",2,IF('DATA - Follow-Up'!O135="Happy",3,IF('DATA - Follow-Up'!O135="Frustrated",4,IF('DATA - Follow-Up'!O135="Other (please specify)",5,IF('DATA - Follow-Up'!O135="Other",5,""))))))</f>
        <v/>
      </c>
      <c r="P135" s="178"/>
      <c r="Q135" s="178" t="str">
        <f>IF('DATA - Follow-Up'!Q135="","",'DATA - Follow-Up'!Q135)</f>
        <v/>
      </c>
      <c r="R135" s="178" t="str">
        <f>IF('DATA - Follow-Up'!R135="Boy",1,IF('DATA - Follow-Up'!R135="Girl",2, ""))</f>
        <v/>
      </c>
      <c r="S135" s="178" t="str">
        <f>IF('DATA - Follow-Up'!Q135="","", 'DATA - Follow-Up'!S135)</f>
        <v/>
      </c>
      <c r="T135" s="178" t="str">
        <f>IF('DATA - Follow-Up'!T135="Less than 0.5km",1,IF('DATA - Follow-Up'!T135="0.51 to 1.59km",2,IF('DATA - Follow-Up'!T135="1.6 to 3km",3,IF('DATA - Follow-Up'!T135="Over 3km",4,""))))</f>
        <v/>
      </c>
      <c r="U135" s="178" t="str">
        <f>IF('DATA - Follow-Up'!U135="STRONGLY AGREE",1,IF('DATA - Follow-Up'!U135="AGREE",2,IF('DATA - Follow-Up'!U135="DISAGREE",3,IF('DATA - Follow-Up'!U135="STRONGLY DISAGREE",4,""))))</f>
        <v/>
      </c>
      <c r="V135" s="178" t="str">
        <f>IF('DATA - Follow-Up'!V135="Yes",1,IF('DATA - Follow-Up'!V135="No",2,""))</f>
        <v/>
      </c>
      <c r="W135" s="178"/>
      <c r="X135" s="178"/>
      <c r="Y135" s="178"/>
      <c r="Z135" s="178"/>
      <c r="AA135" s="178"/>
      <c r="AB135" s="178"/>
      <c r="AC135" s="178"/>
      <c r="AD135" s="178"/>
      <c r="AE135" s="178"/>
      <c r="AF135" s="178"/>
      <c r="AG135" s="178"/>
      <c r="AH135" s="178"/>
      <c r="AI135" s="178"/>
      <c r="AJ135" s="178"/>
      <c r="AK135" s="178"/>
      <c r="AL135" s="178"/>
      <c r="AM135" s="178"/>
      <c r="AN135" s="178"/>
      <c r="AO135" s="178"/>
      <c r="AP135" s="178"/>
      <c r="AQ135" s="178"/>
      <c r="AR135" s="178" t="str">
        <f>IF('DATA - Follow-Up'!AR135="Relaxed",1,IF('DATA - Follow-Up'!AR135="Rushed",2,IF('DATA - Follow-Up'!AR135="Happy",3,IF('DATA - Follow-Up'!AR135="Tired",4,""))))</f>
        <v/>
      </c>
      <c r="AS135" s="178" t="str">
        <f>IF('DATA - Follow-Up'!AS135="Relaxed",1,IF('DATA - Follow-Up'!AS135="Rushed",2,IF('DATA - Follow-Up'!AS135="Happy",3,IF('DATA - Follow-Up'!AS135="Tired",4,""))))</f>
        <v/>
      </c>
      <c r="AT135" s="178" t="str">
        <f>IF('DATA - Follow-Up'!AT135="less driving",1,IF('DATA - Follow-Up'!AT135="less driving (e.g. more carpooling, walking, cycling, taking public transit, etc.)",1,IF('DATA - Follow-Up'!AT135="not changed",2,IF('DATA - Follow-Up'!AT135="no changed",2,IF('DATA - Follow-Up'!AT135="more driving",3, "")))))</f>
        <v/>
      </c>
      <c r="AU135" s="275"/>
      <c r="AV135" s="275"/>
      <c r="AW135" s="275"/>
      <c r="AX135" s="275"/>
      <c r="AY135" s="275"/>
      <c r="AZ135" s="178" t="str">
        <f>IF('DATA - Follow-Up'!AZ135="less driving",1,IF('DATA - Follow-Up'!AZ135="less driving (e.g. more carpooling, walking, cycling, taking public transit, etc.)",1,IF('DATA - Follow-Up'!AZ135="not changed",2,IF('DATA - Follow-Up'!AZ135="more driving",3,""))))</f>
        <v/>
      </c>
      <c r="BA135" s="178"/>
      <c r="BB135" s="178"/>
      <c r="BC135" s="178"/>
      <c r="BD135" s="178"/>
      <c r="BE135" s="178"/>
      <c r="BF135" s="178" t="str">
        <f>IF('DATA - Follow-Up'!BF135="decreased",1,IF('DATA - Follow-Up'!BF135="not changed",2,IF('DATA - Follow-Up'!BF135="increased",3, "")))</f>
        <v/>
      </c>
      <c r="BG135" s="178"/>
      <c r="BH135" s="178"/>
      <c r="BI135" s="178"/>
      <c r="BJ135" s="178"/>
      <c r="BK135" s="178"/>
      <c r="BL135" s="178"/>
      <c r="BM135" s="178"/>
      <c r="BN135" s="178"/>
      <c r="BO135" s="178"/>
      <c r="BP135" s="178"/>
      <c r="BQ135" s="312" t="str">
        <f>IF('DATA - Follow-Up'!BQ135="Yes",1,IF('DATA - Follow-Up'!BQ135="No",2, ""))</f>
        <v/>
      </c>
      <c r="BR135" s="273"/>
      <c r="BS135" s="180"/>
      <c r="BT135" s="180"/>
    </row>
    <row r="136" spans="1:73" s="132" customFormat="1" ht="15" x14ac:dyDescent="0.3">
      <c r="A136" s="148"/>
      <c r="B136" s="149"/>
      <c r="C136" s="236" t="str">
        <f t="shared" si="2"/>
        <v/>
      </c>
      <c r="D136" s="178" t="str">
        <f>IF('DATA - Follow-Up'!D136="","",'DATA - Follow-Up'!D136)</f>
        <v/>
      </c>
      <c r="E136" s="178" t="str">
        <f>IF('DATA - Follow-Up'!E136="","",'DATA - Follow-Up'!E136)</f>
        <v/>
      </c>
      <c r="F136" s="178" t="str">
        <f>IF('DATA - Follow-Up'!F136="","",'DATA - Follow-Up'!F136)</f>
        <v/>
      </c>
      <c r="G136" s="178" t="str">
        <f>IF('DATA - Follow-Up'!G136="Yes",1,IF('DATA - Follow-Up'!G136="No",2,IF('DATA - Follow-Up'!G136="Not Sure",3, "")))</f>
        <v/>
      </c>
      <c r="H136" s="178" t="str">
        <f>IF('DATA - Follow-Up'!H136="","",INDEX(Codes,MATCH('DATA - Follow-Up'!H136,Modes,0)))</f>
        <v/>
      </c>
      <c r="I136" s="275"/>
      <c r="J136" s="178" t="str">
        <f>IF('DATA - Follow-Up'!J136="","",INDEX(Codes,MATCH('DATA - Follow-Up'!J136,Modes,0)))</f>
        <v/>
      </c>
      <c r="K136" s="178"/>
      <c r="L136" s="178" t="str">
        <f>IF('DATA - Follow-Up'!L136=0,"",IF('DATA - Follow-Up'!L136="","",'DATA - Follow-Up'!L136))</f>
        <v/>
      </c>
      <c r="M136" s="178" t="str">
        <f>IF('DATA - Follow-Up'!M136="Yes",1,IF('DATA - Follow-Up'!M136="No",2, ""))</f>
        <v/>
      </c>
      <c r="N136" s="178" t="str">
        <f>IF('DATA - Follow-Up'!N136="Yes",1,IF('DATA - Follow-Up'!N136="No",2,""))</f>
        <v/>
      </c>
      <c r="O136" s="178" t="str">
        <f>IF('DATA - Follow-Up'!O136="Relaxed",1,IF('DATA - Follow-Up'!O136="Rushed",2,IF('DATA - Follow-Up'!O136="Happy",3,IF('DATA - Follow-Up'!O136="Frustrated",4,IF('DATA - Follow-Up'!O136="Other (please specify)",5,IF('DATA - Follow-Up'!O136="Other",5,""))))))</f>
        <v/>
      </c>
      <c r="P136" s="178"/>
      <c r="Q136" s="178" t="str">
        <f>IF('DATA - Follow-Up'!Q136="","",'DATA - Follow-Up'!Q136)</f>
        <v/>
      </c>
      <c r="R136" s="178" t="str">
        <f>IF('DATA - Follow-Up'!R136="Boy",1,IF('DATA - Follow-Up'!R136="Girl",2, ""))</f>
        <v/>
      </c>
      <c r="S136" s="178" t="str">
        <f>IF('DATA - Follow-Up'!Q136="","", 'DATA - Follow-Up'!S136)</f>
        <v/>
      </c>
      <c r="T136" s="178" t="str">
        <f>IF('DATA - Follow-Up'!T136="Less than 0.5km",1,IF('DATA - Follow-Up'!T136="0.51 to 1.59km",2,IF('DATA - Follow-Up'!T136="1.6 to 3km",3,IF('DATA - Follow-Up'!T136="Over 3km",4,""))))</f>
        <v/>
      </c>
      <c r="U136" s="178" t="str">
        <f>IF('DATA - Follow-Up'!U136="STRONGLY AGREE",1,IF('DATA - Follow-Up'!U136="AGREE",2,IF('DATA - Follow-Up'!U136="DISAGREE",3,IF('DATA - Follow-Up'!U136="STRONGLY DISAGREE",4,""))))</f>
        <v/>
      </c>
      <c r="V136" s="178" t="str">
        <f>IF('DATA - Follow-Up'!V136="Yes",1,IF('DATA - Follow-Up'!V136="No",2,""))</f>
        <v/>
      </c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 t="str">
        <f>IF('DATA - Follow-Up'!AR136="Relaxed",1,IF('DATA - Follow-Up'!AR136="Rushed",2,IF('DATA - Follow-Up'!AR136="Happy",3,IF('DATA - Follow-Up'!AR136="Tired",4,""))))</f>
        <v/>
      </c>
      <c r="AS136" s="178" t="str">
        <f>IF('DATA - Follow-Up'!AS136="Relaxed",1,IF('DATA - Follow-Up'!AS136="Rushed",2,IF('DATA - Follow-Up'!AS136="Happy",3,IF('DATA - Follow-Up'!AS136="Tired",4,""))))</f>
        <v/>
      </c>
      <c r="AT136" s="178" t="str">
        <f>IF('DATA - Follow-Up'!AT136="less driving",1,IF('DATA - Follow-Up'!AT136="less driving (e.g. more carpooling, walking, cycling, taking public transit, etc.)",1,IF('DATA - Follow-Up'!AT136="not changed",2,IF('DATA - Follow-Up'!AT136="no changed",2,IF('DATA - Follow-Up'!AT136="more driving",3, "")))))</f>
        <v/>
      </c>
      <c r="AU136" s="275"/>
      <c r="AV136" s="275"/>
      <c r="AW136" s="275"/>
      <c r="AX136" s="275"/>
      <c r="AY136" s="275"/>
      <c r="AZ136" s="178" t="str">
        <f>IF('DATA - Follow-Up'!AZ136="less driving",1,IF('DATA - Follow-Up'!AZ136="less driving (e.g. more carpooling, walking, cycling, taking public transit, etc.)",1,IF('DATA - Follow-Up'!AZ136="not changed",2,IF('DATA - Follow-Up'!AZ136="more driving",3,""))))</f>
        <v/>
      </c>
      <c r="BA136" s="178"/>
      <c r="BB136" s="178"/>
      <c r="BC136" s="178"/>
      <c r="BD136" s="178"/>
      <c r="BE136" s="178"/>
      <c r="BF136" s="178" t="str">
        <f>IF('DATA - Follow-Up'!BF136="decreased",1,IF('DATA - Follow-Up'!BF136="not changed",2,IF('DATA - Follow-Up'!BF136="increased",3, "")))</f>
        <v/>
      </c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312" t="str">
        <f>IF('DATA - Follow-Up'!BQ136="Yes",1,IF('DATA - Follow-Up'!BQ136="No",2, ""))</f>
        <v/>
      </c>
      <c r="BR136" s="273"/>
      <c r="BS136" s="180"/>
      <c r="BT136" s="180"/>
    </row>
    <row r="137" spans="1:73" s="132" customFormat="1" ht="15" x14ac:dyDescent="0.3">
      <c r="A137" s="148"/>
      <c r="B137" s="149"/>
      <c r="C137" s="236" t="str">
        <f t="shared" si="2"/>
        <v/>
      </c>
      <c r="D137" s="178" t="str">
        <f>IF('DATA - Follow-Up'!D137="","",'DATA - Follow-Up'!D137)</f>
        <v/>
      </c>
      <c r="E137" s="178" t="str">
        <f>IF('DATA - Follow-Up'!E137="","",'DATA - Follow-Up'!E137)</f>
        <v/>
      </c>
      <c r="F137" s="178" t="str">
        <f>IF('DATA - Follow-Up'!F137="","",'DATA - Follow-Up'!F137)</f>
        <v/>
      </c>
      <c r="G137" s="178" t="str">
        <f>IF('DATA - Follow-Up'!G137="Yes",1,IF('DATA - Follow-Up'!G137="No",2,IF('DATA - Follow-Up'!G137="Not Sure",3, "")))</f>
        <v/>
      </c>
      <c r="H137" s="178" t="str">
        <f>IF('DATA - Follow-Up'!H137="","",INDEX(Codes,MATCH('DATA - Follow-Up'!H137,Modes,0)))</f>
        <v/>
      </c>
      <c r="I137" s="275"/>
      <c r="J137" s="178" t="str">
        <f>IF('DATA - Follow-Up'!J137="","",INDEX(Codes,MATCH('DATA - Follow-Up'!J137,Modes,0)))</f>
        <v/>
      </c>
      <c r="K137" s="178"/>
      <c r="L137" s="178" t="str">
        <f>IF('DATA - Follow-Up'!L137=0,"",IF('DATA - Follow-Up'!L137="","",'DATA - Follow-Up'!L137))</f>
        <v/>
      </c>
      <c r="M137" s="178" t="str">
        <f>IF('DATA - Follow-Up'!M137="Yes",1,IF('DATA - Follow-Up'!M137="No",2, ""))</f>
        <v/>
      </c>
      <c r="N137" s="178" t="str">
        <f>IF('DATA - Follow-Up'!N137="Yes",1,IF('DATA - Follow-Up'!N137="No",2,""))</f>
        <v/>
      </c>
      <c r="O137" s="178" t="str">
        <f>IF('DATA - Follow-Up'!O137="Relaxed",1,IF('DATA - Follow-Up'!O137="Rushed",2,IF('DATA - Follow-Up'!O137="Happy",3,IF('DATA - Follow-Up'!O137="Frustrated",4,IF('DATA - Follow-Up'!O137="Other (please specify)",5,IF('DATA - Follow-Up'!O137="Other",5,""))))))</f>
        <v/>
      </c>
      <c r="P137" s="178"/>
      <c r="Q137" s="178" t="str">
        <f>IF('DATA - Follow-Up'!Q137="","",'DATA - Follow-Up'!Q137)</f>
        <v/>
      </c>
      <c r="R137" s="178" t="str">
        <f>IF('DATA - Follow-Up'!R137="Boy",1,IF('DATA - Follow-Up'!R137="Girl",2, ""))</f>
        <v/>
      </c>
      <c r="S137" s="178" t="str">
        <f>IF('DATA - Follow-Up'!Q137="","", 'DATA - Follow-Up'!S137)</f>
        <v/>
      </c>
      <c r="T137" s="178" t="str">
        <f>IF('DATA - Follow-Up'!T137="Less than 0.5km",1,IF('DATA - Follow-Up'!T137="0.51 to 1.59km",2,IF('DATA - Follow-Up'!T137="1.6 to 3km",3,IF('DATA - Follow-Up'!T137="Over 3km",4,""))))</f>
        <v/>
      </c>
      <c r="U137" s="178" t="str">
        <f>IF('DATA - Follow-Up'!U137="STRONGLY AGREE",1,IF('DATA - Follow-Up'!U137="AGREE",2,IF('DATA - Follow-Up'!U137="DISAGREE",3,IF('DATA - Follow-Up'!U137="STRONGLY DISAGREE",4,""))))</f>
        <v/>
      </c>
      <c r="V137" s="178" t="str">
        <f>IF('DATA - Follow-Up'!V137="Yes",1,IF('DATA - Follow-Up'!V137="No",2,""))</f>
        <v/>
      </c>
      <c r="W137" s="178"/>
      <c r="X137" s="178"/>
      <c r="Y137" s="178"/>
      <c r="Z137" s="178"/>
      <c r="AA137" s="178"/>
      <c r="AB137" s="178"/>
      <c r="AC137" s="178"/>
      <c r="AD137" s="178"/>
      <c r="AE137" s="178"/>
      <c r="AF137" s="178"/>
      <c r="AG137" s="178"/>
      <c r="AH137" s="178"/>
      <c r="AI137" s="178"/>
      <c r="AJ137" s="178"/>
      <c r="AK137" s="178"/>
      <c r="AL137" s="178"/>
      <c r="AM137" s="178"/>
      <c r="AN137" s="178"/>
      <c r="AO137" s="178"/>
      <c r="AP137" s="178"/>
      <c r="AQ137" s="178"/>
      <c r="AR137" s="178" t="str">
        <f>IF('DATA - Follow-Up'!AR137="Relaxed",1,IF('DATA - Follow-Up'!AR137="Rushed",2,IF('DATA - Follow-Up'!AR137="Happy",3,IF('DATA - Follow-Up'!AR137="Tired",4,""))))</f>
        <v/>
      </c>
      <c r="AS137" s="178" t="str">
        <f>IF('DATA - Follow-Up'!AS137="Relaxed",1,IF('DATA - Follow-Up'!AS137="Rushed",2,IF('DATA - Follow-Up'!AS137="Happy",3,IF('DATA - Follow-Up'!AS137="Tired",4,""))))</f>
        <v/>
      </c>
      <c r="AT137" s="178" t="str">
        <f>IF('DATA - Follow-Up'!AT137="less driving",1,IF('DATA - Follow-Up'!AT137="less driving (e.g. more carpooling, walking, cycling, taking public transit, etc.)",1,IF('DATA - Follow-Up'!AT137="not changed",2,IF('DATA - Follow-Up'!AT137="no changed",2,IF('DATA - Follow-Up'!AT137="more driving",3, "")))))</f>
        <v/>
      </c>
      <c r="AU137" s="275"/>
      <c r="AV137" s="275"/>
      <c r="AW137" s="275"/>
      <c r="AX137" s="275"/>
      <c r="AY137" s="275"/>
      <c r="AZ137" s="178" t="str">
        <f>IF('DATA - Follow-Up'!AZ137="less driving",1,IF('DATA - Follow-Up'!AZ137="less driving (e.g. more carpooling, walking, cycling, taking public transit, etc.)",1,IF('DATA - Follow-Up'!AZ137="not changed",2,IF('DATA - Follow-Up'!AZ137="more driving",3,""))))</f>
        <v/>
      </c>
      <c r="BA137" s="178"/>
      <c r="BB137" s="178"/>
      <c r="BC137" s="178"/>
      <c r="BD137" s="178"/>
      <c r="BE137" s="178"/>
      <c r="BF137" s="178" t="str">
        <f>IF('DATA - Follow-Up'!BF137="decreased",1,IF('DATA - Follow-Up'!BF137="not changed",2,IF('DATA - Follow-Up'!BF137="increased",3, "")))</f>
        <v/>
      </c>
      <c r="BG137" s="178"/>
      <c r="BH137" s="178"/>
      <c r="BI137" s="178"/>
      <c r="BJ137" s="178"/>
      <c r="BK137" s="178"/>
      <c r="BL137" s="178"/>
      <c r="BM137" s="178"/>
      <c r="BN137" s="178"/>
      <c r="BO137" s="178"/>
      <c r="BP137" s="178"/>
      <c r="BQ137" s="312" t="str">
        <f>IF('DATA - Follow-Up'!BQ137="Yes",1,IF('DATA - Follow-Up'!BQ137="No",2, ""))</f>
        <v/>
      </c>
      <c r="BR137" s="273"/>
      <c r="BS137" s="180"/>
      <c r="BT137" s="180"/>
    </row>
    <row r="138" spans="1:73" s="132" customFormat="1" ht="15" x14ac:dyDescent="0.3">
      <c r="A138" s="148"/>
      <c r="B138" s="149"/>
      <c r="C138" s="236" t="str">
        <f t="shared" si="2"/>
        <v/>
      </c>
      <c r="D138" s="178" t="str">
        <f>IF('DATA - Follow-Up'!D138="","",'DATA - Follow-Up'!D138)</f>
        <v/>
      </c>
      <c r="E138" s="178" t="str">
        <f>IF('DATA - Follow-Up'!E138="","",'DATA - Follow-Up'!E138)</f>
        <v/>
      </c>
      <c r="F138" s="178" t="str">
        <f>IF('DATA - Follow-Up'!F138="","",'DATA - Follow-Up'!F138)</f>
        <v/>
      </c>
      <c r="G138" s="178" t="str">
        <f>IF('DATA - Follow-Up'!G138="Yes",1,IF('DATA - Follow-Up'!G138="No",2,IF('DATA - Follow-Up'!G138="Not Sure",3, "")))</f>
        <v/>
      </c>
      <c r="H138" s="178" t="str">
        <f>IF('DATA - Follow-Up'!H138="","",INDEX(Codes,MATCH('DATA - Follow-Up'!H138,Modes,0)))</f>
        <v/>
      </c>
      <c r="I138" s="275"/>
      <c r="J138" s="178" t="str">
        <f>IF('DATA - Follow-Up'!J138="","",INDEX(Codes,MATCH('DATA - Follow-Up'!J138,Modes,0)))</f>
        <v/>
      </c>
      <c r="K138" s="178"/>
      <c r="L138" s="178" t="str">
        <f>IF('DATA - Follow-Up'!L138=0,"",IF('DATA - Follow-Up'!L138="","",'DATA - Follow-Up'!L138))</f>
        <v/>
      </c>
      <c r="M138" s="178" t="str">
        <f>IF('DATA - Follow-Up'!M138="Yes",1,IF('DATA - Follow-Up'!M138="No",2, ""))</f>
        <v/>
      </c>
      <c r="N138" s="178" t="str">
        <f>IF('DATA - Follow-Up'!N138="Yes",1,IF('DATA - Follow-Up'!N138="No",2,""))</f>
        <v/>
      </c>
      <c r="O138" s="178" t="str">
        <f>IF('DATA - Follow-Up'!O138="Relaxed",1,IF('DATA - Follow-Up'!O138="Rushed",2,IF('DATA - Follow-Up'!O138="Happy",3,IF('DATA - Follow-Up'!O138="Frustrated",4,IF('DATA - Follow-Up'!O138="Other (please specify)",5,IF('DATA - Follow-Up'!O138="Other",5,""))))))</f>
        <v/>
      </c>
      <c r="P138" s="178"/>
      <c r="Q138" s="178" t="str">
        <f>IF('DATA - Follow-Up'!Q138="","",'DATA - Follow-Up'!Q138)</f>
        <v/>
      </c>
      <c r="R138" s="178" t="str">
        <f>IF('DATA - Follow-Up'!R138="Boy",1,IF('DATA - Follow-Up'!R138="Girl",2, ""))</f>
        <v/>
      </c>
      <c r="S138" s="178" t="str">
        <f>IF('DATA - Follow-Up'!Q138="","", 'DATA - Follow-Up'!S138)</f>
        <v/>
      </c>
      <c r="T138" s="178" t="str">
        <f>IF('DATA - Follow-Up'!T138="Less than 0.5km",1,IF('DATA - Follow-Up'!T138="0.51 to 1.59km",2,IF('DATA - Follow-Up'!T138="1.6 to 3km",3,IF('DATA - Follow-Up'!T138="Over 3km",4,""))))</f>
        <v/>
      </c>
      <c r="U138" s="178" t="str">
        <f>IF('DATA - Follow-Up'!U138="STRONGLY AGREE",1,IF('DATA - Follow-Up'!U138="AGREE",2,IF('DATA - Follow-Up'!U138="DISAGREE",3,IF('DATA - Follow-Up'!U138="STRONGLY DISAGREE",4,""))))</f>
        <v/>
      </c>
      <c r="V138" s="178" t="str">
        <f>IF('DATA - Follow-Up'!V138="Yes",1,IF('DATA - Follow-Up'!V138="No",2,""))</f>
        <v/>
      </c>
      <c r="W138" s="178"/>
      <c r="X138" s="178"/>
      <c r="Y138" s="178"/>
      <c r="Z138" s="178"/>
      <c r="AA138" s="178"/>
      <c r="AB138" s="178"/>
      <c r="AC138" s="178"/>
      <c r="AD138" s="178"/>
      <c r="AE138" s="178"/>
      <c r="AF138" s="178"/>
      <c r="AG138" s="178"/>
      <c r="AH138" s="178"/>
      <c r="AI138" s="178"/>
      <c r="AJ138" s="178"/>
      <c r="AK138" s="178"/>
      <c r="AL138" s="178"/>
      <c r="AM138" s="178"/>
      <c r="AN138" s="178"/>
      <c r="AO138" s="178"/>
      <c r="AP138" s="178"/>
      <c r="AQ138" s="178"/>
      <c r="AR138" s="178" t="str">
        <f>IF('DATA - Follow-Up'!AR138="Relaxed",1,IF('DATA - Follow-Up'!AR138="Rushed",2,IF('DATA - Follow-Up'!AR138="Happy",3,IF('DATA - Follow-Up'!AR138="Tired",4,""))))</f>
        <v/>
      </c>
      <c r="AS138" s="178" t="str">
        <f>IF('DATA - Follow-Up'!AS138="Relaxed",1,IF('DATA - Follow-Up'!AS138="Rushed",2,IF('DATA - Follow-Up'!AS138="Happy",3,IF('DATA - Follow-Up'!AS138="Tired",4,""))))</f>
        <v/>
      </c>
      <c r="AT138" s="178" t="str">
        <f>IF('DATA - Follow-Up'!AT138="less driving",1,IF('DATA - Follow-Up'!AT138="less driving (e.g. more carpooling, walking, cycling, taking public transit, etc.)",1,IF('DATA - Follow-Up'!AT138="not changed",2,IF('DATA - Follow-Up'!AT138="no changed",2,IF('DATA - Follow-Up'!AT138="more driving",3, "")))))</f>
        <v/>
      </c>
      <c r="AU138" s="275"/>
      <c r="AV138" s="275"/>
      <c r="AW138" s="275"/>
      <c r="AX138" s="275"/>
      <c r="AY138" s="275"/>
      <c r="AZ138" s="178" t="str">
        <f>IF('DATA - Follow-Up'!AZ138="less driving",1,IF('DATA - Follow-Up'!AZ138="less driving (e.g. more carpooling, walking, cycling, taking public transit, etc.)",1,IF('DATA - Follow-Up'!AZ138="not changed",2,IF('DATA - Follow-Up'!AZ138="more driving",3,""))))</f>
        <v/>
      </c>
      <c r="BA138" s="178"/>
      <c r="BB138" s="178"/>
      <c r="BC138" s="178"/>
      <c r="BD138" s="178"/>
      <c r="BE138" s="178"/>
      <c r="BF138" s="178" t="str">
        <f>IF('DATA - Follow-Up'!BF138="decreased",1,IF('DATA - Follow-Up'!BF138="not changed",2,IF('DATA - Follow-Up'!BF138="increased",3, "")))</f>
        <v/>
      </c>
      <c r="BG138" s="178"/>
      <c r="BH138" s="178"/>
      <c r="BI138" s="178"/>
      <c r="BJ138" s="178"/>
      <c r="BK138" s="178"/>
      <c r="BL138" s="178"/>
      <c r="BM138" s="178"/>
      <c r="BN138" s="178"/>
      <c r="BO138" s="178"/>
      <c r="BP138" s="178"/>
      <c r="BQ138" s="312" t="str">
        <f>IF('DATA - Follow-Up'!BQ138="Yes",1,IF('DATA - Follow-Up'!BQ138="No",2, ""))</f>
        <v/>
      </c>
      <c r="BR138" s="273"/>
      <c r="BS138" s="180"/>
      <c r="BT138" s="180"/>
    </row>
    <row r="139" spans="1:73" s="132" customFormat="1" ht="15" x14ac:dyDescent="0.3">
      <c r="A139" s="148"/>
      <c r="B139" s="149"/>
      <c r="C139" s="236" t="str">
        <f t="shared" si="2"/>
        <v/>
      </c>
      <c r="D139" s="178" t="str">
        <f>IF('DATA - Follow-Up'!D139="","",'DATA - Follow-Up'!D139)</f>
        <v/>
      </c>
      <c r="E139" s="178" t="str">
        <f>IF('DATA - Follow-Up'!E139="","",'DATA - Follow-Up'!E139)</f>
        <v/>
      </c>
      <c r="F139" s="178" t="str">
        <f>IF('DATA - Follow-Up'!F139="","",'DATA - Follow-Up'!F139)</f>
        <v/>
      </c>
      <c r="G139" s="178" t="str">
        <f>IF('DATA - Follow-Up'!G139="Yes",1,IF('DATA - Follow-Up'!G139="No",2,IF('DATA - Follow-Up'!G139="Not Sure",3, "")))</f>
        <v/>
      </c>
      <c r="H139" s="178" t="str">
        <f>IF('DATA - Follow-Up'!H139="","",INDEX(Codes,MATCH('DATA - Follow-Up'!H139,Modes,0)))</f>
        <v/>
      </c>
      <c r="I139" s="275"/>
      <c r="J139" s="178" t="str">
        <f>IF('DATA - Follow-Up'!J139="","",INDEX(Codes,MATCH('DATA - Follow-Up'!J139,Modes,0)))</f>
        <v/>
      </c>
      <c r="K139" s="178"/>
      <c r="L139" s="178" t="str">
        <f>IF('DATA - Follow-Up'!L139=0,"",IF('DATA - Follow-Up'!L139="","",'DATA - Follow-Up'!L139))</f>
        <v/>
      </c>
      <c r="M139" s="178" t="str">
        <f>IF('DATA - Follow-Up'!M139="Yes",1,IF('DATA - Follow-Up'!M139="No",2, ""))</f>
        <v/>
      </c>
      <c r="N139" s="178" t="str">
        <f>IF('DATA - Follow-Up'!N139="Yes",1,IF('DATA - Follow-Up'!N139="No",2,""))</f>
        <v/>
      </c>
      <c r="O139" s="178" t="str">
        <f>IF('DATA - Follow-Up'!O139="Relaxed",1,IF('DATA - Follow-Up'!O139="Rushed",2,IF('DATA - Follow-Up'!O139="Happy",3,IF('DATA - Follow-Up'!O139="Frustrated",4,IF('DATA - Follow-Up'!O139="Other (please specify)",5,IF('DATA - Follow-Up'!O139="Other",5,""))))))</f>
        <v/>
      </c>
      <c r="P139" s="178"/>
      <c r="Q139" s="178" t="str">
        <f>IF('DATA - Follow-Up'!Q139="","",'DATA - Follow-Up'!Q139)</f>
        <v/>
      </c>
      <c r="R139" s="178" t="str">
        <f>IF('DATA - Follow-Up'!R139="Boy",1,IF('DATA - Follow-Up'!R139="Girl",2, ""))</f>
        <v/>
      </c>
      <c r="S139" s="178" t="str">
        <f>IF('DATA - Follow-Up'!Q139="","", 'DATA - Follow-Up'!S139)</f>
        <v/>
      </c>
      <c r="T139" s="178" t="str">
        <f>IF('DATA - Follow-Up'!T139="Less than 0.5km",1,IF('DATA - Follow-Up'!T139="0.51 to 1.59km",2,IF('DATA - Follow-Up'!T139="1.6 to 3km",3,IF('DATA - Follow-Up'!T139="Over 3km",4,""))))</f>
        <v/>
      </c>
      <c r="U139" s="178" t="str">
        <f>IF('DATA - Follow-Up'!U139="STRONGLY AGREE",1,IF('DATA - Follow-Up'!U139="AGREE",2,IF('DATA - Follow-Up'!U139="DISAGREE",3,IF('DATA - Follow-Up'!U139="STRONGLY DISAGREE",4,""))))</f>
        <v/>
      </c>
      <c r="V139" s="178" t="str">
        <f>IF('DATA - Follow-Up'!V139="Yes",1,IF('DATA - Follow-Up'!V139="No",2,""))</f>
        <v/>
      </c>
      <c r="W139" s="178"/>
      <c r="X139" s="178"/>
      <c r="Y139" s="178"/>
      <c r="Z139" s="178"/>
      <c r="AA139" s="178"/>
      <c r="AB139" s="178"/>
      <c r="AC139" s="178"/>
      <c r="AD139" s="178"/>
      <c r="AE139" s="178"/>
      <c r="AF139" s="178"/>
      <c r="AG139" s="178"/>
      <c r="AH139" s="178"/>
      <c r="AI139" s="178"/>
      <c r="AJ139" s="178"/>
      <c r="AK139" s="178"/>
      <c r="AL139" s="178"/>
      <c r="AM139" s="178"/>
      <c r="AN139" s="178"/>
      <c r="AO139" s="178"/>
      <c r="AP139" s="178"/>
      <c r="AQ139" s="178"/>
      <c r="AR139" s="178" t="str">
        <f>IF('DATA - Follow-Up'!AR139="Relaxed",1,IF('DATA - Follow-Up'!AR139="Rushed",2,IF('DATA - Follow-Up'!AR139="Happy",3,IF('DATA - Follow-Up'!AR139="Tired",4,""))))</f>
        <v/>
      </c>
      <c r="AS139" s="178" t="str">
        <f>IF('DATA - Follow-Up'!AS139="Relaxed",1,IF('DATA - Follow-Up'!AS139="Rushed",2,IF('DATA - Follow-Up'!AS139="Happy",3,IF('DATA - Follow-Up'!AS139="Tired",4,""))))</f>
        <v/>
      </c>
      <c r="AT139" s="178" t="str">
        <f>IF('DATA - Follow-Up'!AT139="less driving",1,IF('DATA - Follow-Up'!AT139="less driving (e.g. more carpooling, walking, cycling, taking public transit, etc.)",1,IF('DATA - Follow-Up'!AT139="not changed",2,IF('DATA - Follow-Up'!AT139="no changed",2,IF('DATA - Follow-Up'!AT139="more driving",3, "")))))</f>
        <v/>
      </c>
      <c r="AU139" s="275"/>
      <c r="AV139" s="275"/>
      <c r="AW139" s="275"/>
      <c r="AX139" s="275"/>
      <c r="AY139" s="275"/>
      <c r="AZ139" s="178" t="str">
        <f>IF('DATA - Follow-Up'!AZ139="less driving",1,IF('DATA - Follow-Up'!AZ139="less driving (e.g. more carpooling, walking, cycling, taking public transit, etc.)",1,IF('DATA - Follow-Up'!AZ139="not changed",2,IF('DATA - Follow-Up'!AZ139="more driving",3,""))))</f>
        <v/>
      </c>
      <c r="BA139" s="178"/>
      <c r="BB139" s="178"/>
      <c r="BC139" s="178"/>
      <c r="BD139" s="178"/>
      <c r="BE139" s="178"/>
      <c r="BF139" s="178" t="str">
        <f>IF('DATA - Follow-Up'!BF139="decreased",1,IF('DATA - Follow-Up'!BF139="not changed",2,IF('DATA - Follow-Up'!BF139="increased",3, "")))</f>
        <v/>
      </c>
      <c r="BG139" s="178"/>
      <c r="BH139" s="178"/>
      <c r="BI139" s="178"/>
      <c r="BJ139" s="178"/>
      <c r="BK139" s="178"/>
      <c r="BL139" s="178"/>
      <c r="BM139" s="178"/>
      <c r="BN139" s="178"/>
      <c r="BO139" s="178"/>
      <c r="BP139" s="178"/>
      <c r="BQ139" s="312" t="str">
        <f>IF('DATA - Follow-Up'!BQ139="Yes",1,IF('DATA - Follow-Up'!BQ139="No",2, ""))</f>
        <v/>
      </c>
      <c r="BR139" s="273"/>
      <c r="BS139" s="180"/>
      <c r="BT139" s="180"/>
    </row>
    <row r="140" spans="1:73" s="132" customFormat="1" ht="15" x14ac:dyDescent="0.3">
      <c r="A140" s="148"/>
      <c r="B140" s="149"/>
      <c r="C140" s="236" t="str">
        <f t="shared" si="2"/>
        <v/>
      </c>
      <c r="D140" s="178" t="str">
        <f>IF('DATA - Follow-Up'!D140="","",'DATA - Follow-Up'!D140)</f>
        <v/>
      </c>
      <c r="E140" s="178" t="str">
        <f>IF('DATA - Follow-Up'!E140="","",'DATA - Follow-Up'!E140)</f>
        <v/>
      </c>
      <c r="F140" s="178" t="str">
        <f>IF('DATA - Follow-Up'!F140="","",'DATA - Follow-Up'!F140)</f>
        <v/>
      </c>
      <c r="G140" s="178" t="str">
        <f>IF('DATA - Follow-Up'!G140="Yes",1,IF('DATA - Follow-Up'!G140="No",2,IF('DATA - Follow-Up'!G140="Not Sure",3, "")))</f>
        <v/>
      </c>
      <c r="H140" s="178" t="str">
        <f>IF('DATA - Follow-Up'!H140="","",INDEX(Codes,MATCH('DATA - Follow-Up'!H140,Modes,0)))</f>
        <v/>
      </c>
      <c r="I140" s="275"/>
      <c r="J140" s="178" t="str">
        <f>IF('DATA - Follow-Up'!J140="","",INDEX(Codes,MATCH('DATA - Follow-Up'!J140,Modes,0)))</f>
        <v/>
      </c>
      <c r="K140" s="178"/>
      <c r="L140" s="178" t="str">
        <f>IF('DATA - Follow-Up'!L140=0,"",IF('DATA - Follow-Up'!L140="","",'DATA - Follow-Up'!L140))</f>
        <v/>
      </c>
      <c r="M140" s="178" t="str">
        <f>IF('DATA - Follow-Up'!M140="Yes",1,IF('DATA - Follow-Up'!M140="No",2, ""))</f>
        <v/>
      </c>
      <c r="N140" s="178" t="str">
        <f>IF('DATA - Follow-Up'!N140="Yes",1,IF('DATA - Follow-Up'!N140="No",2,""))</f>
        <v/>
      </c>
      <c r="O140" s="178" t="str">
        <f>IF('DATA - Follow-Up'!O140="Relaxed",1,IF('DATA - Follow-Up'!O140="Rushed",2,IF('DATA - Follow-Up'!O140="Happy",3,IF('DATA - Follow-Up'!O140="Frustrated",4,IF('DATA - Follow-Up'!O140="Other (please specify)",5,IF('DATA - Follow-Up'!O140="Other",5,""))))))</f>
        <v/>
      </c>
      <c r="P140" s="178"/>
      <c r="Q140" s="178" t="str">
        <f>IF('DATA - Follow-Up'!Q140="","",'DATA - Follow-Up'!Q140)</f>
        <v/>
      </c>
      <c r="R140" s="178" t="str">
        <f>IF('DATA - Follow-Up'!R140="Boy",1,IF('DATA - Follow-Up'!R140="Girl",2, ""))</f>
        <v/>
      </c>
      <c r="S140" s="178" t="str">
        <f>IF('DATA - Follow-Up'!Q140="","", 'DATA - Follow-Up'!S140)</f>
        <v/>
      </c>
      <c r="T140" s="178" t="str">
        <f>IF('DATA - Follow-Up'!T140="Less than 0.5km",1,IF('DATA - Follow-Up'!T140="0.51 to 1.59km",2,IF('DATA - Follow-Up'!T140="1.6 to 3km",3,IF('DATA - Follow-Up'!T140="Over 3km",4,""))))</f>
        <v/>
      </c>
      <c r="U140" s="178" t="str">
        <f>IF('DATA - Follow-Up'!U140="STRONGLY AGREE",1,IF('DATA - Follow-Up'!U140="AGREE",2,IF('DATA - Follow-Up'!U140="DISAGREE",3,IF('DATA - Follow-Up'!U140="STRONGLY DISAGREE",4,""))))</f>
        <v/>
      </c>
      <c r="V140" s="178" t="str">
        <f>IF('DATA - Follow-Up'!V140="Yes",1,IF('DATA - Follow-Up'!V140="No",2,""))</f>
        <v/>
      </c>
      <c r="W140" s="178"/>
      <c r="X140" s="178"/>
      <c r="Y140" s="178"/>
      <c r="Z140" s="178"/>
      <c r="AA140" s="178"/>
      <c r="AB140" s="178"/>
      <c r="AC140" s="178"/>
      <c r="AD140" s="178"/>
      <c r="AE140" s="178"/>
      <c r="AF140" s="178"/>
      <c r="AG140" s="178"/>
      <c r="AH140" s="178"/>
      <c r="AI140" s="178"/>
      <c r="AJ140" s="178"/>
      <c r="AK140" s="178"/>
      <c r="AL140" s="178"/>
      <c r="AM140" s="178"/>
      <c r="AN140" s="178"/>
      <c r="AO140" s="178"/>
      <c r="AP140" s="178"/>
      <c r="AQ140" s="178"/>
      <c r="AR140" s="178" t="str">
        <f>IF('DATA - Follow-Up'!AR140="Relaxed",1,IF('DATA - Follow-Up'!AR140="Rushed",2,IF('DATA - Follow-Up'!AR140="Happy",3,IF('DATA - Follow-Up'!AR140="Tired",4,""))))</f>
        <v/>
      </c>
      <c r="AS140" s="178" t="str">
        <f>IF('DATA - Follow-Up'!AS140="Relaxed",1,IF('DATA - Follow-Up'!AS140="Rushed",2,IF('DATA - Follow-Up'!AS140="Happy",3,IF('DATA - Follow-Up'!AS140="Tired",4,""))))</f>
        <v/>
      </c>
      <c r="AT140" s="178" t="str">
        <f>IF('DATA - Follow-Up'!AT140="less driving",1,IF('DATA - Follow-Up'!AT140="less driving (e.g. more carpooling, walking, cycling, taking public transit, etc.)",1,IF('DATA - Follow-Up'!AT140="not changed",2,IF('DATA - Follow-Up'!AT140="no changed",2,IF('DATA - Follow-Up'!AT140="more driving",3, "")))))</f>
        <v/>
      </c>
      <c r="AU140" s="275"/>
      <c r="AV140" s="275"/>
      <c r="AW140" s="275"/>
      <c r="AX140" s="275"/>
      <c r="AY140" s="275"/>
      <c r="AZ140" s="178" t="str">
        <f>IF('DATA - Follow-Up'!AZ140="less driving",1,IF('DATA - Follow-Up'!AZ140="less driving (e.g. more carpooling, walking, cycling, taking public transit, etc.)",1,IF('DATA - Follow-Up'!AZ140="not changed",2,IF('DATA - Follow-Up'!AZ140="more driving",3,""))))</f>
        <v/>
      </c>
      <c r="BA140" s="178"/>
      <c r="BB140" s="178"/>
      <c r="BC140" s="178"/>
      <c r="BD140" s="178"/>
      <c r="BE140" s="178"/>
      <c r="BF140" s="178" t="str">
        <f>IF('DATA - Follow-Up'!BF140="decreased",1,IF('DATA - Follow-Up'!BF140="not changed",2,IF('DATA - Follow-Up'!BF140="increased",3, "")))</f>
        <v/>
      </c>
      <c r="BG140" s="178"/>
      <c r="BH140" s="178"/>
      <c r="BI140" s="178"/>
      <c r="BJ140" s="178"/>
      <c r="BK140" s="178"/>
      <c r="BL140" s="178"/>
      <c r="BM140" s="178"/>
      <c r="BN140" s="178"/>
      <c r="BO140" s="178"/>
      <c r="BP140" s="178"/>
      <c r="BQ140" s="312" t="str">
        <f>IF('DATA - Follow-Up'!BQ140="Yes",1,IF('DATA - Follow-Up'!BQ140="No",2, ""))</f>
        <v/>
      </c>
      <c r="BR140" s="273"/>
      <c r="BS140" s="180"/>
      <c r="BT140" s="180"/>
    </row>
    <row r="141" spans="1:73" s="132" customFormat="1" ht="15" x14ac:dyDescent="0.3">
      <c r="A141" s="148"/>
      <c r="B141" s="149"/>
      <c r="C141" s="236" t="str">
        <f t="shared" si="2"/>
        <v/>
      </c>
      <c r="D141" s="178" t="str">
        <f>IF('DATA - Follow-Up'!D141="","",'DATA - Follow-Up'!D141)</f>
        <v/>
      </c>
      <c r="E141" s="178" t="str">
        <f>IF('DATA - Follow-Up'!E141="","",'DATA - Follow-Up'!E141)</f>
        <v/>
      </c>
      <c r="F141" s="178" t="str">
        <f>IF('DATA - Follow-Up'!F141="","",'DATA - Follow-Up'!F141)</f>
        <v/>
      </c>
      <c r="G141" s="178" t="str">
        <f>IF('DATA - Follow-Up'!G141="Yes",1,IF('DATA - Follow-Up'!G141="No",2,IF('DATA - Follow-Up'!G141="Not Sure",3, "")))</f>
        <v/>
      </c>
      <c r="H141" s="178" t="str">
        <f>IF('DATA - Follow-Up'!H141="","",INDEX(Codes,MATCH('DATA - Follow-Up'!H141,Modes,0)))</f>
        <v/>
      </c>
      <c r="I141" s="275"/>
      <c r="J141" s="178" t="str">
        <f>IF('DATA - Follow-Up'!J141="","",INDEX(Codes,MATCH('DATA - Follow-Up'!J141,Modes,0)))</f>
        <v/>
      </c>
      <c r="K141" s="178"/>
      <c r="L141" s="178" t="str">
        <f>IF('DATA - Follow-Up'!L141=0,"",IF('DATA - Follow-Up'!L141="","",'DATA - Follow-Up'!L141))</f>
        <v/>
      </c>
      <c r="M141" s="178" t="str">
        <f>IF('DATA - Follow-Up'!M141="Yes",1,IF('DATA - Follow-Up'!M141="No",2, ""))</f>
        <v/>
      </c>
      <c r="N141" s="178" t="str">
        <f>IF('DATA - Follow-Up'!N141="Yes",1,IF('DATA - Follow-Up'!N141="No",2,""))</f>
        <v/>
      </c>
      <c r="O141" s="178" t="str">
        <f>IF('DATA - Follow-Up'!O141="Relaxed",1,IF('DATA - Follow-Up'!O141="Rushed",2,IF('DATA - Follow-Up'!O141="Happy",3,IF('DATA - Follow-Up'!O141="Frustrated",4,IF('DATA - Follow-Up'!O141="Other (please specify)",5,IF('DATA - Follow-Up'!O141="Other",5,""))))))</f>
        <v/>
      </c>
      <c r="P141" s="178"/>
      <c r="Q141" s="178" t="str">
        <f>IF('DATA - Follow-Up'!Q141="","",'DATA - Follow-Up'!Q141)</f>
        <v/>
      </c>
      <c r="R141" s="178" t="str">
        <f>IF('DATA - Follow-Up'!R141="Boy",1,IF('DATA - Follow-Up'!R141="Girl",2, ""))</f>
        <v/>
      </c>
      <c r="S141" s="178" t="str">
        <f>IF('DATA - Follow-Up'!Q141="","", 'DATA - Follow-Up'!S141)</f>
        <v/>
      </c>
      <c r="T141" s="178" t="str">
        <f>IF('DATA - Follow-Up'!T141="Less than 0.5km",1,IF('DATA - Follow-Up'!T141="0.51 to 1.59km",2,IF('DATA - Follow-Up'!T141="1.6 to 3km",3,IF('DATA - Follow-Up'!T141="Over 3km",4,""))))</f>
        <v/>
      </c>
      <c r="U141" s="178" t="str">
        <f>IF('DATA - Follow-Up'!U141="STRONGLY AGREE",1,IF('DATA - Follow-Up'!U141="AGREE",2,IF('DATA - Follow-Up'!U141="DISAGREE",3,IF('DATA - Follow-Up'!U141="STRONGLY DISAGREE",4,""))))</f>
        <v/>
      </c>
      <c r="V141" s="178" t="str">
        <f>IF('DATA - Follow-Up'!V141="Yes",1,IF('DATA - Follow-Up'!V141="No",2,""))</f>
        <v/>
      </c>
      <c r="W141" s="178"/>
      <c r="X141" s="178"/>
      <c r="Y141" s="178"/>
      <c r="Z141" s="178"/>
      <c r="AA141" s="178"/>
      <c r="AB141" s="178"/>
      <c r="AC141" s="178"/>
      <c r="AD141" s="178"/>
      <c r="AE141" s="178"/>
      <c r="AF141" s="178"/>
      <c r="AG141" s="178"/>
      <c r="AH141" s="178"/>
      <c r="AI141" s="178"/>
      <c r="AJ141" s="178"/>
      <c r="AK141" s="178"/>
      <c r="AL141" s="178"/>
      <c r="AM141" s="178"/>
      <c r="AN141" s="178"/>
      <c r="AO141" s="178"/>
      <c r="AP141" s="178"/>
      <c r="AQ141" s="178"/>
      <c r="AR141" s="178" t="str">
        <f>IF('DATA - Follow-Up'!AR141="Relaxed",1,IF('DATA - Follow-Up'!AR141="Rushed",2,IF('DATA - Follow-Up'!AR141="Happy",3,IF('DATA - Follow-Up'!AR141="Tired",4,""))))</f>
        <v/>
      </c>
      <c r="AS141" s="178" t="str">
        <f>IF('DATA - Follow-Up'!AS141="Relaxed",1,IF('DATA - Follow-Up'!AS141="Rushed",2,IF('DATA - Follow-Up'!AS141="Happy",3,IF('DATA - Follow-Up'!AS141="Tired",4,""))))</f>
        <v/>
      </c>
      <c r="AT141" s="178" t="str">
        <f>IF('DATA - Follow-Up'!AT141="less driving",1,IF('DATA - Follow-Up'!AT141="less driving (e.g. more carpooling, walking, cycling, taking public transit, etc.)",1,IF('DATA - Follow-Up'!AT141="not changed",2,IF('DATA - Follow-Up'!AT141="no changed",2,IF('DATA - Follow-Up'!AT141="more driving",3, "")))))</f>
        <v/>
      </c>
      <c r="AU141" s="275"/>
      <c r="AV141" s="275"/>
      <c r="AW141" s="275"/>
      <c r="AX141" s="275"/>
      <c r="AY141" s="275"/>
      <c r="AZ141" s="178" t="str">
        <f>IF('DATA - Follow-Up'!AZ141="less driving",1,IF('DATA - Follow-Up'!AZ141="less driving (e.g. more carpooling, walking, cycling, taking public transit, etc.)",1,IF('DATA - Follow-Up'!AZ141="not changed",2,IF('DATA - Follow-Up'!AZ141="more driving",3,""))))</f>
        <v/>
      </c>
      <c r="BA141" s="178"/>
      <c r="BB141" s="178"/>
      <c r="BC141" s="178"/>
      <c r="BD141" s="178"/>
      <c r="BE141" s="178"/>
      <c r="BF141" s="178" t="str">
        <f>IF('DATA - Follow-Up'!BF141="decreased",1,IF('DATA - Follow-Up'!BF141="not changed",2,IF('DATA - Follow-Up'!BF141="increased",3, "")))</f>
        <v/>
      </c>
      <c r="BG141" s="178"/>
      <c r="BH141" s="178"/>
      <c r="BI141" s="178"/>
      <c r="BJ141" s="178"/>
      <c r="BK141" s="178"/>
      <c r="BL141" s="178"/>
      <c r="BM141" s="178"/>
      <c r="BN141" s="178"/>
      <c r="BO141" s="178"/>
      <c r="BP141" s="178"/>
      <c r="BQ141" s="312" t="str">
        <f>IF('DATA - Follow-Up'!BQ141="Yes",1,IF('DATA - Follow-Up'!BQ141="No",2, ""))</f>
        <v/>
      </c>
      <c r="BR141" s="273"/>
      <c r="BS141" s="180"/>
      <c r="BT141" s="180"/>
    </row>
    <row r="142" spans="1:73" s="132" customFormat="1" ht="15" x14ac:dyDescent="0.3">
      <c r="A142" s="148"/>
      <c r="B142" s="149"/>
      <c r="C142" s="236" t="str">
        <f t="shared" si="2"/>
        <v/>
      </c>
      <c r="D142" s="178" t="str">
        <f>IF('DATA - Follow-Up'!D142="","",'DATA - Follow-Up'!D142)</f>
        <v/>
      </c>
      <c r="E142" s="178" t="str">
        <f>IF('DATA - Follow-Up'!E142="","",'DATA - Follow-Up'!E142)</f>
        <v/>
      </c>
      <c r="F142" s="178" t="str">
        <f>IF('DATA - Follow-Up'!F142="","",'DATA - Follow-Up'!F142)</f>
        <v/>
      </c>
      <c r="G142" s="178" t="str">
        <f>IF('DATA - Follow-Up'!G142="Yes",1,IF('DATA - Follow-Up'!G142="No",2,IF('DATA - Follow-Up'!G142="Not Sure",3, "")))</f>
        <v/>
      </c>
      <c r="H142" s="178" t="str">
        <f>IF('DATA - Follow-Up'!H142="","",INDEX(Codes,MATCH('DATA - Follow-Up'!H142,Modes,0)))</f>
        <v/>
      </c>
      <c r="I142" s="275"/>
      <c r="J142" s="178" t="str">
        <f>IF('DATA - Follow-Up'!J142="","",INDEX(Codes,MATCH('DATA - Follow-Up'!J142,Modes,0)))</f>
        <v/>
      </c>
      <c r="K142" s="178"/>
      <c r="L142" s="178" t="str">
        <f>IF('DATA - Follow-Up'!L142=0,"",IF('DATA - Follow-Up'!L142="","",'DATA - Follow-Up'!L142))</f>
        <v/>
      </c>
      <c r="M142" s="178" t="str">
        <f>IF('DATA - Follow-Up'!M142="Yes",1,IF('DATA - Follow-Up'!M142="No",2, ""))</f>
        <v/>
      </c>
      <c r="N142" s="178" t="str">
        <f>IF('DATA - Follow-Up'!N142="Yes",1,IF('DATA - Follow-Up'!N142="No",2,""))</f>
        <v/>
      </c>
      <c r="O142" s="178" t="str">
        <f>IF('DATA - Follow-Up'!O142="Relaxed",1,IF('DATA - Follow-Up'!O142="Rushed",2,IF('DATA - Follow-Up'!O142="Happy",3,IF('DATA - Follow-Up'!O142="Frustrated",4,IF('DATA - Follow-Up'!O142="Other (please specify)",5,IF('DATA - Follow-Up'!O142="Other",5,""))))))</f>
        <v/>
      </c>
      <c r="P142" s="178"/>
      <c r="Q142" s="178" t="str">
        <f>IF('DATA - Follow-Up'!Q142="","",'DATA - Follow-Up'!Q142)</f>
        <v/>
      </c>
      <c r="R142" s="178" t="str">
        <f>IF('DATA - Follow-Up'!R142="Boy",1,IF('DATA - Follow-Up'!R142="Girl",2, ""))</f>
        <v/>
      </c>
      <c r="S142" s="178" t="str">
        <f>IF('DATA - Follow-Up'!Q142="","", 'DATA - Follow-Up'!S142)</f>
        <v/>
      </c>
      <c r="T142" s="178" t="str">
        <f>IF('DATA - Follow-Up'!T142="Less than 0.5km",1,IF('DATA - Follow-Up'!T142="0.51 to 1.59km",2,IF('DATA - Follow-Up'!T142="1.6 to 3km",3,IF('DATA - Follow-Up'!T142="Over 3km",4,""))))</f>
        <v/>
      </c>
      <c r="U142" s="178" t="str">
        <f>IF('DATA - Follow-Up'!U142="STRONGLY AGREE",1,IF('DATA - Follow-Up'!U142="AGREE",2,IF('DATA - Follow-Up'!U142="DISAGREE",3,IF('DATA - Follow-Up'!U142="STRONGLY DISAGREE",4,""))))</f>
        <v/>
      </c>
      <c r="V142" s="178" t="str">
        <f>IF('DATA - Follow-Up'!V142="Yes",1,IF('DATA - Follow-Up'!V142="No",2,""))</f>
        <v/>
      </c>
      <c r="W142" s="178"/>
      <c r="X142" s="178"/>
      <c r="Y142" s="178"/>
      <c r="Z142" s="178"/>
      <c r="AA142" s="178"/>
      <c r="AB142" s="178"/>
      <c r="AC142" s="178"/>
      <c r="AD142" s="178"/>
      <c r="AE142" s="178"/>
      <c r="AF142" s="178"/>
      <c r="AG142" s="178"/>
      <c r="AH142" s="178"/>
      <c r="AI142" s="178"/>
      <c r="AJ142" s="178"/>
      <c r="AK142" s="178"/>
      <c r="AL142" s="178"/>
      <c r="AM142" s="178"/>
      <c r="AN142" s="178"/>
      <c r="AO142" s="178"/>
      <c r="AP142" s="178"/>
      <c r="AQ142" s="178"/>
      <c r="AR142" s="178" t="str">
        <f>IF('DATA - Follow-Up'!AR142="Relaxed",1,IF('DATA - Follow-Up'!AR142="Rushed",2,IF('DATA - Follow-Up'!AR142="Happy",3,IF('DATA - Follow-Up'!AR142="Tired",4,""))))</f>
        <v/>
      </c>
      <c r="AS142" s="178" t="str">
        <f>IF('DATA - Follow-Up'!AS142="Relaxed",1,IF('DATA - Follow-Up'!AS142="Rushed",2,IF('DATA - Follow-Up'!AS142="Happy",3,IF('DATA - Follow-Up'!AS142="Tired",4,""))))</f>
        <v/>
      </c>
      <c r="AT142" s="178" t="str">
        <f>IF('DATA - Follow-Up'!AT142="less driving",1,IF('DATA - Follow-Up'!AT142="less driving (e.g. more carpooling, walking, cycling, taking public transit, etc.)",1,IF('DATA - Follow-Up'!AT142="not changed",2,IF('DATA - Follow-Up'!AT142="no changed",2,IF('DATA - Follow-Up'!AT142="more driving",3, "")))))</f>
        <v/>
      </c>
      <c r="AU142" s="275"/>
      <c r="AV142" s="275"/>
      <c r="AW142" s="275"/>
      <c r="AX142" s="275"/>
      <c r="AY142" s="275"/>
      <c r="AZ142" s="178" t="str">
        <f>IF('DATA - Follow-Up'!AZ142="less driving",1,IF('DATA - Follow-Up'!AZ142="less driving (e.g. more carpooling, walking, cycling, taking public transit, etc.)",1,IF('DATA - Follow-Up'!AZ142="not changed",2,IF('DATA - Follow-Up'!AZ142="more driving",3,""))))</f>
        <v/>
      </c>
      <c r="BA142" s="178"/>
      <c r="BB142" s="178"/>
      <c r="BC142" s="178"/>
      <c r="BD142" s="178"/>
      <c r="BE142" s="178"/>
      <c r="BF142" s="178" t="str">
        <f>IF('DATA - Follow-Up'!BF142="decreased",1,IF('DATA - Follow-Up'!BF142="not changed",2,IF('DATA - Follow-Up'!BF142="increased",3, "")))</f>
        <v/>
      </c>
      <c r="BG142" s="178"/>
      <c r="BH142" s="178"/>
      <c r="BI142" s="178"/>
      <c r="BJ142" s="178"/>
      <c r="BK142" s="178"/>
      <c r="BL142" s="178"/>
      <c r="BM142" s="178"/>
      <c r="BN142" s="178"/>
      <c r="BO142" s="178"/>
      <c r="BP142" s="178"/>
      <c r="BQ142" s="312" t="str">
        <f>IF('DATA - Follow-Up'!BQ142="Yes",1,IF('DATA - Follow-Up'!BQ142="No",2, ""))</f>
        <v/>
      </c>
      <c r="BR142" s="273"/>
      <c r="BS142" s="180"/>
      <c r="BT142" s="180"/>
    </row>
    <row r="143" spans="1:73" s="132" customFormat="1" ht="15" x14ac:dyDescent="0.3">
      <c r="A143" s="148"/>
      <c r="B143" s="149"/>
      <c r="C143" s="236" t="str">
        <f t="shared" si="2"/>
        <v/>
      </c>
      <c r="D143" s="178" t="str">
        <f>IF('DATA - Follow-Up'!D143="","",'DATA - Follow-Up'!D143)</f>
        <v/>
      </c>
      <c r="E143" s="178" t="str">
        <f>IF('DATA - Follow-Up'!E143="","",'DATA - Follow-Up'!E143)</f>
        <v/>
      </c>
      <c r="F143" s="178" t="str">
        <f>IF('DATA - Follow-Up'!F143="","",'DATA - Follow-Up'!F143)</f>
        <v/>
      </c>
      <c r="G143" s="178" t="str">
        <f>IF('DATA - Follow-Up'!G143="Yes",1,IF('DATA - Follow-Up'!G143="No",2,IF('DATA - Follow-Up'!G143="Not Sure",3, "")))</f>
        <v/>
      </c>
      <c r="H143" s="178" t="str">
        <f>IF('DATA - Follow-Up'!H143="","",INDEX(Codes,MATCH('DATA - Follow-Up'!H143,Modes,0)))</f>
        <v/>
      </c>
      <c r="I143" s="275"/>
      <c r="J143" s="178" t="str">
        <f>IF('DATA - Follow-Up'!J143="","",INDEX(Codes,MATCH('DATA - Follow-Up'!J143,Modes,0)))</f>
        <v/>
      </c>
      <c r="K143" s="178"/>
      <c r="L143" s="178" t="str">
        <f>IF('DATA - Follow-Up'!L143=0,"",IF('DATA - Follow-Up'!L143="","",'DATA - Follow-Up'!L143))</f>
        <v/>
      </c>
      <c r="M143" s="178" t="str">
        <f>IF('DATA - Follow-Up'!M143="Yes",1,IF('DATA - Follow-Up'!M143="No",2, ""))</f>
        <v/>
      </c>
      <c r="N143" s="178" t="str">
        <f>IF('DATA - Follow-Up'!N143="Yes",1,IF('DATA - Follow-Up'!N143="No",2,""))</f>
        <v/>
      </c>
      <c r="O143" s="178" t="str">
        <f>IF('DATA - Follow-Up'!O143="Relaxed",1,IF('DATA - Follow-Up'!O143="Rushed",2,IF('DATA - Follow-Up'!O143="Happy",3,IF('DATA - Follow-Up'!O143="Frustrated",4,IF('DATA - Follow-Up'!O143="Other (please specify)",5,IF('DATA - Follow-Up'!O143="Other",5,""))))))</f>
        <v/>
      </c>
      <c r="P143" s="178"/>
      <c r="Q143" s="178" t="str">
        <f>IF('DATA - Follow-Up'!Q143="","",'DATA - Follow-Up'!Q143)</f>
        <v/>
      </c>
      <c r="R143" s="178" t="str">
        <f>IF('DATA - Follow-Up'!R143="Boy",1,IF('DATA - Follow-Up'!R143="Girl",2, ""))</f>
        <v/>
      </c>
      <c r="S143" s="178" t="str">
        <f>IF('DATA - Follow-Up'!Q143="","", 'DATA - Follow-Up'!S143)</f>
        <v/>
      </c>
      <c r="T143" s="178" t="str">
        <f>IF('DATA - Follow-Up'!T143="Less than 0.5km",1,IF('DATA - Follow-Up'!T143="0.51 to 1.59km",2,IF('DATA - Follow-Up'!T143="1.6 to 3km",3,IF('DATA - Follow-Up'!T143="Over 3km",4,""))))</f>
        <v/>
      </c>
      <c r="U143" s="178" t="str">
        <f>IF('DATA - Follow-Up'!U143="STRONGLY AGREE",1,IF('DATA - Follow-Up'!U143="AGREE",2,IF('DATA - Follow-Up'!U143="DISAGREE",3,IF('DATA - Follow-Up'!U143="STRONGLY DISAGREE",4,""))))</f>
        <v/>
      </c>
      <c r="V143" s="178" t="str">
        <f>IF('DATA - Follow-Up'!V143="Yes",1,IF('DATA - Follow-Up'!V143="No",2,""))</f>
        <v/>
      </c>
      <c r="W143" s="178"/>
      <c r="X143" s="178"/>
      <c r="Y143" s="178"/>
      <c r="Z143" s="178"/>
      <c r="AA143" s="178"/>
      <c r="AB143" s="178"/>
      <c r="AC143" s="178"/>
      <c r="AD143" s="178"/>
      <c r="AE143" s="178"/>
      <c r="AF143" s="178"/>
      <c r="AG143" s="178"/>
      <c r="AH143" s="178"/>
      <c r="AI143" s="178"/>
      <c r="AJ143" s="178"/>
      <c r="AK143" s="178"/>
      <c r="AL143" s="178"/>
      <c r="AM143" s="178"/>
      <c r="AN143" s="178"/>
      <c r="AO143" s="178"/>
      <c r="AP143" s="178"/>
      <c r="AQ143" s="178"/>
      <c r="AR143" s="178" t="str">
        <f>IF('DATA - Follow-Up'!AR143="Relaxed",1,IF('DATA - Follow-Up'!AR143="Rushed",2,IF('DATA - Follow-Up'!AR143="Happy",3,IF('DATA - Follow-Up'!AR143="Tired",4,""))))</f>
        <v/>
      </c>
      <c r="AS143" s="178" t="str">
        <f>IF('DATA - Follow-Up'!AS143="Relaxed",1,IF('DATA - Follow-Up'!AS143="Rushed",2,IF('DATA - Follow-Up'!AS143="Happy",3,IF('DATA - Follow-Up'!AS143="Tired",4,""))))</f>
        <v/>
      </c>
      <c r="AT143" s="178" t="str">
        <f>IF('DATA - Follow-Up'!AT143="less driving",1,IF('DATA - Follow-Up'!AT143="less driving (e.g. more carpooling, walking, cycling, taking public transit, etc.)",1,IF('DATA - Follow-Up'!AT143="not changed",2,IF('DATA - Follow-Up'!AT143="no changed",2,IF('DATA - Follow-Up'!AT143="more driving",3, "")))))</f>
        <v/>
      </c>
      <c r="AU143" s="275"/>
      <c r="AV143" s="275"/>
      <c r="AW143" s="275"/>
      <c r="AX143" s="275"/>
      <c r="AY143" s="275"/>
      <c r="AZ143" s="178" t="str">
        <f>IF('DATA - Follow-Up'!AZ143="less driving",1,IF('DATA - Follow-Up'!AZ143="less driving (e.g. more carpooling, walking, cycling, taking public transit, etc.)",1,IF('DATA - Follow-Up'!AZ143="not changed",2,IF('DATA - Follow-Up'!AZ143="more driving",3,""))))</f>
        <v/>
      </c>
      <c r="BA143" s="178"/>
      <c r="BB143" s="178"/>
      <c r="BC143" s="178"/>
      <c r="BD143" s="178"/>
      <c r="BE143" s="178"/>
      <c r="BF143" s="178" t="str">
        <f>IF('DATA - Follow-Up'!BF143="decreased",1,IF('DATA - Follow-Up'!BF143="not changed",2,IF('DATA - Follow-Up'!BF143="increased",3, "")))</f>
        <v/>
      </c>
      <c r="BG143" s="178"/>
      <c r="BH143" s="178"/>
      <c r="BI143" s="178"/>
      <c r="BJ143" s="178"/>
      <c r="BK143" s="178"/>
      <c r="BL143" s="178"/>
      <c r="BM143" s="178"/>
      <c r="BN143" s="178"/>
      <c r="BO143" s="178"/>
      <c r="BP143" s="178"/>
      <c r="BQ143" s="312" t="str">
        <f>IF('DATA - Follow-Up'!BQ143="Yes",1,IF('DATA - Follow-Up'!BQ143="No",2, ""))</f>
        <v/>
      </c>
      <c r="BR143" s="273"/>
      <c r="BS143" s="180"/>
      <c r="BT143" s="180"/>
    </row>
    <row r="144" spans="1:73" s="132" customFormat="1" ht="15" x14ac:dyDescent="0.3">
      <c r="A144" s="148"/>
      <c r="B144" s="149"/>
      <c r="C144" s="236" t="str">
        <f t="shared" si="2"/>
        <v/>
      </c>
      <c r="D144" s="178" t="str">
        <f>IF('DATA - Follow-Up'!D144="","",'DATA - Follow-Up'!D144)</f>
        <v/>
      </c>
      <c r="E144" s="178" t="str">
        <f>IF('DATA - Follow-Up'!E144="","",'DATA - Follow-Up'!E144)</f>
        <v/>
      </c>
      <c r="F144" s="178" t="str">
        <f>IF('DATA - Follow-Up'!F144="","",'DATA - Follow-Up'!F144)</f>
        <v/>
      </c>
      <c r="G144" s="178" t="str">
        <f>IF('DATA - Follow-Up'!G144="Yes",1,IF('DATA - Follow-Up'!G144="No",2,IF('DATA - Follow-Up'!G144="Not Sure",3, "")))</f>
        <v/>
      </c>
      <c r="H144" s="178" t="str">
        <f>IF('DATA - Follow-Up'!H144="","",INDEX(Codes,MATCH('DATA - Follow-Up'!H144,Modes,0)))</f>
        <v/>
      </c>
      <c r="I144" s="275"/>
      <c r="J144" s="178" t="str">
        <f>IF('DATA - Follow-Up'!J144="","",INDEX(Codes,MATCH('DATA - Follow-Up'!J144,Modes,0)))</f>
        <v/>
      </c>
      <c r="K144" s="178"/>
      <c r="L144" s="178" t="str">
        <f>IF('DATA - Follow-Up'!L144=0,"",IF('DATA - Follow-Up'!L144="","",'DATA - Follow-Up'!L144))</f>
        <v/>
      </c>
      <c r="M144" s="178" t="str">
        <f>IF('DATA - Follow-Up'!M144="Yes",1,IF('DATA - Follow-Up'!M144="No",2, ""))</f>
        <v/>
      </c>
      <c r="N144" s="178" t="str">
        <f>IF('DATA - Follow-Up'!N144="Yes",1,IF('DATA - Follow-Up'!N144="No",2,""))</f>
        <v/>
      </c>
      <c r="O144" s="178" t="str">
        <f>IF('DATA - Follow-Up'!O144="Relaxed",1,IF('DATA - Follow-Up'!O144="Rushed",2,IF('DATA - Follow-Up'!O144="Happy",3,IF('DATA - Follow-Up'!O144="Frustrated",4,IF('DATA - Follow-Up'!O144="Other (please specify)",5,IF('DATA - Follow-Up'!O144="Other",5,""))))))</f>
        <v/>
      </c>
      <c r="P144" s="178"/>
      <c r="Q144" s="178" t="str">
        <f>IF('DATA - Follow-Up'!Q144="","",'DATA - Follow-Up'!Q144)</f>
        <v/>
      </c>
      <c r="R144" s="178" t="str">
        <f>IF('DATA - Follow-Up'!R144="Boy",1,IF('DATA - Follow-Up'!R144="Girl",2, ""))</f>
        <v/>
      </c>
      <c r="S144" s="178" t="str">
        <f>IF('DATA - Follow-Up'!Q144="","", 'DATA - Follow-Up'!S144)</f>
        <v/>
      </c>
      <c r="T144" s="178" t="str">
        <f>IF('DATA - Follow-Up'!T144="Less than 0.5km",1,IF('DATA - Follow-Up'!T144="0.51 to 1.59km",2,IF('DATA - Follow-Up'!T144="1.6 to 3km",3,IF('DATA - Follow-Up'!T144="Over 3km",4,""))))</f>
        <v/>
      </c>
      <c r="U144" s="178" t="str">
        <f>IF('DATA - Follow-Up'!U144="STRONGLY AGREE",1,IF('DATA - Follow-Up'!U144="AGREE",2,IF('DATA - Follow-Up'!U144="DISAGREE",3,IF('DATA - Follow-Up'!U144="STRONGLY DISAGREE",4,""))))</f>
        <v/>
      </c>
      <c r="V144" s="178" t="str">
        <f>IF('DATA - Follow-Up'!V144="Yes",1,IF('DATA - Follow-Up'!V144="No",2,""))</f>
        <v/>
      </c>
      <c r="W144" s="178"/>
      <c r="X144" s="178"/>
      <c r="Y144" s="178"/>
      <c r="Z144" s="178"/>
      <c r="AA144" s="178"/>
      <c r="AB144" s="178"/>
      <c r="AC144" s="178"/>
      <c r="AD144" s="178"/>
      <c r="AE144" s="178"/>
      <c r="AF144" s="178"/>
      <c r="AG144" s="178"/>
      <c r="AH144" s="178"/>
      <c r="AI144" s="178"/>
      <c r="AJ144" s="178"/>
      <c r="AK144" s="178"/>
      <c r="AL144" s="178"/>
      <c r="AM144" s="178"/>
      <c r="AN144" s="178"/>
      <c r="AO144" s="178"/>
      <c r="AP144" s="178"/>
      <c r="AQ144" s="178"/>
      <c r="AR144" s="178" t="str">
        <f>IF('DATA - Follow-Up'!AR144="Relaxed",1,IF('DATA - Follow-Up'!AR144="Rushed",2,IF('DATA - Follow-Up'!AR144="Happy",3,IF('DATA - Follow-Up'!AR144="Tired",4,""))))</f>
        <v/>
      </c>
      <c r="AS144" s="178" t="str">
        <f>IF('DATA - Follow-Up'!AS144="Relaxed",1,IF('DATA - Follow-Up'!AS144="Rushed",2,IF('DATA - Follow-Up'!AS144="Happy",3,IF('DATA - Follow-Up'!AS144="Tired",4,""))))</f>
        <v/>
      </c>
      <c r="AT144" s="178" t="str">
        <f>IF('DATA - Follow-Up'!AT144="less driving",1,IF('DATA - Follow-Up'!AT144="less driving (e.g. more carpooling, walking, cycling, taking public transit, etc.)",1,IF('DATA - Follow-Up'!AT144="not changed",2,IF('DATA - Follow-Up'!AT144="no changed",2,IF('DATA - Follow-Up'!AT144="more driving",3, "")))))</f>
        <v/>
      </c>
      <c r="AU144" s="275"/>
      <c r="AV144" s="275"/>
      <c r="AW144" s="275"/>
      <c r="AX144" s="275"/>
      <c r="AY144" s="275"/>
      <c r="AZ144" s="178" t="str">
        <f>IF('DATA - Follow-Up'!AZ144="less driving",1,IF('DATA - Follow-Up'!AZ144="less driving (e.g. more carpooling, walking, cycling, taking public transit, etc.)",1,IF('DATA - Follow-Up'!AZ144="not changed",2,IF('DATA - Follow-Up'!AZ144="more driving",3,""))))</f>
        <v/>
      </c>
      <c r="BA144" s="178"/>
      <c r="BB144" s="178"/>
      <c r="BC144" s="178"/>
      <c r="BD144" s="178"/>
      <c r="BE144" s="178"/>
      <c r="BF144" s="178" t="str">
        <f>IF('DATA - Follow-Up'!BF144="decreased",1,IF('DATA - Follow-Up'!BF144="not changed",2,IF('DATA - Follow-Up'!BF144="increased",3, "")))</f>
        <v/>
      </c>
      <c r="BG144" s="178"/>
      <c r="BH144" s="178"/>
      <c r="BI144" s="178"/>
      <c r="BJ144" s="178"/>
      <c r="BK144" s="178"/>
      <c r="BL144" s="178"/>
      <c r="BM144" s="178"/>
      <c r="BN144" s="178"/>
      <c r="BO144" s="178"/>
      <c r="BP144" s="178"/>
      <c r="BQ144" s="312" t="str">
        <f>IF('DATA - Follow-Up'!BQ144="Yes",1,IF('DATA - Follow-Up'!BQ144="No",2, ""))</f>
        <v/>
      </c>
      <c r="BR144" s="273"/>
      <c r="BS144" s="180"/>
      <c r="BT144" s="180"/>
    </row>
    <row r="145" spans="1:72" s="132" customFormat="1" ht="15" x14ac:dyDescent="0.3">
      <c r="A145" s="148"/>
      <c r="B145" s="149"/>
      <c r="C145" s="236" t="str">
        <f t="shared" si="2"/>
        <v/>
      </c>
      <c r="D145" s="178" t="str">
        <f>IF('DATA - Follow-Up'!D145="","",'DATA - Follow-Up'!D145)</f>
        <v/>
      </c>
      <c r="E145" s="178" t="str">
        <f>IF('DATA - Follow-Up'!E145="","",'DATA - Follow-Up'!E145)</f>
        <v/>
      </c>
      <c r="F145" s="178" t="str">
        <f>IF('DATA - Follow-Up'!F145="","",'DATA - Follow-Up'!F145)</f>
        <v/>
      </c>
      <c r="G145" s="178" t="str">
        <f>IF('DATA - Follow-Up'!G145="Yes",1,IF('DATA - Follow-Up'!G145="No",2,IF('DATA - Follow-Up'!G145="Not Sure",3, "")))</f>
        <v/>
      </c>
      <c r="H145" s="178" t="str">
        <f>IF('DATA - Follow-Up'!H145="","",INDEX(Codes,MATCH('DATA - Follow-Up'!H145,Modes,0)))</f>
        <v/>
      </c>
      <c r="I145" s="275"/>
      <c r="J145" s="178" t="str">
        <f>IF('DATA - Follow-Up'!J145="","",INDEX(Codes,MATCH('DATA - Follow-Up'!J145,Modes,0)))</f>
        <v/>
      </c>
      <c r="K145" s="178"/>
      <c r="L145" s="178" t="str">
        <f>IF('DATA - Follow-Up'!L145=0,"",IF('DATA - Follow-Up'!L145="","",'DATA - Follow-Up'!L145))</f>
        <v/>
      </c>
      <c r="M145" s="178" t="str">
        <f>IF('DATA - Follow-Up'!M145="Yes",1,IF('DATA - Follow-Up'!M145="No",2, ""))</f>
        <v/>
      </c>
      <c r="N145" s="178" t="str">
        <f>IF('DATA - Follow-Up'!N145="Yes",1,IF('DATA - Follow-Up'!N145="No",2,""))</f>
        <v/>
      </c>
      <c r="O145" s="178" t="str">
        <f>IF('DATA - Follow-Up'!O145="Relaxed",1,IF('DATA - Follow-Up'!O145="Rushed",2,IF('DATA - Follow-Up'!O145="Happy",3,IF('DATA - Follow-Up'!O145="Frustrated",4,IF('DATA - Follow-Up'!O145="Other (please specify)",5,IF('DATA - Follow-Up'!O145="Other",5,""))))))</f>
        <v/>
      </c>
      <c r="P145" s="178"/>
      <c r="Q145" s="178" t="str">
        <f>IF('DATA - Follow-Up'!Q145="","",'DATA - Follow-Up'!Q145)</f>
        <v/>
      </c>
      <c r="R145" s="178" t="str">
        <f>IF('DATA - Follow-Up'!R145="Boy",1,IF('DATA - Follow-Up'!R145="Girl",2, ""))</f>
        <v/>
      </c>
      <c r="S145" s="178" t="str">
        <f>IF('DATA - Follow-Up'!Q145="","", 'DATA - Follow-Up'!S145)</f>
        <v/>
      </c>
      <c r="T145" s="178" t="str">
        <f>IF('DATA - Follow-Up'!T145="Less than 0.5km",1,IF('DATA - Follow-Up'!T145="0.51 to 1.59km",2,IF('DATA - Follow-Up'!T145="1.6 to 3km",3,IF('DATA - Follow-Up'!T145="Over 3km",4,""))))</f>
        <v/>
      </c>
      <c r="U145" s="178" t="str">
        <f>IF('DATA - Follow-Up'!U145="STRONGLY AGREE",1,IF('DATA - Follow-Up'!U145="AGREE",2,IF('DATA - Follow-Up'!U145="DISAGREE",3,IF('DATA - Follow-Up'!U145="STRONGLY DISAGREE",4,""))))</f>
        <v/>
      </c>
      <c r="V145" s="178" t="str">
        <f>IF('DATA - Follow-Up'!V145="Yes",1,IF('DATA - Follow-Up'!V145="No",2,""))</f>
        <v/>
      </c>
      <c r="W145" s="178"/>
      <c r="X145" s="178"/>
      <c r="Y145" s="178"/>
      <c r="Z145" s="178"/>
      <c r="AA145" s="178"/>
      <c r="AB145" s="178"/>
      <c r="AC145" s="178"/>
      <c r="AD145" s="178"/>
      <c r="AE145" s="178"/>
      <c r="AF145" s="178"/>
      <c r="AG145" s="178"/>
      <c r="AH145" s="178"/>
      <c r="AI145" s="178"/>
      <c r="AJ145" s="178"/>
      <c r="AK145" s="178"/>
      <c r="AL145" s="178"/>
      <c r="AM145" s="178"/>
      <c r="AN145" s="178"/>
      <c r="AO145" s="178"/>
      <c r="AP145" s="178"/>
      <c r="AQ145" s="178"/>
      <c r="AR145" s="178" t="str">
        <f>IF('DATA - Follow-Up'!AR145="Relaxed",1,IF('DATA - Follow-Up'!AR145="Rushed",2,IF('DATA - Follow-Up'!AR145="Happy",3,IF('DATA - Follow-Up'!AR145="Tired",4,""))))</f>
        <v/>
      </c>
      <c r="AS145" s="178" t="str">
        <f>IF('DATA - Follow-Up'!AS145="Relaxed",1,IF('DATA - Follow-Up'!AS145="Rushed",2,IF('DATA - Follow-Up'!AS145="Happy",3,IF('DATA - Follow-Up'!AS145="Tired",4,""))))</f>
        <v/>
      </c>
      <c r="AT145" s="178" t="str">
        <f>IF('DATA - Follow-Up'!AT145="less driving",1,IF('DATA - Follow-Up'!AT145="less driving (e.g. more carpooling, walking, cycling, taking public transit, etc.)",1,IF('DATA - Follow-Up'!AT145="not changed",2,IF('DATA - Follow-Up'!AT145="no changed",2,IF('DATA - Follow-Up'!AT145="more driving",3, "")))))</f>
        <v/>
      </c>
      <c r="AU145" s="275"/>
      <c r="AV145" s="275"/>
      <c r="AW145" s="275"/>
      <c r="AX145" s="275"/>
      <c r="AY145" s="275"/>
      <c r="AZ145" s="178" t="str">
        <f>IF('DATA - Follow-Up'!AZ145="less driving",1,IF('DATA - Follow-Up'!AZ145="less driving (e.g. more carpooling, walking, cycling, taking public transit, etc.)",1,IF('DATA - Follow-Up'!AZ145="not changed",2,IF('DATA - Follow-Up'!AZ145="more driving",3,""))))</f>
        <v/>
      </c>
      <c r="BA145" s="178"/>
      <c r="BB145" s="178"/>
      <c r="BC145" s="178"/>
      <c r="BD145" s="178"/>
      <c r="BE145" s="178"/>
      <c r="BF145" s="178" t="str">
        <f>IF('DATA - Follow-Up'!BF145="decreased",1,IF('DATA - Follow-Up'!BF145="not changed",2,IF('DATA - Follow-Up'!BF145="increased",3, "")))</f>
        <v/>
      </c>
      <c r="BG145" s="178"/>
      <c r="BH145" s="178"/>
      <c r="BI145" s="178"/>
      <c r="BJ145" s="178"/>
      <c r="BK145" s="178"/>
      <c r="BL145" s="178"/>
      <c r="BM145" s="178"/>
      <c r="BN145" s="178"/>
      <c r="BO145" s="178"/>
      <c r="BP145" s="178"/>
      <c r="BQ145" s="312" t="str">
        <f>IF('DATA - Follow-Up'!BQ145="Yes",1,IF('DATA - Follow-Up'!BQ145="No",2, ""))</f>
        <v/>
      </c>
      <c r="BR145" s="273"/>
      <c r="BS145" s="180"/>
      <c r="BT145" s="180"/>
    </row>
    <row r="146" spans="1:72" s="132" customFormat="1" ht="15" x14ac:dyDescent="0.3">
      <c r="A146" s="148"/>
      <c r="B146" s="149"/>
      <c r="C146" s="236" t="str">
        <f t="shared" si="2"/>
        <v/>
      </c>
      <c r="D146" s="178" t="str">
        <f>IF('DATA - Follow-Up'!D146="","",'DATA - Follow-Up'!D146)</f>
        <v/>
      </c>
      <c r="E146" s="178" t="str">
        <f>IF('DATA - Follow-Up'!E146="","",'DATA - Follow-Up'!E146)</f>
        <v/>
      </c>
      <c r="F146" s="178" t="str">
        <f>IF('DATA - Follow-Up'!F146="","",'DATA - Follow-Up'!F146)</f>
        <v/>
      </c>
      <c r="G146" s="178" t="str">
        <f>IF('DATA - Follow-Up'!G146="Yes",1,IF('DATA - Follow-Up'!G146="No",2,IF('DATA - Follow-Up'!G146="Not Sure",3, "")))</f>
        <v/>
      </c>
      <c r="H146" s="178" t="str">
        <f>IF('DATA - Follow-Up'!H146="","",INDEX(Codes,MATCH('DATA - Follow-Up'!H146,Modes,0)))</f>
        <v/>
      </c>
      <c r="I146" s="275"/>
      <c r="J146" s="178" t="str">
        <f>IF('DATA - Follow-Up'!J146="","",INDEX(Codes,MATCH('DATA - Follow-Up'!J146,Modes,0)))</f>
        <v/>
      </c>
      <c r="K146" s="178"/>
      <c r="L146" s="178" t="str">
        <f>IF('DATA - Follow-Up'!L146=0,"",IF('DATA - Follow-Up'!L146="","",'DATA - Follow-Up'!L146))</f>
        <v/>
      </c>
      <c r="M146" s="178" t="str">
        <f>IF('DATA - Follow-Up'!M146="Yes",1,IF('DATA - Follow-Up'!M146="No",2, ""))</f>
        <v/>
      </c>
      <c r="N146" s="178" t="str">
        <f>IF('DATA - Follow-Up'!N146="Yes",1,IF('DATA - Follow-Up'!N146="No",2,""))</f>
        <v/>
      </c>
      <c r="O146" s="178" t="str">
        <f>IF('DATA - Follow-Up'!O146="Relaxed",1,IF('DATA - Follow-Up'!O146="Rushed",2,IF('DATA - Follow-Up'!O146="Happy",3,IF('DATA - Follow-Up'!O146="Frustrated",4,IF('DATA - Follow-Up'!O146="Other (please specify)",5,IF('DATA - Follow-Up'!O146="Other",5,""))))))</f>
        <v/>
      </c>
      <c r="P146" s="178"/>
      <c r="Q146" s="178" t="str">
        <f>IF('DATA - Follow-Up'!Q146="","",'DATA - Follow-Up'!Q146)</f>
        <v/>
      </c>
      <c r="R146" s="178" t="str">
        <f>IF('DATA - Follow-Up'!R146="Boy",1,IF('DATA - Follow-Up'!R146="Girl",2, ""))</f>
        <v/>
      </c>
      <c r="S146" s="178" t="str">
        <f>IF('DATA - Follow-Up'!Q146="","", 'DATA - Follow-Up'!S146)</f>
        <v/>
      </c>
      <c r="T146" s="178" t="str">
        <f>IF('DATA - Follow-Up'!T146="Less than 0.5km",1,IF('DATA - Follow-Up'!T146="0.51 to 1.59km",2,IF('DATA - Follow-Up'!T146="1.6 to 3km",3,IF('DATA - Follow-Up'!T146="Over 3km",4,""))))</f>
        <v/>
      </c>
      <c r="U146" s="178" t="str">
        <f>IF('DATA - Follow-Up'!U146="STRONGLY AGREE",1,IF('DATA - Follow-Up'!U146="AGREE",2,IF('DATA - Follow-Up'!U146="DISAGREE",3,IF('DATA - Follow-Up'!U146="STRONGLY DISAGREE",4,""))))</f>
        <v/>
      </c>
      <c r="V146" s="178" t="str">
        <f>IF('DATA - Follow-Up'!V146="Yes",1,IF('DATA - Follow-Up'!V146="No",2,""))</f>
        <v/>
      </c>
      <c r="W146" s="178"/>
      <c r="X146" s="178"/>
      <c r="Y146" s="178"/>
      <c r="Z146" s="178"/>
      <c r="AA146" s="178"/>
      <c r="AB146" s="178"/>
      <c r="AC146" s="178"/>
      <c r="AD146" s="178"/>
      <c r="AE146" s="178"/>
      <c r="AF146" s="178"/>
      <c r="AG146" s="178"/>
      <c r="AH146" s="178"/>
      <c r="AI146" s="178"/>
      <c r="AJ146" s="178"/>
      <c r="AK146" s="178"/>
      <c r="AL146" s="178"/>
      <c r="AM146" s="178"/>
      <c r="AN146" s="178"/>
      <c r="AO146" s="178"/>
      <c r="AP146" s="178"/>
      <c r="AQ146" s="178"/>
      <c r="AR146" s="178" t="str">
        <f>IF('DATA - Follow-Up'!AR146="Relaxed",1,IF('DATA - Follow-Up'!AR146="Rushed",2,IF('DATA - Follow-Up'!AR146="Happy",3,IF('DATA - Follow-Up'!AR146="Tired",4,""))))</f>
        <v/>
      </c>
      <c r="AS146" s="178" t="str">
        <f>IF('DATA - Follow-Up'!AS146="Relaxed",1,IF('DATA - Follow-Up'!AS146="Rushed",2,IF('DATA - Follow-Up'!AS146="Happy",3,IF('DATA - Follow-Up'!AS146="Tired",4,""))))</f>
        <v/>
      </c>
      <c r="AT146" s="178" t="str">
        <f>IF('DATA - Follow-Up'!AT146="less driving",1,IF('DATA - Follow-Up'!AT146="less driving (e.g. more carpooling, walking, cycling, taking public transit, etc.)",1,IF('DATA - Follow-Up'!AT146="not changed",2,IF('DATA - Follow-Up'!AT146="no changed",2,IF('DATA - Follow-Up'!AT146="more driving",3, "")))))</f>
        <v/>
      </c>
      <c r="AU146" s="275"/>
      <c r="AV146" s="275"/>
      <c r="AW146" s="275"/>
      <c r="AX146" s="275"/>
      <c r="AY146" s="275"/>
      <c r="AZ146" s="178" t="str">
        <f>IF('DATA - Follow-Up'!AZ146="less driving",1,IF('DATA - Follow-Up'!AZ146="less driving (e.g. more carpooling, walking, cycling, taking public transit, etc.)",1,IF('DATA - Follow-Up'!AZ146="not changed",2,IF('DATA - Follow-Up'!AZ146="more driving",3,""))))</f>
        <v/>
      </c>
      <c r="BA146" s="178"/>
      <c r="BB146" s="178"/>
      <c r="BC146" s="178"/>
      <c r="BD146" s="178"/>
      <c r="BE146" s="178"/>
      <c r="BF146" s="178" t="str">
        <f>IF('DATA - Follow-Up'!BF146="decreased",1,IF('DATA - Follow-Up'!BF146="not changed",2,IF('DATA - Follow-Up'!BF146="increased",3, "")))</f>
        <v/>
      </c>
      <c r="BG146" s="178"/>
      <c r="BH146" s="178"/>
      <c r="BI146" s="178"/>
      <c r="BJ146" s="178"/>
      <c r="BK146" s="178"/>
      <c r="BL146" s="178"/>
      <c r="BM146" s="178"/>
      <c r="BN146" s="178"/>
      <c r="BO146" s="178"/>
      <c r="BP146" s="178"/>
      <c r="BQ146" s="312" t="str">
        <f>IF('DATA - Follow-Up'!BQ146="Yes",1,IF('DATA - Follow-Up'!BQ146="No",2, ""))</f>
        <v/>
      </c>
      <c r="BR146" s="273"/>
      <c r="BS146" s="180"/>
      <c r="BT146" s="180"/>
    </row>
    <row r="147" spans="1:72" s="132" customFormat="1" ht="15" x14ac:dyDescent="0.3">
      <c r="A147" s="148"/>
      <c r="B147" s="149"/>
      <c r="C147" s="236" t="str">
        <f t="shared" si="2"/>
        <v/>
      </c>
      <c r="D147" s="178" t="str">
        <f>IF('DATA - Follow-Up'!D147="","",'DATA - Follow-Up'!D147)</f>
        <v/>
      </c>
      <c r="E147" s="178" t="str">
        <f>IF('DATA - Follow-Up'!E147="","",'DATA - Follow-Up'!E147)</f>
        <v/>
      </c>
      <c r="F147" s="178" t="str">
        <f>IF('DATA - Follow-Up'!F147="","",'DATA - Follow-Up'!F147)</f>
        <v/>
      </c>
      <c r="G147" s="178" t="str">
        <f>IF('DATA - Follow-Up'!G147="Yes",1,IF('DATA - Follow-Up'!G147="No",2,IF('DATA - Follow-Up'!G147="Not Sure",3, "")))</f>
        <v/>
      </c>
      <c r="H147" s="178" t="str">
        <f>IF('DATA - Follow-Up'!H147="","",INDEX(Codes,MATCH('DATA - Follow-Up'!H147,Modes,0)))</f>
        <v/>
      </c>
      <c r="I147" s="275"/>
      <c r="J147" s="178" t="str">
        <f>IF('DATA - Follow-Up'!J147="","",INDEX(Codes,MATCH('DATA - Follow-Up'!J147,Modes,0)))</f>
        <v/>
      </c>
      <c r="K147" s="178"/>
      <c r="L147" s="178" t="str">
        <f>IF('DATA - Follow-Up'!L147=0,"",IF('DATA - Follow-Up'!L147="","",'DATA - Follow-Up'!L147))</f>
        <v/>
      </c>
      <c r="M147" s="178" t="str">
        <f>IF('DATA - Follow-Up'!M147="Yes",1,IF('DATA - Follow-Up'!M147="No",2, ""))</f>
        <v/>
      </c>
      <c r="N147" s="178" t="str">
        <f>IF('DATA - Follow-Up'!N147="Yes",1,IF('DATA - Follow-Up'!N147="No",2,""))</f>
        <v/>
      </c>
      <c r="O147" s="178" t="str">
        <f>IF('DATA - Follow-Up'!O147="Relaxed",1,IF('DATA - Follow-Up'!O147="Rushed",2,IF('DATA - Follow-Up'!O147="Happy",3,IF('DATA - Follow-Up'!O147="Frustrated",4,IF('DATA - Follow-Up'!O147="Other (please specify)",5,IF('DATA - Follow-Up'!O147="Other",5,""))))))</f>
        <v/>
      </c>
      <c r="P147" s="178"/>
      <c r="Q147" s="178" t="str">
        <f>IF('DATA - Follow-Up'!Q147="","",'DATA - Follow-Up'!Q147)</f>
        <v/>
      </c>
      <c r="R147" s="178" t="str">
        <f>IF('DATA - Follow-Up'!R147="Boy",1,IF('DATA - Follow-Up'!R147="Girl",2, ""))</f>
        <v/>
      </c>
      <c r="S147" s="178" t="str">
        <f>IF('DATA - Follow-Up'!Q147="","", 'DATA - Follow-Up'!S147)</f>
        <v/>
      </c>
      <c r="T147" s="178" t="str">
        <f>IF('DATA - Follow-Up'!T147="Less than 0.5km",1,IF('DATA - Follow-Up'!T147="0.51 to 1.59km",2,IF('DATA - Follow-Up'!T147="1.6 to 3km",3,IF('DATA - Follow-Up'!T147="Over 3km",4,""))))</f>
        <v/>
      </c>
      <c r="U147" s="178" t="str">
        <f>IF('DATA - Follow-Up'!U147="STRONGLY AGREE",1,IF('DATA - Follow-Up'!U147="AGREE",2,IF('DATA - Follow-Up'!U147="DISAGREE",3,IF('DATA - Follow-Up'!U147="STRONGLY DISAGREE",4,""))))</f>
        <v/>
      </c>
      <c r="V147" s="178" t="str">
        <f>IF('DATA - Follow-Up'!V147="Yes",1,IF('DATA - Follow-Up'!V147="No",2,""))</f>
        <v/>
      </c>
      <c r="W147" s="178"/>
      <c r="X147" s="178"/>
      <c r="Y147" s="178"/>
      <c r="Z147" s="178"/>
      <c r="AA147" s="178"/>
      <c r="AB147" s="178"/>
      <c r="AC147" s="178"/>
      <c r="AD147" s="178"/>
      <c r="AE147" s="178"/>
      <c r="AF147" s="178"/>
      <c r="AG147" s="178"/>
      <c r="AH147" s="178"/>
      <c r="AI147" s="178"/>
      <c r="AJ147" s="178"/>
      <c r="AK147" s="178"/>
      <c r="AL147" s="178"/>
      <c r="AM147" s="178"/>
      <c r="AN147" s="178"/>
      <c r="AO147" s="178"/>
      <c r="AP147" s="178"/>
      <c r="AQ147" s="178"/>
      <c r="AR147" s="178" t="str">
        <f>IF('DATA - Follow-Up'!AR147="Relaxed",1,IF('DATA - Follow-Up'!AR147="Rushed",2,IF('DATA - Follow-Up'!AR147="Happy",3,IF('DATA - Follow-Up'!AR147="Tired",4,""))))</f>
        <v/>
      </c>
      <c r="AS147" s="178" t="str">
        <f>IF('DATA - Follow-Up'!AS147="Relaxed",1,IF('DATA - Follow-Up'!AS147="Rushed",2,IF('DATA - Follow-Up'!AS147="Happy",3,IF('DATA - Follow-Up'!AS147="Tired",4,""))))</f>
        <v/>
      </c>
      <c r="AT147" s="178" t="str">
        <f>IF('DATA - Follow-Up'!AT147="less driving",1,IF('DATA - Follow-Up'!AT147="less driving (e.g. more carpooling, walking, cycling, taking public transit, etc.)",1,IF('DATA - Follow-Up'!AT147="not changed",2,IF('DATA - Follow-Up'!AT147="no changed",2,IF('DATA - Follow-Up'!AT147="more driving",3, "")))))</f>
        <v/>
      </c>
      <c r="AU147" s="275"/>
      <c r="AV147" s="275"/>
      <c r="AW147" s="275"/>
      <c r="AX147" s="275"/>
      <c r="AY147" s="275"/>
      <c r="AZ147" s="178" t="str">
        <f>IF('DATA - Follow-Up'!AZ147="less driving",1,IF('DATA - Follow-Up'!AZ147="less driving (e.g. more carpooling, walking, cycling, taking public transit, etc.)",1,IF('DATA - Follow-Up'!AZ147="not changed",2,IF('DATA - Follow-Up'!AZ147="more driving",3,""))))</f>
        <v/>
      </c>
      <c r="BA147" s="178"/>
      <c r="BB147" s="178"/>
      <c r="BC147" s="178"/>
      <c r="BD147" s="178"/>
      <c r="BE147" s="178"/>
      <c r="BF147" s="178" t="str">
        <f>IF('DATA - Follow-Up'!BF147="decreased",1,IF('DATA - Follow-Up'!BF147="not changed",2,IF('DATA - Follow-Up'!BF147="increased",3, "")))</f>
        <v/>
      </c>
      <c r="BG147" s="178"/>
      <c r="BH147" s="178"/>
      <c r="BI147" s="178"/>
      <c r="BJ147" s="178"/>
      <c r="BK147" s="178"/>
      <c r="BL147" s="178"/>
      <c r="BM147" s="178"/>
      <c r="BN147" s="178"/>
      <c r="BO147" s="178"/>
      <c r="BP147" s="178"/>
      <c r="BQ147" s="312" t="str">
        <f>IF('DATA - Follow-Up'!BQ147="Yes",1,IF('DATA - Follow-Up'!BQ147="No",2, ""))</f>
        <v/>
      </c>
      <c r="BR147" s="273"/>
      <c r="BS147" s="180"/>
      <c r="BT147" s="180"/>
    </row>
    <row r="148" spans="1:72" s="132" customFormat="1" ht="15" x14ac:dyDescent="0.3">
      <c r="A148" s="148"/>
      <c r="B148" s="149"/>
      <c r="C148" s="236" t="str">
        <f t="shared" si="2"/>
        <v/>
      </c>
      <c r="D148" s="178" t="str">
        <f>IF('DATA - Follow-Up'!D148="","",'DATA - Follow-Up'!D148)</f>
        <v/>
      </c>
      <c r="E148" s="178" t="str">
        <f>IF('DATA - Follow-Up'!E148="","",'DATA - Follow-Up'!E148)</f>
        <v/>
      </c>
      <c r="F148" s="178" t="str">
        <f>IF('DATA - Follow-Up'!F148="","",'DATA - Follow-Up'!F148)</f>
        <v/>
      </c>
      <c r="G148" s="178" t="str">
        <f>IF('DATA - Follow-Up'!G148="Yes",1,IF('DATA - Follow-Up'!G148="No",2,IF('DATA - Follow-Up'!G148="Not Sure",3, "")))</f>
        <v/>
      </c>
      <c r="H148" s="178" t="str">
        <f>IF('DATA - Follow-Up'!H148="","",INDEX(Codes,MATCH('DATA - Follow-Up'!H148,Modes,0)))</f>
        <v/>
      </c>
      <c r="I148" s="275"/>
      <c r="J148" s="178" t="str">
        <f>IF('DATA - Follow-Up'!J148="","",INDEX(Codes,MATCH('DATA - Follow-Up'!J148,Modes,0)))</f>
        <v/>
      </c>
      <c r="K148" s="178"/>
      <c r="L148" s="178" t="str">
        <f>IF('DATA - Follow-Up'!L148=0,"",IF('DATA - Follow-Up'!L148="","",'DATA - Follow-Up'!L148))</f>
        <v/>
      </c>
      <c r="M148" s="178" t="str">
        <f>IF('DATA - Follow-Up'!M148="Yes",1,IF('DATA - Follow-Up'!M148="No",2, ""))</f>
        <v/>
      </c>
      <c r="N148" s="178" t="str">
        <f>IF('DATA - Follow-Up'!N148="Yes",1,IF('DATA - Follow-Up'!N148="No",2,""))</f>
        <v/>
      </c>
      <c r="O148" s="178" t="str">
        <f>IF('DATA - Follow-Up'!O148="Relaxed",1,IF('DATA - Follow-Up'!O148="Rushed",2,IF('DATA - Follow-Up'!O148="Happy",3,IF('DATA - Follow-Up'!O148="Frustrated",4,IF('DATA - Follow-Up'!O148="Other (please specify)",5,IF('DATA - Follow-Up'!O148="Other",5,""))))))</f>
        <v/>
      </c>
      <c r="P148" s="178"/>
      <c r="Q148" s="178" t="str">
        <f>IF('DATA - Follow-Up'!Q148="","",'DATA - Follow-Up'!Q148)</f>
        <v/>
      </c>
      <c r="R148" s="178" t="str">
        <f>IF('DATA - Follow-Up'!R148="Boy",1,IF('DATA - Follow-Up'!R148="Girl",2, ""))</f>
        <v/>
      </c>
      <c r="S148" s="178" t="str">
        <f>IF('DATA - Follow-Up'!Q148="","", 'DATA - Follow-Up'!S148)</f>
        <v/>
      </c>
      <c r="T148" s="178" t="str">
        <f>IF('DATA - Follow-Up'!T148="Less than 0.5km",1,IF('DATA - Follow-Up'!T148="0.51 to 1.59km",2,IF('DATA - Follow-Up'!T148="1.6 to 3km",3,IF('DATA - Follow-Up'!T148="Over 3km",4,""))))</f>
        <v/>
      </c>
      <c r="U148" s="178" t="str">
        <f>IF('DATA - Follow-Up'!U148="STRONGLY AGREE",1,IF('DATA - Follow-Up'!U148="AGREE",2,IF('DATA - Follow-Up'!U148="DISAGREE",3,IF('DATA - Follow-Up'!U148="STRONGLY DISAGREE",4,""))))</f>
        <v/>
      </c>
      <c r="V148" s="178" t="str">
        <f>IF('DATA - Follow-Up'!V148="Yes",1,IF('DATA - Follow-Up'!V148="No",2,""))</f>
        <v/>
      </c>
      <c r="W148" s="178"/>
      <c r="X148" s="178"/>
      <c r="Y148" s="178"/>
      <c r="Z148" s="178"/>
      <c r="AA148" s="178"/>
      <c r="AB148" s="178"/>
      <c r="AC148" s="178"/>
      <c r="AD148" s="178"/>
      <c r="AE148" s="178"/>
      <c r="AF148" s="178"/>
      <c r="AG148" s="178"/>
      <c r="AH148" s="178"/>
      <c r="AI148" s="178"/>
      <c r="AJ148" s="178"/>
      <c r="AK148" s="178"/>
      <c r="AL148" s="178"/>
      <c r="AM148" s="178"/>
      <c r="AN148" s="178"/>
      <c r="AO148" s="178"/>
      <c r="AP148" s="178"/>
      <c r="AQ148" s="178"/>
      <c r="AR148" s="178" t="str">
        <f>IF('DATA - Follow-Up'!AR148="Relaxed",1,IF('DATA - Follow-Up'!AR148="Rushed",2,IF('DATA - Follow-Up'!AR148="Happy",3,IF('DATA - Follow-Up'!AR148="Tired",4,""))))</f>
        <v/>
      </c>
      <c r="AS148" s="178" t="str">
        <f>IF('DATA - Follow-Up'!AS148="Relaxed",1,IF('DATA - Follow-Up'!AS148="Rushed",2,IF('DATA - Follow-Up'!AS148="Happy",3,IF('DATA - Follow-Up'!AS148="Tired",4,""))))</f>
        <v/>
      </c>
      <c r="AT148" s="178" t="str">
        <f>IF('DATA - Follow-Up'!AT148="less driving",1,IF('DATA - Follow-Up'!AT148="less driving (e.g. more carpooling, walking, cycling, taking public transit, etc.)",1,IF('DATA - Follow-Up'!AT148="not changed",2,IF('DATA - Follow-Up'!AT148="no changed",2,IF('DATA - Follow-Up'!AT148="more driving",3, "")))))</f>
        <v/>
      </c>
      <c r="AU148" s="275"/>
      <c r="AV148" s="275"/>
      <c r="AW148" s="275"/>
      <c r="AX148" s="275"/>
      <c r="AY148" s="275"/>
      <c r="AZ148" s="178" t="str">
        <f>IF('DATA - Follow-Up'!AZ148="less driving",1,IF('DATA - Follow-Up'!AZ148="less driving (e.g. more carpooling, walking, cycling, taking public transit, etc.)",1,IF('DATA - Follow-Up'!AZ148="not changed",2,IF('DATA - Follow-Up'!AZ148="more driving",3,""))))</f>
        <v/>
      </c>
      <c r="BA148" s="178"/>
      <c r="BB148" s="178"/>
      <c r="BC148" s="178"/>
      <c r="BD148" s="178"/>
      <c r="BE148" s="178"/>
      <c r="BF148" s="178" t="str">
        <f>IF('DATA - Follow-Up'!BF148="decreased",1,IF('DATA - Follow-Up'!BF148="not changed",2,IF('DATA - Follow-Up'!BF148="increased",3, "")))</f>
        <v/>
      </c>
      <c r="BG148" s="178"/>
      <c r="BH148" s="178"/>
      <c r="BI148" s="178"/>
      <c r="BJ148" s="178"/>
      <c r="BK148" s="178"/>
      <c r="BL148" s="178"/>
      <c r="BM148" s="178"/>
      <c r="BN148" s="178"/>
      <c r="BO148" s="178"/>
      <c r="BP148" s="178"/>
      <c r="BQ148" s="312" t="str">
        <f>IF('DATA - Follow-Up'!BQ148="Yes",1,IF('DATA - Follow-Up'!BQ148="No",2, ""))</f>
        <v/>
      </c>
      <c r="BR148" s="273"/>
      <c r="BS148" s="180"/>
      <c r="BT148" s="180"/>
    </row>
    <row r="149" spans="1:72" s="132" customFormat="1" ht="15" x14ac:dyDescent="0.3">
      <c r="A149" s="148"/>
      <c r="B149" s="149"/>
      <c r="C149" s="236" t="str">
        <f t="shared" si="2"/>
        <v/>
      </c>
      <c r="D149" s="178" t="str">
        <f>IF('DATA - Follow-Up'!D149="","",'DATA - Follow-Up'!D149)</f>
        <v/>
      </c>
      <c r="E149" s="178" t="str">
        <f>IF('DATA - Follow-Up'!E149="","",'DATA - Follow-Up'!E149)</f>
        <v/>
      </c>
      <c r="F149" s="178" t="str">
        <f>IF('DATA - Follow-Up'!F149="","",'DATA - Follow-Up'!F149)</f>
        <v/>
      </c>
      <c r="G149" s="178" t="str">
        <f>IF('DATA - Follow-Up'!G149="Yes",1,IF('DATA - Follow-Up'!G149="No",2,IF('DATA - Follow-Up'!G149="Not Sure",3, "")))</f>
        <v/>
      </c>
      <c r="H149" s="178" t="str">
        <f>IF('DATA - Follow-Up'!H149="","",INDEX(Codes,MATCH('DATA - Follow-Up'!H149,Modes,0)))</f>
        <v/>
      </c>
      <c r="I149" s="275"/>
      <c r="J149" s="178" t="str">
        <f>IF('DATA - Follow-Up'!J149="","",INDEX(Codes,MATCH('DATA - Follow-Up'!J149,Modes,0)))</f>
        <v/>
      </c>
      <c r="K149" s="178"/>
      <c r="L149" s="178" t="str">
        <f>IF('DATA - Follow-Up'!L149=0,"",IF('DATA - Follow-Up'!L149="","",'DATA - Follow-Up'!L149))</f>
        <v/>
      </c>
      <c r="M149" s="178" t="str">
        <f>IF('DATA - Follow-Up'!M149="Yes",1,IF('DATA - Follow-Up'!M149="No",2, ""))</f>
        <v/>
      </c>
      <c r="N149" s="178" t="str">
        <f>IF('DATA - Follow-Up'!N149="Yes",1,IF('DATA - Follow-Up'!N149="No",2,""))</f>
        <v/>
      </c>
      <c r="O149" s="178" t="str">
        <f>IF('DATA - Follow-Up'!O149="Relaxed",1,IF('DATA - Follow-Up'!O149="Rushed",2,IF('DATA - Follow-Up'!O149="Happy",3,IF('DATA - Follow-Up'!O149="Frustrated",4,IF('DATA - Follow-Up'!O149="Other (please specify)",5,IF('DATA - Follow-Up'!O149="Other",5,""))))))</f>
        <v/>
      </c>
      <c r="P149" s="178"/>
      <c r="Q149" s="178" t="str">
        <f>IF('DATA - Follow-Up'!Q149="","",'DATA - Follow-Up'!Q149)</f>
        <v/>
      </c>
      <c r="R149" s="178" t="str">
        <f>IF('DATA - Follow-Up'!R149="Boy",1,IF('DATA - Follow-Up'!R149="Girl",2, ""))</f>
        <v/>
      </c>
      <c r="S149" s="178" t="str">
        <f>IF('DATA - Follow-Up'!Q149="","", 'DATA - Follow-Up'!S149)</f>
        <v/>
      </c>
      <c r="T149" s="178" t="str">
        <f>IF('DATA - Follow-Up'!T149="Less than 0.5km",1,IF('DATA - Follow-Up'!T149="0.51 to 1.59km",2,IF('DATA - Follow-Up'!T149="1.6 to 3km",3,IF('DATA - Follow-Up'!T149="Over 3km",4,""))))</f>
        <v/>
      </c>
      <c r="U149" s="178" t="str">
        <f>IF('DATA - Follow-Up'!U149="STRONGLY AGREE",1,IF('DATA - Follow-Up'!U149="AGREE",2,IF('DATA - Follow-Up'!U149="DISAGREE",3,IF('DATA - Follow-Up'!U149="STRONGLY DISAGREE",4,""))))</f>
        <v/>
      </c>
      <c r="V149" s="178" t="str">
        <f>IF('DATA - Follow-Up'!V149="Yes",1,IF('DATA - Follow-Up'!V149="No",2,""))</f>
        <v/>
      </c>
      <c r="W149" s="178"/>
      <c r="X149" s="178"/>
      <c r="Y149" s="178"/>
      <c r="Z149" s="178"/>
      <c r="AA149" s="178"/>
      <c r="AB149" s="178"/>
      <c r="AC149" s="178"/>
      <c r="AD149" s="178"/>
      <c r="AE149" s="178"/>
      <c r="AF149" s="178"/>
      <c r="AG149" s="178"/>
      <c r="AH149" s="178"/>
      <c r="AI149" s="178"/>
      <c r="AJ149" s="178"/>
      <c r="AK149" s="178"/>
      <c r="AL149" s="178"/>
      <c r="AM149" s="178"/>
      <c r="AN149" s="178"/>
      <c r="AO149" s="178"/>
      <c r="AP149" s="178"/>
      <c r="AQ149" s="178"/>
      <c r="AR149" s="178" t="str">
        <f>IF('DATA - Follow-Up'!AR149="Relaxed",1,IF('DATA - Follow-Up'!AR149="Rushed",2,IF('DATA - Follow-Up'!AR149="Happy",3,IF('DATA - Follow-Up'!AR149="Tired",4,""))))</f>
        <v/>
      </c>
      <c r="AS149" s="178" t="str">
        <f>IF('DATA - Follow-Up'!AS149="Relaxed",1,IF('DATA - Follow-Up'!AS149="Rushed",2,IF('DATA - Follow-Up'!AS149="Happy",3,IF('DATA - Follow-Up'!AS149="Tired",4,""))))</f>
        <v/>
      </c>
      <c r="AT149" s="178" t="str">
        <f>IF('DATA - Follow-Up'!AT149="less driving",1,IF('DATA - Follow-Up'!AT149="less driving (e.g. more carpooling, walking, cycling, taking public transit, etc.)",1,IF('DATA - Follow-Up'!AT149="not changed",2,IF('DATA - Follow-Up'!AT149="no changed",2,IF('DATA - Follow-Up'!AT149="more driving",3, "")))))</f>
        <v/>
      </c>
      <c r="AU149" s="275"/>
      <c r="AV149" s="275"/>
      <c r="AW149" s="275"/>
      <c r="AX149" s="275"/>
      <c r="AY149" s="275"/>
      <c r="AZ149" s="178" t="str">
        <f>IF('DATA - Follow-Up'!AZ149="less driving",1,IF('DATA - Follow-Up'!AZ149="less driving (e.g. more carpooling, walking, cycling, taking public transit, etc.)",1,IF('DATA - Follow-Up'!AZ149="not changed",2,IF('DATA - Follow-Up'!AZ149="more driving",3,""))))</f>
        <v/>
      </c>
      <c r="BA149" s="178"/>
      <c r="BB149" s="178"/>
      <c r="BC149" s="178"/>
      <c r="BD149" s="178"/>
      <c r="BE149" s="178"/>
      <c r="BF149" s="178" t="str">
        <f>IF('DATA - Follow-Up'!BF149="decreased",1,IF('DATA - Follow-Up'!BF149="not changed",2,IF('DATA - Follow-Up'!BF149="increased",3, "")))</f>
        <v/>
      </c>
      <c r="BG149" s="178"/>
      <c r="BH149" s="178"/>
      <c r="BI149" s="178"/>
      <c r="BJ149" s="178"/>
      <c r="BK149" s="178"/>
      <c r="BL149" s="178"/>
      <c r="BM149" s="178"/>
      <c r="BN149" s="178"/>
      <c r="BO149" s="178"/>
      <c r="BP149" s="178"/>
      <c r="BQ149" s="312" t="str">
        <f>IF('DATA - Follow-Up'!BQ149="Yes",1,IF('DATA - Follow-Up'!BQ149="No",2, ""))</f>
        <v/>
      </c>
      <c r="BR149" s="273"/>
      <c r="BS149" s="180"/>
      <c r="BT149" s="180"/>
    </row>
    <row r="150" spans="1:72" s="132" customFormat="1" ht="15" x14ac:dyDescent="0.3">
      <c r="A150" s="148"/>
      <c r="B150" s="149"/>
      <c r="C150" s="236" t="str">
        <f t="shared" si="2"/>
        <v/>
      </c>
      <c r="D150" s="178" t="str">
        <f>IF('DATA - Follow-Up'!D150="","",'DATA - Follow-Up'!D150)</f>
        <v/>
      </c>
      <c r="E150" s="178" t="str">
        <f>IF('DATA - Follow-Up'!E150="","",'DATA - Follow-Up'!E150)</f>
        <v/>
      </c>
      <c r="F150" s="178" t="str">
        <f>IF('DATA - Follow-Up'!F150="","",'DATA - Follow-Up'!F150)</f>
        <v/>
      </c>
      <c r="G150" s="178" t="str">
        <f>IF('DATA - Follow-Up'!G150="Yes",1,IF('DATA - Follow-Up'!G150="No",2,IF('DATA - Follow-Up'!G150="Not Sure",3, "")))</f>
        <v/>
      </c>
      <c r="H150" s="178" t="str">
        <f>IF('DATA - Follow-Up'!H150="","",INDEX(Codes,MATCH('DATA - Follow-Up'!H150,Modes,0)))</f>
        <v/>
      </c>
      <c r="I150" s="275"/>
      <c r="J150" s="178" t="str">
        <f>IF('DATA - Follow-Up'!J150="","",INDEX(Codes,MATCH('DATA - Follow-Up'!J150,Modes,0)))</f>
        <v/>
      </c>
      <c r="K150" s="178"/>
      <c r="L150" s="178" t="str">
        <f>IF('DATA - Follow-Up'!L150=0,"",IF('DATA - Follow-Up'!L150="","",'DATA - Follow-Up'!L150))</f>
        <v/>
      </c>
      <c r="M150" s="178" t="str">
        <f>IF('DATA - Follow-Up'!M150="Yes",1,IF('DATA - Follow-Up'!M150="No",2, ""))</f>
        <v/>
      </c>
      <c r="N150" s="178" t="str">
        <f>IF('DATA - Follow-Up'!N150="Yes",1,IF('DATA - Follow-Up'!N150="No",2,""))</f>
        <v/>
      </c>
      <c r="O150" s="178" t="str">
        <f>IF('DATA - Follow-Up'!O150="Relaxed",1,IF('DATA - Follow-Up'!O150="Rushed",2,IF('DATA - Follow-Up'!O150="Happy",3,IF('DATA - Follow-Up'!O150="Frustrated",4,IF('DATA - Follow-Up'!O150="Other (please specify)",5,IF('DATA - Follow-Up'!O150="Other",5,""))))))</f>
        <v/>
      </c>
      <c r="P150" s="178"/>
      <c r="Q150" s="178" t="str">
        <f>IF('DATA - Follow-Up'!Q150="","",'DATA - Follow-Up'!Q150)</f>
        <v/>
      </c>
      <c r="R150" s="178" t="str">
        <f>IF('DATA - Follow-Up'!R150="Boy",1,IF('DATA - Follow-Up'!R150="Girl",2, ""))</f>
        <v/>
      </c>
      <c r="S150" s="178" t="str">
        <f>IF('DATA - Follow-Up'!Q150="","", 'DATA - Follow-Up'!S150)</f>
        <v/>
      </c>
      <c r="T150" s="178" t="str">
        <f>IF('DATA - Follow-Up'!T150="Less than 0.5km",1,IF('DATA - Follow-Up'!T150="0.51 to 1.59km",2,IF('DATA - Follow-Up'!T150="1.6 to 3km",3,IF('DATA - Follow-Up'!T150="Over 3km",4,""))))</f>
        <v/>
      </c>
      <c r="U150" s="178" t="str">
        <f>IF('DATA - Follow-Up'!U150="STRONGLY AGREE",1,IF('DATA - Follow-Up'!U150="AGREE",2,IF('DATA - Follow-Up'!U150="DISAGREE",3,IF('DATA - Follow-Up'!U150="STRONGLY DISAGREE",4,""))))</f>
        <v/>
      </c>
      <c r="V150" s="178" t="str">
        <f>IF('DATA - Follow-Up'!V150="Yes",1,IF('DATA - Follow-Up'!V150="No",2,""))</f>
        <v/>
      </c>
      <c r="W150" s="178"/>
      <c r="X150" s="178"/>
      <c r="Y150" s="178"/>
      <c r="Z150" s="178"/>
      <c r="AA150" s="178"/>
      <c r="AB150" s="178"/>
      <c r="AC150" s="178"/>
      <c r="AD150" s="178"/>
      <c r="AE150" s="178"/>
      <c r="AF150" s="178"/>
      <c r="AG150" s="178"/>
      <c r="AH150" s="178"/>
      <c r="AI150" s="178"/>
      <c r="AJ150" s="178"/>
      <c r="AK150" s="178"/>
      <c r="AL150" s="178"/>
      <c r="AM150" s="178"/>
      <c r="AN150" s="178"/>
      <c r="AO150" s="178"/>
      <c r="AP150" s="178"/>
      <c r="AQ150" s="178"/>
      <c r="AR150" s="178" t="str">
        <f>IF('DATA - Follow-Up'!AR150="Relaxed",1,IF('DATA - Follow-Up'!AR150="Rushed",2,IF('DATA - Follow-Up'!AR150="Happy",3,IF('DATA - Follow-Up'!AR150="Tired",4,""))))</f>
        <v/>
      </c>
      <c r="AS150" s="178" t="str">
        <f>IF('DATA - Follow-Up'!AS150="Relaxed",1,IF('DATA - Follow-Up'!AS150="Rushed",2,IF('DATA - Follow-Up'!AS150="Happy",3,IF('DATA - Follow-Up'!AS150="Tired",4,""))))</f>
        <v/>
      </c>
      <c r="AT150" s="178" t="str">
        <f>IF('DATA - Follow-Up'!AT150="less driving",1,IF('DATA - Follow-Up'!AT150="less driving (e.g. more carpooling, walking, cycling, taking public transit, etc.)",1,IF('DATA - Follow-Up'!AT150="not changed",2,IF('DATA - Follow-Up'!AT150="no changed",2,IF('DATA - Follow-Up'!AT150="more driving",3, "")))))</f>
        <v/>
      </c>
      <c r="AU150" s="275"/>
      <c r="AV150" s="275"/>
      <c r="AW150" s="275"/>
      <c r="AX150" s="275"/>
      <c r="AY150" s="275"/>
      <c r="AZ150" s="178" t="str">
        <f>IF('DATA - Follow-Up'!AZ150="less driving",1,IF('DATA - Follow-Up'!AZ150="less driving (e.g. more carpooling, walking, cycling, taking public transit, etc.)",1,IF('DATA - Follow-Up'!AZ150="not changed",2,IF('DATA - Follow-Up'!AZ150="more driving",3,""))))</f>
        <v/>
      </c>
      <c r="BA150" s="178"/>
      <c r="BB150" s="178"/>
      <c r="BC150" s="178"/>
      <c r="BD150" s="178"/>
      <c r="BE150" s="178"/>
      <c r="BF150" s="178" t="str">
        <f>IF('DATA - Follow-Up'!BF150="decreased",1,IF('DATA - Follow-Up'!BF150="not changed",2,IF('DATA - Follow-Up'!BF150="increased",3, "")))</f>
        <v/>
      </c>
      <c r="BG150" s="178"/>
      <c r="BH150" s="178"/>
      <c r="BI150" s="178"/>
      <c r="BJ150" s="178"/>
      <c r="BK150" s="178"/>
      <c r="BL150" s="178"/>
      <c r="BM150" s="178"/>
      <c r="BN150" s="178"/>
      <c r="BO150" s="178"/>
      <c r="BP150" s="178"/>
      <c r="BQ150" s="312" t="str">
        <f>IF('DATA - Follow-Up'!BQ150="Yes",1,IF('DATA - Follow-Up'!BQ150="No",2, ""))</f>
        <v/>
      </c>
      <c r="BR150" s="273"/>
      <c r="BS150" s="180"/>
      <c r="BT150" s="180"/>
    </row>
    <row r="151" spans="1:72" s="132" customFormat="1" ht="15" x14ac:dyDescent="0.3">
      <c r="A151" s="148"/>
      <c r="B151" s="149"/>
      <c r="C151" s="236" t="str">
        <f t="shared" si="2"/>
        <v/>
      </c>
      <c r="D151" s="178" t="str">
        <f>IF('DATA - Follow-Up'!D151="","",'DATA - Follow-Up'!D151)</f>
        <v/>
      </c>
      <c r="E151" s="178" t="str">
        <f>IF('DATA - Follow-Up'!E151="","",'DATA - Follow-Up'!E151)</f>
        <v/>
      </c>
      <c r="F151" s="178" t="str">
        <f>IF('DATA - Follow-Up'!F151="","",'DATA - Follow-Up'!F151)</f>
        <v/>
      </c>
      <c r="G151" s="178" t="str">
        <f>IF('DATA - Follow-Up'!G151="Yes",1,IF('DATA - Follow-Up'!G151="No",2,IF('DATA - Follow-Up'!G151="Not Sure",3, "")))</f>
        <v/>
      </c>
      <c r="H151" s="178" t="str">
        <f>IF('DATA - Follow-Up'!H151="","",INDEX(Codes,MATCH('DATA - Follow-Up'!H151,Modes,0)))</f>
        <v/>
      </c>
      <c r="I151" s="275"/>
      <c r="J151" s="178" t="str">
        <f>IF('DATA - Follow-Up'!J151="","",INDEX(Codes,MATCH('DATA - Follow-Up'!J151,Modes,0)))</f>
        <v/>
      </c>
      <c r="K151" s="178"/>
      <c r="L151" s="178" t="str">
        <f>IF('DATA - Follow-Up'!L151=0,"",IF('DATA - Follow-Up'!L151="","",'DATA - Follow-Up'!L151))</f>
        <v/>
      </c>
      <c r="M151" s="178" t="str">
        <f>IF('DATA - Follow-Up'!M151="Yes",1,IF('DATA - Follow-Up'!M151="No",2, ""))</f>
        <v/>
      </c>
      <c r="N151" s="178" t="str">
        <f>IF('DATA - Follow-Up'!N151="Yes",1,IF('DATA - Follow-Up'!N151="No",2,""))</f>
        <v/>
      </c>
      <c r="O151" s="178" t="str">
        <f>IF('DATA - Follow-Up'!O151="Relaxed",1,IF('DATA - Follow-Up'!O151="Rushed",2,IF('DATA - Follow-Up'!O151="Happy",3,IF('DATA - Follow-Up'!O151="Frustrated",4,IF('DATA - Follow-Up'!O151="Other (please specify)",5,IF('DATA - Follow-Up'!O151="Other",5,""))))))</f>
        <v/>
      </c>
      <c r="P151" s="178"/>
      <c r="Q151" s="178" t="str">
        <f>IF('DATA - Follow-Up'!Q151="","",'DATA - Follow-Up'!Q151)</f>
        <v/>
      </c>
      <c r="R151" s="178" t="str">
        <f>IF('DATA - Follow-Up'!R151="Boy",1,IF('DATA - Follow-Up'!R151="Girl",2, ""))</f>
        <v/>
      </c>
      <c r="S151" s="178" t="str">
        <f>IF('DATA - Follow-Up'!Q151="","", 'DATA - Follow-Up'!S151)</f>
        <v/>
      </c>
      <c r="T151" s="178" t="str">
        <f>IF('DATA - Follow-Up'!T151="Less than 0.5km",1,IF('DATA - Follow-Up'!T151="0.51 to 1.59km",2,IF('DATA - Follow-Up'!T151="1.6 to 3km",3,IF('DATA - Follow-Up'!T151="Over 3km",4,""))))</f>
        <v/>
      </c>
      <c r="U151" s="178" t="str">
        <f>IF('DATA - Follow-Up'!U151="STRONGLY AGREE",1,IF('DATA - Follow-Up'!U151="AGREE",2,IF('DATA - Follow-Up'!U151="DISAGREE",3,IF('DATA - Follow-Up'!U151="STRONGLY DISAGREE",4,""))))</f>
        <v/>
      </c>
      <c r="V151" s="178" t="str">
        <f>IF('DATA - Follow-Up'!V151="Yes",1,IF('DATA - Follow-Up'!V151="No",2,""))</f>
        <v/>
      </c>
      <c r="W151" s="178"/>
      <c r="X151" s="178"/>
      <c r="Y151" s="178"/>
      <c r="Z151" s="178"/>
      <c r="AA151" s="178"/>
      <c r="AB151" s="178"/>
      <c r="AC151" s="178"/>
      <c r="AD151" s="178"/>
      <c r="AE151" s="178"/>
      <c r="AF151" s="178"/>
      <c r="AG151" s="178"/>
      <c r="AH151" s="178"/>
      <c r="AI151" s="178"/>
      <c r="AJ151" s="178"/>
      <c r="AK151" s="178"/>
      <c r="AL151" s="178"/>
      <c r="AM151" s="178"/>
      <c r="AN151" s="178"/>
      <c r="AO151" s="178"/>
      <c r="AP151" s="178"/>
      <c r="AQ151" s="178"/>
      <c r="AR151" s="178" t="str">
        <f>IF('DATA - Follow-Up'!AR151="Relaxed",1,IF('DATA - Follow-Up'!AR151="Rushed",2,IF('DATA - Follow-Up'!AR151="Happy",3,IF('DATA - Follow-Up'!AR151="Tired",4,""))))</f>
        <v/>
      </c>
      <c r="AS151" s="178" t="str">
        <f>IF('DATA - Follow-Up'!AS151="Relaxed",1,IF('DATA - Follow-Up'!AS151="Rushed",2,IF('DATA - Follow-Up'!AS151="Happy",3,IF('DATA - Follow-Up'!AS151="Tired",4,""))))</f>
        <v/>
      </c>
      <c r="AT151" s="178" t="str">
        <f>IF('DATA - Follow-Up'!AT151="less driving",1,IF('DATA - Follow-Up'!AT151="less driving (e.g. more carpooling, walking, cycling, taking public transit, etc.)",1,IF('DATA - Follow-Up'!AT151="not changed",2,IF('DATA - Follow-Up'!AT151="no changed",2,IF('DATA - Follow-Up'!AT151="more driving",3, "")))))</f>
        <v/>
      </c>
      <c r="AU151" s="275"/>
      <c r="AV151" s="275"/>
      <c r="AW151" s="275"/>
      <c r="AX151" s="275"/>
      <c r="AY151" s="275"/>
      <c r="AZ151" s="178" t="str">
        <f>IF('DATA - Follow-Up'!AZ151="less driving",1,IF('DATA - Follow-Up'!AZ151="less driving (e.g. more carpooling, walking, cycling, taking public transit, etc.)",1,IF('DATA - Follow-Up'!AZ151="not changed",2,IF('DATA - Follow-Up'!AZ151="more driving",3,""))))</f>
        <v/>
      </c>
      <c r="BA151" s="178"/>
      <c r="BB151" s="178"/>
      <c r="BC151" s="178"/>
      <c r="BD151" s="178"/>
      <c r="BE151" s="178"/>
      <c r="BF151" s="178" t="str">
        <f>IF('DATA - Follow-Up'!BF151="decreased",1,IF('DATA - Follow-Up'!BF151="not changed",2,IF('DATA - Follow-Up'!BF151="increased",3, "")))</f>
        <v/>
      </c>
      <c r="BG151" s="178"/>
      <c r="BH151" s="178"/>
      <c r="BI151" s="178"/>
      <c r="BJ151" s="178"/>
      <c r="BK151" s="178"/>
      <c r="BL151" s="178"/>
      <c r="BM151" s="178"/>
      <c r="BN151" s="178"/>
      <c r="BO151" s="178"/>
      <c r="BP151" s="178"/>
      <c r="BQ151" s="312" t="str">
        <f>IF('DATA - Follow-Up'!BQ151="Yes",1,IF('DATA - Follow-Up'!BQ151="No",2, ""))</f>
        <v/>
      </c>
      <c r="BR151" s="273"/>
      <c r="BS151" s="180"/>
      <c r="BT151" s="180"/>
    </row>
    <row r="152" spans="1:72" s="132" customFormat="1" ht="15" x14ac:dyDescent="0.3">
      <c r="A152" s="148"/>
      <c r="B152" s="149"/>
      <c r="C152" s="236" t="str">
        <f t="shared" si="2"/>
        <v/>
      </c>
      <c r="D152" s="178" t="str">
        <f>IF('DATA - Follow-Up'!D152="","",'DATA - Follow-Up'!D152)</f>
        <v/>
      </c>
      <c r="E152" s="178" t="str">
        <f>IF('DATA - Follow-Up'!E152="","",'DATA - Follow-Up'!E152)</f>
        <v/>
      </c>
      <c r="F152" s="178" t="str">
        <f>IF('DATA - Follow-Up'!F152="","",'DATA - Follow-Up'!F152)</f>
        <v/>
      </c>
      <c r="G152" s="178" t="str">
        <f>IF('DATA - Follow-Up'!G152="Yes",1,IF('DATA - Follow-Up'!G152="No",2,IF('DATA - Follow-Up'!G152="Not Sure",3, "")))</f>
        <v/>
      </c>
      <c r="H152" s="178" t="str">
        <f>IF('DATA - Follow-Up'!H152="","",INDEX(Codes,MATCH('DATA - Follow-Up'!H152,Modes,0)))</f>
        <v/>
      </c>
      <c r="I152" s="275"/>
      <c r="J152" s="178" t="str">
        <f>IF('DATA - Follow-Up'!J152="","",INDEX(Codes,MATCH('DATA - Follow-Up'!J152,Modes,0)))</f>
        <v/>
      </c>
      <c r="K152" s="178"/>
      <c r="L152" s="178" t="str">
        <f>IF('DATA - Follow-Up'!L152=0,"",IF('DATA - Follow-Up'!L152="","",'DATA - Follow-Up'!L152))</f>
        <v/>
      </c>
      <c r="M152" s="178" t="str">
        <f>IF('DATA - Follow-Up'!M152="Yes",1,IF('DATA - Follow-Up'!M152="No",2, ""))</f>
        <v/>
      </c>
      <c r="N152" s="178" t="str">
        <f>IF('DATA - Follow-Up'!N152="Yes",1,IF('DATA - Follow-Up'!N152="No",2,""))</f>
        <v/>
      </c>
      <c r="O152" s="178" t="str">
        <f>IF('DATA - Follow-Up'!O152="Relaxed",1,IF('DATA - Follow-Up'!O152="Rushed",2,IF('DATA - Follow-Up'!O152="Happy",3,IF('DATA - Follow-Up'!O152="Frustrated",4,IF('DATA - Follow-Up'!O152="Other (please specify)",5,IF('DATA - Follow-Up'!O152="Other",5,""))))))</f>
        <v/>
      </c>
      <c r="P152" s="178"/>
      <c r="Q152" s="178" t="str">
        <f>IF('DATA - Follow-Up'!Q152="","",'DATA - Follow-Up'!Q152)</f>
        <v/>
      </c>
      <c r="R152" s="178" t="str">
        <f>IF('DATA - Follow-Up'!R152="Boy",1,IF('DATA - Follow-Up'!R152="Girl",2, ""))</f>
        <v/>
      </c>
      <c r="S152" s="178" t="str">
        <f>IF('DATA - Follow-Up'!Q152="","", 'DATA - Follow-Up'!S152)</f>
        <v/>
      </c>
      <c r="T152" s="178" t="str">
        <f>IF('DATA - Follow-Up'!T152="Less than 0.5km",1,IF('DATA - Follow-Up'!T152="0.51 to 1.59km",2,IF('DATA - Follow-Up'!T152="1.6 to 3km",3,IF('DATA - Follow-Up'!T152="Over 3km",4,""))))</f>
        <v/>
      </c>
      <c r="U152" s="178" t="str">
        <f>IF('DATA - Follow-Up'!U152="STRONGLY AGREE",1,IF('DATA - Follow-Up'!U152="AGREE",2,IF('DATA - Follow-Up'!U152="DISAGREE",3,IF('DATA - Follow-Up'!U152="STRONGLY DISAGREE",4,""))))</f>
        <v/>
      </c>
      <c r="V152" s="178" t="str">
        <f>IF('DATA - Follow-Up'!V152="Yes",1,IF('DATA - Follow-Up'!V152="No",2,""))</f>
        <v/>
      </c>
      <c r="W152" s="178"/>
      <c r="X152" s="178"/>
      <c r="Y152" s="178"/>
      <c r="Z152" s="178"/>
      <c r="AA152" s="178"/>
      <c r="AB152" s="178"/>
      <c r="AC152" s="178"/>
      <c r="AD152" s="178"/>
      <c r="AE152" s="178"/>
      <c r="AF152" s="178"/>
      <c r="AG152" s="178"/>
      <c r="AH152" s="178"/>
      <c r="AI152" s="178"/>
      <c r="AJ152" s="178"/>
      <c r="AK152" s="178"/>
      <c r="AL152" s="178"/>
      <c r="AM152" s="178"/>
      <c r="AN152" s="178"/>
      <c r="AO152" s="178"/>
      <c r="AP152" s="178"/>
      <c r="AQ152" s="178"/>
      <c r="AR152" s="178" t="str">
        <f>IF('DATA - Follow-Up'!AR152="Relaxed",1,IF('DATA - Follow-Up'!AR152="Rushed",2,IF('DATA - Follow-Up'!AR152="Happy",3,IF('DATA - Follow-Up'!AR152="Tired",4,""))))</f>
        <v/>
      </c>
      <c r="AS152" s="178" t="str">
        <f>IF('DATA - Follow-Up'!AS152="Relaxed",1,IF('DATA - Follow-Up'!AS152="Rushed",2,IF('DATA - Follow-Up'!AS152="Happy",3,IF('DATA - Follow-Up'!AS152="Tired",4,""))))</f>
        <v/>
      </c>
      <c r="AT152" s="178" t="str">
        <f>IF('DATA - Follow-Up'!AT152="less driving",1,IF('DATA - Follow-Up'!AT152="less driving (e.g. more carpooling, walking, cycling, taking public transit, etc.)",1,IF('DATA - Follow-Up'!AT152="not changed",2,IF('DATA - Follow-Up'!AT152="no changed",2,IF('DATA - Follow-Up'!AT152="more driving",3, "")))))</f>
        <v/>
      </c>
      <c r="AU152" s="275"/>
      <c r="AV152" s="275"/>
      <c r="AW152" s="275"/>
      <c r="AX152" s="275"/>
      <c r="AY152" s="275"/>
      <c r="AZ152" s="178" t="str">
        <f>IF('DATA - Follow-Up'!AZ152="less driving",1,IF('DATA - Follow-Up'!AZ152="less driving (e.g. more carpooling, walking, cycling, taking public transit, etc.)",1,IF('DATA - Follow-Up'!AZ152="not changed",2,IF('DATA - Follow-Up'!AZ152="more driving",3,""))))</f>
        <v/>
      </c>
      <c r="BA152" s="178"/>
      <c r="BB152" s="178"/>
      <c r="BC152" s="178"/>
      <c r="BD152" s="178"/>
      <c r="BE152" s="178"/>
      <c r="BF152" s="178" t="str">
        <f>IF('DATA - Follow-Up'!BF152="decreased",1,IF('DATA - Follow-Up'!BF152="not changed",2,IF('DATA - Follow-Up'!BF152="increased",3, "")))</f>
        <v/>
      </c>
      <c r="BG152" s="178"/>
      <c r="BH152" s="178"/>
      <c r="BI152" s="178"/>
      <c r="BJ152" s="178"/>
      <c r="BK152" s="178"/>
      <c r="BL152" s="178"/>
      <c r="BM152" s="178"/>
      <c r="BN152" s="178"/>
      <c r="BO152" s="178"/>
      <c r="BP152" s="178"/>
      <c r="BQ152" s="312" t="str">
        <f>IF('DATA - Follow-Up'!BQ152="Yes",1,IF('DATA - Follow-Up'!BQ152="No",2, ""))</f>
        <v/>
      </c>
      <c r="BR152" s="273"/>
      <c r="BS152" s="180"/>
      <c r="BT152" s="180"/>
    </row>
    <row r="153" spans="1:72" s="132" customFormat="1" ht="15" x14ac:dyDescent="0.3">
      <c r="A153" s="148"/>
      <c r="B153" s="149"/>
      <c r="C153" s="236" t="str">
        <f t="shared" si="2"/>
        <v/>
      </c>
      <c r="D153" s="178" t="str">
        <f>IF('DATA - Follow-Up'!D153="","",'DATA - Follow-Up'!D153)</f>
        <v/>
      </c>
      <c r="E153" s="178" t="str">
        <f>IF('DATA - Follow-Up'!E153="","",'DATA - Follow-Up'!E153)</f>
        <v/>
      </c>
      <c r="F153" s="178" t="str">
        <f>IF('DATA - Follow-Up'!F153="","",'DATA - Follow-Up'!F153)</f>
        <v/>
      </c>
      <c r="G153" s="178" t="str">
        <f>IF('DATA - Follow-Up'!G153="Yes",1,IF('DATA - Follow-Up'!G153="No",2,IF('DATA - Follow-Up'!G153="Not Sure",3, "")))</f>
        <v/>
      </c>
      <c r="H153" s="178" t="str">
        <f>IF('DATA - Follow-Up'!H153="","",INDEX(Codes,MATCH('DATA - Follow-Up'!H153,Modes,0)))</f>
        <v/>
      </c>
      <c r="I153" s="275"/>
      <c r="J153" s="178" t="str">
        <f>IF('DATA - Follow-Up'!J153="","",INDEX(Codes,MATCH('DATA - Follow-Up'!J153,Modes,0)))</f>
        <v/>
      </c>
      <c r="K153" s="178"/>
      <c r="L153" s="178" t="str">
        <f>IF('DATA - Follow-Up'!L153=0,"",IF('DATA - Follow-Up'!L153="","",'DATA - Follow-Up'!L153))</f>
        <v/>
      </c>
      <c r="M153" s="178" t="str">
        <f>IF('DATA - Follow-Up'!M153="Yes",1,IF('DATA - Follow-Up'!M153="No",2, ""))</f>
        <v/>
      </c>
      <c r="N153" s="178" t="str">
        <f>IF('DATA - Follow-Up'!N153="Yes",1,IF('DATA - Follow-Up'!N153="No",2,""))</f>
        <v/>
      </c>
      <c r="O153" s="178" t="str">
        <f>IF('DATA - Follow-Up'!O153="Relaxed",1,IF('DATA - Follow-Up'!O153="Rushed",2,IF('DATA - Follow-Up'!O153="Happy",3,IF('DATA - Follow-Up'!O153="Frustrated",4,IF('DATA - Follow-Up'!O153="Other (please specify)",5,IF('DATA - Follow-Up'!O153="Other",5,""))))))</f>
        <v/>
      </c>
      <c r="P153" s="178"/>
      <c r="Q153" s="178" t="str">
        <f>IF('DATA - Follow-Up'!Q153="","",'DATA - Follow-Up'!Q153)</f>
        <v/>
      </c>
      <c r="R153" s="178" t="str">
        <f>IF('DATA - Follow-Up'!R153="Boy",1,IF('DATA - Follow-Up'!R153="Girl",2, ""))</f>
        <v/>
      </c>
      <c r="S153" s="178" t="str">
        <f>IF('DATA - Follow-Up'!Q153="","", 'DATA - Follow-Up'!S153)</f>
        <v/>
      </c>
      <c r="T153" s="178" t="str">
        <f>IF('DATA - Follow-Up'!T153="Less than 0.5km",1,IF('DATA - Follow-Up'!T153="0.51 to 1.59km",2,IF('DATA - Follow-Up'!T153="1.6 to 3km",3,IF('DATA - Follow-Up'!T153="Over 3km",4,""))))</f>
        <v/>
      </c>
      <c r="U153" s="178" t="str">
        <f>IF('DATA - Follow-Up'!U153="STRONGLY AGREE",1,IF('DATA - Follow-Up'!U153="AGREE",2,IF('DATA - Follow-Up'!U153="DISAGREE",3,IF('DATA - Follow-Up'!U153="STRONGLY DISAGREE",4,""))))</f>
        <v/>
      </c>
      <c r="V153" s="178" t="str">
        <f>IF('DATA - Follow-Up'!V153="Yes",1,IF('DATA - Follow-Up'!V153="No",2,""))</f>
        <v/>
      </c>
      <c r="W153" s="178"/>
      <c r="X153" s="178"/>
      <c r="Y153" s="178"/>
      <c r="Z153" s="178"/>
      <c r="AA153" s="178"/>
      <c r="AB153" s="178"/>
      <c r="AC153" s="178"/>
      <c r="AD153" s="178"/>
      <c r="AE153" s="178"/>
      <c r="AF153" s="178"/>
      <c r="AG153" s="178"/>
      <c r="AH153" s="178"/>
      <c r="AI153" s="178"/>
      <c r="AJ153" s="178"/>
      <c r="AK153" s="178"/>
      <c r="AL153" s="178"/>
      <c r="AM153" s="178"/>
      <c r="AN153" s="178"/>
      <c r="AO153" s="178"/>
      <c r="AP153" s="178"/>
      <c r="AQ153" s="178"/>
      <c r="AR153" s="178" t="str">
        <f>IF('DATA - Follow-Up'!AR153="Relaxed",1,IF('DATA - Follow-Up'!AR153="Rushed",2,IF('DATA - Follow-Up'!AR153="Happy",3,IF('DATA - Follow-Up'!AR153="Tired",4,""))))</f>
        <v/>
      </c>
      <c r="AS153" s="178" t="str">
        <f>IF('DATA - Follow-Up'!AS153="Relaxed",1,IF('DATA - Follow-Up'!AS153="Rushed",2,IF('DATA - Follow-Up'!AS153="Happy",3,IF('DATA - Follow-Up'!AS153="Tired",4,""))))</f>
        <v/>
      </c>
      <c r="AT153" s="178" t="str">
        <f>IF('DATA - Follow-Up'!AT153="less driving",1,IF('DATA - Follow-Up'!AT153="less driving (e.g. more carpooling, walking, cycling, taking public transit, etc.)",1,IF('DATA - Follow-Up'!AT153="not changed",2,IF('DATA - Follow-Up'!AT153="no changed",2,IF('DATA - Follow-Up'!AT153="more driving",3, "")))))</f>
        <v/>
      </c>
      <c r="AU153" s="275"/>
      <c r="AV153" s="275"/>
      <c r="AW153" s="275"/>
      <c r="AX153" s="275"/>
      <c r="AY153" s="275"/>
      <c r="AZ153" s="178" t="str">
        <f>IF('DATA - Follow-Up'!AZ153="less driving",1,IF('DATA - Follow-Up'!AZ153="less driving (e.g. more carpooling, walking, cycling, taking public transit, etc.)",1,IF('DATA - Follow-Up'!AZ153="not changed",2,IF('DATA - Follow-Up'!AZ153="more driving",3,""))))</f>
        <v/>
      </c>
      <c r="BA153" s="178"/>
      <c r="BB153" s="178"/>
      <c r="BC153" s="178"/>
      <c r="BD153" s="178"/>
      <c r="BE153" s="178"/>
      <c r="BF153" s="178" t="str">
        <f>IF('DATA - Follow-Up'!BF153="decreased",1,IF('DATA - Follow-Up'!BF153="not changed",2,IF('DATA - Follow-Up'!BF153="increased",3, "")))</f>
        <v/>
      </c>
      <c r="BG153" s="178"/>
      <c r="BH153" s="178"/>
      <c r="BI153" s="178"/>
      <c r="BJ153" s="178"/>
      <c r="BK153" s="178"/>
      <c r="BL153" s="178"/>
      <c r="BM153" s="178"/>
      <c r="BN153" s="178"/>
      <c r="BO153" s="178"/>
      <c r="BP153" s="178"/>
      <c r="BQ153" s="312" t="str">
        <f>IF('DATA - Follow-Up'!BQ153="Yes",1,IF('DATA - Follow-Up'!BQ153="No",2, ""))</f>
        <v/>
      </c>
      <c r="BR153" s="273"/>
      <c r="BS153" s="180"/>
      <c r="BT153" s="180"/>
    </row>
    <row r="154" spans="1:72" s="132" customFormat="1" ht="15" x14ac:dyDescent="0.3">
      <c r="A154" s="148"/>
      <c r="B154" s="149"/>
      <c r="C154" s="236" t="str">
        <f t="shared" si="2"/>
        <v/>
      </c>
      <c r="D154" s="178" t="str">
        <f>IF('DATA - Follow-Up'!D154="","",'DATA - Follow-Up'!D154)</f>
        <v/>
      </c>
      <c r="E154" s="178" t="str">
        <f>IF('DATA - Follow-Up'!E154="","",'DATA - Follow-Up'!E154)</f>
        <v/>
      </c>
      <c r="F154" s="178" t="str">
        <f>IF('DATA - Follow-Up'!F154="","",'DATA - Follow-Up'!F154)</f>
        <v/>
      </c>
      <c r="G154" s="178" t="str">
        <f>IF('DATA - Follow-Up'!G154="Yes",1,IF('DATA - Follow-Up'!G154="No",2,IF('DATA - Follow-Up'!G154="Not Sure",3, "")))</f>
        <v/>
      </c>
      <c r="H154" s="178" t="str">
        <f>IF('DATA - Follow-Up'!H154="","",INDEX(Codes,MATCH('DATA - Follow-Up'!H154,Modes,0)))</f>
        <v/>
      </c>
      <c r="I154" s="275"/>
      <c r="J154" s="178" t="str">
        <f>IF('DATA - Follow-Up'!J154="","",INDEX(Codes,MATCH('DATA - Follow-Up'!J154,Modes,0)))</f>
        <v/>
      </c>
      <c r="K154" s="178"/>
      <c r="L154" s="178" t="str">
        <f>IF('DATA - Follow-Up'!L154=0,"",IF('DATA - Follow-Up'!L154="","",'DATA - Follow-Up'!L154))</f>
        <v/>
      </c>
      <c r="M154" s="178" t="str">
        <f>IF('DATA - Follow-Up'!M154="Yes",1,IF('DATA - Follow-Up'!M154="No",2, ""))</f>
        <v/>
      </c>
      <c r="N154" s="178" t="str">
        <f>IF('DATA - Follow-Up'!N154="Yes",1,IF('DATA - Follow-Up'!N154="No",2,""))</f>
        <v/>
      </c>
      <c r="O154" s="178" t="str">
        <f>IF('DATA - Follow-Up'!O154="Relaxed",1,IF('DATA - Follow-Up'!O154="Rushed",2,IF('DATA - Follow-Up'!O154="Happy",3,IF('DATA - Follow-Up'!O154="Frustrated",4,IF('DATA - Follow-Up'!O154="Other (please specify)",5,IF('DATA - Follow-Up'!O154="Other",5,""))))))</f>
        <v/>
      </c>
      <c r="P154" s="178"/>
      <c r="Q154" s="178" t="str">
        <f>IF('DATA - Follow-Up'!Q154="","",'DATA - Follow-Up'!Q154)</f>
        <v/>
      </c>
      <c r="R154" s="178" t="str">
        <f>IF('DATA - Follow-Up'!R154="Boy",1,IF('DATA - Follow-Up'!R154="Girl",2, ""))</f>
        <v/>
      </c>
      <c r="S154" s="178" t="str">
        <f>IF('DATA - Follow-Up'!Q154="","", 'DATA - Follow-Up'!S154)</f>
        <v/>
      </c>
      <c r="T154" s="178" t="str">
        <f>IF('DATA - Follow-Up'!T154="Less than 0.5km",1,IF('DATA - Follow-Up'!T154="0.51 to 1.59km",2,IF('DATA - Follow-Up'!T154="1.6 to 3km",3,IF('DATA - Follow-Up'!T154="Over 3km",4,""))))</f>
        <v/>
      </c>
      <c r="U154" s="178" t="str">
        <f>IF('DATA - Follow-Up'!U154="STRONGLY AGREE",1,IF('DATA - Follow-Up'!U154="AGREE",2,IF('DATA - Follow-Up'!U154="DISAGREE",3,IF('DATA - Follow-Up'!U154="STRONGLY DISAGREE",4,""))))</f>
        <v/>
      </c>
      <c r="V154" s="178" t="str">
        <f>IF('DATA - Follow-Up'!V154="Yes",1,IF('DATA - Follow-Up'!V154="No",2,""))</f>
        <v/>
      </c>
      <c r="W154" s="178"/>
      <c r="X154" s="178"/>
      <c r="Y154" s="178"/>
      <c r="Z154" s="178"/>
      <c r="AA154" s="178"/>
      <c r="AB154" s="178"/>
      <c r="AC154" s="178"/>
      <c r="AD154" s="178"/>
      <c r="AE154" s="178"/>
      <c r="AF154" s="178"/>
      <c r="AG154" s="178"/>
      <c r="AH154" s="178"/>
      <c r="AI154" s="178"/>
      <c r="AJ154" s="178"/>
      <c r="AK154" s="178"/>
      <c r="AL154" s="178"/>
      <c r="AM154" s="178"/>
      <c r="AN154" s="178"/>
      <c r="AO154" s="178"/>
      <c r="AP154" s="178"/>
      <c r="AQ154" s="178"/>
      <c r="AR154" s="178" t="str">
        <f>IF('DATA - Follow-Up'!AR154="Relaxed",1,IF('DATA - Follow-Up'!AR154="Rushed",2,IF('DATA - Follow-Up'!AR154="Happy",3,IF('DATA - Follow-Up'!AR154="Tired",4,""))))</f>
        <v/>
      </c>
      <c r="AS154" s="178" t="str">
        <f>IF('DATA - Follow-Up'!AS154="Relaxed",1,IF('DATA - Follow-Up'!AS154="Rushed",2,IF('DATA - Follow-Up'!AS154="Happy",3,IF('DATA - Follow-Up'!AS154="Tired",4,""))))</f>
        <v/>
      </c>
      <c r="AT154" s="178" t="str">
        <f>IF('DATA - Follow-Up'!AT154="less driving",1,IF('DATA - Follow-Up'!AT154="less driving (e.g. more carpooling, walking, cycling, taking public transit, etc.)",1,IF('DATA - Follow-Up'!AT154="not changed",2,IF('DATA - Follow-Up'!AT154="no changed",2,IF('DATA - Follow-Up'!AT154="more driving",3, "")))))</f>
        <v/>
      </c>
      <c r="AU154" s="275"/>
      <c r="AV154" s="275"/>
      <c r="AW154" s="275"/>
      <c r="AX154" s="275"/>
      <c r="AY154" s="275"/>
      <c r="AZ154" s="178" t="str">
        <f>IF('DATA - Follow-Up'!AZ154="less driving",1,IF('DATA - Follow-Up'!AZ154="less driving (e.g. more carpooling, walking, cycling, taking public transit, etc.)",1,IF('DATA - Follow-Up'!AZ154="not changed",2,IF('DATA - Follow-Up'!AZ154="more driving",3,""))))</f>
        <v/>
      </c>
      <c r="BA154" s="178"/>
      <c r="BB154" s="178"/>
      <c r="BC154" s="178"/>
      <c r="BD154" s="178"/>
      <c r="BE154" s="178"/>
      <c r="BF154" s="178" t="str">
        <f>IF('DATA - Follow-Up'!BF154="decreased",1,IF('DATA - Follow-Up'!BF154="not changed",2,IF('DATA - Follow-Up'!BF154="increased",3, "")))</f>
        <v/>
      </c>
      <c r="BG154" s="178"/>
      <c r="BH154" s="178"/>
      <c r="BI154" s="178"/>
      <c r="BJ154" s="178"/>
      <c r="BK154" s="178"/>
      <c r="BL154" s="178"/>
      <c r="BM154" s="178"/>
      <c r="BN154" s="178"/>
      <c r="BO154" s="178"/>
      <c r="BP154" s="178"/>
      <c r="BQ154" s="312" t="str">
        <f>IF('DATA - Follow-Up'!BQ154="Yes",1,IF('DATA - Follow-Up'!BQ154="No",2, ""))</f>
        <v/>
      </c>
      <c r="BR154" s="273"/>
      <c r="BS154" s="180"/>
      <c r="BT154" s="180"/>
    </row>
    <row r="155" spans="1:72" s="132" customFormat="1" ht="15" x14ac:dyDescent="0.3">
      <c r="A155" s="148"/>
      <c r="B155" s="149"/>
      <c r="C155" s="236" t="str">
        <f t="shared" si="2"/>
        <v/>
      </c>
      <c r="D155" s="178" t="str">
        <f>IF('DATA - Follow-Up'!D155="","",'DATA - Follow-Up'!D155)</f>
        <v/>
      </c>
      <c r="E155" s="178" t="str">
        <f>IF('DATA - Follow-Up'!E155="","",'DATA - Follow-Up'!E155)</f>
        <v/>
      </c>
      <c r="F155" s="178" t="str">
        <f>IF('DATA - Follow-Up'!F155="","",'DATA - Follow-Up'!F155)</f>
        <v/>
      </c>
      <c r="G155" s="178" t="str">
        <f>IF('DATA - Follow-Up'!G155="Yes",1,IF('DATA - Follow-Up'!G155="No",2,IF('DATA - Follow-Up'!G155="Not Sure",3, "")))</f>
        <v/>
      </c>
      <c r="H155" s="178" t="str">
        <f>IF('DATA - Follow-Up'!H155="","",INDEX(Codes,MATCH('DATA - Follow-Up'!H155,Modes,0)))</f>
        <v/>
      </c>
      <c r="I155" s="275"/>
      <c r="J155" s="178" t="str">
        <f>IF('DATA - Follow-Up'!J155="","",INDEX(Codes,MATCH('DATA - Follow-Up'!J155,Modes,0)))</f>
        <v/>
      </c>
      <c r="K155" s="178"/>
      <c r="L155" s="178" t="str">
        <f>IF('DATA - Follow-Up'!L155=0,"",IF('DATA - Follow-Up'!L155="","",'DATA - Follow-Up'!L155))</f>
        <v/>
      </c>
      <c r="M155" s="178" t="str">
        <f>IF('DATA - Follow-Up'!M155="Yes",1,IF('DATA - Follow-Up'!M155="No",2, ""))</f>
        <v/>
      </c>
      <c r="N155" s="178" t="str">
        <f>IF('DATA - Follow-Up'!N155="Yes",1,IF('DATA - Follow-Up'!N155="No",2,""))</f>
        <v/>
      </c>
      <c r="O155" s="178" t="str">
        <f>IF('DATA - Follow-Up'!O155="Relaxed",1,IF('DATA - Follow-Up'!O155="Rushed",2,IF('DATA - Follow-Up'!O155="Happy",3,IF('DATA - Follow-Up'!O155="Frustrated",4,IF('DATA - Follow-Up'!O155="Other (please specify)",5,IF('DATA - Follow-Up'!O155="Other",5,""))))))</f>
        <v/>
      </c>
      <c r="P155" s="178"/>
      <c r="Q155" s="178" t="str">
        <f>IF('DATA - Follow-Up'!Q155="","",'DATA - Follow-Up'!Q155)</f>
        <v/>
      </c>
      <c r="R155" s="178" t="str">
        <f>IF('DATA - Follow-Up'!R155="Boy",1,IF('DATA - Follow-Up'!R155="Girl",2, ""))</f>
        <v/>
      </c>
      <c r="S155" s="178" t="str">
        <f>IF('DATA - Follow-Up'!Q155="","", 'DATA - Follow-Up'!S155)</f>
        <v/>
      </c>
      <c r="T155" s="178" t="str">
        <f>IF('DATA - Follow-Up'!T155="Less than 0.5km",1,IF('DATA - Follow-Up'!T155="0.51 to 1.59km",2,IF('DATA - Follow-Up'!T155="1.6 to 3km",3,IF('DATA - Follow-Up'!T155="Over 3km",4,""))))</f>
        <v/>
      </c>
      <c r="U155" s="178" t="str">
        <f>IF('DATA - Follow-Up'!U155="STRONGLY AGREE",1,IF('DATA - Follow-Up'!U155="AGREE",2,IF('DATA - Follow-Up'!U155="DISAGREE",3,IF('DATA - Follow-Up'!U155="STRONGLY DISAGREE",4,""))))</f>
        <v/>
      </c>
      <c r="V155" s="178" t="str">
        <f>IF('DATA - Follow-Up'!V155="Yes",1,IF('DATA - Follow-Up'!V155="No",2,""))</f>
        <v/>
      </c>
      <c r="W155" s="178"/>
      <c r="X155" s="178"/>
      <c r="Y155" s="178"/>
      <c r="Z155" s="178"/>
      <c r="AA155" s="178"/>
      <c r="AB155" s="178"/>
      <c r="AC155" s="178"/>
      <c r="AD155" s="178"/>
      <c r="AE155" s="178"/>
      <c r="AF155" s="178"/>
      <c r="AG155" s="178"/>
      <c r="AH155" s="178"/>
      <c r="AI155" s="178"/>
      <c r="AJ155" s="178"/>
      <c r="AK155" s="178"/>
      <c r="AL155" s="178"/>
      <c r="AM155" s="178"/>
      <c r="AN155" s="178"/>
      <c r="AO155" s="178"/>
      <c r="AP155" s="178"/>
      <c r="AQ155" s="178"/>
      <c r="AR155" s="178" t="str">
        <f>IF('DATA - Follow-Up'!AR155="Relaxed",1,IF('DATA - Follow-Up'!AR155="Rushed",2,IF('DATA - Follow-Up'!AR155="Happy",3,IF('DATA - Follow-Up'!AR155="Tired",4,""))))</f>
        <v/>
      </c>
      <c r="AS155" s="178" t="str">
        <f>IF('DATA - Follow-Up'!AS155="Relaxed",1,IF('DATA - Follow-Up'!AS155="Rushed",2,IF('DATA - Follow-Up'!AS155="Happy",3,IF('DATA - Follow-Up'!AS155="Tired",4,""))))</f>
        <v/>
      </c>
      <c r="AT155" s="178" t="str">
        <f>IF('DATA - Follow-Up'!AT155="less driving",1,IF('DATA - Follow-Up'!AT155="less driving (e.g. more carpooling, walking, cycling, taking public transit, etc.)",1,IF('DATA - Follow-Up'!AT155="not changed",2,IF('DATA - Follow-Up'!AT155="no changed",2,IF('DATA - Follow-Up'!AT155="more driving",3, "")))))</f>
        <v/>
      </c>
      <c r="AU155" s="275"/>
      <c r="AV155" s="275"/>
      <c r="AW155" s="275"/>
      <c r="AX155" s="275"/>
      <c r="AY155" s="275"/>
      <c r="AZ155" s="178" t="str">
        <f>IF('DATA - Follow-Up'!AZ155="less driving",1,IF('DATA - Follow-Up'!AZ155="less driving (e.g. more carpooling, walking, cycling, taking public transit, etc.)",1,IF('DATA - Follow-Up'!AZ155="not changed",2,IF('DATA - Follow-Up'!AZ155="more driving",3,""))))</f>
        <v/>
      </c>
      <c r="BA155" s="178"/>
      <c r="BB155" s="178"/>
      <c r="BC155" s="178"/>
      <c r="BD155" s="178"/>
      <c r="BE155" s="178"/>
      <c r="BF155" s="178" t="str">
        <f>IF('DATA - Follow-Up'!BF155="decreased",1,IF('DATA - Follow-Up'!BF155="not changed",2,IF('DATA - Follow-Up'!BF155="increased",3, "")))</f>
        <v/>
      </c>
      <c r="BG155" s="178"/>
      <c r="BH155" s="178"/>
      <c r="BI155" s="178"/>
      <c r="BJ155" s="178"/>
      <c r="BK155" s="178"/>
      <c r="BL155" s="178"/>
      <c r="BM155" s="178"/>
      <c r="BN155" s="178"/>
      <c r="BO155" s="178"/>
      <c r="BP155" s="178"/>
      <c r="BQ155" s="312" t="str">
        <f>IF('DATA - Follow-Up'!BQ155="Yes",1,IF('DATA - Follow-Up'!BQ155="No",2, ""))</f>
        <v/>
      </c>
      <c r="BR155" s="273"/>
      <c r="BS155" s="180"/>
      <c r="BT155" s="180"/>
    </row>
    <row r="156" spans="1:72" s="132" customFormat="1" ht="15" x14ac:dyDescent="0.3">
      <c r="A156" s="148"/>
      <c r="B156" s="149"/>
      <c r="C156" s="236" t="str">
        <f t="shared" si="2"/>
        <v/>
      </c>
      <c r="D156" s="178" t="str">
        <f>IF('DATA - Follow-Up'!D156="","",'DATA - Follow-Up'!D156)</f>
        <v/>
      </c>
      <c r="E156" s="178" t="str">
        <f>IF('DATA - Follow-Up'!E156="","",'DATA - Follow-Up'!E156)</f>
        <v/>
      </c>
      <c r="F156" s="178" t="str">
        <f>IF('DATA - Follow-Up'!F156="","",'DATA - Follow-Up'!F156)</f>
        <v/>
      </c>
      <c r="G156" s="178" t="str">
        <f>IF('DATA - Follow-Up'!G156="Yes",1,IF('DATA - Follow-Up'!G156="No",2,IF('DATA - Follow-Up'!G156="Not Sure",3, "")))</f>
        <v/>
      </c>
      <c r="H156" s="178" t="str">
        <f>IF('DATA - Follow-Up'!H156="","",INDEX(Codes,MATCH('DATA - Follow-Up'!H156,Modes,0)))</f>
        <v/>
      </c>
      <c r="I156" s="275"/>
      <c r="J156" s="178" t="str">
        <f>IF('DATA - Follow-Up'!J156="","",INDEX(Codes,MATCH('DATA - Follow-Up'!J156,Modes,0)))</f>
        <v/>
      </c>
      <c r="K156" s="178"/>
      <c r="L156" s="178" t="str">
        <f>IF('DATA - Follow-Up'!L156=0,"",IF('DATA - Follow-Up'!L156="","",'DATA - Follow-Up'!L156))</f>
        <v/>
      </c>
      <c r="M156" s="178" t="str">
        <f>IF('DATA - Follow-Up'!M156="Yes",1,IF('DATA - Follow-Up'!M156="No",2, ""))</f>
        <v/>
      </c>
      <c r="N156" s="178" t="str">
        <f>IF('DATA - Follow-Up'!N156="Yes",1,IF('DATA - Follow-Up'!N156="No",2,""))</f>
        <v/>
      </c>
      <c r="O156" s="178" t="str">
        <f>IF('DATA - Follow-Up'!O156="Relaxed",1,IF('DATA - Follow-Up'!O156="Rushed",2,IF('DATA - Follow-Up'!O156="Happy",3,IF('DATA - Follow-Up'!O156="Frustrated",4,IF('DATA - Follow-Up'!O156="Other (please specify)",5,IF('DATA - Follow-Up'!O156="Other",5,""))))))</f>
        <v/>
      </c>
      <c r="P156" s="178"/>
      <c r="Q156" s="178" t="str">
        <f>IF('DATA - Follow-Up'!Q156="","",'DATA - Follow-Up'!Q156)</f>
        <v/>
      </c>
      <c r="R156" s="178" t="str">
        <f>IF('DATA - Follow-Up'!R156="Boy",1,IF('DATA - Follow-Up'!R156="Girl",2, ""))</f>
        <v/>
      </c>
      <c r="S156" s="178" t="str">
        <f>IF('DATA - Follow-Up'!Q156="","", 'DATA - Follow-Up'!S156)</f>
        <v/>
      </c>
      <c r="T156" s="178" t="str">
        <f>IF('DATA - Follow-Up'!T156="Less than 0.5km",1,IF('DATA - Follow-Up'!T156="0.51 to 1.59km",2,IF('DATA - Follow-Up'!T156="1.6 to 3km",3,IF('DATA - Follow-Up'!T156="Over 3km",4,""))))</f>
        <v/>
      </c>
      <c r="U156" s="178" t="str">
        <f>IF('DATA - Follow-Up'!U156="STRONGLY AGREE",1,IF('DATA - Follow-Up'!U156="AGREE",2,IF('DATA - Follow-Up'!U156="DISAGREE",3,IF('DATA - Follow-Up'!U156="STRONGLY DISAGREE",4,""))))</f>
        <v/>
      </c>
      <c r="V156" s="178" t="str">
        <f>IF('DATA - Follow-Up'!V156="Yes",1,IF('DATA - Follow-Up'!V156="No",2,""))</f>
        <v/>
      </c>
      <c r="W156" s="178"/>
      <c r="X156" s="178"/>
      <c r="Y156" s="178"/>
      <c r="Z156" s="178"/>
      <c r="AA156" s="178"/>
      <c r="AB156" s="178"/>
      <c r="AC156" s="178"/>
      <c r="AD156" s="178"/>
      <c r="AE156" s="178"/>
      <c r="AF156" s="178"/>
      <c r="AG156" s="178"/>
      <c r="AH156" s="178"/>
      <c r="AI156" s="178"/>
      <c r="AJ156" s="178"/>
      <c r="AK156" s="178"/>
      <c r="AL156" s="178"/>
      <c r="AM156" s="178"/>
      <c r="AN156" s="178"/>
      <c r="AO156" s="178"/>
      <c r="AP156" s="178"/>
      <c r="AQ156" s="178"/>
      <c r="AR156" s="178" t="str">
        <f>IF('DATA - Follow-Up'!AR156="Relaxed",1,IF('DATA - Follow-Up'!AR156="Rushed",2,IF('DATA - Follow-Up'!AR156="Happy",3,IF('DATA - Follow-Up'!AR156="Tired",4,""))))</f>
        <v/>
      </c>
      <c r="AS156" s="178" t="str">
        <f>IF('DATA - Follow-Up'!AS156="Relaxed",1,IF('DATA - Follow-Up'!AS156="Rushed",2,IF('DATA - Follow-Up'!AS156="Happy",3,IF('DATA - Follow-Up'!AS156="Tired",4,""))))</f>
        <v/>
      </c>
      <c r="AT156" s="178" t="str">
        <f>IF('DATA - Follow-Up'!AT156="less driving",1,IF('DATA - Follow-Up'!AT156="less driving (e.g. more carpooling, walking, cycling, taking public transit, etc.)",1,IF('DATA - Follow-Up'!AT156="not changed",2,IF('DATA - Follow-Up'!AT156="no changed",2,IF('DATA - Follow-Up'!AT156="more driving",3, "")))))</f>
        <v/>
      </c>
      <c r="AU156" s="275"/>
      <c r="AV156" s="275"/>
      <c r="AW156" s="275"/>
      <c r="AX156" s="275"/>
      <c r="AY156" s="275"/>
      <c r="AZ156" s="178" t="str">
        <f>IF('DATA - Follow-Up'!AZ156="less driving",1,IF('DATA - Follow-Up'!AZ156="less driving (e.g. more carpooling, walking, cycling, taking public transit, etc.)",1,IF('DATA - Follow-Up'!AZ156="not changed",2,IF('DATA - Follow-Up'!AZ156="more driving",3,""))))</f>
        <v/>
      </c>
      <c r="BA156" s="178"/>
      <c r="BB156" s="178"/>
      <c r="BC156" s="178"/>
      <c r="BD156" s="178"/>
      <c r="BE156" s="178"/>
      <c r="BF156" s="178" t="str">
        <f>IF('DATA - Follow-Up'!BF156="decreased",1,IF('DATA - Follow-Up'!BF156="not changed",2,IF('DATA - Follow-Up'!BF156="increased",3, "")))</f>
        <v/>
      </c>
      <c r="BG156" s="178"/>
      <c r="BH156" s="178"/>
      <c r="BI156" s="178"/>
      <c r="BJ156" s="178"/>
      <c r="BK156" s="178"/>
      <c r="BL156" s="178"/>
      <c r="BM156" s="178"/>
      <c r="BN156" s="178"/>
      <c r="BO156" s="178"/>
      <c r="BP156" s="178"/>
      <c r="BQ156" s="312" t="str">
        <f>IF('DATA - Follow-Up'!BQ156="Yes",1,IF('DATA - Follow-Up'!BQ156="No",2, ""))</f>
        <v/>
      </c>
      <c r="BR156" s="273"/>
      <c r="BS156" s="180"/>
      <c r="BT156" s="180"/>
    </row>
    <row r="157" spans="1:72" s="132" customFormat="1" ht="15" x14ac:dyDescent="0.3">
      <c r="A157" s="148"/>
      <c r="B157" s="149"/>
      <c r="C157" s="236" t="str">
        <f t="shared" si="2"/>
        <v/>
      </c>
      <c r="D157" s="178" t="str">
        <f>IF('DATA - Follow-Up'!D157="","",'DATA - Follow-Up'!D157)</f>
        <v/>
      </c>
      <c r="E157" s="178" t="str">
        <f>IF('DATA - Follow-Up'!E157="","",'DATA - Follow-Up'!E157)</f>
        <v/>
      </c>
      <c r="F157" s="178" t="str">
        <f>IF('DATA - Follow-Up'!F157="","",'DATA - Follow-Up'!F157)</f>
        <v/>
      </c>
      <c r="G157" s="178" t="str">
        <f>IF('DATA - Follow-Up'!G157="Yes",1,IF('DATA - Follow-Up'!G157="No",2,IF('DATA - Follow-Up'!G157="Not Sure",3, "")))</f>
        <v/>
      </c>
      <c r="H157" s="178" t="str">
        <f>IF('DATA - Follow-Up'!H157="","",INDEX(Codes,MATCH('DATA - Follow-Up'!H157,Modes,0)))</f>
        <v/>
      </c>
      <c r="I157" s="275"/>
      <c r="J157" s="178" t="str">
        <f>IF('DATA - Follow-Up'!J157="","",INDEX(Codes,MATCH('DATA - Follow-Up'!J157,Modes,0)))</f>
        <v/>
      </c>
      <c r="K157" s="178"/>
      <c r="L157" s="178" t="str">
        <f>IF('DATA - Follow-Up'!L157=0,"",IF('DATA - Follow-Up'!L157="","",'DATA - Follow-Up'!L157))</f>
        <v/>
      </c>
      <c r="M157" s="178" t="str">
        <f>IF('DATA - Follow-Up'!M157="Yes",1,IF('DATA - Follow-Up'!M157="No",2, ""))</f>
        <v/>
      </c>
      <c r="N157" s="178" t="str">
        <f>IF('DATA - Follow-Up'!N157="Yes",1,IF('DATA - Follow-Up'!N157="No",2,""))</f>
        <v/>
      </c>
      <c r="O157" s="178" t="str">
        <f>IF('DATA - Follow-Up'!O157="Relaxed",1,IF('DATA - Follow-Up'!O157="Rushed",2,IF('DATA - Follow-Up'!O157="Happy",3,IF('DATA - Follow-Up'!O157="Frustrated",4,IF('DATA - Follow-Up'!O157="Other (please specify)",5,IF('DATA - Follow-Up'!O157="Other",5,""))))))</f>
        <v/>
      </c>
      <c r="P157" s="178"/>
      <c r="Q157" s="178" t="str">
        <f>IF('DATA - Follow-Up'!Q157="","",'DATA - Follow-Up'!Q157)</f>
        <v/>
      </c>
      <c r="R157" s="178" t="str">
        <f>IF('DATA - Follow-Up'!R157="Boy",1,IF('DATA - Follow-Up'!R157="Girl",2, ""))</f>
        <v/>
      </c>
      <c r="S157" s="178" t="str">
        <f>IF('DATA - Follow-Up'!Q157="","", 'DATA - Follow-Up'!S157)</f>
        <v/>
      </c>
      <c r="T157" s="178" t="str">
        <f>IF('DATA - Follow-Up'!T157="Less than 0.5km",1,IF('DATA - Follow-Up'!T157="0.51 to 1.59km",2,IF('DATA - Follow-Up'!T157="1.6 to 3km",3,IF('DATA - Follow-Up'!T157="Over 3km",4,""))))</f>
        <v/>
      </c>
      <c r="U157" s="178" t="str">
        <f>IF('DATA - Follow-Up'!U157="STRONGLY AGREE",1,IF('DATA - Follow-Up'!U157="AGREE",2,IF('DATA - Follow-Up'!U157="DISAGREE",3,IF('DATA - Follow-Up'!U157="STRONGLY DISAGREE",4,""))))</f>
        <v/>
      </c>
      <c r="V157" s="178" t="str">
        <f>IF('DATA - Follow-Up'!V157="Yes",1,IF('DATA - Follow-Up'!V157="No",2,""))</f>
        <v/>
      </c>
      <c r="W157" s="178"/>
      <c r="X157" s="178"/>
      <c r="Y157" s="178"/>
      <c r="Z157" s="178"/>
      <c r="AA157" s="178"/>
      <c r="AB157" s="178"/>
      <c r="AC157" s="178"/>
      <c r="AD157" s="178"/>
      <c r="AE157" s="178"/>
      <c r="AF157" s="178"/>
      <c r="AG157" s="178"/>
      <c r="AH157" s="178"/>
      <c r="AI157" s="178"/>
      <c r="AJ157" s="178"/>
      <c r="AK157" s="178"/>
      <c r="AL157" s="178"/>
      <c r="AM157" s="178"/>
      <c r="AN157" s="178"/>
      <c r="AO157" s="178"/>
      <c r="AP157" s="178"/>
      <c r="AQ157" s="178"/>
      <c r="AR157" s="178" t="str">
        <f>IF('DATA - Follow-Up'!AR157="Relaxed",1,IF('DATA - Follow-Up'!AR157="Rushed",2,IF('DATA - Follow-Up'!AR157="Happy",3,IF('DATA - Follow-Up'!AR157="Tired",4,""))))</f>
        <v/>
      </c>
      <c r="AS157" s="178" t="str">
        <f>IF('DATA - Follow-Up'!AS157="Relaxed",1,IF('DATA - Follow-Up'!AS157="Rushed",2,IF('DATA - Follow-Up'!AS157="Happy",3,IF('DATA - Follow-Up'!AS157="Tired",4,""))))</f>
        <v/>
      </c>
      <c r="AT157" s="178" t="str">
        <f>IF('DATA - Follow-Up'!AT157="less driving",1,IF('DATA - Follow-Up'!AT157="less driving (e.g. more carpooling, walking, cycling, taking public transit, etc.)",1,IF('DATA - Follow-Up'!AT157="not changed",2,IF('DATA - Follow-Up'!AT157="no changed",2,IF('DATA - Follow-Up'!AT157="more driving",3, "")))))</f>
        <v/>
      </c>
      <c r="AU157" s="275"/>
      <c r="AV157" s="275"/>
      <c r="AW157" s="275"/>
      <c r="AX157" s="275"/>
      <c r="AY157" s="275"/>
      <c r="AZ157" s="178" t="str">
        <f>IF('DATA - Follow-Up'!AZ157="less driving",1,IF('DATA - Follow-Up'!AZ157="less driving (e.g. more carpooling, walking, cycling, taking public transit, etc.)",1,IF('DATA - Follow-Up'!AZ157="not changed",2,IF('DATA - Follow-Up'!AZ157="more driving",3,""))))</f>
        <v/>
      </c>
      <c r="BA157" s="178"/>
      <c r="BB157" s="178"/>
      <c r="BC157" s="178"/>
      <c r="BD157" s="178"/>
      <c r="BE157" s="178"/>
      <c r="BF157" s="178" t="str">
        <f>IF('DATA - Follow-Up'!BF157="decreased",1,IF('DATA - Follow-Up'!BF157="not changed",2,IF('DATA - Follow-Up'!BF157="increased",3, "")))</f>
        <v/>
      </c>
      <c r="BG157" s="178"/>
      <c r="BH157" s="178"/>
      <c r="BI157" s="178"/>
      <c r="BJ157" s="178"/>
      <c r="BK157" s="178"/>
      <c r="BL157" s="178"/>
      <c r="BM157" s="178"/>
      <c r="BN157" s="178"/>
      <c r="BO157" s="178"/>
      <c r="BP157" s="178"/>
      <c r="BQ157" s="312" t="str">
        <f>IF('DATA - Follow-Up'!BQ157="Yes",1,IF('DATA - Follow-Up'!BQ157="No",2, ""))</f>
        <v/>
      </c>
      <c r="BR157" s="273"/>
      <c r="BS157" s="180"/>
      <c r="BT157" s="180"/>
    </row>
    <row r="158" spans="1:72" s="132" customFormat="1" ht="15" x14ac:dyDescent="0.3">
      <c r="A158" s="148"/>
      <c r="B158" s="149"/>
      <c r="C158" s="236" t="str">
        <f t="shared" si="2"/>
        <v/>
      </c>
      <c r="D158" s="178" t="str">
        <f>IF('DATA - Follow-Up'!D158="","",'DATA - Follow-Up'!D158)</f>
        <v/>
      </c>
      <c r="E158" s="178" t="str">
        <f>IF('DATA - Follow-Up'!E158="","",'DATA - Follow-Up'!E158)</f>
        <v/>
      </c>
      <c r="F158" s="178" t="str">
        <f>IF('DATA - Follow-Up'!F158="","",'DATA - Follow-Up'!F158)</f>
        <v/>
      </c>
      <c r="G158" s="178" t="str">
        <f>IF('DATA - Follow-Up'!G158="Yes",1,IF('DATA - Follow-Up'!G158="No",2,IF('DATA - Follow-Up'!G158="Not Sure",3, "")))</f>
        <v/>
      </c>
      <c r="H158" s="178" t="str">
        <f>IF('DATA - Follow-Up'!H158="","",INDEX(Codes,MATCH('DATA - Follow-Up'!H158,Modes,0)))</f>
        <v/>
      </c>
      <c r="I158" s="275"/>
      <c r="J158" s="178" t="str">
        <f>IF('DATA - Follow-Up'!J158="","",INDEX(Codes,MATCH('DATA - Follow-Up'!J158,Modes,0)))</f>
        <v/>
      </c>
      <c r="K158" s="178"/>
      <c r="L158" s="178" t="str">
        <f>IF('DATA - Follow-Up'!L158=0,"",IF('DATA - Follow-Up'!L158="","",'DATA - Follow-Up'!L158))</f>
        <v/>
      </c>
      <c r="M158" s="178" t="str">
        <f>IF('DATA - Follow-Up'!M158="Yes",1,IF('DATA - Follow-Up'!M158="No",2, ""))</f>
        <v/>
      </c>
      <c r="N158" s="178" t="str">
        <f>IF('DATA - Follow-Up'!N158="Yes",1,IF('DATA - Follow-Up'!N158="No",2,""))</f>
        <v/>
      </c>
      <c r="O158" s="178" t="str">
        <f>IF('DATA - Follow-Up'!O158="Relaxed",1,IF('DATA - Follow-Up'!O158="Rushed",2,IF('DATA - Follow-Up'!O158="Happy",3,IF('DATA - Follow-Up'!O158="Frustrated",4,IF('DATA - Follow-Up'!O158="Other (please specify)",5,IF('DATA - Follow-Up'!O158="Other",5,""))))))</f>
        <v/>
      </c>
      <c r="P158" s="178"/>
      <c r="Q158" s="178" t="str">
        <f>IF('DATA - Follow-Up'!Q158="","",'DATA - Follow-Up'!Q158)</f>
        <v/>
      </c>
      <c r="R158" s="178" t="str">
        <f>IF('DATA - Follow-Up'!R158="Boy",1,IF('DATA - Follow-Up'!R158="Girl",2, ""))</f>
        <v/>
      </c>
      <c r="S158" s="178" t="str">
        <f>IF('DATA - Follow-Up'!Q158="","", 'DATA - Follow-Up'!S158)</f>
        <v/>
      </c>
      <c r="T158" s="178" t="str">
        <f>IF('DATA - Follow-Up'!T158="Less than 0.5km",1,IF('DATA - Follow-Up'!T158="0.51 to 1.59km",2,IF('DATA - Follow-Up'!T158="1.6 to 3km",3,IF('DATA - Follow-Up'!T158="Over 3km",4,""))))</f>
        <v/>
      </c>
      <c r="U158" s="178" t="str">
        <f>IF('DATA - Follow-Up'!U158="STRONGLY AGREE",1,IF('DATA - Follow-Up'!U158="AGREE",2,IF('DATA - Follow-Up'!U158="DISAGREE",3,IF('DATA - Follow-Up'!U158="STRONGLY DISAGREE",4,""))))</f>
        <v/>
      </c>
      <c r="V158" s="178" t="str">
        <f>IF('DATA - Follow-Up'!V158="Yes",1,IF('DATA - Follow-Up'!V158="No",2,""))</f>
        <v/>
      </c>
      <c r="W158" s="178"/>
      <c r="X158" s="178"/>
      <c r="Y158" s="178"/>
      <c r="Z158" s="178"/>
      <c r="AA158" s="178"/>
      <c r="AB158" s="178"/>
      <c r="AC158" s="178"/>
      <c r="AD158" s="178"/>
      <c r="AE158" s="178"/>
      <c r="AF158" s="178"/>
      <c r="AG158" s="178"/>
      <c r="AH158" s="178"/>
      <c r="AI158" s="178"/>
      <c r="AJ158" s="178"/>
      <c r="AK158" s="178"/>
      <c r="AL158" s="178"/>
      <c r="AM158" s="178"/>
      <c r="AN158" s="178"/>
      <c r="AO158" s="178"/>
      <c r="AP158" s="178"/>
      <c r="AQ158" s="178"/>
      <c r="AR158" s="178" t="str">
        <f>IF('DATA - Follow-Up'!AR158="Relaxed",1,IF('DATA - Follow-Up'!AR158="Rushed",2,IF('DATA - Follow-Up'!AR158="Happy",3,IF('DATA - Follow-Up'!AR158="Tired",4,""))))</f>
        <v/>
      </c>
      <c r="AS158" s="178" t="str">
        <f>IF('DATA - Follow-Up'!AS158="Relaxed",1,IF('DATA - Follow-Up'!AS158="Rushed",2,IF('DATA - Follow-Up'!AS158="Happy",3,IF('DATA - Follow-Up'!AS158="Tired",4,""))))</f>
        <v/>
      </c>
      <c r="AT158" s="178" t="str">
        <f>IF('DATA - Follow-Up'!AT158="less driving",1,IF('DATA - Follow-Up'!AT158="less driving (e.g. more carpooling, walking, cycling, taking public transit, etc.)",1,IF('DATA - Follow-Up'!AT158="not changed",2,IF('DATA - Follow-Up'!AT158="no changed",2,IF('DATA - Follow-Up'!AT158="more driving",3, "")))))</f>
        <v/>
      </c>
      <c r="AU158" s="275"/>
      <c r="AV158" s="275"/>
      <c r="AW158" s="275"/>
      <c r="AX158" s="275"/>
      <c r="AY158" s="275"/>
      <c r="AZ158" s="178" t="str">
        <f>IF('DATA - Follow-Up'!AZ158="less driving",1,IF('DATA - Follow-Up'!AZ158="less driving (e.g. more carpooling, walking, cycling, taking public transit, etc.)",1,IF('DATA - Follow-Up'!AZ158="not changed",2,IF('DATA - Follow-Up'!AZ158="more driving",3,""))))</f>
        <v/>
      </c>
      <c r="BA158" s="178"/>
      <c r="BB158" s="178"/>
      <c r="BC158" s="178"/>
      <c r="BD158" s="178"/>
      <c r="BE158" s="178"/>
      <c r="BF158" s="178" t="str">
        <f>IF('DATA - Follow-Up'!BF158="decreased",1,IF('DATA - Follow-Up'!BF158="not changed",2,IF('DATA - Follow-Up'!BF158="increased",3, "")))</f>
        <v/>
      </c>
      <c r="BG158" s="178"/>
      <c r="BH158" s="178"/>
      <c r="BI158" s="178"/>
      <c r="BJ158" s="178"/>
      <c r="BK158" s="178"/>
      <c r="BL158" s="178"/>
      <c r="BM158" s="178"/>
      <c r="BN158" s="178"/>
      <c r="BO158" s="178"/>
      <c r="BP158" s="178"/>
      <c r="BQ158" s="312" t="str">
        <f>IF('DATA - Follow-Up'!BQ158="Yes",1,IF('DATA - Follow-Up'!BQ158="No",2, ""))</f>
        <v/>
      </c>
      <c r="BR158" s="273"/>
      <c r="BS158" s="180"/>
      <c r="BT158" s="180"/>
    </row>
    <row r="159" spans="1:72" s="132" customFormat="1" ht="15" x14ac:dyDescent="0.3">
      <c r="A159" s="148"/>
      <c r="B159" s="149"/>
      <c r="C159" s="236" t="str">
        <f t="shared" si="2"/>
        <v/>
      </c>
      <c r="D159" s="178" t="str">
        <f>IF('DATA - Follow-Up'!D159="","",'DATA - Follow-Up'!D159)</f>
        <v/>
      </c>
      <c r="E159" s="178" t="str">
        <f>IF('DATA - Follow-Up'!E159="","",'DATA - Follow-Up'!E159)</f>
        <v/>
      </c>
      <c r="F159" s="178" t="str">
        <f>IF('DATA - Follow-Up'!F159="","",'DATA - Follow-Up'!F159)</f>
        <v/>
      </c>
      <c r="G159" s="178" t="str">
        <f>IF('DATA - Follow-Up'!G159="Yes",1,IF('DATA - Follow-Up'!G159="No",2,IF('DATA - Follow-Up'!G159="Not Sure",3, "")))</f>
        <v/>
      </c>
      <c r="H159" s="178" t="str">
        <f>IF('DATA - Follow-Up'!H159="","",INDEX(Codes,MATCH('DATA - Follow-Up'!H159,Modes,0)))</f>
        <v/>
      </c>
      <c r="I159" s="275"/>
      <c r="J159" s="178" t="str">
        <f>IF('DATA - Follow-Up'!J159="","",INDEX(Codes,MATCH('DATA - Follow-Up'!J159,Modes,0)))</f>
        <v/>
      </c>
      <c r="K159" s="178"/>
      <c r="L159" s="178" t="str">
        <f>IF('DATA - Follow-Up'!L159=0,"",IF('DATA - Follow-Up'!L159="","",'DATA - Follow-Up'!L159))</f>
        <v/>
      </c>
      <c r="M159" s="178" t="str">
        <f>IF('DATA - Follow-Up'!M159="Yes",1,IF('DATA - Follow-Up'!M159="No",2, ""))</f>
        <v/>
      </c>
      <c r="N159" s="178" t="str">
        <f>IF('DATA - Follow-Up'!N159="Yes",1,IF('DATA - Follow-Up'!N159="No",2,""))</f>
        <v/>
      </c>
      <c r="O159" s="178" t="str">
        <f>IF('DATA - Follow-Up'!O159="Relaxed",1,IF('DATA - Follow-Up'!O159="Rushed",2,IF('DATA - Follow-Up'!O159="Happy",3,IF('DATA - Follow-Up'!O159="Frustrated",4,IF('DATA - Follow-Up'!O159="Other (please specify)",5,IF('DATA - Follow-Up'!O159="Other",5,""))))))</f>
        <v/>
      </c>
      <c r="P159" s="178"/>
      <c r="Q159" s="178" t="str">
        <f>IF('DATA - Follow-Up'!Q159="","",'DATA - Follow-Up'!Q159)</f>
        <v/>
      </c>
      <c r="R159" s="178" t="str">
        <f>IF('DATA - Follow-Up'!R159="Boy",1,IF('DATA - Follow-Up'!R159="Girl",2, ""))</f>
        <v/>
      </c>
      <c r="S159" s="178" t="str">
        <f>IF('DATA - Follow-Up'!Q159="","", 'DATA - Follow-Up'!S159)</f>
        <v/>
      </c>
      <c r="T159" s="178" t="str">
        <f>IF('DATA - Follow-Up'!T159="Less than 0.5km",1,IF('DATA - Follow-Up'!T159="0.51 to 1.59km",2,IF('DATA - Follow-Up'!T159="1.6 to 3km",3,IF('DATA - Follow-Up'!T159="Over 3km",4,""))))</f>
        <v/>
      </c>
      <c r="U159" s="178" t="str">
        <f>IF('DATA - Follow-Up'!U159="STRONGLY AGREE",1,IF('DATA - Follow-Up'!U159="AGREE",2,IF('DATA - Follow-Up'!U159="DISAGREE",3,IF('DATA - Follow-Up'!U159="STRONGLY DISAGREE",4,""))))</f>
        <v/>
      </c>
      <c r="V159" s="178" t="str">
        <f>IF('DATA - Follow-Up'!V159="Yes",1,IF('DATA - Follow-Up'!V159="No",2,""))</f>
        <v/>
      </c>
      <c r="W159" s="178"/>
      <c r="X159" s="178"/>
      <c r="Y159" s="178"/>
      <c r="Z159" s="178"/>
      <c r="AA159" s="178"/>
      <c r="AB159" s="178"/>
      <c r="AC159" s="178"/>
      <c r="AD159" s="178"/>
      <c r="AE159" s="178"/>
      <c r="AF159" s="178"/>
      <c r="AG159" s="178"/>
      <c r="AH159" s="178"/>
      <c r="AI159" s="178"/>
      <c r="AJ159" s="178"/>
      <c r="AK159" s="178"/>
      <c r="AL159" s="178"/>
      <c r="AM159" s="178"/>
      <c r="AN159" s="178"/>
      <c r="AO159" s="178"/>
      <c r="AP159" s="178"/>
      <c r="AQ159" s="178"/>
      <c r="AR159" s="178" t="str">
        <f>IF('DATA - Follow-Up'!AR159="Relaxed",1,IF('DATA - Follow-Up'!AR159="Rushed",2,IF('DATA - Follow-Up'!AR159="Happy",3,IF('DATA - Follow-Up'!AR159="Tired",4,""))))</f>
        <v/>
      </c>
      <c r="AS159" s="178" t="str">
        <f>IF('DATA - Follow-Up'!AS159="Relaxed",1,IF('DATA - Follow-Up'!AS159="Rushed",2,IF('DATA - Follow-Up'!AS159="Happy",3,IF('DATA - Follow-Up'!AS159="Tired",4,""))))</f>
        <v/>
      </c>
      <c r="AT159" s="178" t="str">
        <f>IF('DATA - Follow-Up'!AT159="less driving",1,IF('DATA - Follow-Up'!AT159="less driving (e.g. more carpooling, walking, cycling, taking public transit, etc.)",1,IF('DATA - Follow-Up'!AT159="not changed",2,IF('DATA - Follow-Up'!AT159="no changed",2,IF('DATA - Follow-Up'!AT159="more driving",3, "")))))</f>
        <v/>
      </c>
      <c r="AU159" s="275"/>
      <c r="AV159" s="275"/>
      <c r="AW159" s="275"/>
      <c r="AX159" s="275"/>
      <c r="AY159" s="275"/>
      <c r="AZ159" s="178" t="str">
        <f>IF('DATA - Follow-Up'!AZ159="less driving",1,IF('DATA - Follow-Up'!AZ159="less driving (e.g. more carpooling, walking, cycling, taking public transit, etc.)",1,IF('DATA - Follow-Up'!AZ159="not changed",2,IF('DATA - Follow-Up'!AZ159="more driving",3,""))))</f>
        <v/>
      </c>
      <c r="BA159" s="178"/>
      <c r="BB159" s="178"/>
      <c r="BC159" s="178"/>
      <c r="BD159" s="178"/>
      <c r="BE159" s="178"/>
      <c r="BF159" s="178" t="str">
        <f>IF('DATA - Follow-Up'!BF159="decreased",1,IF('DATA - Follow-Up'!BF159="not changed",2,IF('DATA - Follow-Up'!BF159="increased",3, "")))</f>
        <v/>
      </c>
      <c r="BG159" s="178"/>
      <c r="BH159" s="178"/>
      <c r="BI159" s="178"/>
      <c r="BJ159" s="178"/>
      <c r="BK159" s="178"/>
      <c r="BL159" s="178"/>
      <c r="BM159" s="178"/>
      <c r="BN159" s="178"/>
      <c r="BO159" s="178"/>
      <c r="BP159" s="178"/>
      <c r="BQ159" s="312" t="str">
        <f>IF('DATA - Follow-Up'!BQ159="Yes",1,IF('DATA - Follow-Up'!BQ159="No",2, ""))</f>
        <v/>
      </c>
      <c r="BR159" s="273"/>
      <c r="BS159" s="180"/>
      <c r="BT159" s="180"/>
    </row>
    <row r="160" spans="1:72" s="132" customFormat="1" ht="15" x14ac:dyDescent="0.3">
      <c r="A160" s="148"/>
      <c r="B160" s="149"/>
      <c r="C160" s="236" t="str">
        <f t="shared" si="2"/>
        <v/>
      </c>
      <c r="D160" s="178" t="str">
        <f>IF('DATA - Follow-Up'!D160="","",'DATA - Follow-Up'!D160)</f>
        <v/>
      </c>
      <c r="E160" s="178" t="str">
        <f>IF('DATA - Follow-Up'!E160="","",'DATA - Follow-Up'!E160)</f>
        <v/>
      </c>
      <c r="F160" s="178" t="str">
        <f>IF('DATA - Follow-Up'!F160="","",'DATA - Follow-Up'!F160)</f>
        <v/>
      </c>
      <c r="G160" s="178" t="str">
        <f>IF('DATA - Follow-Up'!G160="Yes",1,IF('DATA - Follow-Up'!G160="No",2,IF('DATA - Follow-Up'!G160="Not Sure",3, "")))</f>
        <v/>
      </c>
      <c r="H160" s="178" t="str">
        <f>IF('DATA - Follow-Up'!H160="","",INDEX(Codes,MATCH('DATA - Follow-Up'!H160,Modes,0)))</f>
        <v/>
      </c>
      <c r="I160" s="275"/>
      <c r="J160" s="178" t="str">
        <f>IF('DATA - Follow-Up'!J160="","",INDEX(Codes,MATCH('DATA - Follow-Up'!J160,Modes,0)))</f>
        <v/>
      </c>
      <c r="K160" s="178"/>
      <c r="L160" s="178" t="str">
        <f>IF('DATA - Follow-Up'!L160=0,"",IF('DATA - Follow-Up'!L160="","",'DATA - Follow-Up'!L160))</f>
        <v/>
      </c>
      <c r="M160" s="178" t="str">
        <f>IF('DATA - Follow-Up'!M160="Yes",1,IF('DATA - Follow-Up'!M160="No",2, ""))</f>
        <v/>
      </c>
      <c r="N160" s="178" t="str">
        <f>IF('DATA - Follow-Up'!N160="Yes",1,IF('DATA - Follow-Up'!N160="No",2,""))</f>
        <v/>
      </c>
      <c r="O160" s="178" t="str">
        <f>IF('DATA - Follow-Up'!O160="Relaxed",1,IF('DATA - Follow-Up'!O160="Rushed",2,IF('DATA - Follow-Up'!O160="Happy",3,IF('DATA - Follow-Up'!O160="Frustrated",4,IF('DATA - Follow-Up'!O160="Other (please specify)",5,IF('DATA - Follow-Up'!O160="Other",5,""))))))</f>
        <v/>
      </c>
      <c r="P160" s="178"/>
      <c r="Q160" s="178" t="str">
        <f>IF('DATA - Follow-Up'!Q160="","",'DATA - Follow-Up'!Q160)</f>
        <v/>
      </c>
      <c r="R160" s="178" t="str">
        <f>IF('DATA - Follow-Up'!R160="Boy",1,IF('DATA - Follow-Up'!R160="Girl",2, ""))</f>
        <v/>
      </c>
      <c r="S160" s="178" t="str">
        <f>IF('DATA - Follow-Up'!Q160="","", 'DATA - Follow-Up'!S160)</f>
        <v/>
      </c>
      <c r="T160" s="178" t="str">
        <f>IF('DATA - Follow-Up'!T160="Less than 0.5km",1,IF('DATA - Follow-Up'!T160="0.51 to 1.59km",2,IF('DATA - Follow-Up'!T160="1.6 to 3km",3,IF('DATA - Follow-Up'!T160="Over 3km",4,""))))</f>
        <v/>
      </c>
      <c r="U160" s="178" t="str">
        <f>IF('DATA - Follow-Up'!U160="STRONGLY AGREE",1,IF('DATA - Follow-Up'!U160="AGREE",2,IF('DATA - Follow-Up'!U160="DISAGREE",3,IF('DATA - Follow-Up'!U160="STRONGLY DISAGREE",4,""))))</f>
        <v/>
      </c>
      <c r="V160" s="178" t="str">
        <f>IF('DATA - Follow-Up'!V160="Yes",1,IF('DATA - Follow-Up'!V160="No",2,""))</f>
        <v/>
      </c>
      <c r="W160" s="178"/>
      <c r="X160" s="178"/>
      <c r="Y160" s="178"/>
      <c r="Z160" s="178"/>
      <c r="AA160" s="178"/>
      <c r="AB160" s="178"/>
      <c r="AC160" s="178"/>
      <c r="AD160" s="178"/>
      <c r="AE160" s="178"/>
      <c r="AF160" s="178"/>
      <c r="AG160" s="178"/>
      <c r="AH160" s="178"/>
      <c r="AI160" s="178"/>
      <c r="AJ160" s="178"/>
      <c r="AK160" s="178"/>
      <c r="AL160" s="178"/>
      <c r="AM160" s="178"/>
      <c r="AN160" s="178"/>
      <c r="AO160" s="178"/>
      <c r="AP160" s="178"/>
      <c r="AQ160" s="178"/>
      <c r="AR160" s="178" t="str">
        <f>IF('DATA - Follow-Up'!AR160="Relaxed",1,IF('DATA - Follow-Up'!AR160="Rushed",2,IF('DATA - Follow-Up'!AR160="Happy",3,IF('DATA - Follow-Up'!AR160="Tired",4,""))))</f>
        <v/>
      </c>
      <c r="AS160" s="178" t="str">
        <f>IF('DATA - Follow-Up'!AS160="Relaxed",1,IF('DATA - Follow-Up'!AS160="Rushed",2,IF('DATA - Follow-Up'!AS160="Happy",3,IF('DATA - Follow-Up'!AS160="Tired",4,""))))</f>
        <v/>
      </c>
      <c r="AT160" s="178" t="str">
        <f>IF('DATA - Follow-Up'!AT160="less driving",1,IF('DATA - Follow-Up'!AT160="less driving (e.g. more carpooling, walking, cycling, taking public transit, etc.)",1,IF('DATA - Follow-Up'!AT160="not changed",2,IF('DATA - Follow-Up'!AT160="no changed",2,IF('DATA - Follow-Up'!AT160="more driving",3, "")))))</f>
        <v/>
      </c>
      <c r="AU160" s="275"/>
      <c r="AV160" s="275"/>
      <c r="AW160" s="275"/>
      <c r="AX160" s="275"/>
      <c r="AY160" s="275"/>
      <c r="AZ160" s="178" t="str">
        <f>IF('DATA - Follow-Up'!AZ160="less driving",1,IF('DATA - Follow-Up'!AZ160="less driving (e.g. more carpooling, walking, cycling, taking public transit, etc.)",1,IF('DATA - Follow-Up'!AZ160="not changed",2,IF('DATA - Follow-Up'!AZ160="more driving",3,""))))</f>
        <v/>
      </c>
      <c r="BA160" s="178"/>
      <c r="BB160" s="178"/>
      <c r="BC160" s="178"/>
      <c r="BD160" s="178"/>
      <c r="BE160" s="178"/>
      <c r="BF160" s="178" t="str">
        <f>IF('DATA - Follow-Up'!BF160="decreased",1,IF('DATA - Follow-Up'!BF160="not changed",2,IF('DATA - Follow-Up'!BF160="increased",3, "")))</f>
        <v/>
      </c>
      <c r="BG160" s="178"/>
      <c r="BH160" s="178"/>
      <c r="BI160" s="178"/>
      <c r="BJ160" s="178"/>
      <c r="BK160" s="178"/>
      <c r="BL160" s="178"/>
      <c r="BM160" s="178"/>
      <c r="BN160" s="178"/>
      <c r="BO160" s="178"/>
      <c r="BP160" s="178"/>
      <c r="BQ160" s="312" t="str">
        <f>IF('DATA - Follow-Up'!BQ160="Yes",1,IF('DATA - Follow-Up'!BQ160="No",2, ""))</f>
        <v/>
      </c>
      <c r="BR160" s="273"/>
      <c r="BS160" s="180"/>
      <c r="BT160" s="180"/>
    </row>
    <row r="161" spans="1:72" s="132" customFormat="1" ht="15" x14ac:dyDescent="0.3">
      <c r="A161" s="148"/>
      <c r="B161" s="149"/>
      <c r="C161" s="236" t="str">
        <f t="shared" si="2"/>
        <v/>
      </c>
      <c r="D161" s="178" t="str">
        <f>IF('DATA - Follow-Up'!D161="","",'DATA - Follow-Up'!D161)</f>
        <v/>
      </c>
      <c r="E161" s="178" t="str">
        <f>IF('DATA - Follow-Up'!E161="","",'DATA - Follow-Up'!E161)</f>
        <v/>
      </c>
      <c r="F161" s="178" t="str">
        <f>IF('DATA - Follow-Up'!F161="","",'DATA - Follow-Up'!F161)</f>
        <v/>
      </c>
      <c r="G161" s="178" t="str">
        <f>IF('DATA - Follow-Up'!G161="Yes",1,IF('DATA - Follow-Up'!G161="No",2,IF('DATA - Follow-Up'!G161="Not Sure",3, "")))</f>
        <v/>
      </c>
      <c r="H161" s="178" t="str">
        <f>IF('DATA - Follow-Up'!H161="","",INDEX(Codes,MATCH('DATA - Follow-Up'!H161,Modes,0)))</f>
        <v/>
      </c>
      <c r="I161" s="275"/>
      <c r="J161" s="178" t="str">
        <f>IF('DATA - Follow-Up'!J161="","",INDEX(Codes,MATCH('DATA - Follow-Up'!J161,Modes,0)))</f>
        <v/>
      </c>
      <c r="K161" s="178"/>
      <c r="L161" s="178" t="str">
        <f>IF('DATA - Follow-Up'!L161=0,"",IF('DATA - Follow-Up'!L161="","",'DATA - Follow-Up'!L161))</f>
        <v/>
      </c>
      <c r="M161" s="178" t="str">
        <f>IF('DATA - Follow-Up'!M161="Yes",1,IF('DATA - Follow-Up'!M161="No",2, ""))</f>
        <v/>
      </c>
      <c r="N161" s="178" t="str">
        <f>IF('DATA - Follow-Up'!N161="Yes",1,IF('DATA - Follow-Up'!N161="No",2,""))</f>
        <v/>
      </c>
      <c r="O161" s="178" t="str">
        <f>IF('DATA - Follow-Up'!O161="Relaxed",1,IF('DATA - Follow-Up'!O161="Rushed",2,IF('DATA - Follow-Up'!O161="Happy",3,IF('DATA - Follow-Up'!O161="Frustrated",4,IF('DATA - Follow-Up'!O161="Other (please specify)",5,IF('DATA - Follow-Up'!O161="Other",5,""))))))</f>
        <v/>
      </c>
      <c r="P161" s="178"/>
      <c r="Q161" s="178" t="str">
        <f>IF('DATA - Follow-Up'!Q161="","",'DATA - Follow-Up'!Q161)</f>
        <v/>
      </c>
      <c r="R161" s="178" t="str">
        <f>IF('DATA - Follow-Up'!R161="Boy",1,IF('DATA - Follow-Up'!R161="Girl",2, ""))</f>
        <v/>
      </c>
      <c r="S161" s="178" t="str">
        <f>IF('DATA - Follow-Up'!Q161="","", 'DATA - Follow-Up'!S161)</f>
        <v/>
      </c>
      <c r="T161" s="178" t="str">
        <f>IF('DATA - Follow-Up'!T161="Less than 0.5km",1,IF('DATA - Follow-Up'!T161="0.51 to 1.59km",2,IF('DATA - Follow-Up'!T161="1.6 to 3km",3,IF('DATA - Follow-Up'!T161="Over 3km",4,""))))</f>
        <v/>
      </c>
      <c r="U161" s="178" t="str">
        <f>IF('DATA - Follow-Up'!U161="STRONGLY AGREE",1,IF('DATA - Follow-Up'!U161="AGREE",2,IF('DATA - Follow-Up'!U161="DISAGREE",3,IF('DATA - Follow-Up'!U161="STRONGLY DISAGREE",4,""))))</f>
        <v/>
      </c>
      <c r="V161" s="178" t="str">
        <f>IF('DATA - Follow-Up'!V161="Yes",1,IF('DATA - Follow-Up'!V161="No",2,""))</f>
        <v/>
      </c>
      <c r="W161" s="178"/>
      <c r="X161" s="178"/>
      <c r="Y161" s="178"/>
      <c r="Z161" s="178"/>
      <c r="AA161" s="178"/>
      <c r="AB161" s="178"/>
      <c r="AC161" s="178"/>
      <c r="AD161" s="178"/>
      <c r="AE161" s="178"/>
      <c r="AF161" s="178"/>
      <c r="AG161" s="178"/>
      <c r="AH161" s="178"/>
      <c r="AI161" s="178"/>
      <c r="AJ161" s="178"/>
      <c r="AK161" s="178"/>
      <c r="AL161" s="178"/>
      <c r="AM161" s="178"/>
      <c r="AN161" s="178"/>
      <c r="AO161" s="178"/>
      <c r="AP161" s="178"/>
      <c r="AQ161" s="178"/>
      <c r="AR161" s="178" t="str">
        <f>IF('DATA - Follow-Up'!AR161="Relaxed",1,IF('DATA - Follow-Up'!AR161="Rushed",2,IF('DATA - Follow-Up'!AR161="Happy",3,IF('DATA - Follow-Up'!AR161="Tired",4,""))))</f>
        <v/>
      </c>
      <c r="AS161" s="178" t="str">
        <f>IF('DATA - Follow-Up'!AS161="Relaxed",1,IF('DATA - Follow-Up'!AS161="Rushed",2,IF('DATA - Follow-Up'!AS161="Happy",3,IF('DATA - Follow-Up'!AS161="Tired",4,""))))</f>
        <v/>
      </c>
      <c r="AT161" s="178" t="str">
        <f>IF('DATA - Follow-Up'!AT161="less driving",1,IF('DATA - Follow-Up'!AT161="less driving (e.g. more carpooling, walking, cycling, taking public transit, etc.)",1,IF('DATA - Follow-Up'!AT161="not changed",2,IF('DATA - Follow-Up'!AT161="no changed",2,IF('DATA - Follow-Up'!AT161="more driving",3, "")))))</f>
        <v/>
      </c>
      <c r="AU161" s="275"/>
      <c r="AV161" s="275"/>
      <c r="AW161" s="275"/>
      <c r="AX161" s="275"/>
      <c r="AY161" s="275"/>
      <c r="AZ161" s="178" t="str">
        <f>IF('DATA - Follow-Up'!AZ161="less driving",1,IF('DATA - Follow-Up'!AZ161="less driving (e.g. more carpooling, walking, cycling, taking public transit, etc.)",1,IF('DATA - Follow-Up'!AZ161="not changed",2,IF('DATA - Follow-Up'!AZ161="more driving",3,""))))</f>
        <v/>
      </c>
      <c r="BA161" s="178"/>
      <c r="BB161" s="178"/>
      <c r="BC161" s="178"/>
      <c r="BD161" s="178"/>
      <c r="BE161" s="178"/>
      <c r="BF161" s="178" t="str">
        <f>IF('DATA - Follow-Up'!BF161="decreased",1,IF('DATA - Follow-Up'!BF161="not changed",2,IF('DATA - Follow-Up'!BF161="increased",3, "")))</f>
        <v/>
      </c>
      <c r="BG161" s="178"/>
      <c r="BH161" s="178"/>
      <c r="BI161" s="178"/>
      <c r="BJ161" s="178"/>
      <c r="BK161" s="178"/>
      <c r="BL161" s="178"/>
      <c r="BM161" s="178"/>
      <c r="BN161" s="178"/>
      <c r="BO161" s="178"/>
      <c r="BP161" s="178"/>
      <c r="BQ161" s="312" t="str">
        <f>IF('DATA - Follow-Up'!BQ161="Yes",1,IF('DATA - Follow-Up'!BQ161="No",2, ""))</f>
        <v/>
      </c>
      <c r="BR161" s="273"/>
      <c r="BS161" s="180"/>
      <c r="BT161" s="180"/>
    </row>
    <row r="162" spans="1:72" s="132" customFormat="1" ht="15" x14ac:dyDescent="0.3">
      <c r="A162" s="148"/>
      <c r="B162" s="149"/>
      <c r="C162" s="236" t="str">
        <f t="shared" si="2"/>
        <v/>
      </c>
      <c r="D162" s="178" t="str">
        <f>IF('DATA - Follow-Up'!D162="","",'DATA - Follow-Up'!D162)</f>
        <v/>
      </c>
      <c r="E162" s="178" t="str">
        <f>IF('DATA - Follow-Up'!E162="","",'DATA - Follow-Up'!E162)</f>
        <v/>
      </c>
      <c r="F162" s="178" t="str">
        <f>IF('DATA - Follow-Up'!F162="","",'DATA - Follow-Up'!F162)</f>
        <v/>
      </c>
      <c r="G162" s="178" t="str">
        <f>IF('DATA - Follow-Up'!G162="Yes",1,IF('DATA - Follow-Up'!G162="No",2,IF('DATA - Follow-Up'!G162="Not Sure",3, "")))</f>
        <v/>
      </c>
      <c r="H162" s="178" t="str">
        <f>IF('DATA - Follow-Up'!H162="","",INDEX(Codes,MATCH('DATA - Follow-Up'!H162,Modes,0)))</f>
        <v/>
      </c>
      <c r="I162" s="275"/>
      <c r="J162" s="178" t="str">
        <f>IF('DATA - Follow-Up'!J162="","",INDEX(Codes,MATCH('DATA - Follow-Up'!J162,Modes,0)))</f>
        <v/>
      </c>
      <c r="K162" s="178"/>
      <c r="L162" s="178" t="str">
        <f>IF('DATA - Follow-Up'!L162=0,"",IF('DATA - Follow-Up'!L162="","",'DATA - Follow-Up'!L162))</f>
        <v/>
      </c>
      <c r="M162" s="178" t="str">
        <f>IF('DATA - Follow-Up'!M162="Yes",1,IF('DATA - Follow-Up'!M162="No",2, ""))</f>
        <v/>
      </c>
      <c r="N162" s="178" t="str">
        <f>IF('DATA - Follow-Up'!N162="Yes",1,IF('DATA - Follow-Up'!N162="No",2,""))</f>
        <v/>
      </c>
      <c r="O162" s="178" t="str">
        <f>IF('DATA - Follow-Up'!O162="Relaxed",1,IF('DATA - Follow-Up'!O162="Rushed",2,IF('DATA - Follow-Up'!O162="Happy",3,IF('DATA - Follow-Up'!O162="Frustrated",4,IF('DATA - Follow-Up'!O162="Other (please specify)",5,IF('DATA - Follow-Up'!O162="Other",5,""))))))</f>
        <v/>
      </c>
      <c r="P162" s="178"/>
      <c r="Q162" s="178" t="str">
        <f>IF('DATA - Follow-Up'!Q162="","",'DATA - Follow-Up'!Q162)</f>
        <v/>
      </c>
      <c r="R162" s="178" t="str">
        <f>IF('DATA - Follow-Up'!R162="Boy",1,IF('DATA - Follow-Up'!R162="Girl",2, ""))</f>
        <v/>
      </c>
      <c r="S162" s="178" t="str">
        <f>IF('DATA - Follow-Up'!Q162="","", 'DATA - Follow-Up'!S162)</f>
        <v/>
      </c>
      <c r="T162" s="178" t="str">
        <f>IF('DATA - Follow-Up'!T162="Less than 0.5km",1,IF('DATA - Follow-Up'!T162="0.51 to 1.59km",2,IF('DATA - Follow-Up'!T162="1.6 to 3km",3,IF('DATA - Follow-Up'!T162="Over 3km",4,""))))</f>
        <v/>
      </c>
      <c r="U162" s="178" t="str">
        <f>IF('DATA - Follow-Up'!U162="STRONGLY AGREE",1,IF('DATA - Follow-Up'!U162="AGREE",2,IF('DATA - Follow-Up'!U162="DISAGREE",3,IF('DATA - Follow-Up'!U162="STRONGLY DISAGREE",4,""))))</f>
        <v/>
      </c>
      <c r="V162" s="178" t="str">
        <f>IF('DATA - Follow-Up'!V162="Yes",1,IF('DATA - Follow-Up'!V162="No",2,""))</f>
        <v/>
      </c>
      <c r="W162" s="178"/>
      <c r="X162" s="178"/>
      <c r="Y162" s="178"/>
      <c r="Z162" s="178"/>
      <c r="AA162" s="178"/>
      <c r="AB162" s="178"/>
      <c r="AC162" s="178"/>
      <c r="AD162" s="178"/>
      <c r="AE162" s="178"/>
      <c r="AF162" s="178"/>
      <c r="AG162" s="178"/>
      <c r="AH162" s="178"/>
      <c r="AI162" s="178"/>
      <c r="AJ162" s="178"/>
      <c r="AK162" s="178"/>
      <c r="AL162" s="178"/>
      <c r="AM162" s="178"/>
      <c r="AN162" s="178"/>
      <c r="AO162" s="178"/>
      <c r="AP162" s="178"/>
      <c r="AQ162" s="178"/>
      <c r="AR162" s="178" t="str">
        <f>IF('DATA - Follow-Up'!AR162="Relaxed",1,IF('DATA - Follow-Up'!AR162="Rushed",2,IF('DATA - Follow-Up'!AR162="Happy",3,IF('DATA - Follow-Up'!AR162="Tired",4,""))))</f>
        <v/>
      </c>
      <c r="AS162" s="178" t="str">
        <f>IF('DATA - Follow-Up'!AS162="Relaxed",1,IF('DATA - Follow-Up'!AS162="Rushed",2,IF('DATA - Follow-Up'!AS162="Happy",3,IF('DATA - Follow-Up'!AS162="Tired",4,""))))</f>
        <v/>
      </c>
      <c r="AT162" s="178" t="str">
        <f>IF('DATA - Follow-Up'!AT162="less driving",1,IF('DATA - Follow-Up'!AT162="less driving (e.g. more carpooling, walking, cycling, taking public transit, etc.)",1,IF('DATA - Follow-Up'!AT162="not changed",2,IF('DATA - Follow-Up'!AT162="no changed",2,IF('DATA - Follow-Up'!AT162="more driving",3, "")))))</f>
        <v/>
      </c>
      <c r="AU162" s="275"/>
      <c r="AV162" s="275"/>
      <c r="AW162" s="275"/>
      <c r="AX162" s="275"/>
      <c r="AY162" s="275"/>
      <c r="AZ162" s="178" t="str">
        <f>IF('DATA - Follow-Up'!AZ162="less driving",1,IF('DATA - Follow-Up'!AZ162="less driving (e.g. more carpooling, walking, cycling, taking public transit, etc.)",1,IF('DATA - Follow-Up'!AZ162="not changed",2,IF('DATA - Follow-Up'!AZ162="more driving",3,""))))</f>
        <v/>
      </c>
      <c r="BA162" s="178"/>
      <c r="BB162" s="178"/>
      <c r="BC162" s="178"/>
      <c r="BD162" s="178"/>
      <c r="BE162" s="178"/>
      <c r="BF162" s="178" t="str">
        <f>IF('DATA - Follow-Up'!BF162="decreased",1,IF('DATA - Follow-Up'!BF162="not changed",2,IF('DATA - Follow-Up'!BF162="increased",3, "")))</f>
        <v/>
      </c>
      <c r="BG162" s="178"/>
      <c r="BH162" s="178"/>
      <c r="BI162" s="178"/>
      <c r="BJ162" s="178"/>
      <c r="BK162" s="178"/>
      <c r="BL162" s="178"/>
      <c r="BM162" s="178"/>
      <c r="BN162" s="178"/>
      <c r="BO162" s="178"/>
      <c r="BP162" s="178"/>
      <c r="BQ162" s="312" t="str">
        <f>IF('DATA - Follow-Up'!BQ162="Yes",1,IF('DATA - Follow-Up'!BQ162="No",2, ""))</f>
        <v/>
      </c>
      <c r="BR162" s="273"/>
      <c r="BS162" s="180"/>
      <c r="BT162" s="180"/>
    </row>
    <row r="163" spans="1:72" s="132" customFormat="1" ht="15" x14ac:dyDescent="0.3">
      <c r="A163" s="148"/>
      <c r="B163" s="149"/>
      <c r="C163" s="236" t="str">
        <f t="shared" si="2"/>
        <v/>
      </c>
      <c r="D163" s="178" t="str">
        <f>IF('DATA - Follow-Up'!D163="","",'DATA - Follow-Up'!D163)</f>
        <v/>
      </c>
      <c r="E163" s="178" t="str">
        <f>IF('DATA - Follow-Up'!E163="","",'DATA - Follow-Up'!E163)</f>
        <v/>
      </c>
      <c r="F163" s="178" t="str">
        <f>IF('DATA - Follow-Up'!F163="","",'DATA - Follow-Up'!F163)</f>
        <v/>
      </c>
      <c r="G163" s="178" t="str">
        <f>IF('DATA - Follow-Up'!G163="Yes",1,IF('DATA - Follow-Up'!G163="No",2,IF('DATA - Follow-Up'!G163="Not Sure",3, "")))</f>
        <v/>
      </c>
      <c r="H163" s="178" t="str">
        <f>IF('DATA - Follow-Up'!H163="","",INDEX(Codes,MATCH('DATA - Follow-Up'!H163,Modes,0)))</f>
        <v/>
      </c>
      <c r="I163" s="275"/>
      <c r="J163" s="178" t="str">
        <f>IF('DATA - Follow-Up'!J163="","",INDEX(Codes,MATCH('DATA - Follow-Up'!J163,Modes,0)))</f>
        <v/>
      </c>
      <c r="K163" s="178"/>
      <c r="L163" s="178" t="str">
        <f>IF('DATA - Follow-Up'!L163=0,"",IF('DATA - Follow-Up'!L163="","",'DATA - Follow-Up'!L163))</f>
        <v/>
      </c>
      <c r="M163" s="178" t="str">
        <f>IF('DATA - Follow-Up'!M163="Yes",1,IF('DATA - Follow-Up'!M163="No",2, ""))</f>
        <v/>
      </c>
      <c r="N163" s="178" t="str">
        <f>IF('DATA - Follow-Up'!N163="Yes",1,IF('DATA - Follow-Up'!N163="No",2,""))</f>
        <v/>
      </c>
      <c r="O163" s="178" t="str">
        <f>IF('DATA - Follow-Up'!O163="Relaxed",1,IF('DATA - Follow-Up'!O163="Rushed",2,IF('DATA - Follow-Up'!O163="Happy",3,IF('DATA - Follow-Up'!O163="Frustrated",4,IF('DATA - Follow-Up'!O163="Other (please specify)",5,IF('DATA - Follow-Up'!O163="Other",5,""))))))</f>
        <v/>
      </c>
      <c r="P163" s="178"/>
      <c r="Q163" s="178" t="str">
        <f>IF('DATA - Follow-Up'!Q163="","",'DATA - Follow-Up'!Q163)</f>
        <v/>
      </c>
      <c r="R163" s="178" t="str">
        <f>IF('DATA - Follow-Up'!R163="Boy",1,IF('DATA - Follow-Up'!R163="Girl",2, ""))</f>
        <v/>
      </c>
      <c r="S163" s="178" t="str">
        <f>IF('DATA - Follow-Up'!Q163="","", 'DATA - Follow-Up'!S163)</f>
        <v/>
      </c>
      <c r="T163" s="178" t="str">
        <f>IF('DATA - Follow-Up'!T163="Less than 0.5km",1,IF('DATA - Follow-Up'!T163="0.51 to 1.59km",2,IF('DATA - Follow-Up'!T163="1.6 to 3km",3,IF('DATA - Follow-Up'!T163="Over 3km",4,""))))</f>
        <v/>
      </c>
      <c r="U163" s="178" t="str">
        <f>IF('DATA - Follow-Up'!U163="STRONGLY AGREE",1,IF('DATA - Follow-Up'!U163="AGREE",2,IF('DATA - Follow-Up'!U163="DISAGREE",3,IF('DATA - Follow-Up'!U163="STRONGLY DISAGREE",4,""))))</f>
        <v/>
      </c>
      <c r="V163" s="178" t="str">
        <f>IF('DATA - Follow-Up'!V163="Yes",1,IF('DATA - Follow-Up'!V163="No",2,""))</f>
        <v/>
      </c>
      <c r="W163" s="178"/>
      <c r="X163" s="178"/>
      <c r="Y163" s="178"/>
      <c r="Z163" s="178"/>
      <c r="AA163" s="178"/>
      <c r="AB163" s="178"/>
      <c r="AC163" s="178"/>
      <c r="AD163" s="178"/>
      <c r="AE163" s="178"/>
      <c r="AF163" s="178"/>
      <c r="AG163" s="178"/>
      <c r="AH163" s="178"/>
      <c r="AI163" s="178"/>
      <c r="AJ163" s="178"/>
      <c r="AK163" s="178"/>
      <c r="AL163" s="178"/>
      <c r="AM163" s="178"/>
      <c r="AN163" s="178"/>
      <c r="AO163" s="178"/>
      <c r="AP163" s="178"/>
      <c r="AQ163" s="178"/>
      <c r="AR163" s="178" t="str">
        <f>IF('DATA - Follow-Up'!AR163="Relaxed",1,IF('DATA - Follow-Up'!AR163="Rushed",2,IF('DATA - Follow-Up'!AR163="Happy",3,IF('DATA - Follow-Up'!AR163="Tired",4,""))))</f>
        <v/>
      </c>
      <c r="AS163" s="178" t="str">
        <f>IF('DATA - Follow-Up'!AS163="Relaxed",1,IF('DATA - Follow-Up'!AS163="Rushed",2,IF('DATA - Follow-Up'!AS163="Happy",3,IF('DATA - Follow-Up'!AS163="Tired",4,""))))</f>
        <v/>
      </c>
      <c r="AT163" s="178" t="str">
        <f>IF('DATA - Follow-Up'!AT163="less driving",1,IF('DATA - Follow-Up'!AT163="less driving (e.g. more carpooling, walking, cycling, taking public transit, etc.)",1,IF('DATA - Follow-Up'!AT163="not changed",2,IF('DATA - Follow-Up'!AT163="no changed",2,IF('DATA - Follow-Up'!AT163="more driving",3, "")))))</f>
        <v/>
      </c>
      <c r="AU163" s="275"/>
      <c r="AV163" s="275"/>
      <c r="AW163" s="275"/>
      <c r="AX163" s="275"/>
      <c r="AY163" s="275"/>
      <c r="AZ163" s="178" t="str">
        <f>IF('DATA - Follow-Up'!AZ163="less driving",1,IF('DATA - Follow-Up'!AZ163="less driving (e.g. more carpooling, walking, cycling, taking public transit, etc.)",1,IF('DATA - Follow-Up'!AZ163="not changed",2,IF('DATA - Follow-Up'!AZ163="more driving",3,""))))</f>
        <v/>
      </c>
      <c r="BA163" s="178"/>
      <c r="BB163" s="178"/>
      <c r="BC163" s="178"/>
      <c r="BD163" s="178"/>
      <c r="BE163" s="178"/>
      <c r="BF163" s="178" t="str">
        <f>IF('DATA - Follow-Up'!BF163="decreased",1,IF('DATA - Follow-Up'!BF163="not changed",2,IF('DATA - Follow-Up'!BF163="increased",3, "")))</f>
        <v/>
      </c>
      <c r="BG163" s="178"/>
      <c r="BH163" s="178"/>
      <c r="BI163" s="178"/>
      <c r="BJ163" s="178"/>
      <c r="BK163" s="178"/>
      <c r="BL163" s="178"/>
      <c r="BM163" s="178"/>
      <c r="BN163" s="178"/>
      <c r="BO163" s="178"/>
      <c r="BP163" s="178"/>
      <c r="BQ163" s="312" t="str">
        <f>IF('DATA - Follow-Up'!BQ163="Yes",1,IF('DATA - Follow-Up'!BQ163="No",2, ""))</f>
        <v/>
      </c>
      <c r="BR163" s="273"/>
      <c r="BS163" s="180"/>
      <c r="BT163" s="180"/>
    </row>
    <row r="164" spans="1:72" s="132" customFormat="1" ht="15" x14ac:dyDescent="0.3">
      <c r="A164" s="148"/>
      <c r="B164" s="149"/>
      <c r="C164" s="236" t="str">
        <f t="shared" si="2"/>
        <v/>
      </c>
      <c r="D164" s="178" t="str">
        <f>IF('DATA - Follow-Up'!D164="","",'DATA - Follow-Up'!D164)</f>
        <v/>
      </c>
      <c r="E164" s="178" t="str">
        <f>IF('DATA - Follow-Up'!E164="","",'DATA - Follow-Up'!E164)</f>
        <v/>
      </c>
      <c r="F164" s="178" t="str">
        <f>IF('DATA - Follow-Up'!F164="","",'DATA - Follow-Up'!F164)</f>
        <v/>
      </c>
      <c r="G164" s="178" t="str">
        <f>IF('DATA - Follow-Up'!G164="Yes",1,IF('DATA - Follow-Up'!G164="No",2,IF('DATA - Follow-Up'!G164="Not Sure",3, "")))</f>
        <v/>
      </c>
      <c r="H164" s="178" t="str">
        <f>IF('DATA - Follow-Up'!H164="","",INDEX(Codes,MATCH('DATA - Follow-Up'!H164,Modes,0)))</f>
        <v/>
      </c>
      <c r="I164" s="275"/>
      <c r="J164" s="178" t="str">
        <f>IF('DATA - Follow-Up'!J164="","",INDEX(Codes,MATCH('DATA - Follow-Up'!J164,Modes,0)))</f>
        <v/>
      </c>
      <c r="K164" s="178"/>
      <c r="L164" s="178" t="str">
        <f>IF('DATA - Follow-Up'!L164=0,"",IF('DATA - Follow-Up'!L164="","",'DATA - Follow-Up'!L164))</f>
        <v/>
      </c>
      <c r="M164" s="178" t="str">
        <f>IF('DATA - Follow-Up'!M164="Yes",1,IF('DATA - Follow-Up'!M164="No",2, ""))</f>
        <v/>
      </c>
      <c r="N164" s="178" t="str">
        <f>IF('DATA - Follow-Up'!N164="Yes",1,IF('DATA - Follow-Up'!N164="No",2,""))</f>
        <v/>
      </c>
      <c r="O164" s="178" t="str">
        <f>IF('DATA - Follow-Up'!O164="Relaxed",1,IF('DATA - Follow-Up'!O164="Rushed",2,IF('DATA - Follow-Up'!O164="Happy",3,IF('DATA - Follow-Up'!O164="Frustrated",4,IF('DATA - Follow-Up'!O164="Other (please specify)",5,IF('DATA - Follow-Up'!O164="Other",5,""))))))</f>
        <v/>
      </c>
      <c r="P164" s="178"/>
      <c r="Q164" s="178" t="str">
        <f>IF('DATA - Follow-Up'!Q164="","",'DATA - Follow-Up'!Q164)</f>
        <v/>
      </c>
      <c r="R164" s="178" t="str">
        <f>IF('DATA - Follow-Up'!R164="Boy",1,IF('DATA - Follow-Up'!R164="Girl",2, ""))</f>
        <v/>
      </c>
      <c r="S164" s="178" t="str">
        <f>IF('DATA - Follow-Up'!Q164="","", 'DATA - Follow-Up'!S164)</f>
        <v/>
      </c>
      <c r="T164" s="178" t="str">
        <f>IF('DATA - Follow-Up'!T164="Less than 0.5km",1,IF('DATA - Follow-Up'!T164="0.51 to 1.59km",2,IF('DATA - Follow-Up'!T164="1.6 to 3km",3,IF('DATA - Follow-Up'!T164="Over 3km",4,""))))</f>
        <v/>
      </c>
      <c r="U164" s="178" t="str">
        <f>IF('DATA - Follow-Up'!U164="STRONGLY AGREE",1,IF('DATA - Follow-Up'!U164="AGREE",2,IF('DATA - Follow-Up'!U164="DISAGREE",3,IF('DATA - Follow-Up'!U164="STRONGLY DISAGREE",4,""))))</f>
        <v/>
      </c>
      <c r="V164" s="178" t="str">
        <f>IF('DATA - Follow-Up'!V164="Yes",1,IF('DATA - Follow-Up'!V164="No",2,""))</f>
        <v/>
      </c>
      <c r="W164" s="178"/>
      <c r="X164" s="178"/>
      <c r="Y164" s="178"/>
      <c r="Z164" s="178"/>
      <c r="AA164" s="178"/>
      <c r="AB164" s="178"/>
      <c r="AC164" s="178"/>
      <c r="AD164" s="178"/>
      <c r="AE164" s="178"/>
      <c r="AF164" s="178"/>
      <c r="AG164" s="178"/>
      <c r="AH164" s="178"/>
      <c r="AI164" s="178"/>
      <c r="AJ164" s="178"/>
      <c r="AK164" s="178"/>
      <c r="AL164" s="178"/>
      <c r="AM164" s="178"/>
      <c r="AN164" s="178"/>
      <c r="AO164" s="178"/>
      <c r="AP164" s="178"/>
      <c r="AQ164" s="178"/>
      <c r="AR164" s="178" t="str">
        <f>IF('DATA - Follow-Up'!AR164="Relaxed",1,IF('DATA - Follow-Up'!AR164="Rushed",2,IF('DATA - Follow-Up'!AR164="Happy",3,IF('DATA - Follow-Up'!AR164="Tired",4,""))))</f>
        <v/>
      </c>
      <c r="AS164" s="178" t="str">
        <f>IF('DATA - Follow-Up'!AS164="Relaxed",1,IF('DATA - Follow-Up'!AS164="Rushed",2,IF('DATA - Follow-Up'!AS164="Happy",3,IF('DATA - Follow-Up'!AS164="Tired",4,""))))</f>
        <v/>
      </c>
      <c r="AT164" s="178" t="str">
        <f>IF('DATA - Follow-Up'!AT164="less driving",1,IF('DATA - Follow-Up'!AT164="less driving (e.g. more carpooling, walking, cycling, taking public transit, etc.)",1,IF('DATA - Follow-Up'!AT164="not changed",2,IF('DATA - Follow-Up'!AT164="no changed",2,IF('DATA - Follow-Up'!AT164="more driving",3, "")))))</f>
        <v/>
      </c>
      <c r="AU164" s="275"/>
      <c r="AV164" s="275"/>
      <c r="AW164" s="275"/>
      <c r="AX164" s="275"/>
      <c r="AY164" s="275"/>
      <c r="AZ164" s="178" t="str">
        <f>IF('DATA - Follow-Up'!AZ164="less driving",1,IF('DATA - Follow-Up'!AZ164="less driving (e.g. more carpooling, walking, cycling, taking public transit, etc.)",1,IF('DATA - Follow-Up'!AZ164="not changed",2,IF('DATA - Follow-Up'!AZ164="more driving",3,""))))</f>
        <v/>
      </c>
      <c r="BA164" s="178"/>
      <c r="BB164" s="178"/>
      <c r="BC164" s="178"/>
      <c r="BD164" s="178"/>
      <c r="BE164" s="178"/>
      <c r="BF164" s="178" t="str">
        <f>IF('DATA - Follow-Up'!BF164="decreased",1,IF('DATA - Follow-Up'!BF164="not changed",2,IF('DATA - Follow-Up'!BF164="increased",3, "")))</f>
        <v/>
      </c>
      <c r="BG164" s="178"/>
      <c r="BH164" s="178"/>
      <c r="BI164" s="178"/>
      <c r="BJ164" s="178"/>
      <c r="BK164" s="178"/>
      <c r="BL164" s="178"/>
      <c r="BM164" s="178"/>
      <c r="BN164" s="178"/>
      <c r="BO164" s="178"/>
      <c r="BP164" s="178"/>
      <c r="BQ164" s="312" t="str">
        <f>IF('DATA - Follow-Up'!BQ164="Yes",1,IF('DATA - Follow-Up'!BQ164="No",2, ""))</f>
        <v/>
      </c>
      <c r="BR164" s="273"/>
      <c r="BS164" s="180"/>
      <c r="BT164" s="180"/>
    </row>
    <row r="165" spans="1:72" s="132" customFormat="1" ht="15" x14ac:dyDescent="0.3">
      <c r="A165" s="148"/>
      <c r="B165" s="149"/>
      <c r="C165" s="236" t="str">
        <f t="shared" si="2"/>
        <v/>
      </c>
      <c r="D165" s="178" t="str">
        <f>IF('DATA - Follow-Up'!D165="","",'DATA - Follow-Up'!D165)</f>
        <v/>
      </c>
      <c r="E165" s="178" t="str">
        <f>IF('DATA - Follow-Up'!E165="","",'DATA - Follow-Up'!E165)</f>
        <v/>
      </c>
      <c r="F165" s="178" t="str">
        <f>IF('DATA - Follow-Up'!F165="","",'DATA - Follow-Up'!F165)</f>
        <v/>
      </c>
      <c r="G165" s="178" t="str">
        <f>IF('DATA - Follow-Up'!G165="Yes",1,IF('DATA - Follow-Up'!G165="No",2,IF('DATA - Follow-Up'!G165="Not Sure",3, "")))</f>
        <v/>
      </c>
      <c r="H165" s="178" t="str">
        <f>IF('DATA - Follow-Up'!H165="","",INDEX(Codes,MATCH('DATA - Follow-Up'!H165,Modes,0)))</f>
        <v/>
      </c>
      <c r="I165" s="275"/>
      <c r="J165" s="178" t="str">
        <f>IF('DATA - Follow-Up'!J165="","",INDEX(Codes,MATCH('DATA - Follow-Up'!J165,Modes,0)))</f>
        <v/>
      </c>
      <c r="K165" s="178"/>
      <c r="L165" s="178" t="str">
        <f>IF('DATA - Follow-Up'!L165=0,"",IF('DATA - Follow-Up'!L165="","",'DATA - Follow-Up'!L165))</f>
        <v/>
      </c>
      <c r="M165" s="178" t="str">
        <f>IF('DATA - Follow-Up'!M165="Yes",1,IF('DATA - Follow-Up'!M165="No",2, ""))</f>
        <v/>
      </c>
      <c r="N165" s="178" t="str">
        <f>IF('DATA - Follow-Up'!N165="Yes",1,IF('DATA - Follow-Up'!N165="No",2,""))</f>
        <v/>
      </c>
      <c r="O165" s="178" t="str">
        <f>IF('DATA - Follow-Up'!O165="Relaxed",1,IF('DATA - Follow-Up'!O165="Rushed",2,IF('DATA - Follow-Up'!O165="Happy",3,IF('DATA - Follow-Up'!O165="Frustrated",4,IF('DATA - Follow-Up'!O165="Other (please specify)",5,IF('DATA - Follow-Up'!O165="Other",5,""))))))</f>
        <v/>
      </c>
      <c r="P165" s="178"/>
      <c r="Q165" s="178" t="str">
        <f>IF('DATA - Follow-Up'!Q165="","",'DATA - Follow-Up'!Q165)</f>
        <v/>
      </c>
      <c r="R165" s="178" t="str">
        <f>IF('DATA - Follow-Up'!R165="Boy",1,IF('DATA - Follow-Up'!R165="Girl",2, ""))</f>
        <v/>
      </c>
      <c r="S165" s="178" t="str">
        <f>IF('DATA - Follow-Up'!Q165="","", 'DATA - Follow-Up'!S165)</f>
        <v/>
      </c>
      <c r="T165" s="178" t="str">
        <f>IF('DATA - Follow-Up'!T165="Less than 0.5km",1,IF('DATA - Follow-Up'!T165="0.51 to 1.59km",2,IF('DATA - Follow-Up'!T165="1.6 to 3km",3,IF('DATA - Follow-Up'!T165="Over 3km",4,""))))</f>
        <v/>
      </c>
      <c r="U165" s="178" t="str">
        <f>IF('DATA - Follow-Up'!U165="STRONGLY AGREE",1,IF('DATA - Follow-Up'!U165="AGREE",2,IF('DATA - Follow-Up'!U165="DISAGREE",3,IF('DATA - Follow-Up'!U165="STRONGLY DISAGREE",4,""))))</f>
        <v/>
      </c>
      <c r="V165" s="178" t="str">
        <f>IF('DATA - Follow-Up'!V165="Yes",1,IF('DATA - Follow-Up'!V165="No",2,""))</f>
        <v/>
      </c>
      <c r="W165" s="178"/>
      <c r="X165" s="178"/>
      <c r="Y165" s="178"/>
      <c r="Z165" s="178"/>
      <c r="AA165" s="178"/>
      <c r="AB165" s="178"/>
      <c r="AC165" s="178"/>
      <c r="AD165" s="178"/>
      <c r="AE165" s="178"/>
      <c r="AF165" s="178"/>
      <c r="AG165" s="178"/>
      <c r="AH165" s="178"/>
      <c r="AI165" s="178"/>
      <c r="AJ165" s="178"/>
      <c r="AK165" s="178"/>
      <c r="AL165" s="178"/>
      <c r="AM165" s="178"/>
      <c r="AN165" s="178"/>
      <c r="AO165" s="178"/>
      <c r="AP165" s="178"/>
      <c r="AQ165" s="178"/>
      <c r="AR165" s="178" t="str">
        <f>IF('DATA - Follow-Up'!AR165="Relaxed",1,IF('DATA - Follow-Up'!AR165="Rushed",2,IF('DATA - Follow-Up'!AR165="Happy",3,IF('DATA - Follow-Up'!AR165="Tired",4,""))))</f>
        <v/>
      </c>
      <c r="AS165" s="178" t="str">
        <f>IF('DATA - Follow-Up'!AS165="Relaxed",1,IF('DATA - Follow-Up'!AS165="Rushed",2,IF('DATA - Follow-Up'!AS165="Happy",3,IF('DATA - Follow-Up'!AS165="Tired",4,""))))</f>
        <v/>
      </c>
      <c r="AT165" s="178" t="str">
        <f>IF('DATA - Follow-Up'!AT165="less driving",1,IF('DATA - Follow-Up'!AT165="less driving (e.g. more carpooling, walking, cycling, taking public transit, etc.)",1,IF('DATA - Follow-Up'!AT165="not changed",2,IF('DATA - Follow-Up'!AT165="no changed",2,IF('DATA - Follow-Up'!AT165="more driving",3, "")))))</f>
        <v/>
      </c>
      <c r="AU165" s="275"/>
      <c r="AV165" s="275"/>
      <c r="AW165" s="275"/>
      <c r="AX165" s="275"/>
      <c r="AY165" s="275"/>
      <c r="AZ165" s="178" t="str">
        <f>IF('DATA - Follow-Up'!AZ165="less driving",1,IF('DATA - Follow-Up'!AZ165="less driving (e.g. more carpooling, walking, cycling, taking public transit, etc.)",1,IF('DATA - Follow-Up'!AZ165="not changed",2,IF('DATA - Follow-Up'!AZ165="more driving",3,""))))</f>
        <v/>
      </c>
      <c r="BA165" s="178"/>
      <c r="BB165" s="178"/>
      <c r="BC165" s="178"/>
      <c r="BD165" s="178"/>
      <c r="BE165" s="178"/>
      <c r="BF165" s="178" t="str">
        <f>IF('DATA - Follow-Up'!BF165="decreased",1,IF('DATA - Follow-Up'!BF165="not changed",2,IF('DATA - Follow-Up'!BF165="increased",3, "")))</f>
        <v/>
      </c>
      <c r="BG165" s="178"/>
      <c r="BH165" s="178"/>
      <c r="BI165" s="178"/>
      <c r="BJ165" s="178"/>
      <c r="BK165" s="178"/>
      <c r="BL165" s="178"/>
      <c r="BM165" s="178"/>
      <c r="BN165" s="178"/>
      <c r="BO165" s="178"/>
      <c r="BP165" s="178"/>
      <c r="BQ165" s="312" t="str">
        <f>IF('DATA - Follow-Up'!BQ165="Yes",1,IF('DATA - Follow-Up'!BQ165="No",2, ""))</f>
        <v/>
      </c>
      <c r="BR165" s="273"/>
      <c r="BS165" s="180"/>
      <c r="BT165" s="180"/>
    </row>
    <row r="166" spans="1:72" s="132" customFormat="1" ht="15" x14ac:dyDescent="0.3">
      <c r="A166" s="148"/>
      <c r="B166" s="149"/>
      <c r="C166" s="236" t="str">
        <f t="shared" si="2"/>
        <v/>
      </c>
      <c r="D166" s="178" t="str">
        <f>IF('DATA - Follow-Up'!D166="","",'DATA - Follow-Up'!D166)</f>
        <v/>
      </c>
      <c r="E166" s="178" t="str">
        <f>IF('DATA - Follow-Up'!E166="","",'DATA - Follow-Up'!E166)</f>
        <v/>
      </c>
      <c r="F166" s="178" t="str">
        <f>IF('DATA - Follow-Up'!F166="","",'DATA - Follow-Up'!F166)</f>
        <v/>
      </c>
      <c r="G166" s="178" t="str">
        <f>IF('DATA - Follow-Up'!G166="Yes",1,IF('DATA - Follow-Up'!G166="No",2,IF('DATA - Follow-Up'!G166="Not Sure",3, "")))</f>
        <v/>
      </c>
      <c r="H166" s="178" t="str">
        <f>IF('DATA - Follow-Up'!H166="","",INDEX(Codes,MATCH('DATA - Follow-Up'!H166,Modes,0)))</f>
        <v/>
      </c>
      <c r="I166" s="275"/>
      <c r="J166" s="178" t="str">
        <f>IF('DATA - Follow-Up'!J166="","",INDEX(Codes,MATCH('DATA - Follow-Up'!J166,Modes,0)))</f>
        <v/>
      </c>
      <c r="K166" s="178"/>
      <c r="L166" s="178" t="str">
        <f>IF('DATA - Follow-Up'!L166=0,"",IF('DATA - Follow-Up'!L166="","",'DATA - Follow-Up'!L166))</f>
        <v/>
      </c>
      <c r="M166" s="178" t="str">
        <f>IF('DATA - Follow-Up'!M166="Yes",1,IF('DATA - Follow-Up'!M166="No",2, ""))</f>
        <v/>
      </c>
      <c r="N166" s="178" t="str">
        <f>IF('DATA - Follow-Up'!N166="Yes",1,IF('DATA - Follow-Up'!N166="No",2,""))</f>
        <v/>
      </c>
      <c r="O166" s="178" t="str">
        <f>IF('DATA - Follow-Up'!O166="Relaxed",1,IF('DATA - Follow-Up'!O166="Rushed",2,IF('DATA - Follow-Up'!O166="Happy",3,IF('DATA - Follow-Up'!O166="Frustrated",4,IF('DATA - Follow-Up'!O166="Other (please specify)",5,IF('DATA - Follow-Up'!O166="Other",5,""))))))</f>
        <v/>
      </c>
      <c r="P166" s="178"/>
      <c r="Q166" s="178" t="str">
        <f>IF('DATA - Follow-Up'!Q166="","",'DATA - Follow-Up'!Q166)</f>
        <v/>
      </c>
      <c r="R166" s="178" t="str">
        <f>IF('DATA - Follow-Up'!R166="Boy",1,IF('DATA - Follow-Up'!R166="Girl",2, ""))</f>
        <v/>
      </c>
      <c r="S166" s="178" t="str">
        <f>IF('DATA - Follow-Up'!Q166="","", 'DATA - Follow-Up'!S166)</f>
        <v/>
      </c>
      <c r="T166" s="178" t="str">
        <f>IF('DATA - Follow-Up'!T166="Less than 0.5km",1,IF('DATA - Follow-Up'!T166="0.51 to 1.59km",2,IF('DATA - Follow-Up'!T166="1.6 to 3km",3,IF('DATA - Follow-Up'!T166="Over 3km",4,""))))</f>
        <v/>
      </c>
      <c r="U166" s="178" t="str">
        <f>IF('DATA - Follow-Up'!U166="STRONGLY AGREE",1,IF('DATA - Follow-Up'!U166="AGREE",2,IF('DATA - Follow-Up'!U166="DISAGREE",3,IF('DATA - Follow-Up'!U166="STRONGLY DISAGREE",4,""))))</f>
        <v/>
      </c>
      <c r="V166" s="178" t="str">
        <f>IF('DATA - Follow-Up'!V166="Yes",1,IF('DATA - Follow-Up'!V166="No",2,""))</f>
        <v/>
      </c>
      <c r="W166" s="178"/>
      <c r="X166" s="178"/>
      <c r="Y166" s="178"/>
      <c r="Z166" s="178"/>
      <c r="AA166" s="178"/>
      <c r="AB166" s="178"/>
      <c r="AC166" s="178"/>
      <c r="AD166" s="178"/>
      <c r="AE166" s="178"/>
      <c r="AF166" s="178"/>
      <c r="AG166" s="178"/>
      <c r="AH166" s="178"/>
      <c r="AI166" s="178"/>
      <c r="AJ166" s="178"/>
      <c r="AK166" s="178"/>
      <c r="AL166" s="178"/>
      <c r="AM166" s="178"/>
      <c r="AN166" s="178"/>
      <c r="AO166" s="178"/>
      <c r="AP166" s="178"/>
      <c r="AQ166" s="178"/>
      <c r="AR166" s="178" t="str">
        <f>IF('DATA - Follow-Up'!AR166="Relaxed",1,IF('DATA - Follow-Up'!AR166="Rushed",2,IF('DATA - Follow-Up'!AR166="Happy",3,IF('DATA - Follow-Up'!AR166="Tired",4,""))))</f>
        <v/>
      </c>
      <c r="AS166" s="178" t="str">
        <f>IF('DATA - Follow-Up'!AS166="Relaxed",1,IF('DATA - Follow-Up'!AS166="Rushed",2,IF('DATA - Follow-Up'!AS166="Happy",3,IF('DATA - Follow-Up'!AS166="Tired",4,""))))</f>
        <v/>
      </c>
      <c r="AT166" s="178" t="str">
        <f>IF('DATA - Follow-Up'!AT166="less driving",1,IF('DATA - Follow-Up'!AT166="less driving (e.g. more carpooling, walking, cycling, taking public transit, etc.)",1,IF('DATA - Follow-Up'!AT166="not changed",2,IF('DATA - Follow-Up'!AT166="no changed",2,IF('DATA - Follow-Up'!AT166="more driving",3, "")))))</f>
        <v/>
      </c>
      <c r="AU166" s="275"/>
      <c r="AV166" s="275"/>
      <c r="AW166" s="275"/>
      <c r="AX166" s="275"/>
      <c r="AY166" s="275"/>
      <c r="AZ166" s="178" t="str">
        <f>IF('DATA - Follow-Up'!AZ166="less driving",1,IF('DATA - Follow-Up'!AZ166="less driving (e.g. more carpooling, walking, cycling, taking public transit, etc.)",1,IF('DATA - Follow-Up'!AZ166="not changed",2,IF('DATA - Follow-Up'!AZ166="more driving",3,""))))</f>
        <v/>
      </c>
      <c r="BA166" s="178"/>
      <c r="BB166" s="178"/>
      <c r="BC166" s="178"/>
      <c r="BD166" s="178"/>
      <c r="BE166" s="178"/>
      <c r="BF166" s="178" t="str">
        <f>IF('DATA - Follow-Up'!BF166="decreased",1,IF('DATA - Follow-Up'!BF166="not changed",2,IF('DATA - Follow-Up'!BF166="increased",3, "")))</f>
        <v/>
      </c>
      <c r="BG166" s="178"/>
      <c r="BH166" s="178"/>
      <c r="BI166" s="178"/>
      <c r="BJ166" s="178"/>
      <c r="BK166" s="178"/>
      <c r="BL166" s="178"/>
      <c r="BM166" s="178"/>
      <c r="BN166" s="178"/>
      <c r="BO166" s="178"/>
      <c r="BP166" s="178"/>
      <c r="BQ166" s="312" t="str">
        <f>IF('DATA - Follow-Up'!BQ166="Yes",1,IF('DATA - Follow-Up'!BQ166="No",2, ""))</f>
        <v/>
      </c>
      <c r="BR166" s="273"/>
      <c r="BS166" s="180"/>
      <c r="BT166" s="180"/>
    </row>
    <row r="167" spans="1:72" s="132" customFormat="1" ht="15" x14ac:dyDescent="0.3">
      <c r="A167" s="148"/>
      <c r="B167" s="149"/>
      <c r="C167" s="236" t="str">
        <f t="shared" si="2"/>
        <v/>
      </c>
      <c r="D167" s="178" t="str">
        <f>IF('DATA - Follow-Up'!D167="","",'DATA - Follow-Up'!D167)</f>
        <v/>
      </c>
      <c r="E167" s="178" t="str">
        <f>IF('DATA - Follow-Up'!E167="","",'DATA - Follow-Up'!E167)</f>
        <v/>
      </c>
      <c r="F167" s="178" t="str">
        <f>IF('DATA - Follow-Up'!F167="","",'DATA - Follow-Up'!F167)</f>
        <v/>
      </c>
      <c r="G167" s="178" t="str">
        <f>IF('DATA - Follow-Up'!G167="Yes",1,IF('DATA - Follow-Up'!G167="No",2,IF('DATA - Follow-Up'!G167="Not Sure",3, "")))</f>
        <v/>
      </c>
      <c r="H167" s="178" t="str">
        <f>IF('DATA - Follow-Up'!H167="","",INDEX(Codes,MATCH('DATA - Follow-Up'!H167,Modes,0)))</f>
        <v/>
      </c>
      <c r="I167" s="275"/>
      <c r="J167" s="178" t="str">
        <f>IF('DATA - Follow-Up'!J167="","",INDEX(Codes,MATCH('DATA - Follow-Up'!J167,Modes,0)))</f>
        <v/>
      </c>
      <c r="K167" s="178"/>
      <c r="L167" s="178" t="str">
        <f>IF('DATA - Follow-Up'!L167=0,"",IF('DATA - Follow-Up'!L167="","",'DATA - Follow-Up'!L167))</f>
        <v/>
      </c>
      <c r="M167" s="178" t="str">
        <f>IF('DATA - Follow-Up'!M167="Yes",1,IF('DATA - Follow-Up'!M167="No",2, ""))</f>
        <v/>
      </c>
      <c r="N167" s="178" t="str">
        <f>IF('DATA - Follow-Up'!N167="Yes",1,IF('DATA - Follow-Up'!N167="No",2,""))</f>
        <v/>
      </c>
      <c r="O167" s="178" t="str">
        <f>IF('DATA - Follow-Up'!O167="Relaxed",1,IF('DATA - Follow-Up'!O167="Rushed",2,IF('DATA - Follow-Up'!O167="Happy",3,IF('DATA - Follow-Up'!O167="Frustrated",4,IF('DATA - Follow-Up'!O167="Other (please specify)",5,IF('DATA - Follow-Up'!O167="Other",5,""))))))</f>
        <v/>
      </c>
      <c r="P167" s="178"/>
      <c r="Q167" s="178" t="str">
        <f>IF('DATA - Follow-Up'!Q167="","",'DATA - Follow-Up'!Q167)</f>
        <v/>
      </c>
      <c r="R167" s="178" t="str">
        <f>IF('DATA - Follow-Up'!R167="Boy",1,IF('DATA - Follow-Up'!R167="Girl",2, ""))</f>
        <v/>
      </c>
      <c r="S167" s="178" t="str">
        <f>IF('DATA - Follow-Up'!Q167="","", 'DATA - Follow-Up'!S167)</f>
        <v/>
      </c>
      <c r="T167" s="178" t="str">
        <f>IF('DATA - Follow-Up'!T167="Less than 0.5km",1,IF('DATA - Follow-Up'!T167="0.51 to 1.59km",2,IF('DATA - Follow-Up'!T167="1.6 to 3km",3,IF('DATA - Follow-Up'!T167="Over 3km",4,""))))</f>
        <v/>
      </c>
      <c r="U167" s="178" t="str">
        <f>IF('DATA - Follow-Up'!U167="STRONGLY AGREE",1,IF('DATA - Follow-Up'!U167="AGREE",2,IF('DATA - Follow-Up'!U167="DISAGREE",3,IF('DATA - Follow-Up'!U167="STRONGLY DISAGREE",4,""))))</f>
        <v/>
      </c>
      <c r="V167" s="178" t="str">
        <f>IF('DATA - Follow-Up'!V167="Yes",1,IF('DATA - Follow-Up'!V167="No",2,""))</f>
        <v/>
      </c>
      <c r="W167" s="178"/>
      <c r="X167" s="178"/>
      <c r="Y167" s="178"/>
      <c r="Z167" s="178"/>
      <c r="AA167" s="178"/>
      <c r="AB167" s="178"/>
      <c r="AC167" s="178"/>
      <c r="AD167" s="178"/>
      <c r="AE167" s="178"/>
      <c r="AF167" s="178"/>
      <c r="AG167" s="178"/>
      <c r="AH167" s="178"/>
      <c r="AI167" s="178"/>
      <c r="AJ167" s="178"/>
      <c r="AK167" s="178"/>
      <c r="AL167" s="178"/>
      <c r="AM167" s="178"/>
      <c r="AN167" s="178"/>
      <c r="AO167" s="178"/>
      <c r="AP167" s="178"/>
      <c r="AQ167" s="178"/>
      <c r="AR167" s="178" t="str">
        <f>IF('DATA - Follow-Up'!AR167="Relaxed",1,IF('DATA - Follow-Up'!AR167="Rushed",2,IF('DATA - Follow-Up'!AR167="Happy",3,IF('DATA - Follow-Up'!AR167="Tired",4,""))))</f>
        <v/>
      </c>
      <c r="AS167" s="178" t="str">
        <f>IF('DATA - Follow-Up'!AS167="Relaxed",1,IF('DATA - Follow-Up'!AS167="Rushed",2,IF('DATA - Follow-Up'!AS167="Happy",3,IF('DATA - Follow-Up'!AS167="Tired",4,""))))</f>
        <v/>
      </c>
      <c r="AT167" s="178" t="str">
        <f>IF('DATA - Follow-Up'!AT167="less driving",1,IF('DATA - Follow-Up'!AT167="less driving (e.g. more carpooling, walking, cycling, taking public transit, etc.)",1,IF('DATA - Follow-Up'!AT167="not changed",2,IF('DATA - Follow-Up'!AT167="no changed",2,IF('DATA - Follow-Up'!AT167="more driving",3, "")))))</f>
        <v/>
      </c>
      <c r="AU167" s="275"/>
      <c r="AV167" s="275"/>
      <c r="AW167" s="275"/>
      <c r="AX167" s="275"/>
      <c r="AY167" s="275"/>
      <c r="AZ167" s="178" t="str">
        <f>IF('DATA - Follow-Up'!AZ167="less driving",1,IF('DATA - Follow-Up'!AZ167="less driving (e.g. more carpooling, walking, cycling, taking public transit, etc.)",1,IF('DATA - Follow-Up'!AZ167="not changed",2,IF('DATA - Follow-Up'!AZ167="more driving",3,""))))</f>
        <v/>
      </c>
      <c r="BA167" s="178"/>
      <c r="BB167" s="178"/>
      <c r="BC167" s="178"/>
      <c r="BD167" s="178"/>
      <c r="BE167" s="178"/>
      <c r="BF167" s="178" t="str">
        <f>IF('DATA - Follow-Up'!BF167="decreased",1,IF('DATA - Follow-Up'!BF167="not changed",2,IF('DATA - Follow-Up'!BF167="increased",3, "")))</f>
        <v/>
      </c>
      <c r="BG167" s="178"/>
      <c r="BH167" s="178"/>
      <c r="BI167" s="178"/>
      <c r="BJ167" s="178"/>
      <c r="BK167" s="178"/>
      <c r="BL167" s="178"/>
      <c r="BM167" s="178"/>
      <c r="BN167" s="178"/>
      <c r="BO167" s="178"/>
      <c r="BP167" s="178"/>
      <c r="BQ167" s="312" t="str">
        <f>IF('DATA - Follow-Up'!BQ167="Yes",1,IF('DATA - Follow-Up'!BQ167="No",2, ""))</f>
        <v/>
      </c>
      <c r="BR167" s="273"/>
      <c r="BS167" s="180"/>
      <c r="BT167" s="180"/>
    </row>
    <row r="168" spans="1:72" s="132" customFormat="1" ht="15" x14ac:dyDescent="0.3">
      <c r="A168" s="148"/>
      <c r="B168" s="149"/>
      <c r="C168" s="236" t="str">
        <f t="shared" si="2"/>
        <v/>
      </c>
      <c r="D168" s="178" t="str">
        <f>IF('DATA - Follow-Up'!D168="","",'DATA - Follow-Up'!D168)</f>
        <v/>
      </c>
      <c r="E168" s="178" t="str">
        <f>IF('DATA - Follow-Up'!E168="","",'DATA - Follow-Up'!E168)</f>
        <v/>
      </c>
      <c r="F168" s="178" t="str">
        <f>IF('DATA - Follow-Up'!F168="","",'DATA - Follow-Up'!F168)</f>
        <v/>
      </c>
      <c r="G168" s="178" t="str">
        <f>IF('DATA - Follow-Up'!G168="Yes",1,IF('DATA - Follow-Up'!G168="No",2,IF('DATA - Follow-Up'!G168="Not Sure",3, "")))</f>
        <v/>
      </c>
      <c r="H168" s="178" t="str">
        <f>IF('DATA - Follow-Up'!H168="","",INDEX(Codes,MATCH('DATA - Follow-Up'!H168,Modes,0)))</f>
        <v/>
      </c>
      <c r="I168" s="275"/>
      <c r="J168" s="178" t="str">
        <f>IF('DATA - Follow-Up'!J168="","",INDEX(Codes,MATCH('DATA - Follow-Up'!J168,Modes,0)))</f>
        <v/>
      </c>
      <c r="K168" s="178"/>
      <c r="L168" s="178" t="str">
        <f>IF('DATA - Follow-Up'!L168=0,"",IF('DATA - Follow-Up'!L168="","",'DATA - Follow-Up'!L168))</f>
        <v/>
      </c>
      <c r="M168" s="178" t="str">
        <f>IF('DATA - Follow-Up'!M168="Yes",1,IF('DATA - Follow-Up'!M168="No",2, ""))</f>
        <v/>
      </c>
      <c r="N168" s="178" t="str">
        <f>IF('DATA - Follow-Up'!N168="Yes",1,IF('DATA - Follow-Up'!N168="No",2,""))</f>
        <v/>
      </c>
      <c r="O168" s="178" t="str">
        <f>IF('DATA - Follow-Up'!O168="Relaxed",1,IF('DATA - Follow-Up'!O168="Rushed",2,IF('DATA - Follow-Up'!O168="Happy",3,IF('DATA - Follow-Up'!O168="Frustrated",4,IF('DATA - Follow-Up'!O168="Other (please specify)",5,IF('DATA - Follow-Up'!O168="Other",5,""))))))</f>
        <v/>
      </c>
      <c r="P168" s="178"/>
      <c r="Q168" s="178" t="str">
        <f>IF('DATA - Follow-Up'!Q168="","",'DATA - Follow-Up'!Q168)</f>
        <v/>
      </c>
      <c r="R168" s="178" t="str">
        <f>IF('DATA - Follow-Up'!R168="Boy",1,IF('DATA - Follow-Up'!R168="Girl",2, ""))</f>
        <v/>
      </c>
      <c r="S168" s="178" t="str">
        <f>IF('DATA - Follow-Up'!Q168="","", 'DATA - Follow-Up'!S168)</f>
        <v/>
      </c>
      <c r="T168" s="178" t="str">
        <f>IF('DATA - Follow-Up'!T168="Less than 0.5km",1,IF('DATA - Follow-Up'!T168="0.51 to 1.59km",2,IF('DATA - Follow-Up'!T168="1.6 to 3km",3,IF('DATA - Follow-Up'!T168="Over 3km",4,""))))</f>
        <v/>
      </c>
      <c r="U168" s="178" t="str">
        <f>IF('DATA - Follow-Up'!U168="STRONGLY AGREE",1,IF('DATA - Follow-Up'!U168="AGREE",2,IF('DATA - Follow-Up'!U168="DISAGREE",3,IF('DATA - Follow-Up'!U168="STRONGLY DISAGREE",4,""))))</f>
        <v/>
      </c>
      <c r="V168" s="178" t="str">
        <f>IF('DATA - Follow-Up'!V168="Yes",1,IF('DATA - Follow-Up'!V168="No",2,""))</f>
        <v/>
      </c>
      <c r="W168" s="178"/>
      <c r="X168" s="178"/>
      <c r="Y168" s="178"/>
      <c r="Z168" s="178"/>
      <c r="AA168" s="178"/>
      <c r="AB168" s="178"/>
      <c r="AC168" s="178"/>
      <c r="AD168" s="178"/>
      <c r="AE168" s="178"/>
      <c r="AF168" s="178"/>
      <c r="AG168" s="178"/>
      <c r="AH168" s="178"/>
      <c r="AI168" s="178"/>
      <c r="AJ168" s="178"/>
      <c r="AK168" s="178"/>
      <c r="AL168" s="178"/>
      <c r="AM168" s="178"/>
      <c r="AN168" s="178"/>
      <c r="AO168" s="178"/>
      <c r="AP168" s="178"/>
      <c r="AQ168" s="178"/>
      <c r="AR168" s="178" t="str">
        <f>IF('DATA - Follow-Up'!AR168="Relaxed",1,IF('DATA - Follow-Up'!AR168="Rushed",2,IF('DATA - Follow-Up'!AR168="Happy",3,IF('DATA - Follow-Up'!AR168="Tired",4,""))))</f>
        <v/>
      </c>
      <c r="AS168" s="178" t="str">
        <f>IF('DATA - Follow-Up'!AS168="Relaxed",1,IF('DATA - Follow-Up'!AS168="Rushed",2,IF('DATA - Follow-Up'!AS168="Happy",3,IF('DATA - Follow-Up'!AS168="Tired",4,""))))</f>
        <v/>
      </c>
      <c r="AT168" s="178" t="str">
        <f>IF('DATA - Follow-Up'!AT168="less driving",1,IF('DATA - Follow-Up'!AT168="less driving (e.g. more carpooling, walking, cycling, taking public transit, etc.)",1,IF('DATA - Follow-Up'!AT168="not changed",2,IF('DATA - Follow-Up'!AT168="no changed",2,IF('DATA - Follow-Up'!AT168="more driving",3, "")))))</f>
        <v/>
      </c>
      <c r="AU168" s="275"/>
      <c r="AV168" s="275"/>
      <c r="AW168" s="275"/>
      <c r="AX168" s="275"/>
      <c r="AY168" s="275"/>
      <c r="AZ168" s="178" t="str">
        <f>IF('DATA - Follow-Up'!AZ168="less driving",1,IF('DATA - Follow-Up'!AZ168="less driving (e.g. more carpooling, walking, cycling, taking public transit, etc.)",1,IF('DATA - Follow-Up'!AZ168="not changed",2,IF('DATA - Follow-Up'!AZ168="more driving",3,""))))</f>
        <v/>
      </c>
      <c r="BA168" s="178"/>
      <c r="BB168" s="178"/>
      <c r="BC168" s="178"/>
      <c r="BD168" s="178"/>
      <c r="BE168" s="178"/>
      <c r="BF168" s="178" t="str">
        <f>IF('DATA - Follow-Up'!BF168="decreased",1,IF('DATA - Follow-Up'!BF168="not changed",2,IF('DATA - Follow-Up'!BF168="increased",3, "")))</f>
        <v/>
      </c>
      <c r="BG168" s="178"/>
      <c r="BH168" s="178"/>
      <c r="BI168" s="178"/>
      <c r="BJ168" s="178"/>
      <c r="BK168" s="178"/>
      <c r="BL168" s="178"/>
      <c r="BM168" s="178"/>
      <c r="BN168" s="178"/>
      <c r="BO168" s="178"/>
      <c r="BP168" s="178"/>
      <c r="BQ168" s="312" t="str">
        <f>IF('DATA - Follow-Up'!BQ168="Yes",1,IF('DATA - Follow-Up'!BQ168="No",2, ""))</f>
        <v/>
      </c>
      <c r="BR168" s="273"/>
      <c r="BS168" s="180"/>
      <c r="BT168" s="180"/>
    </row>
    <row r="169" spans="1:72" s="132" customFormat="1" ht="15" x14ac:dyDescent="0.3">
      <c r="A169" s="148"/>
      <c r="B169" s="149"/>
      <c r="C169" s="236" t="str">
        <f t="shared" si="2"/>
        <v/>
      </c>
      <c r="D169" s="178" t="str">
        <f>IF('DATA - Follow-Up'!D169="","",'DATA - Follow-Up'!D169)</f>
        <v/>
      </c>
      <c r="E169" s="178" t="str">
        <f>IF('DATA - Follow-Up'!E169="","",'DATA - Follow-Up'!E169)</f>
        <v/>
      </c>
      <c r="F169" s="178" t="str">
        <f>IF('DATA - Follow-Up'!F169="","",'DATA - Follow-Up'!F169)</f>
        <v/>
      </c>
      <c r="G169" s="178" t="str">
        <f>IF('DATA - Follow-Up'!G169="Yes",1,IF('DATA - Follow-Up'!G169="No",2,IF('DATA - Follow-Up'!G169="Not Sure",3, "")))</f>
        <v/>
      </c>
      <c r="H169" s="178" t="str">
        <f>IF('DATA - Follow-Up'!H169="","",INDEX(Codes,MATCH('DATA - Follow-Up'!H169,Modes,0)))</f>
        <v/>
      </c>
      <c r="I169" s="275"/>
      <c r="J169" s="178" t="str">
        <f>IF('DATA - Follow-Up'!J169="","",INDEX(Codes,MATCH('DATA - Follow-Up'!J169,Modes,0)))</f>
        <v/>
      </c>
      <c r="K169" s="178"/>
      <c r="L169" s="178" t="str">
        <f>IF('DATA - Follow-Up'!L169=0,"",IF('DATA - Follow-Up'!L169="","",'DATA - Follow-Up'!L169))</f>
        <v/>
      </c>
      <c r="M169" s="178" t="str">
        <f>IF('DATA - Follow-Up'!M169="Yes",1,IF('DATA - Follow-Up'!M169="No",2, ""))</f>
        <v/>
      </c>
      <c r="N169" s="178" t="str">
        <f>IF('DATA - Follow-Up'!N169="Yes",1,IF('DATA - Follow-Up'!N169="No",2,""))</f>
        <v/>
      </c>
      <c r="O169" s="178" t="str">
        <f>IF('DATA - Follow-Up'!O169="Relaxed",1,IF('DATA - Follow-Up'!O169="Rushed",2,IF('DATA - Follow-Up'!O169="Happy",3,IF('DATA - Follow-Up'!O169="Frustrated",4,IF('DATA - Follow-Up'!O169="Other (please specify)",5,IF('DATA - Follow-Up'!O169="Other",5,""))))))</f>
        <v/>
      </c>
      <c r="P169" s="178"/>
      <c r="Q169" s="178" t="str">
        <f>IF('DATA - Follow-Up'!Q169="","",'DATA - Follow-Up'!Q169)</f>
        <v/>
      </c>
      <c r="R169" s="178" t="str">
        <f>IF('DATA - Follow-Up'!R169="Boy",1,IF('DATA - Follow-Up'!R169="Girl",2, ""))</f>
        <v/>
      </c>
      <c r="S169" s="178" t="str">
        <f>IF('DATA - Follow-Up'!Q169="","", 'DATA - Follow-Up'!S169)</f>
        <v/>
      </c>
      <c r="T169" s="178" t="str">
        <f>IF('DATA - Follow-Up'!T169="Less than 0.5km",1,IF('DATA - Follow-Up'!T169="0.51 to 1.59km",2,IF('DATA - Follow-Up'!T169="1.6 to 3km",3,IF('DATA - Follow-Up'!T169="Over 3km",4,""))))</f>
        <v/>
      </c>
      <c r="U169" s="178" t="str">
        <f>IF('DATA - Follow-Up'!U169="STRONGLY AGREE",1,IF('DATA - Follow-Up'!U169="AGREE",2,IF('DATA - Follow-Up'!U169="DISAGREE",3,IF('DATA - Follow-Up'!U169="STRONGLY DISAGREE",4,""))))</f>
        <v/>
      </c>
      <c r="V169" s="178" t="str">
        <f>IF('DATA - Follow-Up'!V169="Yes",1,IF('DATA - Follow-Up'!V169="No",2,""))</f>
        <v/>
      </c>
      <c r="W169" s="178"/>
      <c r="X169" s="178"/>
      <c r="Y169" s="178"/>
      <c r="Z169" s="178"/>
      <c r="AA169" s="178"/>
      <c r="AB169" s="178"/>
      <c r="AC169" s="178"/>
      <c r="AD169" s="178"/>
      <c r="AE169" s="178"/>
      <c r="AF169" s="178"/>
      <c r="AG169" s="178"/>
      <c r="AH169" s="178"/>
      <c r="AI169" s="178"/>
      <c r="AJ169" s="178"/>
      <c r="AK169" s="178"/>
      <c r="AL169" s="178"/>
      <c r="AM169" s="178"/>
      <c r="AN169" s="178"/>
      <c r="AO169" s="178"/>
      <c r="AP169" s="178"/>
      <c r="AQ169" s="178"/>
      <c r="AR169" s="178" t="str">
        <f>IF('DATA - Follow-Up'!AR169="Relaxed",1,IF('DATA - Follow-Up'!AR169="Rushed",2,IF('DATA - Follow-Up'!AR169="Happy",3,IF('DATA - Follow-Up'!AR169="Tired",4,""))))</f>
        <v/>
      </c>
      <c r="AS169" s="178" t="str">
        <f>IF('DATA - Follow-Up'!AS169="Relaxed",1,IF('DATA - Follow-Up'!AS169="Rushed",2,IF('DATA - Follow-Up'!AS169="Happy",3,IF('DATA - Follow-Up'!AS169="Tired",4,""))))</f>
        <v/>
      </c>
      <c r="AT169" s="178" t="str">
        <f>IF('DATA - Follow-Up'!AT169="less driving",1,IF('DATA - Follow-Up'!AT169="less driving (e.g. more carpooling, walking, cycling, taking public transit, etc.)",1,IF('DATA - Follow-Up'!AT169="not changed",2,IF('DATA - Follow-Up'!AT169="no changed",2,IF('DATA - Follow-Up'!AT169="more driving",3, "")))))</f>
        <v/>
      </c>
      <c r="AU169" s="275"/>
      <c r="AV169" s="275"/>
      <c r="AW169" s="275"/>
      <c r="AX169" s="275"/>
      <c r="AY169" s="275"/>
      <c r="AZ169" s="178" t="str">
        <f>IF('DATA - Follow-Up'!AZ169="less driving",1,IF('DATA - Follow-Up'!AZ169="less driving (e.g. more carpooling, walking, cycling, taking public transit, etc.)",1,IF('DATA - Follow-Up'!AZ169="not changed",2,IF('DATA - Follow-Up'!AZ169="more driving",3,""))))</f>
        <v/>
      </c>
      <c r="BA169" s="178"/>
      <c r="BB169" s="178"/>
      <c r="BC169" s="178"/>
      <c r="BD169" s="178"/>
      <c r="BE169" s="178"/>
      <c r="BF169" s="178" t="str">
        <f>IF('DATA - Follow-Up'!BF169="decreased",1,IF('DATA - Follow-Up'!BF169="not changed",2,IF('DATA - Follow-Up'!BF169="increased",3, "")))</f>
        <v/>
      </c>
      <c r="BG169" s="178"/>
      <c r="BH169" s="178"/>
      <c r="BI169" s="178"/>
      <c r="BJ169" s="178"/>
      <c r="BK169" s="178"/>
      <c r="BL169" s="178"/>
      <c r="BM169" s="178"/>
      <c r="BN169" s="178"/>
      <c r="BO169" s="178"/>
      <c r="BP169" s="178"/>
      <c r="BQ169" s="312" t="str">
        <f>IF('DATA - Follow-Up'!BQ169="Yes",1,IF('DATA - Follow-Up'!BQ169="No",2, ""))</f>
        <v/>
      </c>
      <c r="BR169" s="273"/>
      <c r="BS169" s="180"/>
      <c r="BT169" s="180"/>
    </row>
    <row r="170" spans="1:72" s="132" customFormat="1" ht="15" x14ac:dyDescent="0.3">
      <c r="A170" s="148"/>
      <c r="B170" s="149"/>
      <c r="C170" s="236" t="str">
        <f t="shared" si="2"/>
        <v/>
      </c>
      <c r="D170" s="178" t="str">
        <f>IF('DATA - Follow-Up'!D170="","",'DATA - Follow-Up'!D170)</f>
        <v/>
      </c>
      <c r="E170" s="178" t="str">
        <f>IF('DATA - Follow-Up'!E170="","",'DATA - Follow-Up'!E170)</f>
        <v/>
      </c>
      <c r="F170" s="178" t="str">
        <f>IF('DATA - Follow-Up'!F170="","",'DATA - Follow-Up'!F170)</f>
        <v/>
      </c>
      <c r="G170" s="178" t="str">
        <f>IF('DATA - Follow-Up'!G170="Yes",1,IF('DATA - Follow-Up'!G170="No",2,IF('DATA - Follow-Up'!G170="Not Sure",3, "")))</f>
        <v/>
      </c>
      <c r="H170" s="178" t="str">
        <f>IF('DATA - Follow-Up'!H170="","",INDEX(Codes,MATCH('DATA - Follow-Up'!H170,Modes,0)))</f>
        <v/>
      </c>
      <c r="I170" s="275"/>
      <c r="J170" s="178" t="str">
        <f>IF('DATA - Follow-Up'!J170="","",INDEX(Codes,MATCH('DATA - Follow-Up'!J170,Modes,0)))</f>
        <v/>
      </c>
      <c r="K170" s="178"/>
      <c r="L170" s="178" t="str">
        <f>IF('DATA - Follow-Up'!L170=0,"",IF('DATA - Follow-Up'!L170="","",'DATA - Follow-Up'!L170))</f>
        <v/>
      </c>
      <c r="M170" s="178" t="str">
        <f>IF('DATA - Follow-Up'!M170="Yes",1,IF('DATA - Follow-Up'!M170="No",2, ""))</f>
        <v/>
      </c>
      <c r="N170" s="178" t="str">
        <f>IF('DATA - Follow-Up'!N170="Yes",1,IF('DATA - Follow-Up'!N170="No",2,""))</f>
        <v/>
      </c>
      <c r="O170" s="178" t="str">
        <f>IF('DATA - Follow-Up'!O170="Relaxed",1,IF('DATA - Follow-Up'!O170="Rushed",2,IF('DATA - Follow-Up'!O170="Happy",3,IF('DATA - Follow-Up'!O170="Frustrated",4,IF('DATA - Follow-Up'!O170="Other (please specify)",5,IF('DATA - Follow-Up'!O170="Other",5,""))))))</f>
        <v/>
      </c>
      <c r="P170" s="178"/>
      <c r="Q170" s="178" t="str">
        <f>IF('DATA - Follow-Up'!Q170="","",'DATA - Follow-Up'!Q170)</f>
        <v/>
      </c>
      <c r="R170" s="178" t="str">
        <f>IF('DATA - Follow-Up'!R170="Boy",1,IF('DATA - Follow-Up'!R170="Girl",2, ""))</f>
        <v/>
      </c>
      <c r="S170" s="178" t="str">
        <f>IF('DATA - Follow-Up'!Q170="","", 'DATA - Follow-Up'!S170)</f>
        <v/>
      </c>
      <c r="T170" s="178" t="str">
        <f>IF('DATA - Follow-Up'!T170="Less than 0.5km",1,IF('DATA - Follow-Up'!T170="0.51 to 1.59km",2,IF('DATA - Follow-Up'!T170="1.6 to 3km",3,IF('DATA - Follow-Up'!T170="Over 3km",4,""))))</f>
        <v/>
      </c>
      <c r="U170" s="178" t="str">
        <f>IF('DATA - Follow-Up'!U170="STRONGLY AGREE",1,IF('DATA - Follow-Up'!U170="AGREE",2,IF('DATA - Follow-Up'!U170="DISAGREE",3,IF('DATA - Follow-Up'!U170="STRONGLY DISAGREE",4,""))))</f>
        <v/>
      </c>
      <c r="V170" s="178" t="str">
        <f>IF('DATA - Follow-Up'!V170="Yes",1,IF('DATA - Follow-Up'!V170="No",2,""))</f>
        <v/>
      </c>
      <c r="W170" s="178"/>
      <c r="X170" s="178"/>
      <c r="Y170" s="178"/>
      <c r="Z170" s="178"/>
      <c r="AA170" s="178"/>
      <c r="AB170" s="178"/>
      <c r="AC170" s="178"/>
      <c r="AD170" s="178"/>
      <c r="AE170" s="178"/>
      <c r="AF170" s="178"/>
      <c r="AG170" s="178"/>
      <c r="AH170" s="178"/>
      <c r="AI170" s="178"/>
      <c r="AJ170" s="178"/>
      <c r="AK170" s="178"/>
      <c r="AL170" s="178"/>
      <c r="AM170" s="178"/>
      <c r="AN170" s="178"/>
      <c r="AO170" s="178"/>
      <c r="AP170" s="178"/>
      <c r="AQ170" s="178"/>
      <c r="AR170" s="178" t="str">
        <f>IF('DATA - Follow-Up'!AR170="Relaxed",1,IF('DATA - Follow-Up'!AR170="Rushed",2,IF('DATA - Follow-Up'!AR170="Happy",3,IF('DATA - Follow-Up'!AR170="Tired",4,""))))</f>
        <v/>
      </c>
      <c r="AS170" s="178" t="str">
        <f>IF('DATA - Follow-Up'!AS170="Relaxed",1,IF('DATA - Follow-Up'!AS170="Rushed",2,IF('DATA - Follow-Up'!AS170="Happy",3,IF('DATA - Follow-Up'!AS170="Tired",4,""))))</f>
        <v/>
      </c>
      <c r="AT170" s="178" t="str">
        <f>IF('DATA - Follow-Up'!AT170="less driving",1,IF('DATA - Follow-Up'!AT170="less driving (e.g. more carpooling, walking, cycling, taking public transit, etc.)",1,IF('DATA - Follow-Up'!AT170="not changed",2,IF('DATA - Follow-Up'!AT170="no changed",2,IF('DATA - Follow-Up'!AT170="more driving",3, "")))))</f>
        <v/>
      </c>
      <c r="AU170" s="275"/>
      <c r="AV170" s="275"/>
      <c r="AW170" s="275"/>
      <c r="AX170" s="275"/>
      <c r="AY170" s="275"/>
      <c r="AZ170" s="178" t="str">
        <f>IF('DATA - Follow-Up'!AZ170="less driving",1,IF('DATA - Follow-Up'!AZ170="less driving (e.g. more carpooling, walking, cycling, taking public transit, etc.)",1,IF('DATA - Follow-Up'!AZ170="not changed",2,IF('DATA - Follow-Up'!AZ170="more driving",3,""))))</f>
        <v/>
      </c>
      <c r="BA170" s="178"/>
      <c r="BB170" s="178"/>
      <c r="BC170" s="178"/>
      <c r="BD170" s="178"/>
      <c r="BE170" s="178"/>
      <c r="BF170" s="178" t="str">
        <f>IF('DATA - Follow-Up'!BF170="decreased",1,IF('DATA - Follow-Up'!BF170="not changed",2,IF('DATA - Follow-Up'!BF170="increased",3, "")))</f>
        <v/>
      </c>
      <c r="BG170" s="178"/>
      <c r="BH170" s="178"/>
      <c r="BI170" s="178"/>
      <c r="BJ170" s="178"/>
      <c r="BK170" s="178"/>
      <c r="BL170" s="178"/>
      <c r="BM170" s="178"/>
      <c r="BN170" s="178"/>
      <c r="BO170" s="178"/>
      <c r="BP170" s="178"/>
      <c r="BQ170" s="312" t="str">
        <f>IF('DATA - Follow-Up'!BQ170="Yes",1,IF('DATA - Follow-Up'!BQ170="No",2, ""))</f>
        <v/>
      </c>
      <c r="BR170" s="273"/>
      <c r="BS170" s="180"/>
      <c r="BT170" s="180"/>
    </row>
    <row r="171" spans="1:72" s="132" customFormat="1" ht="15" x14ac:dyDescent="0.3">
      <c r="A171" s="148"/>
      <c r="B171" s="149"/>
      <c r="C171" s="236" t="str">
        <f t="shared" si="2"/>
        <v/>
      </c>
      <c r="D171" s="178" t="str">
        <f>IF('DATA - Follow-Up'!D171="","",'DATA - Follow-Up'!D171)</f>
        <v/>
      </c>
      <c r="E171" s="178" t="str">
        <f>IF('DATA - Follow-Up'!E171="","",'DATA - Follow-Up'!E171)</f>
        <v/>
      </c>
      <c r="F171" s="178" t="str">
        <f>IF('DATA - Follow-Up'!F171="","",'DATA - Follow-Up'!F171)</f>
        <v/>
      </c>
      <c r="G171" s="178" t="str">
        <f>IF('DATA - Follow-Up'!G171="Yes",1,IF('DATA - Follow-Up'!G171="No",2,IF('DATA - Follow-Up'!G171="Not Sure",3, "")))</f>
        <v/>
      </c>
      <c r="H171" s="178" t="str">
        <f>IF('DATA - Follow-Up'!H171="","",INDEX(Codes,MATCH('DATA - Follow-Up'!H171,Modes,0)))</f>
        <v/>
      </c>
      <c r="I171" s="275"/>
      <c r="J171" s="178" t="str">
        <f>IF('DATA - Follow-Up'!J171="","",INDEX(Codes,MATCH('DATA - Follow-Up'!J171,Modes,0)))</f>
        <v/>
      </c>
      <c r="K171" s="178"/>
      <c r="L171" s="178" t="str">
        <f>IF('DATA - Follow-Up'!L171=0,"",IF('DATA - Follow-Up'!L171="","",'DATA - Follow-Up'!L171))</f>
        <v/>
      </c>
      <c r="M171" s="178" t="str">
        <f>IF('DATA - Follow-Up'!M171="Yes",1,IF('DATA - Follow-Up'!M171="No",2, ""))</f>
        <v/>
      </c>
      <c r="N171" s="178" t="str">
        <f>IF('DATA - Follow-Up'!N171="Yes",1,IF('DATA - Follow-Up'!N171="No",2,""))</f>
        <v/>
      </c>
      <c r="O171" s="178" t="str">
        <f>IF('DATA - Follow-Up'!O171="Relaxed",1,IF('DATA - Follow-Up'!O171="Rushed",2,IF('DATA - Follow-Up'!O171="Happy",3,IF('DATA - Follow-Up'!O171="Frustrated",4,IF('DATA - Follow-Up'!O171="Other (please specify)",5,IF('DATA - Follow-Up'!O171="Other",5,""))))))</f>
        <v/>
      </c>
      <c r="P171" s="178"/>
      <c r="Q171" s="178" t="str">
        <f>IF('DATA - Follow-Up'!Q171="","",'DATA - Follow-Up'!Q171)</f>
        <v/>
      </c>
      <c r="R171" s="178" t="str">
        <f>IF('DATA - Follow-Up'!R171="Boy",1,IF('DATA - Follow-Up'!R171="Girl",2, ""))</f>
        <v/>
      </c>
      <c r="S171" s="178" t="str">
        <f>IF('DATA - Follow-Up'!Q171="","", 'DATA - Follow-Up'!S171)</f>
        <v/>
      </c>
      <c r="T171" s="178" t="str">
        <f>IF('DATA - Follow-Up'!T171="Less than 0.5km",1,IF('DATA - Follow-Up'!T171="0.51 to 1.59km",2,IF('DATA - Follow-Up'!T171="1.6 to 3km",3,IF('DATA - Follow-Up'!T171="Over 3km",4,""))))</f>
        <v/>
      </c>
      <c r="U171" s="178" t="str">
        <f>IF('DATA - Follow-Up'!U171="STRONGLY AGREE",1,IF('DATA - Follow-Up'!U171="AGREE",2,IF('DATA - Follow-Up'!U171="DISAGREE",3,IF('DATA - Follow-Up'!U171="STRONGLY DISAGREE",4,""))))</f>
        <v/>
      </c>
      <c r="V171" s="178" t="str">
        <f>IF('DATA - Follow-Up'!V171="Yes",1,IF('DATA - Follow-Up'!V171="No",2,""))</f>
        <v/>
      </c>
      <c r="W171" s="178"/>
      <c r="X171" s="178"/>
      <c r="Y171" s="178"/>
      <c r="Z171" s="178"/>
      <c r="AA171" s="178"/>
      <c r="AB171" s="178"/>
      <c r="AC171" s="178"/>
      <c r="AD171" s="178"/>
      <c r="AE171" s="178"/>
      <c r="AF171" s="178"/>
      <c r="AG171" s="178"/>
      <c r="AH171" s="178"/>
      <c r="AI171" s="178"/>
      <c r="AJ171" s="178"/>
      <c r="AK171" s="178"/>
      <c r="AL171" s="178"/>
      <c r="AM171" s="178"/>
      <c r="AN171" s="178"/>
      <c r="AO171" s="178"/>
      <c r="AP171" s="178"/>
      <c r="AQ171" s="178"/>
      <c r="AR171" s="178" t="str">
        <f>IF('DATA - Follow-Up'!AR171="Relaxed",1,IF('DATA - Follow-Up'!AR171="Rushed",2,IF('DATA - Follow-Up'!AR171="Happy",3,IF('DATA - Follow-Up'!AR171="Tired",4,""))))</f>
        <v/>
      </c>
      <c r="AS171" s="178" t="str">
        <f>IF('DATA - Follow-Up'!AS171="Relaxed",1,IF('DATA - Follow-Up'!AS171="Rushed",2,IF('DATA - Follow-Up'!AS171="Happy",3,IF('DATA - Follow-Up'!AS171="Tired",4,""))))</f>
        <v/>
      </c>
      <c r="AT171" s="178" t="str">
        <f>IF('DATA - Follow-Up'!AT171="less driving",1,IF('DATA - Follow-Up'!AT171="less driving (e.g. more carpooling, walking, cycling, taking public transit, etc.)",1,IF('DATA - Follow-Up'!AT171="not changed",2,IF('DATA - Follow-Up'!AT171="no changed",2,IF('DATA - Follow-Up'!AT171="more driving",3, "")))))</f>
        <v/>
      </c>
      <c r="AU171" s="275"/>
      <c r="AV171" s="275"/>
      <c r="AW171" s="275"/>
      <c r="AX171" s="275"/>
      <c r="AY171" s="275"/>
      <c r="AZ171" s="178" t="str">
        <f>IF('DATA - Follow-Up'!AZ171="less driving",1,IF('DATA - Follow-Up'!AZ171="less driving (e.g. more carpooling, walking, cycling, taking public transit, etc.)",1,IF('DATA - Follow-Up'!AZ171="not changed",2,IF('DATA - Follow-Up'!AZ171="more driving",3,""))))</f>
        <v/>
      </c>
      <c r="BA171" s="178"/>
      <c r="BB171" s="178"/>
      <c r="BC171" s="178"/>
      <c r="BD171" s="178"/>
      <c r="BE171" s="178"/>
      <c r="BF171" s="178" t="str">
        <f>IF('DATA - Follow-Up'!BF171="decreased",1,IF('DATA - Follow-Up'!BF171="not changed",2,IF('DATA - Follow-Up'!BF171="increased",3, "")))</f>
        <v/>
      </c>
      <c r="BG171" s="178"/>
      <c r="BH171" s="178"/>
      <c r="BI171" s="178"/>
      <c r="BJ171" s="178"/>
      <c r="BK171" s="178"/>
      <c r="BL171" s="178"/>
      <c r="BM171" s="178"/>
      <c r="BN171" s="178"/>
      <c r="BO171" s="178"/>
      <c r="BP171" s="178"/>
      <c r="BQ171" s="312" t="str">
        <f>IF('DATA - Follow-Up'!BQ171="Yes",1,IF('DATA - Follow-Up'!BQ171="No",2, ""))</f>
        <v/>
      </c>
      <c r="BR171" s="273"/>
      <c r="BS171" s="180"/>
      <c r="BT171" s="180"/>
    </row>
    <row r="172" spans="1:72" s="132" customFormat="1" ht="15" x14ac:dyDescent="0.3">
      <c r="A172" s="148"/>
      <c r="B172" s="149"/>
      <c r="C172" s="236" t="str">
        <f t="shared" si="2"/>
        <v/>
      </c>
      <c r="D172" s="178" t="str">
        <f>IF('DATA - Follow-Up'!D172="","",'DATA - Follow-Up'!D172)</f>
        <v/>
      </c>
      <c r="E172" s="178" t="str">
        <f>IF('DATA - Follow-Up'!E172="","",'DATA - Follow-Up'!E172)</f>
        <v/>
      </c>
      <c r="F172" s="178" t="str">
        <f>IF('DATA - Follow-Up'!F172="","",'DATA - Follow-Up'!F172)</f>
        <v/>
      </c>
      <c r="G172" s="178" t="str">
        <f>IF('DATA - Follow-Up'!G172="Yes",1,IF('DATA - Follow-Up'!G172="No",2,IF('DATA - Follow-Up'!G172="Not Sure",3, "")))</f>
        <v/>
      </c>
      <c r="H172" s="178" t="str">
        <f>IF('DATA - Follow-Up'!H172="","",INDEX(Codes,MATCH('DATA - Follow-Up'!H172,Modes,0)))</f>
        <v/>
      </c>
      <c r="I172" s="275"/>
      <c r="J172" s="178" t="str">
        <f>IF('DATA - Follow-Up'!J172="","",INDEX(Codes,MATCH('DATA - Follow-Up'!J172,Modes,0)))</f>
        <v/>
      </c>
      <c r="K172" s="178"/>
      <c r="L172" s="178" t="str">
        <f>IF('DATA - Follow-Up'!L172=0,"",IF('DATA - Follow-Up'!L172="","",'DATA - Follow-Up'!L172))</f>
        <v/>
      </c>
      <c r="M172" s="178" t="str">
        <f>IF('DATA - Follow-Up'!M172="Yes",1,IF('DATA - Follow-Up'!M172="No",2, ""))</f>
        <v/>
      </c>
      <c r="N172" s="178" t="str">
        <f>IF('DATA - Follow-Up'!N172="Yes",1,IF('DATA - Follow-Up'!N172="No",2,""))</f>
        <v/>
      </c>
      <c r="O172" s="178" t="str">
        <f>IF('DATA - Follow-Up'!O172="Relaxed",1,IF('DATA - Follow-Up'!O172="Rushed",2,IF('DATA - Follow-Up'!O172="Happy",3,IF('DATA - Follow-Up'!O172="Frustrated",4,IF('DATA - Follow-Up'!O172="Other (please specify)",5,IF('DATA - Follow-Up'!O172="Other",5,""))))))</f>
        <v/>
      </c>
      <c r="P172" s="178"/>
      <c r="Q172" s="178" t="str">
        <f>IF('DATA - Follow-Up'!Q172="","",'DATA - Follow-Up'!Q172)</f>
        <v/>
      </c>
      <c r="R172" s="178" t="str">
        <f>IF('DATA - Follow-Up'!R172="Boy",1,IF('DATA - Follow-Up'!R172="Girl",2, ""))</f>
        <v/>
      </c>
      <c r="S172" s="178" t="str">
        <f>IF('DATA - Follow-Up'!Q172="","", 'DATA - Follow-Up'!S172)</f>
        <v/>
      </c>
      <c r="T172" s="178" t="str">
        <f>IF('DATA - Follow-Up'!T172="Less than 0.5km",1,IF('DATA - Follow-Up'!T172="0.51 to 1.59km",2,IF('DATA - Follow-Up'!T172="1.6 to 3km",3,IF('DATA - Follow-Up'!T172="Over 3km",4,""))))</f>
        <v/>
      </c>
      <c r="U172" s="178" t="str">
        <f>IF('DATA - Follow-Up'!U172="STRONGLY AGREE",1,IF('DATA - Follow-Up'!U172="AGREE",2,IF('DATA - Follow-Up'!U172="DISAGREE",3,IF('DATA - Follow-Up'!U172="STRONGLY DISAGREE",4,""))))</f>
        <v/>
      </c>
      <c r="V172" s="178" t="str">
        <f>IF('DATA - Follow-Up'!V172="Yes",1,IF('DATA - Follow-Up'!V172="No",2,""))</f>
        <v/>
      </c>
      <c r="W172" s="178"/>
      <c r="X172" s="178"/>
      <c r="Y172" s="178"/>
      <c r="Z172" s="178"/>
      <c r="AA172" s="178"/>
      <c r="AB172" s="178"/>
      <c r="AC172" s="178"/>
      <c r="AD172" s="178"/>
      <c r="AE172" s="178"/>
      <c r="AF172" s="178"/>
      <c r="AG172" s="178"/>
      <c r="AH172" s="178"/>
      <c r="AI172" s="178"/>
      <c r="AJ172" s="178"/>
      <c r="AK172" s="178"/>
      <c r="AL172" s="178"/>
      <c r="AM172" s="178"/>
      <c r="AN172" s="178"/>
      <c r="AO172" s="178"/>
      <c r="AP172" s="178"/>
      <c r="AQ172" s="178"/>
      <c r="AR172" s="178" t="str">
        <f>IF('DATA - Follow-Up'!AR172="Relaxed",1,IF('DATA - Follow-Up'!AR172="Rushed",2,IF('DATA - Follow-Up'!AR172="Happy",3,IF('DATA - Follow-Up'!AR172="Tired",4,""))))</f>
        <v/>
      </c>
      <c r="AS172" s="178" t="str">
        <f>IF('DATA - Follow-Up'!AS172="Relaxed",1,IF('DATA - Follow-Up'!AS172="Rushed",2,IF('DATA - Follow-Up'!AS172="Happy",3,IF('DATA - Follow-Up'!AS172="Tired",4,""))))</f>
        <v/>
      </c>
      <c r="AT172" s="178" t="str">
        <f>IF('DATA - Follow-Up'!AT172="less driving",1,IF('DATA - Follow-Up'!AT172="less driving (e.g. more carpooling, walking, cycling, taking public transit, etc.)",1,IF('DATA - Follow-Up'!AT172="not changed",2,IF('DATA - Follow-Up'!AT172="no changed",2,IF('DATA - Follow-Up'!AT172="more driving",3, "")))))</f>
        <v/>
      </c>
      <c r="AU172" s="275"/>
      <c r="AV172" s="275"/>
      <c r="AW172" s="275"/>
      <c r="AX172" s="275"/>
      <c r="AY172" s="275"/>
      <c r="AZ172" s="178" t="str">
        <f>IF('DATA - Follow-Up'!AZ172="less driving",1,IF('DATA - Follow-Up'!AZ172="less driving (e.g. more carpooling, walking, cycling, taking public transit, etc.)",1,IF('DATA - Follow-Up'!AZ172="not changed",2,IF('DATA - Follow-Up'!AZ172="more driving",3,""))))</f>
        <v/>
      </c>
      <c r="BA172" s="178"/>
      <c r="BB172" s="178"/>
      <c r="BC172" s="178"/>
      <c r="BD172" s="178"/>
      <c r="BE172" s="178"/>
      <c r="BF172" s="178" t="str">
        <f>IF('DATA - Follow-Up'!BF172="decreased",1,IF('DATA - Follow-Up'!BF172="not changed",2,IF('DATA - Follow-Up'!BF172="increased",3, "")))</f>
        <v/>
      </c>
      <c r="BG172" s="178"/>
      <c r="BH172" s="178"/>
      <c r="BI172" s="178"/>
      <c r="BJ172" s="178"/>
      <c r="BK172" s="178"/>
      <c r="BL172" s="178"/>
      <c r="BM172" s="178"/>
      <c r="BN172" s="178"/>
      <c r="BO172" s="178"/>
      <c r="BP172" s="178"/>
      <c r="BQ172" s="312" t="str">
        <f>IF('DATA - Follow-Up'!BQ172="Yes",1,IF('DATA - Follow-Up'!BQ172="No",2, ""))</f>
        <v/>
      </c>
      <c r="BR172" s="273"/>
      <c r="BS172" s="180"/>
      <c r="BT172" s="180"/>
    </row>
    <row r="173" spans="1:72" s="132" customFormat="1" ht="15" x14ac:dyDescent="0.3">
      <c r="A173" s="148"/>
      <c r="B173" s="149"/>
      <c r="C173" s="236" t="str">
        <f t="shared" si="2"/>
        <v/>
      </c>
      <c r="D173" s="178" t="str">
        <f>IF('DATA - Follow-Up'!D173="","",'DATA - Follow-Up'!D173)</f>
        <v/>
      </c>
      <c r="E173" s="178" t="str">
        <f>IF('DATA - Follow-Up'!E173="","",'DATA - Follow-Up'!E173)</f>
        <v/>
      </c>
      <c r="F173" s="178" t="str">
        <f>IF('DATA - Follow-Up'!F173="","",'DATA - Follow-Up'!F173)</f>
        <v/>
      </c>
      <c r="G173" s="178" t="str">
        <f>IF('DATA - Follow-Up'!G173="Yes",1,IF('DATA - Follow-Up'!G173="No",2,IF('DATA - Follow-Up'!G173="Not Sure",3, "")))</f>
        <v/>
      </c>
      <c r="H173" s="178" t="str">
        <f>IF('DATA - Follow-Up'!H173="","",INDEX(Codes,MATCH('DATA - Follow-Up'!H173,Modes,0)))</f>
        <v/>
      </c>
      <c r="I173" s="275"/>
      <c r="J173" s="178" t="str">
        <f>IF('DATA - Follow-Up'!J173="","",INDEX(Codes,MATCH('DATA - Follow-Up'!J173,Modes,0)))</f>
        <v/>
      </c>
      <c r="K173" s="178"/>
      <c r="L173" s="178" t="str">
        <f>IF('DATA - Follow-Up'!L173=0,"",IF('DATA - Follow-Up'!L173="","",'DATA - Follow-Up'!L173))</f>
        <v/>
      </c>
      <c r="M173" s="178" t="str">
        <f>IF('DATA - Follow-Up'!M173="Yes",1,IF('DATA - Follow-Up'!M173="No",2, ""))</f>
        <v/>
      </c>
      <c r="N173" s="178" t="str">
        <f>IF('DATA - Follow-Up'!N173="Yes",1,IF('DATA - Follow-Up'!N173="No",2,""))</f>
        <v/>
      </c>
      <c r="O173" s="178" t="str">
        <f>IF('DATA - Follow-Up'!O173="Relaxed",1,IF('DATA - Follow-Up'!O173="Rushed",2,IF('DATA - Follow-Up'!O173="Happy",3,IF('DATA - Follow-Up'!O173="Frustrated",4,IF('DATA - Follow-Up'!O173="Other (please specify)",5,IF('DATA - Follow-Up'!O173="Other",5,""))))))</f>
        <v/>
      </c>
      <c r="P173" s="178"/>
      <c r="Q173" s="178" t="str">
        <f>IF('DATA - Follow-Up'!Q173="","",'DATA - Follow-Up'!Q173)</f>
        <v/>
      </c>
      <c r="R173" s="178" t="str">
        <f>IF('DATA - Follow-Up'!R173="Boy",1,IF('DATA - Follow-Up'!R173="Girl",2, ""))</f>
        <v/>
      </c>
      <c r="S173" s="178" t="str">
        <f>IF('DATA - Follow-Up'!Q173="","", 'DATA - Follow-Up'!S173)</f>
        <v/>
      </c>
      <c r="T173" s="178" t="str">
        <f>IF('DATA - Follow-Up'!T173="Less than 0.5km",1,IF('DATA - Follow-Up'!T173="0.51 to 1.59km",2,IF('DATA - Follow-Up'!T173="1.6 to 3km",3,IF('DATA - Follow-Up'!T173="Over 3km",4,""))))</f>
        <v/>
      </c>
      <c r="U173" s="178" t="str">
        <f>IF('DATA - Follow-Up'!U173="STRONGLY AGREE",1,IF('DATA - Follow-Up'!U173="AGREE",2,IF('DATA - Follow-Up'!U173="DISAGREE",3,IF('DATA - Follow-Up'!U173="STRONGLY DISAGREE",4,""))))</f>
        <v/>
      </c>
      <c r="V173" s="178" t="str">
        <f>IF('DATA - Follow-Up'!V173="Yes",1,IF('DATA - Follow-Up'!V173="No",2,""))</f>
        <v/>
      </c>
      <c r="W173" s="178"/>
      <c r="X173" s="178"/>
      <c r="Y173" s="178"/>
      <c r="Z173" s="178"/>
      <c r="AA173" s="178"/>
      <c r="AB173" s="178"/>
      <c r="AC173" s="178"/>
      <c r="AD173" s="178"/>
      <c r="AE173" s="178"/>
      <c r="AF173" s="178"/>
      <c r="AG173" s="178"/>
      <c r="AH173" s="178"/>
      <c r="AI173" s="178"/>
      <c r="AJ173" s="178"/>
      <c r="AK173" s="178"/>
      <c r="AL173" s="178"/>
      <c r="AM173" s="178"/>
      <c r="AN173" s="178"/>
      <c r="AO173" s="178"/>
      <c r="AP173" s="178"/>
      <c r="AQ173" s="178"/>
      <c r="AR173" s="178" t="str">
        <f>IF('DATA - Follow-Up'!AR173="Relaxed",1,IF('DATA - Follow-Up'!AR173="Rushed",2,IF('DATA - Follow-Up'!AR173="Happy",3,IF('DATA - Follow-Up'!AR173="Tired",4,""))))</f>
        <v/>
      </c>
      <c r="AS173" s="178" t="str">
        <f>IF('DATA - Follow-Up'!AS173="Relaxed",1,IF('DATA - Follow-Up'!AS173="Rushed",2,IF('DATA - Follow-Up'!AS173="Happy",3,IF('DATA - Follow-Up'!AS173="Tired",4,""))))</f>
        <v/>
      </c>
      <c r="AT173" s="178" t="str">
        <f>IF('DATA - Follow-Up'!AT173="less driving",1,IF('DATA - Follow-Up'!AT173="less driving (e.g. more carpooling, walking, cycling, taking public transit, etc.)",1,IF('DATA - Follow-Up'!AT173="not changed",2,IF('DATA - Follow-Up'!AT173="no changed",2,IF('DATA - Follow-Up'!AT173="more driving",3, "")))))</f>
        <v/>
      </c>
      <c r="AU173" s="275"/>
      <c r="AV173" s="275"/>
      <c r="AW173" s="275"/>
      <c r="AX173" s="275"/>
      <c r="AY173" s="275"/>
      <c r="AZ173" s="178" t="str">
        <f>IF('DATA - Follow-Up'!AZ173="less driving",1,IF('DATA - Follow-Up'!AZ173="less driving (e.g. more carpooling, walking, cycling, taking public transit, etc.)",1,IF('DATA - Follow-Up'!AZ173="not changed",2,IF('DATA - Follow-Up'!AZ173="more driving",3,""))))</f>
        <v/>
      </c>
      <c r="BA173" s="178"/>
      <c r="BB173" s="178"/>
      <c r="BC173" s="178"/>
      <c r="BD173" s="178"/>
      <c r="BE173" s="178"/>
      <c r="BF173" s="178" t="str">
        <f>IF('DATA - Follow-Up'!BF173="decreased",1,IF('DATA - Follow-Up'!BF173="not changed",2,IF('DATA - Follow-Up'!BF173="increased",3, "")))</f>
        <v/>
      </c>
      <c r="BG173" s="178"/>
      <c r="BH173" s="178"/>
      <c r="BI173" s="178"/>
      <c r="BJ173" s="178"/>
      <c r="BK173" s="178"/>
      <c r="BL173" s="178"/>
      <c r="BM173" s="178"/>
      <c r="BN173" s="178"/>
      <c r="BO173" s="178"/>
      <c r="BP173" s="178"/>
      <c r="BQ173" s="312" t="str">
        <f>IF('DATA - Follow-Up'!BQ173="Yes",1,IF('DATA - Follow-Up'!BQ173="No",2, ""))</f>
        <v/>
      </c>
      <c r="BR173" s="273"/>
      <c r="BS173" s="180"/>
      <c r="BT173" s="180"/>
    </row>
    <row r="174" spans="1:72" s="132" customFormat="1" ht="15" x14ac:dyDescent="0.3">
      <c r="A174" s="148"/>
      <c r="B174" s="149"/>
      <c r="C174" s="236" t="str">
        <f t="shared" si="2"/>
        <v/>
      </c>
      <c r="D174" s="178" t="str">
        <f>IF('DATA - Follow-Up'!D174="","",'DATA - Follow-Up'!D174)</f>
        <v/>
      </c>
      <c r="E174" s="178" t="str">
        <f>IF('DATA - Follow-Up'!E174="","",'DATA - Follow-Up'!E174)</f>
        <v/>
      </c>
      <c r="F174" s="178" t="str">
        <f>IF('DATA - Follow-Up'!F174="","",'DATA - Follow-Up'!F174)</f>
        <v/>
      </c>
      <c r="G174" s="178" t="str">
        <f>IF('DATA - Follow-Up'!G174="Yes",1,IF('DATA - Follow-Up'!G174="No",2,IF('DATA - Follow-Up'!G174="Not Sure",3, "")))</f>
        <v/>
      </c>
      <c r="H174" s="178" t="str">
        <f>IF('DATA - Follow-Up'!H174="","",INDEX(Codes,MATCH('DATA - Follow-Up'!H174,Modes,0)))</f>
        <v/>
      </c>
      <c r="I174" s="275"/>
      <c r="J174" s="178" t="str">
        <f>IF('DATA - Follow-Up'!J174="","",INDEX(Codes,MATCH('DATA - Follow-Up'!J174,Modes,0)))</f>
        <v/>
      </c>
      <c r="K174" s="178"/>
      <c r="L174" s="178" t="str">
        <f>IF('DATA - Follow-Up'!L174=0,"",IF('DATA - Follow-Up'!L174="","",'DATA - Follow-Up'!L174))</f>
        <v/>
      </c>
      <c r="M174" s="178" t="str">
        <f>IF('DATA - Follow-Up'!M174="Yes",1,IF('DATA - Follow-Up'!M174="No",2, ""))</f>
        <v/>
      </c>
      <c r="N174" s="178" t="str">
        <f>IF('DATA - Follow-Up'!N174="Yes",1,IF('DATA - Follow-Up'!N174="No",2,""))</f>
        <v/>
      </c>
      <c r="O174" s="178" t="str">
        <f>IF('DATA - Follow-Up'!O174="Relaxed",1,IF('DATA - Follow-Up'!O174="Rushed",2,IF('DATA - Follow-Up'!O174="Happy",3,IF('DATA - Follow-Up'!O174="Frustrated",4,IF('DATA - Follow-Up'!O174="Other (please specify)",5,IF('DATA - Follow-Up'!O174="Other",5,""))))))</f>
        <v/>
      </c>
      <c r="P174" s="178"/>
      <c r="Q174" s="178" t="str">
        <f>IF('DATA - Follow-Up'!Q174="","",'DATA - Follow-Up'!Q174)</f>
        <v/>
      </c>
      <c r="R174" s="178" t="str">
        <f>IF('DATA - Follow-Up'!R174="Boy",1,IF('DATA - Follow-Up'!R174="Girl",2, ""))</f>
        <v/>
      </c>
      <c r="S174" s="178" t="str">
        <f>IF('DATA - Follow-Up'!Q174="","", 'DATA - Follow-Up'!S174)</f>
        <v/>
      </c>
      <c r="T174" s="178" t="str">
        <f>IF('DATA - Follow-Up'!T174="Less than 0.5km",1,IF('DATA - Follow-Up'!T174="0.51 to 1.59km",2,IF('DATA - Follow-Up'!T174="1.6 to 3km",3,IF('DATA - Follow-Up'!T174="Over 3km",4,""))))</f>
        <v/>
      </c>
      <c r="U174" s="178" t="str">
        <f>IF('DATA - Follow-Up'!U174="STRONGLY AGREE",1,IF('DATA - Follow-Up'!U174="AGREE",2,IF('DATA - Follow-Up'!U174="DISAGREE",3,IF('DATA - Follow-Up'!U174="STRONGLY DISAGREE",4,""))))</f>
        <v/>
      </c>
      <c r="V174" s="178" t="str">
        <f>IF('DATA - Follow-Up'!V174="Yes",1,IF('DATA - Follow-Up'!V174="No",2,""))</f>
        <v/>
      </c>
      <c r="W174" s="178"/>
      <c r="X174" s="178"/>
      <c r="Y174" s="178"/>
      <c r="Z174" s="178"/>
      <c r="AA174" s="178"/>
      <c r="AB174" s="178"/>
      <c r="AC174" s="178"/>
      <c r="AD174" s="178"/>
      <c r="AE174" s="178"/>
      <c r="AF174" s="178"/>
      <c r="AG174" s="178"/>
      <c r="AH174" s="178"/>
      <c r="AI174" s="178"/>
      <c r="AJ174" s="178"/>
      <c r="AK174" s="178"/>
      <c r="AL174" s="178"/>
      <c r="AM174" s="178"/>
      <c r="AN174" s="178"/>
      <c r="AO174" s="178"/>
      <c r="AP174" s="178"/>
      <c r="AQ174" s="178"/>
      <c r="AR174" s="178" t="str">
        <f>IF('DATA - Follow-Up'!AR174="Relaxed",1,IF('DATA - Follow-Up'!AR174="Rushed",2,IF('DATA - Follow-Up'!AR174="Happy",3,IF('DATA - Follow-Up'!AR174="Tired",4,""))))</f>
        <v/>
      </c>
      <c r="AS174" s="178" t="str">
        <f>IF('DATA - Follow-Up'!AS174="Relaxed",1,IF('DATA - Follow-Up'!AS174="Rushed",2,IF('DATA - Follow-Up'!AS174="Happy",3,IF('DATA - Follow-Up'!AS174="Tired",4,""))))</f>
        <v/>
      </c>
      <c r="AT174" s="178" t="str">
        <f>IF('DATA - Follow-Up'!AT174="less driving",1,IF('DATA - Follow-Up'!AT174="less driving (e.g. more carpooling, walking, cycling, taking public transit, etc.)",1,IF('DATA - Follow-Up'!AT174="not changed",2,IF('DATA - Follow-Up'!AT174="no changed",2,IF('DATA - Follow-Up'!AT174="more driving",3, "")))))</f>
        <v/>
      </c>
      <c r="AU174" s="275"/>
      <c r="AV174" s="275"/>
      <c r="AW174" s="275"/>
      <c r="AX174" s="275"/>
      <c r="AY174" s="275"/>
      <c r="AZ174" s="178" t="str">
        <f>IF('DATA - Follow-Up'!AZ174="less driving",1,IF('DATA - Follow-Up'!AZ174="less driving (e.g. more carpooling, walking, cycling, taking public transit, etc.)",1,IF('DATA - Follow-Up'!AZ174="not changed",2,IF('DATA - Follow-Up'!AZ174="more driving",3,""))))</f>
        <v/>
      </c>
      <c r="BA174" s="178"/>
      <c r="BB174" s="178"/>
      <c r="BC174" s="178"/>
      <c r="BD174" s="178"/>
      <c r="BE174" s="178"/>
      <c r="BF174" s="178" t="str">
        <f>IF('DATA - Follow-Up'!BF174="decreased",1,IF('DATA - Follow-Up'!BF174="not changed",2,IF('DATA - Follow-Up'!BF174="increased",3, "")))</f>
        <v/>
      </c>
      <c r="BG174" s="178"/>
      <c r="BH174" s="178"/>
      <c r="BI174" s="178"/>
      <c r="BJ174" s="178"/>
      <c r="BK174" s="178"/>
      <c r="BL174" s="178"/>
      <c r="BM174" s="178"/>
      <c r="BN174" s="178"/>
      <c r="BO174" s="178"/>
      <c r="BP174" s="178"/>
      <c r="BQ174" s="312" t="str">
        <f>IF('DATA - Follow-Up'!BQ174="Yes",1,IF('DATA - Follow-Up'!BQ174="No",2, ""))</f>
        <v/>
      </c>
      <c r="BR174" s="273"/>
      <c r="BS174" s="180"/>
      <c r="BT174" s="180"/>
    </row>
    <row r="175" spans="1:72" s="132" customFormat="1" ht="15" x14ac:dyDescent="0.3">
      <c r="A175" s="148"/>
      <c r="B175" s="149"/>
      <c r="C175" s="236" t="str">
        <f t="shared" si="2"/>
        <v/>
      </c>
      <c r="D175" s="178" t="str">
        <f>IF('DATA - Follow-Up'!D175="","",'DATA - Follow-Up'!D175)</f>
        <v/>
      </c>
      <c r="E175" s="178" t="str">
        <f>IF('DATA - Follow-Up'!E175="","",'DATA - Follow-Up'!E175)</f>
        <v/>
      </c>
      <c r="F175" s="178" t="str">
        <f>IF('DATA - Follow-Up'!F175="","",'DATA - Follow-Up'!F175)</f>
        <v/>
      </c>
      <c r="G175" s="178" t="str">
        <f>IF('DATA - Follow-Up'!G175="Yes",1,IF('DATA - Follow-Up'!G175="No",2,IF('DATA - Follow-Up'!G175="Not Sure",3, "")))</f>
        <v/>
      </c>
      <c r="H175" s="178" t="str">
        <f>IF('DATA - Follow-Up'!H175="","",INDEX(Codes,MATCH('DATA - Follow-Up'!H175,Modes,0)))</f>
        <v/>
      </c>
      <c r="I175" s="275"/>
      <c r="J175" s="178" t="str">
        <f>IF('DATA - Follow-Up'!J175="","",INDEX(Codes,MATCH('DATA - Follow-Up'!J175,Modes,0)))</f>
        <v/>
      </c>
      <c r="K175" s="178"/>
      <c r="L175" s="178" t="str">
        <f>IF('DATA - Follow-Up'!L175=0,"",IF('DATA - Follow-Up'!L175="","",'DATA - Follow-Up'!L175))</f>
        <v/>
      </c>
      <c r="M175" s="178" t="str">
        <f>IF('DATA - Follow-Up'!M175="Yes",1,IF('DATA - Follow-Up'!M175="No",2, ""))</f>
        <v/>
      </c>
      <c r="N175" s="178" t="str">
        <f>IF('DATA - Follow-Up'!N175="Yes",1,IF('DATA - Follow-Up'!N175="No",2,""))</f>
        <v/>
      </c>
      <c r="O175" s="178" t="str">
        <f>IF('DATA - Follow-Up'!O175="Relaxed",1,IF('DATA - Follow-Up'!O175="Rushed",2,IF('DATA - Follow-Up'!O175="Happy",3,IF('DATA - Follow-Up'!O175="Frustrated",4,IF('DATA - Follow-Up'!O175="Other (please specify)",5,IF('DATA - Follow-Up'!O175="Other",5,""))))))</f>
        <v/>
      </c>
      <c r="P175" s="178"/>
      <c r="Q175" s="178" t="str">
        <f>IF('DATA - Follow-Up'!Q175="","",'DATA - Follow-Up'!Q175)</f>
        <v/>
      </c>
      <c r="R175" s="178" t="str">
        <f>IF('DATA - Follow-Up'!R175="Boy",1,IF('DATA - Follow-Up'!R175="Girl",2, ""))</f>
        <v/>
      </c>
      <c r="S175" s="178" t="str">
        <f>IF('DATA - Follow-Up'!Q175="","", 'DATA - Follow-Up'!S175)</f>
        <v/>
      </c>
      <c r="T175" s="178" t="str">
        <f>IF('DATA - Follow-Up'!T175="Less than 0.5km",1,IF('DATA - Follow-Up'!T175="0.51 to 1.59km",2,IF('DATA - Follow-Up'!T175="1.6 to 3km",3,IF('DATA - Follow-Up'!T175="Over 3km",4,""))))</f>
        <v/>
      </c>
      <c r="U175" s="178" t="str">
        <f>IF('DATA - Follow-Up'!U175="STRONGLY AGREE",1,IF('DATA - Follow-Up'!U175="AGREE",2,IF('DATA - Follow-Up'!U175="DISAGREE",3,IF('DATA - Follow-Up'!U175="STRONGLY DISAGREE",4,""))))</f>
        <v/>
      </c>
      <c r="V175" s="178" t="str">
        <f>IF('DATA - Follow-Up'!V175="Yes",1,IF('DATA - Follow-Up'!V175="No",2,""))</f>
        <v/>
      </c>
      <c r="W175" s="178"/>
      <c r="X175" s="178"/>
      <c r="Y175" s="178"/>
      <c r="Z175" s="178"/>
      <c r="AA175" s="178"/>
      <c r="AB175" s="178"/>
      <c r="AC175" s="178"/>
      <c r="AD175" s="178"/>
      <c r="AE175" s="178"/>
      <c r="AF175" s="178"/>
      <c r="AG175" s="178"/>
      <c r="AH175" s="178"/>
      <c r="AI175" s="178"/>
      <c r="AJ175" s="178"/>
      <c r="AK175" s="178"/>
      <c r="AL175" s="178"/>
      <c r="AM175" s="178"/>
      <c r="AN175" s="178"/>
      <c r="AO175" s="178"/>
      <c r="AP175" s="178"/>
      <c r="AQ175" s="178"/>
      <c r="AR175" s="178" t="str">
        <f>IF('DATA - Follow-Up'!AR175="Relaxed",1,IF('DATA - Follow-Up'!AR175="Rushed",2,IF('DATA - Follow-Up'!AR175="Happy",3,IF('DATA - Follow-Up'!AR175="Tired",4,""))))</f>
        <v/>
      </c>
      <c r="AS175" s="178" t="str">
        <f>IF('DATA - Follow-Up'!AS175="Relaxed",1,IF('DATA - Follow-Up'!AS175="Rushed",2,IF('DATA - Follow-Up'!AS175="Happy",3,IF('DATA - Follow-Up'!AS175="Tired",4,""))))</f>
        <v/>
      </c>
      <c r="AT175" s="178" t="str">
        <f>IF('DATA - Follow-Up'!AT175="less driving",1,IF('DATA - Follow-Up'!AT175="less driving (e.g. more carpooling, walking, cycling, taking public transit, etc.)",1,IF('DATA - Follow-Up'!AT175="not changed",2,IF('DATA - Follow-Up'!AT175="no changed",2,IF('DATA - Follow-Up'!AT175="more driving",3, "")))))</f>
        <v/>
      </c>
      <c r="AU175" s="275"/>
      <c r="AV175" s="275"/>
      <c r="AW175" s="275"/>
      <c r="AX175" s="275"/>
      <c r="AY175" s="275"/>
      <c r="AZ175" s="178" t="str">
        <f>IF('DATA - Follow-Up'!AZ175="less driving",1,IF('DATA - Follow-Up'!AZ175="less driving (e.g. more carpooling, walking, cycling, taking public transit, etc.)",1,IF('DATA - Follow-Up'!AZ175="not changed",2,IF('DATA - Follow-Up'!AZ175="more driving",3,""))))</f>
        <v/>
      </c>
      <c r="BA175" s="178"/>
      <c r="BB175" s="178"/>
      <c r="BC175" s="178"/>
      <c r="BD175" s="178"/>
      <c r="BE175" s="178"/>
      <c r="BF175" s="178" t="str">
        <f>IF('DATA - Follow-Up'!BF175="decreased",1,IF('DATA - Follow-Up'!BF175="not changed",2,IF('DATA - Follow-Up'!BF175="increased",3, "")))</f>
        <v/>
      </c>
      <c r="BG175" s="178"/>
      <c r="BH175" s="178"/>
      <c r="BI175" s="178"/>
      <c r="BJ175" s="178"/>
      <c r="BK175" s="178"/>
      <c r="BL175" s="178"/>
      <c r="BM175" s="178"/>
      <c r="BN175" s="178"/>
      <c r="BO175" s="178"/>
      <c r="BP175" s="178"/>
      <c r="BQ175" s="312" t="str">
        <f>IF('DATA - Follow-Up'!BQ175="Yes",1,IF('DATA - Follow-Up'!BQ175="No",2, ""))</f>
        <v/>
      </c>
      <c r="BR175" s="273"/>
      <c r="BS175" s="180"/>
      <c r="BT175" s="180"/>
    </row>
    <row r="176" spans="1:72" s="132" customFormat="1" ht="15" x14ac:dyDescent="0.3">
      <c r="A176" s="148"/>
      <c r="B176" s="149"/>
      <c r="C176" s="236" t="str">
        <f t="shared" si="2"/>
        <v/>
      </c>
      <c r="D176" s="178" t="str">
        <f>IF('DATA - Follow-Up'!D176="","",'DATA - Follow-Up'!D176)</f>
        <v/>
      </c>
      <c r="E176" s="178" t="str">
        <f>IF('DATA - Follow-Up'!E176="","",'DATA - Follow-Up'!E176)</f>
        <v/>
      </c>
      <c r="F176" s="178" t="str">
        <f>IF('DATA - Follow-Up'!F176="","",'DATA - Follow-Up'!F176)</f>
        <v/>
      </c>
      <c r="G176" s="178" t="str">
        <f>IF('DATA - Follow-Up'!G176="Yes",1,IF('DATA - Follow-Up'!G176="No",2,IF('DATA - Follow-Up'!G176="Not Sure",3, "")))</f>
        <v/>
      </c>
      <c r="H176" s="178" t="str">
        <f>IF('DATA - Follow-Up'!H176="","",INDEX(Codes,MATCH('DATA - Follow-Up'!H176,Modes,0)))</f>
        <v/>
      </c>
      <c r="I176" s="275"/>
      <c r="J176" s="178" t="str">
        <f>IF('DATA - Follow-Up'!J176="","",INDEX(Codes,MATCH('DATA - Follow-Up'!J176,Modes,0)))</f>
        <v/>
      </c>
      <c r="K176" s="178"/>
      <c r="L176" s="178" t="str">
        <f>IF('DATA - Follow-Up'!L176=0,"",IF('DATA - Follow-Up'!L176="","",'DATA - Follow-Up'!L176))</f>
        <v/>
      </c>
      <c r="M176" s="178" t="str">
        <f>IF('DATA - Follow-Up'!M176="Yes",1,IF('DATA - Follow-Up'!M176="No",2, ""))</f>
        <v/>
      </c>
      <c r="N176" s="178" t="str">
        <f>IF('DATA - Follow-Up'!N176="Yes",1,IF('DATA - Follow-Up'!N176="No",2,""))</f>
        <v/>
      </c>
      <c r="O176" s="178" t="str">
        <f>IF('DATA - Follow-Up'!O176="Relaxed",1,IF('DATA - Follow-Up'!O176="Rushed",2,IF('DATA - Follow-Up'!O176="Happy",3,IF('DATA - Follow-Up'!O176="Frustrated",4,IF('DATA - Follow-Up'!O176="Other (please specify)",5,IF('DATA - Follow-Up'!O176="Other",5,""))))))</f>
        <v/>
      </c>
      <c r="P176" s="178"/>
      <c r="Q176" s="178" t="str">
        <f>IF('DATA - Follow-Up'!Q176="","",'DATA - Follow-Up'!Q176)</f>
        <v/>
      </c>
      <c r="R176" s="178" t="str">
        <f>IF('DATA - Follow-Up'!R176="Boy",1,IF('DATA - Follow-Up'!R176="Girl",2, ""))</f>
        <v/>
      </c>
      <c r="S176" s="178" t="str">
        <f>IF('DATA - Follow-Up'!Q176="","", 'DATA - Follow-Up'!S176)</f>
        <v/>
      </c>
      <c r="T176" s="178" t="str">
        <f>IF('DATA - Follow-Up'!T176="Less than 0.5km",1,IF('DATA - Follow-Up'!T176="0.51 to 1.59km",2,IF('DATA - Follow-Up'!T176="1.6 to 3km",3,IF('DATA - Follow-Up'!T176="Over 3km",4,""))))</f>
        <v/>
      </c>
      <c r="U176" s="178" t="str">
        <f>IF('DATA - Follow-Up'!U176="STRONGLY AGREE",1,IF('DATA - Follow-Up'!U176="AGREE",2,IF('DATA - Follow-Up'!U176="DISAGREE",3,IF('DATA - Follow-Up'!U176="STRONGLY DISAGREE",4,""))))</f>
        <v/>
      </c>
      <c r="V176" s="178" t="str">
        <f>IF('DATA - Follow-Up'!V176="Yes",1,IF('DATA - Follow-Up'!V176="No",2,""))</f>
        <v/>
      </c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 t="str">
        <f>IF('DATA - Follow-Up'!AR176="Relaxed",1,IF('DATA - Follow-Up'!AR176="Rushed",2,IF('DATA - Follow-Up'!AR176="Happy",3,IF('DATA - Follow-Up'!AR176="Tired",4,""))))</f>
        <v/>
      </c>
      <c r="AS176" s="178" t="str">
        <f>IF('DATA - Follow-Up'!AS176="Relaxed",1,IF('DATA - Follow-Up'!AS176="Rushed",2,IF('DATA - Follow-Up'!AS176="Happy",3,IF('DATA - Follow-Up'!AS176="Tired",4,""))))</f>
        <v/>
      </c>
      <c r="AT176" s="178" t="str">
        <f>IF('DATA - Follow-Up'!AT176="less driving",1,IF('DATA - Follow-Up'!AT176="less driving (e.g. more carpooling, walking, cycling, taking public transit, etc.)",1,IF('DATA - Follow-Up'!AT176="not changed",2,IF('DATA - Follow-Up'!AT176="no changed",2,IF('DATA - Follow-Up'!AT176="more driving",3, "")))))</f>
        <v/>
      </c>
      <c r="AU176" s="275"/>
      <c r="AV176" s="275"/>
      <c r="AW176" s="275"/>
      <c r="AX176" s="275"/>
      <c r="AY176" s="275"/>
      <c r="AZ176" s="178" t="str">
        <f>IF('DATA - Follow-Up'!AZ176="less driving",1,IF('DATA - Follow-Up'!AZ176="less driving (e.g. more carpooling, walking, cycling, taking public transit, etc.)",1,IF('DATA - Follow-Up'!AZ176="not changed",2,IF('DATA - Follow-Up'!AZ176="more driving",3,""))))</f>
        <v/>
      </c>
      <c r="BA176" s="178"/>
      <c r="BB176" s="178"/>
      <c r="BC176" s="178"/>
      <c r="BD176" s="178"/>
      <c r="BE176" s="178"/>
      <c r="BF176" s="178" t="str">
        <f>IF('DATA - Follow-Up'!BF176="decreased",1,IF('DATA - Follow-Up'!BF176="not changed",2,IF('DATA - Follow-Up'!BF176="increased",3, "")))</f>
        <v/>
      </c>
      <c r="BG176" s="178"/>
      <c r="BH176" s="178"/>
      <c r="BI176" s="178"/>
      <c r="BJ176" s="178"/>
      <c r="BK176" s="178"/>
      <c r="BL176" s="178"/>
      <c r="BM176" s="178"/>
      <c r="BN176" s="178"/>
      <c r="BO176" s="178"/>
      <c r="BP176" s="178"/>
      <c r="BQ176" s="312" t="str">
        <f>IF('DATA - Follow-Up'!BQ176="Yes",1,IF('DATA - Follow-Up'!BQ176="No",2, ""))</f>
        <v/>
      </c>
      <c r="BR176" s="273"/>
      <c r="BS176" s="180"/>
      <c r="BT176" s="180"/>
    </row>
    <row r="177" spans="1:72" s="132" customFormat="1" ht="15" x14ac:dyDescent="0.3">
      <c r="A177" s="148"/>
      <c r="B177" s="149"/>
      <c r="C177" s="236" t="str">
        <f t="shared" si="2"/>
        <v/>
      </c>
      <c r="D177" s="178" t="str">
        <f>IF('DATA - Follow-Up'!D177="","",'DATA - Follow-Up'!D177)</f>
        <v/>
      </c>
      <c r="E177" s="178" t="str">
        <f>IF('DATA - Follow-Up'!E177="","",'DATA - Follow-Up'!E177)</f>
        <v/>
      </c>
      <c r="F177" s="178" t="str">
        <f>IF('DATA - Follow-Up'!F177="","",'DATA - Follow-Up'!F177)</f>
        <v/>
      </c>
      <c r="G177" s="178" t="str">
        <f>IF('DATA - Follow-Up'!G177="Yes",1,IF('DATA - Follow-Up'!G177="No",2,IF('DATA - Follow-Up'!G177="Not Sure",3, "")))</f>
        <v/>
      </c>
      <c r="H177" s="178" t="str">
        <f>IF('DATA - Follow-Up'!H177="","",INDEX(Codes,MATCH('DATA - Follow-Up'!H177,Modes,0)))</f>
        <v/>
      </c>
      <c r="I177" s="275"/>
      <c r="J177" s="178" t="str">
        <f>IF('DATA - Follow-Up'!J177="","",INDEX(Codes,MATCH('DATA - Follow-Up'!J177,Modes,0)))</f>
        <v/>
      </c>
      <c r="K177" s="178"/>
      <c r="L177" s="178" t="str">
        <f>IF('DATA - Follow-Up'!L177=0,"",IF('DATA - Follow-Up'!L177="","",'DATA - Follow-Up'!L177))</f>
        <v/>
      </c>
      <c r="M177" s="178" t="str">
        <f>IF('DATA - Follow-Up'!M177="Yes",1,IF('DATA - Follow-Up'!M177="No",2, ""))</f>
        <v/>
      </c>
      <c r="N177" s="178" t="str">
        <f>IF('DATA - Follow-Up'!N177="Yes",1,IF('DATA - Follow-Up'!N177="No",2,""))</f>
        <v/>
      </c>
      <c r="O177" s="178" t="str">
        <f>IF('DATA - Follow-Up'!O177="Relaxed",1,IF('DATA - Follow-Up'!O177="Rushed",2,IF('DATA - Follow-Up'!O177="Happy",3,IF('DATA - Follow-Up'!O177="Frustrated",4,IF('DATA - Follow-Up'!O177="Other (please specify)",5,IF('DATA - Follow-Up'!O177="Other",5,""))))))</f>
        <v/>
      </c>
      <c r="P177" s="178"/>
      <c r="Q177" s="178" t="str">
        <f>IF('DATA - Follow-Up'!Q177="","",'DATA - Follow-Up'!Q177)</f>
        <v/>
      </c>
      <c r="R177" s="178" t="str">
        <f>IF('DATA - Follow-Up'!R177="Boy",1,IF('DATA - Follow-Up'!R177="Girl",2, ""))</f>
        <v/>
      </c>
      <c r="S177" s="178" t="str">
        <f>IF('DATA - Follow-Up'!Q177="","", 'DATA - Follow-Up'!S177)</f>
        <v/>
      </c>
      <c r="T177" s="178" t="str">
        <f>IF('DATA - Follow-Up'!T177="Less than 0.5km",1,IF('DATA - Follow-Up'!T177="0.51 to 1.59km",2,IF('DATA - Follow-Up'!T177="1.6 to 3km",3,IF('DATA - Follow-Up'!T177="Over 3km",4,""))))</f>
        <v/>
      </c>
      <c r="U177" s="178" t="str">
        <f>IF('DATA - Follow-Up'!U177="STRONGLY AGREE",1,IF('DATA - Follow-Up'!U177="AGREE",2,IF('DATA - Follow-Up'!U177="DISAGREE",3,IF('DATA - Follow-Up'!U177="STRONGLY DISAGREE",4,""))))</f>
        <v/>
      </c>
      <c r="V177" s="178" t="str">
        <f>IF('DATA - Follow-Up'!V177="Yes",1,IF('DATA - Follow-Up'!V177="No",2,""))</f>
        <v/>
      </c>
      <c r="W177" s="178"/>
      <c r="X177" s="178"/>
      <c r="Y177" s="178"/>
      <c r="Z177" s="178"/>
      <c r="AA177" s="178"/>
      <c r="AB177" s="178"/>
      <c r="AC177" s="178"/>
      <c r="AD177" s="178"/>
      <c r="AE177" s="178"/>
      <c r="AF177" s="178"/>
      <c r="AG177" s="178"/>
      <c r="AH177" s="178"/>
      <c r="AI177" s="178"/>
      <c r="AJ177" s="178"/>
      <c r="AK177" s="178"/>
      <c r="AL177" s="178"/>
      <c r="AM177" s="178"/>
      <c r="AN177" s="178"/>
      <c r="AO177" s="178"/>
      <c r="AP177" s="178"/>
      <c r="AQ177" s="178"/>
      <c r="AR177" s="178" t="str">
        <f>IF('DATA - Follow-Up'!AR177="Relaxed",1,IF('DATA - Follow-Up'!AR177="Rushed",2,IF('DATA - Follow-Up'!AR177="Happy",3,IF('DATA - Follow-Up'!AR177="Tired",4,""))))</f>
        <v/>
      </c>
      <c r="AS177" s="178" t="str">
        <f>IF('DATA - Follow-Up'!AS177="Relaxed",1,IF('DATA - Follow-Up'!AS177="Rushed",2,IF('DATA - Follow-Up'!AS177="Happy",3,IF('DATA - Follow-Up'!AS177="Tired",4,""))))</f>
        <v/>
      </c>
      <c r="AT177" s="178" t="str">
        <f>IF('DATA - Follow-Up'!AT177="less driving",1,IF('DATA - Follow-Up'!AT177="less driving (e.g. more carpooling, walking, cycling, taking public transit, etc.)",1,IF('DATA - Follow-Up'!AT177="not changed",2,IF('DATA - Follow-Up'!AT177="no changed",2,IF('DATA - Follow-Up'!AT177="more driving",3, "")))))</f>
        <v/>
      </c>
      <c r="AU177" s="275"/>
      <c r="AV177" s="275"/>
      <c r="AW177" s="275"/>
      <c r="AX177" s="275"/>
      <c r="AY177" s="275"/>
      <c r="AZ177" s="178" t="str">
        <f>IF('DATA - Follow-Up'!AZ177="less driving",1,IF('DATA - Follow-Up'!AZ177="less driving (e.g. more carpooling, walking, cycling, taking public transit, etc.)",1,IF('DATA - Follow-Up'!AZ177="not changed",2,IF('DATA - Follow-Up'!AZ177="more driving",3,""))))</f>
        <v/>
      </c>
      <c r="BA177" s="178"/>
      <c r="BB177" s="178"/>
      <c r="BC177" s="178"/>
      <c r="BD177" s="178"/>
      <c r="BE177" s="178"/>
      <c r="BF177" s="178" t="str">
        <f>IF('DATA - Follow-Up'!BF177="decreased",1,IF('DATA - Follow-Up'!BF177="not changed",2,IF('DATA - Follow-Up'!BF177="increased",3, "")))</f>
        <v/>
      </c>
      <c r="BG177" s="178"/>
      <c r="BH177" s="178"/>
      <c r="BI177" s="178"/>
      <c r="BJ177" s="178"/>
      <c r="BK177" s="178"/>
      <c r="BL177" s="178"/>
      <c r="BM177" s="178"/>
      <c r="BN177" s="178"/>
      <c r="BO177" s="178"/>
      <c r="BP177" s="178"/>
      <c r="BQ177" s="312" t="str">
        <f>IF('DATA - Follow-Up'!BQ177="Yes",1,IF('DATA - Follow-Up'!BQ177="No",2, ""))</f>
        <v/>
      </c>
      <c r="BR177" s="273"/>
      <c r="BS177" s="180"/>
      <c r="BT177" s="180"/>
    </row>
    <row r="178" spans="1:72" s="132" customFormat="1" ht="15" x14ac:dyDescent="0.3">
      <c r="A178" s="148"/>
      <c r="B178" s="149"/>
      <c r="C178" s="236" t="str">
        <f t="shared" si="2"/>
        <v/>
      </c>
      <c r="D178" s="178" t="str">
        <f>IF('DATA - Follow-Up'!D178="","",'DATA - Follow-Up'!D178)</f>
        <v/>
      </c>
      <c r="E178" s="178" t="str">
        <f>IF('DATA - Follow-Up'!E178="","",'DATA - Follow-Up'!E178)</f>
        <v/>
      </c>
      <c r="F178" s="178" t="str">
        <f>IF('DATA - Follow-Up'!F178="","",'DATA - Follow-Up'!F178)</f>
        <v/>
      </c>
      <c r="G178" s="178" t="str">
        <f>IF('DATA - Follow-Up'!G178="Yes",1,IF('DATA - Follow-Up'!G178="No",2,IF('DATA - Follow-Up'!G178="Not Sure",3, "")))</f>
        <v/>
      </c>
      <c r="H178" s="178" t="str">
        <f>IF('DATA - Follow-Up'!H178="","",INDEX(Codes,MATCH('DATA - Follow-Up'!H178,Modes,0)))</f>
        <v/>
      </c>
      <c r="I178" s="275"/>
      <c r="J178" s="178" t="str">
        <f>IF('DATA - Follow-Up'!J178="","",INDEX(Codes,MATCH('DATA - Follow-Up'!J178,Modes,0)))</f>
        <v/>
      </c>
      <c r="K178" s="178"/>
      <c r="L178" s="178" t="str">
        <f>IF('DATA - Follow-Up'!L178=0,"",IF('DATA - Follow-Up'!L178="","",'DATA - Follow-Up'!L178))</f>
        <v/>
      </c>
      <c r="M178" s="178" t="str">
        <f>IF('DATA - Follow-Up'!M178="Yes",1,IF('DATA - Follow-Up'!M178="No",2, ""))</f>
        <v/>
      </c>
      <c r="N178" s="178" t="str">
        <f>IF('DATA - Follow-Up'!N178="Yes",1,IF('DATA - Follow-Up'!N178="No",2,""))</f>
        <v/>
      </c>
      <c r="O178" s="178" t="str">
        <f>IF('DATA - Follow-Up'!O178="Relaxed",1,IF('DATA - Follow-Up'!O178="Rushed",2,IF('DATA - Follow-Up'!O178="Happy",3,IF('DATA - Follow-Up'!O178="Frustrated",4,IF('DATA - Follow-Up'!O178="Other (please specify)",5,IF('DATA - Follow-Up'!O178="Other",5,""))))))</f>
        <v/>
      </c>
      <c r="P178" s="178"/>
      <c r="Q178" s="178" t="str">
        <f>IF('DATA - Follow-Up'!Q178="","",'DATA - Follow-Up'!Q178)</f>
        <v/>
      </c>
      <c r="R178" s="178" t="str">
        <f>IF('DATA - Follow-Up'!R178="Boy",1,IF('DATA - Follow-Up'!R178="Girl",2, ""))</f>
        <v/>
      </c>
      <c r="S178" s="178" t="str">
        <f>IF('DATA - Follow-Up'!Q178="","", 'DATA - Follow-Up'!S178)</f>
        <v/>
      </c>
      <c r="T178" s="178" t="str">
        <f>IF('DATA - Follow-Up'!T178="Less than 0.5km",1,IF('DATA - Follow-Up'!T178="0.51 to 1.59km",2,IF('DATA - Follow-Up'!T178="1.6 to 3km",3,IF('DATA - Follow-Up'!T178="Over 3km",4,""))))</f>
        <v/>
      </c>
      <c r="U178" s="178" t="str">
        <f>IF('DATA - Follow-Up'!U178="STRONGLY AGREE",1,IF('DATA - Follow-Up'!U178="AGREE",2,IF('DATA - Follow-Up'!U178="DISAGREE",3,IF('DATA - Follow-Up'!U178="STRONGLY DISAGREE",4,""))))</f>
        <v/>
      </c>
      <c r="V178" s="178" t="str">
        <f>IF('DATA - Follow-Up'!V178="Yes",1,IF('DATA - Follow-Up'!V178="No",2,""))</f>
        <v/>
      </c>
      <c r="W178" s="178"/>
      <c r="X178" s="178"/>
      <c r="Y178" s="178"/>
      <c r="Z178" s="178"/>
      <c r="AA178" s="178"/>
      <c r="AB178" s="178"/>
      <c r="AC178" s="178"/>
      <c r="AD178" s="178"/>
      <c r="AE178" s="178"/>
      <c r="AF178" s="178"/>
      <c r="AG178" s="178"/>
      <c r="AH178" s="178"/>
      <c r="AI178" s="178"/>
      <c r="AJ178" s="178"/>
      <c r="AK178" s="178"/>
      <c r="AL178" s="178"/>
      <c r="AM178" s="178"/>
      <c r="AN178" s="178"/>
      <c r="AO178" s="178"/>
      <c r="AP178" s="178"/>
      <c r="AQ178" s="178"/>
      <c r="AR178" s="178" t="str">
        <f>IF('DATA - Follow-Up'!AR178="Relaxed",1,IF('DATA - Follow-Up'!AR178="Rushed",2,IF('DATA - Follow-Up'!AR178="Happy",3,IF('DATA - Follow-Up'!AR178="Tired",4,""))))</f>
        <v/>
      </c>
      <c r="AS178" s="178" t="str">
        <f>IF('DATA - Follow-Up'!AS178="Relaxed",1,IF('DATA - Follow-Up'!AS178="Rushed",2,IF('DATA - Follow-Up'!AS178="Happy",3,IF('DATA - Follow-Up'!AS178="Tired",4,""))))</f>
        <v/>
      </c>
      <c r="AT178" s="178" t="str">
        <f>IF('DATA - Follow-Up'!AT178="less driving",1,IF('DATA - Follow-Up'!AT178="less driving (e.g. more carpooling, walking, cycling, taking public transit, etc.)",1,IF('DATA - Follow-Up'!AT178="not changed",2,IF('DATA - Follow-Up'!AT178="no changed",2,IF('DATA - Follow-Up'!AT178="more driving",3, "")))))</f>
        <v/>
      </c>
      <c r="AU178" s="275"/>
      <c r="AV178" s="275"/>
      <c r="AW178" s="275"/>
      <c r="AX178" s="275"/>
      <c r="AY178" s="275"/>
      <c r="AZ178" s="178" t="str">
        <f>IF('DATA - Follow-Up'!AZ178="less driving",1,IF('DATA - Follow-Up'!AZ178="less driving (e.g. more carpooling, walking, cycling, taking public transit, etc.)",1,IF('DATA - Follow-Up'!AZ178="not changed",2,IF('DATA - Follow-Up'!AZ178="more driving",3,""))))</f>
        <v/>
      </c>
      <c r="BA178" s="178"/>
      <c r="BB178" s="178"/>
      <c r="BC178" s="178"/>
      <c r="BD178" s="178"/>
      <c r="BE178" s="178"/>
      <c r="BF178" s="178" t="str">
        <f>IF('DATA - Follow-Up'!BF178="decreased",1,IF('DATA - Follow-Up'!BF178="not changed",2,IF('DATA - Follow-Up'!BF178="increased",3, "")))</f>
        <v/>
      </c>
      <c r="BG178" s="178"/>
      <c r="BH178" s="178"/>
      <c r="BI178" s="178"/>
      <c r="BJ178" s="178"/>
      <c r="BK178" s="178"/>
      <c r="BL178" s="178"/>
      <c r="BM178" s="178"/>
      <c r="BN178" s="178"/>
      <c r="BO178" s="178"/>
      <c r="BP178" s="178"/>
      <c r="BQ178" s="312" t="str">
        <f>IF('DATA - Follow-Up'!BQ178="Yes",1,IF('DATA - Follow-Up'!BQ178="No",2, ""))</f>
        <v/>
      </c>
      <c r="BR178" s="273"/>
      <c r="BS178" s="180"/>
      <c r="BT178" s="180"/>
    </row>
    <row r="179" spans="1:72" s="132" customFormat="1" ht="15" x14ac:dyDescent="0.3">
      <c r="A179" s="148"/>
      <c r="B179" s="149"/>
      <c r="C179" s="236" t="str">
        <f t="shared" si="2"/>
        <v/>
      </c>
      <c r="D179" s="178" t="str">
        <f>IF('DATA - Follow-Up'!D179="","",'DATA - Follow-Up'!D179)</f>
        <v/>
      </c>
      <c r="E179" s="178" t="str">
        <f>IF('DATA - Follow-Up'!E179="","",'DATA - Follow-Up'!E179)</f>
        <v/>
      </c>
      <c r="F179" s="178" t="str">
        <f>IF('DATA - Follow-Up'!F179="","",'DATA - Follow-Up'!F179)</f>
        <v/>
      </c>
      <c r="G179" s="178" t="str">
        <f>IF('DATA - Follow-Up'!G179="Yes",1,IF('DATA - Follow-Up'!G179="No",2,IF('DATA - Follow-Up'!G179="Not Sure",3, "")))</f>
        <v/>
      </c>
      <c r="H179" s="178" t="str">
        <f>IF('DATA - Follow-Up'!H179="","",INDEX(Codes,MATCH('DATA - Follow-Up'!H179,Modes,0)))</f>
        <v/>
      </c>
      <c r="I179" s="275"/>
      <c r="J179" s="178" t="str">
        <f>IF('DATA - Follow-Up'!J179="","",INDEX(Codes,MATCH('DATA - Follow-Up'!J179,Modes,0)))</f>
        <v/>
      </c>
      <c r="K179" s="178"/>
      <c r="L179" s="178" t="str">
        <f>IF('DATA - Follow-Up'!L179=0,"",IF('DATA - Follow-Up'!L179="","",'DATA - Follow-Up'!L179))</f>
        <v/>
      </c>
      <c r="M179" s="178" t="str">
        <f>IF('DATA - Follow-Up'!M179="Yes",1,IF('DATA - Follow-Up'!M179="No",2, ""))</f>
        <v/>
      </c>
      <c r="N179" s="178" t="str">
        <f>IF('DATA - Follow-Up'!N179="Yes",1,IF('DATA - Follow-Up'!N179="No",2,""))</f>
        <v/>
      </c>
      <c r="O179" s="178" t="str">
        <f>IF('DATA - Follow-Up'!O179="Relaxed",1,IF('DATA - Follow-Up'!O179="Rushed",2,IF('DATA - Follow-Up'!O179="Happy",3,IF('DATA - Follow-Up'!O179="Frustrated",4,IF('DATA - Follow-Up'!O179="Other (please specify)",5,IF('DATA - Follow-Up'!O179="Other",5,""))))))</f>
        <v/>
      </c>
      <c r="P179" s="178"/>
      <c r="Q179" s="178" t="str">
        <f>IF('DATA - Follow-Up'!Q179="","",'DATA - Follow-Up'!Q179)</f>
        <v/>
      </c>
      <c r="R179" s="178" t="str">
        <f>IF('DATA - Follow-Up'!R179="Boy",1,IF('DATA - Follow-Up'!R179="Girl",2, ""))</f>
        <v/>
      </c>
      <c r="S179" s="178" t="str">
        <f>IF('DATA - Follow-Up'!Q179="","", 'DATA - Follow-Up'!S179)</f>
        <v/>
      </c>
      <c r="T179" s="178" t="str">
        <f>IF('DATA - Follow-Up'!T179="Less than 0.5km",1,IF('DATA - Follow-Up'!T179="0.51 to 1.59km",2,IF('DATA - Follow-Up'!T179="1.6 to 3km",3,IF('DATA - Follow-Up'!T179="Over 3km",4,""))))</f>
        <v/>
      </c>
      <c r="U179" s="178" t="str">
        <f>IF('DATA - Follow-Up'!U179="STRONGLY AGREE",1,IF('DATA - Follow-Up'!U179="AGREE",2,IF('DATA - Follow-Up'!U179="DISAGREE",3,IF('DATA - Follow-Up'!U179="STRONGLY DISAGREE",4,""))))</f>
        <v/>
      </c>
      <c r="V179" s="178" t="str">
        <f>IF('DATA - Follow-Up'!V179="Yes",1,IF('DATA - Follow-Up'!V179="No",2,""))</f>
        <v/>
      </c>
      <c r="W179" s="178"/>
      <c r="X179" s="178"/>
      <c r="Y179" s="178"/>
      <c r="Z179" s="178"/>
      <c r="AA179" s="178"/>
      <c r="AB179" s="178"/>
      <c r="AC179" s="178"/>
      <c r="AD179" s="178"/>
      <c r="AE179" s="178"/>
      <c r="AF179" s="178"/>
      <c r="AG179" s="178"/>
      <c r="AH179" s="178"/>
      <c r="AI179" s="178"/>
      <c r="AJ179" s="178"/>
      <c r="AK179" s="178"/>
      <c r="AL179" s="178"/>
      <c r="AM179" s="178"/>
      <c r="AN179" s="178"/>
      <c r="AO179" s="178"/>
      <c r="AP179" s="178"/>
      <c r="AQ179" s="178"/>
      <c r="AR179" s="178" t="str">
        <f>IF('DATA - Follow-Up'!AR179="Relaxed",1,IF('DATA - Follow-Up'!AR179="Rushed",2,IF('DATA - Follow-Up'!AR179="Happy",3,IF('DATA - Follow-Up'!AR179="Tired",4,""))))</f>
        <v/>
      </c>
      <c r="AS179" s="178" t="str">
        <f>IF('DATA - Follow-Up'!AS179="Relaxed",1,IF('DATA - Follow-Up'!AS179="Rushed",2,IF('DATA - Follow-Up'!AS179="Happy",3,IF('DATA - Follow-Up'!AS179="Tired",4,""))))</f>
        <v/>
      </c>
      <c r="AT179" s="178" t="str">
        <f>IF('DATA - Follow-Up'!AT179="less driving",1,IF('DATA - Follow-Up'!AT179="less driving (e.g. more carpooling, walking, cycling, taking public transit, etc.)",1,IF('DATA - Follow-Up'!AT179="not changed",2,IF('DATA - Follow-Up'!AT179="no changed",2,IF('DATA - Follow-Up'!AT179="more driving",3, "")))))</f>
        <v/>
      </c>
      <c r="AU179" s="275"/>
      <c r="AV179" s="275"/>
      <c r="AW179" s="275"/>
      <c r="AX179" s="275"/>
      <c r="AY179" s="275"/>
      <c r="AZ179" s="178" t="str">
        <f>IF('DATA - Follow-Up'!AZ179="less driving",1,IF('DATA - Follow-Up'!AZ179="less driving (e.g. more carpooling, walking, cycling, taking public transit, etc.)",1,IF('DATA - Follow-Up'!AZ179="not changed",2,IF('DATA - Follow-Up'!AZ179="more driving",3,""))))</f>
        <v/>
      </c>
      <c r="BA179" s="178"/>
      <c r="BB179" s="178"/>
      <c r="BC179" s="178"/>
      <c r="BD179" s="178"/>
      <c r="BE179" s="178"/>
      <c r="BF179" s="178" t="str">
        <f>IF('DATA - Follow-Up'!BF179="decreased",1,IF('DATA - Follow-Up'!BF179="not changed",2,IF('DATA - Follow-Up'!BF179="increased",3, "")))</f>
        <v/>
      </c>
      <c r="BG179" s="178"/>
      <c r="BH179" s="178"/>
      <c r="BI179" s="178"/>
      <c r="BJ179" s="178"/>
      <c r="BK179" s="178"/>
      <c r="BL179" s="178"/>
      <c r="BM179" s="178"/>
      <c r="BN179" s="178"/>
      <c r="BO179" s="178"/>
      <c r="BP179" s="178"/>
      <c r="BQ179" s="312" t="str">
        <f>IF('DATA - Follow-Up'!BQ179="Yes",1,IF('DATA - Follow-Up'!BQ179="No",2, ""))</f>
        <v/>
      </c>
      <c r="BR179" s="273"/>
      <c r="BS179" s="180"/>
      <c r="BT179" s="180"/>
    </row>
    <row r="180" spans="1:72" s="132" customFormat="1" ht="15" x14ac:dyDescent="0.3">
      <c r="A180" s="148"/>
      <c r="B180" s="149"/>
      <c r="C180" s="236" t="str">
        <f t="shared" si="2"/>
        <v/>
      </c>
      <c r="D180" s="178" t="str">
        <f>IF('DATA - Follow-Up'!D180="","",'DATA - Follow-Up'!D180)</f>
        <v/>
      </c>
      <c r="E180" s="178" t="str">
        <f>IF('DATA - Follow-Up'!E180="","",'DATA - Follow-Up'!E180)</f>
        <v/>
      </c>
      <c r="F180" s="178" t="str">
        <f>IF('DATA - Follow-Up'!F180="","",'DATA - Follow-Up'!F180)</f>
        <v/>
      </c>
      <c r="G180" s="178" t="str">
        <f>IF('DATA - Follow-Up'!G180="Yes",1,IF('DATA - Follow-Up'!G180="No",2,IF('DATA - Follow-Up'!G180="Not Sure",3, "")))</f>
        <v/>
      </c>
      <c r="H180" s="178" t="str">
        <f>IF('DATA - Follow-Up'!H180="","",INDEX(Codes,MATCH('DATA - Follow-Up'!H180,Modes,0)))</f>
        <v/>
      </c>
      <c r="I180" s="275"/>
      <c r="J180" s="178" t="str">
        <f>IF('DATA - Follow-Up'!J180="","",INDEX(Codes,MATCH('DATA - Follow-Up'!J180,Modes,0)))</f>
        <v/>
      </c>
      <c r="K180" s="178"/>
      <c r="L180" s="178" t="str">
        <f>IF('DATA - Follow-Up'!L180=0,"",IF('DATA - Follow-Up'!L180="","",'DATA - Follow-Up'!L180))</f>
        <v/>
      </c>
      <c r="M180" s="178" t="str">
        <f>IF('DATA - Follow-Up'!M180="Yes",1,IF('DATA - Follow-Up'!M180="No",2, ""))</f>
        <v/>
      </c>
      <c r="N180" s="178" t="str">
        <f>IF('DATA - Follow-Up'!N180="Yes",1,IF('DATA - Follow-Up'!N180="No",2,""))</f>
        <v/>
      </c>
      <c r="O180" s="178" t="str">
        <f>IF('DATA - Follow-Up'!O180="Relaxed",1,IF('DATA - Follow-Up'!O180="Rushed",2,IF('DATA - Follow-Up'!O180="Happy",3,IF('DATA - Follow-Up'!O180="Frustrated",4,IF('DATA - Follow-Up'!O180="Other (please specify)",5,IF('DATA - Follow-Up'!O180="Other",5,""))))))</f>
        <v/>
      </c>
      <c r="P180" s="178"/>
      <c r="Q180" s="178" t="str">
        <f>IF('DATA - Follow-Up'!Q180="","",'DATA - Follow-Up'!Q180)</f>
        <v/>
      </c>
      <c r="R180" s="178" t="str">
        <f>IF('DATA - Follow-Up'!R180="Boy",1,IF('DATA - Follow-Up'!R180="Girl",2, ""))</f>
        <v/>
      </c>
      <c r="S180" s="178" t="str">
        <f>IF('DATA - Follow-Up'!Q180="","", 'DATA - Follow-Up'!S180)</f>
        <v/>
      </c>
      <c r="T180" s="178" t="str">
        <f>IF('DATA - Follow-Up'!T180="Less than 0.5km",1,IF('DATA - Follow-Up'!T180="0.51 to 1.59km",2,IF('DATA - Follow-Up'!T180="1.6 to 3km",3,IF('DATA - Follow-Up'!T180="Over 3km",4,""))))</f>
        <v/>
      </c>
      <c r="U180" s="178" t="str">
        <f>IF('DATA - Follow-Up'!U180="STRONGLY AGREE",1,IF('DATA - Follow-Up'!U180="AGREE",2,IF('DATA - Follow-Up'!U180="DISAGREE",3,IF('DATA - Follow-Up'!U180="STRONGLY DISAGREE",4,""))))</f>
        <v/>
      </c>
      <c r="V180" s="178" t="str">
        <f>IF('DATA - Follow-Up'!V180="Yes",1,IF('DATA - Follow-Up'!V180="No",2,""))</f>
        <v/>
      </c>
      <c r="W180" s="178"/>
      <c r="X180" s="178"/>
      <c r="Y180" s="178"/>
      <c r="Z180" s="178"/>
      <c r="AA180" s="178"/>
      <c r="AB180" s="178"/>
      <c r="AC180" s="178"/>
      <c r="AD180" s="178"/>
      <c r="AE180" s="178"/>
      <c r="AF180" s="178"/>
      <c r="AG180" s="178"/>
      <c r="AH180" s="178"/>
      <c r="AI180" s="178"/>
      <c r="AJ180" s="178"/>
      <c r="AK180" s="178"/>
      <c r="AL180" s="178"/>
      <c r="AM180" s="178"/>
      <c r="AN180" s="178"/>
      <c r="AO180" s="178"/>
      <c r="AP180" s="178"/>
      <c r="AQ180" s="178"/>
      <c r="AR180" s="178" t="str">
        <f>IF('DATA - Follow-Up'!AR180="Relaxed",1,IF('DATA - Follow-Up'!AR180="Rushed",2,IF('DATA - Follow-Up'!AR180="Happy",3,IF('DATA - Follow-Up'!AR180="Tired",4,""))))</f>
        <v/>
      </c>
      <c r="AS180" s="178" t="str">
        <f>IF('DATA - Follow-Up'!AS180="Relaxed",1,IF('DATA - Follow-Up'!AS180="Rushed",2,IF('DATA - Follow-Up'!AS180="Happy",3,IF('DATA - Follow-Up'!AS180="Tired",4,""))))</f>
        <v/>
      </c>
      <c r="AT180" s="178" t="str">
        <f>IF('DATA - Follow-Up'!AT180="less driving",1,IF('DATA - Follow-Up'!AT180="less driving (e.g. more carpooling, walking, cycling, taking public transit, etc.)",1,IF('DATA - Follow-Up'!AT180="not changed",2,IF('DATA - Follow-Up'!AT180="no changed",2,IF('DATA - Follow-Up'!AT180="more driving",3, "")))))</f>
        <v/>
      </c>
      <c r="AU180" s="275"/>
      <c r="AV180" s="275"/>
      <c r="AW180" s="275"/>
      <c r="AX180" s="275"/>
      <c r="AY180" s="275"/>
      <c r="AZ180" s="178" t="str">
        <f>IF('DATA - Follow-Up'!AZ180="less driving",1,IF('DATA - Follow-Up'!AZ180="less driving (e.g. more carpooling, walking, cycling, taking public transit, etc.)",1,IF('DATA - Follow-Up'!AZ180="not changed",2,IF('DATA - Follow-Up'!AZ180="more driving",3,""))))</f>
        <v/>
      </c>
      <c r="BA180" s="178"/>
      <c r="BB180" s="178"/>
      <c r="BC180" s="178"/>
      <c r="BD180" s="178"/>
      <c r="BE180" s="178"/>
      <c r="BF180" s="178" t="str">
        <f>IF('DATA - Follow-Up'!BF180="decreased",1,IF('DATA - Follow-Up'!BF180="not changed",2,IF('DATA - Follow-Up'!BF180="increased",3, "")))</f>
        <v/>
      </c>
      <c r="BG180" s="178"/>
      <c r="BH180" s="178"/>
      <c r="BI180" s="178"/>
      <c r="BJ180" s="178"/>
      <c r="BK180" s="178"/>
      <c r="BL180" s="178"/>
      <c r="BM180" s="178"/>
      <c r="BN180" s="178"/>
      <c r="BO180" s="178"/>
      <c r="BP180" s="178"/>
      <c r="BQ180" s="312" t="str">
        <f>IF('DATA - Follow-Up'!BQ180="Yes",1,IF('DATA - Follow-Up'!BQ180="No",2, ""))</f>
        <v/>
      </c>
      <c r="BR180" s="273"/>
      <c r="BS180" s="180"/>
      <c r="BT180" s="180"/>
    </row>
    <row r="181" spans="1:72" s="132" customFormat="1" ht="15" x14ac:dyDescent="0.3">
      <c r="A181" s="148"/>
      <c r="B181" s="149"/>
      <c r="C181" s="236" t="str">
        <f t="shared" si="2"/>
        <v/>
      </c>
      <c r="D181" s="178" t="str">
        <f>IF('DATA - Follow-Up'!D181="","",'DATA - Follow-Up'!D181)</f>
        <v/>
      </c>
      <c r="E181" s="178" t="str">
        <f>IF('DATA - Follow-Up'!E181="","",'DATA - Follow-Up'!E181)</f>
        <v/>
      </c>
      <c r="F181" s="178" t="str">
        <f>IF('DATA - Follow-Up'!F181="","",'DATA - Follow-Up'!F181)</f>
        <v/>
      </c>
      <c r="G181" s="178" t="str">
        <f>IF('DATA - Follow-Up'!G181="Yes",1,IF('DATA - Follow-Up'!G181="No",2,IF('DATA - Follow-Up'!G181="Not Sure",3, "")))</f>
        <v/>
      </c>
      <c r="H181" s="178" t="str">
        <f>IF('DATA - Follow-Up'!H181="","",INDEX(Codes,MATCH('DATA - Follow-Up'!H181,Modes,0)))</f>
        <v/>
      </c>
      <c r="I181" s="275"/>
      <c r="J181" s="178" t="str">
        <f>IF('DATA - Follow-Up'!J181="","",INDEX(Codes,MATCH('DATA - Follow-Up'!J181,Modes,0)))</f>
        <v/>
      </c>
      <c r="K181" s="178"/>
      <c r="L181" s="178" t="str">
        <f>IF('DATA - Follow-Up'!L181=0,"",IF('DATA - Follow-Up'!L181="","",'DATA - Follow-Up'!L181))</f>
        <v/>
      </c>
      <c r="M181" s="178" t="str">
        <f>IF('DATA - Follow-Up'!M181="Yes",1,IF('DATA - Follow-Up'!M181="No",2, ""))</f>
        <v/>
      </c>
      <c r="N181" s="178" t="str">
        <f>IF('DATA - Follow-Up'!N181="Yes",1,IF('DATA - Follow-Up'!N181="No",2,""))</f>
        <v/>
      </c>
      <c r="O181" s="178" t="str">
        <f>IF('DATA - Follow-Up'!O181="Relaxed",1,IF('DATA - Follow-Up'!O181="Rushed",2,IF('DATA - Follow-Up'!O181="Happy",3,IF('DATA - Follow-Up'!O181="Frustrated",4,IF('DATA - Follow-Up'!O181="Other (please specify)",5,IF('DATA - Follow-Up'!O181="Other",5,""))))))</f>
        <v/>
      </c>
      <c r="P181" s="178"/>
      <c r="Q181" s="178" t="str">
        <f>IF('DATA - Follow-Up'!Q181="","",'DATA - Follow-Up'!Q181)</f>
        <v/>
      </c>
      <c r="R181" s="178" t="str">
        <f>IF('DATA - Follow-Up'!R181="Boy",1,IF('DATA - Follow-Up'!R181="Girl",2, ""))</f>
        <v/>
      </c>
      <c r="S181" s="178" t="str">
        <f>IF('DATA - Follow-Up'!Q181="","", 'DATA - Follow-Up'!S181)</f>
        <v/>
      </c>
      <c r="T181" s="178" t="str">
        <f>IF('DATA - Follow-Up'!T181="Less than 0.5km",1,IF('DATA - Follow-Up'!T181="0.51 to 1.59km",2,IF('DATA - Follow-Up'!T181="1.6 to 3km",3,IF('DATA - Follow-Up'!T181="Over 3km",4,""))))</f>
        <v/>
      </c>
      <c r="U181" s="178" t="str">
        <f>IF('DATA - Follow-Up'!U181="STRONGLY AGREE",1,IF('DATA - Follow-Up'!U181="AGREE",2,IF('DATA - Follow-Up'!U181="DISAGREE",3,IF('DATA - Follow-Up'!U181="STRONGLY DISAGREE",4,""))))</f>
        <v/>
      </c>
      <c r="V181" s="178" t="str">
        <f>IF('DATA - Follow-Up'!V181="Yes",1,IF('DATA - Follow-Up'!V181="No",2,""))</f>
        <v/>
      </c>
      <c r="W181" s="178"/>
      <c r="X181" s="178"/>
      <c r="Y181" s="178"/>
      <c r="Z181" s="178"/>
      <c r="AA181" s="178"/>
      <c r="AB181" s="178"/>
      <c r="AC181" s="178"/>
      <c r="AD181" s="178"/>
      <c r="AE181" s="178"/>
      <c r="AF181" s="178"/>
      <c r="AG181" s="178"/>
      <c r="AH181" s="178"/>
      <c r="AI181" s="178"/>
      <c r="AJ181" s="178"/>
      <c r="AK181" s="178"/>
      <c r="AL181" s="178"/>
      <c r="AM181" s="178"/>
      <c r="AN181" s="178"/>
      <c r="AO181" s="178"/>
      <c r="AP181" s="178"/>
      <c r="AQ181" s="178"/>
      <c r="AR181" s="178" t="str">
        <f>IF('DATA - Follow-Up'!AR181="Relaxed",1,IF('DATA - Follow-Up'!AR181="Rushed",2,IF('DATA - Follow-Up'!AR181="Happy",3,IF('DATA - Follow-Up'!AR181="Tired",4,""))))</f>
        <v/>
      </c>
      <c r="AS181" s="178" t="str">
        <f>IF('DATA - Follow-Up'!AS181="Relaxed",1,IF('DATA - Follow-Up'!AS181="Rushed",2,IF('DATA - Follow-Up'!AS181="Happy",3,IF('DATA - Follow-Up'!AS181="Tired",4,""))))</f>
        <v/>
      </c>
      <c r="AT181" s="178" t="str">
        <f>IF('DATA - Follow-Up'!AT181="less driving",1,IF('DATA - Follow-Up'!AT181="less driving (e.g. more carpooling, walking, cycling, taking public transit, etc.)",1,IF('DATA - Follow-Up'!AT181="not changed",2,IF('DATA - Follow-Up'!AT181="no changed",2,IF('DATA - Follow-Up'!AT181="more driving",3, "")))))</f>
        <v/>
      </c>
      <c r="AU181" s="275"/>
      <c r="AV181" s="275"/>
      <c r="AW181" s="275"/>
      <c r="AX181" s="275"/>
      <c r="AY181" s="275"/>
      <c r="AZ181" s="178" t="str">
        <f>IF('DATA - Follow-Up'!AZ181="less driving",1,IF('DATA - Follow-Up'!AZ181="less driving (e.g. more carpooling, walking, cycling, taking public transit, etc.)",1,IF('DATA - Follow-Up'!AZ181="not changed",2,IF('DATA - Follow-Up'!AZ181="more driving",3,""))))</f>
        <v/>
      </c>
      <c r="BA181" s="178"/>
      <c r="BB181" s="178"/>
      <c r="BC181" s="178"/>
      <c r="BD181" s="178"/>
      <c r="BE181" s="178"/>
      <c r="BF181" s="178" t="str">
        <f>IF('DATA - Follow-Up'!BF181="decreased",1,IF('DATA - Follow-Up'!BF181="not changed",2,IF('DATA - Follow-Up'!BF181="increased",3, "")))</f>
        <v/>
      </c>
      <c r="BG181" s="178"/>
      <c r="BH181" s="178"/>
      <c r="BI181" s="178"/>
      <c r="BJ181" s="178"/>
      <c r="BK181" s="178"/>
      <c r="BL181" s="178"/>
      <c r="BM181" s="178"/>
      <c r="BN181" s="178"/>
      <c r="BO181" s="178"/>
      <c r="BP181" s="178"/>
      <c r="BQ181" s="312" t="str">
        <f>IF('DATA - Follow-Up'!BQ181="Yes",1,IF('DATA - Follow-Up'!BQ181="No",2, ""))</f>
        <v/>
      </c>
      <c r="BR181" s="273"/>
      <c r="BS181" s="180"/>
      <c r="BT181" s="180"/>
    </row>
    <row r="182" spans="1:72" s="132" customFormat="1" ht="15" x14ac:dyDescent="0.3">
      <c r="A182" s="148"/>
      <c r="B182" s="149"/>
      <c r="C182" s="236" t="str">
        <f t="shared" si="2"/>
        <v/>
      </c>
      <c r="D182" s="178" t="str">
        <f>IF('DATA - Follow-Up'!D182="","",'DATA - Follow-Up'!D182)</f>
        <v/>
      </c>
      <c r="E182" s="178" t="str">
        <f>IF('DATA - Follow-Up'!E182="","",'DATA - Follow-Up'!E182)</f>
        <v/>
      </c>
      <c r="F182" s="178" t="str">
        <f>IF('DATA - Follow-Up'!F182="","",'DATA - Follow-Up'!F182)</f>
        <v/>
      </c>
      <c r="G182" s="178" t="str">
        <f>IF('DATA - Follow-Up'!G182="Yes",1,IF('DATA - Follow-Up'!G182="No",2,IF('DATA - Follow-Up'!G182="Not Sure",3, "")))</f>
        <v/>
      </c>
      <c r="H182" s="178" t="str">
        <f>IF('DATA - Follow-Up'!H182="","",INDEX(Codes,MATCH('DATA - Follow-Up'!H182,Modes,0)))</f>
        <v/>
      </c>
      <c r="I182" s="275"/>
      <c r="J182" s="178" t="str">
        <f>IF('DATA - Follow-Up'!J182="","",INDEX(Codes,MATCH('DATA - Follow-Up'!J182,Modes,0)))</f>
        <v/>
      </c>
      <c r="K182" s="178"/>
      <c r="L182" s="178" t="str">
        <f>IF('DATA - Follow-Up'!L182=0,"",IF('DATA - Follow-Up'!L182="","",'DATA - Follow-Up'!L182))</f>
        <v/>
      </c>
      <c r="M182" s="178" t="str">
        <f>IF('DATA - Follow-Up'!M182="Yes",1,IF('DATA - Follow-Up'!M182="No",2, ""))</f>
        <v/>
      </c>
      <c r="N182" s="178" t="str">
        <f>IF('DATA - Follow-Up'!N182="Yes",1,IF('DATA - Follow-Up'!N182="No",2,""))</f>
        <v/>
      </c>
      <c r="O182" s="178" t="str">
        <f>IF('DATA - Follow-Up'!O182="Relaxed",1,IF('DATA - Follow-Up'!O182="Rushed",2,IF('DATA - Follow-Up'!O182="Happy",3,IF('DATA - Follow-Up'!O182="Frustrated",4,IF('DATA - Follow-Up'!O182="Other (please specify)",5,IF('DATA - Follow-Up'!O182="Other",5,""))))))</f>
        <v/>
      </c>
      <c r="P182" s="178"/>
      <c r="Q182" s="178" t="str">
        <f>IF('DATA - Follow-Up'!Q182="","",'DATA - Follow-Up'!Q182)</f>
        <v/>
      </c>
      <c r="R182" s="178" t="str">
        <f>IF('DATA - Follow-Up'!R182="Boy",1,IF('DATA - Follow-Up'!R182="Girl",2, ""))</f>
        <v/>
      </c>
      <c r="S182" s="178" t="str">
        <f>IF('DATA - Follow-Up'!Q182="","", 'DATA - Follow-Up'!S182)</f>
        <v/>
      </c>
      <c r="T182" s="178" t="str">
        <f>IF('DATA - Follow-Up'!T182="Less than 0.5km",1,IF('DATA - Follow-Up'!T182="0.51 to 1.59km",2,IF('DATA - Follow-Up'!T182="1.6 to 3km",3,IF('DATA - Follow-Up'!T182="Over 3km",4,""))))</f>
        <v/>
      </c>
      <c r="U182" s="178" t="str">
        <f>IF('DATA - Follow-Up'!U182="STRONGLY AGREE",1,IF('DATA - Follow-Up'!U182="AGREE",2,IF('DATA - Follow-Up'!U182="DISAGREE",3,IF('DATA - Follow-Up'!U182="STRONGLY DISAGREE",4,""))))</f>
        <v/>
      </c>
      <c r="V182" s="178" t="str">
        <f>IF('DATA - Follow-Up'!V182="Yes",1,IF('DATA - Follow-Up'!V182="No",2,""))</f>
        <v/>
      </c>
      <c r="W182" s="178"/>
      <c r="X182" s="178"/>
      <c r="Y182" s="178"/>
      <c r="Z182" s="178"/>
      <c r="AA182" s="178"/>
      <c r="AB182" s="178"/>
      <c r="AC182" s="178"/>
      <c r="AD182" s="178"/>
      <c r="AE182" s="178"/>
      <c r="AF182" s="178"/>
      <c r="AG182" s="178"/>
      <c r="AH182" s="178"/>
      <c r="AI182" s="178"/>
      <c r="AJ182" s="178"/>
      <c r="AK182" s="178"/>
      <c r="AL182" s="178"/>
      <c r="AM182" s="178"/>
      <c r="AN182" s="178"/>
      <c r="AO182" s="178"/>
      <c r="AP182" s="178"/>
      <c r="AQ182" s="178"/>
      <c r="AR182" s="178" t="str">
        <f>IF('DATA - Follow-Up'!AR182="Relaxed",1,IF('DATA - Follow-Up'!AR182="Rushed",2,IF('DATA - Follow-Up'!AR182="Happy",3,IF('DATA - Follow-Up'!AR182="Tired",4,""))))</f>
        <v/>
      </c>
      <c r="AS182" s="178" t="str">
        <f>IF('DATA - Follow-Up'!AS182="Relaxed",1,IF('DATA - Follow-Up'!AS182="Rushed",2,IF('DATA - Follow-Up'!AS182="Happy",3,IF('DATA - Follow-Up'!AS182="Tired",4,""))))</f>
        <v/>
      </c>
      <c r="AT182" s="178" t="str">
        <f>IF('DATA - Follow-Up'!AT182="less driving",1,IF('DATA - Follow-Up'!AT182="less driving (e.g. more carpooling, walking, cycling, taking public transit, etc.)",1,IF('DATA - Follow-Up'!AT182="not changed",2,IF('DATA - Follow-Up'!AT182="no changed",2,IF('DATA - Follow-Up'!AT182="more driving",3, "")))))</f>
        <v/>
      </c>
      <c r="AU182" s="275"/>
      <c r="AV182" s="275"/>
      <c r="AW182" s="275"/>
      <c r="AX182" s="275"/>
      <c r="AY182" s="275"/>
      <c r="AZ182" s="178" t="str">
        <f>IF('DATA - Follow-Up'!AZ182="less driving",1,IF('DATA - Follow-Up'!AZ182="less driving (e.g. more carpooling, walking, cycling, taking public transit, etc.)",1,IF('DATA - Follow-Up'!AZ182="not changed",2,IF('DATA - Follow-Up'!AZ182="more driving",3,""))))</f>
        <v/>
      </c>
      <c r="BA182" s="178"/>
      <c r="BB182" s="178"/>
      <c r="BC182" s="178"/>
      <c r="BD182" s="178"/>
      <c r="BE182" s="178"/>
      <c r="BF182" s="178" t="str">
        <f>IF('DATA - Follow-Up'!BF182="decreased",1,IF('DATA - Follow-Up'!BF182="not changed",2,IF('DATA - Follow-Up'!BF182="increased",3, "")))</f>
        <v/>
      </c>
      <c r="BG182" s="178"/>
      <c r="BH182" s="178"/>
      <c r="BI182" s="178"/>
      <c r="BJ182" s="178"/>
      <c r="BK182" s="178"/>
      <c r="BL182" s="178"/>
      <c r="BM182" s="178"/>
      <c r="BN182" s="178"/>
      <c r="BO182" s="178"/>
      <c r="BP182" s="178"/>
      <c r="BQ182" s="312" t="str">
        <f>IF('DATA - Follow-Up'!BQ182="Yes",1,IF('DATA - Follow-Up'!BQ182="No",2, ""))</f>
        <v/>
      </c>
      <c r="BR182" s="273"/>
      <c r="BS182" s="180"/>
      <c r="BT182" s="180"/>
    </row>
    <row r="183" spans="1:72" s="132" customFormat="1" ht="15" x14ac:dyDescent="0.3">
      <c r="A183" s="148"/>
      <c r="B183" s="149"/>
      <c r="C183" s="236" t="str">
        <f t="shared" si="2"/>
        <v/>
      </c>
      <c r="D183" s="178" t="str">
        <f>IF('DATA - Follow-Up'!D183="","",'DATA - Follow-Up'!D183)</f>
        <v/>
      </c>
      <c r="E183" s="178" t="str">
        <f>IF('DATA - Follow-Up'!E183="","",'DATA - Follow-Up'!E183)</f>
        <v/>
      </c>
      <c r="F183" s="178" t="str">
        <f>IF('DATA - Follow-Up'!F183="","",'DATA - Follow-Up'!F183)</f>
        <v/>
      </c>
      <c r="G183" s="178" t="str">
        <f>IF('DATA - Follow-Up'!G183="Yes",1,IF('DATA - Follow-Up'!G183="No",2,IF('DATA - Follow-Up'!G183="Not Sure",3, "")))</f>
        <v/>
      </c>
      <c r="H183" s="178" t="str">
        <f>IF('DATA - Follow-Up'!H183="","",INDEX(Codes,MATCH('DATA - Follow-Up'!H183,Modes,0)))</f>
        <v/>
      </c>
      <c r="I183" s="275"/>
      <c r="J183" s="178" t="str">
        <f>IF('DATA - Follow-Up'!J183="","",INDEX(Codes,MATCH('DATA - Follow-Up'!J183,Modes,0)))</f>
        <v/>
      </c>
      <c r="K183" s="178"/>
      <c r="L183" s="178" t="str">
        <f>IF('DATA - Follow-Up'!L183=0,"",IF('DATA - Follow-Up'!L183="","",'DATA - Follow-Up'!L183))</f>
        <v/>
      </c>
      <c r="M183" s="178" t="str">
        <f>IF('DATA - Follow-Up'!M183="Yes",1,IF('DATA - Follow-Up'!M183="No",2, ""))</f>
        <v/>
      </c>
      <c r="N183" s="178" t="str">
        <f>IF('DATA - Follow-Up'!N183="Yes",1,IF('DATA - Follow-Up'!N183="No",2,""))</f>
        <v/>
      </c>
      <c r="O183" s="178" t="str">
        <f>IF('DATA - Follow-Up'!O183="Relaxed",1,IF('DATA - Follow-Up'!O183="Rushed",2,IF('DATA - Follow-Up'!O183="Happy",3,IF('DATA - Follow-Up'!O183="Frustrated",4,IF('DATA - Follow-Up'!O183="Other (please specify)",5,IF('DATA - Follow-Up'!O183="Other",5,""))))))</f>
        <v/>
      </c>
      <c r="P183" s="178"/>
      <c r="Q183" s="178" t="str">
        <f>IF('DATA - Follow-Up'!Q183="","",'DATA - Follow-Up'!Q183)</f>
        <v/>
      </c>
      <c r="R183" s="178" t="str">
        <f>IF('DATA - Follow-Up'!R183="Boy",1,IF('DATA - Follow-Up'!R183="Girl",2, ""))</f>
        <v/>
      </c>
      <c r="S183" s="178" t="str">
        <f>IF('DATA - Follow-Up'!Q183="","", 'DATA - Follow-Up'!S183)</f>
        <v/>
      </c>
      <c r="T183" s="178" t="str">
        <f>IF('DATA - Follow-Up'!T183="Less than 0.5km",1,IF('DATA - Follow-Up'!T183="0.51 to 1.59km",2,IF('DATA - Follow-Up'!T183="1.6 to 3km",3,IF('DATA - Follow-Up'!T183="Over 3km",4,""))))</f>
        <v/>
      </c>
      <c r="U183" s="178" t="str">
        <f>IF('DATA - Follow-Up'!U183="STRONGLY AGREE",1,IF('DATA - Follow-Up'!U183="AGREE",2,IF('DATA - Follow-Up'!U183="DISAGREE",3,IF('DATA - Follow-Up'!U183="STRONGLY DISAGREE",4,""))))</f>
        <v/>
      </c>
      <c r="V183" s="178" t="str">
        <f>IF('DATA - Follow-Up'!V183="Yes",1,IF('DATA - Follow-Up'!V183="No",2,""))</f>
        <v/>
      </c>
      <c r="W183" s="178"/>
      <c r="X183" s="178"/>
      <c r="Y183" s="178"/>
      <c r="Z183" s="178"/>
      <c r="AA183" s="178"/>
      <c r="AB183" s="178"/>
      <c r="AC183" s="178"/>
      <c r="AD183" s="178"/>
      <c r="AE183" s="178"/>
      <c r="AF183" s="178"/>
      <c r="AG183" s="178"/>
      <c r="AH183" s="178"/>
      <c r="AI183" s="178"/>
      <c r="AJ183" s="178"/>
      <c r="AK183" s="178"/>
      <c r="AL183" s="178"/>
      <c r="AM183" s="178"/>
      <c r="AN183" s="178"/>
      <c r="AO183" s="178"/>
      <c r="AP183" s="178"/>
      <c r="AQ183" s="178"/>
      <c r="AR183" s="178" t="str">
        <f>IF('DATA - Follow-Up'!AR183="Relaxed",1,IF('DATA - Follow-Up'!AR183="Rushed",2,IF('DATA - Follow-Up'!AR183="Happy",3,IF('DATA - Follow-Up'!AR183="Tired",4,""))))</f>
        <v/>
      </c>
      <c r="AS183" s="178" t="str">
        <f>IF('DATA - Follow-Up'!AS183="Relaxed",1,IF('DATA - Follow-Up'!AS183="Rushed",2,IF('DATA - Follow-Up'!AS183="Happy",3,IF('DATA - Follow-Up'!AS183="Tired",4,""))))</f>
        <v/>
      </c>
      <c r="AT183" s="178" t="str">
        <f>IF('DATA - Follow-Up'!AT183="less driving",1,IF('DATA - Follow-Up'!AT183="less driving (e.g. more carpooling, walking, cycling, taking public transit, etc.)",1,IF('DATA - Follow-Up'!AT183="not changed",2,IF('DATA - Follow-Up'!AT183="no changed",2,IF('DATA - Follow-Up'!AT183="more driving",3, "")))))</f>
        <v/>
      </c>
      <c r="AU183" s="275"/>
      <c r="AV183" s="275"/>
      <c r="AW183" s="275"/>
      <c r="AX183" s="275"/>
      <c r="AY183" s="275"/>
      <c r="AZ183" s="178" t="str">
        <f>IF('DATA - Follow-Up'!AZ183="less driving",1,IF('DATA - Follow-Up'!AZ183="less driving (e.g. more carpooling, walking, cycling, taking public transit, etc.)",1,IF('DATA - Follow-Up'!AZ183="not changed",2,IF('DATA - Follow-Up'!AZ183="more driving",3,""))))</f>
        <v/>
      </c>
      <c r="BA183" s="178"/>
      <c r="BB183" s="178"/>
      <c r="BC183" s="178"/>
      <c r="BD183" s="178"/>
      <c r="BE183" s="178"/>
      <c r="BF183" s="178" t="str">
        <f>IF('DATA - Follow-Up'!BF183="decreased",1,IF('DATA - Follow-Up'!BF183="not changed",2,IF('DATA - Follow-Up'!BF183="increased",3, "")))</f>
        <v/>
      </c>
      <c r="BG183" s="178"/>
      <c r="BH183" s="178"/>
      <c r="BI183" s="178"/>
      <c r="BJ183" s="178"/>
      <c r="BK183" s="178"/>
      <c r="BL183" s="178"/>
      <c r="BM183" s="178"/>
      <c r="BN183" s="178"/>
      <c r="BO183" s="178"/>
      <c r="BP183" s="178"/>
      <c r="BQ183" s="312" t="str">
        <f>IF('DATA - Follow-Up'!BQ183="Yes",1,IF('DATA - Follow-Up'!BQ183="No",2, ""))</f>
        <v/>
      </c>
      <c r="BR183" s="273"/>
      <c r="BS183" s="180"/>
      <c r="BT183" s="180"/>
    </row>
    <row r="184" spans="1:72" s="132" customFormat="1" ht="15" x14ac:dyDescent="0.3">
      <c r="A184" s="148"/>
      <c r="B184" s="149"/>
      <c r="C184" s="236" t="str">
        <f t="shared" si="2"/>
        <v/>
      </c>
      <c r="D184" s="178" t="str">
        <f>IF('DATA - Follow-Up'!D184="","",'DATA - Follow-Up'!D184)</f>
        <v/>
      </c>
      <c r="E184" s="178" t="str">
        <f>IF('DATA - Follow-Up'!E184="","",'DATA - Follow-Up'!E184)</f>
        <v/>
      </c>
      <c r="F184" s="178" t="str">
        <f>IF('DATA - Follow-Up'!F184="","",'DATA - Follow-Up'!F184)</f>
        <v/>
      </c>
      <c r="G184" s="178" t="str">
        <f>IF('DATA - Follow-Up'!G184="Yes",1,IF('DATA - Follow-Up'!G184="No",2,IF('DATA - Follow-Up'!G184="Not Sure",3, "")))</f>
        <v/>
      </c>
      <c r="H184" s="178" t="str">
        <f>IF('DATA - Follow-Up'!H184="","",INDEX(Codes,MATCH('DATA - Follow-Up'!H184,Modes,0)))</f>
        <v/>
      </c>
      <c r="I184" s="275"/>
      <c r="J184" s="178" t="str">
        <f>IF('DATA - Follow-Up'!J184="","",INDEX(Codes,MATCH('DATA - Follow-Up'!J184,Modes,0)))</f>
        <v/>
      </c>
      <c r="K184" s="178"/>
      <c r="L184" s="178" t="str">
        <f>IF('DATA - Follow-Up'!L184=0,"",IF('DATA - Follow-Up'!L184="","",'DATA - Follow-Up'!L184))</f>
        <v/>
      </c>
      <c r="M184" s="178" t="str">
        <f>IF('DATA - Follow-Up'!M184="Yes",1,IF('DATA - Follow-Up'!M184="No",2, ""))</f>
        <v/>
      </c>
      <c r="N184" s="178" t="str">
        <f>IF('DATA - Follow-Up'!N184="Yes",1,IF('DATA - Follow-Up'!N184="No",2,""))</f>
        <v/>
      </c>
      <c r="O184" s="178" t="str">
        <f>IF('DATA - Follow-Up'!O184="Relaxed",1,IF('DATA - Follow-Up'!O184="Rushed",2,IF('DATA - Follow-Up'!O184="Happy",3,IF('DATA - Follow-Up'!O184="Frustrated",4,IF('DATA - Follow-Up'!O184="Other (please specify)",5,IF('DATA - Follow-Up'!O184="Other",5,""))))))</f>
        <v/>
      </c>
      <c r="P184" s="178"/>
      <c r="Q184" s="178" t="str">
        <f>IF('DATA - Follow-Up'!Q184="","",'DATA - Follow-Up'!Q184)</f>
        <v/>
      </c>
      <c r="R184" s="178" t="str">
        <f>IF('DATA - Follow-Up'!R184="Boy",1,IF('DATA - Follow-Up'!R184="Girl",2, ""))</f>
        <v/>
      </c>
      <c r="S184" s="178" t="str">
        <f>IF('DATA - Follow-Up'!Q184="","", 'DATA - Follow-Up'!S184)</f>
        <v/>
      </c>
      <c r="T184" s="178" t="str">
        <f>IF('DATA - Follow-Up'!T184="Less than 0.5km",1,IF('DATA - Follow-Up'!T184="0.51 to 1.59km",2,IF('DATA - Follow-Up'!T184="1.6 to 3km",3,IF('DATA - Follow-Up'!T184="Over 3km",4,""))))</f>
        <v/>
      </c>
      <c r="U184" s="178" t="str">
        <f>IF('DATA - Follow-Up'!U184="STRONGLY AGREE",1,IF('DATA - Follow-Up'!U184="AGREE",2,IF('DATA - Follow-Up'!U184="DISAGREE",3,IF('DATA - Follow-Up'!U184="STRONGLY DISAGREE",4,""))))</f>
        <v/>
      </c>
      <c r="V184" s="178" t="str">
        <f>IF('DATA - Follow-Up'!V184="Yes",1,IF('DATA - Follow-Up'!V184="No",2,""))</f>
        <v/>
      </c>
      <c r="W184" s="178"/>
      <c r="X184" s="178"/>
      <c r="Y184" s="178"/>
      <c r="Z184" s="178"/>
      <c r="AA184" s="178"/>
      <c r="AB184" s="178"/>
      <c r="AC184" s="178"/>
      <c r="AD184" s="178"/>
      <c r="AE184" s="178"/>
      <c r="AF184" s="178"/>
      <c r="AG184" s="178"/>
      <c r="AH184" s="178"/>
      <c r="AI184" s="178"/>
      <c r="AJ184" s="178"/>
      <c r="AK184" s="178"/>
      <c r="AL184" s="178"/>
      <c r="AM184" s="178"/>
      <c r="AN184" s="178"/>
      <c r="AO184" s="178"/>
      <c r="AP184" s="178"/>
      <c r="AQ184" s="178"/>
      <c r="AR184" s="178" t="str">
        <f>IF('DATA - Follow-Up'!AR184="Relaxed",1,IF('DATA - Follow-Up'!AR184="Rushed",2,IF('DATA - Follow-Up'!AR184="Happy",3,IF('DATA - Follow-Up'!AR184="Tired",4,""))))</f>
        <v/>
      </c>
      <c r="AS184" s="178" t="str">
        <f>IF('DATA - Follow-Up'!AS184="Relaxed",1,IF('DATA - Follow-Up'!AS184="Rushed",2,IF('DATA - Follow-Up'!AS184="Happy",3,IF('DATA - Follow-Up'!AS184="Tired",4,""))))</f>
        <v/>
      </c>
      <c r="AT184" s="178" t="str">
        <f>IF('DATA - Follow-Up'!AT184="less driving",1,IF('DATA - Follow-Up'!AT184="less driving (e.g. more carpooling, walking, cycling, taking public transit, etc.)",1,IF('DATA - Follow-Up'!AT184="not changed",2,IF('DATA - Follow-Up'!AT184="no changed",2,IF('DATA - Follow-Up'!AT184="more driving",3, "")))))</f>
        <v/>
      </c>
      <c r="AU184" s="275"/>
      <c r="AV184" s="275"/>
      <c r="AW184" s="275"/>
      <c r="AX184" s="275"/>
      <c r="AY184" s="275"/>
      <c r="AZ184" s="178" t="str">
        <f>IF('DATA - Follow-Up'!AZ184="less driving",1,IF('DATA - Follow-Up'!AZ184="less driving (e.g. more carpooling, walking, cycling, taking public transit, etc.)",1,IF('DATA - Follow-Up'!AZ184="not changed",2,IF('DATA - Follow-Up'!AZ184="more driving",3,""))))</f>
        <v/>
      </c>
      <c r="BA184" s="178"/>
      <c r="BB184" s="178"/>
      <c r="BC184" s="178"/>
      <c r="BD184" s="178"/>
      <c r="BE184" s="178"/>
      <c r="BF184" s="178" t="str">
        <f>IF('DATA - Follow-Up'!BF184="decreased",1,IF('DATA - Follow-Up'!BF184="not changed",2,IF('DATA - Follow-Up'!BF184="increased",3, "")))</f>
        <v/>
      </c>
      <c r="BG184" s="178"/>
      <c r="BH184" s="178"/>
      <c r="BI184" s="178"/>
      <c r="BJ184" s="178"/>
      <c r="BK184" s="178"/>
      <c r="BL184" s="178"/>
      <c r="BM184" s="178"/>
      <c r="BN184" s="178"/>
      <c r="BO184" s="178"/>
      <c r="BP184" s="178"/>
      <c r="BQ184" s="312" t="str">
        <f>IF('DATA - Follow-Up'!BQ184="Yes",1,IF('DATA - Follow-Up'!BQ184="No",2, ""))</f>
        <v/>
      </c>
      <c r="BR184" s="273"/>
      <c r="BS184" s="180"/>
      <c r="BT184" s="180"/>
    </row>
    <row r="185" spans="1:72" s="132" customFormat="1" ht="15" x14ac:dyDescent="0.3">
      <c r="A185" s="148"/>
      <c r="B185" s="149"/>
      <c r="C185" s="236" t="str">
        <f t="shared" si="2"/>
        <v/>
      </c>
      <c r="D185" s="178" t="str">
        <f>IF('DATA - Follow-Up'!D185="","",'DATA - Follow-Up'!D185)</f>
        <v/>
      </c>
      <c r="E185" s="178" t="str">
        <f>IF('DATA - Follow-Up'!E185="","",'DATA - Follow-Up'!E185)</f>
        <v/>
      </c>
      <c r="F185" s="178" t="str">
        <f>IF('DATA - Follow-Up'!F185="","",'DATA - Follow-Up'!F185)</f>
        <v/>
      </c>
      <c r="G185" s="178" t="str">
        <f>IF('DATA - Follow-Up'!G185="Yes",1,IF('DATA - Follow-Up'!G185="No",2,IF('DATA - Follow-Up'!G185="Not Sure",3, "")))</f>
        <v/>
      </c>
      <c r="H185" s="178" t="str">
        <f>IF('DATA - Follow-Up'!H185="","",INDEX(Codes,MATCH('DATA - Follow-Up'!H185,Modes,0)))</f>
        <v/>
      </c>
      <c r="I185" s="275"/>
      <c r="J185" s="178" t="str">
        <f>IF('DATA - Follow-Up'!J185="","",INDEX(Codes,MATCH('DATA - Follow-Up'!J185,Modes,0)))</f>
        <v/>
      </c>
      <c r="K185" s="178"/>
      <c r="L185" s="178" t="str">
        <f>IF('DATA - Follow-Up'!L185=0,"",IF('DATA - Follow-Up'!L185="","",'DATA - Follow-Up'!L185))</f>
        <v/>
      </c>
      <c r="M185" s="178" t="str">
        <f>IF('DATA - Follow-Up'!M185="Yes",1,IF('DATA - Follow-Up'!M185="No",2, ""))</f>
        <v/>
      </c>
      <c r="N185" s="178" t="str">
        <f>IF('DATA - Follow-Up'!N185="Yes",1,IF('DATA - Follow-Up'!N185="No",2,""))</f>
        <v/>
      </c>
      <c r="O185" s="178" t="str">
        <f>IF('DATA - Follow-Up'!O185="Relaxed",1,IF('DATA - Follow-Up'!O185="Rushed",2,IF('DATA - Follow-Up'!O185="Happy",3,IF('DATA - Follow-Up'!O185="Frustrated",4,IF('DATA - Follow-Up'!O185="Other (please specify)",5,IF('DATA - Follow-Up'!O185="Other",5,""))))))</f>
        <v/>
      </c>
      <c r="P185" s="178"/>
      <c r="Q185" s="178" t="str">
        <f>IF('DATA - Follow-Up'!Q185="","",'DATA - Follow-Up'!Q185)</f>
        <v/>
      </c>
      <c r="R185" s="178" t="str">
        <f>IF('DATA - Follow-Up'!R185="Boy",1,IF('DATA - Follow-Up'!R185="Girl",2, ""))</f>
        <v/>
      </c>
      <c r="S185" s="178" t="str">
        <f>IF('DATA - Follow-Up'!Q185="","", 'DATA - Follow-Up'!S185)</f>
        <v/>
      </c>
      <c r="T185" s="178" t="str">
        <f>IF('DATA - Follow-Up'!T185="Less than 0.5km",1,IF('DATA - Follow-Up'!T185="0.51 to 1.59km",2,IF('DATA - Follow-Up'!T185="1.6 to 3km",3,IF('DATA - Follow-Up'!T185="Over 3km",4,""))))</f>
        <v/>
      </c>
      <c r="U185" s="178" t="str">
        <f>IF('DATA - Follow-Up'!U185="STRONGLY AGREE",1,IF('DATA - Follow-Up'!U185="AGREE",2,IF('DATA - Follow-Up'!U185="DISAGREE",3,IF('DATA - Follow-Up'!U185="STRONGLY DISAGREE",4,""))))</f>
        <v/>
      </c>
      <c r="V185" s="178" t="str">
        <f>IF('DATA - Follow-Up'!V185="Yes",1,IF('DATA - Follow-Up'!V185="No",2,""))</f>
        <v/>
      </c>
      <c r="W185" s="178"/>
      <c r="X185" s="178"/>
      <c r="Y185" s="178"/>
      <c r="Z185" s="178"/>
      <c r="AA185" s="178"/>
      <c r="AB185" s="178"/>
      <c r="AC185" s="178"/>
      <c r="AD185" s="178"/>
      <c r="AE185" s="178"/>
      <c r="AF185" s="178"/>
      <c r="AG185" s="178"/>
      <c r="AH185" s="178"/>
      <c r="AI185" s="178"/>
      <c r="AJ185" s="178"/>
      <c r="AK185" s="178"/>
      <c r="AL185" s="178"/>
      <c r="AM185" s="178"/>
      <c r="AN185" s="178"/>
      <c r="AO185" s="178"/>
      <c r="AP185" s="178"/>
      <c r="AQ185" s="178"/>
      <c r="AR185" s="178" t="str">
        <f>IF('DATA - Follow-Up'!AR185="Relaxed",1,IF('DATA - Follow-Up'!AR185="Rushed",2,IF('DATA - Follow-Up'!AR185="Happy",3,IF('DATA - Follow-Up'!AR185="Tired",4,""))))</f>
        <v/>
      </c>
      <c r="AS185" s="178" t="str">
        <f>IF('DATA - Follow-Up'!AS185="Relaxed",1,IF('DATA - Follow-Up'!AS185="Rushed",2,IF('DATA - Follow-Up'!AS185="Happy",3,IF('DATA - Follow-Up'!AS185="Tired",4,""))))</f>
        <v/>
      </c>
      <c r="AT185" s="178" t="str">
        <f>IF('DATA - Follow-Up'!AT185="less driving",1,IF('DATA - Follow-Up'!AT185="less driving (e.g. more carpooling, walking, cycling, taking public transit, etc.)",1,IF('DATA - Follow-Up'!AT185="not changed",2,IF('DATA - Follow-Up'!AT185="no changed",2,IF('DATA - Follow-Up'!AT185="more driving",3, "")))))</f>
        <v/>
      </c>
      <c r="AU185" s="275"/>
      <c r="AV185" s="275"/>
      <c r="AW185" s="275"/>
      <c r="AX185" s="275"/>
      <c r="AY185" s="275"/>
      <c r="AZ185" s="178" t="str">
        <f>IF('DATA - Follow-Up'!AZ185="less driving",1,IF('DATA - Follow-Up'!AZ185="less driving (e.g. more carpooling, walking, cycling, taking public transit, etc.)",1,IF('DATA - Follow-Up'!AZ185="not changed",2,IF('DATA - Follow-Up'!AZ185="more driving",3,""))))</f>
        <v/>
      </c>
      <c r="BA185" s="178"/>
      <c r="BB185" s="178"/>
      <c r="BC185" s="178"/>
      <c r="BD185" s="178"/>
      <c r="BE185" s="178"/>
      <c r="BF185" s="178" t="str">
        <f>IF('DATA - Follow-Up'!BF185="decreased",1,IF('DATA - Follow-Up'!BF185="not changed",2,IF('DATA - Follow-Up'!BF185="increased",3, "")))</f>
        <v/>
      </c>
      <c r="BG185" s="178"/>
      <c r="BH185" s="178"/>
      <c r="BI185" s="178"/>
      <c r="BJ185" s="178"/>
      <c r="BK185" s="178"/>
      <c r="BL185" s="178"/>
      <c r="BM185" s="178"/>
      <c r="BN185" s="178"/>
      <c r="BO185" s="178"/>
      <c r="BP185" s="178"/>
      <c r="BQ185" s="312" t="str">
        <f>IF('DATA - Follow-Up'!BQ185="Yes",1,IF('DATA - Follow-Up'!BQ185="No",2, ""))</f>
        <v/>
      </c>
      <c r="BR185" s="273"/>
      <c r="BS185" s="180"/>
      <c r="BT185" s="180"/>
    </row>
    <row r="186" spans="1:72" s="132" customFormat="1" ht="15" x14ac:dyDescent="0.3">
      <c r="A186" s="148"/>
      <c r="B186" s="149"/>
      <c r="C186" s="236" t="str">
        <f t="shared" si="2"/>
        <v/>
      </c>
      <c r="D186" s="178" t="str">
        <f>IF('DATA - Follow-Up'!D186="","",'DATA - Follow-Up'!D186)</f>
        <v/>
      </c>
      <c r="E186" s="178" t="str">
        <f>IF('DATA - Follow-Up'!E186="","",'DATA - Follow-Up'!E186)</f>
        <v/>
      </c>
      <c r="F186" s="178" t="str">
        <f>IF('DATA - Follow-Up'!F186="","",'DATA - Follow-Up'!F186)</f>
        <v/>
      </c>
      <c r="G186" s="178" t="str">
        <f>IF('DATA - Follow-Up'!G186="Yes",1,IF('DATA - Follow-Up'!G186="No",2,IF('DATA - Follow-Up'!G186="Not Sure",3, "")))</f>
        <v/>
      </c>
      <c r="H186" s="178" t="str">
        <f>IF('DATA - Follow-Up'!H186="","",INDEX(Codes,MATCH('DATA - Follow-Up'!H186,Modes,0)))</f>
        <v/>
      </c>
      <c r="I186" s="275"/>
      <c r="J186" s="178" t="str">
        <f>IF('DATA - Follow-Up'!J186="","",INDEX(Codes,MATCH('DATA - Follow-Up'!J186,Modes,0)))</f>
        <v/>
      </c>
      <c r="K186" s="178"/>
      <c r="L186" s="178" t="str">
        <f>IF('DATA - Follow-Up'!L186=0,"",IF('DATA - Follow-Up'!L186="","",'DATA - Follow-Up'!L186))</f>
        <v/>
      </c>
      <c r="M186" s="178" t="str">
        <f>IF('DATA - Follow-Up'!M186="Yes",1,IF('DATA - Follow-Up'!M186="No",2, ""))</f>
        <v/>
      </c>
      <c r="N186" s="178" t="str">
        <f>IF('DATA - Follow-Up'!N186="Yes",1,IF('DATA - Follow-Up'!N186="No",2,""))</f>
        <v/>
      </c>
      <c r="O186" s="178" t="str">
        <f>IF('DATA - Follow-Up'!O186="Relaxed",1,IF('DATA - Follow-Up'!O186="Rushed",2,IF('DATA - Follow-Up'!O186="Happy",3,IF('DATA - Follow-Up'!O186="Frustrated",4,IF('DATA - Follow-Up'!O186="Other (please specify)",5,IF('DATA - Follow-Up'!O186="Other",5,""))))))</f>
        <v/>
      </c>
      <c r="P186" s="178"/>
      <c r="Q186" s="178" t="str">
        <f>IF('DATA - Follow-Up'!Q186="","",'DATA - Follow-Up'!Q186)</f>
        <v/>
      </c>
      <c r="R186" s="178" t="str">
        <f>IF('DATA - Follow-Up'!R186="Boy",1,IF('DATA - Follow-Up'!R186="Girl",2, ""))</f>
        <v/>
      </c>
      <c r="S186" s="178" t="str">
        <f>IF('DATA - Follow-Up'!Q186="","", 'DATA - Follow-Up'!S186)</f>
        <v/>
      </c>
      <c r="T186" s="178" t="str">
        <f>IF('DATA - Follow-Up'!T186="Less than 0.5km",1,IF('DATA - Follow-Up'!T186="0.51 to 1.59km",2,IF('DATA - Follow-Up'!T186="1.6 to 3km",3,IF('DATA - Follow-Up'!T186="Over 3km",4,""))))</f>
        <v/>
      </c>
      <c r="U186" s="178" t="str">
        <f>IF('DATA - Follow-Up'!U186="STRONGLY AGREE",1,IF('DATA - Follow-Up'!U186="AGREE",2,IF('DATA - Follow-Up'!U186="DISAGREE",3,IF('DATA - Follow-Up'!U186="STRONGLY DISAGREE",4,""))))</f>
        <v/>
      </c>
      <c r="V186" s="178" t="str">
        <f>IF('DATA - Follow-Up'!V186="Yes",1,IF('DATA - Follow-Up'!V186="No",2,""))</f>
        <v/>
      </c>
      <c r="W186" s="178"/>
      <c r="X186" s="178"/>
      <c r="Y186" s="178"/>
      <c r="Z186" s="178"/>
      <c r="AA186" s="178"/>
      <c r="AB186" s="178"/>
      <c r="AC186" s="178"/>
      <c r="AD186" s="178"/>
      <c r="AE186" s="178"/>
      <c r="AF186" s="178"/>
      <c r="AG186" s="178"/>
      <c r="AH186" s="178"/>
      <c r="AI186" s="178"/>
      <c r="AJ186" s="178"/>
      <c r="AK186" s="178"/>
      <c r="AL186" s="178"/>
      <c r="AM186" s="178"/>
      <c r="AN186" s="178"/>
      <c r="AO186" s="178"/>
      <c r="AP186" s="178"/>
      <c r="AQ186" s="178"/>
      <c r="AR186" s="178" t="str">
        <f>IF('DATA - Follow-Up'!AR186="Relaxed",1,IF('DATA - Follow-Up'!AR186="Rushed",2,IF('DATA - Follow-Up'!AR186="Happy",3,IF('DATA - Follow-Up'!AR186="Tired",4,""))))</f>
        <v/>
      </c>
      <c r="AS186" s="178" t="str">
        <f>IF('DATA - Follow-Up'!AS186="Relaxed",1,IF('DATA - Follow-Up'!AS186="Rushed",2,IF('DATA - Follow-Up'!AS186="Happy",3,IF('DATA - Follow-Up'!AS186="Tired",4,""))))</f>
        <v/>
      </c>
      <c r="AT186" s="178" t="str">
        <f>IF('DATA - Follow-Up'!AT186="less driving",1,IF('DATA - Follow-Up'!AT186="less driving (e.g. more carpooling, walking, cycling, taking public transit, etc.)",1,IF('DATA - Follow-Up'!AT186="not changed",2,IF('DATA - Follow-Up'!AT186="no changed",2,IF('DATA - Follow-Up'!AT186="more driving",3, "")))))</f>
        <v/>
      </c>
      <c r="AU186" s="275"/>
      <c r="AV186" s="275"/>
      <c r="AW186" s="275"/>
      <c r="AX186" s="275"/>
      <c r="AY186" s="275"/>
      <c r="AZ186" s="178" t="str">
        <f>IF('DATA - Follow-Up'!AZ186="less driving",1,IF('DATA - Follow-Up'!AZ186="less driving (e.g. more carpooling, walking, cycling, taking public transit, etc.)",1,IF('DATA - Follow-Up'!AZ186="not changed",2,IF('DATA - Follow-Up'!AZ186="more driving",3,""))))</f>
        <v/>
      </c>
      <c r="BA186" s="178"/>
      <c r="BB186" s="178"/>
      <c r="BC186" s="178"/>
      <c r="BD186" s="178"/>
      <c r="BE186" s="178"/>
      <c r="BF186" s="178" t="str">
        <f>IF('DATA - Follow-Up'!BF186="decreased",1,IF('DATA - Follow-Up'!BF186="not changed",2,IF('DATA - Follow-Up'!BF186="increased",3, "")))</f>
        <v/>
      </c>
      <c r="BG186" s="178"/>
      <c r="BH186" s="178"/>
      <c r="BI186" s="178"/>
      <c r="BJ186" s="178"/>
      <c r="BK186" s="178"/>
      <c r="BL186" s="178"/>
      <c r="BM186" s="178"/>
      <c r="BN186" s="178"/>
      <c r="BO186" s="178"/>
      <c r="BP186" s="178"/>
      <c r="BQ186" s="312" t="str">
        <f>IF('DATA - Follow-Up'!BQ186="Yes",1,IF('DATA - Follow-Up'!BQ186="No",2, ""))</f>
        <v/>
      </c>
      <c r="BR186" s="273"/>
      <c r="BS186" s="180"/>
      <c r="BT186" s="180"/>
    </row>
    <row r="187" spans="1:72" s="132" customFormat="1" ht="15" x14ac:dyDescent="0.3">
      <c r="A187" s="148"/>
      <c r="B187" s="149"/>
      <c r="C187" s="236" t="str">
        <f t="shared" si="2"/>
        <v/>
      </c>
      <c r="D187" s="178" t="str">
        <f>IF('DATA - Follow-Up'!D187="","",'DATA - Follow-Up'!D187)</f>
        <v/>
      </c>
      <c r="E187" s="178" t="str">
        <f>IF('DATA - Follow-Up'!E187="","",'DATA - Follow-Up'!E187)</f>
        <v/>
      </c>
      <c r="F187" s="178" t="str">
        <f>IF('DATA - Follow-Up'!F187="","",'DATA - Follow-Up'!F187)</f>
        <v/>
      </c>
      <c r="G187" s="178" t="str">
        <f>IF('DATA - Follow-Up'!G187="Yes",1,IF('DATA - Follow-Up'!G187="No",2,IF('DATA - Follow-Up'!G187="Not Sure",3, "")))</f>
        <v/>
      </c>
      <c r="H187" s="178" t="str">
        <f>IF('DATA - Follow-Up'!H187="","",INDEX(Codes,MATCH('DATA - Follow-Up'!H187,Modes,0)))</f>
        <v/>
      </c>
      <c r="I187" s="275"/>
      <c r="J187" s="178" t="str">
        <f>IF('DATA - Follow-Up'!J187="","",INDEX(Codes,MATCH('DATA - Follow-Up'!J187,Modes,0)))</f>
        <v/>
      </c>
      <c r="K187" s="178"/>
      <c r="L187" s="178" t="str">
        <f>IF('DATA - Follow-Up'!L187=0,"",IF('DATA - Follow-Up'!L187="","",'DATA - Follow-Up'!L187))</f>
        <v/>
      </c>
      <c r="M187" s="178" t="str">
        <f>IF('DATA - Follow-Up'!M187="Yes",1,IF('DATA - Follow-Up'!M187="No",2, ""))</f>
        <v/>
      </c>
      <c r="N187" s="178" t="str">
        <f>IF('DATA - Follow-Up'!N187="Yes",1,IF('DATA - Follow-Up'!N187="No",2,""))</f>
        <v/>
      </c>
      <c r="O187" s="178" t="str">
        <f>IF('DATA - Follow-Up'!O187="Relaxed",1,IF('DATA - Follow-Up'!O187="Rushed",2,IF('DATA - Follow-Up'!O187="Happy",3,IF('DATA - Follow-Up'!O187="Frustrated",4,IF('DATA - Follow-Up'!O187="Other (please specify)",5,IF('DATA - Follow-Up'!O187="Other",5,""))))))</f>
        <v/>
      </c>
      <c r="P187" s="178"/>
      <c r="Q187" s="178" t="str">
        <f>IF('DATA - Follow-Up'!Q187="","",'DATA - Follow-Up'!Q187)</f>
        <v/>
      </c>
      <c r="R187" s="178" t="str">
        <f>IF('DATA - Follow-Up'!R187="Boy",1,IF('DATA - Follow-Up'!R187="Girl",2, ""))</f>
        <v/>
      </c>
      <c r="S187" s="178" t="str">
        <f>IF('DATA - Follow-Up'!Q187="","", 'DATA - Follow-Up'!S187)</f>
        <v/>
      </c>
      <c r="T187" s="178" t="str">
        <f>IF('DATA - Follow-Up'!T187="Less than 0.5km",1,IF('DATA - Follow-Up'!T187="0.51 to 1.59km",2,IF('DATA - Follow-Up'!T187="1.6 to 3km",3,IF('DATA - Follow-Up'!T187="Over 3km",4,""))))</f>
        <v/>
      </c>
      <c r="U187" s="178" t="str">
        <f>IF('DATA - Follow-Up'!U187="STRONGLY AGREE",1,IF('DATA - Follow-Up'!U187="AGREE",2,IF('DATA - Follow-Up'!U187="DISAGREE",3,IF('DATA - Follow-Up'!U187="STRONGLY DISAGREE",4,""))))</f>
        <v/>
      </c>
      <c r="V187" s="178" t="str">
        <f>IF('DATA - Follow-Up'!V187="Yes",1,IF('DATA - Follow-Up'!V187="No",2,""))</f>
        <v/>
      </c>
      <c r="W187" s="178"/>
      <c r="X187" s="178"/>
      <c r="Y187" s="178"/>
      <c r="Z187" s="178"/>
      <c r="AA187" s="178"/>
      <c r="AB187" s="178"/>
      <c r="AC187" s="178"/>
      <c r="AD187" s="178"/>
      <c r="AE187" s="178"/>
      <c r="AF187" s="178"/>
      <c r="AG187" s="178"/>
      <c r="AH187" s="178"/>
      <c r="AI187" s="178"/>
      <c r="AJ187" s="178"/>
      <c r="AK187" s="178"/>
      <c r="AL187" s="178"/>
      <c r="AM187" s="178"/>
      <c r="AN187" s="178"/>
      <c r="AO187" s="178"/>
      <c r="AP187" s="178"/>
      <c r="AQ187" s="178"/>
      <c r="AR187" s="178" t="str">
        <f>IF('DATA - Follow-Up'!AR187="Relaxed",1,IF('DATA - Follow-Up'!AR187="Rushed",2,IF('DATA - Follow-Up'!AR187="Happy",3,IF('DATA - Follow-Up'!AR187="Tired",4,""))))</f>
        <v/>
      </c>
      <c r="AS187" s="178" t="str">
        <f>IF('DATA - Follow-Up'!AS187="Relaxed",1,IF('DATA - Follow-Up'!AS187="Rushed",2,IF('DATA - Follow-Up'!AS187="Happy",3,IF('DATA - Follow-Up'!AS187="Tired",4,""))))</f>
        <v/>
      </c>
      <c r="AT187" s="178" t="str">
        <f>IF('DATA - Follow-Up'!AT187="less driving",1,IF('DATA - Follow-Up'!AT187="less driving (e.g. more carpooling, walking, cycling, taking public transit, etc.)",1,IF('DATA - Follow-Up'!AT187="not changed",2,IF('DATA - Follow-Up'!AT187="no changed",2,IF('DATA - Follow-Up'!AT187="more driving",3, "")))))</f>
        <v/>
      </c>
      <c r="AU187" s="275"/>
      <c r="AV187" s="275"/>
      <c r="AW187" s="275"/>
      <c r="AX187" s="275"/>
      <c r="AY187" s="275"/>
      <c r="AZ187" s="178" t="str">
        <f>IF('DATA - Follow-Up'!AZ187="less driving",1,IF('DATA - Follow-Up'!AZ187="less driving (e.g. more carpooling, walking, cycling, taking public transit, etc.)",1,IF('DATA - Follow-Up'!AZ187="not changed",2,IF('DATA - Follow-Up'!AZ187="more driving",3,""))))</f>
        <v/>
      </c>
      <c r="BA187" s="178"/>
      <c r="BB187" s="178"/>
      <c r="BC187" s="178"/>
      <c r="BD187" s="178"/>
      <c r="BE187" s="178"/>
      <c r="BF187" s="178" t="str">
        <f>IF('DATA - Follow-Up'!BF187="decreased",1,IF('DATA - Follow-Up'!BF187="not changed",2,IF('DATA - Follow-Up'!BF187="increased",3, "")))</f>
        <v/>
      </c>
      <c r="BG187" s="178"/>
      <c r="BH187" s="178"/>
      <c r="BI187" s="178"/>
      <c r="BJ187" s="178"/>
      <c r="BK187" s="178"/>
      <c r="BL187" s="178"/>
      <c r="BM187" s="178"/>
      <c r="BN187" s="178"/>
      <c r="BO187" s="178"/>
      <c r="BP187" s="178"/>
      <c r="BQ187" s="312" t="str">
        <f>IF('DATA - Follow-Up'!BQ187="Yes",1,IF('DATA - Follow-Up'!BQ187="No",2, ""))</f>
        <v/>
      </c>
      <c r="BR187" s="273"/>
      <c r="BS187" s="180"/>
      <c r="BT187" s="180"/>
    </row>
    <row r="188" spans="1:72" s="132" customFormat="1" ht="15" x14ac:dyDescent="0.3">
      <c r="A188" s="148"/>
      <c r="B188" s="149"/>
      <c r="C188" s="236" t="str">
        <f t="shared" si="2"/>
        <v/>
      </c>
      <c r="D188" s="178" t="str">
        <f>IF('DATA - Follow-Up'!D188="","",'DATA - Follow-Up'!D188)</f>
        <v/>
      </c>
      <c r="E188" s="178" t="str">
        <f>IF('DATA - Follow-Up'!E188="","",'DATA - Follow-Up'!E188)</f>
        <v/>
      </c>
      <c r="F188" s="178" t="str">
        <f>IF('DATA - Follow-Up'!F188="","",'DATA - Follow-Up'!F188)</f>
        <v/>
      </c>
      <c r="G188" s="178" t="str">
        <f>IF('DATA - Follow-Up'!G188="Yes",1,IF('DATA - Follow-Up'!G188="No",2,IF('DATA - Follow-Up'!G188="Not Sure",3, "")))</f>
        <v/>
      </c>
      <c r="H188" s="178" t="str">
        <f>IF('DATA - Follow-Up'!H188="","",INDEX(Codes,MATCH('DATA - Follow-Up'!H188,Modes,0)))</f>
        <v/>
      </c>
      <c r="I188" s="275"/>
      <c r="J188" s="178" t="str">
        <f>IF('DATA - Follow-Up'!J188="","",INDEX(Codes,MATCH('DATA - Follow-Up'!J188,Modes,0)))</f>
        <v/>
      </c>
      <c r="K188" s="178"/>
      <c r="L188" s="178" t="str">
        <f>IF('DATA - Follow-Up'!L188=0,"",IF('DATA - Follow-Up'!L188="","",'DATA - Follow-Up'!L188))</f>
        <v/>
      </c>
      <c r="M188" s="178" t="str">
        <f>IF('DATA - Follow-Up'!M188="Yes",1,IF('DATA - Follow-Up'!M188="No",2, ""))</f>
        <v/>
      </c>
      <c r="N188" s="178" t="str">
        <f>IF('DATA - Follow-Up'!N188="Yes",1,IF('DATA - Follow-Up'!N188="No",2,""))</f>
        <v/>
      </c>
      <c r="O188" s="178" t="str">
        <f>IF('DATA - Follow-Up'!O188="Relaxed",1,IF('DATA - Follow-Up'!O188="Rushed",2,IF('DATA - Follow-Up'!O188="Happy",3,IF('DATA - Follow-Up'!O188="Frustrated",4,IF('DATA - Follow-Up'!O188="Other (please specify)",5,IF('DATA - Follow-Up'!O188="Other",5,""))))))</f>
        <v/>
      </c>
      <c r="P188" s="178"/>
      <c r="Q188" s="178" t="str">
        <f>IF('DATA - Follow-Up'!Q188="","",'DATA - Follow-Up'!Q188)</f>
        <v/>
      </c>
      <c r="R188" s="178" t="str">
        <f>IF('DATA - Follow-Up'!R188="Boy",1,IF('DATA - Follow-Up'!R188="Girl",2, ""))</f>
        <v/>
      </c>
      <c r="S188" s="178" t="str">
        <f>IF('DATA - Follow-Up'!Q188="","", 'DATA - Follow-Up'!S188)</f>
        <v/>
      </c>
      <c r="T188" s="178" t="str">
        <f>IF('DATA - Follow-Up'!T188="Less than 0.5km",1,IF('DATA - Follow-Up'!T188="0.51 to 1.59km",2,IF('DATA - Follow-Up'!T188="1.6 to 3km",3,IF('DATA - Follow-Up'!T188="Over 3km",4,""))))</f>
        <v/>
      </c>
      <c r="U188" s="178" t="str">
        <f>IF('DATA - Follow-Up'!U188="STRONGLY AGREE",1,IF('DATA - Follow-Up'!U188="AGREE",2,IF('DATA - Follow-Up'!U188="DISAGREE",3,IF('DATA - Follow-Up'!U188="STRONGLY DISAGREE",4,""))))</f>
        <v/>
      </c>
      <c r="V188" s="178" t="str">
        <f>IF('DATA - Follow-Up'!V188="Yes",1,IF('DATA - Follow-Up'!V188="No",2,""))</f>
        <v/>
      </c>
      <c r="W188" s="178"/>
      <c r="X188" s="178"/>
      <c r="Y188" s="178"/>
      <c r="Z188" s="178"/>
      <c r="AA188" s="178"/>
      <c r="AB188" s="178"/>
      <c r="AC188" s="178"/>
      <c r="AD188" s="178"/>
      <c r="AE188" s="178"/>
      <c r="AF188" s="178"/>
      <c r="AG188" s="178"/>
      <c r="AH188" s="178"/>
      <c r="AI188" s="178"/>
      <c r="AJ188" s="178"/>
      <c r="AK188" s="178"/>
      <c r="AL188" s="178"/>
      <c r="AM188" s="178"/>
      <c r="AN188" s="178"/>
      <c r="AO188" s="178"/>
      <c r="AP188" s="178"/>
      <c r="AQ188" s="178"/>
      <c r="AR188" s="178" t="str">
        <f>IF('DATA - Follow-Up'!AR188="Relaxed",1,IF('DATA - Follow-Up'!AR188="Rushed",2,IF('DATA - Follow-Up'!AR188="Happy",3,IF('DATA - Follow-Up'!AR188="Tired",4,""))))</f>
        <v/>
      </c>
      <c r="AS188" s="178" t="str">
        <f>IF('DATA - Follow-Up'!AS188="Relaxed",1,IF('DATA - Follow-Up'!AS188="Rushed",2,IF('DATA - Follow-Up'!AS188="Happy",3,IF('DATA - Follow-Up'!AS188="Tired",4,""))))</f>
        <v/>
      </c>
      <c r="AT188" s="178" t="str">
        <f>IF('DATA - Follow-Up'!AT188="less driving",1,IF('DATA - Follow-Up'!AT188="less driving (e.g. more carpooling, walking, cycling, taking public transit, etc.)",1,IF('DATA - Follow-Up'!AT188="not changed",2,IF('DATA - Follow-Up'!AT188="no changed",2,IF('DATA - Follow-Up'!AT188="more driving",3, "")))))</f>
        <v/>
      </c>
      <c r="AU188" s="275"/>
      <c r="AV188" s="275"/>
      <c r="AW188" s="275"/>
      <c r="AX188" s="275"/>
      <c r="AY188" s="275"/>
      <c r="AZ188" s="178" t="str">
        <f>IF('DATA - Follow-Up'!AZ188="less driving",1,IF('DATA - Follow-Up'!AZ188="less driving (e.g. more carpooling, walking, cycling, taking public transit, etc.)",1,IF('DATA - Follow-Up'!AZ188="not changed",2,IF('DATA - Follow-Up'!AZ188="more driving",3,""))))</f>
        <v/>
      </c>
      <c r="BA188" s="178"/>
      <c r="BB188" s="178"/>
      <c r="BC188" s="178"/>
      <c r="BD188" s="178"/>
      <c r="BE188" s="178"/>
      <c r="BF188" s="178" t="str">
        <f>IF('DATA - Follow-Up'!BF188="decreased",1,IF('DATA - Follow-Up'!BF188="not changed",2,IF('DATA - Follow-Up'!BF188="increased",3, "")))</f>
        <v/>
      </c>
      <c r="BG188" s="178"/>
      <c r="BH188" s="178"/>
      <c r="BI188" s="178"/>
      <c r="BJ188" s="178"/>
      <c r="BK188" s="178"/>
      <c r="BL188" s="178"/>
      <c r="BM188" s="178"/>
      <c r="BN188" s="178"/>
      <c r="BO188" s="178"/>
      <c r="BP188" s="178"/>
      <c r="BQ188" s="312" t="str">
        <f>IF('DATA - Follow-Up'!BQ188="Yes",1,IF('DATA - Follow-Up'!BQ188="No",2, ""))</f>
        <v/>
      </c>
      <c r="BR188" s="273"/>
      <c r="BS188" s="180"/>
      <c r="BT188" s="180"/>
    </row>
    <row r="189" spans="1:72" s="132" customFormat="1" ht="15" x14ac:dyDescent="0.3">
      <c r="A189" s="148"/>
      <c r="B189" s="149"/>
      <c r="C189" s="236" t="str">
        <f t="shared" si="2"/>
        <v/>
      </c>
      <c r="D189" s="178" t="str">
        <f>IF('DATA - Follow-Up'!D189="","",'DATA - Follow-Up'!D189)</f>
        <v/>
      </c>
      <c r="E189" s="178" t="str">
        <f>IF('DATA - Follow-Up'!E189="","",'DATA - Follow-Up'!E189)</f>
        <v/>
      </c>
      <c r="F189" s="178" t="str">
        <f>IF('DATA - Follow-Up'!F189="","",'DATA - Follow-Up'!F189)</f>
        <v/>
      </c>
      <c r="G189" s="178" t="str">
        <f>IF('DATA - Follow-Up'!G189="Yes",1,IF('DATA - Follow-Up'!G189="No",2,IF('DATA - Follow-Up'!G189="Not Sure",3, "")))</f>
        <v/>
      </c>
      <c r="H189" s="178" t="str">
        <f>IF('DATA - Follow-Up'!H189="","",INDEX(Codes,MATCH('DATA - Follow-Up'!H189,Modes,0)))</f>
        <v/>
      </c>
      <c r="I189" s="275"/>
      <c r="J189" s="178" t="str">
        <f>IF('DATA - Follow-Up'!J189="","",INDEX(Codes,MATCH('DATA - Follow-Up'!J189,Modes,0)))</f>
        <v/>
      </c>
      <c r="K189" s="178"/>
      <c r="L189" s="178" t="str">
        <f>IF('DATA - Follow-Up'!L189=0,"",IF('DATA - Follow-Up'!L189="","",'DATA - Follow-Up'!L189))</f>
        <v/>
      </c>
      <c r="M189" s="178" t="str">
        <f>IF('DATA - Follow-Up'!M189="Yes",1,IF('DATA - Follow-Up'!M189="No",2, ""))</f>
        <v/>
      </c>
      <c r="N189" s="178" t="str">
        <f>IF('DATA - Follow-Up'!N189="Yes",1,IF('DATA - Follow-Up'!N189="No",2,""))</f>
        <v/>
      </c>
      <c r="O189" s="178" t="str">
        <f>IF('DATA - Follow-Up'!O189="Relaxed",1,IF('DATA - Follow-Up'!O189="Rushed",2,IF('DATA - Follow-Up'!O189="Happy",3,IF('DATA - Follow-Up'!O189="Frustrated",4,IF('DATA - Follow-Up'!O189="Other (please specify)",5,IF('DATA - Follow-Up'!O189="Other",5,""))))))</f>
        <v/>
      </c>
      <c r="P189" s="178"/>
      <c r="Q189" s="178" t="str">
        <f>IF('DATA - Follow-Up'!Q189="","",'DATA - Follow-Up'!Q189)</f>
        <v/>
      </c>
      <c r="R189" s="178" t="str">
        <f>IF('DATA - Follow-Up'!R189="Boy",1,IF('DATA - Follow-Up'!R189="Girl",2, ""))</f>
        <v/>
      </c>
      <c r="S189" s="178" t="str">
        <f>IF('DATA - Follow-Up'!Q189="","", 'DATA - Follow-Up'!S189)</f>
        <v/>
      </c>
      <c r="T189" s="178" t="str">
        <f>IF('DATA - Follow-Up'!T189="Less than 0.5km",1,IF('DATA - Follow-Up'!T189="0.51 to 1.59km",2,IF('DATA - Follow-Up'!T189="1.6 to 3km",3,IF('DATA - Follow-Up'!T189="Over 3km",4,""))))</f>
        <v/>
      </c>
      <c r="U189" s="178" t="str">
        <f>IF('DATA - Follow-Up'!U189="STRONGLY AGREE",1,IF('DATA - Follow-Up'!U189="AGREE",2,IF('DATA - Follow-Up'!U189="DISAGREE",3,IF('DATA - Follow-Up'!U189="STRONGLY DISAGREE",4,""))))</f>
        <v/>
      </c>
      <c r="V189" s="178" t="str">
        <f>IF('DATA - Follow-Up'!V189="Yes",1,IF('DATA - Follow-Up'!V189="No",2,""))</f>
        <v/>
      </c>
      <c r="W189" s="178"/>
      <c r="X189" s="178"/>
      <c r="Y189" s="178"/>
      <c r="Z189" s="178"/>
      <c r="AA189" s="178"/>
      <c r="AB189" s="178"/>
      <c r="AC189" s="178"/>
      <c r="AD189" s="178"/>
      <c r="AE189" s="178"/>
      <c r="AF189" s="178"/>
      <c r="AG189" s="178"/>
      <c r="AH189" s="178"/>
      <c r="AI189" s="178"/>
      <c r="AJ189" s="178"/>
      <c r="AK189" s="178"/>
      <c r="AL189" s="178"/>
      <c r="AM189" s="178"/>
      <c r="AN189" s="178"/>
      <c r="AO189" s="178"/>
      <c r="AP189" s="178"/>
      <c r="AQ189" s="178"/>
      <c r="AR189" s="178" t="str">
        <f>IF('DATA - Follow-Up'!AR189="Relaxed",1,IF('DATA - Follow-Up'!AR189="Rushed",2,IF('DATA - Follow-Up'!AR189="Happy",3,IF('DATA - Follow-Up'!AR189="Tired",4,""))))</f>
        <v/>
      </c>
      <c r="AS189" s="178" t="str">
        <f>IF('DATA - Follow-Up'!AS189="Relaxed",1,IF('DATA - Follow-Up'!AS189="Rushed",2,IF('DATA - Follow-Up'!AS189="Happy",3,IF('DATA - Follow-Up'!AS189="Tired",4,""))))</f>
        <v/>
      </c>
      <c r="AT189" s="178" t="str">
        <f>IF('DATA - Follow-Up'!AT189="less driving",1,IF('DATA - Follow-Up'!AT189="less driving (e.g. more carpooling, walking, cycling, taking public transit, etc.)",1,IF('DATA - Follow-Up'!AT189="not changed",2,IF('DATA - Follow-Up'!AT189="no changed",2,IF('DATA - Follow-Up'!AT189="more driving",3, "")))))</f>
        <v/>
      </c>
      <c r="AU189" s="275"/>
      <c r="AV189" s="275"/>
      <c r="AW189" s="275"/>
      <c r="AX189" s="275"/>
      <c r="AY189" s="275"/>
      <c r="AZ189" s="178" t="str">
        <f>IF('DATA - Follow-Up'!AZ189="less driving",1,IF('DATA - Follow-Up'!AZ189="less driving (e.g. more carpooling, walking, cycling, taking public transit, etc.)",1,IF('DATA - Follow-Up'!AZ189="not changed",2,IF('DATA - Follow-Up'!AZ189="more driving",3,""))))</f>
        <v/>
      </c>
      <c r="BA189" s="178"/>
      <c r="BB189" s="178"/>
      <c r="BC189" s="178"/>
      <c r="BD189" s="178"/>
      <c r="BE189" s="178"/>
      <c r="BF189" s="178" t="str">
        <f>IF('DATA - Follow-Up'!BF189="decreased",1,IF('DATA - Follow-Up'!BF189="not changed",2,IF('DATA - Follow-Up'!BF189="increased",3, "")))</f>
        <v/>
      </c>
      <c r="BG189" s="178"/>
      <c r="BH189" s="178"/>
      <c r="BI189" s="178"/>
      <c r="BJ189" s="178"/>
      <c r="BK189" s="178"/>
      <c r="BL189" s="178"/>
      <c r="BM189" s="178"/>
      <c r="BN189" s="178"/>
      <c r="BO189" s="178"/>
      <c r="BP189" s="178"/>
      <c r="BQ189" s="312" t="str">
        <f>IF('DATA - Follow-Up'!BQ189="Yes",1,IF('DATA - Follow-Up'!BQ189="No",2, ""))</f>
        <v/>
      </c>
      <c r="BR189" s="273"/>
      <c r="BS189" s="180"/>
      <c r="BT189" s="180"/>
    </row>
    <row r="190" spans="1:72" s="132" customFormat="1" ht="15" x14ac:dyDescent="0.3">
      <c r="A190" s="148"/>
      <c r="B190" s="149"/>
      <c r="C190" s="236" t="str">
        <f t="shared" si="2"/>
        <v/>
      </c>
      <c r="D190" s="178" t="str">
        <f>IF('DATA - Follow-Up'!D190="","",'DATA - Follow-Up'!D190)</f>
        <v/>
      </c>
      <c r="E190" s="178" t="str">
        <f>IF('DATA - Follow-Up'!E190="","",'DATA - Follow-Up'!E190)</f>
        <v/>
      </c>
      <c r="F190" s="178" t="str">
        <f>IF('DATA - Follow-Up'!F190="","",'DATA - Follow-Up'!F190)</f>
        <v/>
      </c>
      <c r="G190" s="178" t="str">
        <f>IF('DATA - Follow-Up'!G190="Yes",1,IF('DATA - Follow-Up'!G190="No",2,IF('DATA - Follow-Up'!G190="Not Sure",3, "")))</f>
        <v/>
      </c>
      <c r="H190" s="178" t="str">
        <f>IF('DATA - Follow-Up'!H190="","",INDEX(Codes,MATCH('DATA - Follow-Up'!H190,Modes,0)))</f>
        <v/>
      </c>
      <c r="I190" s="275"/>
      <c r="J190" s="178" t="str">
        <f>IF('DATA - Follow-Up'!J190="","",INDEX(Codes,MATCH('DATA - Follow-Up'!J190,Modes,0)))</f>
        <v/>
      </c>
      <c r="K190" s="178"/>
      <c r="L190" s="178" t="str">
        <f>IF('DATA - Follow-Up'!L190=0,"",IF('DATA - Follow-Up'!L190="","",'DATA - Follow-Up'!L190))</f>
        <v/>
      </c>
      <c r="M190" s="178" t="str">
        <f>IF('DATA - Follow-Up'!M190="Yes",1,IF('DATA - Follow-Up'!M190="No",2, ""))</f>
        <v/>
      </c>
      <c r="N190" s="178" t="str">
        <f>IF('DATA - Follow-Up'!N190="Yes",1,IF('DATA - Follow-Up'!N190="No",2,""))</f>
        <v/>
      </c>
      <c r="O190" s="178" t="str">
        <f>IF('DATA - Follow-Up'!O190="Relaxed",1,IF('DATA - Follow-Up'!O190="Rushed",2,IF('DATA - Follow-Up'!O190="Happy",3,IF('DATA - Follow-Up'!O190="Frustrated",4,IF('DATA - Follow-Up'!O190="Other (please specify)",5,IF('DATA - Follow-Up'!O190="Other",5,""))))))</f>
        <v/>
      </c>
      <c r="P190" s="178"/>
      <c r="Q190" s="178" t="str">
        <f>IF('DATA - Follow-Up'!Q190="","",'DATA - Follow-Up'!Q190)</f>
        <v/>
      </c>
      <c r="R190" s="178" t="str">
        <f>IF('DATA - Follow-Up'!R190="Boy",1,IF('DATA - Follow-Up'!R190="Girl",2, ""))</f>
        <v/>
      </c>
      <c r="S190" s="178" t="str">
        <f>IF('DATA - Follow-Up'!Q190="","", 'DATA - Follow-Up'!S190)</f>
        <v/>
      </c>
      <c r="T190" s="178" t="str">
        <f>IF('DATA - Follow-Up'!T190="Less than 0.5km",1,IF('DATA - Follow-Up'!T190="0.51 to 1.59km",2,IF('DATA - Follow-Up'!T190="1.6 to 3km",3,IF('DATA - Follow-Up'!T190="Over 3km",4,""))))</f>
        <v/>
      </c>
      <c r="U190" s="178" t="str">
        <f>IF('DATA - Follow-Up'!U190="STRONGLY AGREE",1,IF('DATA - Follow-Up'!U190="AGREE",2,IF('DATA - Follow-Up'!U190="DISAGREE",3,IF('DATA - Follow-Up'!U190="STRONGLY DISAGREE",4,""))))</f>
        <v/>
      </c>
      <c r="V190" s="178" t="str">
        <f>IF('DATA - Follow-Up'!V190="Yes",1,IF('DATA - Follow-Up'!V190="No",2,""))</f>
        <v/>
      </c>
      <c r="W190" s="178"/>
      <c r="X190" s="178"/>
      <c r="Y190" s="178"/>
      <c r="Z190" s="178"/>
      <c r="AA190" s="178"/>
      <c r="AB190" s="178"/>
      <c r="AC190" s="178"/>
      <c r="AD190" s="178"/>
      <c r="AE190" s="178"/>
      <c r="AF190" s="178"/>
      <c r="AG190" s="178"/>
      <c r="AH190" s="178"/>
      <c r="AI190" s="178"/>
      <c r="AJ190" s="178"/>
      <c r="AK190" s="178"/>
      <c r="AL190" s="178"/>
      <c r="AM190" s="178"/>
      <c r="AN190" s="178"/>
      <c r="AO190" s="178"/>
      <c r="AP190" s="178"/>
      <c r="AQ190" s="178"/>
      <c r="AR190" s="178" t="str">
        <f>IF('DATA - Follow-Up'!AR190="Relaxed",1,IF('DATA - Follow-Up'!AR190="Rushed",2,IF('DATA - Follow-Up'!AR190="Happy",3,IF('DATA - Follow-Up'!AR190="Tired",4,""))))</f>
        <v/>
      </c>
      <c r="AS190" s="178" t="str">
        <f>IF('DATA - Follow-Up'!AS190="Relaxed",1,IF('DATA - Follow-Up'!AS190="Rushed",2,IF('DATA - Follow-Up'!AS190="Happy",3,IF('DATA - Follow-Up'!AS190="Tired",4,""))))</f>
        <v/>
      </c>
      <c r="AT190" s="178" t="str">
        <f>IF('DATA - Follow-Up'!AT190="less driving",1,IF('DATA - Follow-Up'!AT190="less driving (e.g. more carpooling, walking, cycling, taking public transit, etc.)",1,IF('DATA - Follow-Up'!AT190="not changed",2,IF('DATA - Follow-Up'!AT190="no changed",2,IF('DATA - Follow-Up'!AT190="more driving",3, "")))))</f>
        <v/>
      </c>
      <c r="AU190" s="275"/>
      <c r="AV190" s="275"/>
      <c r="AW190" s="275"/>
      <c r="AX190" s="275"/>
      <c r="AY190" s="275"/>
      <c r="AZ190" s="178" t="str">
        <f>IF('DATA - Follow-Up'!AZ190="less driving",1,IF('DATA - Follow-Up'!AZ190="less driving (e.g. more carpooling, walking, cycling, taking public transit, etc.)",1,IF('DATA - Follow-Up'!AZ190="not changed",2,IF('DATA - Follow-Up'!AZ190="more driving",3,""))))</f>
        <v/>
      </c>
      <c r="BA190" s="178"/>
      <c r="BB190" s="178"/>
      <c r="BC190" s="178"/>
      <c r="BD190" s="178"/>
      <c r="BE190" s="178"/>
      <c r="BF190" s="178" t="str">
        <f>IF('DATA - Follow-Up'!BF190="decreased",1,IF('DATA - Follow-Up'!BF190="not changed",2,IF('DATA - Follow-Up'!BF190="increased",3, "")))</f>
        <v/>
      </c>
      <c r="BG190" s="178"/>
      <c r="BH190" s="178"/>
      <c r="BI190" s="178"/>
      <c r="BJ190" s="178"/>
      <c r="BK190" s="178"/>
      <c r="BL190" s="178"/>
      <c r="BM190" s="178"/>
      <c r="BN190" s="178"/>
      <c r="BO190" s="178"/>
      <c r="BP190" s="178"/>
      <c r="BQ190" s="312" t="str">
        <f>IF('DATA - Follow-Up'!BQ190="Yes",1,IF('DATA - Follow-Up'!BQ190="No",2, ""))</f>
        <v/>
      </c>
      <c r="BR190" s="273"/>
      <c r="BS190" s="180"/>
      <c r="BT190" s="180"/>
    </row>
    <row r="191" spans="1:72" s="132" customFormat="1" ht="15" x14ac:dyDescent="0.3">
      <c r="A191" s="148"/>
      <c r="B191" s="149"/>
      <c r="C191" s="236" t="str">
        <f t="shared" si="2"/>
        <v/>
      </c>
      <c r="D191" s="178" t="str">
        <f>IF('DATA - Follow-Up'!D191="","",'DATA - Follow-Up'!D191)</f>
        <v/>
      </c>
      <c r="E191" s="178" t="str">
        <f>IF('DATA - Follow-Up'!E191="","",'DATA - Follow-Up'!E191)</f>
        <v/>
      </c>
      <c r="F191" s="178" t="str">
        <f>IF('DATA - Follow-Up'!F191="","",'DATA - Follow-Up'!F191)</f>
        <v/>
      </c>
      <c r="G191" s="178" t="str">
        <f>IF('DATA - Follow-Up'!G191="Yes",1,IF('DATA - Follow-Up'!G191="No",2,IF('DATA - Follow-Up'!G191="Not Sure",3, "")))</f>
        <v/>
      </c>
      <c r="H191" s="178" t="str">
        <f>IF('DATA - Follow-Up'!H191="","",INDEX(Codes,MATCH('DATA - Follow-Up'!H191,Modes,0)))</f>
        <v/>
      </c>
      <c r="I191" s="275"/>
      <c r="J191" s="178" t="str">
        <f>IF('DATA - Follow-Up'!J191="","",INDEX(Codes,MATCH('DATA - Follow-Up'!J191,Modes,0)))</f>
        <v/>
      </c>
      <c r="K191" s="178"/>
      <c r="L191" s="178" t="str">
        <f>IF('DATA - Follow-Up'!L191=0,"",IF('DATA - Follow-Up'!L191="","",'DATA - Follow-Up'!L191))</f>
        <v/>
      </c>
      <c r="M191" s="178" t="str">
        <f>IF('DATA - Follow-Up'!M191="Yes",1,IF('DATA - Follow-Up'!M191="No",2, ""))</f>
        <v/>
      </c>
      <c r="N191" s="178" t="str">
        <f>IF('DATA - Follow-Up'!N191="Yes",1,IF('DATA - Follow-Up'!N191="No",2,""))</f>
        <v/>
      </c>
      <c r="O191" s="178" t="str">
        <f>IF('DATA - Follow-Up'!O191="Relaxed",1,IF('DATA - Follow-Up'!O191="Rushed",2,IF('DATA - Follow-Up'!O191="Happy",3,IF('DATA - Follow-Up'!O191="Frustrated",4,IF('DATA - Follow-Up'!O191="Other (please specify)",5,IF('DATA - Follow-Up'!O191="Other",5,""))))))</f>
        <v/>
      </c>
      <c r="P191" s="178"/>
      <c r="Q191" s="178" t="str">
        <f>IF('DATA - Follow-Up'!Q191="","",'DATA - Follow-Up'!Q191)</f>
        <v/>
      </c>
      <c r="R191" s="178" t="str">
        <f>IF('DATA - Follow-Up'!R191="Boy",1,IF('DATA - Follow-Up'!R191="Girl",2, ""))</f>
        <v/>
      </c>
      <c r="S191" s="178" t="str">
        <f>IF('DATA - Follow-Up'!Q191="","", 'DATA - Follow-Up'!S191)</f>
        <v/>
      </c>
      <c r="T191" s="178" t="str">
        <f>IF('DATA - Follow-Up'!T191="Less than 0.5km",1,IF('DATA - Follow-Up'!T191="0.51 to 1.59km",2,IF('DATA - Follow-Up'!T191="1.6 to 3km",3,IF('DATA - Follow-Up'!T191="Over 3km",4,""))))</f>
        <v/>
      </c>
      <c r="U191" s="178" t="str">
        <f>IF('DATA - Follow-Up'!U191="STRONGLY AGREE",1,IF('DATA - Follow-Up'!U191="AGREE",2,IF('DATA - Follow-Up'!U191="DISAGREE",3,IF('DATA - Follow-Up'!U191="STRONGLY DISAGREE",4,""))))</f>
        <v/>
      </c>
      <c r="V191" s="178" t="str">
        <f>IF('DATA - Follow-Up'!V191="Yes",1,IF('DATA - Follow-Up'!V191="No",2,""))</f>
        <v/>
      </c>
      <c r="W191" s="178"/>
      <c r="X191" s="178"/>
      <c r="Y191" s="178"/>
      <c r="Z191" s="178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/>
      <c r="AK191" s="178"/>
      <c r="AL191" s="178"/>
      <c r="AM191" s="178"/>
      <c r="AN191" s="178"/>
      <c r="AO191" s="178"/>
      <c r="AP191" s="178"/>
      <c r="AQ191" s="178"/>
      <c r="AR191" s="178" t="str">
        <f>IF('DATA - Follow-Up'!AR191="Relaxed",1,IF('DATA - Follow-Up'!AR191="Rushed",2,IF('DATA - Follow-Up'!AR191="Happy",3,IF('DATA - Follow-Up'!AR191="Tired",4,""))))</f>
        <v/>
      </c>
      <c r="AS191" s="178" t="str">
        <f>IF('DATA - Follow-Up'!AS191="Relaxed",1,IF('DATA - Follow-Up'!AS191="Rushed",2,IF('DATA - Follow-Up'!AS191="Happy",3,IF('DATA - Follow-Up'!AS191="Tired",4,""))))</f>
        <v/>
      </c>
      <c r="AT191" s="178" t="str">
        <f>IF('DATA - Follow-Up'!AT191="less driving",1,IF('DATA - Follow-Up'!AT191="less driving (e.g. more carpooling, walking, cycling, taking public transit, etc.)",1,IF('DATA - Follow-Up'!AT191="not changed",2,IF('DATA - Follow-Up'!AT191="no changed",2,IF('DATA - Follow-Up'!AT191="more driving",3, "")))))</f>
        <v/>
      </c>
      <c r="AU191" s="275"/>
      <c r="AV191" s="275"/>
      <c r="AW191" s="275"/>
      <c r="AX191" s="275"/>
      <c r="AY191" s="275"/>
      <c r="AZ191" s="178" t="str">
        <f>IF('DATA - Follow-Up'!AZ191="less driving",1,IF('DATA - Follow-Up'!AZ191="less driving (e.g. more carpooling, walking, cycling, taking public transit, etc.)",1,IF('DATA - Follow-Up'!AZ191="not changed",2,IF('DATA - Follow-Up'!AZ191="more driving",3,""))))</f>
        <v/>
      </c>
      <c r="BA191" s="178"/>
      <c r="BB191" s="178"/>
      <c r="BC191" s="178"/>
      <c r="BD191" s="178"/>
      <c r="BE191" s="178"/>
      <c r="BF191" s="178" t="str">
        <f>IF('DATA - Follow-Up'!BF191="decreased",1,IF('DATA - Follow-Up'!BF191="not changed",2,IF('DATA - Follow-Up'!BF191="increased",3, "")))</f>
        <v/>
      </c>
      <c r="BG191" s="178"/>
      <c r="BH191" s="178"/>
      <c r="BI191" s="178"/>
      <c r="BJ191" s="178"/>
      <c r="BK191" s="178"/>
      <c r="BL191" s="178"/>
      <c r="BM191" s="178"/>
      <c r="BN191" s="178"/>
      <c r="BO191" s="178"/>
      <c r="BP191" s="178"/>
      <c r="BQ191" s="312" t="str">
        <f>IF('DATA - Follow-Up'!BQ191="Yes",1,IF('DATA - Follow-Up'!BQ191="No",2, ""))</f>
        <v/>
      </c>
      <c r="BR191" s="273"/>
      <c r="BS191" s="180"/>
      <c r="BT191" s="180"/>
    </row>
    <row r="192" spans="1:72" s="132" customFormat="1" ht="15" x14ac:dyDescent="0.3">
      <c r="A192" s="148"/>
      <c r="B192" s="149"/>
      <c r="C192" s="236" t="str">
        <f t="shared" si="2"/>
        <v/>
      </c>
      <c r="D192" s="178" t="str">
        <f>IF('DATA - Follow-Up'!D192="","",'DATA - Follow-Up'!D192)</f>
        <v/>
      </c>
      <c r="E192" s="178" t="str">
        <f>IF('DATA - Follow-Up'!E192="","",'DATA - Follow-Up'!E192)</f>
        <v/>
      </c>
      <c r="F192" s="178" t="str">
        <f>IF('DATA - Follow-Up'!F192="","",'DATA - Follow-Up'!F192)</f>
        <v/>
      </c>
      <c r="G192" s="178" t="str">
        <f>IF('DATA - Follow-Up'!G192="Yes",1,IF('DATA - Follow-Up'!G192="No",2,IF('DATA - Follow-Up'!G192="Not Sure",3, "")))</f>
        <v/>
      </c>
      <c r="H192" s="178" t="str">
        <f>IF('DATA - Follow-Up'!H192="","",INDEX(Codes,MATCH('DATA - Follow-Up'!H192,Modes,0)))</f>
        <v/>
      </c>
      <c r="I192" s="275"/>
      <c r="J192" s="178" t="str">
        <f>IF('DATA - Follow-Up'!J192="","",INDEX(Codes,MATCH('DATA - Follow-Up'!J192,Modes,0)))</f>
        <v/>
      </c>
      <c r="K192" s="178"/>
      <c r="L192" s="178" t="str">
        <f>IF('DATA - Follow-Up'!L192=0,"",IF('DATA - Follow-Up'!L192="","",'DATA - Follow-Up'!L192))</f>
        <v/>
      </c>
      <c r="M192" s="178" t="str">
        <f>IF('DATA - Follow-Up'!M192="Yes",1,IF('DATA - Follow-Up'!M192="No",2, ""))</f>
        <v/>
      </c>
      <c r="N192" s="178" t="str">
        <f>IF('DATA - Follow-Up'!N192="Yes",1,IF('DATA - Follow-Up'!N192="No",2,""))</f>
        <v/>
      </c>
      <c r="O192" s="178" t="str">
        <f>IF('DATA - Follow-Up'!O192="Relaxed",1,IF('DATA - Follow-Up'!O192="Rushed",2,IF('DATA - Follow-Up'!O192="Happy",3,IF('DATA - Follow-Up'!O192="Frustrated",4,IF('DATA - Follow-Up'!O192="Other (please specify)",5,IF('DATA - Follow-Up'!O192="Other",5,""))))))</f>
        <v/>
      </c>
      <c r="P192" s="178"/>
      <c r="Q192" s="178" t="str">
        <f>IF('DATA - Follow-Up'!Q192="","",'DATA - Follow-Up'!Q192)</f>
        <v/>
      </c>
      <c r="R192" s="178" t="str">
        <f>IF('DATA - Follow-Up'!R192="Boy",1,IF('DATA - Follow-Up'!R192="Girl",2, ""))</f>
        <v/>
      </c>
      <c r="S192" s="178" t="str">
        <f>IF('DATA - Follow-Up'!Q192="","", 'DATA - Follow-Up'!S192)</f>
        <v/>
      </c>
      <c r="T192" s="178" t="str">
        <f>IF('DATA - Follow-Up'!T192="Less than 0.5km",1,IF('DATA - Follow-Up'!T192="0.51 to 1.59km",2,IF('DATA - Follow-Up'!T192="1.6 to 3km",3,IF('DATA - Follow-Up'!T192="Over 3km",4,""))))</f>
        <v/>
      </c>
      <c r="U192" s="178" t="str">
        <f>IF('DATA - Follow-Up'!U192="STRONGLY AGREE",1,IF('DATA - Follow-Up'!U192="AGREE",2,IF('DATA - Follow-Up'!U192="DISAGREE",3,IF('DATA - Follow-Up'!U192="STRONGLY DISAGREE",4,""))))</f>
        <v/>
      </c>
      <c r="V192" s="178" t="str">
        <f>IF('DATA - Follow-Up'!V192="Yes",1,IF('DATA - Follow-Up'!V192="No",2,""))</f>
        <v/>
      </c>
      <c r="W192" s="178"/>
      <c r="X192" s="178"/>
      <c r="Y192" s="178"/>
      <c r="Z192" s="178"/>
      <c r="AA192" s="178"/>
      <c r="AB192" s="178"/>
      <c r="AC192" s="178"/>
      <c r="AD192" s="178"/>
      <c r="AE192" s="178"/>
      <c r="AF192" s="178"/>
      <c r="AG192" s="178"/>
      <c r="AH192" s="178"/>
      <c r="AI192" s="178"/>
      <c r="AJ192" s="178"/>
      <c r="AK192" s="178"/>
      <c r="AL192" s="178"/>
      <c r="AM192" s="178"/>
      <c r="AN192" s="178"/>
      <c r="AO192" s="178"/>
      <c r="AP192" s="178"/>
      <c r="AQ192" s="178"/>
      <c r="AR192" s="178" t="str">
        <f>IF('DATA - Follow-Up'!AR192="Relaxed",1,IF('DATA - Follow-Up'!AR192="Rushed",2,IF('DATA - Follow-Up'!AR192="Happy",3,IF('DATA - Follow-Up'!AR192="Tired",4,""))))</f>
        <v/>
      </c>
      <c r="AS192" s="178" t="str">
        <f>IF('DATA - Follow-Up'!AS192="Relaxed",1,IF('DATA - Follow-Up'!AS192="Rushed",2,IF('DATA - Follow-Up'!AS192="Happy",3,IF('DATA - Follow-Up'!AS192="Tired",4,""))))</f>
        <v/>
      </c>
      <c r="AT192" s="178" t="str">
        <f>IF('DATA - Follow-Up'!AT192="less driving",1,IF('DATA - Follow-Up'!AT192="less driving (e.g. more carpooling, walking, cycling, taking public transit, etc.)",1,IF('DATA - Follow-Up'!AT192="not changed",2,IF('DATA - Follow-Up'!AT192="no changed",2,IF('DATA - Follow-Up'!AT192="more driving",3, "")))))</f>
        <v/>
      </c>
      <c r="AU192" s="275"/>
      <c r="AV192" s="275"/>
      <c r="AW192" s="275"/>
      <c r="AX192" s="275"/>
      <c r="AY192" s="275"/>
      <c r="AZ192" s="178" t="str">
        <f>IF('DATA - Follow-Up'!AZ192="less driving",1,IF('DATA - Follow-Up'!AZ192="less driving (e.g. more carpooling, walking, cycling, taking public transit, etc.)",1,IF('DATA - Follow-Up'!AZ192="not changed",2,IF('DATA - Follow-Up'!AZ192="more driving",3,""))))</f>
        <v/>
      </c>
      <c r="BA192" s="178"/>
      <c r="BB192" s="178"/>
      <c r="BC192" s="178"/>
      <c r="BD192" s="178"/>
      <c r="BE192" s="178"/>
      <c r="BF192" s="178" t="str">
        <f>IF('DATA - Follow-Up'!BF192="decreased",1,IF('DATA - Follow-Up'!BF192="not changed",2,IF('DATA - Follow-Up'!BF192="increased",3, "")))</f>
        <v/>
      </c>
      <c r="BG192" s="178"/>
      <c r="BH192" s="178"/>
      <c r="BI192" s="178"/>
      <c r="BJ192" s="178"/>
      <c r="BK192" s="178"/>
      <c r="BL192" s="178"/>
      <c r="BM192" s="178"/>
      <c r="BN192" s="178"/>
      <c r="BO192" s="178"/>
      <c r="BP192" s="178"/>
      <c r="BQ192" s="312" t="str">
        <f>IF('DATA - Follow-Up'!BQ192="Yes",1,IF('DATA - Follow-Up'!BQ192="No",2, ""))</f>
        <v/>
      </c>
      <c r="BR192" s="273"/>
      <c r="BS192" s="180"/>
      <c r="BT192" s="180"/>
    </row>
    <row r="193" spans="1:72" s="132" customFormat="1" ht="15" x14ac:dyDescent="0.3">
      <c r="A193" s="148"/>
      <c r="B193" s="149"/>
      <c r="C193" s="236" t="str">
        <f t="shared" si="2"/>
        <v/>
      </c>
      <c r="D193" s="178" t="str">
        <f>IF('DATA - Follow-Up'!D193="","",'DATA - Follow-Up'!D193)</f>
        <v/>
      </c>
      <c r="E193" s="178" t="str">
        <f>IF('DATA - Follow-Up'!E193="","",'DATA - Follow-Up'!E193)</f>
        <v/>
      </c>
      <c r="F193" s="178" t="str">
        <f>IF('DATA - Follow-Up'!F193="","",'DATA - Follow-Up'!F193)</f>
        <v/>
      </c>
      <c r="G193" s="178" t="str">
        <f>IF('DATA - Follow-Up'!G193="Yes",1,IF('DATA - Follow-Up'!G193="No",2,IF('DATA - Follow-Up'!G193="Not Sure",3, "")))</f>
        <v/>
      </c>
      <c r="H193" s="178" t="str">
        <f>IF('DATA - Follow-Up'!H193="","",INDEX(Codes,MATCH('DATA - Follow-Up'!H193,Modes,0)))</f>
        <v/>
      </c>
      <c r="I193" s="275"/>
      <c r="J193" s="178" t="str">
        <f>IF('DATA - Follow-Up'!J193="","",INDEX(Codes,MATCH('DATA - Follow-Up'!J193,Modes,0)))</f>
        <v/>
      </c>
      <c r="K193" s="178"/>
      <c r="L193" s="178" t="str">
        <f>IF('DATA - Follow-Up'!L193=0,"",IF('DATA - Follow-Up'!L193="","",'DATA - Follow-Up'!L193))</f>
        <v/>
      </c>
      <c r="M193" s="178" t="str">
        <f>IF('DATA - Follow-Up'!M193="Yes",1,IF('DATA - Follow-Up'!M193="No",2, ""))</f>
        <v/>
      </c>
      <c r="N193" s="178" t="str">
        <f>IF('DATA - Follow-Up'!N193="Yes",1,IF('DATA - Follow-Up'!N193="No",2,""))</f>
        <v/>
      </c>
      <c r="O193" s="178" t="str">
        <f>IF('DATA - Follow-Up'!O193="Relaxed",1,IF('DATA - Follow-Up'!O193="Rushed",2,IF('DATA - Follow-Up'!O193="Happy",3,IF('DATA - Follow-Up'!O193="Frustrated",4,IF('DATA - Follow-Up'!O193="Other (please specify)",5,IF('DATA - Follow-Up'!O193="Other",5,""))))))</f>
        <v/>
      </c>
      <c r="P193" s="178"/>
      <c r="Q193" s="178" t="str">
        <f>IF('DATA - Follow-Up'!Q193="","",'DATA - Follow-Up'!Q193)</f>
        <v/>
      </c>
      <c r="R193" s="178" t="str">
        <f>IF('DATA - Follow-Up'!R193="Boy",1,IF('DATA - Follow-Up'!R193="Girl",2, ""))</f>
        <v/>
      </c>
      <c r="S193" s="178" t="str">
        <f>IF('DATA - Follow-Up'!Q193="","", 'DATA - Follow-Up'!S193)</f>
        <v/>
      </c>
      <c r="T193" s="178" t="str">
        <f>IF('DATA - Follow-Up'!T193="Less than 0.5km",1,IF('DATA - Follow-Up'!T193="0.51 to 1.59km",2,IF('DATA - Follow-Up'!T193="1.6 to 3km",3,IF('DATA - Follow-Up'!T193="Over 3km",4,""))))</f>
        <v/>
      </c>
      <c r="U193" s="178" t="str">
        <f>IF('DATA - Follow-Up'!U193="STRONGLY AGREE",1,IF('DATA - Follow-Up'!U193="AGREE",2,IF('DATA - Follow-Up'!U193="DISAGREE",3,IF('DATA - Follow-Up'!U193="STRONGLY DISAGREE",4,""))))</f>
        <v/>
      </c>
      <c r="V193" s="178" t="str">
        <f>IF('DATA - Follow-Up'!V193="Yes",1,IF('DATA - Follow-Up'!V193="No",2,""))</f>
        <v/>
      </c>
      <c r="W193" s="178"/>
      <c r="X193" s="178"/>
      <c r="Y193" s="178"/>
      <c r="Z193" s="178"/>
      <c r="AA193" s="178"/>
      <c r="AB193" s="178"/>
      <c r="AC193" s="178"/>
      <c r="AD193" s="178"/>
      <c r="AE193" s="178"/>
      <c r="AF193" s="178"/>
      <c r="AG193" s="178"/>
      <c r="AH193" s="178"/>
      <c r="AI193" s="178"/>
      <c r="AJ193" s="178"/>
      <c r="AK193" s="178"/>
      <c r="AL193" s="178"/>
      <c r="AM193" s="178"/>
      <c r="AN193" s="178"/>
      <c r="AO193" s="178"/>
      <c r="AP193" s="178"/>
      <c r="AQ193" s="178"/>
      <c r="AR193" s="178" t="str">
        <f>IF('DATA - Follow-Up'!AR193="Relaxed",1,IF('DATA - Follow-Up'!AR193="Rushed",2,IF('DATA - Follow-Up'!AR193="Happy",3,IF('DATA - Follow-Up'!AR193="Tired",4,""))))</f>
        <v/>
      </c>
      <c r="AS193" s="178" t="str">
        <f>IF('DATA - Follow-Up'!AS193="Relaxed",1,IF('DATA - Follow-Up'!AS193="Rushed",2,IF('DATA - Follow-Up'!AS193="Happy",3,IF('DATA - Follow-Up'!AS193="Tired",4,""))))</f>
        <v/>
      </c>
      <c r="AT193" s="178" t="str">
        <f>IF('DATA - Follow-Up'!AT193="less driving",1,IF('DATA - Follow-Up'!AT193="less driving (e.g. more carpooling, walking, cycling, taking public transit, etc.)",1,IF('DATA - Follow-Up'!AT193="not changed",2,IF('DATA - Follow-Up'!AT193="no changed",2,IF('DATA - Follow-Up'!AT193="more driving",3, "")))))</f>
        <v/>
      </c>
      <c r="AU193" s="275"/>
      <c r="AV193" s="275"/>
      <c r="AW193" s="275"/>
      <c r="AX193" s="275"/>
      <c r="AY193" s="275"/>
      <c r="AZ193" s="178" t="str">
        <f>IF('DATA - Follow-Up'!AZ193="less driving",1,IF('DATA - Follow-Up'!AZ193="less driving (e.g. more carpooling, walking, cycling, taking public transit, etc.)",1,IF('DATA - Follow-Up'!AZ193="not changed",2,IF('DATA - Follow-Up'!AZ193="more driving",3,""))))</f>
        <v/>
      </c>
      <c r="BA193" s="178"/>
      <c r="BB193" s="178"/>
      <c r="BC193" s="178"/>
      <c r="BD193" s="178"/>
      <c r="BE193" s="178"/>
      <c r="BF193" s="178" t="str">
        <f>IF('DATA - Follow-Up'!BF193="decreased",1,IF('DATA - Follow-Up'!BF193="not changed",2,IF('DATA - Follow-Up'!BF193="increased",3, "")))</f>
        <v/>
      </c>
      <c r="BG193" s="178"/>
      <c r="BH193" s="178"/>
      <c r="BI193" s="178"/>
      <c r="BJ193" s="178"/>
      <c r="BK193" s="178"/>
      <c r="BL193" s="178"/>
      <c r="BM193" s="178"/>
      <c r="BN193" s="178"/>
      <c r="BO193" s="178"/>
      <c r="BP193" s="178"/>
      <c r="BQ193" s="312" t="str">
        <f>IF('DATA - Follow-Up'!BQ193="Yes",1,IF('DATA - Follow-Up'!BQ193="No",2, ""))</f>
        <v/>
      </c>
      <c r="BR193" s="273"/>
      <c r="BS193" s="180"/>
      <c r="BT193" s="180"/>
    </row>
    <row r="194" spans="1:72" s="132" customFormat="1" ht="15" x14ac:dyDescent="0.3">
      <c r="A194" s="148"/>
      <c r="B194" s="149"/>
      <c r="C194" s="236" t="str">
        <f t="shared" si="2"/>
        <v/>
      </c>
      <c r="D194" s="178" t="str">
        <f>IF('DATA - Follow-Up'!D194="","",'DATA - Follow-Up'!D194)</f>
        <v/>
      </c>
      <c r="E194" s="178" t="str">
        <f>IF('DATA - Follow-Up'!E194="","",'DATA - Follow-Up'!E194)</f>
        <v/>
      </c>
      <c r="F194" s="178" t="str">
        <f>IF('DATA - Follow-Up'!F194="","",'DATA - Follow-Up'!F194)</f>
        <v/>
      </c>
      <c r="G194" s="178" t="str">
        <f>IF('DATA - Follow-Up'!G194="Yes",1,IF('DATA - Follow-Up'!G194="No",2,IF('DATA - Follow-Up'!G194="Not Sure",3, "")))</f>
        <v/>
      </c>
      <c r="H194" s="178" t="str">
        <f>IF('DATA - Follow-Up'!H194="","",INDEX(Codes,MATCH('DATA - Follow-Up'!H194,Modes,0)))</f>
        <v/>
      </c>
      <c r="I194" s="275"/>
      <c r="J194" s="178" t="str">
        <f>IF('DATA - Follow-Up'!J194="","",INDEX(Codes,MATCH('DATA - Follow-Up'!J194,Modes,0)))</f>
        <v/>
      </c>
      <c r="K194" s="178"/>
      <c r="L194" s="178" t="str">
        <f>IF('DATA - Follow-Up'!L194=0,"",IF('DATA - Follow-Up'!L194="","",'DATA - Follow-Up'!L194))</f>
        <v/>
      </c>
      <c r="M194" s="178" t="str">
        <f>IF('DATA - Follow-Up'!M194="Yes",1,IF('DATA - Follow-Up'!M194="No",2, ""))</f>
        <v/>
      </c>
      <c r="N194" s="178" t="str">
        <f>IF('DATA - Follow-Up'!N194="Yes",1,IF('DATA - Follow-Up'!N194="No",2,""))</f>
        <v/>
      </c>
      <c r="O194" s="178" t="str">
        <f>IF('DATA - Follow-Up'!O194="Relaxed",1,IF('DATA - Follow-Up'!O194="Rushed",2,IF('DATA - Follow-Up'!O194="Happy",3,IF('DATA - Follow-Up'!O194="Frustrated",4,IF('DATA - Follow-Up'!O194="Other (please specify)",5,IF('DATA - Follow-Up'!O194="Other",5,""))))))</f>
        <v/>
      </c>
      <c r="P194" s="178"/>
      <c r="Q194" s="178" t="str">
        <f>IF('DATA - Follow-Up'!Q194="","",'DATA - Follow-Up'!Q194)</f>
        <v/>
      </c>
      <c r="R194" s="178" t="str">
        <f>IF('DATA - Follow-Up'!R194="Boy",1,IF('DATA - Follow-Up'!R194="Girl",2, ""))</f>
        <v/>
      </c>
      <c r="S194" s="178" t="str">
        <f>IF('DATA - Follow-Up'!Q194="","", 'DATA - Follow-Up'!S194)</f>
        <v/>
      </c>
      <c r="T194" s="178" t="str">
        <f>IF('DATA - Follow-Up'!T194="Less than 0.5km",1,IF('DATA - Follow-Up'!T194="0.51 to 1.59km",2,IF('DATA - Follow-Up'!T194="1.6 to 3km",3,IF('DATA - Follow-Up'!T194="Over 3km",4,""))))</f>
        <v/>
      </c>
      <c r="U194" s="178" t="str">
        <f>IF('DATA - Follow-Up'!U194="STRONGLY AGREE",1,IF('DATA - Follow-Up'!U194="AGREE",2,IF('DATA - Follow-Up'!U194="DISAGREE",3,IF('DATA - Follow-Up'!U194="STRONGLY DISAGREE",4,""))))</f>
        <v/>
      </c>
      <c r="V194" s="178" t="str">
        <f>IF('DATA - Follow-Up'!V194="Yes",1,IF('DATA - Follow-Up'!V194="No",2,""))</f>
        <v/>
      </c>
      <c r="W194" s="178"/>
      <c r="X194" s="178"/>
      <c r="Y194" s="178"/>
      <c r="Z194" s="178"/>
      <c r="AA194" s="178"/>
      <c r="AB194" s="178"/>
      <c r="AC194" s="178"/>
      <c r="AD194" s="178"/>
      <c r="AE194" s="178"/>
      <c r="AF194" s="178"/>
      <c r="AG194" s="178"/>
      <c r="AH194" s="178"/>
      <c r="AI194" s="178"/>
      <c r="AJ194" s="178"/>
      <c r="AK194" s="178"/>
      <c r="AL194" s="178"/>
      <c r="AM194" s="178"/>
      <c r="AN194" s="178"/>
      <c r="AO194" s="178"/>
      <c r="AP194" s="178"/>
      <c r="AQ194" s="178"/>
      <c r="AR194" s="178" t="str">
        <f>IF('DATA - Follow-Up'!AR194="Relaxed",1,IF('DATA - Follow-Up'!AR194="Rushed",2,IF('DATA - Follow-Up'!AR194="Happy",3,IF('DATA - Follow-Up'!AR194="Tired",4,""))))</f>
        <v/>
      </c>
      <c r="AS194" s="178" t="str">
        <f>IF('DATA - Follow-Up'!AS194="Relaxed",1,IF('DATA - Follow-Up'!AS194="Rushed",2,IF('DATA - Follow-Up'!AS194="Happy",3,IF('DATA - Follow-Up'!AS194="Tired",4,""))))</f>
        <v/>
      </c>
      <c r="AT194" s="178" t="str">
        <f>IF('DATA - Follow-Up'!AT194="less driving",1,IF('DATA - Follow-Up'!AT194="less driving (e.g. more carpooling, walking, cycling, taking public transit, etc.)",1,IF('DATA - Follow-Up'!AT194="not changed",2,IF('DATA - Follow-Up'!AT194="no changed",2,IF('DATA - Follow-Up'!AT194="more driving",3, "")))))</f>
        <v/>
      </c>
      <c r="AU194" s="275"/>
      <c r="AV194" s="275"/>
      <c r="AW194" s="275"/>
      <c r="AX194" s="275"/>
      <c r="AY194" s="275"/>
      <c r="AZ194" s="178" t="str">
        <f>IF('DATA - Follow-Up'!AZ194="less driving",1,IF('DATA - Follow-Up'!AZ194="less driving (e.g. more carpooling, walking, cycling, taking public transit, etc.)",1,IF('DATA - Follow-Up'!AZ194="not changed",2,IF('DATA - Follow-Up'!AZ194="more driving",3,""))))</f>
        <v/>
      </c>
      <c r="BA194" s="178"/>
      <c r="BB194" s="178"/>
      <c r="BC194" s="178"/>
      <c r="BD194" s="178"/>
      <c r="BE194" s="178"/>
      <c r="BF194" s="178" t="str">
        <f>IF('DATA - Follow-Up'!BF194="decreased",1,IF('DATA - Follow-Up'!BF194="not changed",2,IF('DATA - Follow-Up'!BF194="increased",3, "")))</f>
        <v/>
      </c>
      <c r="BG194" s="178"/>
      <c r="BH194" s="178"/>
      <c r="BI194" s="178"/>
      <c r="BJ194" s="178"/>
      <c r="BK194" s="178"/>
      <c r="BL194" s="178"/>
      <c r="BM194" s="178"/>
      <c r="BN194" s="178"/>
      <c r="BO194" s="178"/>
      <c r="BP194" s="178"/>
      <c r="BQ194" s="312" t="str">
        <f>IF('DATA - Follow-Up'!BQ194="Yes",1,IF('DATA - Follow-Up'!BQ194="No",2, ""))</f>
        <v/>
      </c>
      <c r="BR194" s="273"/>
      <c r="BS194" s="180"/>
      <c r="BT194" s="180"/>
    </row>
    <row r="195" spans="1:72" s="132" customFormat="1" ht="15" x14ac:dyDescent="0.3">
      <c r="A195" s="148"/>
      <c r="B195" s="149"/>
      <c r="C195" s="236" t="str">
        <f t="shared" si="2"/>
        <v/>
      </c>
      <c r="D195" s="178" t="str">
        <f>IF('DATA - Follow-Up'!D195="","",'DATA - Follow-Up'!D195)</f>
        <v/>
      </c>
      <c r="E195" s="178" t="str">
        <f>IF('DATA - Follow-Up'!E195="","",'DATA - Follow-Up'!E195)</f>
        <v/>
      </c>
      <c r="F195" s="178" t="str">
        <f>IF('DATA - Follow-Up'!F195="","",'DATA - Follow-Up'!F195)</f>
        <v/>
      </c>
      <c r="G195" s="178" t="str">
        <f>IF('DATA - Follow-Up'!G195="Yes",1,IF('DATA - Follow-Up'!G195="No",2,IF('DATA - Follow-Up'!G195="Not Sure",3, "")))</f>
        <v/>
      </c>
      <c r="H195" s="178" t="str">
        <f>IF('DATA - Follow-Up'!H195="","",INDEX(Codes,MATCH('DATA - Follow-Up'!H195,Modes,0)))</f>
        <v/>
      </c>
      <c r="I195" s="275"/>
      <c r="J195" s="178" t="str">
        <f>IF('DATA - Follow-Up'!J195="","",INDEX(Codes,MATCH('DATA - Follow-Up'!J195,Modes,0)))</f>
        <v/>
      </c>
      <c r="K195" s="178"/>
      <c r="L195" s="178" t="str">
        <f>IF('DATA - Follow-Up'!L195=0,"",IF('DATA - Follow-Up'!L195="","",'DATA - Follow-Up'!L195))</f>
        <v/>
      </c>
      <c r="M195" s="178" t="str">
        <f>IF('DATA - Follow-Up'!M195="Yes",1,IF('DATA - Follow-Up'!M195="No",2, ""))</f>
        <v/>
      </c>
      <c r="N195" s="178" t="str">
        <f>IF('DATA - Follow-Up'!N195="Yes",1,IF('DATA - Follow-Up'!N195="No",2,""))</f>
        <v/>
      </c>
      <c r="O195" s="178" t="str">
        <f>IF('DATA - Follow-Up'!O195="Relaxed",1,IF('DATA - Follow-Up'!O195="Rushed",2,IF('DATA - Follow-Up'!O195="Happy",3,IF('DATA - Follow-Up'!O195="Frustrated",4,IF('DATA - Follow-Up'!O195="Other (please specify)",5,IF('DATA - Follow-Up'!O195="Other",5,""))))))</f>
        <v/>
      </c>
      <c r="P195" s="178"/>
      <c r="Q195" s="178" t="str">
        <f>IF('DATA - Follow-Up'!Q195="","",'DATA - Follow-Up'!Q195)</f>
        <v/>
      </c>
      <c r="R195" s="178" t="str">
        <f>IF('DATA - Follow-Up'!R195="Boy",1,IF('DATA - Follow-Up'!R195="Girl",2, ""))</f>
        <v/>
      </c>
      <c r="S195" s="178" t="str">
        <f>IF('DATA - Follow-Up'!Q195="","", 'DATA - Follow-Up'!S195)</f>
        <v/>
      </c>
      <c r="T195" s="178" t="str">
        <f>IF('DATA - Follow-Up'!T195="Less than 0.5km",1,IF('DATA - Follow-Up'!T195="0.51 to 1.59km",2,IF('DATA - Follow-Up'!T195="1.6 to 3km",3,IF('DATA - Follow-Up'!T195="Over 3km",4,""))))</f>
        <v/>
      </c>
      <c r="U195" s="178" t="str">
        <f>IF('DATA - Follow-Up'!U195="STRONGLY AGREE",1,IF('DATA - Follow-Up'!U195="AGREE",2,IF('DATA - Follow-Up'!U195="DISAGREE",3,IF('DATA - Follow-Up'!U195="STRONGLY DISAGREE",4,""))))</f>
        <v/>
      </c>
      <c r="V195" s="178" t="str">
        <f>IF('DATA - Follow-Up'!V195="Yes",1,IF('DATA - Follow-Up'!V195="No",2,""))</f>
        <v/>
      </c>
      <c r="W195" s="178"/>
      <c r="X195" s="178"/>
      <c r="Y195" s="178"/>
      <c r="Z195" s="178"/>
      <c r="AA195" s="178"/>
      <c r="AB195" s="178"/>
      <c r="AC195" s="178"/>
      <c r="AD195" s="178"/>
      <c r="AE195" s="178"/>
      <c r="AF195" s="178"/>
      <c r="AG195" s="178"/>
      <c r="AH195" s="178"/>
      <c r="AI195" s="178"/>
      <c r="AJ195" s="178"/>
      <c r="AK195" s="178"/>
      <c r="AL195" s="178"/>
      <c r="AM195" s="178"/>
      <c r="AN195" s="178"/>
      <c r="AO195" s="178"/>
      <c r="AP195" s="178"/>
      <c r="AQ195" s="178"/>
      <c r="AR195" s="178" t="str">
        <f>IF('DATA - Follow-Up'!AR195="Relaxed",1,IF('DATA - Follow-Up'!AR195="Rushed",2,IF('DATA - Follow-Up'!AR195="Happy",3,IF('DATA - Follow-Up'!AR195="Tired",4,""))))</f>
        <v/>
      </c>
      <c r="AS195" s="178" t="str">
        <f>IF('DATA - Follow-Up'!AS195="Relaxed",1,IF('DATA - Follow-Up'!AS195="Rushed",2,IF('DATA - Follow-Up'!AS195="Happy",3,IF('DATA - Follow-Up'!AS195="Tired",4,""))))</f>
        <v/>
      </c>
      <c r="AT195" s="178" t="str">
        <f>IF('DATA - Follow-Up'!AT195="less driving",1,IF('DATA - Follow-Up'!AT195="less driving (e.g. more carpooling, walking, cycling, taking public transit, etc.)",1,IF('DATA - Follow-Up'!AT195="not changed",2,IF('DATA - Follow-Up'!AT195="no changed",2,IF('DATA - Follow-Up'!AT195="more driving",3, "")))))</f>
        <v/>
      </c>
      <c r="AU195" s="275"/>
      <c r="AV195" s="275"/>
      <c r="AW195" s="275"/>
      <c r="AX195" s="275"/>
      <c r="AY195" s="275"/>
      <c r="AZ195" s="178" t="str">
        <f>IF('DATA - Follow-Up'!AZ195="less driving",1,IF('DATA - Follow-Up'!AZ195="less driving (e.g. more carpooling, walking, cycling, taking public transit, etc.)",1,IF('DATA - Follow-Up'!AZ195="not changed",2,IF('DATA - Follow-Up'!AZ195="more driving",3,""))))</f>
        <v/>
      </c>
      <c r="BA195" s="178"/>
      <c r="BB195" s="178"/>
      <c r="BC195" s="178"/>
      <c r="BD195" s="178"/>
      <c r="BE195" s="178"/>
      <c r="BF195" s="178" t="str">
        <f>IF('DATA - Follow-Up'!BF195="decreased",1,IF('DATA - Follow-Up'!BF195="not changed",2,IF('DATA - Follow-Up'!BF195="increased",3, "")))</f>
        <v/>
      </c>
      <c r="BG195" s="178"/>
      <c r="BH195" s="178"/>
      <c r="BI195" s="178"/>
      <c r="BJ195" s="178"/>
      <c r="BK195" s="178"/>
      <c r="BL195" s="178"/>
      <c r="BM195" s="178"/>
      <c r="BN195" s="178"/>
      <c r="BO195" s="178"/>
      <c r="BP195" s="178"/>
      <c r="BQ195" s="312" t="str">
        <f>IF('DATA - Follow-Up'!BQ195="Yes",1,IF('DATA - Follow-Up'!BQ195="No",2, ""))</f>
        <v/>
      </c>
      <c r="BR195" s="273"/>
      <c r="BS195" s="180"/>
      <c r="BT195" s="180"/>
    </row>
    <row r="196" spans="1:72" s="132" customFormat="1" ht="15" x14ac:dyDescent="0.3">
      <c r="A196" s="148"/>
      <c r="B196" s="149"/>
      <c r="C196" s="236" t="str">
        <f t="shared" si="2"/>
        <v/>
      </c>
      <c r="D196" s="178" t="str">
        <f>IF('DATA - Follow-Up'!D196="","",'DATA - Follow-Up'!D196)</f>
        <v/>
      </c>
      <c r="E196" s="178" t="str">
        <f>IF('DATA - Follow-Up'!E196="","",'DATA - Follow-Up'!E196)</f>
        <v/>
      </c>
      <c r="F196" s="178" t="str">
        <f>IF('DATA - Follow-Up'!F196="","",'DATA - Follow-Up'!F196)</f>
        <v/>
      </c>
      <c r="G196" s="178" t="str">
        <f>IF('DATA - Follow-Up'!G196="Yes",1,IF('DATA - Follow-Up'!G196="No",2,IF('DATA - Follow-Up'!G196="Not Sure",3, "")))</f>
        <v/>
      </c>
      <c r="H196" s="178" t="str">
        <f>IF('DATA - Follow-Up'!H196="","",INDEX(Codes,MATCH('DATA - Follow-Up'!H196,Modes,0)))</f>
        <v/>
      </c>
      <c r="I196" s="275"/>
      <c r="J196" s="178" t="str">
        <f>IF('DATA - Follow-Up'!J196="","",INDEX(Codes,MATCH('DATA - Follow-Up'!J196,Modes,0)))</f>
        <v/>
      </c>
      <c r="K196" s="178"/>
      <c r="L196" s="178" t="str">
        <f>IF('DATA - Follow-Up'!L196=0,"",IF('DATA - Follow-Up'!L196="","",'DATA - Follow-Up'!L196))</f>
        <v/>
      </c>
      <c r="M196" s="178" t="str">
        <f>IF('DATA - Follow-Up'!M196="Yes",1,IF('DATA - Follow-Up'!M196="No",2, ""))</f>
        <v/>
      </c>
      <c r="N196" s="178" t="str">
        <f>IF('DATA - Follow-Up'!N196="Yes",1,IF('DATA - Follow-Up'!N196="No",2,""))</f>
        <v/>
      </c>
      <c r="O196" s="178" t="str">
        <f>IF('DATA - Follow-Up'!O196="Relaxed",1,IF('DATA - Follow-Up'!O196="Rushed",2,IF('DATA - Follow-Up'!O196="Happy",3,IF('DATA - Follow-Up'!O196="Frustrated",4,IF('DATA - Follow-Up'!O196="Other (please specify)",5,IF('DATA - Follow-Up'!O196="Other",5,""))))))</f>
        <v/>
      </c>
      <c r="P196" s="178"/>
      <c r="Q196" s="178" t="str">
        <f>IF('DATA - Follow-Up'!Q196="","",'DATA - Follow-Up'!Q196)</f>
        <v/>
      </c>
      <c r="R196" s="178" t="str">
        <f>IF('DATA - Follow-Up'!R196="Boy",1,IF('DATA - Follow-Up'!R196="Girl",2, ""))</f>
        <v/>
      </c>
      <c r="S196" s="178" t="str">
        <f>IF('DATA - Follow-Up'!Q196="","", 'DATA - Follow-Up'!S196)</f>
        <v/>
      </c>
      <c r="T196" s="178" t="str">
        <f>IF('DATA - Follow-Up'!T196="Less than 0.5km",1,IF('DATA - Follow-Up'!T196="0.51 to 1.59km",2,IF('DATA - Follow-Up'!T196="1.6 to 3km",3,IF('DATA - Follow-Up'!T196="Over 3km",4,""))))</f>
        <v/>
      </c>
      <c r="U196" s="178" t="str">
        <f>IF('DATA - Follow-Up'!U196="STRONGLY AGREE",1,IF('DATA - Follow-Up'!U196="AGREE",2,IF('DATA - Follow-Up'!U196="DISAGREE",3,IF('DATA - Follow-Up'!U196="STRONGLY DISAGREE",4,""))))</f>
        <v/>
      </c>
      <c r="V196" s="178" t="str">
        <f>IF('DATA - Follow-Up'!V196="Yes",1,IF('DATA - Follow-Up'!V196="No",2,""))</f>
        <v/>
      </c>
      <c r="W196" s="178"/>
      <c r="X196" s="178"/>
      <c r="Y196" s="178"/>
      <c r="Z196" s="178"/>
      <c r="AA196" s="178"/>
      <c r="AB196" s="178"/>
      <c r="AC196" s="178"/>
      <c r="AD196" s="178"/>
      <c r="AE196" s="178"/>
      <c r="AF196" s="178"/>
      <c r="AG196" s="178"/>
      <c r="AH196" s="178"/>
      <c r="AI196" s="178"/>
      <c r="AJ196" s="178"/>
      <c r="AK196" s="178"/>
      <c r="AL196" s="178"/>
      <c r="AM196" s="178"/>
      <c r="AN196" s="178"/>
      <c r="AO196" s="178"/>
      <c r="AP196" s="178"/>
      <c r="AQ196" s="178"/>
      <c r="AR196" s="178" t="str">
        <f>IF('DATA - Follow-Up'!AR196="Relaxed",1,IF('DATA - Follow-Up'!AR196="Rushed",2,IF('DATA - Follow-Up'!AR196="Happy",3,IF('DATA - Follow-Up'!AR196="Tired",4,""))))</f>
        <v/>
      </c>
      <c r="AS196" s="178" t="str">
        <f>IF('DATA - Follow-Up'!AS196="Relaxed",1,IF('DATA - Follow-Up'!AS196="Rushed",2,IF('DATA - Follow-Up'!AS196="Happy",3,IF('DATA - Follow-Up'!AS196="Tired",4,""))))</f>
        <v/>
      </c>
      <c r="AT196" s="178" t="str">
        <f>IF('DATA - Follow-Up'!AT196="less driving",1,IF('DATA - Follow-Up'!AT196="less driving (e.g. more carpooling, walking, cycling, taking public transit, etc.)",1,IF('DATA - Follow-Up'!AT196="not changed",2,IF('DATA - Follow-Up'!AT196="no changed",2,IF('DATA - Follow-Up'!AT196="more driving",3, "")))))</f>
        <v/>
      </c>
      <c r="AU196" s="275"/>
      <c r="AV196" s="275"/>
      <c r="AW196" s="275"/>
      <c r="AX196" s="275"/>
      <c r="AY196" s="275"/>
      <c r="AZ196" s="178" t="str">
        <f>IF('DATA - Follow-Up'!AZ196="less driving",1,IF('DATA - Follow-Up'!AZ196="less driving (e.g. more carpooling, walking, cycling, taking public transit, etc.)",1,IF('DATA - Follow-Up'!AZ196="not changed",2,IF('DATA - Follow-Up'!AZ196="more driving",3,""))))</f>
        <v/>
      </c>
      <c r="BA196" s="178"/>
      <c r="BB196" s="178"/>
      <c r="BC196" s="178"/>
      <c r="BD196" s="178"/>
      <c r="BE196" s="178"/>
      <c r="BF196" s="178" t="str">
        <f>IF('DATA - Follow-Up'!BF196="decreased",1,IF('DATA - Follow-Up'!BF196="not changed",2,IF('DATA - Follow-Up'!BF196="increased",3, "")))</f>
        <v/>
      </c>
      <c r="BG196" s="178"/>
      <c r="BH196" s="178"/>
      <c r="BI196" s="178"/>
      <c r="BJ196" s="178"/>
      <c r="BK196" s="178"/>
      <c r="BL196" s="178"/>
      <c r="BM196" s="178"/>
      <c r="BN196" s="178"/>
      <c r="BO196" s="178"/>
      <c r="BP196" s="178"/>
      <c r="BQ196" s="312" t="str">
        <f>IF('DATA - Follow-Up'!BQ196="Yes",1,IF('DATA - Follow-Up'!BQ196="No",2, ""))</f>
        <v/>
      </c>
      <c r="BR196" s="273"/>
      <c r="BS196" s="180"/>
      <c r="BT196" s="180"/>
    </row>
    <row r="197" spans="1:72" s="132" customFormat="1" ht="15" x14ac:dyDescent="0.3">
      <c r="A197" s="148"/>
      <c r="B197" s="149"/>
      <c r="C197" s="236" t="str">
        <f t="shared" ref="C197:C260" si="3">IF(D197="","",C196+1)</f>
        <v/>
      </c>
      <c r="D197" s="178" t="str">
        <f>IF('DATA - Follow-Up'!D197="","",'DATA - Follow-Up'!D197)</f>
        <v/>
      </c>
      <c r="E197" s="178" t="str">
        <f>IF('DATA - Follow-Up'!E197="","",'DATA - Follow-Up'!E197)</f>
        <v/>
      </c>
      <c r="F197" s="178" t="str">
        <f>IF('DATA - Follow-Up'!F197="","",'DATA - Follow-Up'!F197)</f>
        <v/>
      </c>
      <c r="G197" s="178" t="str">
        <f>IF('DATA - Follow-Up'!G197="Yes",1,IF('DATA - Follow-Up'!G197="No",2,IF('DATA - Follow-Up'!G197="Not Sure",3, "")))</f>
        <v/>
      </c>
      <c r="H197" s="178" t="str">
        <f>IF('DATA - Follow-Up'!H197="","",INDEX(Codes,MATCH('DATA - Follow-Up'!H197,Modes,0)))</f>
        <v/>
      </c>
      <c r="I197" s="275"/>
      <c r="J197" s="178" t="str">
        <f>IF('DATA - Follow-Up'!J197="","",INDEX(Codes,MATCH('DATA - Follow-Up'!J197,Modes,0)))</f>
        <v/>
      </c>
      <c r="K197" s="178"/>
      <c r="L197" s="178" t="str">
        <f>IF('DATA - Follow-Up'!L197=0,"",IF('DATA - Follow-Up'!L197="","",'DATA - Follow-Up'!L197))</f>
        <v/>
      </c>
      <c r="M197" s="178" t="str">
        <f>IF('DATA - Follow-Up'!M197="Yes",1,IF('DATA - Follow-Up'!M197="No",2, ""))</f>
        <v/>
      </c>
      <c r="N197" s="178" t="str">
        <f>IF('DATA - Follow-Up'!N197="Yes",1,IF('DATA - Follow-Up'!N197="No",2,""))</f>
        <v/>
      </c>
      <c r="O197" s="178" t="str">
        <f>IF('DATA - Follow-Up'!O197="Relaxed",1,IF('DATA - Follow-Up'!O197="Rushed",2,IF('DATA - Follow-Up'!O197="Happy",3,IF('DATA - Follow-Up'!O197="Frustrated",4,IF('DATA - Follow-Up'!O197="Other (please specify)",5,IF('DATA - Follow-Up'!O197="Other",5,""))))))</f>
        <v/>
      </c>
      <c r="P197" s="178"/>
      <c r="Q197" s="178" t="str">
        <f>IF('DATA - Follow-Up'!Q197="","",'DATA - Follow-Up'!Q197)</f>
        <v/>
      </c>
      <c r="R197" s="178" t="str">
        <f>IF('DATA - Follow-Up'!R197="Boy",1,IF('DATA - Follow-Up'!R197="Girl",2, ""))</f>
        <v/>
      </c>
      <c r="S197" s="178" t="str">
        <f>IF('DATA - Follow-Up'!Q197="","", 'DATA - Follow-Up'!S197)</f>
        <v/>
      </c>
      <c r="T197" s="178" t="str">
        <f>IF('DATA - Follow-Up'!T197="Less than 0.5km",1,IF('DATA - Follow-Up'!T197="0.51 to 1.59km",2,IF('DATA - Follow-Up'!T197="1.6 to 3km",3,IF('DATA - Follow-Up'!T197="Over 3km",4,""))))</f>
        <v/>
      </c>
      <c r="U197" s="178" t="str">
        <f>IF('DATA - Follow-Up'!U197="STRONGLY AGREE",1,IF('DATA - Follow-Up'!U197="AGREE",2,IF('DATA - Follow-Up'!U197="DISAGREE",3,IF('DATA - Follow-Up'!U197="STRONGLY DISAGREE",4,""))))</f>
        <v/>
      </c>
      <c r="V197" s="178" t="str">
        <f>IF('DATA - Follow-Up'!V197="Yes",1,IF('DATA - Follow-Up'!V197="No",2,""))</f>
        <v/>
      </c>
      <c r="W197" s="178"/>
      <c r="X197" s="178"/>
      <c r="Y197" s="178"/>
      <c r="Z197" s="178"/>
      <c r="AA197" s="178"/>
      <c r="AB197" s="178"/>
      <c r="AC197" s="178"/>
      <c r="AD197" s="178"/>
      <c r="AE197" s="178"/>
      <c r="AF197" s="178"/>
      <c r="AG197" s="178"/>
      <c r="AH197" s="178"/>
      <c r="AI197" s="178"/>
      <c r="AJ197" s="178"/>
      <c r="AK197" s="178"/>
      <c r="AL197" s="178"/>
      <c r="AM197" s="178"/>
      <c r="AN197" s="178"/>
      <c r="AO197" s="178"/>
      <c r="AP197" s="178"/>
      <c r="AQ197" s="178"/>
      <c r="AR197" s="178" t="str">
        <f>IF('DATA - Follow-Up'!AR197="Relaxed",1,IF('DATA - Follow-Up'!AR197="Rushed",2,IF('DATA - Follow-Up'!AR197="Happy",3,IF('DATA - Follow-Up'!AR197="Tired",4,""))))</f>
        <v/>
      </c>
      <c r="AS197" s="178" t="str">
        <f>IF('DATA - Follow-Up'!AS197="Relaxed",1,IF('DATA - Follow-Up'!AS197="Rushed",2,IF('DATA - Follow-Up'!AS197="Happy",3,IF('DATA - Follow-Up'!AS197="Tired",4,""))))</f>
        <v/>
      </c>
      <c r="AT197" s="178" t="str">
        <f>IF('DATA - Follow-Up'!AT197="less driving",1,IF('DATA - Follow-Up'!AT197="less driving (e.g. more carpooling, walking, cycling, taking public transit, etc.)",1,IF('DATA - Follow-Up'!AT197="not changed",2,IF('DATA - Follow-Up'!AT197="no changed",2,IF('DATA - Follow-Up'!AT197="more driving",3, "")))))</f>
        <v/>
      </c>
      <c r="AU197" s="275"/>
      <c r="AV197" s="275"/>
      <c r="AW197" s="275"/>
      <c r="AX197" s="275"/>
      <c r="AY197" s="275"/>
      <c r="AZ197" s="178" t="str">
        <f>IF('DATA - Follow-Up'!AZ197="less driving",1,IF('DATA - Follow-Up'!AZ197="less driving (e.g. more carpooling, walking, cycling, taking public transit, etc.)",1,IF('DATA - Follow-Up'!AZ197="not changed",2,IF('DATA - Follow-Up'!AZ197="more driving",3,""))))</f>
        <v/>
      </c>
      <c r="BA197" s="178"/>
      <c r="BB197" s="178"/>
      <c r="BC197" s="178"/>
      <c r="BD197" s="178"/>
      <c r="BE197" s="178"/>
      <c r="BF197" s="178" t="str">
        <f>IF('DATA - Follow-Up'!BF197="decreased",1,IF('DATA - Follow-Up'!BF197="not changed",2,IF('DATA - Follow-Up'!BF197="increased",3, "")))</f>
        <v/>
      </c>
      <c r="BG197" s="178"/>
      <c r="BH197" s="178"/>
      <c r="BI197" s="178"/>
      <c r="BJ197" s="178"/>
      <c r="BK197" s="178"/>
      <c r="BL197" s="178"/>
      <c r="BM197" s="178"/>
      <c r="BN197" s="178"/>
      <c r="BO197" s="178"/>
      <c r="BP197" s="178"/>
      <c r="BQ197" s="312" t="str">
        <f>IF('DATA - Follow-Up'!BQ197="Yes",1,IF('DATA - Follow-Up'!BQ197="No",2, ""))</f>
        <v/>
      </c>
      <c r="BR197" s="273"/>
      <c r="BS197" s="180"/>
      <c r="BT197" s="180"/>
    </row>
    <row r="198" spans="1:72" s="132" customFormat="1" ht="15" x14ac:dyDescent="0.3">
      <c r="A198" s="148"/>
      <c r="B198" s="149"/>
      <c r="C198" s="236" t="str">
        <f t="shared" si="3"/>
        <v/>
      </c>
      <c r="D198" s="178" t="str">
        <f>IF('DATA - Follow-Up'!D198="","",'DATA - Follow-Up'!D198)</f>
        <v/>
      </c>
      <c r="E198" s="178" t="str">
        <f>IF('DATA - Follow-Up'!E198="","",'DATA - Follow-Up'!E198)</f>
        <v/>
      </c>
      <c r="F198" s="178" t="str">
        <f>IF('DATA - Follow-Up'!F198="","",'DATA - Follow-Up'!F198)</f>
        <v/>
      </c>
      <c r="G198" s="178" t="str">
        <f>IF('DATA - Follow-Up'!G198="Yes",1,IF('DATA - Follow-Up'!G198="No",2,IF('DATA - Follow-Up'!G198="Not Sure",3, "")))</f>
        <v/>
      </c>
      <c r="H198" s="178" t="str">
        <f>IF('DATA - Follow-Up'!H198="","",INDEX(Codes,MATCH('DATA - Follow-Up'!H198,Modes,0)))</f>
        <v/>
      </c>
      <c r="I198" s="275"/>
      <c r="J198" s="178" t="str">
        <f>IF('DATA - Follow-Up'!J198="","",INDEX(Codes,MATCH('DATA - Follow-Up'!J198,Modes,0)))</f>
        <v/>
      </c>
      <c r="K198" s="178"/>
      <c r="L198" s="178" t="str">
        <f>IF('DATA - Follow-Up'!L198=0,"",IF('DATA - Follow-Up'!L198="","",'DATA - Follow-Up'!L198))</f>
        <v/>
      </c>
      <c r="M198" s="178" t="str">
        <f>IF('DATA - Follow-Up'!M198="Yes",1,IF('DATA - Follow-Up'!M198="No",2, ""))</f>
        <v/>
      </c>
      <c r="N198" s="178" t="str">
        <f>IF('DATA - Follow-Up'!N198="Yes",1,IF('DATA - Follow-Up'!N198="No",2,""))</f>
        <v/>
      </c>
      <c r="O198" s="178" t="str">
        <f>IF('DATA - Follow-Up'!O198="Relaxed",1,IF('DATA - Follow-Up'!O198="Rushed",2,IF('DATA - Follow-Up'!O198="Happy",3,IF('DATA - Follow-Up'!O198="Frustrated",4,IF('DATA - Follow-Up'!O198="Other (please specify)",5,IF('DATA - Follow-Up'!O198="Other",5,""))))))</f>
        <v/>
      </c>
      <c r="P198" s="178"/>
      <c r="Q198" s="178" t="str">
        <f>IF('DATA - Follow-Up'!Q198="","",'DATA - Follow-Up'!Q198)</f>
        <v/>
      </c>
      <c r="R198" s="178" t="str">
        <f>IF('DATA - Follow-Up'!R198="Boy",1,IF('DATA - Follow-Up'!R198="Girl",2, ""))</f>
        <v/>
      </c>
      <c r="S198" s="178" t="str">
        <f>IF('DATA - Follow-Up'!Q198="","", 'DATA - Follow-Up'!S198)</f>
        <v/>
      </c>
      <c r="T198" s="178" t="str">
        <f>IF('DATA - Follow-Up'!T198="Less than 0.5km",1,IF('DATA - Follow-Up'!T198="0.51 to 1.59km",2,IF('DATA - Follow-Up'!T198="1.6 to 3km",3,IF('DATA - Follow-Up'!T198="Over 3km",4,""))))</f>
        <v/>
      </c>
      <c r="U198" s="178" t="str">
        <f>IF('DATA - Follow-Up'!U198="STRONGLY AGREE",1,IF('DATA - Follow-Up'!U198="AGREE",2,IF('DATA - Follow-Up'!U198="DISAGREE",3,IF('DATA - Follow-Up'!U198="STRONGLY DISAGREE",4,""))))</f>
        <v/>
      </c>
      <c r="V198" s="178" t="str">
        <f>IF('DATA - Follow-Up'!V198="Yes",1,IF('DATA - Follow-Up'!V198="No",2,""))</f>
        <v/>
      </c>
      <c r="W198" s="178"/>
      <c r="X198" s="178"/>
      <c r="Y198" s="178"/>
      <c r="Z198" s="178"/>
      <c r="AA198" s="178"/>
      <c r="AB198" s="178"/>
      <c r="AC198" s="178"/>
      <c r="AD198" s="178"/>
      <c r="AE198" s="178"/>
      <c r="AF198" s="178"/>
      <c r="AG198" s="178"/>
      <c r="AH198" s="178"/>
      <c r="AI198" s="178"/>
      <c r="AJ198" s="178"/>
      <c r="AK198" s="178"/>
      <c r="AL198" s="178"/>
      <c r="AM198" s="178"/>
      <c r="AN198" s="178"/>
      <c r="AO198" s="178"/>
      <c r="AP198" s="178"/>
      <c r="AQ198" s="178"/>
      <c r="AR198" s="178" t="str">
        <f>IF('DATA - Follow-Up'!AR198="Relaxed",1,IF('DATA - Follow-Up'!AR198="Rushed",2,IF('DATA - Follow-Up'!AR198="Happy",3,IF('DATA - Follow-Up'!AR198="Tired",4,""))))</f>
        <v/>
      </c>
      <c r="AS198" s="178" t="str">
        <f>IF('DATA - Follow-Up'!AS198="Relaxed",1,IF('DATA - Follow-Up'!AS198="Rushed",2,IF('DATA - Follow-Up'!AS198="Happy",3,IF('DATA - Follow-Up'!AS198="Tired",4,""))))</f>
        <v/>
      </c>
      <c r="AT198" s="178" t="str">
        <f>IF('DATA - Follow-Up'!AT198="less driving",1,IF('DATA - Follow-Up'!AT198="less driving (e.g. more carpooling, walking, cycling, taking public transit, etc.)",1,IF('DATA - Follow-Up'!AT198="not changed",2,IF('DATA - Follow-Up'!AT198="no changed",2,IF('DATA - Follow-Up'!AT198="more driving",3, "")))))</f>
        <v/>
      </c>
      <c r="AU198" s="275"/>
      <c r="AV198" s="275"/>
      <c r="AW198" s="275"/>
      <c r="AX198" s="275"/>
      <c r="AY198" s="275"/>
      <c r="AZ198" s="178" t="str">
        <f>IF('DATA - Follow-Up'!AZ198="less driving",1,IF('DATA - Follow-Up'!AZ198="less driving (e.g. more carpooling, walking, cycling, taking public transit, etc.)",1,IF('DATA - Follow-Up'!AZ198="not changed",2,IF('DATA - Follow-Up'!AZ198="more driving",3,""))))</f>
        <v/>
      </c>
      <c r="BA198" s="178"/>
      <c r="BB198" s="178"/>
      <c r="BC198" s="178"/>
      <c r="BD198" s="178"/>
      <c r="BE198" s="178"/>
      <c r="BF198" s="178" t="str">
        <f>IF('DATA - Follow-Up'!BF198="decreased",1,IF('DATA - Follow-Up'!BF198="not changed",2,IF('DATA - Follow-Up'!BF198="increased",3, "")))</f>
        <v/>
      </c>
      <c r="BG198" s="178"/>
      <c r="BH198" s="178"/>
      <c r="BI198" s="178"/>
      <c r="BJ198" s="178"/>
      <c r="BK198" s="178"/>
      <c r="BL198" s="178"/>
      <c r="BM198" s="178"/>
      <c r="BN198" s="178"/>
      <c r="BO198" s="178"/>
      <c r="BP198" s="178"/>
      <c r="BQ198" s="312" t="str">
        <f>IF('DATA - Follow-Up'!BQ198="Yes",1,IF('DATA - Follow-Up'!BQ198="No",2, ""))</f>
        <v/>
      </c>
      <c r="BR198" s="273"/>
      <c r="BS198" s="180"/>
      <c r="BT198" s="180"/>
    </row>
    <row r="199" spans="1:72" s="132" customFormat="1" ht="15" x14ac:dyDescent="0.3">
      <c r="A199" s="148"/>
      <c r="B199" s="149"/>
      <c r="C199" s="236" t="str">
        <f t="shared" si="3"/>
        <v/>
      </c>
      <c r="D199" s="178" t="str">
        <f>IF('DATA - Follow-Up'!D199="","",'DATA - Follow-Up'!D199)</f>
        <v/>
      </c>
      <c r="E199" s="178" t="str">
        <f>IF('DATA - Follow-Up'!E199="","",'DATA - Follow-Up'!E199)</f>
        <v/>
      </c>
      <c r="F199" s="178" t="str">
        <f>IF('DATA - Follow-Up'!F199="","",'DATA - Follow-Up'!F199)</f>
        <v/>
      </c>
      <c r="G199" s="178" t="str">
        <f>IF('DATA - Follow-Up'!G199="Yes",1,IF('DATA - Follow-Up'!G199="No",2,IF('DATA - Follow-Up'!G199="Not Sure",3, "")))</f>
        <v/>
      </c>
      <c r="H199" s="178" t="str">
        <f>IF('DATA - Follow-Up'!H199="","",INDEX(Codes,MATCH('DATA - Follow-Up'!H199,Modes,0)))</f>
        <v/>
      </c>
      <c r="I199" s="275"/>
      <c r="J199" s="178" t="str">
        <f>IF('DATA - Follow-Up'!J199="","",INDEX(Codes,MATCH('DATA - Follow-Up'!J199,Modes,0)))</f>
        <v/>
      </c>
      <c r="K199" s="178"/>
      <c r="L199" s="178" t="str">
        <f>IF('DATA - Follow-Up'!L199=0,"",IF('DATA - Follow-Up'!L199="","",'DATA - Follow-Up'!L199))</f>
        <v/>
      </c>
      <c r="M199" s="178" t="str">
        <f>IF('DATA - Follow-Up'!M199="Yes",1,IF('DATA - Follow-Up'!M199="No",2, ""))</f>
        <v/>
      </c>
      <c r="N199" s="178" t="str">
        <f>IF('DATA - Follow-Up'!N199="Yes",1,IF('DATA - Follow-Up'!N199="No",2,""))</f>
        <v/>
      </c>
      <c r="O199" s="178" t="str">
        <f>IF('DATA - Follow-Up'!O199="Relaxed",1,IF('DATA - Follow-Up'!O199="Rushed",2,IF('DATA - Follow-Up'!O199="Happy",3,IF('DATA - Follow-Up'!O199="Frustrated",4,IF('DATA - Follow-Up'!O199="Other (please specify)",5,IF('DATA - Follow-Up'!O199="Other",5,""))))))</f>
        <v/>
      </c>
      <c r="P199" s="178"/>
      <c r="Q199" s="178" t="str">
        <f>IF('DATA - Follow-Up'!Q199="","",'DATA - Follow-Up'!Q199)</f>
        <v/>
      </c>
      <c r="R199" s="178" t="str">
        <f>IF('DATA - Follow-Up'!R199="Boy",1,IF('DATA - Follow-Up'!R199="Girl",2, ""))</f>
        <v/>
      </c>
      <c r="S199" s="178" t="str">
        <f>IF('DATA - Follow-Up'!Q199="","", 'DATA - Follow-Up'!S199)</f>
        <v/>
      </c>
      <c r="T199" s="178" t="str">
        <f>IF('DATA - Follow-Up'!T199="Less than 0.5km",1,IF('DATA - Follow-Up'!T199="0.51 to 1.59km",2,IF('DATA - Follow-Up'!T199="1.6 to 3km",3,IF('DATA - Follow-Up'!T199="Over 3km",4,""))))</f>
        <v/>
      </c>
      <c r="U199" s="178" t="str">
        <f>IF('DATA - Follow-Up'!U199="STRONGLY AGREE",1,IF('DATA - Follow-Up'!U199="AGREE",2,IF('DATA - Follow-Up'!U199="DISAGREE",3,IF('DATA - Follow-Up'!U199="STRONGLY DISAGREE",4,""))))</f>
        <v/>
      </c>
      <c r="V199" s="178" t="str">
        <f>IF('DATA - Follow-Up'!V199="Yes",1,IF('DATA - Follow-Up'!V199="No",2,""))</f>
        <v/>
      </c>
      <c r="W199" s="178"/>
      <c r="X199" s="178"/>
      <c r="Y199" s="178"/>
      <c r="Z199" s="178"/>
      <c r="AA199" s="178"/>
      <c r="AB199" s="178"/>
      <c r="AC199" s="178"/>
      <c r="AD199" s="178"/>
      <c r="AE199" s="178"/>
      <c r="AF199" s="178"/>
      <c r="AG199" s="178"/>
      <c r="AH199" s="178"/>
      <c r="AI199" s="178"/>
      <c r="AJ199" s="178"/>
      <c r="AK199" s="178"/>
      <c r="AL199" s="178"/>
      <c r="AM199" s="178"/>
      <c r="AN199" s="178"/>
      <c r="AO199" s="178"/>
      <c r="AP199" s="178"/>
      <c r="AQ199" s="178"/>
      <c r="AR199" s="178" t="str">
        <f>IF('DATA - Follow-Up'!AR199="Relaxed",1,IF('DATA - Follow-Up'!AR199="Rushed",2,IF('DATA - Follow-Up'!AR199="Happy",3,IF('DATA - Follow-Up'!AR199="Tired",4,""))))</f>
        <v/>
      </c>
      <c r="AS199" s="178" t="str">
        <f>IF('DATA - Follow-Up'!AS199="Relaxed",1,IF('DATA - Follow-Up'!AS199="Rushed",2,IF('DATA - Follow-Up'!AS199="Happy",3,IF('DATA - Follow-Up'!AS199="Tired",4,""))))</f>
        <v/>
      </c>
      <c r="AT199" s="178" t="str">
        <f>IF('DATA - Follow-Up'!AT199="less driving",1,IF('DATA - Follow-Up'!AT199="less driving (e.g. more carpooling, walking, cycling, taking public transit, etc.)",1,IF('DATA - Follow-Up'!AT199="not changed",2,IF('DATA - Follow-Up'!AT199="no changed",2,IF('DATA - Follow-Up'!AT199="more driving",3, "")))))</f>
        <v/>
      </c>
      <c r="AU199" s="275"/>
      <c r="AV199" s="275"/>
      <c r="AW199" s="275"/>
      <c r="AX199" s="275"/>
      <c r="AY199" s="275"/>
      <c r="AZ199" s="178" t="str">
        <f>IF('DATA - Follow-Up'!AZ199="less driving",1,IF('DATA - Follow-Up'!AZ199="less driving (e.g. more carpooling, walking, cycling, taking public transit, etc.)",1,IF('DATA - Follow-Up'!AZ199="not changed",2,IF('DATA - Follow-Up'!AZ199="more driving",3,""))))</f>
        <v/>
      </c>
      <c r="BA199" s="178"/>
      <c r="BB199" s="178"/>
      <c r="BC199" s="178"/>
      <c r="BD199" s="178"/>
      <c r="BE199" s="178"/>
      <c r="BF199" s="178" t="str">
        <f>IF('DATA - Follow-Up'!BF199="decreased",1,IF('DATA - Follow-Up'!BF199="not changed",2,IF('DATA - Follow-Up'!BF199="increased",3, "")))</f>
        <v/>
      </c>
      <c r="BG199" s="178"/>
      <c r="BH199" s="178"/>
      <c r="BI199" s="178"/>
      <c r="BJ199" s="178"/>
      <c r="BK199" s="178"/>
      <c r="BL199" s="178"/>
      <c r="BM199" s="178"/>
      <c r="BN199" s="178"/>
      <c r="BO199" s="178"/>
      <c r="BP199" s="178"/>
      <c r="BQ199" s="312" t="str">
        <f>IF('DATA - Follow-Up'!BQ199="Yes",1,IF('DATA - Follow-Up'!BQ199="No",2, ""))</f>
        <v/>
      </c>
      <c r="BR199" s="273"/>
      <c r="BS199" s="180"/>
      <c r="BT199" s="180"/>
    </row>
    <row r="200" spans="1:72" s="132" customFormat="1" ht="15" x14ac:dyDescent="0.3">
      <c r="A200" s="148"/>
      <c r="B200" s="149"/>
      <c r="C200" s="236" t="str">
        <f t="shared" si="3"/>
        <v/>
      </c>
      <c r="D200" s="178" t="str">
        <f>IF('DATA - Follow-Up'!D200="","",'DATA - Follow-Up'!D200)</f>
        <v/>
      </c>
      <c r="E200" s="178" t="str">
        <f>IF('DATA - Follow-Up'!E200="","",'DATA - Follow-Up'!E200)</f>
        <v/>
      </c>
      <c r="F200" s="178" t="str">
        <f>IF('DATA - Follow-Up'!F200="","",'DATA - Follow-Up'!F200)</f>
        <v/>
      </c>
      <c r="G200" s="178" t="str">
        <f>IF('DATA - Follow-Up'!G200="Yes",1,IF('DATA - Follow-Up'!G200="No",2,IF('DATA - Follow-Up'!G200="Not Sure",3, "")))</f>
        <v/>
      </c>
      <c r="H200" s="178" t="str">
        <f>IF('DATA - Follow-Up'!H200="","",INDEX(Codes,MATCH('DATA - Follow-Up'!H200,Modes,0)))</f>
        <v/>
      </c>
      <c r="I200" s="275"/>
      <c r="J200" s="178" t="str">
        <f>IF('DATA - Follow-Up'!J200="","",INDEX(Codes,MATCH('DATA - Follow-Up'!J200,Modes,0)))</f>
        <v/>
      </c>
      <c r="K200" s="178"/>
      <c r="L200" s="178" t="str">
        <f>IF('DATA - Follow-Up'!L200=0,"",IF('DATA - Follow-Up'!L200="","",'DATA - Follow-Up'!L200))</f>
        <v/>
      </c>
      <c r="M200" s="178" t="str">
        <f>IF('DATA - Follow-Up'!M200="Yes",1,IF('DATA - Follow-Up'!M200="No",2, ""))</f>
        <v/>
      </c>
      <c r="N200" s="178" t="str">
        <f>IF('DATA - Follow-Up'!N200="Yes",1,IF('DATA - Follow-Up'!N200="No",2,""))</f>
        <v/>
      </c>
      <c r="O200" s="178" t="str">
        <f>IF('DATA - Follow-Up'!O200="Relaxed",1,IF('DATA - Follow-Up'!O200="Rushed",2,IF('DATA - Follow-Up'!O200="Happy",3,IF('DATA - Follow-Up'!O200="Frustrated",4,IF('DATA - Follow-Up'!O200="Other (please specify)",5,IF('DATA - Follow-Up'!O200="Other",5,""))))))</f>
        <v/>
      </c>
      <c r="P200" s="178"/>
      <c r="Q200" s="178" t="str">
        <f>IF('DATA - Follow-Up'!Q200="","",'DATA - Follow-Up'!Q200)</f>
        <v/>
      </c>
      <c r="R200" s="178" t="str">
        <f>IF('DATA - Follow-Up'!R200="Boy",1,IF('DATA - Follow-Up'!R200="Girl",2, ""))</f>
        <v/>
      </c>
      <c r="S200" s="178" t="str">
        <f>IF('DATA - Follow-Up'!Q200="","", 'DATA - Follow-Up'!S200)</f>
        <v/>
      </c>
      <c r="T200" s="178" t="str">
        <f>IF('DATA - Follow-Up'!T200="Less than 0.5km",1,IF('DATA - Follow-Up'!T200="0.51 to 1.59km",2,IF('DATA - Follow-Up'!T200="1.6 to 3km",3,IF('DATA - Follow-Up'!T200="Over 3km",4,""))))</f>
        <v/>
      </c>
      <c r="U200" s="178" t="str">
        <f>IF('DATA - Follow-Up'!U200="STRONGLY AGREE",1,IF('DATA - Follow-Up'!U200="AGREE",2,IF('DATA - Follow-Up'!U200="DISAGREE",3,IF('DATA - Follow-Up'!U200="STRONGLY DISAGREE",4,""))))</f>
        <v/>
      </c>
      <c r="V200" s="178" t="str">
        <f>IF('DATA - Follow-Up'!V200="Yes",1,IF('DATA - Follow-Up'!V200="No",2,""))</f>
        <v/>
      </c>
      <c r="W200" s="178"/>
      <c r="X200" s="178"/>
      <c r="Y200" s="178"/>
      <c r="Z200" s="178"/>
      <c r="AA200" s="178"/>
      <c r="AB200" s="178"/>
      <c r="AC200" s="178"/>
      <c r="AD200" s="178"/>
      <c r="AE200" s="178"/>
      <c r="AF200" s="178"/>
      <c r="AG200" s="178"/>
      <c r="AH200" s="178"/>
      <c r="AI200" s="178"/>
      <c r="AJ200" s="178"/>
      <c r="AK200" s="178"/>
      <c r="AL200" s="178"/>
      <c r="AM200" s="178"/>
      <c r="AN200" s="178"/>
      <c r="AO200" s="178"/>
      <c r="AP200" s="178"/>
      <c r="AQ200" s="178"/>
      <c r="AR200" s="178" t="str">
        <f>IF('DATA - Follow-Up'!AR200="Relaxed",1,IF('DATA - Follow-Up'!AR200="Rushed",2,IF('DATA - Follow-Up'!AR200="Happy",3,IF('DATA - Follow-Up'!AR200="Tired",4,""))))</f>
        <v/>
      </c>
      <c r="AS200" s="178" t="str">
        <f>IF('DATA - Follow-Up'!AS200="Relaxed",1,IF('DATA - Follow-Up'!AS200="Rushed",2,IF('DATA - Follow-Up'!AS200="Happy",3,IF('DATA - Follow-Up'!AS200="Tired",4,""))))</f>
        <v/>
      </c>
      <c r="AT200" s="178" t="str">
        <f>IF('DATA - Follow-Up'!AT200="less driving",1,IF('DATA - Follow-Up'!AT200="less driving (e.g. more carpooling, walking, cycling, taking public transit, etc.)",1,IF('DATA - Follow-Up'!AT200="not changed",2,IF('DATA - Follow-Up'!AT200="no changed",2,IF('DATA - Follow-Up'!AT200="more driving",3, "")))))</f>
        <v/>
      </c>
      <c r="AU200" s="275"/>
      <c r="AV200" s="275"/>
      <c r="AW200" s="275"/>
      <c r="AX200" s="275"/>
      <c r="AY200" s="275"/>
      <c r="AZ200" s="178" t="str">
        <f>IF('DATA - Follow-Up'!AZ200="less driving",1,IF('DATA - Follow-Up'!AZ200="less driving (e.g. more carpooling, walking, cycling, taking public transit, etc.)",1,IF('DATA - Follow-Up'!AZ200="not changed",2,IF('DATA - Follow-Up'!AZ200="more driving",3,""))))</f>
        <v/>
      </c>
      <c r="BA200" s="178"/>
      <c r="BB200" s="178"/>
      <c r="BC200" s="178"/>
      <c r="BD200" s="178"/>
      <c r="BE200" s="178"/>
      <c r="BF200" s="178" t="str">
        <f>IF('DATA - Follow-Up'!BF200="decreased",1,IF('DATA - Follow-Up'!BF200="not changed",2,IF('DATA - Follow-Up'!BF200="increased",3, "")))</f>
        <v/>
      </c>
      <c r="BG200" s="178"/>
      <c r="BH200" s="178"/>
      <c r="BI200" s="178"/>
      <c r="BJ200" s="178"/>
      <c r="BK200" s="178"/>
      <c r="BL200" s="178"/>
      <c r="BM200" s="178"/>
      <c r="BN200" s="178"/>
      <c r="BO200" s="178"/>
      <c r="BP200" s="178"/>
      <c r="BQ200" s="312" t="str">
        <f>IF('DATA - Follow-Up'!BQ200="Yes",1,IF('DATA - Follow-Up'!BQ200="No",2, ""))</f>
        <v/>
      </c>
      <c r="BR200" s="273"/>
      <c r="BS200" s="180"/>
      <c r="BT200" s="180"/>
    </row>
    <row r="201" spans="1:72" s="132" customFormat="1" ht="15" x14ac:dyDescent="0.3">
      <c r="A201" s="148"/>
      <c r="B201" s="149"/>
      <c r="C201" s="236" t="str">
        <f t="shared" si="3"/>
        <v/>
      </c>
      <c r="D201" s="178" t="str">
        <f>IF('DATA - Follow-Up'!D201="","",'DATA - Follow-Up'!D201)</f>
        <v/>
      </c>
      <c r="E201" s="178" t="str">
        <f>IF('DATA - Follow-Up'!E201="","",'DATA - Follow-Up'!E201)</f>
        <v/>
      </c>
      <c r="F201" s="178" t="str">
        <f>IF('DATA - Follow-Up'!F201="","",'DATA - Follow-Up'!F201)</f>
        <v/>
      </c>
      <c r="G201" s="178" t="str">
        <f>IF('DATA - Follow-Up'!G201="Yes",1,IF('DATA - Follow-Up'!G201="No",2,IF('DATA - Follow-Up'!G201="Not Sure",3, "")))</f>
        <v/>
      </c>
      <c r="H201" s="178" t="str">
        <f>IF('DATA - Follow-Up'!H201="","",INDEX(Codes,MATCH('DATA - Follow-Up'!H201,Modes,0)))</f>
        <v/>
      </c>
      <c r="I201" s="275"/>
      <c r="J201" s="178" t="str">
        <f>IF('DATA - Follow-Up'!J201="","",INDEX(Codes,MATCH('DATA - Follow-Up'!J201,Modes,0)))</f>
        <v/>
      </c>
      <c r="K201" s="178"/>
      <c r="L201" s="178" t="str">
        <f>IF('DATA - Follow-Up'!L201=0,"",IF('DATA - Follow-Up'!L201="","",'DATA - Follow-Up'!L201))</f>
        <v/>
      </c>
      <c r="M201" s="178" t="str">
        <f>IF('DATA - Follow-Up'!M201="Yes",1,IF('DATA - Follow-Up'!M201="No",2, ""))</f>
        <v/>
      </c>
      <c r="N201" s="178" t="str">
        <f>IF('DATA - Follow-Up'!N201="Yes",1,IF('DATA - Follow-Up'!N201="No",2,""))</f>
        <v/>
      </c>
      <c r="O201" s="178" t="str">
        <f>IF('DATA - Follow-Up'!O201="Relaxed",1,IF('DATA - Follow-Up'!O201="Rushed",2,IF('DATA - Follow-Up'!O201="Happy",3,IF('DATA - Follow-Up'!O201="Frustrated",4,IF('DATA - Follow-Up'!O201="Other (please specify)",5,IF('DATA - Follow-Up'!O201="Other",5,""))))))</f>
        <v/>
      </c>
      <c r="P201" s="178"/>
      <c r="Q201" s="178" t="str">
        <f>IF('DATA - Follow-Up'!Q201="","",'DATA - Follow-Up'!Q201)</f>
        <v/>
      </c>
      <c r="R201" s="178" t="str">
        <f>IF('DATA - Follow-Up'!R201="Boy",1,IF('DATA - Follow-Up'!R201="Girl",2, ""))</f>
        <v/>
      </c>
      <c r="S201" s="178" t="str">
        <f>IF('DATA - Follow-Up'!Q201="","", 'DATA - Follow-Up'!S201)</f>
        <v/>
      </c>
      <c r="T201" s="178" t="str">
        <f>IF('DATA - Follow-Up'!T201="Less than 0.5km",1,IF('DATA - Follow-Up'!T201="0.51 to 1.59km",2,IF('DATA - Follow-Up'!T201="1.6 to 3km",3,IF('DATA - Follow-Up'!T201="Over 3km",4,""))))</f>
        <v/>
      </c>
      <c r="U201" s="178" t="str">
        <f>IF('DATA - Follow-Up'!U201="STRONGLY AGREE",1,IF('DATA - Follow-Up'!U201="AGREE",2,IF('DATA - Follow-Up'!U201="DISAGREE",3,IF('DATA - Follow-Up'!U201="STRONGLY DISAGREE",4,""))))</f>
        <v/>
      </c>
      <c r="V201" s="178" t="str">
        <f>IF('DATA - Follow-Up'!V201="Yes",1,IF('DATA - Follow-Up'!V201="No",2,""))</f>
        <v/>
      </c>
      <c r="W201" s="178"/>
      <c r="X201" s="178"/>
      <c r="Y201" s="178"/>
      <c r="Z201" s="178"/>
      <c r="AA201" s="178"/>
      <c r="AB201" s="178"/>
      <c r="AC201" s="178"/>
      <c r="AD201" s="178"/>
      <c r="AE201" s="178"/>
      <c r="AF201" s="178"/>
      <c r="AG201" s="178"/>
      <c r="AH201" s="178"/>
      <c r="AI201" s="178"/>
      <c r="AJ201" s="178"/>
      <c r="AK201" s="178"/>
      <c r="AL201" s="178"/>
      <c r="AM201" s="178"/>
      <c r="AN201" s="178"/>
      <c r="AO201" s="178"/>
      <c r="AP201" s="178"/>
      <c r="AQ201" s="178"/>
      <c r="AR201" s="178" t="str">
        <f>IF('DATA - Follow-Up'!AR201="Relaxed",1,IF('DATA - Follow-Up'!AR201="Rushed",2,IF('DATA - Follow-Up'!AR201="Happy",3,IF('DATA - Follow-Up'!AR201="Tired",4,""))))</f>
        <v/>
      </c>
      <c r="AS201" s="178" t="str">
        <f>IF('DATA - Follow-Up'!AS201="Relaxed",1,IF('DATA - Follow-Up'!AS201="Rushed",2,IF('DATA - Follow-Up'!AS201="Happy",3,IF('DATA - Follow-Up'!AS201="Tired",4,""))))</f>
        <v/>
      </c>
      <c r="AT201" s="178" t="str">
        <f>IF('DATA - Follow-Up'!AT201="less driving",1,IF('DATA - Follow-Up'!AT201="less driving (e.g. more carpooling, walking, cycling, taking public transit, etc.)",1,IF('DATA - Follow-Up'!AT201="not changed",2,IF('DATA - Follow-Up'!AT201="no changed",2,IF('DATA - Follow-Up'!AT201="more driving",3, "")))))</f>
        <v/>
      </c>
      <c r="AU201" s="275"/>
      <c r="AV201" s="275"/>
      <c r="AW201" s="275"/>
      <c r="AX201" s="275"/>
      <c r="AY201" s="275"/>
      <c r="AZ201" s="178" t="str">
        <f>IF('DATA - Follow-Up'!AZ201="less driving",1,IF('DATA - Follow-Up'!AZ201="less driving (e.g. more carpooling, walking, cycling, taking public transit, etc.)",1,IF('DATA - Follow-Up'!AZ201="not changed",2,IF('DATA - Follow-Up'!AZ201="more driving",3,""))))</f>
        <v/>
      </c>
      <c r="BA201" s="178"/>
      <c r="BB201" s="178"/>
      <c r="BC201" s="178"/>
      <c r="BD201" s="178"/>
      <c r="BE201" s="178"/>
      <c r="BF201" s="178" t="str">
        <f>IF('DATA - Follow-Up'!BF201="decreased",1,IF('DATA - Follow-Up'!BF201="not changed",2,IF('DATA - Follow-Up'!BF201="increased",3, "")))</f>
        <v/>
      </c>
      <c r="BG201" s="178"/>
      <c r="BH201" s="178"/>
      <c r="BI201" s="178"/>
      <c r="BJ201" s="178"/>
      <c r="BK201" s="178"/>
      <c r="BL201" s="178"/>
      <c r="BM201" s="178"/>
      <c r="BN201" s="178"/>
      <c r="BO201" s="178"/>
      <c r="BP201" s="178"/>
      <c r="BQ201" s="312" t="str">
        <f>IF('DATA - Follow-Up'!BQ201="Yes",1,IF('DATA - Follow-Up'!BQ201="No",2, ""))</f>
        <v/>
      </c>
      <c r="BR201" s="273"/>
      <c r="BS201" s="180"/>
      <c r="BT201" s="180"/>
    </row>
    <row r="202" spans="1:72" s="132" customFormat="1" ht="15" x14ac:dyDescent="0.3">
      <c r="A202" s="148"/>
      <c r="B202" s="149"/>
      <c r="C202" s="236" t="str">
        <f t="shared" si="3"/>
        <v/>
      </c>
      <c r="D202" s="178" t="str">
        <f>IF('DATA - Follow-Up'!D202="","",'DATA - Follow-Up'!D202)</f>
        <v/>
      </c>
      <c r="E202" s="178" t="str">
        <f>IF('DATA - Follow-Up'!E202="","",'DATA - Follow-Up'!E202)</f>
        <v/>
      </c>
      <c r="F202" s="178" t="str">
        <f>IF('DATA - Follow-Up'!F202="","",'DATA - Follow-Up'!F202)</f>
        <v/>
      </c>
      <c r="G202" s="178" t="str">
        <f>IF('DATA - Follow-Up'!G202="Yes",1,IF('DATA - Follow-Up'!G202="No",2,IF('DATA - Follow-Up'!G202="Not Sure",3, "")))</f>
        <v/>
      </c>
      <c r="H202" s="178" t="str">
        <f>IF('DATA - Follow-Up'!H202="","",INDEX(Codes,MATCH('DATA - Follow-Up'!H202,Modes,0)))</f>
        <v/>
      </c>
      <c r="I202" s="275"/>
      <c r="J202" s="178" t="str">
        <f>IF('DATA - Follow-Up'!J202="","",INDEX(Codes,MATCH('DATA - Follow-Up'!J202,Modes,0)))</f>
        <v/>
      </c>
      <c r="K202" s="178"/>
      <c r="L202" s="178" t="str">
        <f>IF('DATA - Follow-Up'!L202=0,"",IF('DATA - Follow-Up'!L202="","",'DATA - Follow-Up'!L202))</f>
        <v/>
      </c>
      <c r="M202" s="178" t="str">
        <f>IF('DATA - Follow-Up'!M202="Yes",1,IF('DATA - Follow-Up'!M202="No",2, ""))</f>
        <v/>
      </c>
      <c r="N202" s="178" t="str">
        <f>IF('DATA - Follow-Up'!N202="Yes",1,IF('DATA - Follow-Up'!N202="No",2,""))</f>
        <v/>
      </c>
      <c r="O202" s="178" t="str">
        <f>IF('DATA - Follow-Up'!O202="Relaxed",1,IF('DATA - Follow-Up'!O202="Rushed",2,IF('DATA - Follow-Up'!O202="Happy",3,IF('DATA - Follow-Up'!O202="Frustrated",4,IF('DATA - Follow-Up'!O202="Other (please specify)",5,IF('DATA - Follow-Up'!O202="Other",5,""))))))</f>
        <v/>
      </c>
      <c r="P202" s="178"/>
      <c r="Q202" s="178" t="str">
        <f>IF('DATA - Follow-Up'!Q202="","",'DATA - Follow-Up'!Q202)</f>
        <v/>
      </c>
      <c r="R202" s="178" t="str">
        <f>IF('DATA - Follow-Up'!R202="Boy",1,IF('DATA - Follow-Up'!R202="Girl",2, ""))</f>
        <v/>
      </c>
      <c r="S202" s="178" t="str">
        <f>IF('DATA - Follow-Up'!Q202="","", 'DATA - Follow-Up'!S202)</f>
        <v/>
      </c>
      <c r="T202" s="178" t="str">
        <f>IF('DATA - Follow-Up'!T202="Less than 0.5km",1,IF('DATA - Follow-Up'!T202="0.51 to 1.59km",2,IF('DATA - Follow-Up'!T202="1.6 to 3km",3,IF('DATA - Follow-Up'!T202="Over 3km",4,""))))</f>
        <v/>
      </c>
      <c r="U202" s="178" t="str">
        <f>IF('DATA - Follow-Up'!U202="STRONGLY AGREE",1,IF('DATA - Follow-Up'!U202="AGREE",2,IF('DATA - Follow-Up'!U202="DISAGREE",3,IF('DATA - Follow-Up'!U202="STRONGLY DISAGREE",4,""))))</f>
        <v/>
      </c>
      <c r="V202" s="178" t="str">
        <f>IF('DATA - Follow-Up'!V202="Yes",1,IF('DATA - Follow-Up'!V202="No",2,""))</f>
        <v/>
      </c>
      <c r="W202" s="178"/>
      <c r="X202" s="178"/>
      <c r="Y202" s="178"/>
      <c r="Z202" s="178"/>
      <c r="AA202" s="178"/>
      <c r="AB202" s="178"/>
      <c r="AC202" s="178"/>
      <c r="AD202" s="178"/>
      <c r="AE202" s="178"/>
      <c r="AF202" s="178"/>
      <c r="AG202" s="178"/>
      <c r="AH202" s="178"/>
      <c r="AI202" s="178"/>
      <c r="AJ202" s="178"/>
      <c r="AK202" s="178"/>
      <c r="AL202" s="178"/>
      <c r="AM202" s="178"/>
      <c r="AN202" s="178"/>
      <c r="AO202" s="178"/>
      <c r="AP202" s="178"/>
      <c r="AQ202" s="178"/>
      <c r="AR202" s="178" t="str">
        <f>IF('DATA - Follow-Up'!AR202="Relaxed",1,IF('DATA - Follow-Up'!AR202="Rushed",2,IF('DATA - Follow-Up'!AR202="Happy",3,IF('DATA - Follow-Up'!AR202="Tired",4,""))))</f>
        <v/>
      </c>
      <c r="AS202" s="178" t="str">
        <f>IF('DATA - Follow-Up'!AS202="Relaxed",1,IF('DATA - Follow-Up'!AS202="Rushed",2,IF('DATA - Follow-Up'!AS202="Happy",3,IF('DATA - Follow-Up'!AS202="Tired",4,""))))</f>
        <v/>
      </c>
      <c r="AT202" s="178" t="str">
        <f>IF('DATA - Follow-Up'!AT202="less driving",1,IF('DATA - Follow-Up'!AT202="less driving (e.g. more carpooling, walking, cycling, taking public transit, etc.)",1,IF('DATA - Follow-Up'!AT202="not changed",2,IF('DATA - Follow-Up'!AT202="no changed",2,IF('DATA - Follow-Up'!AT202="more driving",3, "")))))</f>
        <v/>
      </c>
      <c r="AU202" s="275"/>
      <c r="AV202" s="275"/>
      <c r="AW202" s="275"/>
      <c r="AX202" s="275"/>
      <c r="AY202" s="275"/>
      <c r="AZ202" s="178" t="str">
        <f>IF('DATA - Follow-Up'!AZ202="less driving",1,IF('DATA - Follow-Up'!AZ202="less driving (e.g. more carpooling, walking, cycling, taking public transit, etc.)",1,IF('DATA - Follow-Up'!AZ202="not changed",2,IF('DATA - Follow-Up'!AZ202="more driving",3,""))))</f>
        <v/>
      </c>
      <c r="BA202" s="178"/>
      <c r="BB202" s="178"/>
      <c r="BC202" s="178"/>
      <c r="BD202" s="178"/>
      <c r="BE202" s="178"/>
      <c r="BF202" s="178" t="str">
        <f>IF('DATA - Follow-Up'!BF202="decreased",1,IF('DATA - Follow-Up'!BF202="not changed",2,IF('DATA - Follow-Up'!BF202="increased",3, "")))</f>
        <v/>
      </c>
      <c r="BG202" s="178"/>
      <c r="BH202" s="178"/>
      <c r="BI202" s="178"/>
      <c r="BJ202" s="178"/>
      <c r="BK202" s="178"/>
      <c r="BL202" s="178"/>
      <c r="BM202" s="178"/>
      <c r="BN202" s="178"/>
      <c r="BO202" s="178"/>
      <c r="BP202" s="178"/>
      <c r="BQ202" s="312" t="str">
        <f>IF('DATA - Follow-Up'!BQ202="Yes",1,IF('DATA - Follow-Up'!BQ202="No",2, ""))</f>
        <v/>
      </c>
      <c r="BR202" s="273"/>
      <c r="BS202" s="180"/>
      <c r="BT202" s="180"/>
    </row>
    <row r="203" spans="1:72" s="132" customFormat="1" ht="15" x14ac:dyDescent="0.3">
      <c r="A203" s="148"/>
      <c r="B203" s="149"/>
      <c r="C203" s="236" t="str">
        <f t="shared" si="3"/>
        <v/>
      </c>
      <c r="D203" s="178" t="str">
        <f>IF('DATA - Follow-Up'!D203="","",'DATA - Follow-Up'!D203)</f>
        <v/>
      </c>
      <c r="E203" s="178" t="str">
        <f>IF('DATA - Follow-Up'!E203="","",'DATA - Follow-Up'!E203)</f>
        <v/>
      </c>
      <c r="F203" s="178" t="str">
        <f>IF('DATA - Follow-Up'!F203="","",'DATA - Follow-Up'!F203)</f>
        <v/>
      </c>
      <c r="G203" s="178" t="str">
        <f>IF('DATA - Follow-Up'!G203="Yes",1,IF('DATA - Follow-Up'!G203="No",2,IF('DATA - Follow-Up'!G203="Not Sure",3, "")))</f>
        <v/>
      </c>
      <c r="H203" s="178" t="str">
        <f>IF('DATA - Follow-Up'!H203="","",INDEX(Codes,MATCH('DATA - Follow-Up'!H203,Modes,0)))</f>
        <v/>
      </c>
      <c r="I203" s="275"/>
      <c r="J203" s="178" t="str">
        <f>IF('DATA - Follow-Up'!J203="","",INDEX(Codes,MATCH('DATA - Follow-Up'!J203,Modes,0)))</f>
        <v/>
      </c>
      <c r="K203" s="178"/>
      <c r="L203" s="178" t="str">
        <f>IF('DATA - Follow-Up'!L203=0,"",IF('DATA - Follow-Up'!L203="","",'DATA - Follow-Up'!L203))</f>
        <v/>
      </c>
      <c r="M203" s="178" t="str">
        <f>IF('DATA - Follow-Up'!M203="Yes",1,IF('DATA - Follow-Up'!M203="No",2, ""))</f>
        <v/>
      </c>
      <c r="N203" s="178" t="str">
        <f>IF('DATA - Follow-Up'!N203="Yes",1,IF('DATA - Follow-Up'!N203="No",2,""))</f>
        <v/>
      </c>
      <c r="O203" s="178" t="str">
        <f>IF('DATA - Follow-Up'!O203="Relaxed",1,IF('DATA - Follow-Up'!O203="Rushed",2,IF('DATA - Follow-Up'!O203="Happy",3,IF('DATA - Follow-Up'!O203="Frustrated",4,IF('DATA - Follow-Up'!O203="Other (please specify)",5,IF('DATA - Follow-Up'!O203="Other",5,""))))))</f>
        <v/>
      </c>
      <c r="P203" s="178"/>
      <c r="Q203" s="178" t="str">
        <f>IF('DATA - Follow-Up'!Q203="","",'DATA - Follow-Up'!Q203)</f>
        <v/>
      </c>
      <c r="R203" s="178" t="str">
        <f>IF('DATA - Follow-Up'!R203="Boy",1,IF('DATA - Follow-Up'!R203="Girl",2, ""))</f>
        <v/>
      </c>
      <c r="S203" s="178" t="str">
        <f>IF('DATA - Follow-Up'!Q203="","", 'DATA - Follow-Up'!S203)</f>
        <v/>
      </c>
      <c r="T203" s="178" t="str">
        <f>IF('DATA - Follow-Up'!T203="Less than 0.5km",1,IF('DATA - Follow-Up'!T203="0.51 to 1.59km",2,IF('DATA - Follow-Up'!T203="1.6 to 3km",3,IF('DATA - Follow-Up'!T203="Over 3km",4,""))))</f>
        <v/>
      </c>
      <c r="U203" s="178" t="str">
        <f>IF('DATA - Follow-Up'!U203="STRONGLY AGREE",1,IF('DATA - Follow-Up'!U203="AGREE",2,IF('DATA - Follow-Up'!U203="DISAGREE",3,IF('DATA - Follow-Up'!U203="STRONGLY DISAGREE",4,""))))</f>
        <v/>
      </c>
      <c r="V203" s="178" t="str">
        <f>IF('DATA - Follow-Up'!V203="Yes",1,IF('DATA - Follow-Up'!V203="No",2,""))</f>
        <v/>
      </c>
      <c r="W203" s="178"/>
      <c r="X203" s="178"/>
      <c r="Y203" s="178"/>
      <c r="Z203" s="178"/>
      <c r="AA203" s="178"/>
      <c r="AB203" s="178"/>
      <c r="AC203" s="178"/>
      <c r="AD203" s="178"/>
      <c r="AE203" s="178"/>
      <c r="AF203" s="178"/>
      <c r="AG203" s="178"/>
      <c r="AH203" s="178"/>
      <c r="AI203" s="178"/>
      <c r="AJ203" s="178"/>
      <c r="AK203" s="178"/>
      <c r="AL203" s="178"/>
      <c r="AM203" s="178"/>
      <c r="AN203" s="178"/>
      <c r="AO203" s="178"/>
      <c r="AP203" s="178"/>
      <c r="AQ203" s="178"/>
      <c r="AR203" s="178" t="str">
        <f>IF('DATA - Follow-Up'!AR203="Relaxed",1,IF('DATA - Follow-Up'!AR203="Rushed",2,IF('DATA - Follow-Up'!AR203="Happy",3,IF('DATA - Follow-Up'!AR203="Tired",4,""))))</f>
        <v/>
      </c>
      <c r="AS203" s="178" t="str">
        <f>IF('DATA - Follow-Up'!AS203="Relaxed",1,IF('DATA - Follow-Up'!AS203="Rushed",2,IF('DATA - Follow-Up'!AS203="Happy",3,IF('DATA - Follow-Up'!AS203="Tired",4,""))))</f>
        <v/>
      </c>
      <c r="AT203" s="178" t="str">
        <f>IF('DATA - Follow-Up'!AT203="less driving",1,IF('DATA - Follow-Up'!AT203="less driving (e.g. more carpooling, walking, cycling, taking public transit, etc.)",1,IF('DATA - Follow-Up'!AT203="not changed",2,IF('DATA - Follow-Up'!AT203="no changed",2,IF('DATA - Follow-Up'!AT203="more driving",3, "")))))</f>
        <v/>
      </c>
      <c r="AU203" s="275"/>
      <c r="AV203" s="275"/>
      <c r="AW203" s="275"/>
      <c r="AX203" s="275"/>
      <c r="AY203" s="275"/>
      <c r="AZ203" s="178" t="str">
        <f>IF('DATA - Follow-Up'!AZ203="less driving",1,IF('DATA - Follow-Up'!AZ203="less driving (e.g. more carpooling, walking, cycling, taking public transit, etc.)",1,IF('DATA - Follow-Up'!AZ203="not changed",2,IF('DATA - Follow-Up'!AZ203="more driving",3,""))))</f>
        <v/>
      </c>
      <c r="BA203" s="178"/>
      <c r="BB203" s="178"/>
      <c r="BC203" s="178"/>
      <c r="BD203" s="178"/>
      <c r="BE203" s="178"/>
      <c r="BF203" s="178" t="str">
        <f>IF('DATA - Follow-Up'!BF203="decreased",1,IF('DATA - Follow-Up'!BF203="not changed",2,IF('DATA - Follow-Up'!BF203="increased",3, "")))</f>
        <v/>
      </c>
      <c r="BG203" s="178"/>
      <c r="BH203" s="178"/>
      <c r="BI203" s="178"/>
      <c r="BJ203" s="178"/>
      <c r="BK203" s="178"/>
      <c r="BL203" s="178"/>
      <c r="BM203" s="178"/>
      <c r="BN203" s="178"/>
      <c r="BO203" s="178"/>
      <c r="BP203" s="178"/>
      <c r="BQ203" s="312" t="str">
        <f>IF('DATA - Follow-Up'!BQ203="Yes",1,IF('DATA - Follow-Up'!BQ203="No",2, ""))</f>
        <v/>
      </c>
      <c r="BR203" s="273"/>
      <c r="BS203" s="180"/>
      <c r="BT203" s="180"/>
    </row>
    <row r="204" spans="1:72" s="132" customFormat="1" ht="15" x14ac:dyDescent="0.3">
      <c r="A204" s="148"/>
      <c r="B204" s="149"/>
      <c r="C204" s="236" t="str">
        <f t="shared" si="3"/>
        <v/>
      </c>
      <c r="D204" s="178" t="str">
        <f>IF('DATA - Follow-Up'!D204="","",'DATA - Follow-Up'!D204)</f>
        <v/>
      </c>
      <c r="E204" s="178" t="str">
        <f>IF('DATA - Follow-Up'!E204="","",'DATA - Follow-Up'!E204)</f>
        <v/>
      </c>
      <c r="F204" s="178" t="str">
        <f>IF('DATA - Follow-Up'!F204="","",'DATA - Follow-Up'!F204)</f>
        <v/>
      </c>
      <c r="G204" s="178" t="str">
        <f>IF('DATA - Follow-Up'!G204="Yes",1,IF('DATA - Follow-Up'!G204="No",2,IF('DATA - Follow-Up'!G204="Not Sure",3, "")))</f>
        <v/>
      </c>
      <c r="H204" s="178" t="str">
        <f>IF('DATA - Follow-Up'!H204="","",INDEX(Codes,MATCH('DATA - Follow-Up'!H204,Modes,0)))</f>
        <v/>
      </c>
      <c r="I204" s="275"/>
      <c r="J204" s="178" t="str">
        <f>IF('DATA - Follow-Up'!J204="","",INDEX(Codes,MATCH('DATA - Follow-Up'!J204,Modes,0)))</f>
        <v/>
      </c>
      <c r="K204" s="178"/>
      <c r="L204" s="178" t="str">
        <f>IF('DATA - Follow-Up'!L204=0,"",IF('DATA - Follow-Up'!L204="","",'DATA - Follow-Up'!L204))</f>
        <v/>
      </c>
      <c r="M204" s="178" t="str">
        <f>IF('DATA - Follow-Up'!M204="Yes",1,IF('DATA - Follow-Up'!M204="No",2, ""))</f>
        <v/>
      </c>
      <c r="N204" s="178" t="str">
        <f>IF('DATA - Follow-Up'!N204="Yes",1,IF('DATA - Follow-Up'!N204="No",2,""))</f>
        <v/>
      </c>
      <c r="O204" s="178" t="str">
        <f>IF('DATA - Follow-Up'!O204="Relaxed",1,IF('DATA - Follow-Up'!O204="Rushed",2,IF('DATA - Follow-Up'!O204="Happy",3,IF('DATA - Follow-Up'!O204="Frustrated",4,IF('DATA - Follow-Up'!O204="Other (please specify)",5,IF('DATA - Follow-Up'!O204="Other",5,""))))))</f>
        <v/>
      </c>
      <c r="P204" s="178"/>
      <c r="Q204" s="178" t="str">
        <f>IF('DATA - Follow-Up'!Q204="","",'DATA - Follow-Up'!Q204)</f>
        <v/>
      </c>
      <c r="R204" s="178" t="str">
        <f>IF('DATA - Follow-Up'!R204="Boy",1,IF('DATA - Follow-Up'!R204="Girl",2, ""))</f>
        <v/>
      </c>
      <c r="S204" s="178" t="str">
        <f>IF('DATA - Follow-Up'!Q204="","", 'DATA - Follow-Up'!S204)</f>
        <v/>
      </c>
      <c r="T204" s="178" t="str">
        <f>IF('DATA - Follow-Up'!T204="Less than 0.5km",1,IF('DATA - Follow-Up'!T204="0.51 to 1.59km",2,IF('DATA - Follow-Up'!T204="1.6 to 3km",3,IF('DATA - Follow-Up'!T204="Over 3km",4,""))))</f>
        <v/>
      </c>
      <c r="U204" s="178" t="str">
        <f>IF('DATA - Follow-Up'!U204="STRONGLY AGREE",1,IF('DATA - Follow-Up'!U204="AGREE",2,IF('DATA - Follow-Up'!U204="DISAGREE",3,IF('DATA - Follow-Up'!U204="STRONGLY DISAGREE",4,""))))</f>
        <v/>
      </c>
      <c r="V204" s="178" t="str">
        <f>IF('DATA - Follow-Up'!V204="Yes",1,IF('DATA - Follow-Up'!V204="No",2,""))</f>
        <v/>
      </c>
      <c r="W204" s="178"/>
      <c r="X204" s="178"/>
      <c r="Y204" s="178"/>
      <c r="Z204" s="178"/>
      <c r="AA204" s="178"/>
      <c r="AB204" s="178"/>
      <c r="AC204" s="178"/>
      <c r="AD204" s="178"/>
      <c r="AE204" s="178"/>
      <c r="AF204" s="178"/>
      <c r="AG204" s="178"/>
      <c r="AH204" s="178"/>
      <c r="AI204" s="178"/>
      <c r="AJ204" s="178"/>
      <c r="AK204" s="178"/>
      <c r="AL204" s="178"/>
      <c r="AM204" s="178"/>
      <c r="AN204" s="178"/>
      <c r="AO204" s="178"/>
      <c r="AP204" s="178"/>
      <c r="AQ204" s="178"/>
      <c r="AR204" s="178" t="str">
        <f>IF('DATA - Follow-Up'!AR204="Relaxed",1,IF('DATA - Follow-Up'!AR204="Rushed",2,IF('DATA - Follow-Up'!AR204="Happy",3,IF('DATA - Follow-Up'!AR204="Tired",4,""))))</f>
        <v/>
      </c>
      <c r="AS204" s="178" t="str">
        <f>IF('DATA - Follow-Up'!AS204="Relaxed",1,IF('DATA - Follow-Up'!AS204="Rushed",2,IF('DATA - Follow-Up'!AS204="Happy",3,IF('DATA - Follow-Up'!AS204="Tired",4,""))))</f>
        <v/>
      </c>
      <c r="AT204" s="178" t="str">
        <f>IF('DATA - Follow-Up'!AT204="less driving",1,IF('DATA - Follow-Up'!AT204="less driving (e.g. more carpooling, walking, cycling, taking public transit, etc.)",1,IF('DATA - Follow-Up'!AT204="not changed",2,IF('DATA - Follow-Up'!AT204="no changed",2,IF('DATA - Follow-Up'!AT204="more driving",3, "")))))</f>
        <v/>
      </c>
      <c r="AU204" s="275"/>
      <c r="AV204" s="275"/>
      <c r="AW204" s="275"/>
      <c r="AX204" s="275"/>
      <c r="AY204" s="275"/>
      <c r="AZ204" s="178" t="str">
        <f>IF('DATA - Follow-Up'!AZ204="less driving",1,IF('DATA - Follow-Up'!AZ204="less driving (e.g. more carpooling, walking, cycling, taking public transit, etc.)",1,IF('DATA - Follow-Up'!AZ204="not changed",2,IF('DATA - Follow-Up'!AZ204="more driving",3,""))))</f>
        <v/>
      </c>
      <c r="BA204" s="178"/>
      <c r="BB204" s="178"/>
      <c r="BC204" s="178"/>
      <c r="BD204" s="178"/>
      <c r="BE204" s="178"/>
      <c r="BF204" s="178" t="str">
        <f>IF('DATA - Follow-Up'!BF204="decreased",1,IF('DATA - Follow-Up'!BF204="not changed",2,IF('DATA - Follow-Up'!BF204="increased",3, "")))</f>
        <v/>
      </c>
      <c r="BG204" s="178"/>
      <c r="BH204" s="178"/>
      <c r="BI204" s="178"/>
      <c r="BJ204" s="178"/>
      <c r="BK204" s="178"/>
      <c r="BL204" s="178"/>
      <c r="BM204" s="178"/>
      <c r="BN204" s="178"/>
      <c r="BO204" s="178"/>
      <c r="BP204" s="178"/>
      <c r="BQ204" s="312" t="str">
        <f>IF('DATA - Follow-Up'!BQ204="Yes",1,IF('DATA - Follow-Up'!BQ204="No",2, ""))</f>
        <v/>
      </c>
      <c r="BR204" s="273"/>
      <c r="BS204" s="180"/>
      <c r="BT204" s="180"/>
    </row>
    <row r="205" spans="1:72" s="132" customFormat="1" ht="15" x14ac:dyDescent="0.3">
      <c r="A205" s="148"/>
      <c r="B205" s="149"/>
      <c r="C205" s="236" t="str">
        <f t="shared" si="3"/>
        <v/>
      </c>
      <c r="D205" s="178" t="str">
        <f>IF('DATA - Follow-Up'!D205="","",'DATA - Follow-Up'!D205)</f>
        <v/>
      </c>
      <c r="E205" s="178" t="str">
        <f>IF('DATA - Follow-Up'!E205="","",'DATA - Follow-Up'!E205)</f>
        <v/>
      </c>
      <c r="F205" s="178" t="str">
        <f>IF('DATA - Follow-Up'!F205="","",'DATA - Follow-Up'!F205)</f>
        <v/>
      </c>
      <c r="G205" s="178" t="str">
        <f>IF('DATA - Follow-Up'!G205="Yes",1,IF('DATA - Follow-Up'!G205="No",2,IF('DATA - Follow-Up'!G205="Not Sure",3, "")))</f>
        <v/>
      </c>
      <c r="H205" s="178" t="str">
        <f>IF('DATA - Follow-Up'!H205="","",INDEX(Codes,MATCH('DATA - Follow-Up'!H205,Modes,0)))</f>
        <v/>
      </c>
      <c r="I205" s="275"/>
      <c r="J205" s="178" t="str">
        <f>IF('DATA - Follow-Up'!J205="","",INDEX(Codes,MATCH('DATA - Follow-Up'!J205,Modes,0)))</f>
        <v/>
      </c>
      <c r="K205" s="178"/>
      <c r="L205" s="178" t="str">
        <f>IF('DATA - Follow-Up'!L205=0,"",IF('DATA - Follow-Up'!L205="","",'DATA - Follow-Up'!L205))</f>
        <v/>
      </c>
      <c r="M205" s="178" t="str">
        <f>IF('DATA - Follow-Up'!M205="Yes",1,IF('DATA - Follow-Up'!M205="No",2, ""))</f>
        <v/>
      </c>
      <c r="N205" s="178" t="str">
        <f>IF('DATA - Follow-Up'!N205="Yes",1,IF('DATA - Follow-Up'!N205="No",2,""))</f>
        <v/>
      </c>
      <c r="O205" s="178" t="str">
        <f>IF('DATA - Follow-Up'!O205="Relaxed",1,IF('DATA - Follow-Up'!O205="Rushed",2,IF('DATA - Follow-Up'!O205="Happy",3,IF('DATA - Follow-Up'!O205="Frustrated",4,IF('DATA - Follow-Up'!O205="Other (please specify)",5,IF('DATA - Follow-Up'!O205="Other",5,""))))))</f>
        <v/>
      </c>
      <c r="P205" s="178"/>
      <c r="Q205" s="178" t="str">
        <f>IF('DATA - Follow-Up'!Q205="","",'DATA - Follow-Up'!Q205)</f>
        <v/>
      </c>
      <c r="R205" s="178" t="str">
        <f>IF('DATA - Follow-Up'!R205="Boy",1,IF('DATA - Follow-Up'!R205="Girl",2, ""))</f>
        <v/>
      </c>
      <c r="S205" s="178" t="str">
        <f>IF('DATA - Follow-Up'!Q205="","", 'DATA - Follow-Up'!S205)</f>
        <v/>
      </c>
      <c r="T205" s="178" t="str">
        <f>IF('DATA - Follow-Up'!T205="Less than 0.5km",1,IF('DATA - Follow-Up'!T205="0.51 to 1.59km",2,IF('DATA - Follow-Up'!T205="1.6 to 3km",3,IF('DATA - Follow-Up'!T205="Over 3km",4,""))))</f>
        <v/>
      </c>
      <c r="U205" s="178" t="str">
        <f>IF('DATA - Follow-Up'!U205="STRONGLY AGREE",1,IF('DATA - Follow-Up'!U205="AGREE",2,IF('DATA - Follow-Up'!U205="DISAGREE",3,IF('DATA - Follow-Up'!U205="STRONGLY DISAGREE",4,""))))</f>
        <v/>
      </c>
      <c r="V205" s="178" t="str">
        <f>IF('DATA - Follow-Up'!V205="Yes",1,IF('DATA - Follow-Up'!V205="No",2,""))</f>
        <v/>
      </c>
      <c r="W205" s="178"/>
      <c r="X205" s="178"/>
      <c r="Y205" s="178"/>
      <c r="Z205" s="178"/>
      <c r="AA205" s="178"/>
      <c r="AB205" s="178"/>
      <c r="AC205" s="178"/>
      <c r="AD205" s="178"/>
      <c r="AE205" s="178"/>
      <c r="AF205" s="178"/>
      <c r="AG205" s="178"/>
      <c r="AH205" s="178"/>
      <c r="AI205" s="178"/>
      <c r="AJ205" s="178"/>
      <c r="AK205" s="178"/>
      <c r="AL205" s="178"/>
      <c r="AM205" s="178"/>
      <c r="AN205" s="178"/>
      <c r="AO205" s="178"/>
      <c r="AP205" s="178"/>
      <c r="AQ205" s="178"/>
      <c r="AR205" s="178" t="str">
        <f>IF('DATA - Follow-Up'!AR205="Relaxed",1,IF('DATA - Follow-Up'!AR205="Rushed",2,IF('DATA - Follow-Up'!AR205="Happy",3,IF('DATA - Follow-Up'!AR205="Tired",4,""))))</f>
        <v/>
      </c>
      <c r="AS205" s="178" t="str">
        <f>IF('DATA - Follow-Up'!AS205="Relaxed",1,IF('DATA - Follow-Up'!AS205="Rushed",2,IF('DATA - Follow-Up'!AS205="Happy",3,IF('DATA - Follow-Up'!AS205="Tired",4,""))))</f>
        <v/>
      </c>
      <c r="AT205" s="178" t="str">
        <f>IF('DATA - Follow-Up'!AT205="less driving",1,IF('DATA - Follow-Up'!AT205="less driving (e.g. more carpooling, walking, cycling, taking public transit, etc.)",1,IF('DATA - Follow-Up'!AT205="not changed",2,IF('DATA - Follow-Up'!AT205="no changed",2,IF('DATA - Follow-Up'!AT205="more driving",3, "")))))</f>
        <v/>
      </c>
      <c r="AU205" s="275"/>
      <c r="AV205" s="275"/>
      <c r="AW205" s="275"/>
      <c r="AX205" s="275"/>
      <c r="AY205" s="275"/>
      <c r="AZ205" s="178" t="str">
        <f>IF('DATA - Follow-Up'!AZ205="less driving",1,IF('DATA - Follow-Up'!AZ205="less driving (e.g. more carpooling, walking, cycling, taking public transit, etc.)",1,IF('DATA - Follow-Up'!AZ205="not changed",2,IF('DATA - Follow-Up'!AZ205="more driving",3,""))))</f>
        <v/>
      </c>
      <c r="BA205" s="178"/>
      <c r="BB205" s="178"/>
      <c r="BC205" s="178"/>
      <c r="BD205" s="178"/>
      <c r="BE205" s="178"/>
      <c r="BF205" s="178" t="str">
        <f>IF('DATA - Follow-Up'!BF205="decreased",1,IF('DATA - Follow-Up'!BF205="not changed",2,IF('DATA - Follow-Up'!BF205="increased",3, "")))</f>
        <v/>
      </c>
      <c r="BG205" s="178"/>
      <c r="BH205" s="178"/>
      <c r="BI205" s="178"/>
      <c r="BJ205" s="178"/>
      <c r="BK205" s="178"/>
      <c r="BL205" s="178"/>
      <c r="BM205" s="178"/>
      <c r="BN205" s="178"/>
      <c r="BO205" s="178"/>
      <c r="BP205" s="178"/>
      <c r="BQ205" s="312" t="str">
        <f>IF('DATA - Follow-Up'!BQ205="Yes",1,IF('DATA - Follow-Up'!BQ205="No",2, ""))</f>
        <v/>
      </c>
      <c r="BR205" s="273"/>
      <c r="BS205" s="180"/>
      <c r="BT205" s="180"/>
    </row>
    <row r="206" spans="1:72" s="132" customFormat="1" ht="15" x14ac:dyDescent="0.3">
      <c r="A206" s="148"/>
      <c r="B206" s="149"/>
      <c r="C206" s="236" t="str">
        <f t="shared" si="3"/>
        <v/>
      </c>
      <c r="D206" s="178" t="str">
        <f>IF('DATA - Follow-Up'!D206="","",'DATA - Follow-Up'!D206)</f>
        <v/>
      </c>
      <c r="E206" s="178" t="str">
        <f>IF('DATA - Follow-Up'!E206="","",'DATA - Follow-Up'!E206)</f>
        <v/>
      </c>
      <c r="F206" s="178" t="str">
        <f>IF('DATA - Follow-Up'!F206="","",'DATA - Follow-Up'!F206)</f>
        <v/>
      </c>
      <c r="G206" s="178" t="str">
        <f>IF('DATA - Follow-Up'!G206="Yes",1,IF('DATA - Follow-Up'!G206="No",2,IF('DATA - Follow-Up'!G206="Not Sure",3, "")))</f>
        <v/>
      </c>
      <c r="H206" s="178" t="str">
        <f>IF('DATA - Follow-Up'!H206="","",INDEX(Codes,MATCH('DATA - Follow-Up'!H206,Modes,0)))</f>
        <v/>
      </c>
      <c r="I206" s="275"/>
      <c r="J206" s="178" t="str">
        <f>IF('DATA - Follow-Up'!J206="","",INDEX(Codes,MATCH('DATA - Follow-Up'!J206,Modes,0)))</f>
        <v/>
      </c>
      <c r="K206" s="178"/>
      <c r="L206" s="178" t="str">
        <f>IF('DATA - Follow-Up'!L206=0,"",IF('DATA - Follow-Up'!L206="","",'DATA - Follow-Up'!L206))</f>
        <v/>
      </c>
      <c r="M206" s="178" t="str">
        <f>IF('DATA - Follow-Up'!M206="Yes",1,IF('DATA - Follow-Up'!M206="No",2, ""))</f>
        <v/>
      </c>
      <c r="N206" s="178" t="str">
        <f>IF('DATA - Follow-Up'!N206="Yes",1,IF('DATA - Follow-Up'!N206="No",2,""))</f>
        <v/>
      </c>
      <c r="O206" s="178" t="str">
        <f>IF('DATA - Follow-Up'!O206="Relaxed",1,IF('DATA - Follow-Up'!O206="Rushed",2,IF('DATA - Follow-Up'!O206="Happy",3,IF('DATA - Follow-Up'!O206="Frustrated",4,IF('DATA - Follow-Up'!O206="Other (please specify)",5,IF('DATA - Follow-Up'!O206="Other",5,""))))))</f>
        <v/>
      </c>
      <c r="P206" s="178"/>
      <c r="Q206" s="178" t="str">
        <f>IF('DATA - Follow-Up'!Q206="","",'DATA - Follow-Up'!Q206)</f>
        <v/>
      </c>
      <c r="R206" s="178" t="str">
        <f>IF('DATA - Follow-Up'!R206="Boy",1,IF('DATA - Follow-Up'!R206="Girl",2, ""))</f>
        <v/>
      </c>
      <c r="S206" s="178" t="str">
        <f>IF('DATA - Follow-Up'!Q206="","", 'DATA - Follow-Up'!S206)</f>
        <v/>
      </c>
      <c r="T206" s="178" t="str">
        <f>IF('DATA - Follow-Up'!T206="Less than 0.5km",1,IF('DATA - Follow-Up'!T206="0.51 to 1.59km",2,IF('DATA - Follow-Up'!T206="1.6 to 3km",3,IF('DATA - Follow-Up'!T206="Over 3km",4,""))))</f>
        <v/>
      </c>
      <c r="U206" s="178" t="str">
        <f>IF('DATA - Follow-Up'!U206="STRONGLY AGREE",1,IF('DATA - Follow-Up'!U206="AGREE",2,IF('DATA - Follow-Up'!U206="DISAGREE",3,IF('DATA - Follow-Up'!U206="STRONGLY DISAGREE",4,""))))</f>
        <v/>
      </c>
      <c r="V206" s="178" t="str">
        <f>IF('DATA - Follow-Up'!V206="Yes",1,IF('DATA - Follow-Up'!V206="No",2,""))</f>
        <v/>
      </c>
      <c r="W206" s="178"/>
      <c r="X206" s="178"/>
      <c r="Y206" s="178"/>
      <c r="Z206" s="178"/>
      <c r="AA206" s="178"/>
      <c r="AB206" s="178"/>
      <c r="AC206" s="178"/>
      <c r="AD206" s="178"/>
      <c r="AE206" s="178"/>
      <c r="AF206" s="178"/>
      <c r="AG206" s="178"/>
      <c r="AH206" s="178"/>
      <c r="AI206" s="178"/>
      <c r="AJ206" s="178"/>
      <c r="AK206" s="178"/>
      <c r="AL206" s="178"/>
      <c r="AM206" s="178"/>
      <c r="AN206" s="178"/>
      <c r="AO206" s="178"/>
      <c r="AP206" s="178"/>
      <c r="AQ206" s="178"/>
      <c r="AR206" s="178" t="str">
        <f>IF('DATA - Follow-Up'!AR206="Relaxed",1,IF('DATA - Follow-Up'!AR206="Rushed",2,IF('DATA - Follow-Up'!AR206="Happy",3,IF('DATA - Follow-Up'!AR206="Tired",4,""))))</f>
        <v/>
      </c>
      <c r="AS206" s="178" t="str">
        <f>IF('DATA - Follow-Up'!AS206="Relaxed",1,IF('DATA - Follow-Up'!AS206="Rushed",2,IF('DATA - Follow-Up'!AS206="Happy",3,IF('DATA - Follow-Up'!AS206="Tired",4,""))))</f>
        <v/>
      </c>
      <c r="AT206" s="178" t="str">
        <f>IF('DATA - Follow-Up'!AT206="less driving",1,IF('DATA - Follow-Up'!AT206="less driving (e.g. more carpooling, walking, cycling, taking public transit, etc.)",1,IF('DATA - Follow-Up'!AT206="not changed",2,IF('DATA - Follow-Up'!AT206="no changed",2,IF('DATA - Follow-Up'!AT206="more driving",3, "")))))</f>
        <v/>
      </c>
      <c r="AU206" s="275"/>
      <c r="AV206" s="275"/>
      <c r="AW206" s="275"/>
      <c r="AX206" s="275"/>
      <c r="AY206" s="275"/>
      <c r="AZ206" s="178" t="str">
        <f>IF('DATA - Follow-Up'!AZ206="less driving",1,IF('DATA - Follow-Up'!AZ206="less driving (e.g. more carpooling, walking, cycling, taking public transit, etc.)",1,IF('DATA - Follow-Up'!AZ206="not changed",2,IF('DATA - Follow-Up'!AZ206="more driving",3,""))))</f>
        <v/>
      </c>
      <c r="BA206" s="178"/>
      <c r="BB206" s="178"/>
      <c r="BC206" s="178"/>
      <c r="BD206" s="178"/>
      <c r="BE206" s="178"/>
      <c r="BF206" s="178" t="str">
        <f>IF('DATA - Follow-Up'!BF206="decreased",1,IF('DATA - Follow-Up'!BF206="not changed",2,IF('DATA - Follow-Up'!BF206="increased",3, "")))</f>
        <v/>
      </c>
      <c r="BG206" s="178"/>
      <c r="BH206" s="178"/>
      <c r="BI206" s="178"/>
      <c r="BJ206" s="178"/>
      <c r="BK206" s="178"/>
      <c r="BL206" s="178"/>
      <c r="BM206" s="178"/>
      <c r="BN206" s="178"/>
      <c r="BO206" s="178"/>
      <c r="BP206" s="178"/>
      <c r="BQ206" s="312" t="str">
        <f>IF('DATA - Follow-Up'!BQ206="Yes",1,IF('DATA - Follow-Up'!BQ206="No",2, ""))</f>
        <v/>
      </c>
      <c r="BR206" s="273"/>
      <c r="BS206" s="180"/>
      <c r="BT206" s="180"/>
    </row>
    <row r="207" spans="1:72" s="132" customFormat="1" ht="15" x14ac:dyDescent="0.3">
      <c r="A207" s="148"/>
      <c r="B207" s="149"/>
      <c r="C207" s="236" t="str">
        <f t="shared" si="3"/>
        <v/>
      </c>
      <c r="D207" s="178" t="str">
        <f>IF('DATA - Follow-Up'!D207="","",'DATA - Follow-Up'!D207)</f>
        <v/>
      </c>
      <c r="E207" s="178" t="str">
        <f>IF('DATA - Follow-Up'!E207="","",'DATA - Follow-Up'!E207)</f>
        <v/>
      </c>
      <c r="F207" s="178" t="str">
        <f>IF('DATA - Follow-Up'!F207="","",'DATA - Follow-Up'!F207)</f>
        <v/>
      </c>
      <c r="G207" s="178" t="str">
        <f>IF('DATA - Follow-Up'!G207="Yes",1,IF('DATA - Follow-Up'!G207="No",2,IF('DATA - Follow-Up'!G207="Not Sure",3, "")))</f>
        <v/>
      </c>
      <c r="H207" s="178" t="str">
        <f>IF('DATA - Follow-Up'!H207="","",INDEX(Codes,MATCH('DATA - Follow-Up'!H207,Modes,0)))</f>
        <v/>
      </c>
      <c r="I207" s="275"/>
      <c r="J207" s="178" t="str">
        <f>IF('DATA - Follow-Up'!J207="","",INDEX(Codes,MATCH('DATA - Follow-Up'!J207,Modes,0)))</f>
        <v/>
      </c>
      <c r="K207" s="178"/>
      <c r="L207" s="178" t="str">
        <f>IF('DATA - Follow-Up'!L207=0,"",IF('DATA - Follow-Up'!L207="","",'DATA - Follow-Up'!L207))</f>
        <v/>
      </c>
      <c r="M207" s="178" t="str">
        <f>IF('DATA - Follow-Up'!M207="Yes",1,IF('DATA - Follow-Up'!M207="No",2, ""))</f>
        <v/>
      </c>
      <c r="N207" s="178" t="str">
        <f>IF('DATA - Follow-Up'!N207="Yes",1,IF('DATA - Follow-Up'!N207="No",2,""))</f>
        <v/>
      </c>
      <c r="O207" s="178" t="str">
        <f>IF('DATA - Follow-Up'!O207="Relaxed",1,IF('DATA - Follow-Up'!O207="Rushed",2,IF('DATA - Follow-Up'!O207="Happy",3,IF('DATA - Follow-Up'!O207="Frustrated",4,IF('DATA - Follow-Up'!O207="Other (please specify)",5,IF('DATA - Follow-Up'!O207="Other",5,""))))))</f>
        <v/>
      </c>
      <c r="P207" s="178"/>
      <c r="Q207" s="178" t="str">
        <f>IF('DATA - Follow-Up'!Q207="","",'DATA - Follow-Up'!Q207)</f>
        <v/>
      </c>
      <c r="R207" s="178" t="str">
        <f>IF('DATA - Follow-Up'!R207="Boy",1,IF('DATA - Follow-Up'!R207="Girl",2, ""))</f>
        <v/>
      </c>
      <c r="S207" s="178" t="str">
        <f>IF('DATA - Follow-Up'!Q207="","", 'DATA - Follow-Up'!S207)</f>
        <v/>
      </c>
      <c r="T207" s="178" t="str">
        <f>IF('DATA - Follow-Up'!T207="Less than 0.5km",1,IF('DATA - Follow-Up'!T207="0.51 to 1.59km",2,IF('DATA - Follow-Up'!T207="1.6 to 3km",3,IF('DATA - Follow-Up'!T207="Over 3km",4,""))))</f>
        <v/>
      </c>
      <c r="U207" s="178" t="str">
        <f>IF('DATA - Follow-Up'!U207="STRONGLY AGREE",1,IF('DATA - Follow-Up'!U207="AGREE",2,IF('DATA - Follow-Up'!U207="DISAGREE",3,IF('DATA - Follow-Up'!U207="STRONGLY DISAGREE",4,""))))</f>
        <v/>
      </c>
      <c r="V207" s="178" t="str">
        <f>IF('DATA - Follow-Up'!V207="Yes",1,IF('DATA - Follow-Up'!V207="No",2,""))</f>
        <v/>
      </c>
      <c r="W207" s="178"/>
      <c r="X207" s="178"/>
      <c r="Y207" s="178"/>
      <c r="Z207" s="178"/>
      <c r="AA207" s="178"/>
      <c r="AB207" s="178"/>
      <c r="AC207" s="178"/>
      <c r="AD207" s="178"/>
      <c r="AE207" s="178"/>
      <c r="AF207" s="178"/>
      <c r="AG207" s="178"/>
      <c r="AH207" s="178"/>
      <c r="AI207" s="178"/>
      <c r="AJ207" s="178"/>
      <c r="AK207" s="178"/>
      <c r="AL207" s="178"/>
      <c r="AM207" s="178"/>
      <c r="AN207" s="178"/>
      <c r="AO207" s="178"/>
      <c r="AP207" s="178"/>
      <c r="AQ207" s="178"/>
      <c r="AR207" s="178" t="str">
        <f>IF('DATA - Follow-Up'!AR207="Relaxed",1,IF('DATA - Follow-Up'!AR207="Rushed",2,IF('DATA - Follow-Up'!AR207="Happy",3,IF('DATA - Follow-Up'!AR207="Tired",4,""))))</f>
        <v/>
      </c>
      <c r="AS207" s="178" t="str">
        <f>IF('DATA - Follow-Up'!AS207="Relaxed",1,IF('DATA - Follow-Up'!AS207="Rushed",2,IF('DATA - Follow-Up'!AS207="Happy",3,IF('DATA - Follow-Up'!AS207="Tired",4,""))))</f>
        <v/>
      </c>
      <c r="AT207" s="178" t="str">
        <f>IF('DATA - Follow-Up'!AT207="less driving",1,IF('DATA - Follow-Up'!AT207="less driving (e.g. more carpooling, walking, cycling, taking public transit, etc.)",1,IF('DATA - Follow-Up'!AT207="not changed",2,IF('DATA - Follow-Up'!AT207="no changed",2,IF('DATA - Follow-Up'!AT207="more driving",3, "")))))</f>
        <v/>
      </c>
      <c r="AU207" s="275"/>
      <c r="AV207" s="275"/>
      <c r="AW207" s="275"/>
      <c r="AX207" s="275"/>
      <c r="AY207" s="275"/>
      <c r="AZ207" s="178" t="str">
        <f>IF('DATA - Follow-Up'!AZ207="less driving",1,IF('DATA - Follow-Up'!AZ207="less driving (e.g. more carpooling, walking, cycling, taking public transit, etc.)",1,IF('DATA - Follow-Up'!AZ207="not changed",2,IF('DATA - Follow-Up'!AZ207="more driving",3,""))))</f>
        <v/>
      </c>
      <c r="BA207" s="178"/>
      <c r="BB207" s="178"/>
      <c r="BC207" s="178"/>
      <c r="BD207" s="178"/>
      <c r="BE207" s="178"/>
      <c r="BF207" s="178" t="str">
        <f>IF('DATA - Follow-Up'!BF207="decreased",1,IF('DATA - Follow-Up'!BF207="not changed",2,IF('DATA - Follow-Up'!BF207="increased",3, "")))</f>
        <v/>
      </c>
      <c r="BG207" s="178"/>
      <c r="BH207" s="178"/>
      <c r="BI207" s="178"/>
      <c r="BJ207" s="178"/>
      <c r="BK207" s="178"/>
      <c r="BL207" s="178"/>
      <c r="BM207" s="178"/>
      <c r="BN207" s="178"/>
      <c r="BO207" s="178"/>
      <c r="BP207" s="178"/>
      <c r="BQ207" s="312" t="str">
        <f>IF('DATA - Follow-Up'!BQ207="Yes",1,IF('DATA - Follow-Up'!BQ207="No",2, ""))</f>
        <v/>
      </c>
      <c r="BR207" s="273"/>
      <c r="BS207" s="180"/>
      <c r="BT207" s="180"/>
    </row>
    <row r="208" spans="1:72" s="132" customFormat="1" ht="15" x14ac:dyDescent="0.3">
      <c r="A208" s="148"/>
      <c r="B208" s="149"/>
      <c r="C208" s="236" t="str">
        <f t="shared" si="3"/>
        <v/>
      </c>
      <c r="D208" s="178" t="str">
        <f>IF('DATA - Follow-Up'!D208="","",'DATA - Follow-Up'!D208)</f>
        <v/>
      </c>
      <c r="E208" s="178" t="str">
        <f>IF('DATA - Follow-Up'!E208="","",'DATA - Follow-Up'!E208)</f>
        <v/>
      </c>
      <c r="F208" s="178" t="str">
        <f>IF('DATA - Follow-Up'!F208="","",'DATA - Follow-Up'!F208)</f>
        <v/>
      </c>
      <c r="G208" s="178" t="str">
        <f>IF('DATA - Follow-Up'!G208="Yes",1,IF('DATA - Follow-Up'!G208="No",2,IF('DATA - Follow-Up'!G208="Not Sure",3, "")))</f>
        <v/>
      </c>
      <c r="H208" s="178" t="str">
        <f>IF('DATA - Follow-Up'!H208="","",INDEX(Codes,MATCH('DATA - Follow-Up'!H208,Modes,0)))</f>
        <v/>
      </c>
      <c r="I208" s="275"/>
      <c r="J208" s="178" t="str">
        <f>IF('DATA - Follow-Up'!J208="","",INDEX(Codes,MATCH('DATA - Follow-Up'!J208,Modes,0)))</f>
        <v/>
      </c>
      <c r="K208" s="178"/>
      <c r="L208" s="178" t="str">
        <f>IF('DATA - Follow-Up'!L208=0,"",IF('DATA - Follow-Up'!L208="","",'DATA - Follow-Up'!L208))</f>
        <v/>
      </c>
      <c r="M208" s="178" t="str">
        <f>IF('DATA - Follow-Up'!M208="Yes",1,IF('DATA - Follow-Up'!M208="No",2, ""))</f>
        <v/>
      </c>
      <c r="N208" s="178" t="str">
        <f>IF('DATA - Follow-Up'!N208="Yes",1,IF('DATA - Follow-Up'!N208="No",2,""))</f>
        <v/>
      </c>
      <c r="O208" s="178" t="str">
        <f>IF('DATA - Follow-Up'!O208="Relaxed",1,IF('DATA - Follow-Up'!O208="Rushed",2,IF('DATA - Follow-Up'!O208="Happy",3,IF('DATA - Follow-Up'!O208="Frustrated",4,IF('DATA - Follow-Up'!O208="Other (please specify)",5,IF('DATA - Follow-Up'!O208="Other",5,""))))))</f>
        <v/>
      </c>
      <c r="P208" s="178"/>
      <c r="Q208" s="178" t="str">
        <f>IF('DATA - Follow-Up'!Q208="","",'DATA - Follow-Up'!Q208)</f>
        <v/>
      </c>
      <c r="R208" s="178" t="str">
        <f>IF('DATA - Follow-Up'!R208="Boy",1,IF('DATA - Follow-Up'!R208="Girl",2, ""))</f>
        <v/>
      </c>
      <c r="S208" s="178" t="str">
        <f>IF('DATA - Follow-Up'!Q208="","", 'DATA - Follow-Up'!S208)</f>
        <v/>
      </c>
      <c r="T208" s="178" t="str">
        <f>IF('DATA - Follow-Up'!T208="Less than 0.5km",1,IF('DATA - Follow-Up'!T208="0.51 to 1.59km",2,IF('DATA - Follow-Up'!T208="1.6 to 3km",3,IF('DATA - Follow-Up'!T208="Over 3km",4,""))))</f>
        <v/>
      </c>
      <c r="U208" s="178" t="str">
        <f>IF('DATA - Follow-Up'!U208="STRONGLY AGREE",1,IF('DATA - Follow-Up'!U208="AGREE",2,IF('DATA - Follow-Up'!U208="DISAGREE",3,IF('DATA - Follow-Up'!U208="STRONGLY DISAGREE",4,""))))</f>
        <v/>
      </c>
      <c r="V208" s="178" t="str">
        <f>IF('DATA - Follow-Up'!V208="Yes",1,IF('DATA - Follow-Up'!V208="No",2,""))</f>
        <v/>
      </c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 t="str">
        <f>IF('DATA - Follow-Up'!AR208="Relaxed",1,IF('DATA - Follow-Up'!AR208="Rushed",2,IF('DATA - Follow-Up'!AR208="Happy",3,IF('DATA - Follow-Up'!AR208="Tired",4,""))))</f>
        <v/>
      </c>
      <c r="AS208" s="178" t="str">
        <f>IF('DATA - Follow-Up'!AS208="Relaxed",1,IF('DATA - Follow-Up'!AS208="Rushed",2,IF('DATA - Follow-Up'!AS208="Happy",3,IF('DATA - Follow-Up'!AS208="Tired",4,""))))</f>
        <v/>
      </c>
      <c r="AT208" s="178" t="str">
        <f>IF('DATA - Follow-Up'!AT208="less driving",1,IF('DATA - Follow-Up'!AT208="less driving (e.g. more carpooling, walking, cycling, taking public transit, etc.)",1,IF('DATA - Follow-Up'!AT208="not changed",2,IF('DATA - Follow-Up'!AT208="no changed",2,IF('DATA - Follow-Up'!AT208="more driving",3, "")))))</f>
        <v/>
      </c>
      <c r="AU208" s="275"/>
      <c r="AV208" s="275"/>
      <c r="AW208" s="275"/>
      <c r="AX208" s="275"/>
      <c r="AY208" s="275"/>
      <c r="AZ208" s="178" t="str">
        <f>IF('DATA - Follow-Up'!AZ208="less driving",1,IF('DATA - Follow-Up'!AZ208="less driving (e.g. more carpooling, walking, cycling, taking public transit, etc.)",1,IF('DATA - Follow-Up'!AZ208="not changed",2,IF('DATA - Follow-Up'!AZ208="more driving",3,""))))</f>
        <v/>
      </c>
      <c r="BA208" s="178"/>
      <c r="BB208" s="178"/>
      <c r="BC208" s="178"/>
      <c r="BD208" s="178"/>
      <c r="BE208" s="178"/>
      <c r="BF208" s="178" t="str">
        <f>IF('DATA - Follow-Up'!BF208="decreased",1,IF('DATA - Follow-Up'!BF208="not changed",2,IF('DATA - Follow-Up'!BF208="increased",3, "")))</f>
        <v/>
      </c>
      <c r="BG208" s="178"/>
      <c r="BH208" s="178"/>
      <c r="BI208" s="178"/>
      <c r="BJ208" s="178"/>
      <c r="BK208" s="178"/>
      <c r="BL208" s="178"/>
      <c r="BM208" s="178"/>
      <c r="BN208" s="178"/>
      <c r="BO208" s="178"/>
      <c r="BP208" s="178"/>
      <c r="BQ208" s="312" t="str">
        <f>IF('DATA - Follow-Up'!BQ208="Yes",1,IF('DATA - Follow-Up'!BQ208="No",2, ""))</f>
        <v/>
      </c>
      <c r="BR208" s="273"/>
      <c r="BS208" s="180"/>
      <c r="BT208" s="180"/>
    </row>
    <row r="209" spans="1:72" s="132" customFormat="1" ht="15" x14ac:dyDescent="0.3">
      <c r="A209" s="148"/>
      <c r="B209" s="149"/>
      <c r="C209" s="236" t="str">
        <f t="shared" si="3"/>
        <v/>
      </c>
      <c r="D209" s="178" t="str">
        <f>IF('DATA - Follow-Up'!D209="","",'DATA - Follow-Up'!D209)</f>
        <v/>
      </c>
      <c r="E209" s="178" t="str">
        <f>IF('DATA - Follow-Up'!E209="","",'DATA - Follow-Up'!E209)</f>
        <v/>
      </c>
      <c r="F209" s="178" t="str">
        <f>IF('DATA - Follow-Up'!F209="","",'DATA - Follow-Up'!F209)</f>
        <v/>
      </c>
      <c r="G209" s="178" t="str">
        <f>IF('DATA - Follow-Up'!G209="Yes",1,IF('DATA - Follow-Up'!G209="No",2,IF('DATA - Follow-Up'!G209="Not Sure",3, "")))</f>
        <v/>
      </c>
      <c r="H209" s="178" t="str">
        <f>IF('DATA - Follow-Up'!H209="","",INDEX(Codes,MATCH('DATA - Follow-Up'!H209,Modes,0)))</f>
        <v/>
      </c>
      <c r="I209" s="275"/>
      <c r="J209" s="178" t="str">
        <f>IF('DATA - Follow-Up'!J209="","",INDEX(Codes,MATCH('DATA - Follow-Up'!J209,Modes,0)))</f>
        <v/>
      </c>
      <c r="K209" s="178"/>
      <c r="L209" s="178" t="str">
        <f>IF('DATA - Follow-Up'!L209=0,"",IF('DATA - Follow-Up'!L209="","",'DATA - Follow-Up'!L209))</f>
        <v/>
      </c>
      <c r="M209" s="178" t="str">
        <f>IF('DATA - Follow-Up'!M209="Yes",1,IF('DATA - Follow-Up'!M209="No",2, ""))</f>
        <v/>
      </c>
      <c r="N209" s="178" t="str">
        <f>IF('DATA - Follow-Up'!N209="Yes",1,IF('DATA - Follow-Up'!N209="No",2,""))</f>
        <v/>
      </c>
      <c r="O209" s="178" t="str">
        <f>IF('DATA - Follow-Up'!O209="Relaxed",1,IF('DATA - Follow-Up'!O209="Rushed",2,IF('DATA - Follow-Up'!O209="Happy",3,IF('DATA - Follow-Up'!O209="Frustrated",4,IF('DATA - Follow-Up'!O209="Other (please specify)",5,IF('DATA - Follow-Up'!O209="Other",5,""))))))</f>
        <v/>
      </c>
      <c r="P209" s="178"/>
      <c r="Q209" s="178" t="str">
        <f>IF('DATA - Follow-Up'!Q209="","",'DATA - Follow-Up'!Q209)</f>
        <v/>
      </c>
      <c r="R209" s="178" t="str">
        <f>IF('DATA - Follow-Up'!R209="Boy",1,IF('DATA - Follow-Up'!R209="Girl",2, ""))</f>
        <v/>
      </c>
      <c r="S209" s="178" t="str">
        <f>IF('DATA - Follow-Up'!Q209="","", 'DATA - Follow-Up'!S209)</f>
        <v/>
      </c>
      <c r="T209" s="178" t="str">
        <f>IF('DATA - Follow-Up'!T209="Less than 0.5km",1,IF('DATA - Follow-Up'!T209="0.51 to 1.59km",2,IF('DATA - Follow-Up'!T209="1.6 to 3km",3,IF('DATA - Follow-Up'!T209="Over 3km",4,""))))</f>
        <v/>
      </c>
      <c r="U209" s="178" t="str">
        <f>IF('DATA - Follow-Up'!U209="STRONGLY AGREE",1,IF('DATA - Follow-Up'!U209="AGREE",2,IF('DATA - Follow-Up'!U209="DISAGREE",3,IF('DATA - Follow-Up'!U209="STRONGLY DISAGREE",4,""))))</f>
        <v/>
      </c>
      <c r="V209" s="178" t="str">
        <f>IF('DATA - Follow-Up'!V209="Yes",1,IF('DATA - Follow-Up'!V209="No",2,""))</f>
        <v/>
      </c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  <c r="AM209" s="178"/>
      <c r="AN209" s="178"/>
      <c r="AO209" s="178"/>
      <c r="AP209" s="178"/>
      <c r="AQ209" s="178"/>
      <c r="AR209" s="178" t="str">
        <f>IF('DATA - Follow-Up'!AR209="Relaxed",1,IF('DATA - Follow-Up'!AR209="Rushed",2,IF('DATA - Follow-Up'!AR209="Happy",3,IF('DATA - Follow-Up'!AR209="Tired",4,""))))</f>
        <v/>
      </c>
      <c r="AS209" s="178" t="str">
        <f>IF('DATA - Follow-Up'!AS209="Relaxed",1,IF('DATA - Follow-Up'!AS209="Rushed",2,IF('DATA - Follow-Up'!AS209="Happy",3,IF('DATA - Follow-Up'!AS209="Tired",4,""))))</f>
        <v/>
      </c>
      <c r="AT209" s="178" t="str">
        <f>IF('DATA - Follow-Up'!AT209="less driving",1,IF('DATA - Follow-Up'!AT209="less driving (e.g. more carpooling, walking, cycling, taking public transit, etc.)",1,IF('DATA - Follow-Up'!AT209="not changed",2,IF('DATA - Follow-Up'!AT209="no changed",2,IF('DATA - Follow-Up'!AT209="more driving",3, "")))))</f>
        <v/>
      </c>
      <c r="AU209" s="275"/>
      <c r="AV209" s="275"/>
      <c r="AW209" s="275"/>
      <c r="AX209" s="275"/>
      <c r="AY209" s="275"/>
      <c r="AZ209" s="178" t="str">
        <f>IF('DATA - Follow-Up'!AZ209="less driving",1,IF('DATA - Follow-Up'!AZ209="less driving (e.g. more carpooling, walking, cycling, taking public transit, etc.)",1,IF('DATA - Follow-Up'!AZ209="not changed",2,IF('DATA - Follow-Up'!AZ209="more driving",3,""))))</f>
        <v/>
      </c>
      <c r="BA209" s="178"/>
      <c r="BB209" s="178"/>
      <c r="BC209" s="178"/>
      <c r="BD209" s="178"/>
      <c r="BE209" s="178"/>
      <c r="BF209" s="178" t="str">
        <f>IF('DATA - Follow-Up'!BF209="decreased",1,IF('DATA - Follow-Up'!BF209="not changed",2,IF('DATA - Follow-Up'!BF209="increased",3, "")))</f>
        <v/>
      </c>
      <c r="BG209" s="178"/>
      <c r="BH209" s="178"/>
      <c r="BI209" s="178"/>
      <c r="BJ209" s="178"/>
      <c r="BK209" s="178"/>
      <c r="BL209" s="178"/>
      <c r="BM209" s="178"/>
      <c r="BN209" s="178"/>
      <c r="BO209" s="178"/>
      <c r="BP209" s="178"/>
      <c r="BQ209" s="312" t="str">
        <f>IF('DATA - Follow-Up'!BQ209="Yes",1,IF('DATA - Follow-Up'!BQ209="No",2, ""))</f>
        <v/>
      </c>
      <c r="BR209" s="273"/>
      <c r="BS209" s="180"/>
      <c r="BT209" s="180"/>
    </row>
    <row r="210" spans="1:72" s="132" customFormat="1" ht="15" x14ac:dyDescent="0.3">
      <c r="A210" s="148"/>
      <c r="B210" s="149"/>
      <c r="C210" s="236" t="str">
        <f t="shared" si="3"/>
        <v/>
      </c>
      <c r="D210" s="178" t="str">
        <f>IF('DATA - Follow-Up'!D210="","",'DATA - Follow-Up'!D210)</f>
        <v/>
      </c>
      <c r="E210" s="178" t="str">
        <f>IF('DATA - Follow-Up'!E210="","",'DATA - Follow-Up'!E210)</f>
        <v/>
      </c>
      <c r="F210" s="178" t="str">
        <f>IF('DATA - Follow-Up'!F210="","",'DATA - Follow-Up'!F210)</f>
        <v/>
      </c>
      <c r="G210" s="178" t="str">
        <f>IF('DATA - Follow-Up'!G210="Yes",1,IF('DATA - Follow-Up'!G210="No",2,IF('DATA - Follow-Up'!G210="Not Sure",3, "")))</f>
        <v/>
      </c>
      <c r="H210" s="178" t="str">
        <f>IF('DATA - Follow-Up'!H210="","",INDEX(Codes,MATCH('DATA - Follow-Up'!H210,Modes,0)))</f>
        <v/>
      </c>
      <c r="I210" s="275"/>
      <c r="J210" s="178" t="str">
        <f>IF('DATA - Follow-Up'!J210="","",INDEX(Codes,MATCH('DATA - Follow-Up'!J210,Modes,0)))</f>
        <v/>
      </c>
      <c r="K210" s="178"/>
      <c r="L210" s="178" t="str">
        <f>IF('DATA - Follow-Up'!L210=0,"",IF('DATA - Follow-Up'!L210="","",'DATA - Follow-Up'!L210))</f>
        <v/>
      </c>
      <c r="M210" s="178" t="str">
        <f>IF('DATA - Follow-Up'!M210="Yes",1,IF('DATA - Follow-Up'!M210="No",2, ""))</f>
        <v/>
      </c>
      <c r="N210" s="178" t="str">
        <f>IF('DATA - Follow-Up'!N210="Yes",1,IF('DATA - Follow-Up'!N210="No",2,""))</f>
        <v/>
      </c>
      <c r="O210" s="178" t="str">
        <f>IF('DATA - Follow-Up'!O210="Relaxed",1,IF('DATA - Follow-Up'!O210="Rushed",2,IF('DATA - Follow-Up'!O210="Happy",3,IF('DATA - Follow-Up'!O210="Frustrated",4,IF('DATA - Follow-Up'!O210="Other (please specify)",5,IF('DATA - Follow-Up'!O210="Other",5,""))))))</f>
        <v/>
      </c>
      <c r="P210" s="178"/>
      <c r="Q210" s="178" t="str">
        <f>IF('DATA - Follow-Up'!Q210="","",'DATA - Follow-Up'!Q210)</f>
        <v/>
      </c>
      <c r="R210" s="178" t="str">
        <f>IF('DATA - Follow-Up'!R210="Boy",1,IF('DATA - Follow-Up'!R210="Girl",2, ""))</f>
        <v/>
      </c>
      <c r="S210" s="178" t="str">
        <f>IF('DATA - Follow-Up'!Q210="","", 'DATA - Follow-Up'!S210)</f>
        <v/>
      </c>
      <c r="T210" s="178" t="str">
        <f>IF('DATA - Follow-Up'!T210="Less than 0.5km",1,IF('DATA - Follow-Up'!T210="0.51 to 1.59km",2,IF('DATA - Follow-Up'!T210="1.6 to 3km",3,IF('DATA - Follow-Up'!T210="Over 3km",4,""))))</f>
        <v/>
      </c>
      <c r="U210" s="178" t="str">
        <f>IF('DATA - Follow-Up'!U210="STRONGLY AGREE",1,IF('DATA - Follow-Up'!U210="AGREE",2,IF('DATA - Follow-Up'!U210="DISAGREE",3,IF('DATA - Follow-Up'!U210="STRONGLY DISAGREE",4,""))))</f>
        <v/>
      </c>
      <c r="V210" s="178" t="str">
        <f>IF('DATA - Follow-Up'!V210="Yes",1,IF('DATA - Follow-Up'!V210="No",2,""))</f>
        <v/>
      </c>
      <c r="W210" s="178"/>
      <c r="X210" s="178"/>
      <c r="Y210" s="178"/>
      <c r="Z210" s="178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  <c r="AK210" s="178"/>
      <c r="AL210" s="178"/>
      <c r="AM210" s="178"/>
      <c r="AN210" s="178"/>
      <c r="AO210" s="178"/>
      <c r="AP210" s="178"/>
      <c r="AQ210" s="178"/>
      <c r="AR210" s="178" t="str">
        <f>IF('DATA - Follow-Up'!AR210="Relaxed",1,IF('DATA - Follow-Up'!AR210="Rushed",2,IF('DATA - Follow-Up'!AR210="Happy",3,IF('DATA - Follow-Up'!AR210="Tired",4,""))))</f>
        <v/>
      </c>
      <c r="AS210" s="178" t="str">
        <f>IF('DATA - Follow-Up'!AS210="Relaxed",1,IF('DATA - Follow-Up'!AS210="Rushed",2,IF('DATA - Follow-Up'!AS210="Happy",3,IF('DATA - Follow-Up'!AS210="Tired",4,""))))</f>
        <v/>
      </c>
      <c r="AT210" s="178" t="str">
        <f>IF('DATA - Follow-Up'!AT210="less driving",1,IF('DATA - Follow-Up'!AT210="less driving (e.g. more carpooling, walking, cycling, taking public transit, etc.)",1,IF('DATA - Follow-Up'!AT210="not changed",2,IF('DATA - Follow-Up'!AT210="no changed",2,IF('DATA - Follow-Up'!AT210="more driving",3, "")))))</f>
        <v/>
      </c>
      <c r="AU210" s="275"/>
      <c r="AV210" s="275"/>
      <c r="AW210" s="275"/>
      <c r="AX210" s="275"/>
      <c r="AY210" s="275"/>
      <c r="AZ210" s="178" t="str">
        <f>IF('DATA - Follow-Up'!AZ210="less driving",1,IF('DATA - Follow-Up'!AZ210="less driving (e.g. more carpooling, walking, cycling, taking public transit, etc.)",1,IF('DATA - Follow-Up'!AZ210="not changed",2,IF('DATA - Follow-Up'!AZ210="more driving",3,""))))</f>
        <v/>
      </c>
      <c r="BA210" s="178"/>
      <c r="BB210" s="178"/>
      <c r="BC210" s="178"/>
      <c r="BD210" s="178"/>
      <c r="BE210" s="178"/>
      <c r="BF210" s="178" t="str">
        <f>IF('DATA - Follow-Up'!BF210="decreased",1,IF('DATA - Follow-Up'!BF210="not changed",2,IF('DATA - Follow-Up'!BF210="increased",3, "")))</f>
        <v/>
      </c>
      <c r="BG210" s="178"/>
      <c r="BH210" s="178"/>
      <c r="BI210" s="178"/>
      <c r="BJ210" s="178"/>
      <c r="BK210" s="178"/>
      <c r="BL210" s="178"/>
      <c r="BM210" s="178"/>
      <c r="BN210" s="178"/>
      <c r="BO210" s="178"/>
      <c r="BP210" s="178"/>
      <c r="BQ210" s="312" t="str">
        <f>IF('DATA - Follow-Up'!BQ210="Yes",1,IF('DATA - Follow-Up'!BQ210="No",2, ""))</f>
        <v/>
      </c>
      <c r="BR210" s="273"/>
      <c r="BS210" s="180"/>
      <c r="BT210" s="180"/>
    </row>
    <row r="211" spans="1:72" s="132" customFormat="1" ht="15" x14ac:dyDescent="0.3">
      <c r="A211" s="148"/>
      <c r="B211" s="149"/>
      <c r="C211" s="236" t="str">
        <f t="shared" si="3"/>
        <v/>
      </c>
      <c r="D211" s="178" t="str">
        <f>IF('DATA - Follow-Up'!D211="","",'DATA - Follow-Up'!D211)</f>
        <v/>
      </c>
      <c r="E211" s="178" t="str">
        <f>IF('DATA - Follow-Up'!E211="","",'DATA - Follow-Up'!E211)</f>
        <v/>
      </c>
      <c r="F211" s="178" t="str">
        <f>IF('DATA - Follow-Up'!F211="","",'DATA - Follow-Up'!F211)</f>
        <v/>
      </c>
      <c r="G211" s="178" t="str">
        <f>IF('DATA - Follow-Up'!G211="Yes",1,IF('DATA - Follow-Up'!G211="No",2,IF('DATA - Follow-Up'!G211="Not Sure",3, "")))</f>
        <v/>
      </c>
      <c r="H211" s="178" t="str">
        <f>IF('DATA - Follow-Up'!H211="","",INDEX(Codes,MATCH('DATA - Follow-Up'!H211,Modes,0)))</f>
        <v/>
      </c>
      <c r="I211" s="275"/>
      <c r="J211" s="178" t="str">
        <f>IF('DATA - Follow-Up'!J211="","",INDEX(Codes,MATCH('DATA - Follow-Up'!J211,Modes,0)))</f>
        <v/>
      </c>
      <c r="K211" s="178"/>
      <c r="L211" s="178" t="str">
        <f>IF('DATA - Follow-Up'!L211=0,"",IF('DATA - Follow-Up'!L211="","",'DATA - Follow-Up'!L211))</f>
        <v/>
      </c>
      <c r="M211" s="178" t="str">
        <f>IF('DATA - Follow-Up'!M211="Yes",1,IF('DATA - Follow-Up'!M211="No",2, ""))</f>
        <v/>
      </c>
      <c r="N211" s="178" t="str">
        <f>IF('DATA - Follow-Up'!N211="Yes",1,IF('DATA - Follow-Up'!N211="No",2,""))</f>
        <v/>
      </c>
      <c r="O211" s="178" t="str">
        <f>IF('DATA - Follow-Up'!O211="Relaxed",1,IF('DATA - Follow-Up'!O211="Rushed",2,IF('DATA - Follow-Up'!O211="Happy",3,IF('DATA - Follow-Up'!O211="Frustrated",4,IF('DATA - Follow-Up'!O211="Other (please specify)",5,IF('DATA - Follow-Up'!O211="Other",5,""))))))</f>
        <v/>
      </c>
      <c r="P211" s="178"/>
      <c r="Q211" s="178" t="str">
        <f>IF('DATA - Follow-Up'!Q211="","",'DATA - Follow-Up'!Q211)</f>
        <v/>
      </c>
      <c r="R211" s="178" t="str">
        <f>IF('DATA - Follow-Up'!R211="Boy",1,IF('DATA - Follow-Up'!R211="Girl",2, ""))</f>
        <v/>
      </c>
      <c r="S211" s="178" t="str">
        <f>IF('DATA - Follow-Up'!Q211="","", 'DATA - Follow-Up'!S211)</f>
        <v/>
      </c>
      <c r="T211" s="178" t="str">
        <f>IF('DATA - Follow-Up'!T211="Less than 0.5km",1,IF('DATA - Follow-Up'!T211="0.51 to 1.59km",2,IF('DATA - Follow-Up'!T211="1.6 to 3km",3,IF('DATA - Follow-Up'!T211="Over 3km",4,""))))</f>
        <v/>
      </c>
      <c r="U211" s="178" t="str">
        <f>IF('DATA - Follow-Up'!U211="STRONGLY AGREE",1,IF('DATA - Follow-Up'!U211="AGREE",2,IF('DATA - Follow-Up'!U211="DISAGREE",3,IF('DATA - Follow-Up'!U211="STRONGLY DISAGREE",4,""))))</f>
        <v/>
      </c>
      <c r="V211" s="178" t="str">
        <f>IF('DATA - Follow-Up'!V211="Yes",1,IF('DATA - Follow-Up'!V211="No",2,""))</f>
        <v/>
      </c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  <c r="AK211" s="178"/>
      <c r="AL211" s="178"/>
      <c r="AM211" s="178"/>
      <c r="AN211" s="178"/>
      <c r="AO211" s="178"/>
      <c r="AP211" s="178"/>
      <c r="AQ211" s="178"/>
      <c r="AR211" s="178" t="str">
        <f>IF('DATA - Follow-Up'!AR211="Relaxed",1,IF('DATA - Follow-Up'!AR211="Rushed",2,IF('DATA - Follow-Up'!AR211="Happy",3,IF('DATA - Follow-Up'!AR211="Tired",4,""))))</f>
        <v/>
      </c>
      <c r="AS211" s="178" t="str">
        <f>IF('DATA - Follow-Up'!AS211="Relaxed",1,IF('DATA - Follow-Up'!AS211="Rushed",2,IF('DATA - Follow-Up'!AS211="Happy",3,IF('DATA - Follow-Up'!AS211="Tired",4,""))))</f>
        <v/>
      </c>
      <c r="AT211" s="178" t="str">
        <f>IF('DATA - Follow-Up'!AT211="less driving",1,IF('DATA - Follow-Up'!AT211="less driving (e.g. more carpooling, walking, cycling, taking public transit, etc.)",1,IF('DATA - Follow-Up'!AT211="not changed",2,IF('DATA - Follow-Up'!AT211="no changed",2,IF('DATA - Follow-Up'!AT211="more driving",3, "")))))</f>
        <v/>
      </c>
      <c r="AU211" s="275"/>
      <c r="AV211" s="275"/>
      <c r="AW211" s="275"/>
      <c r="AX211" s="275"/>
      <c r="AY211" s="275"/>
      <c r="AZ211" s="178" t="str">
        <f>IF('DATA - Follow-Up'!AZ211="less driving",1,IF('DATA - Follow-Up'!AZ211="less driving (e.g. more carpooling, walking, cycling, taking public transit, etc.)",1,IF('DATA - Follow-Up'!AZ211="not changed",2,IF('DATA - Follow-Up'!AZ211="more driving",3,""))))</f>
        <v/>
      </c>
      <c r="BA211" s="178"/>
      <c r="BB211" s="178"/>
      <c r="BC211" s="178"/>
      <c r="BD211" s="178"/>
      <c r="BE211" s="178"/>
      <c r="BF211" s="178" t="str">
        <f>IF('DATA - Follow-Up'!BF211="decreased",1,IF('DATA - Follow-Up'!BF211="not changed",2,IF('DATA - Follow-Up'!BF211="increased",3, "")))</f>
        <v/>
      </c>
      <c r="BG211" s="178"/>
      <c r="BH211" s="178"/>
      <c r="BI211" s="178"/>
      <c r="BJ211" s="178"/>
      <c r="BK211" s="178"/>
      <c r="BL211" s="178"/>
      <c r="BM211" s="178"/>
      <c r="BN211" s="178"/>
      <c r="BO211" s="178"/>
      <c r="BP211" s="178"/>
      <c r="BQ211" s="312" t="str">
        <f>IF('DATA - Follow-Up'!BQ211="Yes",1,IF('DATA - Follow-Up'!BQ211="No",2, ""))</f>
        <v/>
      </c>
      <c r="BR211" s="273"/>
      <c r="BS211" s="180"/>
      <c r="BT211" s="180"/>
    </row>
    <row r="212" spans="1:72" s="132" customFormat="1" ht="15" x14ac:dyDescent="0.3">
      <c r="A212" s="148"/>
      <c r="B212" s="149"/>
      <c r="C212" s="236" t="str">
        <f t="shared" si="3"/>
        <v/>
      </c>
      <c r="D212" s="178" t="str">
        <f>IF('DATA - Follow-Up'!D212="","",'DATA - Follow-Up'!D212)</f>
        <v/>
      </c>
      <c r="E212" s="178" t="str">
        <f>IF('DATA - Follow-Up'!E212="","",'DATA - Follow-Up'!E212)</f>
        <v/>
      </c>
      <c r="F212" s="178" t="str">
        <f>IF('DATA - Follow-Up'!F212="","",'DATA - Follow-Up'!F212)</f>
        <v/>
      </c>
      <c r="G212" s="178" t="str">
        <f>IF('DATA - Follow-Up'!G212="Yes",1,IF('DATA - Follow-Up'!G212="No",2,IF('DATA - Follow-Up'!G212="Not Sure",3, "")))</f>
        <v/>
      </c>
      <c r="H212" s="178" t="str">
        <f>IF('DATA - Follow-Up'!H212="","",INDEX(Codes,MATCH('DATA - Follow-Up'!H212,Modes,0)))</f>
        <v/>
      </c>
      <c r="I212" s="275"/>
      <c r="J212" s="178" t="str">
        <f>IF('DATA - Follow-Up'!J212="","",INDEX(Codes,MATCH('DATA - Follow-Up'!J212,Modes,0)))</f>
        <v/>
      </c>
      <c r="K212" s="178"/>
      <c r="L212" s="178" t="str">
        <f>IF('DATA - Follow-Up'!L212=0,"",IF('DATA - Follow-Up'!L212="","",'DATA - Follow-Up'!L212))</f>
        <v/>
      </c>
      <c r="M212" s="178" t="str">
        <f>IF('DATA - Follow-Up'!M212="Yes",1,IF('DATA - Follow-Up'!M212="No",2, ""))</f>
        <v/>
      </c>
      <c r="N212" s="178" t="str">
        <f>IF('DATA - Follow-Up'!N212="Yes",1,IF('DATA - Follow-Up'!N212="No",2,""))</f>
        <v/>
      </c>
      <c r="O212" s="178" t="str">
        <f>IF('DATA - Follow-Up'!O212="Relaxed",1,IF('DATA - Follow-Up'!O212="Rushed",2,IF('DATA - Follow-Up'!O212="Happy",3,IF('DATA - Follow-Up'!O212="Frustrated",4,IF('DATA - Follow-Up'!O212="Other (please specify)",5,IF('DATA - Follow-Up'!O212="Other",5,""))))))</f>
        <v/>
      </c>
      <c r="P212" s="178"/>
      <c r="Q212" s="178" t="str">
        <f>IF('DATA - Follow-Up'!Q212="","",'DATA - Follow-Up'!Q212)</f>
        <v/>
      </c>
      <c r="R212" s="178" t="str">
        <f>IF('DATA - Follow-Up'!R212="Boy",1,IF('DATA - Follow-Up'!R212="Girl",2, ""))</f>
        <v/>
      </c>
      <c r="S212" s="178" t="str">
        <f>IF('DATA - Follow-Up'!Q212="","", 'DATA - Follow-Up'!S212)</f>
        <v/>
      </c>
      <c r="T212" s="178" t="str">
        <f>IF('DATA - Follow-Up'!T212="Less than 0.5km",1,IF('DATA - Follow-Up'!T212="0.51 to 1.59km",2,IF('DATA - Follow-Up'!T212="1.6 to 3km",3,IF('DATA - Follow-Up'!T212="Over 3km",4,""))))</f>
        <v/>
      </c>
      <c r="U212" s="178" t="str">
        <f>IF('DATA - Follow-Up'!U212="STRONGLY AGREE",1,IF('DATA - Follow-Up'!U212="AGREE",2,IF('DATA - Follow-Up'!U212="DISAGREE",3,IF('DATA - Follow-Up'!U212="STRONGLY DISAGREE",4,""))))</f>
        <v/>
      </c>
      <c r="V212" s="178" t="str">
        <f>IF('DATA - Follow-Up'!V212="Yes",1,IF('DATA - Follow-Up'!V212="No",2,""))</f>
        <v/>
      </c>
      <c r="W212" s="178"/>
      <c r="X212" s="178"/>
      <c r="Y212" s="178"/>
      <c r="Z212" s="178"/>
      <c r="AA212" s="178"/>
      <c r="AB212" s="178"/>
      <c r="AC212" s="178"/>
      <c r="AD212" s="178"/>
      <c r="AE212" s="178"/>
      <c r="AF212" s="178"/>
      <c r="AG212" s="178"/>
      <c r="AH212" s="178"/>
      <c r="AI212" s="178"/>
      <c r="AJ212" s="178"/>
      <c r="AK212" s="178"/>
      <c r="AL212" s="178"/>
      <c r="AM212" s="178"/>
      <c r="AN212" s="178"/>
      <c r="AO212" s="178"/>
      <c r="AP212" s="178"/>
      <c r="AQ212" s="178"/>
      <c r="AR212" s="178" t="str">
        <f>IF('DATA - Follow-Up'!AR212="Relaxed",1,IF('DATA - Follow-Up'!AR212="Rushed",2,IF('DATA - Follow-Up'!AR212="Happy",3,IF('DATA - Follow-Up'!AR212="Tired",4,""))))</f>
        <v/>
      </c>
      <c r="AS212" s="178" t="str">
        <f>IF('DATA - Follow-Up'!AS212="Relaxed",1,IF('DATA - Follow-Up'!AS212="Rushed",2,IF('DATA - Follow-Up'!AS212="Happy",3,IF('DATA - Follow-Up'!AS212="Tired",4,""))))</f>
        <v/>
      </c>
      <c r="AT212" s="178" t="str">
        <f>IF('DATA - Follow-Up'!AT212="less driving",1,IF('DATA - Follow-Up'!AT212="less driving (e.g. more carpooling, walking, cycling, taking public transit, etc.)",1,IF('DATA - Follow-Up'!AT212="not changed",2,IF('DATA - Follow-Up'!AT212="no changed",2,IF('DATA - Follow-Up'!AT212="more driving",3, "")))))</f>
        <v/>
      </c>
      <c r="AU212" s="275"/>
      <c r="AV212" s="275"/>
      <c r="AW212" s="275"/>
      <c r="AX212" s="275"/>
      <c r="AY212" s="275"/>
      <c r="AZ212" s="178" t="str">
        <f>IF('DATA - Follow-Up'!AZ212="less driving",1,IF('DATA - Follow-Up'!AZ212="less driving (e.g. more carpooling, walking, cycling, taking public transit, etc.)",1,IF('DATA - Follow-Up'!AZ212="not changed",2,IF('DATA - Follow-Up'!AZ212="more driving",3,""))))</f>
        <v/>
      </c>
      <c r="BA212" s="178"/>
      <c r="BB212" s="178"/>
      <c r="BC212" s="178"/>
      <c r="BD212" s="178"/>
      <c r="BE212" s="178"/>
      <c r="BF212" s="178" t="str">
        <f>IF('DATA - Follow-Up'!BF212="decreased",1,IF('DATA - Follow-Up'!BF212="not changed",2,IF('DATA - Follow-Up'!BF212="increased",3, "")))</f>
        <v/>
      </c>
      <c r="BG212" s="178"/>
      <c r="BH212" s="178"/>
      <c r="BI212" s="178"/>
      <c r="BJ212" s="178"/>
      <c r="BK212" s="178"/>
      <c r="BL212" s="178"/>
      <c r="BM212" s="178"/>
      <c r="BN212" s="178"/>
      <c r="BO212" s="178"/>
      <c r="BP212" s="178"/>
      <c r="BQ212" s="312" t="str">
        <f>IF('DATA - Follow-Up'!BQ212="Yes",1,IF('DATA - Follow-Up'!BQ212="No",2, ""))</f>
        <v/>
      </c>
      <c r="BR212" s="273"/>
      <c r="BS212" s="180"/>
      <c r="BT212" s="180"/>
    </row>
    <row r="213" spans="1:72" s="132" customFormat="1" ht="15" x14ac:dyDescent="0.3">
      <c r="A213" s="148"/>
      <c r="B213" s="149"/>
      <c r="C213" s="236" t="str">
        <f t="shared" si="3"/>
        <v/>
      </c>
      <c r="D213" s="178" t="str">
        <f>IF('DATA - Follow-Up'!D213="","",'DATA - Follow-Up'!D213)</f>
        <v/>
      </c>
      <c r="E213" s="178" t="str">
        <f>IF('DATA - Follow-Up'!E213="","",'DATA - Follow-Up'!E213)</f>
        <v/>
      </c>
      <c r="F213" s="178" t="str">
        <f>IF('DATA - Follow-Up'!F213="","",'DATA - Follow-Up'!F213)</f>
        <v/>
      </c>
      <c r="G213" s="178" t="str">
        <f>IF('DATA - Follow-Up'!G213="Yes",1,IF('DATA - Follow-Up'!G213="No",2,IF('DATA - Follow-Up'!G213="Not Sure",3, "")))</f>
        <v/>
      </c>
      <c r="H213" s="178" t="str">
        <f>IF('DATA - Follow-Up'!H213="","",INDEX(Codes,MATCH('DATA - Follow-Up'!H213,Modes,0)))</f>
        <v/>
      </c>
      <c r="I213" s="275"/>
      <c r="J213" s="178" t="str">
        <f>IF('DATA - Follow-Up'!J213="","",INDEX(Codes,MATCH('DATA - Follow-Up'!J213,Modes,0)))</f>
        <v/>
      </c>
      <c r="K213" s="178"/>
      <c r="L213" s="178" t="str">
        <f>IF('DATA - Follow-Up'!L213=0,"",IF('DATA - Follow-Up'!L213="","",'DATA - Follow-Up'!L213))</f>
        <v/>
      </c>
      <c r="M213" s="178" t="str">
        <f>IF('DATA - Follow-Up'!M213="Yes",1,IF('DATA - Follow-Up'!M213="No",2, ""))</f>
        <v/>
      </c>
      <c r="N213" s="178" t="str">
        <f>IF('DATA - Follow-Up'!N213="Yes",1,IF('DATA - Follow-Up'!N213="No",2,""))</f>
        <v/>
      </c>
      <c r="O213" s="178" t="str">
        <f>IF('DATA - Follow-Up'!O213="Relaxed",1,IF('DATA - Follow-Up'!O213="Rushed",2,IF('DATA - Follow-Up'!O213="Happy",3,IF('DATA - Follow-Up'!O213="Frustrated",4,IF('DATA - Follow-Up'!O213="Other (please specify)",5,IF('DATA - Follow-Up'!O213="Other",5,""))))))</f>
        <v/>
      </c>
      <c r="P213" s="178"/>
      <c r="Q213" s="178" t="str">
        <f>IF('DATA - Follow-Up'!Q213="","",'DATA - Follow-Up'!Q213)</f>
        <v/>
      </c>
      <c r="R213" s="178" t="str">
        <f>IF('DATA - Follow-Up'!R213="Boy",1,IF('DATA - Follow-Up'!R213="Girl",2, ""))</f>
        <v/>
      </c>
      <c r="S213" s="178" t="str">
        <f>IF('DATA - Follow-Up'!Q213="","", 'DATA - Follow-Up'!S213)</f>
        <v/>
      </c>
      <c r="T213" s="178" t="str">
        <f>IF('DATA - Follow-Up'!T213="Less than 0.5km",1,IF('DATA - Follow-Up'!T213="0.51 to 1.59km",2,IF('DATA - Follow-Up'!T213="1.6 to 3km",3,IF('DATA - Follow-Up'!T213="Over 3km",4,""))))</f>
        <v/>
      </c>
      <c r="U213" s="178" t="str">
        <f>IF('DATA - Follow-Up'!U213="STRONGLY AGREE",1,IF('DATA - Follow-Up'!U213="AGREE",2,IF('DATA - Follow-Up'!U213="DISAGREE",3,IF('DATA - Follow-Up'!U213="STRONGLY DISAGREE",4,""))))</f>
        <v/>
      </c>
      <c r="V213" s="178" t="str">
        <f>IF('DATA - Follow-Up'!V213="Yes",1,IF('DATA - Follow-Up'!V213="No",2,""))</f>
        <v/>
      </c>
      <c r="W213" s="178"/>
      <c r="X213" s="178"/>
      <c r="Y213" s="178"/>
      <c r="Z213" s="178"/>
      <c r="AA213" s="178"/>
      <c r="AB213" s="178"/>
      <c r="AC213" s="178"/>
      <c r="AD213" s="178"/>
      <c r="AE213" s="178"/>
      <c r="AF213" s="178"/>
      <c r="AG213" s="178"/>
      <c r="AH213" s="178"/>
      <c r="AI213" s="178"/>
      <c r="AJ213" s="178"/>
      <c r="AK213" s="178"/>
      <c r="AL213" s="178"/>
      <c r="AM213" s="178"/>
      <c r="AN213" s="178"/>
      <c r="AO213" s="178"/>
      <c r="AP213" s="178"/>
      <c r="AQ213" s="178"/>
      <c r="AR213" s="178" t="str">
        <f>IF('DATA - Follow-Up'!AR213="Relaxed",1,IF('DATA - Follow-Up'!AR213="Rushed",2,IF('DATA - Follow-Up'!AR213="Happy",3,IF('DATA - Follow-Up'!AR213="Tired",4,""))))</f>
        <v/>
      </c>
      <c r="AS213" s="178" t="str">
        <f>IF('DATA - Follow-Up'!AS213="Relaxed",1,IF('DATA - Follow-Up'!AS213="Rushed",2,IF('DATA - Follow-Up'!AS213="Happy",3,IF('DATA - Follow-Up'!AS213="Tired",4,""))))</f>
        <v/>
      </c>
      <c r="AT213" s="178" t="str">
        <f>IF('DATA - Follow-Up'!AT213="less driving",1,IF('DATA - Follow-Up'!AT213="less driving (e.g. more carpooling, walking, cycling, taking public transit, etc.)",1,IF('DATA - Follow-Up'!AT213="not changed",2,IF('DATA - Follow-Up'!AT213="no changed",2,IF('DATA - Follow-Up'!AT213="more driving",3, "")))))</f>
        <v/>
      </c>
      <c r="AU213" s="275"/>
      <c r="AV213" s="275"/>
      <c r="AW213" s="275"/>
      <c r="AX213" s="275"/>
      <c r="AY213" s="275"/>
      <c r="AZ213" s="178" t="str">
        <f>IF('DATA - Follow-Up'!AZ213="less driving",1,IF('DATA - Follow-Up'!AZ213="less driving (e.g. more carpooling, walking, cycling, taking public transit, etc.)",1,IF('DATA - Follow-Up'!AZ213="not changed",2,IF('DATA - Follow-Up'!AZ213="more driving",3,""))))</f>
        <v/>
      </c>
      <c r="BA213" s="178"/>
      <c r="BB213" s="178"/>
      <c r="BC213" s="178"/>
      <c r="BD213" s="178"/>
      <c r="BE213" s="178"/>
      <c r="BF213" s="178" t="str">
        <f>IF('DATA - Follow-Up'!BF213="decreased",1,IF('DATA - Follow-Up'!BF213="not changed",2,IF('DATA - Follow-Up'!BF213="increased",3, "")))</f>
        <v/>
      </c>
      <c r="BG213" s="178"/>
      <c r="BH213" s="178"/>
      <c r="BI213" s="178"/>
      <c r="BJ213" s="178"/>
      <c r="BK213" s="178"/>
      <c r="BL213" s="178"/>
      <c r="BM213" s="178"/>
      <c r="BN213" s="178"/>
      <c r="BO213" s="178"/>
      <c r="BP213" s="178"/>
      <c r="BQ213" s="312" t="str">
        <f>IF('DATA - Follow-Up'!BQ213="Yes",1,IF('DATA - Follow-Up'!BQ213="No",2, ""))</f>
        <v/>
      </c>
      <c r="BR213" s="273"/>
      <c r="BS213" s="180"/>
      <c r="BT213" s="180"/>
    </row>
    <row r="214" spans="1:72" s="132" customFormat="1" ht="15" x14ac:dyDescent="0.3">
      <c r="A214" s="148"/>
      <c r="B214" s="149"/>
      <c r="C214" s="236" t="str">
        <f t="shared" si="3"/>
        <v/>
      </c>
      <c r="D214" s="178" t="str">
        <f>IF('DATA - Follow-Up'!D214="","",'DATA - Follow-Up'!D214)</f>
        <v/>
      </c>
      <c r="E214" s="178" t="str">
        <f>IF('DATA - Follow-Up'!E214="","",'DATA - Follow-Up'!E214)</f>
        <v/>
      </c>
      <c r="F214" s="178" t="str">
        <f>IF('DATA - Follow-Up'!F214="","",'DATA - Follow-Up'!F214)</f>
        <v/>
      </c>
      <c r="G214" s="178" t="str">
        <f>IF('DATA - Follow-Up'!G214="Yes",1,IF('DATA - Follow-Up'!G214="No",2,IF('DATA - Follow-Up'!G214="Not Sure",3, "")))</f>
        <v/>
      </c>
      <c r="H214" s="178" t="str">
        <f>IF('DATA - Follow-Up'!H214="","",INDEX(Codes,MATCH('DATA - Follow-Up'!H214,Modes,0)))</f>
        <v/>
      </c>
      <c r="I214" s="275"/>
      <c r="J214" s="178" t="str">
        <f>IF('DATA - Follow-Up'!J214="","",INDEX(Codes,MATCH('DATA - Follow-Up'!J214,Modes,0)))</f>
        <v/>
      </c>
      <c r="K214" s="178"/>
      <c r="L214" s="178" t="str">
        <f>IF('DATA - Follow-Up'!L214=0,"",IF('DATA - Follow-Up'!L214="","",'DATA - Follow-Up'!L214))</f>
        <v/>
      </c>
      <c r="M214" s="178" t="str">
        <f>IF('DATA - Follow-Up'!M214="Yes",1,IF('DATA - Follow-Up'!M214="No",2, ""))</f>
        <v/>
      </c>
      <c r="N214" s="178" t="str">
        <f>IF('DATA - Follow-Up'!N214="Yes",1,IF('DATA - Follow-Up'!N214="No",2,""))</f>
        <v/>
      </c>
      <c r="O214" s="178" t="str">
        <f>IF('DATA - Follow-Up'!O214="Relaxed",1,IF('DATA - Follow-Up'!O214="Rushed",2,IF('DATA - Follow-Up'!O214="Happy",3,IF('DATA - Follow-Up'!O214="Frustrated",4,IF('DATA - Follow-Up'!O214="Other (please specify)",5,IF('DATA - Follow-Up'!O214="Other",5,""))))))</f>
        <v/>
      </c>
      <c r="P214" s="178"/>
      <c r="Q214" s="178" t="str">
        <f>IF('DATA - Follow-Up'!Q214="","",'DATA - Follow-Up'!Q214)</f>
        <v/>
      </c>
      <c r="R214" s="178" t="str">
        <f>IF('DATA - Follow-Up'!R214="Boy",1,IF('DATA - Follow-Up'!R214="Girl",2, ""))</f>
        <v/>
      </c>
      <c r="S214" s="178" t="str">
        <f>IF('DATA - Follow-Up'!Q214="","", 'DATA - Follow-Up'!S214)</f>
        <v/>
      </c>
      <c r="T214" s="178" t="str">
        <f>IF('DATA - Follow-Up'!T214="Less than 0.5km",1,IF('DATA - Follow-Up'!T214="0.51 to 1.59km",2,IF('DATA - Follow-Up'!T214="1.6 to 3km",3,IF('DATA - Follow-Up'!T214="Over 3km",4,""))))</f>
        <v/>
      </c>
      <c r="U214" s="178" t="str">
        <f>IF('DATA - Follow-Up'!U214="STRONGLY AGREE",1,IF('DATA - Follow-Up'!U214="AGREE",2,IF('DATA - Follow-Up'!U214="DISAGREE",3,IF('DATA - Follow-Up'!U214="STRONGLY DISAGREE",4,""))))</f>
        <v/>
      </c>
      <c r="V214" s="178" t="str">
        <f>IF('DATA - Follow-Up'!V214="Yes",1,IF('DATA - Follow-Up'!V214="No",2,""))</f>
        <v/>
      </c>
      <c r="W214" s="178"/>
      <c r="X214" s="178"/>
      <c r="Y214" s="178"/>
      <c r="Z214" s="178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  <c r="AK214" s="178"/>
      <c r="AL214" s="178"/>
      <c r="AM214" s="178"/>
      <c r="AN214" s="178"/>
      <c r="AO214" s="178"/>
      <c r="AP214" s="178"/>
      <c r="AQ214" s="178"/>
      <c r="AR214" s="178" t="str">
        <f>IF('DATA - Follow-Up'!AR214="Relaxed",1,IF('DATA - Follow-Up'!AR214="Rushed",2,IF('DATA - Follow-Up'!AR214="Happy",3,IF('DATA - Follow-Up'!AR214="Tired",4,""))))</f>
        <v/>
      </c>
      <c r="AS214" s="178" t="str">
        <f>IF('DATA - Follow-Up'!AS214="Relaxed",1,IF('DATA - Follow-Up'!AS214="Rushed",2,IF('DATA - Follow-Up'!AS214="Happy",3,IF('DATA - Follow-Up'!AS214="Tired",4,""))))</f>
        <v/>
      </c>
      <c r="AT214" s="178" t="str">
        <f>IF('DATA - Follow-Up'!AT214="less driving",1,IF('DATA - Follow-Up'!AT214="less driving (e.g. more carpooling, walking, cycling, taking public transit, etc.)",1,IF('DATA - Follow-Up'!AT214="not changed",2,IF('DATA - Follow-Up'!AT214="no changed",2,IF('DATA - Follow-Up'!AT214="more driving",3, "")))))</f>
        <v/>
      </c>
      <c r="AU214" s="275"/>
      <c r="AV214" s="275"/>
      <c r="AW214" s="275"/>
      <c r="AX214" s="275"/>
      <c r="AY214" s="275"/>
      <c r="AZ214" s="178" t="str">
        <f>IF('DATA - Follow-Up'!AZ214="less driving",1,IF('DATA - Follow-Up'!AZ214="less driving (e.g. more carpooling, walking, cycling, taking public transit, etc.)",1,IF('DATA - Follow-Up'!AZ214="not changed",2,IF('DATA - Follow-Up'!AZ214="more driving",3,""))))</f>
        <v/>
      </c>
      <c r="BA214" s="178"/>
      <c r="BB214" s="178"/>
      <c r="BC214" s="178"/>
      <c r="BD214" s="178"/>
      <c r="BE214" s="178"/>
      <c r="BF214" s="178" t="str">
        <f>IF('DATA - Follow-Up'!BF214="decreased",1,IF('DATA - Follow-Up'!BF214="not changed",2,IF('DATA - Follow-Up'!BF214="increased",3, "")))</f>
        <v/>
      </c>
      <c r="BG214" s="178"/>
      <c r="BH214" s="178"/>
      <c r="BI214" s="178"/>
      <c r="BJ214" s="178"/>
      <c r="BK214" s="178"/>
      <c r="BL214" s="178"/>
      <c r="BM214" s="178"/>
      <c r="BN214" s="178"/>
      <c r="BO214" s="178"/>
      <c r="BP214" s="178"/>
      <c r="BQ214" s="312" t="str">
        <f>IF('DATA - Follow-Up'!BQ214="Yes",1,IF('DATA - Follow-Up'!BQ214="No",2, ""))</f>
        <v/>
      </c>
      <c r="BR214" s="273"/>
      <c r="BS214" s="180"/>
      <c r="BT214" s="180"/>
    </row>
    <row r="215" spans="1:72" s="132" customFormat="1" ht="15" x14ac:dyDescent="0.3">
      <c r="A215" s="148"/>
      <c r="B215" s="149"/>
      <c r="C215" s="236" t="str">
        <f t="shared" si="3"/>
        <v/>
      </c>
      <c r="D215" s="178" t="str">
        <f>IF('DATA - Follow-Up'!D215="","",'DATA - Follow-Up'!D215)</f>
        <v/>
      </c>
      <c r="E215" s="178" t="str">
        <f>IF('DATA - Follow-Up'!E215="","",'DATA - Follow-Up'!E215)</f>
        <v/>
      </c>
      <c r="F215" s="178" t="str">
        <f>IF('DATA - Follow-Up'!F215="","",'DATA - Follow-Up'!F215)</f>
        <v/>
      </c>
      <c r="G215" s="178" t="str">
        <f>IF('DATA - Follow-Up'!G215="Yes",1,IF('DATA - Follow-Up'!G215="No",2,IF('DATA - Follow-Up'!G215="Not Sure",3, "")))</f>
        <v/>
      </c>
      <c r="H215" s="178" t="str">
        <f>IF('DATA - Follow-Up'!H215="","",INDEX(Codes,MATCH('DATA - Follow-Up'!H215,Modes,0)))</f>
        <v/>
      </c>
      <c r="I215" s="275"/>
      <c r="J215" s="178" t="str">
        <f>IF('DATA - Follow-Up'!J215="","",INDEX(Codes,MATCH('DATA - Follow-Up'!J215,Modes,0)))</f>
        <v/>
      </c>
      <c r="K215" s="178"/>
      <c r="L215" s="178" t="str">
        <f>IF('DATA - Follow-Up'!L215=0,"",IF('DATA - Follow-Up'!L215="","",'DATA - Follow-Up'!L215))</f>
        <v/>
      </c>
      <c r="M215" s="178" t="str">
        <f>IF('DATA - Follow-Up'!M215="Yes",1,IF('DATA - Follow-Up'!M215="No",2, ""))</f>
        <v/>
      </c>
      <c r="N215" s="178" t="str">
        <f>IF('DATA - Follow-Up'!N215="Yes",1,IF('DATA - Follow-Up'!N215="No",2,""))</f>
        <v/>
      </c>
      <c r="O215" s="178" t="str">
        <f>IF('DATA - Follow-Up'!O215="Relaxed",1,IF('DATA - Follow-Up'!O215="Rushed",2,IF('DATA - Follow-Up'!O215="Happy",3,IF('DATA - Follow-Up'!O215="Frustrated",4,IF('DATA - Follow-Up'!O215="Other (please specify)",5,IF('DATA - Follow-Up'!O215="Other",5,""))))))</f>
        <v/>
      </c>
      <c r="P215" s="178"/>
      <c r="Q215" s="178" t="str">
        <f>IF('DATA - Follow-Up'!Q215="","",'DATA - Follow-Up'!Q215)</f>
        <v/>
      </c>
      <c r="R215" s="178" t="str">
        <f>IF('DATA - Follow-Up'!R215="Boy",1,IF('DATA - Follow-Up'!R215="Girl",2, ""))</f>
        <v/>
      </c>
      <c r="S215" s="178" t="str">
        <f>IF('DATA - Follow-Up'!Q215="","", 'DATA - Follow-Up'!S215)</f>
        <v/>
      </c>
      <c r="T215" s="178" t="str">
        <f>IF('DATA - Follow-Up'!T215="Less than 0.5km",1,IF('DATA - Follow-Up'!T215="0.51 to 1.59km",2,IF('DATA - Follow-Up'!T215="1.6 to 3km",3,IF('DATA - Follow-Up'!T215="Over 3km",4,""))))</f>
        <v/>
      </c>
      <c r="U215" s="178" t="str">
        <f>IF('DATA - Follow-Up'!U215="STRONGLY AGREE",1,IF('DATA - Follow-Up'!U215="AGREE",2,IF('DATA - Follow-Up'!U215="DISAGREE",3,IF('DATA - Follow-Up'!U215="STRONGLY DISAGREE",4,""))))</f>
        <v/>
      </c>
      <c r="V215" s="178" t="str">
        <f>IF('DATA - Follow-Up'!V215="Yes",1,IF('DATA - Follow-Up'!V215="No",2,""))</f>
        <v/>
      </c>
      <c r="W215" s="178"/>
      <c r="X215" s="178"/>
      <c r="Y215" s="178"/>
      <c r="Z215" s="178"/>
      <c r="AA215" s="178"/>
      <c r="AB215" s="178"/>
      <c r="AC215" s="178"/>
      <c r="AD215" s="178"/>
      <c r="AE215" s="178"/>
      <c r="AF215" s="178"/>
      <c r="AG215" s="178"/>
      <c r="AH215" s="178"/>
      <c r="AI215" s="178"/>
      <c r="AJ215" s="178"/>
      <c r="AK215" s="178"/>
      <c r="AL215" s="178"/>
      <c r="AM215" s="178"/>
      <c r="AN215" s="178"/>
      <c r="AO215" s="178"/>
      <c r="AP215" s="178"/>
      <c r="AQ215" s="178"/>
      <c r="AR215" s="178" t="str">
        <f>IF('DATA - Follow-Up'!AR215="Relaxed",1,IF('DATA - Follow-Up'!AR215="Rushed",2,IF('DATA - Follow-Up'!AR215="Happy",3,IF('DATA - Follow-Up'!AR215="Tired",4,""))))</f>
        <v/>
      </c>
      <c r="AS215" s="178" t="str">
        <f>IF('DATA - Follow-Up'!AS215="Relaxed",1,IF('DATA - Follow-Up'!AS215="Rushed",2,IF('DATA - Follow-Up'!AS215="Happy",3,IF('DATA - Follow-Up'!AS215="Tired",4,""))))</f>
        <v/>
      </c>
      <c r="AT215" s="178" t="str">
        <f>IF('DATA - Follow-Up'!AT215="less driving",1,IF('DATA - Follow-Up'!AT215="less driving (e.g. more carpooling, walking, cycling, taking public transit, etc.)",1,IF('DATA - Follow-Up'!AT215="not changed",2,IF('DATA - Follow-Up'!AT215="no changed",2,IF('DATA - Follow-Up'!AT215="more driving",3, "")))))</f>
        <v/>
      </c>
      <c r="AU215" s="275"/>
      <c r="AV215" s="275"/>
      <c r="AW215" s="275"/>
      <c r="AX215" s="275"/>
      <c r="AY215" s="275"/>
      <c r="AZ215" s="178" t="str">
        <f>IF('DATA - Follow-Up'!AZ215="less driving",1,IF('DATA - Follow-Up'!AZ215="less driving (e.g. more carpooling, walking, cycling, taking public transit, etc.)",1,IF('DATA - Follow-Up'!AZ215="not changed",2,IF('DATA - Follow-Up'!AZ215="more driving",3,""))))</f>
        <v/>
      </c>
      <c r="BA215" s="178"/>
      <c r="BB215" s="178"/>
      <c r="BC215" s="178"/>
      <c r="BD215" s="178"/>
      <c r="BE215" s="178"/>
      <c r="BF215" s="178" t="str">
        <f>IF('DATA - Follow-Up'!BF215="decreased",1,IF('DATA - Follow-Up'!BF215="not changed",2,IF('DATA - Follow-Up'!BF215="increased",3, "")))</f>
        <v/>
      </c>
      <c r="BG215" s="178"/>
      <c r="BH215" s="178"/>
      <c r="BI215" s="178"/>
      <c r="BJ215" s="178"/>
      <c r="BK215" s="178"/>
      <c r="BL215" s="178"/>
      <c r="BM215" s="178"/>
      <c r="BN215" s="178"/>
      <c r="BO215" s="178"/>
      <c r="BP215" s="178"/>
      <c r="BQ215" s="312" t="str">
        <f>IF('DATA - Follow-Up'!BQ215="Yes",1,IF('DATA - Follow-Up'!BQ215="No",2, ""))</f>
        <v/>
      </c>
      <c r="BR215" s="273"/>
      <c r="BS215" s="180"/>
      <c r="BT215" s="180"/>
    </row>
    <row r="216" spans="1:72" s="132" customFormat="1" ht="15" x14ac:dyDescent="0.3">
      <c r="A216" s="148"/>
      <c r="B216" s="149"/>
      <c r="C216" s="236" t="str">
        <f t="shared" si="3"/>
        <v/>
      </c>
      <c r="D216" s="178" t="str">
        <f>IF('DATA - Follow-Up'!D216="","",'DATA - Follow-Up'!D216)</f>
        <v/>
      </c>
      <c r="E216" s="178" t="str">
        <f>IF('DATA - Follow-Up'!E216="","",'DATA - Follow-Up'!E216)</f>
        <v/>
      </c>
      <c r="F216" s="178" t="str">
        <f>IF('DATA - Follow-Up'!F216="","",'DATA - Follow-Up'!F216)</f>
        <v/>
      </c>
      <c r="G216" s="178" t="str">
        <f>IF('DATA - Follow-Up'!G216="Yes",1,IF('DATA - Follow-Up'!G216="No",2,IF('DATA - Follow-Up'!G216="Not Sure",3, "")))</f>
        <v/>
      </c>
      <c r="H216" s="178" t="str">
        <f>IF('DATA - Follow-Up'!H216="","",INDEX(Codes,MATCH('DATA - Follow-Up'!H216,Modes,0)))</f>
        <v/>
      </c>
      <c r="I216" s="275"/>
      <c r="J216" s="178" t="str">
        <f>IF('DATA - Follow-Up'!J216="","",INDEX(Codes,MATCH('DATA - Follow-Up'!J216,Modes,0)))</f>
        <v/>
      </c>
      <c r="K216" s="178"/>
      <c r="L216" s="178" t="str">
        <f>IF('DATA - Follow-Up'!L216=0,"",IF('DATA - Follow-Up'!L216="","",'DATA - Follow-Up'!L216))</f>
        <v/>
      </c>
      <c r="M216" s="178" t="str">
        <f>IF('DATA - Follow-Up'!M216="Yes",1,IF('DATA - Follow-Up'!M216="No",2, ""))</f>
        <v/>
      </c>
      <c r="N216" s="178" t="str">
        <f>IF('DATA - Follow-Up'!N216="Yes",1,IF('DATA - Follow-Up'!N216="No",2,""))</f>
        <v/>
      </c>
      <c r="O216" s="178" t="str">
        <f>IF('DATA - Follow-Up'!O216="Relaxed",1,IF('DATA - Follow-Up'!O216="Rushed",2,IF('DATA - Follow-Up'!O216="Happy",3,IF('DATA - Follow-Up'!O216="Frustrated",4,IF('DATA - Follow-Up'!O216="Other (please specify)",5,IF('DATA - Follow-Up'!O216="Other",5,""))))))</f>
        <v/>
      </c>
      <c r="P216" s="178"/>
      <c r="Q216" s="178" t="str">
        <f>IF('DATA - Follow-Up'!Q216="","",'DATA - Follow-Up'!Q216)</f>
        <v/>
      </c>
      <c r="R216" s="178" t="str">
        <f>IF('DATA - Follow-Up'!R216="Boy",1,IF('DATA - Follow-Up'!R216="Girl",2, ""))</f>
        <v/>
      </c>
      <c r="S216" s="178" t="str">
        <f>IF('DATA - Follow-Up'!Q216="","", 'DATA - Follow-Up'!S216)</f>
        <v/>
      </c>
      <c r="T216" s="178" t="str">
        <f>IF('DATA - Follow-Up'!T216="Less than 0.5km",1,IF('DATA - Follow-Up'!T216="0.51 to 1.59km",2,IF('DATA - Follow-Up'!T216="1.6 to 3km",3,IF('DATA - Follow-Up'!T216="Over 3km",4,""))))</f>
        <v/>
      </c>
      <c r="U216" s="178" t="str">
        <f>IF('DATA - Follow-Up'!U216="STRONGLY AGREE",1,IF('DATA - Follow-Up'!U216="AGREE",2,IF('DATA - Follow-Up'!U216="DISAGREE",3,IF('DATA - Follow-Up'!U216="STRONGLY DISAGREE",4,""))))</f>
        <v/>
      </c>
      <c r="V216" s="178" t="str">
        <f>IF('DATA - Follow-Up'!V216="Yes",1,IF('DATA - Follow-Up'!V216="No",2,""))</f>
        <v/>
      </c>
      <c r="W216" s="178"/>
      <c r="X216" s="178"/>
      <c r="Y216" s="178"/>
      <c r="Z216" s="178"/>
      <c r="AA216" s="178"/>
      <c r="AB216" s="178"/>
      <c r="AC216" s="178"/>
      <c r="AD216" s="178"/>
      <c r="AE216" s="178"/>
      <c r="AF216" s="178"/>
      <c r="AG216" s="178"/>
      <c r="AH216" s="178"/>
      <c r="AI216" s="178"/>
      <c r="AJ216" s="178"/>
      <c r="AK216" s="178"/>
      <c r="AL216" s="178"/>
      <c r="AM216" s="178"/>
      <c r="AN216" s="178"/>
      <c r="AO216" s="178"/>
      <c r="AP216" s="178"/>
      <c r="AQ216" s="178"/>
      <c r="AR216" s="178" t="str">
        <f>IF('DATA - Follow-Up'!AR216="Relaxed",1,IF('DATA - Follow-Up'!AR216="Rushed",2,IF('DATA - Follow-Up'!AR216="Happy",3,IF('DATA - Follow-Up'!AR216="Tired",4,""))))</f>
        <v/>
      </c>
      <c r="AS216" s="178" t="str">
        <f>IF('DATA - Follow-Up'!AS216="Relaxed",1,IF('DATA - Follow-Up'!AS216="Rushed",2,IF('DATA - Follow-Up'!AS216="Happy",3,IF('DATA - Follow-Up'!AS216="Tired",4,""))))</f>
        <v/>
      </c>
      <c r="AT216" s="178" t="str">
        <f>IF('DATA - Follow-Up'!AT216="less driving",1,IF('DATA - Follow-Up'!AT216="less driving (e.g. more carpooling, walking, cycling, taking public transit, etc.)",1,IF('DATA - Follow-Up'!AT216="not changed",2,IF('DATA - Follow-Up'!AT216="no changed",2,IF('DATA - Follow-Up'!AT216="more driving",3, "")))))</f>
        <v/>
      </c>
      <c r="AU216" s="275"/>
      <c r="AV216" s="275"/>
      <c r="AW216" s="275"/>
      <c r="AX216" s="275"/>
      <c r="AY216" s="275"/>
      <c r="AZ216" s="178" t="str">
        <f>IF('DATA - Follow-Up'!AZ216="less driving",1,IF('DATA - Follow-Up'!AZ216="less driving (e.g. more carpooling, walking, cycling, taking public transit, etc.)",1,IF('DATA - Follow-Up'!AZ216="not changed",2,IF('DATA - Follow-Up'!AZ216="more driving",3,""))))</f>
        <v/>
      </c>
      <c r="BA216" s="178"/>
      <c r="BB216" s="178"/>
      <c r="BC216" s="178"/>
      <c r="BD216" s="178"/>
      <c r="BE216" s="178"/>
      <c r="BF216" s="178" t="str">
        <f>IF('DATA - Follow-Up'!BF216="decreased",1,IF('DATA - Follow-Up'!BF216="not changed",2,IF('DATA - Follow-Up'!BF216="increased",3, "")))</f>
        <v/>
      </c>
      <c r="BG216" s="178"/>
      <c r="BH216" s="178"/>
      <c r="BI216" s="178"/>
      <c r="BJ216" s="178"/>
      <c r="BK216" s="178"/>
      <c r="BL216" s="178"/>
      <c r="BM216" s="178"/>
      <c r="BN216" s="178"/>
      <c r="BO216" s="178"/>
      <c r="BP216" s="178"/>
      <c r="BQ216" s="312" t="str">
        <f>IF('DATA - Follow-Up'!BQ216="Yes",1,IF('DATA - Follow-Up'!BQ216="No",2, ""))</f>
        <v/>
      </c>
      <c r="BR216" s="273"/>
      <c r="BS216" s="180"/>
      <c r="BT216" s="180"/>
    </row>
    <row r="217" spans="1:72" s="132" customFormat="1" ht="15" x14ac:dyDescent="0.3">
      <c r="A217" s="148"/>
      <c r="B217" s="149"/>
      <c r="C217" s="236" t="str">
        <f t="shared" si="3"/>
        <v/>
      </c>
      <c r="D217" s="178" t="str">
        <f>IF('DATA - Follow-Up'!D217="","",'DATA - Follow-Up'!D217)</f>
        <v/>
      </c>
      <c r="E217" s="178" t="str">
        <f>IF('DATA - Follow-Up'!E217="","",'DATA - Follow-Up'!E217)</f>
        <v/>
      </c>
      <c r="F217" s="178" t="str">
        <f>IF('DATA - Follow-Up'!F217="","",'DATA - Follow-Up'!F217)</f>
        <v/>
      </c>
      <c r="G217" s="178" t="str">
        <f>IF('DATA - Follow-Up'!G217="Yes",1,IF('DATA - Follow-Up'!G217="No",2,IF('DATA - Follow-Up'!G217="Not Sure",3, "")))</f>
        <v/>
      </c>
      <c r="H217" s="178" t="str">
        <f>IF('DATA - Follow-Up'!H217="","",INDEX(Codes,MATCH('DATA - Follow-Up'!H217,Modes,0)))</f>
        <v/>
      </c>
      <c r="I217" s="275"/>
      <c r="J217" s="178" t="str">
        <f>IF('DATA - Follow-Up'!J217="","",INDEX(Codes,MATCH('DATA - Follow-Up'!J217,Modes,0)))</f>
        <v/>
      </c>
      <c r="K217" s="178"/>
      <c r="L217" s="178" t="str">
        <f>IF('DATA - Follow-Up'!L217=0,"",IF('DATA - Follow-Up'!L217="","",'DATA - Follow-Up'!L217))</f>
        <v/>
      </c>
      <c r="M217" s="178" t="str">
        <f>IF('DATA - Follow-Up'!M217="Yes",1,IF('DATA - Follow-Up'!M217="No",2, ""))</f>
        <v/>
      </c>
      <c r="N217" s="178" t="str">
        <f>IF('DATA - Follow-Up'!N217="Yes",1,IF('DATA - Follow-Up'!N217="No",2,""))</f>
        <v/>
      </c>
      <c r="O217" s="178" t="str">
        <f>IF('DATA - Follow-Up'!O217="Relaxed",1,IF('DATA - Follow-Up'!O217="Rushed",2,IF('DATA - Follow-Up'!O217="Happy",3,IF('DATA - Follow-Up'!O217="Frustrated",4,IF('DATA - Follow-Up'!O217="Other (please specify)",5,IF('DATA - Follow-Up'!O217="Other",5,""))))))</f>
        <v/>
      </c>
      <c r="P217" s="178"/>
      <c r="Q217" s="178" t="str">
        <f>IF('DATA - Follow-Up'!Q217="","",'DATA - Follow-Up'!Q217)</f>
        <v/>
      </c>
      <c r="R217" s="178" t="str">
        <f>IF('DATA - Follow-Up'!R217="Boy",1,IF('DATA - Follow-Up'!R217="Girl",2, ""))</f>
        <v/>
      </c>
      <c r="S217" s="178" t="str">
        <f>IF('DATA - Follow-Up'!Q217="","", 'DATA - Follow-Up'!S217)</f>
        <v/>
      </c>
      <c r="T217" s="178" t="str">
        <f>IF('DATA - Follow-Up'!T217="Less than 0.5km",1,IF('DATA - Follow-Up'!T217="0.51 to 1.59km",2,IF('DATA - Follow-Up'!T217="1.6 to 3km",3,IF('DATA - Follow-Up'!T217="Over 3km",4,""))))</f>
        <v/>
      </c>
      <c r="U217" s="178" t="str">
        <f>IF('DATA - Follow-Up'!U217="STRONGLY AGREE",1,IF('DATA - Follow-Up'!U217="AGREE",2,IF('DATA - Follow-Up'!U217="DISAGREE",3,IF('DATA - Follow-Up'!U217="STRONGLY DISAGREE",4,""))))</f>
        <v/>
      </c>
      <c r="V217" s="178" t="str">
        <f>IF('DATA - Follow-Up'!V217="Yes",1,IF('DATA - Follow-Up'!V217="No",2,""))</f>
        <v/>
      </c>
      <c r="W217" s="178"/>
      <c r="X217" s="178"/>
      <c r="Y217" s="178"/>
      <c r="Z217" s="178"/>
      <c r="AA217" s="178"/>
      <c r="AB217" s="178"/>
      <c r="AC217" s="178"/>
      <c r="AD217" s="178"/>
      <c r="AE217" s="178"/>
      <c r="AF217" s="178"/>
      <c r="AG217" s="178"/>
      <c r="AH217" s="178"/>
      <c r="AI217" s="178"/>
      <c r="AJ217" s="178"/>
      <c r="AK217" s="178"/>
      <c r="AL217" s="178"/>
      <c r="AM217" s="178"/>
      <c r="AN217" s="178"/>
      <c r="AO217" s="178"/>
      <c r="AP217" s="178"/>
      <c r="AQ217" s="178"/>
      <c r="AR217" s="178" t="str">
        <f>IF('DATA - Follow-Up'!AR217="Relaxed",1,IF('DATA - Follow-Up'!AR217="Rushed",2,IF('DATA - Follow-Up'!AR217="Happy",3,IF('DATA - Follow-Up'!AR217="Tired",4,""))))</f>
        <v/>
      </c>
      <c r="AS217" s="178" t="str">
        <f>IF('DATA - Follow-Up'!AS217="Relaxed",1,IF('DATA - Follow-Up'!AS217="Rushed",2,IF('DATA - Follow-Up'!AS217="Happy",3,IF('DATA - Follow-Up'!AS217="Tired",4,""))))</f>
        <v/>
      </c>
      <c r="AT217" s="178" t="str">
        <f>IF('DATA - Follow-Up'!AT217="less driving",1,IF('DATA - Follow-Up'!AT217="less driving (e.g. more carpooling, walking, cycling, taking public transit, etc.)",1,IF('DATA - Follow-Up'!AT217="not changed",2,IF('DATA - Follow-Up'!AT217="no changed",2,IF('DATA - Follow-Up'!AT217="more driving",3, "")))))</f>
        <v/>
      </c>
      <c r="AU217" s="275"/>
      <c r="AV217" s="275"/>
      <c r="AW217" s="275"/>
      <c r="AX217" s="275"/>
      <c r="AY217" s="275"/>
      <c r="AZ217" s="178" t="str">
        <f>IF('DATA - Follow-Up'!AZ217="less driving",1,IF('DATA - Follow-Up'!AZ217="less driving (e.g. more carpooling, walking, cycling, taking public transit, etc.)",1,IF('DATA - Follow-Up'!AZ217="not changed",2,IF('DATA - Follow-Up'!AZ217="more driving",3,""))))</f>
        <v/>
      </c>
      <c r="BA217" s="178"/>
      <c r="BB217" s="178"/>
      <c r="BC217" s="178"/>
      <c r="BD217" s="178"/>
      <c r="BE217" s="178"/>
      <c r="BF217" s="178" t="str">
        <f>IF('DATA - Follow-Up'!BF217="decreased",1,IF('DATA - Follow-Up'!BF217="not changed",2,IF('DATA - Follow-Up'!BF217="increased",3, "")))</f>
        <v/>
      </c>
      <c r="BG217" s="178"/>
      <c r="BH217" s="178"/>
      <c r="BI217" s="178"/>
      <c r="BJ217" s="178"/>
      <c r="BK217" s="178"/>
      <c r="BL217" s="178"/>
      <c r="BM217" s="178"/>
      <c r="BN217" s="178"/>
      <c r="BO217" s="178"/>
      <c r="BP217" s="178"/>
      <c r="BQ217" s="312" t="str">
        <f>IF('DATA - Follow-Up'!BQ217="Yes",1,IF('DATA - Follow-Up'!BQ217="No",2, ""))</f>
        <v/>
      </c>
      <c r="BR217" s="273"/>
      <c r="BS217" s="180"/>
      <c r="BT217" s="180"/>
    </row>
    <row r="218" spans="1:72" s="132" customFormat="1" ht="15" x14ac:dyDescent="0.3">
      <c r="A218" s="148"/>
      <c r="B218" s="149"/>
      <c r="C218" s="236" t="str">
        <f t="shared" si="3"/>
        <v/>
      </c>
      <c r="D218" s="178" t="str">
        <f>IF('DATA - Follow-Up'!D218="","",'DATA - Follow-Up'!D218)</f>
        <v/>
      </c>
      <c r="E218" s="178" t="str">
        <f>IF('DATA - Follow-Up'!E218="","",'DATA - Follow-Up'!E218)</f>
        <v/>
      </c>
      <c r="F218" s="178" t="str">
        <f>IF('DATA - Follow-Up'!F218="","",'DATA - Follow-Up'!F218)</f>
        <v/>
      </c>
      <c r="G218" s="178" t="str">
        <f>IF('DATA - Follow-Up'!G218="Yes",1,IF('DATA - Follow-Up'!G218="No",2,IF('DATA - Follow-Up'!G218="Not Sure",3, "")))</f>
        <v/>
      </c>
      <c r="H218" s="178" t="str">
        <f>IF('DATA - Follow-Up'!H218="","",INDEX(Codes,MATCH('DATA - Follow-Up'!H218,Modes,0)))</f>
        <v/>
      </c>
      <c r="I218" s="275"/>
      <c r="J218" s="178" t="str">
        <f>IF('DATA - Follow-Up'!J218="","",INDEX(Codes,MATCH('DATA - Follow-Up'!J218,Modes,0)))</f>
        <v/>
      </c>
      <c r="K218" s="178"/>
      <c r="L218" s="178" t="str">
        <f>IF('DATA - Follow-Up'!L218=0,"",IF('DATA - Follow-Up'!L218="","",'DATA - Follow-Up'!L218))</f>
        <v/>
      </c>
      <c r="M218" s="178" t="str">
        <f>IF('DATA - Follow-Up'!M218="Yes",1,IF('DATA - Follow-Up'!M218="No",2, ""))</f>
        <v/>
      </c>
      <c r="N218" s="178" t="str">
        <f>IF('DATA - Follow-Up'!N218="Yes",1,IF('DATA - Follow-Up'!N218="No",2,""))</f>
        <v/>
      </c>
      <c r="O218" s="178" t="str">
        <f>IF('DATA - Follow-Up'!O218="Relaxed",1,IF('DATA - Follow-Up'!O218="Rushed",2,IF('DATA - Follow-Up'!O218="Happy",3,IF('DATA - Follow-Up'!O218="Frustrated",4,IF('DATA - Follow-Up'!O218="Other (please specify)",5,IF('DATA - Follow-Up'!O218="Other",5,""))))))</f>
        <v/>
      </c>
      <c r="P218" s="178"/>
      <c r="Q218" s="178" t="str">
        <f>IF('DATA - Follow-Up'!Q218="","",'DATA - Follow-Up'!Q218)</f>
        <v/>
      </c>
      <c r="R218" s="178" t="str">
        <f>IF('DATA - Follow-Up'!R218="Boy",1,IF('DATA - Follow-Up'!R218="Girl",2, ""))</f>
        <v/>
      </c>
      <c r="S218" s="178" t="str">
        <f>IF('DATA - Follow-Up'!Q218="","", 'DATA - Follow-Up'!S218)</f>
        <v/>
      </c>
      <c r="T218" s="178" t="str">
        <f>IF('DATA - Follow-Up'!T218="Less than 0.5km",1,IF('DATA - Follow-Up'!T218="0.51 to 1.59km",2,IF('DATA - Follow-Up'!T218="1.6 to 3km",3,IF('DATA - Follow-Up'!T218="Over 3km",4,""))))</f>
        <v/>
      </c>
      <c r="U218" s="178" t="str">
        <f>IF('DATA - Follow-Up'!U218="STRONGLY AGREE",1,IF('DATA - Follow-Up'!U218="AGREE",2,IF('DATA - Follow-Up'!U218="DISAGREE",3,IF('DATA - Follow-Up'!U218="STRONGLY DISAGREE",4,""))))</f>
        <v/>
      </c>
      <c r="V218" s="178" t="str">
        <f>IF('DATA - Follow-Up'!V218="Yes",1,IF('DATA - Follow-Up'!V218="No",2,""))</f>
        <v/>
      </c>
      <c r="W218" s="178"/>
      <c r="X218" s="178"/>
      <c r="Y218" s="178"/>
      <c r="Z218" s="178"/>
      <c r="AA218" s="178"/>
      <c r="AB218" s="178"/>
      <c r="AC218" s="178"/>
      <c r="AD218" s="178"/>
      <c r="AE218" s="178"/>
      <c r="AF218" s="178"/>
      <c r="AG218" s="178"/>
      <c r="AH218" s="178"/>
      <c r="AI218" s="178"/>
      <c r="AJ218" s="178"/>
      <c r="AK218" s="178"/>
      <c r="AL218" s="178"/>
      <c r="AM218" s="178"/>
      <c r="AN218" s="178"/>
      <c r="AO218" s="178"/>
      <c r="AP218" s="178"/>
      <c r="AQ218" s="178"/>
      <c r="AR218" s="178" t="str">
        <f>IF('DATA - Follow-Up'!AR218="Relaxed",1,IF('DATA - Follow-Up'!AR218="Rushed",2,IF('DATA - Follow-Up'!AR218="Happy",3,IF('DATA - Follow-Up'!AR218="Tired",4,""))))</f>
        <v/>
      </c>
      <c r="AS218" s="178" t="str">
        <f>IF('DATA - Follow-Up'!AS218="Relaxed",1,IF('DATA - Follow-Up'!AS218="Rushed",2,IF('DATA - Follow-Up'!AS218="Happy",3,IF('DATA - Follow-Up'!AS218="Tired",4,""))))</f>
        <v/>
      </c>
      <c r="AT218" s="178" t="str">
        <f>IF('DATA - Follow-Up'!AT218="less driving",1,IF('DATA - Follow-Up'!AT218="less driving (e.g. more carpooling, walking, cycling, taking public transit, etc.)",1,IF('DATA - Follow-Up'!AT218="not changed",2,IF('DATA - Follow-Up'!AT218="no changed",2,IF('DATA - Follow-Up'!AT218="more driving",3, "")))))</f>
        <v/>
      </c>
      <c r="AU218" s="275"/>
      <c r="AV218" s="275"/>
      <c r="AW218" s="275"/>
      <c r="AX218" s="275"/>
      <c r="AY218" s="275"/>
      <c r="AZ218" s="178" t="str">
        <f>IF('DATA - Follow-Up'!AZ218="less driving",1,IF('DATA - Follow-Up'!AZ218="less driving (e.g. more carpooling, walking, cycling, taking public transit, etc.)",1,IF('DATA - Follow-Up'!AZ218="not changed",2,IF('DATA - Follow-Up'!AZ218="more driving",3,""))))</f>
        <v/>
      </c>
      <c r="BA218" s="178"/>
      <c r="BB218" s="178"/>
      <c r="BC218" s="178"/>
      <c r="BD218" s="178"/>
      <c r="BE218" s="178"/>
      <c r="BF218" s="178" t="str">
        <f>IF('DATA - Follow-Up'!BF218="decreased",1,IF('DATA - Follow-Up'!BF218="not changed",2,IF('DATA - Follow-Up'!BF218="increased",3, "")))</f>
        <v/>
      </c>
      <c r="BG218" s="178"/>
      <c r="BH218" s="178"/>
      <c r="BI218" s="178"/>
      <c r="BJ218" s="178"/>
      <c r="BK218" s="178"/>
      <c r="BL218" s="178"/>
      <c r="BM218" s="178"/>
      <c r="BN218" s="178"/>
      <c r="BO218" s="178"/>
      <c r="BP218" s="178"/>
      <c r="BQ218" s="312" t="str">
        <f>IF('DATA - Follow-Up'!BQ218="Yes",1,IF('DATA - Follow-Up'!BQ218="No",2, ""))</f>
        <v/>
      </c>
      <c r="BR218" s="273"/>
      <c r="BS218" s="180"/>
      <c r="BT218" s="180"/>
    </row>
    <row r="219" spans="1:72" s="132" customFormat="1" ht="15" x14ac:dyDescent="0.3">
      <c r="A219" s="148"/>
      <c r="B219" s="149"/>
      <c r="C219" s="236" t="str">
        <f t="shared" si="3"/>
        <v/>
      </c>
      <c r="D219" s="178" t="str">
        <f>IF('DATA - Follow-Up'!D219="","",'DATA - Follow-Up'!D219)</f>
        <v/>
      </c>
      <c r="E219" s="178" t="str">
        <f>IF('DATA - Follow-Up'!E219="","",'DATA - Follow-Up'!E219)</f>
        <v/>
      </c>
      <c r="F219" s="178" t="str">
        <f>IF('DATA - Follow-Up'!F219="","",'DATA - Follow-Up'!F219)</f>
        <v/>
      </c>
      <c r="G219" s="178" t="str">
        <f>IF('DATA - Follow-Up'!G219="Yes",1,IF('DATA - Follow-Up'!G219="No",2,IF('DATA - Follow-Up'!G219="Not Sure",3, "")))</f>
        <v/>
      </c>
      <c r="H219" s="178" t="str">
        <f>IF('DATA - Follow-Up'!H219="","",INDEX(Codes,MATCH('DATA - Follow-Up'!H219,Modes,0)))</f>
        <v/>
      </c>
      <c r="I219" s="275"/>
      <c r="J219" s="178" t="str">
        <f>IF('DATA - Follow-Up'!J219="","",INDEX(Codes,MATCH('DATA - Follow-Up'!J219,Modes,0)))</f>
        <v/>
      </c>
      <c r="K219" s="178"/>
      <c r="L219" s="178" t="str">
        <f>IF('DATA - Follow-Up'!L219=0,"",IF('DATA - Follow-Up'!L219="","",'DATA - Follow-Up'!L219))</f>
        <v/>
      </c>
      <c r="M219" s="178" t="str">
        <f>IF('DATA - Follow-Up'!M219="Yes",1,IF('DATA - Follow-Up'!M219="No",2, ""))</f>
        <v/>
      </c>
      <c r="N219" s="178" t="str">
        <f>IF('DATA - Follow-Up'!N219="Yes",1,IF('DATA - Follow-Up'!N219="No",2,""))</f>
        <v/>
      </c>
      <c r="O219" s="178" t="str">
        <f>IF('DATA - Follow-Up'!O219="Relaxed",1,IF('DATA - Follow-Up'!O219="Rushed",2,IF('DATA - Follow-Up'!O219="Happy",3,IF('DATA - Follow-Up'!O219="Frustrated",4,IF('DATA - Follow-Up'!O219="Other (please specify)",5,IF('DATA - Follow-Up'!O219="Other",5,""))))))</f>
        <v/>
      </c>
      <c r="P219" s="178"/>
      <c r="Q219" s="178" t="str">
        <f>IF('DATA - Follow-Up'!Q219="","",'DATA - Follow-Up'!Q219)</f>
        <v/>
      </c>
      <c r="R219" s="178" t="str">
        <f>IF('DATA - Follow-Up'!R219="Boy",1,IF('DATA - Follow-Up'!R219="Girl",2, ""))</f>
        <v/>
      </c>
      <c r="S219" s="178" t="str">
        <f>IF('DATA - Follow-Up'!Q219="","", 'DATA - Follow-Up'!S219)</f>
        <v/>
      </c>
      <c r="T219" s="178" t="str">
        <f>IF('DATA - Follow-Up'!T219="Less than 0.5km",1,IF('DATA - Follow-Up'!T219="0.51 to 1.59km",2,IF('DATA - Follow-Up'!T219="1.6 to 3km",3,IF('DATA - Follow-Up'!T219="Over 3km",4,""))))</f>
        <v/>
      </c>
      <c r="U219" s="178" t="str">
        <f>IF('DATA - Follow-Up'!U219="STRONGLY AGREE",1,IF('DATA - Follow-Up'!U219="AGREE",2,IF('DATA - Follow-Up'!U219="DISAGREE",3,IF('DATA - Follow-Up'!U219="STRONGLY DISAGREE",4,""))))</f>
        <v/>
      </c>
      <c r="V219" s="178" t="str">
        <f>IF('DATA - Follow-Up'!V219="Yes",1,IF('DATA - Follow-Up'!V219="No",2,""))</f>
        <v/>
      </c>
      <c r="W219" s="178"/>
      <c r="X219" s="178"/>
      <c r="Y219" s="178"/>
      <c r="Z219" s="178"/>
      <c r="AA219" s="178"/>
      <c r="AB219" s="178"/>
      <c r="AC219" s="178"/>
      <c r="AD219" s="178"/>
      <c r="AE219" s="178"/>
      <c r="AF219" s="178"/>
      <c r="AG219" s="178"/>
      <c r="AH219" s="178"/>
      <c r="AI219" s="178"/>
      <c r="AJ219" s="178"/>
      <c r="AK219" s="178"/>
      <c r="AL219" s="178"/>
      <c r="AM219" s="178"/>
      <c r="AN219" s="178"/>
      <c r="AO219" s="178"/>
      <c r="AP219" s="178"/>
      <c r="AQ219" s="178"/>
      <c r="AR219" s="178" t="str">
        <f>IF('DATA - Follow-Up'!AR219="Relaxed",1,IF('DATA - Follow-Up'!AR219="Rushed",2,IF('DATA - Follow-Up'!AR219="Happy",3,IF('DATA - Follow-Up'!AR219="Tired",4,""))))</f>
        <v/>
      </c>
      <c r="AS219" s="178" t="str">
        <f>IF('DATA - Follow-Up'!AS219="Relaxed",1,IF('DATA - Follow-Up'!AS219="Rushed",2,IF('DATA - Follow-Up'!AS219="Happy",3,IF('DATA - Follow-Up'!AS219="Tired",4,""))))</f>
        <v/>
      </c>
      <c r="AT219" s="178" t="str">
        <f>IF('DATA - Follow-Up'!AT219="less driving",1,IF('DATA - Follow-Up'!AT219="less driving (e.g. more carpooling, walking, cycling, taking public transit, etc.)",1,IF('DATA - Follow-Up'!AT219="not changed",2,IF('DATA - Follow-Up'!AT219="no changed",2,IF('DATA - Follow-Up'!AT219="more driving",3, "")))))</f>
        <v/>
      </c>
      <c r="AU219" s="275"/>
      <c r="AV219" s="275"/>
      <c r="AW219" s="275"/>
      <c r="AX219" s="275"/>
      <c r="AY219" s="275"/>
      <c r="AZ219" s="178" t="str">
        <f>IF('DATA - Follow-Up'!AZ219="less driving",1,IF('DATA - Follow-Up'!AZ219="less driving (e.g. more carpooling, walking, cycling, taking public transit, etc.)",1,IF('DATA - Follow-Up'!AZ219="not changed",2,IF('DATA - Follow-Up'!AZ219="more driving",3,""))))</f>
        <v/>
      </c>
      <c r="BA219" s="178"/>
      <c r="BB219" s="178"/>
      <c r="BC219" s="178"/>
      <c r="BD219" s="178"/>
      <c r="BE219" s="178"/>
      <c r="BF219" s="178" t="str">
        <f>IF('DATA - Follow-Up'!BF219="decreased",1,IF('DATA - Follow-Up'!BF219="not changed",2,IF('DATA - Follow-Up'!BF219="increased",3, "")))</f>
        <v/>
      </c>
      <c r="BG219" s="178"/>
      <c r="BH219" s="178"/>
      <c r="BI219" s="178"/>
      <c r="BJ219" s="178"/>
      <c r="BK219" s="178"/>
      <c r="BL219" s="178"/>
      <c r="BM219" s="178"/>
      <c r="BN219" s="178"/>
      <c r="BO219" s="178"/>
      <c r="BP219" s="178"/>
      <c r="BQ219" s="312" t="str">
        <f>IF('DATA - Follow-Up'!BQ219="Yes",1,IF('DATA - Follow-Up'!BQ219="No",2, ""))</f>
        <v/>
      </c>
      <c r="BR219" s="273"/>
      <c r="BS219" s="180"/>
      <c r="BT219" s="180"/>
    </row>
    <row r="220" spans="1:72" s="132" customFormat="1" ht="15" x14ac:dyDescent="0.3">
      <c r="A220" s="148"/>
      <c r="B220" s="149"/>
      <c r="C220" s="236" t="str">
        <f t="shared" si="3"/>
        <v/>
      </c>
      <c r="D220" s="178" t="str">
        <f>IF('DATA - Follow-Up'!D220="","",'DATA - Follow-Up'!D220)</f>
        <v/>
      </c>
      <c r="E220" s="178" t="str">
        <f>IF('DATA - Follow-Up'!E220="","",'DATA - Follow-Up'!E220)</f>
        <v/>
      </c>
      <c r="F220" s="178" t="str">
        <f>IF('DATA - Follow-Up'!F220="","",'DATA - Follow-Up'!F220)</f>
        <v/>
      </c>
      <c r="G220" s="178" t="str">
        <f>IF('DATA - Follow-Up'!G220="Yes",1,IF('DATA - Follow-Up'!G220="No",2,IF('DATA - Follow-Up'!G220="Not Sure",3, "")))</f>
        <v/>
      </c>
      <c r="H220" s="178" t="str">
        <f>IF('DATA - Follow-Up'!H220="","",INDEX(Codes,MATCH('DATA - Follow-Up'!H220,Modes,0)))</f>
        <v/>
      </c>
      <c r="I220" s="275"/>
      <c r="J220" s="178" t="str">
        <f>IF('DATA - Follow-Up'!J220="","",INDEX(Codes,MATCH('DATA - Follow-Up'!J220,Modes,0)))</f>
        <v/>
      </c>
      <c r="K220" s="178"/>
      <c r="L220" s="178" t="str">
        <f>IF('DATA - Follow-Up'!L220=0,"",IF('DATA - Follow-Up'!L220="","",'DATA - Follow-Up'!L220))</f>
        <v/>
      </c>
      <c r="M220" s="178" t="str">
        <f>IF('DATA - Follow-Up'!M220="Yes",1,IF('DATA - Follow-Up'!M220="No",2, ""))</f>
        <v/>
      </c>
      <c r="N220" s="178" t="str">
        <f>IF('DATA - Follow-Up'!N220="Yes",1,IF('DATA - Follow-Up'!N220="No",2,""))</f>
        <v/>
      </c>
      <c r="O220" s="178" t="str">
        <f>IF('DATA - Follow-Up'!O220="Relaxed",1,IF('DATA - Follow-Up'!O220="Rushed",2,IF('DATA - Follow-Up'!O220="Happy",3,IF('DATA - Follow-Up'!O220="Frustrated",4,IF('DATA - Follow-Up'!O220="Other (please specify)",5,IF('DATA - Follow-Up'!O220="Other",5,""))))))</f>
        <v/>
      </c>
      <c r="P220" s="178"/>
      <c r="Q220" s="178" t="str">
        <f>IF('DATA - Follow-Up'!Q220="","",'DATA - Follow-Up'!Q220)</f>
        <v/>
      </c>
      <c r="R220" s="178" t="str">
        <f>IF('DATA - Follow-Up'!R220="Boy",1,IF('DATA - Follow-Up'!R220="Girl",2, ""))</f>
        <v/>
      </c>
      <c r="S220" s="178" t="str">
        <f>IF('DATA - Follow-Up'!Q220="","", 'DATA - Follow-Up'!S220)</f>
        <v/>
      </c>
      <c r="T220" s="178" t="str">
        <f>IF('DATA - Follow-Up'!T220="Less than 0.5km",1,IF('DATA - Follow-Up'!T220="0.51 to 1.59km",2,IF('DATA - Follow-Up'!T220="1.6 to 3km",3,IF('DATA - Follow-Up'!T220="Over 3km",4,""))))</f>
        <v/>
      </c>
      <c r="U220" s="178" t="str">
        <f>IF('DATA - Follow-Up'!U220="STRONGLY AGREE",1,IF('DATA - Follow-Up'!U220="AGREE",2,IF('DATA - Follow-Up'!U220="DISAGREE",3,IF('DATA - Follow-Up'!U220="STRONGLY DISAGREE",4,""))))</f>
        <v/>
      </c>
      <c r="V220" s="178" t="str">
        <f>IF('DATA - Follow-Up'!V220="Yes",1,IF('DATA - Follow-Up'!V220="No",2,""))</f>
        <v/>
      </c>
      <c r="W220" s="178"/>
      <c r="X220" s="178"/>
      <c r="Y220" s="178"/>
      <c r="Z220" s="178"/>
      <c r="AA220" s="178"/>
      <c r="AB220" s="178"/>
      <c r="AC220" s="178"/>
      <c r="AD220" s="178"/>
      <c r="AE220" s="178"/>
      <c r="AF220" s="178"/>
      <c r="AG220" s="178"/>
      <c r="AH220" s="178"/>
      <c r="AI220" s="178"/>
      <c r="AJ220" s="178"/>
      <c r="AK220" s="178"/>
      <c r="AL220" s="178"/>
      <c r="AM220" s="178"/>
      <c r="AN220" s="178"/>
      <c r="AO220" s="178"/>
      <c r="AP220" s="178"/>
      <c r="AQ220" s="178"/>
      <c r="AR220" s="178" t="str">
        <f>IF('DATA - Follow-Up'!AR220="Relaxed",1,IF('DATA - Follow-Up'!AR220="Rushed",2,IF('DATA - Follow-Up'!AR220="Happy",3,IF('DATA - Follow-Up'!AR220="Tired",4,""))))</f>
        <v/>
      </c>
      <c r="AS220" s="178" t="str">
        <f>IF('DATA - Follow-Up'!AS220="Relaxed",1,IF('DATA - Follow-Up'!AS220="Rushed",2,IF('DATA - Follow-Up'!AS220="Happy",3,IF('DATA - Follow-Up'!AS220="Tired",4,""))))</f>
        <v/>
      </c>
      <c r="AT220" s="178" t="str">
        <f>IF('DATA - Follow-Up'!AT220="less driving",1,IF('DATA - Follow-Up'!AT220="less driving (e.g. more carpooling, walking, cycling, taking public transit, etc.)",1,IF('DATA - Follow-Up'!AT220="not changed",2,IF('DATA - Follow-Up'!AT220="no changed",2,IF('DATA - Follow-Up'!AT220="more driving",3, "")))))</f>
        <v/>
      </c>
      <c r="AU220" s="275"/>
      <c r="AV220" s="275"/>
      <c r="AW220" s="275"/>
      <c r="AX220" s="275"/>
      <c r="AY220" s="275"/>
      <c r="AZ220" s="178" t="str">
        <f>IF('DATA - Follow-Up'!AZ220="less driving",1,IF('DATA - Follow-Up'!AZ220="less driving (e.g. more carpooling, walking, cycling, taking public transit, etc.)",1,IF('DATA - Follow-Up'!AZ220="not changed",2,IF('DATA - Follow-Up'!AZ220="more driving",3,""))))</f>
        <v/>
      </c>
      <c r="BA220" s="178"/>
      <c r="BB220" s="178"/>
      <c r="BC220" s="178"/>
      <c r="BD220" s="178"/>
      <c r="BE220" s="178"/>
      <c r="BF220" s="178" t="str">
        <f>IF('DATA - Follow-Up'!BF220="decreased",1,IF('DATA - Follow-Up'!BF220="not changed",2,IF('DATA - Follow-Up'!BF220="increased",3, "")))</f>
        <v/>
      </c>
      <c r="BG220" s="178"/>
      <c r="BH220" s="178"/>
      <c r="BI220" s="178"/>
      <c r="BJ220" s="178"/>
      <c r="BK220" s="178"/>
      <c r="BL220" s="178"/>
      <c r="BM220" s="178"/>
      <c r="BN220" s="178"/>
      <c r="BO220" s="178"/>
      <c r="BP220" s="178"/>
      <c r="BQ220" s="312" t="str">
        <f>IF('DATA - Follow-Up'!BQ220="Yes",1,IF('DATA - Follow-Up'!BQ220="No",2, ""))</f>
        <v/>
      </c>
      <c r="BR220" s="273"/>
      <c r="BS220" s="180"/>
      <c r="BT220" s="180"/>
    </row>
    <row r="221" spans="1:72" s="132" customFormat="1" ht="15" x14ac:dyDescent="0.3">
      <c r="A221" s="148"/>
      <c r="B221" s="149"/>
      <c r="C221" s="236" t="str">
        <f t="shared" si="3"/>
        <v/>
      </c>
      <c r="D221" s="178" t="str">
        <f>IF('DATA - Follow-Up'!D221="","",'DATA - Follow-Up'!D221)</f>
        <v/>
      </c>
      <c r="E221" s="178" t="str">
        <f>IF('DATA - Follow-Up'!E221="","",'DATA - Follow-Up'!E221)</f>
        <v/>
      </c>
      <c r="F221" s="178" t="str">
        <f>IF('DATA - Follow-Up'!F221="","",'DATA - Follow-Up'!F221)</f>
        <v/>
      </c>
      <c r="G221" s="178" t="str">
        <f>IF('DATA - Follow-Up'!G221="Yes",1,IF('DATA - Follow-Up'!G221="No",2,IF('DATA - Follow-Up'!G221="Not Sure",3, "")))</f>
        <v/>
      </c>
      <c r="H221" s="178" t="str">
        <f>IF('DATA - Follow-Up'!H221="","",INDEX(Codes,MATCH('DATA - Follow-Up'!H221,Modes,0)))</f>
        <v/>
      </c>
      <c r="I221" s="275"/>
      <c r="J221" s="178" t="str">
        <f>IF('DATA - Follow-Up'!J221="","",INDEX(Codes,MATCH('DATA - Follow-Up'!J221,Modes,0)))</f>
        <v/>
      </c>
      <c r="K221" s="178"/>
      <c r="L221" s="178" t="str">
        <f>IF('DATA - Follow-Up'!L221=0,"",IF('DATA - Follow-Up'!L221="","",'DATA - Follow-Up'!L221))</f>
        <v/>
      </c>
      <c r="M221" s="178" t="str">
        <f>IF('DATA - Follow-Up'!M221="Yes",1,IF('DATA - Follow-Up'!M221="No",2, ""))</f>
        <v/>
      </c>
      <c r="N221" s="178" t="str">
        <f>IF('DATA - Follow-Up'!N221="Yes",1,IF('DATA - Follow-Up'!N221="No",2,""))</f>
        <v/>
      </c>
      <c r="O221" s="178" t="str">
        <f>IF('DATA - Follow-Up'!O221="Relaxed",1,IF('DATA - Follow-Up'!O221="Rushed",2,IF('DATA - Follow-Up'!O221="Happy",3,IF('DATA - Follow-Up'!O221="Frustrated",4,IF('DATA - Follow-Up'!O221="Other (please specify)",5,IF('DATA - Follow-Up'!O221="Other",5,""))))))</f>
        <v/>
      </c>
      <c r="P221" s="178"/>
      <c r="Q221" s="178" t="str">
        <f>IF('DATA - Follow-Up'!Q221="","",'DATA - Follow-Up'!Q221)</f>
        <v/>
      </c>
      <c r="R221" s="178" t="str">
        <f>IF('DATA - Follow-Up'!R221="Boy",1,IF('DATA - Follow-Up'!R221="Girl",2, ""))</f>
        <v/>
      </c>
      <c r="S221" s="178" t="str">
        <f>IF('DATA - Follow-Up'!Q221="","", 'DATA - Follow-Up'!S221)</f>
        <v/>
      </c>
      <c r="T221" s="178" t="str">
        <f>IF('DATA - Follow-Up'!T221="Less than 0.5km",1,IF('DATA - Follow-Up'!T221="0.51 to 1.59km",2,IF('DATA - Follow-Up'!T221="1.6 to 3km",3,IF('DATA - Follow-Up'!T221="Over 3km",4,""))))</f>
        <v/>
      </c>
      <c r="U221" s="178" t="str">
        <f>IF('DATA - Follow-Up'!U221="STRONGLY AGREE",1,IF('DATA - Follow-Up'!U221="AGREE",2,IF('DATA - Follow-Up'!U221="DISAGREE",3,IF('DATA - Follow-Up'!U221="STRONGLY DISAGREE",4,""))))</f>
        <v/>
      </c>
      <c r="V221" s="178" t="str">
        <f>IF('DATA - Follow-Up'!V221="Yes",1,IF('DATA - Follow-Up'!V221="No",2,""))</f>
        <v/>
      </c>
      <c r="W221" s="178"/>
      <c r="X221" s="178"/>
      <c r="Y221" s="178"/>
      <c r="Z221" s="178"/>
      <c r="AA221" s="178"/>
      <c r="AB221" s="178"/>
      <c r="AC221" s="178"/>
      <c r="AD221" s="178"/>
      <c r="AE221" s="178"/>
      <c r="AF221" s="178"/>
      <c r="AG221" s="178"/>
      <c r="AH221" s="178"/>
      <c r="AI221" s="178"/>
      <c r="AJ221" s="178"/>
      <c r="AK221" s="178"/>
      <c r="AL221" s="178"/>
      <c r="AM221" s="178"/>
      <c r="AN221" s="178"/>
      <c r="AO221" s="178"/>
      <c r="AP221" s="178"/>
      <c r="AQ221" s="178"/>
      <c r="AR221" s="178" t="str">
        <f>IF('DATA - Follow-Up'!AR221="Relaxed",1,IF('DATA - Follow-Up'!AR221="Rushed",2,IF('DATA - Follow-Up'!AR221="Happy",3,IF('DATA - Follow-Up'!AR221="Tired",4,""))))</f>
        <v/>
      </c>
      <c r="AS221" s="178" t="str">
        <f>IF('DATA - Follow-Up'!AS221="Relaxed",1,IF('DATA - Follow-Up'!AS221="Rushed",2,IF('DATA - Follow-Up'!AS221="Happy",3,IF('DATA - Follow-Up'!AS221="Tired",4,""))))</f>
        <v/>
      </c>
      <c r="AT221" s="178" t="str">
        <f>IF('DATA - Follow-Up'!AT221="less driving",1,IF('DATA - Follow-Up'!AT221="less driving (e.g. more carpooling, walking, cycling, taking public transit, etc.)",1,IF('DATA - Follow-Up'!AT221="not changed",2,IF('DATA - Follow-Up'!AT221="no changed",2,IF('DATA - Follow-Up'!AT221="more driving",3, "")))))</f>
        <v/>
      </c>
      <c r="AU221" s="275"/>
      <c r="AV221" s="275"/>
      <c r="AW221" s="275"/>
      <c r="AX221" s="275"/>
      <c r="AY221" s="275"/>
      <c r="AZ221" s="178" t="str">
        <f>IF('DATA - Follow-Up'!AZ221="less driving",1,IF('DATA - Follow-Up'!AZ221="less driving (e.g. more carpooling, walking, cycling, taking public transit, etc.)",1,IF('DATA - Follow-Up'!AZ221="not changed",2,IF('DATA - Follow-Up'!AZ221="more driving",3,""))))</f>
        <v/>
      </c>
      <c r="BA221" s="178"/>
      <c r="BB221" s="178"/>
      <c r="BC221" s="178"/>
      <c r="BD221" s="178"/>
      <c r="BE221" s="178"/>
      <c r="BF221" s="178" t="str">
        <f>IF('DATA - Follow-Up'!BF221="decreased",1,IF('DATA - Follow-Up'!BF221="not changed",2,IF('DATA - Follow-Up'!BF221="increased",3, "")))</f>
        <v/>
      </c>
      <c r="BG221" s="178"/>
      <c r="BH221" s="178"/>
      <c r="BI221" s="178"/>
      <c r="BJ221" s="178"/>
      <c r="BK221" s="178"/>
      <c r="BL221" s="178"/>
      <c r="BM221" s="178"/>
      <c r="BN221" s="178"/>
      <c r="BO221" s="178"/>
      <c r="BP221" s="178"/>
      <c r="BQ221" s="312" t="str">
        <f>IF('DATA - Follow-Up'!BQ221="Yes",1,IF('DATA - Follow-Up'!BQ221="No",2, ""))</f>
        <v/>
      </c>
      <c r="BR221" s="273"/>
      <c r="BS221" s="180"/>
      <c r="BT221" s="180"/>
    </row>
    <row r="222" spans="1:72" s="132" customFormat="1" ht="15" x14ac:dyDescent="0.3">
      <c r="A222" s="148"/>
      <c r="B222" s="149"/>
      <c r="C222" s="236" t="str">
        <f t="shared" si="3"/>
        <v/>
      </c>
      <c r="D222" s="178" t="str">
        <f>IF('DATA - Follow-Up'!D222="","",'DATA - Follow-Up'!D222)</f>
        <v/>
      </c>
      <c r="E222" s="178" t="str">
        <f>IF('DATA - Follow-Up'!E222="","",'DATA - Follow-Up'!E222)</f>
        <v/>
      </c>
      <c r="F222" s="178" t="str">
        <f>IF('DATA - Follow-Up'!F222="","",'DATA - Follow-Up'!F222)</f>
        <v/>
      </c>
      <c r="G222" s="178" t="str">
        <f>IF('DATA - Follow-Up'!G222="Yes",1,IF('DATA - Follow-Up'!G222="No",2,IF('DATA - Follow-Up'!G222="Not Sure",3, "")))</f>
        <v/>
      </c>
      <c r="H222" s="178" t="str">
        <f>IF('DATA - Follow-Up'!H222="","",INDEX(Codes,MATCH('DATA - Follow-Up'!H222,Modes,0)))</f>
        <v/>
      </c>
      <c r="I222" s="275"/>
      <c r="J222" s="178" t="str">
        <f>IF('DATA - Follow-Up'!J222="","",INDEX(Codes,MATCH('DATA - Follow-Up'!J222,Modes,0)))</f>
        <v/>
      </c>
      <c r="K222" s="178"/>
      <c r="L222" s="178" t="str">
        <f>IF('DATA - Follow-Up'!L222=0,"",IF('DATA - Follow-Up'!L222="","",'DATA - Follow-Up'!L222))</f>
        <v/>
      </c>
      <c r="M222" s="178" t="str">
        <f>IF('DATA - Follow-Up'!M222="Yes",1,IF('DATA - Follow-Up'!M222="No",2, ""))</f>
        <v/>
      </c>
      <c r="N222" s="178" t="str">
        <f>IF('DATA - Follow-Up'!N222="Yes",1,IF('DATA - Follow-Up'!N222="No",2,""))</f>
        <v/>
      </c>
      <c r="O222" s="178" t="str">
        <f>IF('DATA - Follow-Up'!O222="Relaxed",1,IF('DATA - Follow-Up'!O222="Rushed",2,IF('DATA - Follow-Up'!O222="Happy",3,IF('DATA - Follow-Up'!O222="Frustrated",4,IF('DATA - Follow-Up'!O222="Other (please specify)",5,IF('DATA - Follow-Up'!O222="Other",5,""))))))</f>
        <v/>
      </c>
      <c r="P222" s="178"/>
      <c r="Q222" s="178" t="str">
        <f>IF('DATA - Follow-Up'!Q222="","",'DATA - Follow-Up'!Q222)</f>
        <v/>
      </c>
      <c r="R222" s="178" t="str">
        <f>IF('DATA - Follow-Up'!R222="Boy",1,IF('DATA - Follow-Up'!R222="Girl",2, ""))</f>
        <v/>
      </c>
      <c r="S222" s="178" t="str">
        <f>IF('DATA - Follow-Up'!Q222="","", 'DATA - Follow-Up'!S222)</f>
        <v/>
      </c>
      <c r="T222" s="178" t="str">
        <f>IF('DATA - Follow-Up'!T222="Less than 0.5km",1,IF('DATA - Follow-Up'!T222="0.51 to 1.59km",2,IF('DATA - Follow-Up'!T222="1.6 to 3km",3,IF('DATA - Follow-Up'!T222="Over 3km",4,""))))</f>
        <v/>
      </c>
      <c r="U222" s="178" t="str">
        <f>IF('DATA - Follow-Up'!U222="STRONGLY AGREE",1,IF('DATA - Follow-Up'!U222="AGREE",2,IF('DATA - Follow-Up'!U222="DISAGREE",3,IF('DATA - Follow-Up'!U222="STRONGLY DISAGREE",4,""))))</f>
        <v/>
      </c>
      <c r="V222" s="178" t="str">
        <f>IF('DATA - Follow-Up'!V222="Yes",1,IF('DATA - Follow-Up'!V222="No",2,""))</f>
        <v/>
      </c>
      <c r="W222" s="178"/>
      <c r="X222" s="178"/>
      <c r="Y222" s="178"/>
      <c r="Z222" s="178"/>
      <c r="AA222" s="178"/>
      <c r="AB222" s="178"/>
      <c r="AC222" s="178"/>
      <c r="AD222" s="178"/>
      <c r="AE222" s="178"/>
      <c r="AF222" s="178"/>
      <c r="AG222" s="178"/>
      <c r="AH222" s="178"/>
      <c r="AI222" s="178"/>
      <c r="AJ222" s="178"/>
      <c r="AK222" s="178"/>
      <c r="AL222" s="178"/>
      <c r="AM222" s="178"/>
      <c r="AN222" s="178"/>
      <c r="AO222" s="178"/>
      <c r="AP222" s="178"/>
      <c r="AQ222" s="178"/>
      <c r="AR222" s="178" t="str">
        <f>IF('DATA - Follow-Up'!AR222="Relaxed",1,IF('DATA - Follow-Up'!AR222="Rushed",2,IF('DATA - Follow-Up'!AR222="Happy",3,IF('DATA - Follow-Up'!AR222="Tired",4,""))))</f>
        <v/>
      </c>
      <c r="AS222" s="178" t="str">
        <f>IF('DATA - Follow-Up'!AS222="Relaxed",1,IF('DATA - Follow-Up'!AS222="Rushed",2,IF('DATA - Follow-Up'!AS222="Happy",3,IF('DATA - Follow-Up'!AS222="Tired",4,""))))</f>
        <v/>
      </c>
      <c r="AT222" s="178" t="str">
        <f>IF('DATA - Follow-Up'!AT222="less driving",1,IF('DATA - Follow-Up'!AT222="less driving (e.g. more carpooling, walking, cycling, taking public transit, etc.)",1,IF('DATA - Follow-Up'!AT222="not changed",2,IF('DATA - Follow-Up'!AT222="no changed",2,IF('DATA - Follow-Up'!AT222="more driving",3, "")))))</f>
        <v/>
      </c>
      <c r="AU222" s="275"/>
      <c r="AV222" s="275"/>
      <c r="AW222" s="275"/>
      <c r="AX222" s="275"/>
      <c r="AY222" s="275"/>
      <c r="AZ222" s="178" t="str">
        <f>IF('DATA - Follow-Up'!AZ222="less driving",1,IF('DATA - Follow-Up'!AZ222="less driving (e.g. more carpooling, walking, cycling, taking public transit, etc.)",1,IF('DATA - Follow-Up'!AZ222="not changed",2,IF('DATA - Follow-Up'!AZ222="more driving",3,""))))</f>
        <v/>
      </c>
      <c r="BA222" s="178"/>
      <c r="BB222" s="178"/>
      <c r="BC222" s="178"/>
      <c r="BD222" s="178"/>
      <c r="BE222" s="178"/>
      <c r="BF222" s="178" t="str">
        <f>IF('DATA - Follow-Up'!BF222="decreased",1,IF('DATA - Follow-Up'!BF222="not changed",2,IF('DATA - Follow-Up'!BF222="increased",3, "")))</f>
        <v/>
      </c>
      <c r="BG222" s="178"/>
      <c r="BH222" s="178"/>
      <c r="BI222" s="178"/>
      <c r="BJ222" s="178"/>
      <c r="BK222" s="178"/>
      <c r="BL222" s="178"/>
      <c r="BM222" s="178"/>
      <c r="BN222" s="178"/>
      <c r="BO222" s="178"/>
      <c r="BP222" s="178"/>
      <c r="BQ222" s="312" t="str">
        <f>IF('DATA - Follow-Up'!BQ222="Yes",1,IF('DATA - Follow-Up'!BQ222="No",2, ""))</f>
        <v/>
      </c>
      <c r="BR222" s="273"/>
      <c r="BS222" s="180"/>
      <c r="BT222" s="180"/>
    </row>
    <row r="223" spans="1:72" s="132" customFormat="1" ht="15" x14ac:dyDescent="0.3">
      <c r="A223" s="148"/>
      <c r="B223" s="149"/>
      <c r="C223" s="236" t="str">
        <f t="shared" si="3"/>
        <v/>
      </c>
      <c r="D223" s="178" t="str">
        <f>IF('DATA - Follow-Up'!D223="","",'DATA - Follow-Up'!D223)</f>
        <v/>
      </c>
      <c r="E223" s="178" t="str">
        <f>IF('DATA - Follow-Up'!E223="","",'DATA - Follow-Up'!E223)</f>
        <v/>
      </c>
      <c r="F223" s="178" t="str">
        <f>IF('DATA - Follow-Up'!F223="","",'DATA - Follow-Up'!F223)</f>
        <v/>
      </c>
      <c r="G223" s="178" t="str">
        <f>IF('DATA - Follow-Up'!G223="Yes",1,IF('DATA - Follow-Up'!G223="No",2,IF('DATA - Follow-Up'!G223="Not Sure",3, "")))</f>
        <v/>
      </c>
      <c r="H223" s="178" t="str">
        <f>IF('DATA - Follow-Up'!H223="","",INDEX(Codes,MATCH('DATA - Follow-Up'!H223,Modes,0)))</f>
        <v/>
      </c>
      <c r="I223" s="275"/>
      <c r="J223" s="178" t="str">
        <f>IF('DATA - Follow-Up'!J223="","",INDEX(Codes,MATCH('DATA - Follow-Up'!J223,Modes,0)))</f>
        <v/>
      </c>
      <c r="K223" s="178"/>
      <c r="L223" s="178" t="str">
        <f>IF('DATA - Follow-Up'!L223=0,"",IF('DATA - Follow-Up'!L223="","",'DATA - Follow-Up'!L223))</f>
        <v/>
      </c>
      <c r="M223" s="178" t="str">
        <f>IF('DATA - Follow-Up'!M223="Yes",1,IF('DATA - Follow-Up'!M223="No",2, ""))</f>
        <v/>
      </c>
      <c r="N223" s="178" t="str">
        <f>IF('DATA - Follow-Up'!N223="Yes",1,IF('DATA - Follow-Up'!N223="No",2,""))</f>
        <v/>
      </c>
      <c r="O223" s="178" t="str">
        <f>IF('DATA - Follow-Up'!O223="Relaxed",1,IF('DATA - Follow-Up'!O223="Rushed",2,IF('DATA - Follow-Up'!O223="Happy",3,IF('DATA - Follow-Up'!O223="Frustrated",4,IF('DATA - Follow-Up'!O223="Other (please specify)",5,IF('DATA - Follow-Up'!O223="Other",5,""))))))</f>
        <v/>
      </c>
      <c r="P223" s="178"/>
      <c r="Q223" s="178" t="str">
        <f>IF('DATA - Follow-Up'!Q223="","",'DATA - Follow-Up'!Q223)</f>
        <v/>
      </c>
      <c r="R223" s="178" t="str">
        <f>IF('DATA - Follow-Up'!R223="Boy",1,IF('DATA - Follow-Up'!R223="Girl",2, ""))</f>
        <v/>
      </c>
      <c r="S223" s="178" t="str">
        <f>IF('DATA - Follow-Up'!Q223="","", 'DATA - Follow-Up'!S223)</f>
        <v/>
      </c>
      <c r="T223" s="178" t="str">
        <f>IF('DATA - Follow-Up'!T223="Less than 0.5km",1,IF('DATA - Follow-Up'!T223="0.51 to 1.59km",2,IF('DATA - Follow-Up'!T223="1.6 to 3km",3,IF('DATA - Follow-Up'!T223="Over 3km",4,""))))</f>
        <v/>
      </c>
      <c r="U223" s="178" t="str">
        <f>IF('DATA - Follow-Up'!U223="STRONGLY AGREE",1,IF('DATA - Follow-Up'!U223="AGREE",2,IF('DATA - Follow-Up'!U223="DISAGREE",3,IF('DATA - Follow-Up'!U223="STRONGLY DISAGREE",4,""))))</f>
        <v/>
      </c>
      <c r="V223" s="178" t="str">
        <f>IF('DATA - Follow-Up'!V223="Yes",1,IF('DATA - Follow-Up'!V223="No",2,""))</f>
        <v/>
      </c>
      <c r="W223" s="178"/>
      <c r="X223" s="178"/>
      <c r="Y223" s="178"/>
      <c r="Z223" s="178"/>
      <c r="AA223" s="178"/>
      <c r="AB223" s="178"/>
      <c r="AC223" s="178"/>
      <c r="AD223" s="178"/>
      <c r="AE223" s="178"/>
      <c r="AF223" s="178"/>
      <c r="AG223" s="178"/>
      <c r="AH223" s="178"/>
      <c r="AI223" s="178"/>
      <c r="AJ223" s="178"/>
      <c r="AK223" s="178"/>
      <c r="AL223" s="178"/>
      <c r="AM223" s="178"/>
      <c r="AN223" s="178"/>
      <c r="AO223" s="178"/>
      <c r="AP223" s="178"/>
      <c r="AQ223" s="178"/>
      <c r="AR223" s="178" t="str">
        <f>IF('DATA - Follow-Up'!AR223="Relaxed",1,IF('DATA - Follow-Up'!AR223="Rushed",2,IF('DATA - Follow-Up'!AR223="Happy",3,IF('DATA - Follow-Up'!AR223="Tired",4,""))))</f>
        <v/>
      </c>
      <c r="AS223" s="178" t="str">
        <f>IF('DATA - Follow-Up'!AS223="Relaxed",1,IF('DATA - Follow-Up'!AS223="Rushed",2,IF('DATA - Follow-Up'!AS223="Happy",3,IF('DATA - Follow-Up'!AS223="Tired",4,""))))</f>
        <v/>
      </c>
      <c r="AT223" s="178" t="str">
        <f>IF('DATA - Follow-Up'!AT223="less driving",1,IF('DATA - Follow-Up'!AT223="less driving (e.g. more carpooling, walking, cycling, taking public transit, etc.)",1,IF('DATA - Follow-Up'!AT223="not changed",2,IF('DATA - Follow-Up'!AT223="no changed",2,IF('DATA - Follow-Up'!AT223="more driving",3, "")))))</f>
        <v/>
      </c>
      <c r="AU223" s="275"/>
      <c r="AV223" s="275"/>
      <c r="AW223" s="275"/>
      <c r="AX223" s="275"/>
      <c r="AY223" s="275"/>
      <c r="AZ223" s="178" t="str">
        <f>IF('DATA - Follow-Up'!AZ223="less driving",1,IF('DATA - Follow-Up'!AZ223="less driving (e.g. more carpooling, walking, cycling, taking public transit, etc.)",1,IF('DATA - Follow-Up'!AZ223="not changed",2,IF('DATA - Follow-Up'!AZ223="more driving",3,""))))</f>
        <v/>
      </c>
      <c r="BA223" s="178"/>
      <c r="BB223" s="178"/>
      <c r="BC223" s="178"/>
      <c r="BD223" s="178"/>
      <c r="BE223" s="178"/>
      <c r="BF223" s="178" t="str">
        <f>IF('DATA - Follow-Up'!BF223="decreased",1,IF('DATA - Follow-Up'!BF223="not changed",2,IF('DATA - Follow-Up'!BF223="increased",3, "")))</f>
        <v/>
      </c>
      <c r="BG223" s="178"/>
      <c r="BH223" s="178"/>
      <c r="BI223" s="178"/>
      <c r="BJ223" s="178"/>
      <c r="BK223" s="178"/>
      <c r="BL223" s="178"/>
      <c r="BM223" s="178"/>
      <c r="BN223" s="178"/>
      <c r="BO223" s="178"/>
      <c r="BP223" s="178"/>
      <c r="BQ223" s="312" t="str">
        <f>IF('DATA - Follow-Up'!BQ223="Yes",1,IF('DATA - Follow-Up'!BQ223="No",2, ""))</f>
        <v/>
      </c>
      <c r="BR223" s="273"/>
      <c r="BS223" s="180"/>
      <c r="BT223" s="180"/>
    </row>
    <row r="224" spans="1:72" s="132" customFormat="1" ht="15" x14ac:dyDescent="0.3">
      <c r="A224" s="148"/>
      <c r="B224" s="149"/>
      <c r="C224" s="236" t="str">
        <f t="shared" si="3"/>
        <v/>
      </c>
      <c r="D224" s="178" t="str">
        <f>IF('DATA - Follow-Up'!D224="","",'DATA - Follow-Up'!D224)</f>
        <v/>
      </c>
      <c r="E224" s="178" t="str">
        <f>IF('DATA - Follow-Up'!E224="","",'DATA - Follow-Up'!E224)</f>
        <v/>
      </c>
      <c r="F224" s="178" t="str">
        <f>IF('DATA - Follow-Up'!F224="","",'DATA - Follow-Up'!F224)</f>
        <v/>
      </c>
      <c r="G224" s="178" t="str">
        <f>IF('DATA - Follow-Up'!G224="Yes",1,IF('DATA - Follow-Up'!G224="No",2,IF('DATA - Follow-Up'!G224="Not Sure",3, "")))</f>
        <v/>
      </c>
      <c r="H224" s="178" t="str">
        <f>IF('DATA - Follow-Up'!H224="","",INDEX(Codes,MATCH('DATA - Follow-Up'!H224,Modes,0)))</f>
        <v/>
      </c>
      <c r="I224" s="275"/>
      <c r="J224" s="178" t="str">
        <f>IF('DATA - Follow-Up'!J224="","",INDEX(Codes,MATCH('DATA - Follow-Up'!J224,Modes,0)))</f>
        <v/>
      </c>
      <c r="K224" s="178"/>
      <c r="L224" s="178" t="str">
        <f>IF('DATA - Follow-Up'!L224=0,"",IF('DATA - Follow-Up'!L224="","",'DATA - Follow-Up'!L224))</f>
        <v/>
      </c>
      <c r="M224" s="178" t="str">
        <f>IF('DATA - Follow-Up'!M224="Yes",1,IF('DATA - Follow-Up'!M224="No",2, ""))</f>
        <v/>
      </c>
      <c r="N224" s="178" t="str">
        <f>IF('DATA - Follow-Up'!N224="Yes",1,IF('DATA - Follow-Up'!N224="No",2,""))</f>
        <v/>
      </c>
      <c r="O224" s="178" t="str">
        <f>IF('DATA - Follow-Up'!O224="Relaxed",1,IF('DATA - Follow-Up'!O224="Rushed",2,IF('DATA - Follow-Up'!O224="Happy",3,IF('DATA - Follow-Up'!O224="Frustrated",4,IF('DATA - Follow-Up'!O224="Other (please specify)",5,IF('DATA - Follow-Up'!O224="Other",5,""))))))</f>
        <v/>
      </c>
      <c r="P224" s="178"/>
      <c r="Q224" s="178" t="str">
        <f>IF('DATA - Follow-Up'!Q224="","",'DATA - Follow-Up'!Q224)</f>
        <v/>
      </c>
      <c r="R224" s="178" t="str">
        <f>IF('DATA - Follow-Up'!R224="Boy",1,IF('DATA - Follow-Up'!R224="Girl",2, ""))</f>
        <v/>
      </c>
      <c r="S224" s="178" t="str">
        <f>IF('DATA - Follow-Up'!Q224="","", 'DATA - Follow-Up'!S224)</f>
        <v/>
      </c>
      <c r="T224" s="178" t="str">
        <f>IF('DATA - Follow-Up'!T224="Less than 0.5km",1,IF('DATA - Follow-Up'!T224="0.51 to 1.59km",2,IF('DATA - Follow-Up'!T224="1.6 to 3km",3,IF('DATA - Follow-Up'!T224="Over 3km",4,""))))</f>
        <v/>
      </c>
      <c r="U224" s="178" t="str">
        <f>IF('DATA - Follow-Up'!U224="STRONGLY AGREE",1,IF('DATA - Follow-Up'!U224="AGREE",2,IF('DATA - Follow-Up'!U224="DISAGREE",3,IF('DATA - Follow-Up'!U224="STRONGLY DISAGREE",4,""))))</f>
        <v/>
      </c>
      <c r="V224" s="178" t="str">
        <f>IF('DATA - Follow-Up'!V224="Yes",1,IF('DATA - Follow-Up'!V224="No",2,""))</f>
        <v/>
      </c>
      <c r="W224" s="178"/>
      <c r="X224" s="178"/>
      <c r="Y224" s="178"/>
      <c r="Z224" s="178"/>
      <c r="AA224" s="178"/>
      <c r="AB224" s="178"/>
      <c r="AC224" s="178"/>
      <c r="AD224" s="178"/>
      <c r="AE224" s="178"/>
      <c r="AF224" s="178"/>
      <c r="AG224" s="178"/>
      <c r="AH224" s="178"/>
      <c r="AI224" s="178"/>
      <c r="AJ224" s="178"/>
      <c r="AK224" s="178"/>
      <c r="AL224" s="178"/>
      <c r="AM224" s="178"/>
      <c r="AN224" s="178"/>
      <c r="AO224" s="178"/>
      <c r="AP224" s="178"/>
      <c r="AQ224" s="178"/>
      <c r="AR224" s="178" t="str">
        <f>IF('DATA - Follow-Up'!AR224="Relaxed",1,IF('DATA - Follow-Up'!AR224="Rushed",2,IF('DATA - Follow-Up'!AR224="Happy",3,IF('DATA - Follow-Up'!AR224="Tired",4,""))))</f>
        <v/>
      </c>
      <c r="AS224" s="178" t="str">
        <f>IF('DATA - Follow-Up'!AS224="Relaxed",1,IF('DATA - Follow-Up'!AS224="Rushed",2,IF('DATA - Follow-Up'!AS224="Happy",3,IF('DATA - Follow-Up'!AS224="Tired",4,""))))</f>
        <v/>
      </c>
      <c r="AT224" s="178" t="str">
        <f>IF('DATA - Follow-Up'!AT224="less driving",1,IF('DATA - Follow-Up'!AT224="less driving (e.g. more carpooling, walking, cycling, taking public transit, etc.)",1,IF('DATA - Follow-Up'!AT224="not changed",2,IF('DATA - Follow-Up'!AT224="no changed",2,IF('DATA - Follow-Up'!AT224="more driving",3, "")))))</f>
        <v/>
      </c>
      <c r="AU224" s="275"/>
      <c r="AV224" s="275"/>
      <c r="AW224" s="275"/>
      <c r="AX224" s="275"/>
      <c r="AY224" s="275"/>
      <c r="AZ224" s="178" t="str">
        <f>IF('DATA - Follow-Up'!AZ224="less driving",1,IF('DATA - Follow-Up'!AZ224="less driving (e.g. more carpooling, walking, cycling, taking public transit, etc.)",1,IF('DATA - Follow-Up'!AZ224="not changed",2,IF('DATA - Follow-Up'!AZ224="more driving",3,""))))</f>
        <v/>
      </c>
      <c r="BA224" s="178"/>
      <c r="BB224" s="178"/>
      <c r="BC224" s="178"/>
      <c r="BD224" s="178"/>
      <c r="BE224" s="178"/>
      <c r="BF224" s="178" t="str">
        <f>IF('DATA - Follow-Up'!BF224="decreased",1,IF('DATA - Follow-Up'!BF224="not changed",2,IF('DATA - Follow-Up'!BF224="increased",3, "")))</f>
        <v/>
      </c>
      <c r="BG224" s="178"/>
      <c r="BH224" s="178"/>
      <c r="BI224" s="178"/>
      <c r="BJ224" s="178"/>
      <c r="BK224" s="178"/>
      <c r="BL224" s="178"/>
      <c r="BM224" s="178"/>
      <c r="BN224" s="178"/>
      <c r="BO224" s="178"/>
      <c r="BP224" s="178"/>
      <c r="BQ224" s="312" t="str">
        <f>IF('DATA - Follow-Up'!BQ224="Yes",1,IF('DATA - Follow-Up'!BQ224="No",2, ""))</f>
        <v/>
      </c>
      <c r="BR224" s="273"/>
      <c r="BS224" s="180"/>
      <c r="BT224" s="180"/>
    </row>
    <row r="225" spans="1:72" s="132" customFormat="1" ht="15" x14ac:dyDescent="0.3">
      <c r="A225" s="148"/>
      <c r="B225" s="149"/>
      <c r="C225" s="236" t="str">
        <f t="shared" si="3"/>
        <v/>
      </c>
      <c r="D225" s="178" t="str">
        <f>IF('DATA - Follow-Up'!D225="","",'DATA - Follow-Up'!D225)</f>
        <v/>
      </c>
      <c r="E225" s="178" t="str">
        <f>IF('DATA - Follow-Up'!E225="","",'DATA - Follow-Up'!E225)</f>
        <v/>
      </c>
      <c r="F225" s="178" t="str">
        <f>IF('DATA - Follow-Up'!F225="","",'DATA - Follow-Up'!F225)</f>
        <v/>
      </c>
      <c r="G225" s="178" t="str">
        <f>IF('DATA - Follow-Up'!G225="Yes",1,IF('DATA - Follow-Up'!G225="No",2,IF('DATA - Follow-Up'!G225="Not Sure",3, "")))</f>
        <v/>
      </c>
      <c r="H225" s="178" t="str">
        <f>IF('DATA - Follow-Up'!H225="","",INDEX(Codes,MATCH('DATA - Follow-Up'!H225,Modes,0)))</f>
        <v/>
      </c>
      <c r="I225" s="275"/>
      <c r="J225" s="178" t="str">
        <f>IF('DATA - Follow-Up'!J225="","",INDEX(Codes,MATCH('DATA - Follow-Up'!J225,Modes,0)))</f>
        <v/>
      </c>
      <c r="K225" s="178"/>
      <c r="L225" s="178" t="str">
        <f>IF('DATA - Follow-Up'!L225=0,"",IF('DATA - Follow-Up'!L225="","",'DATA - Follow-Up'!L225))</f>
        <v/>
      </c>
      <c r="M225" s="178" t="str">
        <f>IF('DATA - Follow-Up'!M225="Yes",1,IF('DATA - Follow-Up'!M225="No",2, ""))</f>
        <v/>
      </c>
      <c r="N225" s="178" t="str">
        <f>IF('DATA - Follow-Up'!N225="Yes",1,IF('DATA - Follow-Up'!N225="No",2,""))</f>
        <v/>
      </c>
      <c r="O225" s="178" t="str">
        <f>IF('DATA - Follow-Up'!O225="Relaxed",1,IF('DATA - Follow-Up'!O225="Rushed",2,IF('DATA - Follow-Up'!O225="Happy",3,IF('DATA - Follow-Up'!O225="Frustrated",4,IF('DATA - Follow-Up'!O225="Other (please specify)",5,IF('DATA - Follow-Up'!O225="Other",5,""))))))</f>
        <v/>
      </c>
      <c r="P225" s="178"/>
      <c r="Q225" s="178" t="str">
        <f>IF('DATA - Follow-Up'!Q225="","",'DATA - Follow-Up'!Q225)</f>
        <v/>
      </c>
      <c r="R225" s="178" t="str">
        <f>IF('DATA - Follow-Up'!R225="Boy",1,IF('DATA - Follow-Up'!R225="Girl",2, ""))</f>
        <v/>
      </c>
      <c r="S225" s="178" t="str">
        <f>IF('DATA - Follow-Up'!Q225="","", 'DATA - Follow-Up'!S225)</f>
        <v/>
      </c>
      <c r="T225" s="178" t="str">
        <f>IF('DATA - Follow-Up'!T225="Less than 0.5km",1,IF('DATA - Follow-Up'!T225="0.51 to 1.59km",2,IF('DATA - Follow-Up'!T225="1.6 to 3km",3,IF('DATA - Follow-Up'!T225="Over 3km",4,""))))</f>
        <v/>
      </c>
      <c r="U225" s="178" t="str">
        <f>IF('DATA - Follow-Up'!U225="STRONGLY AGREE",1,IF('DATA - Follow-Up'!U225="AGREE",2,IF('DATA - Follow-Up'!U225="DISAGREE",3,IF('DATA - Follow-Up'!U225="STRONGLY DISAGREE",4,""))))</f>
        <v/>
      </c>
      <c r="V225" s="178" t="str">
        <f>IF('DATA - Follow-Up'!V225="Yes",1,IF('DATA - Follow-Up'!V225="No",2,""))</f>
        <v/>
      </c>
      <c r="W225" s="178"/>
      <c r="X225" s="178"/>
      <c r="Y225" s="178"/>
      <c r="Z225" s="178"/>
      <c r="AA225" s="178"/>
      <c r="AB225" s="178"/>
      <c r="AC225" s="178"/>
      <c r="AD225" s="178"/>
      <c r="AE225" s="178"/>
      <c r="AF225" s="178"/>
      <c r="AG225" s="178"/>
      <c r="AH225" s="178"/>
      <c r="AI225" s="178"/>
      <c r="AJ225" s="178"/>
      <c r="AK225" s="178"/>
      <c r="AL225" s="178"/>
      <c r="AM225" s="178"/>
      <c r="AN225" s="178"/>
      <c r="AO225" s="178"/>
      <c r="AP225" s="178"/>
      <c r="AQ225" s="178"/>
      <c r="AR225" s="178" t="str">
        <f>IF('DATA - Follow-Up'!AR225="Relaxed",1,IF('DATA - Follow-Up'!AR225="Rushed",2,IF('DATA - Follow-Up'!AR225="Happy",3,IF('DATA - Follow-Up'!AR225="Tired",4,""))))</f>
        <v/>
      </c>
      <c r="AS225" s="178" t="str">
        <f>IF('DATA - Follow-Up'!AS225="Relaxed",1,IF('DATA - Follow-Up'!AS225="Rushed",2,IF('DATA - Follow-Up'!AS225="Happy",3,IF('DATA - Follow-Up'!AS225="Tired",4,""))))</f>
        <v/>
      </c>
      <c r="AT225" s="178" t="str">
        <f>IF('DATA - Follow-Up'!AT225="less driving",1,IF('DATA - Follow-Up'!AT225="less driving (e.g. more carpooling, walking, cycling, taking public transit, etc.)",1,IF('DATA - Follow-Up'!AT225="not changed",2,IF('DATA - Follow-Up'!AT225="no changed",2,IF('DATA - Follow-Up'!AT225="more driving",3, "")))))</f>
        <v/>
      </c>
      <c r="AU225" s="275"/>
      <c r="AV225" s="275"/>
      <c r="AW225" s="275"/>
      <c r="AX225" s="275"/>
      <c r="AY225" s="275"/>
      <c r="AZ225" s="178" t="str">
        <f>IF('DATA - Follow-Up'!AZ225="less driving",1,IF('DATA - Follow-Up'!AZ225="less driving (e.g. more carpooling, walking, cycling, taking public transit, etc.)",1,IF('DATA - Follow-Up'!AZ225="not changed",2,IF('DATA - Follow-Up'!AZ225="more driving",3,""))))</f>
        <v/>
      </c>
      <c r="BA225" s="178"/>
      <c r="BB225" s="178"/>
      <c r="BC225" s="178"/>
      <c r="BD225" s="178"/>
      <c r="BE225" s="178"/>
      <c r="BF225" s="178" t="str">
        <f>IF('DATA - Follow-Up'!BF225="decreased",1,IF('DATA - Follow-Up'!BF225="not changed",2,IF('DATA - Follow-Up'!BF225="increased",3, "")))</f>
        <v/>
      </c>
      <c r="BG225" s="178"/>
      <c r="BH225" s="178"/>
      <c r="BI225" s="178"/>
      <c r="BJ225" s="178"/>
      <c r="BK225" s="178"/>
      <c r="BL225" s="178"/>
      <c r="BM225" s="178"/>
      <c r="BN225" s="178"/>
      <c r="BO225" s="178"/>
      <c r="BP225" s="178"/>
      <c r="BQ225" s="312" t="str">
        <f>IF('DATA - Follow-Up'!BQ225="Yes",1,IF('DATA - Follow-Up'!BQ225="No",2, ""))</f>
        <v/>
      </c>
      <c r="BR225" s="273"/>
      <c r="BS225" s="180"/>
      <c r="BT225" s="180"/>
    </row>
    <row r="226" spans="1:72" s="132" customFormat="1" ht="15" x14ac:dyDescent="0.3">
      <c r="A226" s="148"/>
      <c r="B226" s="149"/>
      <c r="C226" s="236" t="str">
        <f t="shared" si="3"/>
        <v/>
      </c>
      <c r="D226" s="178" t="str">
        <f>IF('DATA - Follow-Up'!D226="","",'DATA - Follow-Up'!D226)</f>
        <v/>
      </c>
      <c r="E226" s="178" t="str">
        <f>IF('DATA - Follow-Up'!E226="","",'DATA - Follow-Up'!E226)</f>
        <v/>
      </c>
      <c r="F226" s="178" t="str">
        <f>IF('DATA - Follow-Up'!F226="","",'DATA - Follow-Up'!F226)</f>
        <v/>
      </c>
      <c r="G226" s="178" t="str">
        <f>IF('DATA - Follow-Up'!G226="Yes",1,IF('DATA - Follow-Up'!G226="No",2,IF('DATA - Follow-Up'!G226="Not Sure",3, "")))</f>
        <v/>
      </c>
      <c r="H226" s="178" t="str">
        <f>IF('DATA - Follow-Up'!H226="","",INDEX(Codes,MATCH('DATA - Follow-Up'!H226,Modes,0)))</f>
        <v/>
      </c>
      <c r="I226" s="275"/>
      <c r="J226" s="178" t="str">
        <f>IF('DATA - Follow-Up'!J226="","",INDEX(Codes,MATCH('DATA - Follow-Up'!J226,Modes,0)))</f>
        <v/>
      </c>
      <c r="K226" s="178"/>
      <c r="L226" s="178" t="str">
        <f>IF('DATA - Follow-Up'!L226=0,"",IF('DATA - Follow-Up'!L226="","",'DATA - Follow-Up'!L226))</f>
        <v/>
      </c>
      <c r="M226" s="178" t="str">
        <f>IF('DATA - Follow-Up'!M226="Yes",1,IF('DATA - Follow-Up'!M226="No",2, ""))</f>
        <v/>
      </c>
      <c r="N226" s="178" t="str">
        <f>IF('DATA - Follow-Up'!N226="Yes",1,IF('DATA - Follow-Up'!N226="No",2,""))</f>
        <v/>
      </c>
      <c r="O226" s="178" t="str">
        <f>IF('DATA - Follow-Up'!O226="Relaxed",1,IF('DATA - Follow-Up'!O226="Rushed",2,IF('DATA - Follow-Up'!O226="Happy",3,IF('DATA - Follow-Up'!O226="Frustrated",4,IF('DATA - Follow-Up'!O226="Other (please specify)",5,IF('DATA - Follow-Up'!O226="Other",5,""))))))</f>
        <v/>
      </c>
      <c r="P226" s="178"/>
      <c r="Q226" s="178" t="str">
        <f>IF('DATA - Follow-Up'!Q226="","",'DATA - Follow-Up'!Q226)</f>
        <v/>
      </c>
      <c r="R226" s="178" t="str">
        <f>IF('DATA - Follow-Up'!R226="Boy",1,IF('DATA - Follow-Up'!R226="Girl",2, ""))</f>
        <v/>
      </c>
      <c r="S226" s="178" t="str">
        <f>IF('DATA - Follow-Up'!Q226="","", 'DATA - Follow-Up'!S226)</f>
        <v/>
      </c>
      <c r="T226" s="178" t="str">
        <f>IF('DATA - Follow-Up'!T226="Less than 0.5km",1,IF('DATA - Follow-Up'!T226="0.51 to 1.59km",2,IF('DATA - Follow-Up'!T226="1.6 to 3km",3,IF('DATA - Follow-Up'!T226="Over 3km",4,""))))</f>
        <v/>
      </c>
      <c r="U226" s="178" t="str">
        <f>IF('DATA - Follow-Up'!U226="STRONGLY AGREE",1,IF('DATA - Follow-Up'!U226="AGREE",2,IF('DATA - Follow-Up'!U226="DISAGREE",3,IF('DATA - Follow-Up'!U226="STRONGLY DISAGREE",4,""))))</f>
        <v/>
      </c>
      <c r="V226" s="178" t="str">
        <f>IF('DATA - Follow-Up'!V226="Yes",1,IF('DATA - Follow-Up'!V226="No",2,""))</f>
        <v/>
      </c>
      <c r="W226" s="178"/>
      <c r="X226" s="178"/>
      <c r="Y226" s="178"/>
      <c r="Z226" s="178"/>
      <c r="AA226" s="178"/>
      <c r="AB226" s="178"/>
      <c r="AC226" s="178"/>
      <c r="AD226" s="178"/>
      <c r="AE226" s="178"/>
      <c r="AF226" s="178"/>
      <c r="AG226" s="178"/>
      <c r="AH226" s="178"/>
      <c r="AI226" s="178"/>
      <c r="AJ226" s="178"/>
      <c r="AK226" s="178"/>
      <c r="AL226" s="178"/>
      <c r="AM226" s="178"/>
      <c r="AN226" s="178"/>
      <c r="AO226" s="178"/>
      <c r="AP226" s="178"/>
      <c r="AQ226" s="178"/>
      <c r="AR226" s="178" t="str">
        <f>IF('DATA - Follow-Up'!AR226="Relaxed",1,IF('DATA - Follow-Up'!AR226="Rushed",2,IF('DATA - Follow-Up'!AR226="Happy",3,IF('DATA - Follow-Up'!AR226="Tired",4,""))))</f>
        <v/>
      </c>
      <c r="AS226" s="178" t="str">
        <f>IF('DATA - Follow-Up'!AS226="Relaxed",1,IF('DATA - Follow-Up'!AS226="Rushed",2,IF('DATA - Follow-Up'!AS226="Happy",3,IF('DATA - Follow-Up'!AS226="Tired",4,""))))</f>
        <v/>
      </c>
      <c r="AT226" s="178" t="str">
        <f>IF('DATA - Follow-Up'!AT226="less driving",1,IF('DATA - Follow-Up'!AT226="less driving (e.g. more carpooling, walking, cycling, taking public transit, etc.)",1,IF('DATA - Follow-Up'!AT226="not changed",2,IF('DATA - Follow-Up'!AT226="no changed",2,IF('DATA - Follow-Up'!AT226="more driving",3, "")))))</f>
        <v/>
      </c>
      <c r="AU226" s="275"/>
      <c r="AV226" s="275"/>
      <c r="AW226" s="275"/>
      <c r="AX226" s="275"/>
      <c r="AY226" s="275"/>
      <c r="AZ226" s="178" t="str">
        <f>IF('DATA - Follow-Up'!AZ226="less driving",1,IF('DATA - Follow-Up'!AZ226="less driving (e.g. more carpooling, walking, cycling, taking public transit, etc.)",1,IF('DATA - Follow-Up'!AZ226="not changed",2,IF('DATA - Follow-Up'!AZ226="more driving",3,""))))</f>
        <v/>
      </c>
      <c r="BA226" s="178"/>
      <c r="BB226" s="178"/>
      <c r="BC226" s="178"/>
      <c r="BD226" s="178"/>
      <c r="BE226" s="178"/>
      <c r="BF226" s="178" t="str">
        <f>IF('DATA - Follow-Up'!BF226="decreased",1,IF('DATA - Follow-Up'!BF226="not changed",2,IF('DATA - Follow-Up'!BF226="increased",3, "")))</f>
        <v/>
      </c>
      <c r="BG226" s="178"/>
      <c r="BH226" s="178"/>
      <c r="BI226" s="178"/>
      <c r="BJ226" s="178"/>
      <c r="BK226" s="178"/>
      <c r="BL226" s="178"/>
      <c r="BM226" s="178"/>
      <c r="BN226" s="178"/>
      <c r="BO226" s="178"/>
      <c r="BP226" s="178"/>
      <c r="BQ226" s="312" t="str">
        <f>IF('DATA - Follow-Up'!BQ226="Yes",1,IF('DATA - Follow-Up'!BQ226="No",2, ""))</f>
        <v/>
      </c>
      <c r="BR226" s="273"/>
      <c r="BS226" s="180"/>
      <c r="BT226" s="180"/>
    </row>
    <row r="227" spans="1:72" s="132" customFormat="1" ht="15" x14ac:dyDescent="0.3">
      <c r="A227" s="148"/>
      <c r="B227" s="149"/>
      <c r="C227" s="236" t="str">
        <f t="shared" si="3"/>
        <v/>
      </c>
      <c r="D227" s="178" t="str">
        <f>IF('DATA - Follow-Up'!D227="","",'DATA - Follow-Up'!D227)</f>
        <v/>
      </c>
      <c r="E227" s="178" t="str">
        <f>IF('DATA - Follow-Up'!E227="","",'DATA - Follow-Up'!E227)</f>
        <v/>
      </c>
      <c r="F227" s="178" t="str">
        <f>IF('DATA - Follow-Up'!F227="","",'DATA - Follow-Up'!F227)</f>
        <v/>
      </c>
      <c r="G227" s="178" t="str">
        <f>IF('DATA - Follow-Up'!G227="Yes",1,IF('DATA - Follow-Up'!G227="No",2,IF('DATA - Follow-Up'!G227="Not Sure",3, "")))</f>
        <v/>
      </c>
      <c r="H227" s="178" t="str">
        <f>IF('DATA - Follow-Up'!H227="","",INDEX(Codes,MATCH('DATA - Follow-Up'!H227,Modes,0)))</f>
        <v/>
      </c>
      <c r="I227" s="275"/>
      <c r="J227" s="178" t="str">
        <f>IF('DATA - Follow-Up'!J227="","",INDEX(Codes,MATCH('DATA - Follow-Up'!J227,Modes,0)))</f>
        <v/>
      </c>
      <c r="K227" s="178"/>
      <c r="L227" s="178" t="str">
        <f>IF('DATA - Follow-Up'!L227=0,"",IF('DATA - Follow-Up'!L227="","",'DATA - Follow-Up'!L227))</f>
        <v/>
      </c>
      <c r="M227" s="178" t="str">
        <f>IF('DATA - Follow-Up'!M227="Yes",1,IF('DATA - Follow-Up'!M227="No",2, ""))</f>
        <v/>
      </c>
      <c r="N227" s="178" t="str">
        <f>IF('DATA - Follow-Up'!N227="Yes",1,IF('DATA - Follow-Up'!N227="No",2,""))</f>
        <v/>
      </c>
      <c r="O227" s="178" t="str">
        <f>IF('DATA - Follow-Up'!O227="Relaxed",1,IF('DATA - Follow-Up'!O227="Rushed",2,IF('DATA - Follow-Up'!O227="Happy",3,IF('DATA - Follow-Up'!O227="Frustrated",4,IF('DATA - Follow-Up'!O227="Other (please specify)",5,IF('DATA - Follow-Up'!O227="Other",5,""))))))</f>
        <v/>
      </c>
      <c r="P227" s="178"/>
      <c r="Q227" s="178" t="str">
        <f>IF('DATA - Follow-Up'!Q227="","",'DATA - Follow-Up'!Q227)</f>
        <v/>
      </c>
      <c r="R227" s="178" t="str">
        <f>IF('DATA - Follow-Up'!R227="Boy",1,IF('DATA - Follow-Up'!R227="Girl",2, ""))</f>
        <v/>
      </c>
      <c r="S227" s="178" t="str">
        <f>IF('DATA - Follow-Up'!Q227="","", 'DATA - Follow-Up'!S227)</f>
        <v/>
      </c>
      <c r="T227" s="178" t="str">
        <f>IF('DATA - Follow-Up'!T227="Less than 0.5km",1,IF('DATA - Follow-Up'!T227="0.51 to 1.59km",2,IF('DATA - Follow-Up'!T227="1.6 to 3km",3,IF('DATA - Follow-Up'!T227="Over 3km",4,""))))</f>
        <v/>
      </c>
      <c r="U227" s="178" t="str">
        <f>IF('DATA - Follow-Up'!U227="STRONGLY AGREE",1,IF('DATA - Follow-Up'!U227="AGREE",2,IF('DATA - Follow-Up'!U227="DISAGREE",3,IF('DATA - Follow-Up'!U227="STRONGLY DISAGREE",4,""))))</f>
        <v/>
      </c>
      <c r="V227" s="178" t="str">
        <f>IF('DATA - Follow-Up'!V227="Yes",1,IF('DATA - Follow-Up'!V227="No",2,""))</f>
        <v/>
      </c>
      <c r="W227" s="178"/>
      <c r="X227" s="178"/>
      <c r="Y227" s="178"/>
      <c r="Z227" s="178"/>
      <c r="AA227" s="178"/>
      <c r="AB227" s="178"/>
      <c r="AC227" s="178"/>
      <c r="AD227" s="178"/>
      <c r="AE227" s="178"/>
      <c r="AF227" s="178"/>
      <c r="AG227" s="178"/>
      <c r="AH227" s="178"/>
      <c r="AI227" s="178"/>
      <c r="AJ227" s="178"/>
      <c r="AK227" s="178"/>
      <c r="AL227" s="178"/>
      <c r="AM227" s="178"/>
      <c r="AN227" s="178"/>
      <c r="AO227" s="178"/>
      <c r="AP227" s="178"/>
      <c r="AQ227" s="178"/>
      <c r="AR227" s="178" t="str">
        <f>IF('DATA - Follow-Up'!AR227="Relaxed",1,IF('DATA - Follow-Up'!AR227="Rushed",2,IF('DATA - Follow-Up'!AR227="Happy",3,IF('DATA - Follow-Up'!AR227="Tired",4,""))))</f>
        <v/>
      </c>
      <c r="AS227" s="178" t="str">
        <f>IF('DATA - Follow-Up'!AS227="Relaxed",1,IF('DATA - Follow-Up'!AS227="Rushed",2,IF('DATA - Follow-Up'!AS227="Happy",3,IF('DATA - Follow-Up'!AS227="Tired",4,""))))</f>
        <v/>
      </c>
      <c r="AT227" s="178" t="str">
        <f>IF('DATA - Follow-Up'!AT227="less driving",1,IF('DATA - Follow-Up'!AT227="less driving (e.g. more carpooling, walking, cycling, taking public transit, etc.)",1,IF('DATA - Follow-Up'!AT227="not changed",2,IF('DATA - Follow-Up'!AT227="no changed",2,IF('DATA - Follow-Up'!AT227="more driving",3, "")))))</f>
        <v/>
      </c>
      <c r="AU227" s="275"/>
      <c r="AV227" s="275"/>
      <c r="AW227" s="275"/>
      <c r="AX227" s="275"/>
      <c r="AY227" s="275"/>
      <c r="AZ227" s="178" t="str">
        <f>IF('DATA - Follow-Up'!AZ227="less driving",1,IF('DATA - Follow-Up'!AZ227="less driving (e.g. more carpooling, walking, cycling, taking public transit, etc.)",1,IF('DATA - Follow-Up'!AZ227="not changed",2,IF('DATA - Follow-Up'!AZ227="more driving",3,""))))</f>
        <v/>
      </c>
      <c r="BA227" s="178"/>
      <c r="BB227" s="178"/>
      <c r="BC227" s="178"/>
      <c r="BD227" s="178"/>
      <c r="BE227" s="178"/>
      <c r="BF227" s="178" t="str">
        <f>IF('DATA - Follow-Up'!BF227="decreased",1,IF('DATA - Follow-Up'!BF227="not changed",2,IF('DATA - Follow-Up'!BF227="increased",3, "")))</f>
        <v/>
      </c>
      <c r="BG227" s="178"/>
      <c r="BH227" s="178"/>
      <c r="BI227" s="178"/>
      <c r="BJ227" s="178"/>
      <c r="BK227" s="178"/>
      <c r="BL227" s="178"/>
      <c r="BM227" s="178"/>
      <c r="BN227" s="178"/>
      <c r="BO227" s="178"/>
      <c r="BP227" s="178"/>
      <c r="BQ227" s="312" t="str">
        <f>IF('DATA - Follow-Up'!BQ227="Yes",1,IF('DATA - Follow-Up'!BQ227="No",2, ""))</f>
        <v/>
      </c>
      <c r="BR227" s="273"/>
      <c r="BS227" s="180"/>
      <c r="BT227" s="180"/>
    </row>
    <row r="228" spans="1:72" s="132" customFormat="1" ht="15" x14ac:dyDescent="0.3">
      <c r="A228" s="148"/>
      <c r="B228" s="149"/>
      <c r="C228" s="236" t="str">
        <f t="shared" si="3"/>
        <v/>
      </c>
      <c r="D228" s="178" t="str">
        <f>IF('DATA - Follow-Up'!D228="","",'DATA - Follow-Up'!D228)</f>
        <v/>
      </c>
      <c r="E228" s="178" t="str">
        <f>IF('DATA - Follow-Up'!E228="","",'DATA - Follow-Up'!E228)</f>
        <v/>
      </c>
      <c r="F228" s="178" t="str">
        <f>IF('DATA - Follow-Up'!F228="","",'DATA - Follow-Up'!F228)</f>
        <v/>
      </c>
      <c r="G228" s="178" t="str">
        <f>IF('DATA - Follow-Up'!G228="Yes",1,IF('DATA - Follow-Up'!G228="No",2,IF('DATA - Follow-Up'!G228="Not Sure",3, "")))</f>
        <v/>
      </c>
      <c r="H228" s="178" t="str">
        <f>IF('DATA - Follow-Up'!H228="","",INDEX(Codes,MATCH('DATA - Follow-Up'!H228,Modes,0)))</f>
        <v/>
      </c>
      <c r="I228" s="275"/>
      <c r="J228" s="178" t="str">
        <f>IF('DATA - Follow-Up'!J228="","",INDEX(Codes,MATCH('DATA - Follow-Up'!J228,Modes,0)))</f>
        <v/>
      </c>
      <c r="K228" s="178"/>
      <c r="L228" s="178" t="str">
        <f>IF('DATA - Follow-Up'!L228=0,"",IF('DATA - Follow-Up'!L228="","",'DATA - Follow-Up'!L228))</f>
        <v/>
      </c>
      <c r="M228" s="178" t="str">
        <f>IF('DATA - Follow-Up'!M228="Yes",1,IF('DATA - Follow-Up'!M228="No",2, ""))</f>
        <v/>
      </c>
      <c r="N228" s="178" t="str">
        <f>IF('DATA - Follow-Up'!N228="Yes",1,IF('DATA - Follow-Up'!N228="No",2,""))</f>
        <v/>
      </c>
      <c r="O228" s="178" t="str">
        <f>IF('DATA - Follow-Up'!O228="Relaxed",1,IF('DATA - Follow-Up'!O228="Rushed",2,IF('DATA - Follow-Up'!O228="Happy",3,IF('DATA - Follow-Up'!O228="Frustrated",4,IF('DATA - Follow-Up'!O228="Other (please specify)",5,IF('DATA - Follow-Up'!O228="Other",5,""))))))</f>
        <v/>
      </c>
      <c r="P228" s="178"/>
      <c r="Q228" s="178" t="str">
        <f>IF('DATA - Follow-Up'!Q228="","",'DATA - Follow-Up'!Q228)</f>
        <v/>
      </c>
      <c r="R228" s="178" t="str">
        <f>IF('DATA - Follow-Up'!R228="Boy",1,IF('DATA - Follow-Up'!R228="Girl",2, ""))</f>
        <v/>
      </c>
      <c r="S228" s="178" t="str">
        <f>IF('DATA - Follow-Up'!Q228="","", 'DATA - Follow-Up'!S228)</f>
        <v/>
      </c>
      <c r="T228" s="178" t="str">
        <f>IF('DATA - Follow-Up'!T228="Less than 0.5km",1,IF('DATA - Follow-Up'!T228="0.51 to 1.59km",2,IF('DATA - Follow-Up'!T228="1.6 to 3km",3,IF('DATA - Follow-Up'!T228="Over 3km",4,""))))</f>
        <v/>
      </c>
      <c r="U228" s="178" t="str">
        <f>IF('DATA - Follow-Up'!U228="STRONGLY AGREE",1,IF('DATA - Follow-Up'!U228="AGREE",2,IF('DATA - Follow-Up'!U228="DISAGREE",3,IF('DATA - Follow-Up'!U228="STRONGLY DISAGREE",4,""))))</f>
        <v/>
      </c>
      <c r="V228" s="178" t="str">
        <f>IF('DATA - Follow-Up'!V228="Yes",1,IF('DATA - Follow-Up'!V228="No",2,""))</f>
        <v/>
      </c>
      <c r="W228" s="178"/>
      <c r="X228" s="178"/>
      <c r="Y228" s="178"/>
      <c r="Z228" s="178"/>
      <c r="AA228" s="178"/>
      <c r="AB228" s="178"/>
      <c r="AC228" s="178"/>
      <c r="AD228" s="178"/>
      <c r="AE228" s="178"/>
      <c r="AF228" s="178"/>
      <c r="AG228" s="178"/>
      <c r="AH228" s="178"/>
      <c r="AI228" s="178"/>
      <c r="AJ228" s="178"/>
      <c r="AK228" s="178"/>
      <c r="AL228" s="178"/>
      <c r="AM228" s="178"/>
      <c r="AN228" s="178"/>
      <c r="AO228" s="178"/>
      <c r="AP228" s="178"/>
      <c r="AQ228" s="178"/>
      <c r="AR228" s="178" t="str">
        <f>IF('DATA - Follow-Up'!AR228="Relaxed",1,IF('DATA - Follow-Up'!AR228="Rushed",2,IF('DATA - Follow-Up'!AR228="Happy",3,IF('DATA - Follow-Up'!AR228="Tired",4,""))))</f>
        <v/>
      </c>
      <c r="AS228" s="178" t="str">
        <f>IF('DATA - Follow-Up'!AS228="Relaxed",1,IF('DATA - Follow-Up'!AS228="Rushed",2,IF('DATA - Follow-Up'!AS228="Happy",3,IF('DATA - Follow-Up'!AS228="Tired",4,""))))</f>
        <v/>
      </c>
      <c r="AT228" s="178" t="str">
        <f>IF('DATA - Follow-Up'!AT228="less driving",1,IF('DATA - Follow-Up'!AT228="less driving (e.g. more carpooling, walking, cycling, taking public transit, etc.)",1,IF('DATA - Follow-Up'!AT228="not changed",2,IF('DATA - Follow-Up'!AT228="no changed",2,IF('DATA - Follow-Up'!AT228="more driving",3, "")))))</f>
        <v/>
      </c>
      <c r="AU228" s="275"/>
      <c r="AV228" s="275"/>
      <c r="AW228" s="275"/>
      <c r="AX228" s="275"/>
      <c r="AY228" s="275"/>
      <c r="AZ228" s="178" t="str">
        <f>IF('DATA - Follow-Up'!AZ228="less driving",1,IF('DATA - Follow-Up'!AZ228="less driving (e.g. more carpooling, walking, cycling, taking public transit, etc.)",1,IF('DATA - Follow-Up'!AZ228="not changed",2,IF('DATA - Follow-Up'!AZ228="more driving",3,""))))</f>
        <v/>
      </c>
      <c r="BA228" s="178"/>
      <c r="BB228" s="178"/>
      <c r="BC228" s="178"/>
      <c r="BD228" s="178"/>
      <c r="BE228" s="178"/>
      <c r="BF228" s="178" t="str">
        <f>IF('DATA - Follow-Up'!BF228="decreased",1,IF('DATA - Follow-Up'!BF228="not changed",2,IF('DATA - Follow-Up'!BF228="increased",3, "")))</f>
        <v/>
      </c>
      <c r="BG228" s="178"/>
      <c r="BH228" s="178"/>
      <c r="BI228" s="178"/>
      <c r="BJ228" s="178"/>
      <c r="BK228" s="178"/>
      <c r="BL228" s="178"/>
      <c r="BM228" s="178"/>
      <c r="BN228" s="178"/>
      <c r="BO228" s="178"/>
      <c r="BP228" s="178"/>
      <c r="BQ228" s="312" t="str">
        <f>IF('DATA - Follow-Up'!BQ228="Yes",1,IF('DATA - Follow-Up'!BQ228="No",2, ""))</f>
        <v/>
      </c>
      <c r="BR228" s="273"/>
      <c r="BS228" s="180"/>
      <c r="BT228" s="180"/>
    </row>
    <row r="229" spans="1:72" s="132" customFormat="1" ht="15" x14ac:dyDescent="0.3">
      <c r="A229" s="148"/>
      <c r="B229" s="149"/>
      <c r="C229" s="236" t="str">
        <f t="shared" si="3"/>
        <v/>
      </c>
      <c r="D229" s="178" t="str">
        <f>IF('DATA - Follow-Up'!D229="","",'DATA - Follow-Up'!D229)</f>
        <v/>
      </c>
      <c r="E229" s="178" t="str">
        <f>IF('DATA - Follow-Up'!E229="","",'DATA - Follow-Up'!E229)</f>
        <v/>
      </c>
      <c r="F229" s="178" t="str">
        <f>IF('DATA - Follow-Up'!F229="","",'DATA - Follow-Up'!F229)</f>
        <v/>
      </c>
      <c r="G229" s="178" t="str">
        <f>IF('DATA - Follow-Up'!G229="Yes",1,IF('DATA - Follow-Up'!G229="No",2,IF('DATA - Follow-Up'!G229="Not Sure",3, "")))</f>
        <v/>
      </c>
      <c r="H229" s="178" t="str">
        <f>IF('DATA - Follow-Up'!H229="","",INDEX(Codes,MATCH('DATA - Follow-Up'!H229,Modes,0)))</f>
        <v/>
      </c>
      <c r="I229" s="275"/>
      <c r="J229" s="178" t="str">
        <f>IF('DATA - Follow-Up'!J229="","",INDEX(Codes,MATCH('DATA - Follow-Up'!J229,Modes,0)))</f>
        <v/>
      </c>
      <c r="K229" s="178"/>
      <c r="L229" s="178" t="str">
        <f>IF('DATA - Follow-Up'!L229=0,"",IF('DATA - Follow-Up'!L229="","",'DATA - Follow-Up'!L229))</f>
        <v/>
      </c>
      <c r="M229" s="178" t="str">
        <f>IF('DATA - Follow-Up'!M229="Yes",1,IF('DATA - Follow-Up'!M229="No",2, ""))</f>
        <v/>
      </c>
      <c r="N229" s="178" t="str">
        <f>IF('DATA - Follow-Up'!N229="Yes",1,IF('DATA - Follow-Up'!N229="No",2,""))</f>
        <v/>
      </c>
      <c r="O229" s="178" t="str">
        <f>IF('DATA - Follow-Up'!O229="Relaxed",1,IF('DATA - Follow-Up'!O229="Rushed",2,IF('DATA - Follow-Up'!O229="Happy",3,IF('DATA - Follow-Up'!O229="Frustrated",4,IF('DATA - Follow-Up'!O229="Other (please specify)",5,IF('DATA - Follow-Up'!O229="Other",5,""))))))</f>
        <v/>
      </c>
      <c r="P229" s="178"/>
      <c r="Q229" s="178" t="str">
        <f>IF('DATA - Follow-Up'!Q229="","",'DATA - Follow-Up'!Q229)</f>
        <v/>
      </c>
      <c r="R229" s="178" t="str">
        <f>IF('DATA - Follow-Up'!R229="Boy",1,IF('DATA - Follow-Up'!R229="Girl",2, ""))</f>
        <v/>
      </c>
      <c r="S229" s="178" t="str">
        <f>IF('DATA - Follow-Up'!Q229="","", 'DATA - Follow-Up'!S229)</f>
        <v/>
      </c>
      <c r="T229" s="178" t="str">
        <f>IF('DATA - Follow-Up'!T229="Less than 0.5km",1,IF('DATA - Follow-Up'!T229="0.51 to 1.59km",2,IF('DATA - Follow-Up'!T229="1.6 to 3km",3,IF('DATA - Follow-Up'!T229="Over 3km",4,""))))</f>
        <v/>
      </c>
      <c r="U229" s="178" t="str">
        <f>IF('DATA - Follow-Up'!U229="STRONGLY AGREE",1,IF('DATA - Follow-Up'!U229="AGREE",2,IF('DATA - Follow-Up'!U229="DISAGREE",3,IF('DATA - Follow-Up'!U229="STRONGLY DISAGREE",4,""))))</f>
        <v/>
      </c>
      <c r="V229" s="178" t="str">
        <f>IF('DATA - Follow-Up'!V229="Yes",1,IF('DATA - Follow-Up'!V229="No",2,""))</f>
        <v/>
      </c>
      <c r="W229" s="178"/>
      <c r="X229" s="178"/>
      <c r="Y229" s="178"/>
      <c r="Z229" s="178"/>
      <c r="AA229" s="178"/>
      <c r="AB229" s="178"/>
      <c r="AC229" s="178"/>
      <c r="AD229" s="178"/>
      <c r="AE229" s="178"/>
      <c r="AF229" s="178"/>
      <c r="AG229" s="178"/>
      <c r="AH229" s="178"/>
      <c r="AI229" s="178"/>
      <c r="AJ229" s="178"/>
      <c r="AK229" s="178"/>
      <c r="AL229" s="178"/>
      <c r="AM229" s="178"/>
      <c r="AN229" s="178"/>
      <c r="AO229" s="178"/>
      <c r="AP229" s="178"/>
      <c r="AQ229" s="178"/>
      <c r="AR229" s="178" t="str">
        <f>IF('DATA - Follow-Up'!AR229="Relaxed",1,IF('DATA - Follow-Up'!AR229="Rushed",2,IF('DATA - Follow-Up'!AR229="Happy",3,IF('DATA - Follow-Up'!AR229="Tired",4,""))))</f>
        <v/>
      </c>
      <c r="AS229" s="178" t="str">
        <f>IF('DATA - Follow-Up'!AS229="Relaxed",1,IF('DATA - Follow-Up'!AS229="Rushed",2,IF('DATA - Follow-Up'!AS229="Happy",3,IF('DATA - Follow-Up'!AS229="Tired",4,""))))</f>
        <v/>
      </c>
      <c r="AT229" s="178" t="str">
        <f>IF('DATA - Follow-Up'!AT229="less driving",1,IF('DATA - Follow-Up'!AT229="less driving (e.g. more carpooling, walking, cycling, taking public transit, etc.)",1,IF('DATA - Follow-Up'!AT229="not changed",2,IF('DATA - Follow-Up'!AT229="no changed",2,IF('DATA - Follow-Up'!AT229="more driving",3, "")))))</f>
        <v/>
      </c>
      <c r="AU229" s="275"/>
      <c r="AV229" s="275"/>
      <c r="AW229" s="275"/>
      <c r="AX229" s="275"/>
      <c r="AY229" s="275"/>
      <c r="AZ229" s="178" t="str">
        <f>IF('DATA - Follow-Up'!AZ229="less driving",1,IF('DATA - Follow-Up'!AZ229="less driving (e.g. more carpooling, walking, cycling, taking public transit, etc.)",1,IF('DATA - Follow-Up'!AZ229="not changed",2,IF('DATA - Follow-Up'!AZ229="more driving",3,""))))</f>
        <v/>
      </c>
      <c r="BA229" s="178"/>
      <c r="BB229" s="178"/>
      <c r="BC229" s="178"/>
      <c r="BD229" s="178"/>
      <c r="BE229" s="178"/>
      <c r="BF229" s="178" t="str">
        <f>IF('DATA - Follow-Up'!BF229="decreased",1,IF('DATA - Follow-Up'!BF229="not changed",2,IF('DATA - Follow-Up'!BF229="increased",3, "")))</f>
        <v/>
      </c>
      <c r="BG229" s="178"/>
      <c r="BH229" s="178"/>
      <c r="BI229" s="178"/>
      <c r="BJ229" s="178"/>
      <c r="BK229" s="178"/>
      <c r="BL229" s="178"/>
      <c r="BM229" s="178"/>
      <c r="BN229" s="178"/>
      <c r="BO229" s="178"/>
      <c r="BP229" s="178"/>
      <c r="BQ229" s="312" t="str">
        <f>IF('DATA - Follow-Up'!BQ229="Yes",1,IF('DATA - Follow-Up'!BQ229="No",2, ""))</f>
        <v/>
      </c>
      <c r="BR229" s="273"/>
      <c r="BS229" s="180"/>
      <c r="BT229" s="180"/>
    </row>
    <row r="230" spans="1:72" s="132" customFormat="1" ht="15" x14ac:dyDescent="0.3">
      <c r="A230" s="148"/>
      <c r="B230" s="149"/>
      <c r="C230" s="236" t="str">
        <f t="shared" si="3"/>
        <v/>
      </c>
      <c r="D230" s="178" t="str">
        <f>IF('DATA - Follow-Up'!D230="","",'DATA - Follow-Up'!D230)</f>
        <v/>
      </c>
      <c r="E230" s="178" t="str">
        <f>IF('DATA - Follow-Up'!E230="","",'DATA - Follow-Up'!E230)</f>
        <v/>
      </c>
      <c r="F230" s="178" t="str">
        <f>IF('DATA - Follow-Up'!F230="","",'DATA - Follow-Up'!F230)</f>
        <v/>
      </c>
      <c r="G230" s="178" t="str">
        <f>IF('DATA - Follow-Up'!G230="Yes",1,IF('DATA - Follow-Up'!G230="No",2,IF('DATA - Follow-Up'!G230="Not Sure",3, "")))</f>
        <v/>
      </c>
      <c r="H230" s="178" t="str">
        <f>IF('DATA - Follow-Up'!H230="","",INDEX(Codes,MATCH('DATA - Follow-Up'!H230,Modes,0)))</f>
        <v/>
      </c>
      <c r="I230" s="275"/>
      <c r="J230" s="178" t="str">
        <f>IF('DATA - Follow-Up'!J230="","",INDEX(Codes,MATCH('DATA - Follow-Up'!J230,Modes,0)))</f>
        <v/>
      </c>
      <c r="K230" s="178"/>
      <c r="L230" s="178" t="str">
        <f>IF('DATA - Follow-Up'!L230=0,"",IF('DATA - Follow-Up'!L230="","",'DATA - Follow-Up'!L230))</f>
        <v/>
      </c>
      <c r="M230" s="178" t="str">
        <f>IF('DATA - Follow-Up'!M230="Yes",1,IF('DATA - Follow-Up'!M230="No",2, ""))</f>
        <v/>
      </c>
      <c r="N230" s="178" t="str">
        <f>IF('DATA - Follow-Up'!N230="Yes",1,IF('DATA - Follow-Up'!N230="No",2,""))</f>
        <v/>
      </c>
      <c r="O230" s="178" t="str">
        <f>IF('DATA - Follow-Up'!O230="Relaxed",1,IF('DATA - Follow-Up'!O230="Rushed",2,IF('DATA - Follow-Up'!O230="Happy",3,IF('DATA - Follow-Up'!O230="Frustrated",4,IF('DATA - Follow-Up'!O230="Other (please specify)",5,IF('DATA - Follow-Up'!O230="Other",5,""))))))</f>
        <v/>
      </c>
      <c r="P230" s="178"/>
      <c r="Q230" s="178" t="str">
        <f>IF('DATA - Follow-Up'!Q230="","",'DATA - Follow-Up'!Q230)</f>
        <v/>
      </c>
      <c r="R230" s="178" t="str">
        <f>IF('DATA - Follow-Up'!R230="Boy",1,IF('DATA - Follow-Up'!R230="Girl",2, ""))</f>
        <v/>
      </c>
      <c r="S230" s="178" t="str">
        <f>IF('DATA - Follow-Up'!Q230="","", 'DATA - Follow-Up'!S230)</f>
        <v/>
      </c>
      <c r="T230" s="178" t="str">
        <f>IF('DATA - Follow-Up'!T230="Less than 0.5km",1,IF('DATA - Follow-Up'!T230="0.51 to 1.59km",2,IF('DATA - Follow-Up'!T230="1.6 to 3km",3,IF('DATA - Follow-Up'!T230="Over 3km",4,""))))</f>
        <v/>
      </c>
      <c r="U230" s="178" t="str">
        <f>IF('DATA - Follow-Up'!U230="STRONGLY AGREE",1,IF('DATA - Follow-Up'!U230="AGREE",2,IF('DATA - Follow-Up'!U230="DISAGREE",3,IF('DATA - Follow-Up'!U230="STRONGLY DISAGREE",4,""))))</f>
        <v/>
      </c>
      <c r="V230" s="178" t="str">
        <f>IF('DATA - Follow-Up'!V230="Yes",1,IF('DATA - Follow-Up'!V230="No",2,""))</f>
        <v/>
      </c>
      <c r="W230" s="178"/>
      <c r="X230" s="178"/>
      <c r="Y230" s="178"/>
      <c r="Z230" s="178"/>
      <c r="AA230" s="178"/>
      <c r="AB230" s="178"/>
      <c r="AC230" s="178"/>
      <c r="AD230" s="178"/>
      <c r="AE230" s="178"/>
      <c r="AF230" s="178"/>
      <c r="AG230" s="178"/>
      <c r="AH230" s="178"/>
      <c r="AI230" s="178"/>
      <c r="AJ230" s="178"/>
      <c r="AK230" s="178"/>
      <c r="AL230" s="178"/>
      <c r="AM230" s="178"/>
      <c r="AN230" s="178"/>
      <c r="AO230" s="178"/>
      <c r="AP230" s="178"/>
      <c r="AQ230" s="178"/>
      <c r="AR230" s="178" t="str">
        <f>IF('DATA - Follow-Up'!AR230="Relaxed",1,IF('DATA - Follow-Up'!AR230="Rushed",2,IF('DATA - Follow-Up'!AR230="Happy",3,IF('DATA - Follow-Up'!AR230="Tired",4,""))))</f>
        <v/>
      </c>
      <c r="AS230" s="178" t="str">
        <f>IF('DATA - Follow-Up'!AS230="Relaxed",1,IF('DATA - Follow-Up'!AS230="Rushed",2,IF('DATA - Follow-Up'!AS230="Happy",3,IF('DATA - Follow-Up'!AS230="Tired",4,""))))</f>
        <v/>
      </c>
      <c r="AT230" s="178" t="str">
        <f>IF('DATA - Follow-Up'!AT230="less driving",1,IF('DATA - Follow-Up'!AT230="less driving (e.g. more carpooling, walking, cycling, taking public transit, etc.)",1,IF('DATA - Follow-Up'!AT230="not changed",2,IF('DATA - Follow-Up'!AT230="no changed",2,IF('DATA - Follow-Up'!AT230="more driving",3, "")))))</f>
        <v/>
      </c>
      <c r="AU230" s="275"/>
      <c r="AV230" s="275"/>
      <c r="AW230" s="275"/>
      <c r="AX230" s="275"/>
      <c r="AY230" s="275"/>
      <c r="AZ230" s="178" t="str">
        <f>IF('DATA - Follow-Up'!AZ230="less driving",1,IF('DATA - Follow-Up'!AZ230="less driving (e.g. more carpooling, walking, cycling, taking public transit, etc.)",1,IF('DATA - Follow-Up'!AZ230="not changed",2,IF('DATA - Follow-Up'!AZ230="more driving",3,""))))</f>
        <v/>
      </c>
      <c r="BA230" s="178"/>
      <c r="BB230" s="178"/>
      <c r="BC230" s="178"/>
      <c r="BD230" s="178"/>
      <c r="BE230" s="178"/>
      <c r="BF230" s="178" t="str">
        <f>IF('DATA - Follow-Up'!BF230="decreased",1,IF('DATA - Follow-Up'!BF230="not changed",2,IF('DATA - Follow-Up'!BF230="increased",3, "")))</f>
        <v/>
      </c>
      <c r="BG230" s="178"/>
      <c r="BH230" s="178"/>
      <c r="BI230" s="178"/>
      <c r="BJ230" s="178"/>
      <c r="BK230" s="178"/>
      <c r="BL230" s="178"/>
      <c r="BM230" s="178"/>
      <c r="BN230" s="178"/>
      <c r="BO230" s="178"/>
      <c r="BP230" s="178"/>
      <c r="BQ230" s="312" t="str">
        <f>IF('DATA - Follow-Up'!BQ230="Yes",1,IF('DATA - Follow-Up'!BQ230="No",2, ""))</f>
        <v/>
      </c>
      <c r="BR230" s="273"/>
      <c r="BS230" s="180"/>
      <c r="BT230" s="180"/>
    </row>
    <row r="231" spans="1:72" s="132" customFormat="1" ht="15" x14ac:dyDescent="0.3">
      <c r="A231" s="148"/>
      <c r="B231" s="149"/>
      <c r="C231" s="236" t="str">
        <f t="shared" si="3"/>
        <v/>
      </c>
      <c r="D231" s="178" t="str">
        <f>IF('DATA - Follow-Up'!D231="","",'DATA - Follow-Up'!D231)</f>
        <v/>
      </c>
      <c r="E231" s="178" t="str">
        <f>IF('DATA - Follow-Up'!E231="","",'DATA - Follow-Up'!E231)</f>
        <v/>
      </c>
      <c r="F231" s="178" t="str">
        <f>IF('DATA - Follow-Up'!F231="","",'DATA - Follow-Up'!F231)</f>
        <v/>
      </c>
      <c r="G231" s="178" t="str">
        <f>IF('DATA - Follow-Up'!G231="Yes",1,IF('DATA - Follow-Up'!G231="No",2,IF('DATA - Follow-Up'!G231="Not Sure",3, "")))</f>
        <v/>
      </c>
      <c r="H231" s="178" t="str">
        <f>IF('DATA - Follow-Up'!H231="","",INDEX(Codes,MATCH('DATA - Follow-Up'!H231,Modes,0)))</f>
        <v/>
      </c>
      <c r="I231" s="275"/>
      <c r="J231" s="178" t="str">
        <f>IF('DATA - Follow-Up'!J231="","",INDEX(Codes,MATCH('DATA - Follow-Up'!J231,Modes,0)))</f>
        <v/>
      </c>
      <c r="K231" s="178"/>
      <c r="L231" s="178" t="str">
        <f>IF('DATA - Follow-Up'!L231=0,"",IF('DATA - Follow-Up'!L231="","",'DATA - Follow-Up'!L231))</f>
        <v/>
      </c>
      <c r="M231" s="178" t="str">
        <f>IF('DATA - Follow-Up'!M231="Yes",1,IF('DATA - Follow-Up'!M231="No",2, ""))</f>
        <v/>
      </c>
      <c r="N231" s="178" t="str">
        <f>IF('DATA - Follow-Up'!N231="Yes",1,IF('DATA - Follow-Up'!N231="No",2,""))</f>
        <v/>
      </c>
      <c r="O231" s="178" t="str">
        <f>IF('DATA - Follow-Up'!O231="Relaxed",1,IF('DATA - Follow-Up'!O231="Rushed",2,IF('DATA - Follow-Up'!O231="Happy",3,IF('DATA - Follow-Up'!O231="Frustrated",4,IF('DATA - Follow-Up'!O231="Other (please specify)",5,IF('DATA - Follow-Up'!O231="Other",5,""))))))</f>
        <v/>
      </c>
      <c r="P231" s="178"/>
      <c r="Q231" s="178" t="str">
        <f>IF('DATA - Follow-Up'!Q231="","",'DATA - Follow-Up'!Q231)</f>
        <v/>
      </c>
      <c r="R231" s="178" t="str">
        <f>IF('DATA - Follow-Up'!R231="Boy",1,IF('DATA - Follow-Up'!R231="Girl",2, ""))</f>
        <v/>
      </c>
      <c r="S231" s="178" t="str">
        <f>IF('DATA - Follow-Up'!Q231="","", 'DATA - Follow-Up'!S231)</f>
        <v/>
      </c>
      <c r="T231" s="178" t="str">
        <f>IF('DATA - Follow-Up'!T231="Less than 0.5km",1,IF('DATA - Follow-Up'!T231="0.51 to 1.59km",2,IF('DATA - Follow-Up'!T231="1.6 to 3km",3,IF('DATA - Follow-Up'!T231="Over 3km",4,""))))</f>
        <v/>
      </c>
      <c r="U231" s="178" t="str">
        <f>IF('DATA - Follow-Up'!U231="STRONGLY AGREE",1,IF('DATA - Follow-Up'!U231="AGREE",2,IF('DATA - Follow-Up'!U231="DISAGREE",3,IF('DATA - Follow-Up'!U231="STRONGLY DISAGREE",4,""))))</f>
        <v/>
      </c>
      <c r="V231" s="178" t="str">
        <f>IF('DATA - Follow-Up'!V231="Yes",1,IF('DATA - Follow-Up'!V231="No",2,""))</f>
        <v/>
      </c>
      <c r="W231" s="178"/>
      <c r="X231" s="178"/>
      <c r="Y231" s="178"/>
      <c r="Z231" s="178"/>
      <c r="AA231" s="178"/>
      <c r="AB231" s="178"/>
      <c r="AC231" s="178"/>
      <c r="AD231" s="178"/>
      <c r="AE231" s="178"/>
      <c r="AF231" s="178"/>
      <c r="AG231" s="178"/>
      <c r="AH231" s="178"/>
      <c r="AI231" s="178"/>
      <c r="AJ231" s="178"/>
      <c r="AK231" s="178"/>
      <c r="AL231" s="178"/>
      <c r="AM231" s="178"/>
      <c r="AN231" s="178"/>
      <c r="AO231" s="178"/>
      <c r="AP231" s="178"/>
      <c r="AQ231" s="178"/>
      <c r="AR231" s="178" t="str">
        <f>IF('DATA - Follow-Up'!AR231="Relaxed",1,IF('DATA - Follow-Up'!AR231="Rushed",2,IF('DATA - Follow-Up'!AR231="Happy",3,IF('DATA - Follow-Up'!AR231="Tired",4,""))))</f>
        <v/>
      </c>
      <c r="AS231" s="178" t="str">
        <f>IF('DATA - Follow-Up'!AS231="Relaxed",1,IF('DATA - Follow-Up'!AS231="Rushed",2,IF('DATA - Follow-Up'!AS231="Happy",3,IF('DATA - Follow-Up'!AS231="Tired",4,""))))</f>
        <v/>
      </c>
      <c r="AT231" s="178" t="str">
        <f>IF('DATA - Follow-Up'!AT231="less driving",1,IF('DATA - Follow-Up'!AT231="less driving (e.g. more carpooling, walking, cycling, taking public transit, etc.)",1,IF('DATA - Follow-Up'!AT231="not changed",2,IF('DATA - Follow-Up'!AT231="no changed",2,IF('DATA - Follow-Up'!AT231="more driving",3, "")))))</f>
        <v/>
      </c>
      <c r="AU231" s="275"/>
      <c r="AV231" s="275"/>
      <c r="AW231" s="275"/>
      <c r="AX231" s="275"/>
      <c r="AY231" s="275"/>
      <c r="AZ231" s="178" t="str">
        <f>IF('DATA - Follow-Up'!AZ231="less driving",1,IF('DATA - Follow-Up'!AZ231="less driving (e.g. more carpooling, walking, cycling, taking public transit, etc.)",1,IF('DATA - Follow-Up'!AZ231="not changed",2,IF('DATA - Follow-Up'!AZ231="more driving",3,""))))</f>
        <v/>
      </c>
      <c r="BA231" s="178"/>
      <c r="BB231" s="178"/>
      <c r="BC231" s="178"/>
      <c r="BD231" s="178"/>
      <c r="BE231" s="178"/>
      <c r="BF231" s="178" t="str">
        <f>IF('DATA - Follow-Up'!BF231="decreased",1,IF('DATA - Follow-Up'!BF231="not changed",2,IF('DATA - Follow-Up'!BF231="increased",3, "")))</f>
        <v/>
      </c>
      <c r="BG231" s="178"/>
      <c r="BH231" s="178"/>
      <c r="BI231" s="178"/>
      <c r="BJ231" s="178"/>
      <c r="BK231" s="178"/>
      <c r="BL231" s="178"/>
      <c r="BM231" s="178"/>
      <c r="BN231" s="178"/>
      <c r="BO231" s="178"/>
      <c r="BP231" s="178"/>
      <c r="BQ231" s="312" t="str">
        <f>IF('DATA - Follow-Up'!BQ231="Yes",1,IF('DATA - Follow-Up'!BQ231="No",2, ""))</f>
        <v/>
      </c>
      <c r="BR231" s="273"/>
      <c r="BS231" s="180"/>
      <c r="BT231" s="180"/>
    </row>
    <row r="232" spans="1:72" s="132" customFormat="1" ht="15" x14ac:dyDescent="0.3">
      <c r="A232" s="148"/>
      <c r="B232" s="149"/>
      <c r="C232" s="236" t="str">
        <f t="shared" si="3"/>
        <v/>
      </c>
      <c r="D232" s="178" t="str">
        <f>IF('DATA - Follow-Up'!D232="","",'DATA - Follow-Up'!D232)</f>
        <v/>
      </c>
      <c r="E232" s="178" t="str">
        <f>IF('DATA - Follow-Up'!E232="","",'DATA - Follow-Up'!E232)</f>
        <v/>
      </c>
      <c r="F232" s="178" t="str">
        <f>IF('DATA - Follow-Up'!F232="","",'DATA - Follow-Up'!F232)</f>
        <v/>
      </c>
      <c r="G232" s="178" t="str">
        <f>IF('DATA - Follow-Up'!G232="Yes",1,IF('DATA - Follow-Up'!G232="No",2,IF('DATA - Follow-Up'!G232="Not Sure",3, "")))</f>
        <v/>
      </c>
      <c r="H232" s="178" t="str">
        <f>IF('DATA - Follow-Up'!H232="","",INDEX(Codes,MATCH('DATA - Follow-Up'!H232,Modes,0)))</f>
        <v/>
      </c>
      <c r="I232" s="275"/>
      <c r="J232" s="178" t="str">
        <f>IF('DATA - Follow-Up'!J232="","",INDEX(Codes,MATCH('DATA - Follow-Up'!J232,Modes,0)))</f>
        <v/>
      </c>
      <c r="K232" s="178"/>
      <c r="L232" s="178" t="str">
        <f>IF('DATA - Follow-Up'!L232=0,"",IF('DATA - Follow-Up'!L232="","",'DATA - Follow-Up'!L232))</f>
        <v/>
      </c>
      <c r="M232" s="178" t="str">
        <f>IF('DATA - Follow-Up'!M232="Yes",1,IF('DATA - Follow-Up'!M232="No",2, ""))</f>
        <v/>
      </c>
      <c r="N232" s="178" t="str">
        <f>IF('DATA - Follow-Up'!N232="Yes",1,IF('DATA - Follow-Up'!N232="No",2,""))</f>
        <v/>
      </c>
      <c r="O232" s="178" t="str">
        <f>IF('DATA - Follow-Up'!O232="Relaxed",1,IF('DATA - Follow-Up'!O232="Rushed",2,IF('DATA - Follow-Up'!O232="Happy",3,IF('DATA - Follow-Up'!O232="Frustrated",4,IF('DATA - Follow-Up'!O232="Other (please specify)",5,IF('DATA - Follow-Up'!O232="Other",5,""))))))</f>
        <v/>
      </c>
      <c r="P232" s="178"/>
      <c r="Q232" s="178" t="str">
        <f>IF('DATA - Follow-Up'!Q232="","",'DATA - Follow-Up'!Q232)</f>
        <v/>
      </c>
      <c r="R232" s="178" t="str">
        <f>IF('DATA - Follow-Up'!R232="Boy",1,IF('DATA - Follow-Up'!R232="Girl",2, ""))</f>
        <v/>
      </c>
      <c r="S232" s="178" t="str">
        <f>IF('DATA - Follow-Up'!Q232="","", 'DATA - Follow-Up'!S232)</f>
        <v/>
      </c>
      <c r="T232" s="178" t="str">
        <f>IF('DATA - Follow-Up'!T232="Less than 0.5km",1,IF('DATA - Follow-Up'!T232="0.51 to 1.59km",2,IF('DATA - Follow-Up'!T232="1.6 to 3km",3,IF('DATA - Follow-Up'!T232="Over 3km",4,""))))</f>
        <v/>
      </c>
      <c r="U232" s="178" t="str">
        <f>IF('DATA - Follow-Up'!U232="STRONGLY AGREE",1,IF('DATA - Follow-Up'!U232="AGREE",2,IF('DATA - Follow-Up'!U232="DISAGREE",3,IF('DATA - Follow-Up'!U232="STRONGLY DISAGREE",4,""))))</f>
        <v/>
      </c>
      <c r="V232" s="178" t="str">
        <f>IF('DATA - Follow-Up'!V232="Yes",1,IF('DATA - Follow-Up'!V232="No",2,""))</f>
        <v/>
      </c>
      <c r="W232" s="178"/>
      <c r="X232" s="178"/>
      <c r="Y232" s="178"/>
      <c r="Z232" s="178"/>
      <c r="AA232" s="178"/>
      <c r="AB232" s="178"/>
      <c r="AC232" s="178"/>
      <c r="AD232" s="178"/>
      <c r="AE232" s="178"/>
      <c r="AF232" s="178"/>
      <c r="AG232" s="178"/>
      <c r="AH232" s="178"/>
      <c r="AI232" s="178"/>
      <c r="AJ232" s="178"/>
      <c r="AK232" s="178"/>
      <c r="AL232" s="178"/>
      <c r="AM232" s="178"/>
      <c r="AN232" s="178"/>
      <c r="AO232" s="178"/>
      <c r="AP232" s="178"/>
      <c r="AQ232" s="178"/>
      <c r="AR232" s="178" t="str">
        <f>IF('DATA - Follow-Up'!AR232="Relaxed",1,IF('DATA - Follow-Up'!AR232="Rushed",2,IF('DATA - Follow-Up'!AR232="Happy",3,IF('DATA - Follow-Up'!AR232="Tired",4,""))))</f>
        <v/>
      </c>
      <c r="AS232" s="178" t="str">
        <f>IF('DATA - Follow-Up'!AS232="Relaxed",1,IF('DATA - Follow-Up'!AS232="Rushed",2,IF('DATA - Follow-Up'!AS232="Happy",3,IF('DATA - Follow-Up'!AS232="Tired",4,""))))</f>
        <v/>
      </c>
      <c r="AT232" s="178" t="str">
        <f>IF('DATA - Follow-Up'!AT232="less driving",1,IF('DATA - Follow-Up'!AT232="less driving (e.g. more carpooling, walking, cycling, taking public transit, etc.)",1,IF('DATA - Follow-Up'!AT232="not changed",2,IF('DATA - Follow-Up'!AT232="no changed",2,IF('DATA - Follow-Up'!AT232="more driving",3, "")))))</f>
        <v/>
      </c>
      <c r="AU232" s="275"/>
      <c r="AV232" s="275"/>
      <c r="AW232" s="275"/>
      <c r="AX232" s="275"/>
      <c r="AY232" s="275"/>
      <c r="AZ232" s="178" t="str">
        <f>IF('DATA - Follow-Up'!AZ232="less driving",1,IF('DATA - Follow-Up'!AZ232="less driving (e.g. more carpooling, walking, cycling, taking public transit, etc.)",1,IF('DATA - Follow-Up'!AZ232="not changed",2,IF('DATA - Follow-Up'!AZ232="more driving",3,""))))</f>
        <v/>
      </c>
      <c r="BA232" s="178"/>
      <c r="BB232" s="178"/>
      <c r="BC232" s="178"/>
      <c r="BD232" s="178"/>
      <c r="BE232" s="178"/>
      <c r="BF232" s="178" t="str">
        <f>IF('DATA - Follow-Up'!BF232="decreased",1,IF('DATA - Follow-Up'!BF232="not changed",2,IF('DATA - Follow-Up'!BF232="increased",3, "")))</f>
        <v/>
      </c>
      <c r="BG232" s="178"/>
      <c r="BH232" s="178"/>
      <c r="BI232" s="178"/>
      <c r="BJ232" s="178"/>
      <c r="BK232" s="178"/>
      <c r="BL232" s="178"/>
      <c r="BM232" s="178"/>
      <c r="BN232" s="178"/>
      <c r="BO232" s="178"/>
      <c r="BP232" s="178"/>
      <c r="BQ232" s="312" t="str">
        <f>IF('DATA - Follow-Up'!BQ232="Yes",1,IF('DATA - Follow-Up'!BQ232="No",2, ""))</f>
        <v/>
      </c>
      <c r="BR232" s="273"/>
      <c r="BS232" s="180"/>
      <c r="BT232" s="180"/>
    </row>
    <row r="233" spans="1:72" s="132" customFormat="1" ht="15" x14ac:dyDescent="0.3">
      <c r="A233" s="148"/>
      <c r="B233" s="149"/>
      <c r="C233" s="236" t="str">
        <f t="shared" si="3"/>
        <v/>
      </c>
      <c r="D233" s="178" t="str">
        <f>IF('DATA - Follow-Up'!D233="","",'DATA - Follow-Up'!D233)</f>
        <v/>
      </c>
      <c r="E233" s="178" t="str">
        <f>IF('DATA - Follow-Up'!E233="","",'DATA - Follow-Up'!E233)</f>
        <v/>
      </c>
      <c r="F233" s="178" t="str">
        <f>IF('DATA - Follow-Up'!F233="","",'DATA - Follow-Up'!F233)</f>
        <v/>
      </c>
      <c r="G233" s="178" t="str">
        <f>IF('DATA - Follow-Up'!G233="Yes",1,IF('DATA - Follow-Up'!G233="No",2,IF('DATA - Follow-Up'!G233="Not Sure",3, "")))</f>
        <v/>
      </c>
      <c r="H233" s="178" t="str">
        <f>IF('DATA - Follow-Up'!H233="","",INDEX(Codes,MATCH('DATA - Follow-Up'!H233,Modes,0)))</f>
        <v/>
      </c>
      <c r="I233" s="275"/>
      <c r="J233" s="178" t="str">
        <f>IF('DATA - Follow-Up'!J233="","",INDEX(Codes,MATCH('DATA - Follow-Up'!J233,Modes,0)))</f>
        <v/>
      </c>
      <c r="K233" s="178"/>
      <c r="L233" s="178" t="str">
        <f>IF('DATA - Follow-Up'!L233=0,"",IF('DATA - Follow-Up'!L233="","",'DATA - Follow-Up'!L233))</f>
        <v/>
      </c>
      <c r="M233" s="178" t="str">
        <f>IF('DATA - Follow-Up'!M233="Yes",1,IF('DATA - Follow-Up'!M233="No",2, ""))</f>
        <v/>
      </c>
      <c r="N233" s="178" t="str">
        <f>IF('DATA - Follow-Up'!N233="Yes",1,IF('DATA - Follow-Up'!N233="No",2,""))</f>
        <v/>
      </c>
      <c r="O233" s="178" t="str">
        <f>IF('DATA - Follow-Up'!O233="Relaxed",1,IF('DATA - Follow-Up'!O233="Rushed",2,IF('DATA - Follow-Up'!O233="Happy",3,IF('DATA - Follow-Up'!O233="Frustrated",4,IF('DATA - Follow-Up'!O233="Other (please specify)",5,IF('DATA - Follow-Up'!O233="Other",5,""))))))</f>
        <v/>
      </c>
      <c r="P233" s="178"/>
      <c r="Q233" s="178" t="str">
        <f>IF('DATA - Follow-Up'!Q233="","",'DATA - Follow-Up'!Q233)</f>
        <v/>
      </c>
      <c r="R233" s="178" t="str">
        <f>IF('DATA - Follow-Up'!R233="Boy",1,IF('DATA - Follow-Up'!R233="Girl",2, ""))</f>
        <v/>
      </c>
      <c r="S233" s="178" t="str">
        <f>IF('DATA - Follow-Up'!Q233="","", 'DATA - Follow-Up'!S233)</f>
        <v/>
      </c>
      <c r="T233" s="178" t="str">
        <f>IF('DATA - Follow-Up'!T233="Less than 0.5km",1,IF('DATA - Follow-Up'!T233="0.51 to 1.59km",2,IF('DATA - Follow-Up'!T233="1.6 to 3km",3,IF('DATA - Follow-Up'!T233="Over 3km",4,""))))</f>
        <v/>
      </c>
      <c r="U233" s="178" t="str">
        <f>IF('DATA - Follow-Up'!U233="STRONGLY AGREE",1,IF('DATA - Follow-Up'!U233="AGREE",2,IF('DATA - Follow-Up'!U233="DISAGREE",3,IF('DATA - Follow-Up'!U233="STRONGLY DISAGREE",4,""))))</f>
        <v/>
      </c>
      <c r="V233" s="178" t="str">
        <f>IF('DATA - Follow-Up'!V233="Yes",1,IF('DATA - Follow-Up'!V233="No",2,""))</f>
        <v/>
      </c>
      <c r="W233" s="178"/>
      <c r="X233" s="178"/>
      <c r="Y233" s="178"/>
      <c r="Z233" s="178"/>
      <c r="AA233" s="178"/>
      <c r="AB233" s="178"/>
      <c r="AC233" s="178"/>
      <c r="AD233" s="178"/>
      <c r="AE233" s="178"/>
      <c r="AF233" s="178"/>
      <c r="AG233" s="178"/>
      <c r="AH233" s="178"/>
      <c r="AI233" s="178"/>
      <c r="AJ233" s="178"/>
      <c r="AK233" s="178"/>
      <c r="AL233" s="178"/>
      <c r="AM233" s="178"/>
      <c r="AN233" s="178"/>
      <c r="AO233" s="178"/>
      <c r="AP233" s="178"/>
      <c r="AQ233" s="178"/>
      <c r="AR233" s="178" t="str">
        <f>IF('DATA - Follow-Up'!AR233="Relaxed",1,IF('DATA - Follow-Up'!AR233="Rushed",2,IF('DATA - Follow-Up'!AR233="Happy",3,IF('DATA - Follow-Up'!AR233="Tired",4,""))))</f>
        <v/>
      </c>
      <c r="AS233" s="178" t="str">
        <f>IF('DATA - Follow-Up'!AS233="Relaxed",1,IF('DATA - Follow-Up'!AS233="Rushed",2,IF('DATA - Follow-Up'!AS233="Happy",3,IF('DATA - Follow-Up'!AS233="Tired",4,""))))</f>
        <v/>
      </c>
      <c r="AT233" s="178" t="str">
        <f>IF('DATA - Follow-Up'!AT233="less driving",1,IF('DATA - Follow-Up'!AT233="less driving (e.g. more carpooling, walking, cycling, taking public transit, etc.)",1,IF('DATA - Follow-Up'!AT233="not changed",2,IF('DATA - Follow-Up'!AT233="no changed",2,IF('DATA - Follow-Up'!AT233="more driving",3, "")))))</f>
        <v/>
      </c>
      <c r="AU233" s="275"/>
      <c r="AV233" s="275"/>
      <c r="AW233" s="275"/>
      <c r="AX233" s="275"/>
      <c r="AY233" s="275"/>
      <c r="AZ233" s="178" t="str">
        <f>IF('DATA - Follow-Up'!AZ233="less driving",1,IF('DATA - Follow-Up'!AZ233="less driving (e.g. more carpooling, walking, cycling, taking public transit, etc.)",1,IF('DATA - Follow-Up'!AZ233="not changed",2,IF('DATA - Follow-Up'!AZ233="more driving",3,""))))</f>
        <v/>
      </c>
      <c r="BA233" s="178"/>
      <c r="BB233" s="178"/>
      <c r="BC233" s="178"/>
      <c r="BD233" s="178"/>
      <c r="BE233" s="178"/>
      <c r="BF233" s="178" t="str">
        <f>IF('DATA - Follow-Up'!BF233="decreased",1,IF('DATA - Follow-Up'!BF233="not changed",2,IF('DATA - Follow-Up'!BF233="increased",3, "")))</f>
        <v/>
      </c>
      <c r="BG233" s="178"/>
      <c r="BH233" s="178"/>
      <c r="BI233" s="178"/>
      <c r="BJ233" s="178"/>
      <c r="BK233" s="178"/>
      <c r="BL233" s="178"/>
      <c r="BM233" s="178"/>
      <c r="BN233" s="178"/>
      <c r="BO233" s="178"/>
      <c r="BP233" s="178"/>
      <c r="BQ233" s="312" t="str">
        <f>IF('DATA - Follow-Up'!BQ233="Yes",1,IF('DATA - Follow-Up'!BQ233="No",2, ""))</f>
        <v/>
      </c>
      <c r="BR233" s="273"/>
      <c r="BS233" s="180"/>
      <c r="BT233" s="180"/>
    </row>
    <row r="234" spans="1:72" s="132" customFormat="1" ht="15" x14ac:dyDescent="0.3">
      <c r="A234" s="148"/>
      <c r="B234" s="149"/>
      <c r="C234" s="236" t="str">
        <f t="shared" si="3"/>
        <v/>
      </c>
      <c r="D234" s="178" t="str">
        <f>IF('DATA - Follow-Up'!D234="","",'DATA - Follow-Up'!D234)</f>
        <v/>
      </c>
      <c r="E234" s="178" t="str">
        <f>IF('DATA - Follow-Up'!E234="","",'DATA - Follow-Up'!E234)</f>
        <v/>
      </c>
      <c r="F234" s="178" t="str">
        <f>IF('DATA - Follow-Up'!F234="","",'DATA - Follow-Up'!F234)</f>
        <v/>
      </c>
      <c r="G234" s="178" t="str">
        <f>IF('DATA - Follow-Up'!G234="Yes",1,IF('DATA - Follow-Up'!G234="No",2,IF('DATA - Follow-Up'!G234="Not Sure",3, "")))</f>
        <v/>
      </c>
      <c r="H234" s="178" t="str">
        <f>IF('DATA - Follow-Up'!H234="","",INDEX(Codes,MATCH('DATA - Follow-Up'!H234,Modes,0)))</f>
        <v/>
      </c>
      <c r="I234" s="275"/>
      <c r="J234" s="178" t="str">
        <f>IF('DATA - Follow-Up'!J234="","",INDEX(Codes,MATCH('DATA - Follow-Up'!J234,Modes,0)))</f>
        <v/>
      </c>
      <c r="K234" s="178"/>
      <c r="L234" s="178" t="str">
        <f>IF('DATA - Follow-Up'!L234=0,"",IF('DATA - Follow-Up'!L234="","",'DATA - Follow-Up'!L234))</f>
        <v/>
      </c>
      <c r="M234" s="178" t="str">
        <f>IF('DATA - Follow-Up'!M234="Yes",1,IF('DATA - Follow-Up'!M234="No",2, ""))</f>
        <v/>
      </c>
      <c r="N234" s="178" t="str">
        <f>IF('DATA - Follow-Up'!N234="Yes",1,IF('DATA - Follow-Up'!N234="No",2,""))</f>
        <v/>
      </c>
      <c r="O234" s="178" t="str">
        <f>IF('DATA - Follow-Up'!O234="Relaxed",1,IF('DATA - Follow-Up'!O234="Rushed",2,IF('DATA - Follow-Up'!O234="Happy",3,IF('DATA - Follow-Up'!O234="Frustrated",4,IF('DATA - Follow-Up'!O234="Other (please specify)",5,IF('DATA - Follow-Up'!O234="Other",5,""))))))</f>
        <v/>
      </c>
      <c r="P234" s="178"/>
      <c r="Q234" s="178" t="str">
        <f>IF('DATA - Follow-Up'!Q234="","",'DATA - Follow-Up'!Q234)</f>
        <v/>
      </c>
      <c r="R234" s="178" t="str">
        <f>IF('DATA - Follow-Up'!R234="Boy",1,IF('DATA - Follow-Up'!R234="Girl",2, ""))</f>
        <v/>
      </c>
      <c r="S234" s="178" t="str">
        <f>IF('DATA - Follow-Up'!Q234="","", 'DATA - Follow-Up'!S234)</f>
        <v/>
      </c>
      <c r="T234" s="178" t="str">
        <f>IF('DATA - Follow-Up'!T234="Less than 0.5km",1,IF('DATA - Follow-Up'!T234="0.51 to 1.59km",2,IF('DATA - Follow-Up'!T234="1.6 to 3km",3,IF('DATA - Follow-Up'!T234="Over 3km",4,""))))</f>
        <v/>
      </c>
      <c r="U234" s="178" t="str">
        <f>IF('DATA - Follow-Up'!U234="STRONGLY AGREE",1,IF('DATA - Follow-Up'!U234="AGREE",2,IF('DATA - Follow-Up'!U234="DISAGREE",3,IF('DATA - Follow-Up'!U234="STRONGLY DISAGREE",4,""))))</f>
        <v/>
      </c>
      <c r="V234" s="178" t="str">
        <f>IF('DATA - Follow-Up'!V234="Yes",1,IF('DATA - Follow-Up'!V234="No",2,""))</f>
        <v/>
      </c>
      <c r="W234" s="178"/>
      <c r="X234" s="178"/>
      <c r="Y234" s="178"/>
      <c r="Z234" s="178"/>
      <c r="AA234" s="178"/>
      <c r="AB234" s="178"/>
      <c r="AC234" s="178"/>
      <c r="AD234" s="178"/>
      <c r="AE234" s="178"/>
      <c r="AF234" s="178"/>
      <c r="AG234" s="178"/>
      <c r="AH234" s="178"/>
      <c r="AI234" s="178"/>
      <c r="AJ234" s="178"/>
      <c r="AK234" s="178"/>
      <c r="AL234" s="178"/>
      <c r="AM234" s="178"/>
      <c r="AN234" s="178"/>
      <c r="AO234" s="178"/>
      <c r="AP234" s="178"/>
      <c r="AQ234" s="178"/>
      <c r="AR234" s="178" t="str">
        <f>IF('DATA - Follow-Up'!AR234="Relaxed",1,IF('DATA - Follow-Up'!AR234="Rushed",2,IF('DATA - Follow-Up'!AR234="Happy",3,IF('DATA - Follow-Up'!AR234="Tired",4,""))))</f>
        <v/>
      </c>
      <c r="AS234" s="178" t="str">
        <f>IF('DATA - Follow-Up'!AS234="Relaxed",1,IF('DATA - Follow-Up'!AS234="Rushed",2,IF('DATA - Follow-Up'!AS234="Happy",3,IF('DATA - Follow-Up'!AS234="Tired",4,""))))</f>
        <v/>
      </c>
      <c r="AT234" s="178" t="str">
        <f>IF('DATA - Follow-Up'!AT234="less driving",1,IF('DATA - Follow-Up'!AT234="less driving (e.g. more carpooling, walking, cycling, taking public transit, etc.)",1,IF('DATA - Follow-Up'!AT234="not changed",2,IF('DATA - Follow-Up'!AT234="no changed",2,IF('DATA - Follow-Up'!AT234="more driving",3, "")))))</f>
        <v/>
      </c>
      <c r="AU234" s="275"/>
      <c r="AV234" s="275"/>
      <c r="AW234" s="275"/>
      <c r="AX234" s="275"/>
      <c r="AY234" s="275"/>
      <c r="AZ234" s="178" t="str">
        <f>IF('DATA - Follow-Up'!AZ234="less driving",1,IF('DATA - Follow-Up'!AZ234="less driving (e.g. more carpooling, walking, cycling, taking public transit, etc.)",1,IF('DATA - Follow-Up'!AZ234="not changed",2,IF('DATA - Follow-Up'!AZ234="more driving",3,""))))</f>
        <v/>
      </c>
      <c r="BA234" s="178"/>
      <c r="BB234" s="178"/>
      <c r="BC234" s="178"/>
      <c r="BD234" s="178"/>
      <c r="BE234" s="178"/>
      <c r="BF234" s="178" t="str">
        <f>IF('DATA - Follow-Up'!BF234="decreased",1,IF('DATA - Follow-Up'!BF234="not changed",2,IF('DATA - Follow-Up'!BF234="increased",3, "")))</f>
        <v/>
      </c>
      <c r="BG234" s="178"/>
      <c r="BH234" s="178"/>
      <c r="BI234" s="178"/>
      <c r="BJ234" s="178"/>
      <c r="BK234" s="178"/>
      <c r="BL234" s="178"/>
      <c r="BM234" s="178"/>
      <c r="BN234" s="178"/>
      <c r="BO234" s="178"/>
      <c r="BP234" s="178"/>
      <c r="BQ234" s="312" t="str">
        <f>IF('DATA - Follow-Up'!BQ234="Yes",1,IF('DATA - Follow-Up'!BQ234="No",2, ""))</f>
        <v/>
      </c>
      <c r="BR234" s="273"/>
      <c r="BS234" s="180"/>
      <c r="BT234" s="180"/>
    </row>
    <row r="235" spans="1:72" s="132" customFormat="1" ht="15" x14ac:dyDescent="0.3">
      <c r="A235" s="148"/>
      <c r="B235" s="149"/>
      <c r="C235" s="236" t="str">
        <f t="shared" si="3"/>
        <v/>
      </c>
      <c r="D235" s="178" t="str">
        <f>IF('DATA - Follow-Up'!D235="","",'DATA - Follow-Up'!D235)</f>
        <v/>
      </c>
      <c r="E235" s="178" t="str">
        <f>IF('DATA - Follow-Up'!E235="","",'DATA - Follow-Up'!E235)</f>
        <v/>
      </c>
      <c r="F235" s="178" t="str">
        <f>IF('DATA - Follow-Up'!F235="","",'DATA - Follow-Up'!F235)</f>
        <v/>
      </c>
      <c r="G235" s="178" t="str">
        <f>IF('DATA - Follow-Up'!G235="Yes",1,IF('DATA - Follow-Up'!G235="No",2,IF('DATA - Follow-Up'!G235="Not Sure",3, "")))</f>
        <v/>
      </c>
      <c r="H235" s="178" t="str">
        <f>IF('DATA - Follow-Up'!H235="","",INDEX(Codes,MATCH('DATA - Follow-Up'!H235,Modes,0)))</f>
        <v/>
      </c>
      <c r="I235" s="275"/>
      <c r="J235" s="178" t="str">
        <f>IF('DATA - Follow-Up'!J235="","",INDEX(Codes,MATCH('DATA - Follow-Up'!J235,Modes,0)))</f>
        <v/>
      </c>
      <c r="K235" s="178"/>
      <c r="L235" s="178" t="str">
        <f>IF('DATA - Follow-Up'!L235=0,"",IF('DATA - Follow-Up'!L235="","",'DATA - Follow-Up'!L235))</f>
        <v/>
      </c>
      <c r="M235" s="178" t="str">
        <f>IF('DATA - Follow-Up'!M235="Yes",1,IF('DATA - Follow-Up'!M235="No",2, ""))</f>
        <v/>
      </c>
      <c r="N235" s="178" t="str">
        <f>IF('DATA - Follow-Up'!N235="Yes",1,IF('DATA - Follow-Up'!N235="No",2,""))</f>
        <v/>
      </c>
      <c r="O235" s="178" t="str">
        <f>IF('DATA - Follow-Up'!O235="Relaxed",1,IF('DATA - Follow-Up'!O235="Rushed",2,IF('DATA - Follow-Up'!O235="Happy",3,IF('DATA - Follow-Up'!O235="Frustrated",4,IF('DATA - Follow-Up'!O235="Other (please specify)",5,IF('DATA - Follow-Up'!O235="Other",5,""))))))</f>
        <v/>
      </c>
      <c r="P235" s="178"/>
      <c r="Q235" s="178" t="str">
        <f>IF('DATA - Follow-Up'!Q235="","",'DATA - Follow-Up'!Q235)</f>
        <v/>
      </c>
      <c r="R235" s="178" t="str">
        <f>IF('DATA - Follow-Up'!R235="Boy",1,IF('DATA - Follow-Up'!R235="Girl",2, ""))</f>
        <v/>
      </c>
      <c r="S235" s="178" t="str">
        <f>IF('DATA - Follow-Up'!Q235="","", 'DATA - Follow-Up'!S235)</f>
        <v/>
      </c>
      <c r="T235" s="178" t="str">
        <f>IF('DATA - Follow-Up'!T235="Less than 0.5km",1,IF('DATA - Follow-Up'!T235="0.51 to 1.59km",2,IF('DATA - Follow-Up'!T235="1.6 to 3km",3,IF('DATA - Follow-Up'!T235="Over 3km",4,""))))</f>
        <v/>
      </c>
      <c r="U235" s="178" t="str">
        <f>IF('DATA - Follow-Up'!U235="STRONGLY AGREE",1,IF('DATA - Follow-Up'!U235="AGREE",2,IF('DATA - Follow-Up'!U235="DISAGREE",3,IF('DATA - Follow-Up'!U235="STRONGLY DISAGREE",4,""))))</f>
        <v/>
      </c>
      <c r="V235" s="178" t="str">
        <f>IF('DATA - Follow-Up'!V235="Yes",1,IF('DATA - Follow-Up'!V235="No",2,""))</f>
        <v/>
      </c>
      <c r="W235" s="178"/>
      <c r="X235" s="178"/>
      <c r="Y235" s="178"/>
      <c r="Z235" s="178"/>
      <c r="AA235" s="178"/>
      <c r="AB235" s="178"/>
      <c r="AC235" s="178"/>
      <c r="AD235" s="178"/>
      <c r="AE235" s="178"/>
      <c r="AF235" s="178"/>
      <c r="AG235" s="178"/>
      <c r="AH235" s="178"/>
      <c r="AI235" s="178"/>
      <c r="AJ235" s="178"/>
      <c r="AK235" s="178"/>
      <c r="AL235" s="178"/>
      <c r="AM235" s="178"/>
      <c r="AN235" s="178"/>
      <c r="AO235" s="178"/>
      <c r="AP235" s="178"/>
      <c r="AQ235" s="178"/>
      <c r="AR235" s="178" t="str">
        <f>IF('DATA - Follow-Up'!AR235="Relaxed",1,IF('DATA - Follow-Up'!AR235="Rushed",2,IF('DATA - Follow-Up'!AR235="Happy",3,IF('DATA - Follow-Up'!AR235="Tired",4,""))))</f>
        <v/>
      </c>
      <c r="AS235" s="178" t="str">
        <f>IF('DATA - Follow-Up'!AS235="Relaxed",1,IF('DATA - Follow-Up'!AS235="Rushed",2,IF('DATA - Follow-Up'!AS235="Happy",3,IF('DATA - Follow-Up'!AS235="Tired",4,""))))</f>
        <v/>
      </c>
      <c r="AT235" s="178" t="str">
        <f>IF('DATA - Follow-Up'!AT235="less driving",1,IF('DATA - Follow-Up'!AT235="less driving (e.g. more carpooling, walking, cycling, taking public transit, etc.)",1,IF('DATA - Follow-Up'!AT235="not changed",2,IF('DATA - Follow-Up'!AT235="no changed",2,IF('DATA - Follow-Up'!AT235="more driving",3, "")))))</f>
        <v/>
      </c>
      <c r="AU235" s="275"/>
      <c r="AV235" s="275"/>
      <c r="AW235" s="275"/>
      <c r="AX235" s="275"/>
      <c r="AY235" s="275"/>
      <c r="AZ235" s="178" t="str">
        <f>IF('DATA - Follow-Up'!AZ235="less driving",1,IF('DATA - Follow-Up'!AZ235="less driving (e.g. more carpooling, walking, cycling, taking public transit, etc.)",1,IF('DATA - Follow-Up'!AZ235="not changed",2,IF('DATA - Follow-Up'!AZ235="more driving",3,""))))</f>
        <v/>
      </c>
      <c r="BA235" s="178"/>
      <c r="BB235" s="178"/>
      <c r="BC235" s="178"/>
      <c r="BD235" s="178"/>
      <c r="BE235" s="178"/>
      <c r="BF235" s="178" t="str">
        <f>IF('DATA - Follow-Up'!BF235="decreased",1,IF('DATA - Follow-Up'!BF235="not changed",2,IF('DATA - Follow-Up'!BF235="increased",3, "")))</f>
        <v/>
      </c>
      <c r="BG235" s="178"/>
      <c r="BH235" s="178"/>
      <c r="BI235" s="178"/>
      <c r="BJ235" s="178"/>
      <c r="BK235" s="178"/>
      <c r="BL235" s="178"/>
      <c r="BM235" s="178"/>
      <c r="BN235" s="178"/>
      <c r="BO235" s="178"/>
      <c r="BP235" s="178"/>
      <c r="BQ235" s="312" t="str">
        <f>IF('DATA - Follow-Up'!BQ235="Yes",1,IF('DATA - Follow-Up'!BQ235="No",2, ""))</f>
        <v/>
      </c>
      <c r="BR235" s="273"/>
      <c r="BS235" s="180"/>
      <c r="BT235" s="180"/>
    </row>
    <row r="236" spans="1:72" s="132" customFormat="1" ht="15" x14ac:dyDescent="0.3">
      <c r="A236" s="148"/>
      <c r="B236" s="149"/>
      <c r="C236" s="236" t="str">
        <f t="shared" si="3"/>
        <v/>
      </c>
      <c r="D236" s="178" t="str">
        <f>IF('DATA - Follow-Up'!D236="","",'DATA - Follow-Up'!D236)</f>
        <v/>
      </c>
      <c r="E236" s="178" t="str">
        <f>IF('DATA - Follow-Up'!E236="","",'DATA - Follow-Up'!E236)</f>
        <v/>
      </c>
      <c r="F236" s="178" t="str">
        <f>IF('DATA - Follow-Up'!F236="","",'DATA - Follow-Up'!F236)</f>
        <v/>
      </c>
      <c r="G236" s="178" t="str">
        <f>IF('DATA - Follow-Up'!G236="Yes",1,IF('DATA - Follow-Up'!G236="No",2,IF('DATA - Follow-Up'!G236="Not Sure",3, "")))</f>
        <v/>
      </c>
      <c r="H236" s="178" t="str">
        <f>IF('DATA - Follow-Up'!H236="","",INDEX(Codes,MATCH('DATA - Follow-Up'!H236,Modes,0)))</f>
        <v/>
      </c>
      <c r="I236" s="275"/>
      <c r="J236" s="178" t="str">
        <f>IF('DATA - Follow-Up'!J236="","",INDEX(Codes,MATCH('DATA - Follow-Up'!J236,Modes,0)))</f>
        <v/>
      </c>
      <c r="K236" s="178"/>
      <c r="L236" s="178" t="str">
        <f>IF('DATA - Follow-Up'!L236=0,"",IF('DATA - Follow-Up'!L236="","",'DATA - Follow-Up'!L236))</f>
        <v/>
      </c>
      <c r="M236" s="178" t="str">
        <f>IF('DATA - Follow-Up'!M236="Yes",1,IF('DATA - Follow-Up'!M236="No",2, ""))</f>
        <v/>
      </c>
      <c r="N236" s="178" t="str">
        <f>IF('DATA - Follow-Up'!N236="Yes",1,IF('DATA - Follow-Up'!N236="No",2,""))</f>
        <v/>
      </c>
      <c r="O236" s="178" t="str">
        <f>IF('DATA - Follow-Up'!O236="Relaxed",1,IF('DATA - Follow-Up'!O236="Rushed",2,IF('DATA - Follow-Up'!O236="Happy",3,IF('DATA - Follow-Up'!O236="Frustrated",4,IF('DATA - Follow-Up'!O236="Other (please specify)",5,IF('DATA - Follow-Up'!O236="Other",5,""))))))</f>
        <v/>
      </c>
      <c r="P236" s="178"/>
      <c r="Q236" s="178" t="str">
        <f>IF('DATA - Follow-Up'!Q236="","",'DATA - Follow-Up'!Q236)</f>
        <v/>
      </c>
      <c r="R236" s="178" t="str">
        <f>IF('DATA - Follow-Up'!R236="Boy",1,IF('DATA - Follow-Up'!R236="Girl",2, ""))</f>
        <v/>
      </c>
      <c r="S236" s="178" t="str">
        <f>IF('DATA - Follow-Up'!Q236="","", 'DATA - Follow-Up'!S236)</f>
        <v/>
      </c>
      <c r="T236" s="178" t="str">
        <f>IF('DATA - Follow-Up'!T236="Less than 0.5km",1,IF('DATA - Follow-Up'!T236="0.51 to 1.59km",2,IF('DATA - Follow-Up'!T236="1.6 to 3km",3,IF('DATA - Follow-Up'!T236="Over 3km",4,""))))</f>
        <v/>
      </c>
      <c r="U236" s="178" t="str">
        <f>IF('DATA - Follow-Up'!U236="STRONGLY AGREE",1,IF('DATA - Follow-Up'!U236="AGREE",2,IF('DATA - Follow-Up'!U236="DISAGREE",3,IF('DATA - Follow-Up'!U236="STRONGLY DISAGREE",4,""))))</f>
        <v/>
      </c>
      <c r="V236" s="178" t="str">
        <f>IF('DATA - Follow-Up'!V236="Yes",1,IF('DATA - Follow-Up'!V236="No",2,""))</f>
        <v/>
      </c>
      <c r="W236" s="178"/>
      <c r="X236" s="178"/>
      <c r="Y236" s="178"/>
      <c r="Z236" s="178"/>
      <c r="AA236" s="178"/>
      <c r="AB236" s="178"/>
      <c r="AC236" s="178"/>
      <c r="AD236" s="178"/>
      <c r="AE236" s="178"/>
      <c r="AF236" s="178"/>
      <c r="AG236" s="178"/>
      <c r="AH236" s="178"/>
      <c r="AI236" s="178"/>
      <c r="AJ236" s="178"/>
      <c r="AK236" s="178"/>
      <c r="AL236" s="178"/>
      <c r="AM236" s="178"/>
      <c r="AN236" s="178"/>
      <c r="AO236" s="178"/>
      <c r="AP236" s="178"/>
      <c r="AQ236" s="178"/>
      <c r="AR236" s="178" t="str">
        <f>IF('DATA - Follow-Up'!AR236="Relaxed",1,IF('DATA - Follow-Up'!AR236="Rushed",2,IF('DATA - Follow-Up'!AR236="Happy",3,IF('DATA - Follow-Up'!AR236="Tired",4,""))))</f>
        <v/>
      </c>
      <c r="AS236" s="178" t="str">
        <f>IF('DATA - Follow-Up'!AS236="Relaxed",1,IF('DATA - Follow-Up'!AS236="Rushed",2,IF('DATA - Follow-Up'!AS236="Happy",3,IF('DATA - Follow-Up'!AS236="Tired",4,""))))</f>
        <v/>
      </c>
      <c r="AT236" s="178" t="str">
        <f>IF('DATA - Follow-Up'!AT236="less driving",1,IF('DATA - Follow-Up'!AT236="less driving (e.g. more carpooling, walking, cycling, taking public transit, etc.)",1,IF('DATA - Follow-Up'!AT236="not changed",2,IF('DATA - Follow-Up'!AT236="no changed",2,IF('DATA - Follow-Up'!AT236="more driving",3, "")))))</f>
        <v/>
      </c>
      <c r="AU236" s="275"/>
      <c r="AV236" s="275"/>
      <c r="AW236" s="275"/>
      <c r="AX236" s="275"/>
      <c r="AY236" s="275"/>
      <c r="AZ236" s="178" t="str">
        <f>IF('DATA - Follow-Up'!AZ236="less driving",1,IF('DATA - Follow-Up'!AZ236="less driving (e.g. more carpooling, walking, cycling, taking public transit, etc.)",1,IF('DATA - Follow-Up'!AZ236="not changed",2,IF('DATA - Follow-Up'!AZ236="more driving",3,""))))</f>
        <v/>
      </c>
      <c r="BA236" s="178"/>
      <c r="BB236" s="178"/>
      <c r="BC236" s="178"/>
      <c r="BD236" s="178"/>
      <c r="BE236" s="178"/>
      <c r="BF236" s="178" t="str">
        <f>IF('DATA - Follow-Up'!BF236="decreased",1,IF('DATA - Follow-Up'!BF236="not changed",2,IF('DATA - Follow-Up'!BF236="increased",3, "")))</f>
        <v/>
      </c>
      <c r="BG236" s="178"/>
      <c r="BH236" s="178"/>
      <c r="BI236" s="178"/>
      <c r="BJ236" s="178"/>
      <c r="BK236" s="178"/>
      <c r="BL236" s="178"/>
      <c r="BM236" s="178"/>
      <c r="BN236" s="178"/>
      <c r="BO236" s="178"/>
      <c r="BP236" s="178"/>
      <c r="BQ236" s="312" t="str">
        <f>IF('DATA - Follow-Up'!BQ236="Yes",1,IF('DATA - Follow-Up'!BQ236="No",2, ""))</f>
        <v/>
      </c>
      <c r="BR236" s="273"/>
      <c r="BS236" s="180"/>
      <c r="BT236" s="180"/>
    </row>
    <row r="237" spans="1:72" s="132" customFormat="1" ht="15" x14ac:dyDescent="0.3">
      <c r="A237" s="148"/>
      <c r="B237" s="149"/>
      <c r="C237" s="236" t="str">
        <f t="shared" si="3"/>
        <v/>
      </c>
      <c r="D237" s="178" t="str">
        <f>IF('DATA - Follow-Up'!D237="","",'DATA - Follow-Up'!D237)</f>
        <v/>
      </c>
      <c r="E237" s="178" t="str">
        <f>IF('DATA - Follow-Up'!E237="","",'DATA - Follow-Up'!E237)</f>
        <v/>
      </c>
      <c r="F237" s="178" t="str">
        <f>IF('DATA - Follow-Up'!F237="","",'DATA - Follow-Up'!F237)</f>
        <v/>
      </c>
      <c r="G237" s="178" t="str">
        <f>IF('DATA - Follow-Up'!G237="Yes",1,IF('DATA - Follow-Up'!G237="No",2,IF('DATA - Follow-Up'!G237="Not Sure",3, "")))</f>
        <v/>
      </c>
      <c r="H237" s="178" t="str">
        <f>IF('DATA - Follow-Up'!H237="","",INDEX(Codes,MATCH('DATA - Follow-Up'!H237,Modes,0)))</f>
        <v/>
      </c>
      <c r="I237" s="275"/>
      <c r="J237" s="178" t="str">
        <f>IF('DATA - Follow-Up'!J237="","",INDEX(Codes,MATCH('DATA - Follow-Up'!J237,Modes,0)))</f>
        <v/>
      </c>
      <c r="K237" s="178"/>
      <c r="L237" s="178" t="str">
        <f>IF('DATA - Follow-Up'!L237=0,"",IF('DATA - Follow-Up'!L237="","",'DATA - Follow-Up'!L237))</f>
        <v/>
      </c>
      <c r="M237" s="178" t="str">
        <f>IF('DATA - Follow-Up'!M237="Yes",1,IF('DATA - Follow-Up'!M237="No",2, ""))</f>
        <v/>
      </c>
      <c r="N237" s="178" t="str">
        <f>IF('DATA - Follow-Up'!N237="Yes",1,IF('DATA - Follow-Up'!N237="No",2,""))</f>
        <v/>
      </c>
      <c r="O237" s="178" t="str">
        <f>IF('DATA - Follow-Up'!O237="Relaxed",1,IF('DATA - Follow-Up'!O237="Rushed",2,IF('DATA - Follow-Up'!O237="Happy",3,IF('DATA - Follow-Up'!O237="Frustrated",4,IF('DATA - Follow-Up'!O237="Other (please specify)",5,IF('DATA - Follow-Up'!O237="Other",5,""))))))</f>
        <v/>
      </c>
      <c r="P237" s="178"/>
      <c r="Q237" s="178" t="str">
        <f>IF('DATA - Follow-Up'!Q237="","",'DATA - Follow-Up'!Q237)</f>
        <v/>
      </c>
      <c r="R237" s="178" t="str">
        <f>IF('DATA - Follow-Up'!R237="Boy",1,IF('DATA - Follow-Up'!R237="Girl",2, ""))</f>
        <v/>
      </c>
      <c r="S237" s="178" t="str">
        <f>IF('DATA - Follow-Up'!Q237="","", 'DATA - Follow-Up'!S237)</f>
        <v/>
      </c>
      <c r="T237" s="178" t="str">
        <f>IF('DATA - Follow-Up'!T237="Less than 0.5km",1,IF('DATA - Follow-Up'!T237="0.51 to 1.59km",2,IF('DATA - Follow-Up'!T237="1.6 to 3km",3,IF('DATA - Follow-Up'!T237="Over 3km",4,""))))</f>
        <v/>
      </c>
      <c r="U237" s="178" t="str">
        <f>IF('DATA - Follow-Up'!U237="STRONGLY AGREE",1,IF('DATA - Follow-Up'!U237="AGREE",2,IF('DATA - Follow-Up'!U237="DISAGREE",3,IF('DATA - Follow-Up'!U237="STRONGLY DISAGREE",4,""))))</f>
        <v/>
      </c>
      <c r="V237" s="178" t="str">
        <f>IF('DATA - Follow-Up'!V237="Yes",1,IF('DATA - Follow-Up'!V237="No",2,""))</f>
        <v/>
      </c>
      <c r="W237" s="178"/>
      <c r="X237" s="178"/>
      <c r="Y237" s="178"/>
      <c r="Z237" s="178"/>
      <c r="AA237" s="178"/>
      <c r="AB237" s="178"/>
      <c r="AC237" s="178"/>
      <c r="AD237" s="178"/>
      <c r="AE237" s="178"/>
      <c r="AF237" s="178"/>
      <c r="AG237" s="178"/>
      <c r="AH237" s="178"/>
      <c r="AI237" s="178"/>
      <c r="AJ237" s="178"/>
      <c r="AK237" s="178"/>
      <c r="AL237" s="178"/>
      <c r="AM237" s="178"/>
      <c r="AN237" s="178"/>
      <c r="AO237" s="178"/>
      <c r="AP237" s="178"/>
      <c r="AQ237" s="178"/>
      <c r="AR237" s="178" t="str">
        <f>IF('DATA - Follow-Up'!AR237="Relaxed",1,IF('DATA - Follow-Up'!AR237="Rushed",2,IF('DATA - Follow-Up'!AR237="Happy",3,IF('DATA - Follow-Up'!AR237="Tired",4,""))))</f>
        <v/>
      </c>
      <c r="AS237" s="178" t="str">
        <f>IF('DATA - Follow-Up'!AS237="Relaxed",1,IF('DATA - Follow-Up'!AS237="Rushed",2,IF('DATA - Follow-Up'!AS237="Happy",3,IF('DATA - Follow-Up'!AS237="Tired",4,""))))</f>
        <v/>
      </c>
      <c r="AT237" s="178" t="str">
        <f>IF('DATA - Follow-Up'!AT237="less driving",1,IF('DATA - Follow-Up'!AT237="less driving (e.g. more carpooling, walking, cycling, taking public transit, etc.)",1,IF('DATA - Follow-Up'!AT237="not changed",2,IF('DATA - Follow-Up'!AT237="no changed",2,IF('DATA - Follow-Up'!AT237="more driving",3, "")))))</f>
        <v/>
      </c>
      <c r="AU237" s="275"/>
      <c r="AV237" s="275"/>
      <c r="AW237" s="275"/>
      <c r="AX237" s="275"/>
      <c r="AY237" s="275"/>
      <c r="AZ237" s="178" t="str">
        <f>IF('DATA - Follow-Up'!AZ237="less driving",1,IF('DATA - Follow-Up'!AZ237="less driving (e.g. more carpooling, walking, cycling, taking public transit, etc.)",1,IF('DATA - Follow-Up'!AZ237="not changed",2,IF('DATA - Follow-Up'!AZ237="more driving",3,""))))</f>
        <v/>
      </c>
      <c r="BA237" s="178"/>
      <c r="BB237" s="178"/>
      <c r="BC237" s="178"/>
      <c r="BD237" s="178"/>
      <c r="BE237" s="178"/>
      <c r="BF237" s="178" t="str">
        <f>IF('DATA - Follow-Up'!BF237="decreased",1,IF('DATA - Follow-Up'!BF237="not changed",2,IF('DATA - Follow-Up'!BF237="increased",3, "")))</f>
        <v/>
      </c>
      <c r="BG237" s="178"/>
      <c r="BH237" s="178"/>
      <c r="BI237" s="178"/>
      <c r="BJ237" s="178"/>
      <c r="BK237" s="178"/>
      <c r="BL237" s="178"/>
      <c r="BM237" s="178"/>
      <c r="BN237" s="178"/>
      <c r="BO237" s="178"/>
      <c r="BP237" s="178"/>
      <c r="BQ237" s="312" t="str">
        <f>IF('DATA - Follow-Up'!BQ237="Yes",1,IF('DATA - Follow-Up'!BQ237="No",2, ""))</f>
        <v/>
      </c>
      <c r="BR237" s="273"/>
      <c r="BS237" s="180"/>
      <c r="BT237" s="180"/>
    </row>
    <row r="238" spans="1:72" s="132" customFormat="1" ht="15" x14ac:dyDescent="0.3">
      <c r="A238" s="148"/>
      <c r="B238" s="149"/>
      <c r="C238" s="236" t="str">
        <f t="shared" si="3"/>
        <v/>
      </c>
      <c r="D238" s="178" t="str">
        <f>IF('DATA - Follow-Up'!D238="","",'DATA - Follow-Up'!D238)</f>
        <v/>
      </c>
      <c r="E238" s="178" t="str">
        <f>IF('DATA - Follow-Up'!E238="","",'DATA - Follow-Up'!E238)</f>
        <v/>
      </c>
      <c r="F238" s="178" t="str">
        <f>IF('DATA - Follow-Up'!F238="","",'DATA - Follow-Up'!F238)</f>
        <v/>
      </c>
      <c r="G238" s="178" t="str">
        <f>IF('DATA - Follow-Up'!G238="Yes",1,IF('DATA - Follow-Up'!G238="No",2,IF('DATA - Follow-Up'!G238="Not Sure",3, "")))</f>
        <v/>
      </c>
      <c r="H238" s="178" t="str">
        <f>IF('DATA - Follow-Up'!H238="","",INDEX(Codes,MATCH('DATA - Follow-Up'!H238,Modes,0)))</f>
        <v/>
      </c>
      <c r="I238" s="275"/>
      <c r="J238" s="178" t="str">
        <f>IF('DATA - Follow-Up'!J238="","",INDEX(Codes,MATCH('DATA - Follow-Up'!J238,Modes,0)))</f>
        <v/>
      </c>
      <c r="K238" s="178"/>
      <c r="L238" s="178" t="str">
        <f>IF('DATA - Follow-Up'!L238=0,"",IF('DATA - Follow-Up'!L238="","",'DATA - Follow-Up'!L238))</f>
        <v/>
      </c>
      <c r="M238" s="178" t="str">
        <f>IF('DATA - Follow-Up'!M238="Yes",1,IF('DATA - Follow-Up'!M238="No",2, ""))</f>
        <v/>
      </c>
      <c r="N238" s="178" t="str">
        <f>IF('DATA - Follow-Up'!N238="Yes",1,IF('DATA - Follow-Up'!N238="No",2,""))</f>
        <v/>
      </c>
      <c r="O238" s="178" t="str">
        <f>IF('DATA - Follow-Up'!O238="Relaxed",1,IF('DATA - Follow-Up'!O238="Rushed",2,IF('DATA - Follow-Up'!O238="Happy",3,IF('DATA - Follow-Up'!O238="Frustrated",4,IF('DATA - Follow-Up'!O238="Other (please specify)",5,IF('DATA - Follow-Up'!O238="Other",5,""))))))</f>
        <v/>
      </c>
      <c r="P238" s="178"/>
      <c r="Q238" s="178" t="str">
        <f>IF('DATA - Follow-Up'!Q238="","",'DATA - Follow-Up'!Q238)</f>
        <v/>
      </c>
      <c r="R238" s="178" t="str">
        <f>IF('DATA - Follow-Up'!R238="Boy",1,IF('DATA - Follow-Up'!R238="Girl",2, ""))</f>
        <v/>
      </c>
      <c r="S238" s="178" t="str">
        <f>IF('DATA - Follow-Up'!Q238="","", 'DATA - Follow-Up'!S238)</f>
        <v/>
      </c>
      <c r="T238" s="178" t="str">
        <f>IF('DATA - Follow-Up'!T238="Less than 0.5km",1,IF('DATA - Follow-Up'!T238="0.51 to 1.59km",2,IF('DATA - Follow-Up'!T238="1.6 to 3km",3,IF('DATA - Follow-Up'!T238="Over 3km",4,""))))</f>
        <v/>
      </c>
      <c r="U238" s="178" t="str">
        <f>IF('DATA - Follow-Up'!U238="STRONGLY AGREE",1,IF('DATA - Follow-Up'!U238="AGREE",2,IF('DATA - Follow-Up'!U238="DISAGREE",3,IF('DATA - Follow-Up'!U238="STRONGLY DISAGREE",4,""))))</f>
        <v/>
      </c>
      <c r="V238" s="178" t="str">
        <f>IF('DATA - Follow-Up'!V238="Yes",1,IF('DATA - Follow-Up'!V238="No",2,""))</f>
        <v/>
      </c>
      <c r="W238" s="178"/>
      <c r="X238" s="178"/>
      <c r="Y238" s="178"/>
      <c r="Z238" s="178"/>
      <c r="AA238" s="178"/>
      <c r="AB238" s="178"/>
      <c r="AC238" s="178"/>
      <c r="AD238" s="178"/>
      <c r="AE238" s="178"/>
      <c r="AF238" s="178"/>
      <c r="AG238" s="178"/>
      <c r="AH238" s="178"/>
      <c r="AI238" s="178"/>
      <c r="AJ238" s="178"/>
      <c r="AK238" s="178"/>
      <c r="AL238" s="178"/>
      <c r="AM238" s="178"/>
      <c r="AN238" s="178"/>
      <c r="AO238" s="178"/>
      <c r="AP238" s="178"/>
      <c r="AQ238" s="178"/>
      <c r="AR238" s="178" t="str">
        <f>IF('DATA - Follow-Up'!AR238="Relaxed",1,IF('DATA - Follow-Up'!AR238="Rushed",2,IF('DATA - Follow-Up'!AR238="Happy",3,IF('DATA - Follow-Up'!AR238="Tired",4,""))))</f>
        <v/>
      </c>
      <c r="AS238" s="178" t="str">
        <f>IF('DATA - Follow-Up'!AS238="Relaxed",1,IF('DATA - Follow-Up'!AS238="Rushed",2,IF('DATA - Follow-Up'!AS238="Happy",3,IF('DATA - Follow-Up'!AS238="Tired",4,""))))</f>
        <v/>
      </c>
      <c r="AT238" s="178" t="str">
        <f>IF('DATA - Follow-Up'!AT238="less driving",1,IF('DATA - Follow-Up'!AT238="less driving (e.g. more carpooling, walking, cycling, taking public transit, etc.)",1,IF('DATA - Follow-Up'!AT238="not changed",2,IF('DATA - Follow-Up'!AT238="no changed",2,IF('DATA - Follow-Up'!AT238="more driving",3, "")))))</f>
        <v/>
      </c>
      <c r="AU238" s="275"/>
      <c r="AV238" s="275"/>
      <c r="AW238" s="275"/>
      <c r="AX238" s="275"/>
      <c r="AY238" s="275"/>
      <c r="AZ238" s="178" t="str">
        <f>IF('DATA - Follow-Up'!AZ238="less driving",1,IF('DATA - Follow-Up'!AZ238="less driving (e.g. more carpooling, walking, cycling, taking public transit, etc.)",1,IF('DATA - Follow-Up'!AZ238="not changed",2,IF('DATA - Follow-Up'!AZ238="more driving",3,""))))</f>
        <v/>
      </c>
      <c r="BA238" s="178"/>
      <c r="BB238" s="178"/>
      <c r="BC238" s="178"/>
      <c r="BD238" s="178"/>
      <c r="BE238" s="178"/>
      <c r="BF238" s="178" t="str">
        <f>IF('DATA - Follow-Up'!BF238="decreased",1,IF('DATA - Follow-Up'!BF238="not changed",2,IF('DATA - Follow-Up'!BF238="increased",3, "")))</f>
        <v/>
      </c>
      <c r="BG238" s="178"/>
      <c r="BH238" s="178"/>
      <c r="BI238" s="178"/>
      <c r="BJ238" s="178"/>
      <c r="BK238" s="178"/>
      <c r="BL238" s="178"/>
      <c r="BM238" s="178"/>
      <c r="BN238" s="178"/>
      <c r="BO238" s="178"/>
      <c r="BP238" s="178"/>
      <c r="BQ238" s="312" t="str">
        <f>IF('DATA - Follow-Up'!BQ238="Yes",1,IF('DATA - Follow-Up'!BQ238="No",2, ""))</f>
        <v/>
      </c>
      <c r="BR238" s="273"/>
      <c r="BS238" s="180"/>
      <c r="BT238" s="180"/>
    </row>
    <row r="239" spans="1:72" s="132" customFormat="1" ht="15" x14ac:dyDescent="0.3">
      <c r="A239" s="148"/>
      <c r="B239" s="149"/>
      <c r="C239" s="236" t="str">
        <f t="shared" si="3"/>
        <v/>
      </c>
      <c r="D239" s="178" t="str">
        <f>IF('DATA - Follow-Up'!D239="","",'DATA - Follow-Up'!D239)</f>
        <v/>
      </c>
      <c r="E239" s="178" t="str">
        <f>IF('DATA - Follow-Up'!E239="","",'DATA - Follow-Up'!E239)</f>
        <v/>
      </c>
      <c r="F239" s="178" t="str">
        <f>IF('DATA - Follow-Up'!F239="","",'DATA - Follow-Up'!F239)</f>
        <v/>
      </c>
      <c r="G239" s="178" t="str">
        <f>IF('DATA - Follow-Up'!G239="Yes",1,IF('DATA - Follow-Up'!G239="No",2,IF('DATA - Follow-Up'!G239="Not Sure",3, "")))</f>
        <v/>
      </c>
      <c r="H239" s="178" t="str">
        <f>IF('DATA - Follow-Up'!H239="","",INDEX(Codes,MATCH('DATA - Follow-Up'!H239,Modes,0)))</f>
        <v/>
      </c>
      <c r="I239" s="275"/>
      <c r="J239" s="178" t="str">
        <f>IF('DATA - Follow-Up'!J239="","",INDEX(Codes,MATCH('DATA - Follow-Up'!J239,Modes,0)))</f>
        <v/>
      </c>
      <c r="K239" s="178"/>
      <c r="L239" s="178" t="str">
        <f>IF('DATA - Follow-Up'!L239=0,"",IF('DATA - Follow-Up'!L239="","",'DATA - Follow-Up'!L239))</f>
        <v/>
      </c>
      <c r="M239" s="178" t="str">
        <f>IF('DATA - Follow-Up'!M239="Yes",1,IF('DATA - Follow-Up'!M239="No",2, ""))</f>
        <v/>
      </c>
      <c r="N239" s="178" t="str">
        <f>IF('DATA - Follow-Up'!N239="Yes",1,IF('DATA - Follow-Up'!N239="No",2,""))</f>
        <v/>
      </c>
      <c r="O239" s="178" t="str">
        <f>IF('DATA - Follow-Up'!O239="Relaxed",1,IF('DATA - Follow-Up'!O239="Rushed",2,IF('DATA - Follow-Up'!O239="Happy",3,IF('DATA - Follow-Up'!O239="Frustrated",4,IF('DATA - Follow-Up'!O239="Other (please specify)",5,IF('DATA - Follow-Up'!O239="Other",5,""))))))</f>
        <v/>
      </c>
      <c r="P239" s="178"/>
      <c r="Q239" s="178" t="str">
        <f>IF('DATA - Follow-Up'!Q239="","",'DATA - Follow-Up'!Q239)</f>
        <v/>
      </c>
      <c r="R239" s="178" t="str">
        <f>IF('DATA - Follow-Up'!R239="Boy",1,IF('DATA - Follow-Up'!R239="Girl",2, ""))</f>
        <v/>
      </c>
      <c r="S239" s="178" t="str">
        <f>IF('DATA - Follow-Up'!Q239="","", 'DATA - Follow-Up'!S239)</f>
        <v/>
      </c>
      <c r="T239" s="178" t="str">
        <f>IF('DATA - Follow-Up'!T239="Less than 0.5km",1,IF('DATA - Follow-Up'!T239="0.51 to 1.59km",2,IF('DATA - Follow-Up'!T239="1.6 to 3km",3,IF('DATA - Follow-Up'!T239="Over 3km",4,""))))</f>
        <v/>
      </c>
      <c r="U239" s="178" t="str">
        <f>IF('DATA - Follow-Up'!U239="STRONGLY AGREE",1,IF('DATA - Follow-Up'!U239="AGREE",2,IF('DATA - Follow-Up'!U239="DISAGREE",3,IF('DATA - Follow-Up'!U239="STRONGLY DISAGREE",4,""))))</f>
        <v/>
      </c>
      <c r="V239" s="178" t="str">
        <f>IF('DATA - Follow-Up'!V239="Yes",1,IF('DATA - Follow-Up'!V239="No",2,""))</f>
        <v/>
      </c>
      <c r="W239" s="178"/>
      <c r="X239" s="178"/>
      <c r="Y239" s="178"/>
      <c r="Z239" s="178"/>
      <c r="AA239" s="178"/>
      <c r="AB239" s="178"/>
      <c r="AC239" s="178"/>
      <c r="AD239" s="178"/>
      <c r="AE239" s="178"/>
      <c r="AF239" s="178"/>
      <c r="AG239" s="178"/>
      <c r="AH239" s="178"/>
      <c r="AI239" s="178"/>
      <c r="AJ239" s="178"/>
      <c r="AK239" s="178"/>
      <c r="AL239" s="178"/>
      <c r="AM239" s="178"/>
      <c r="AN239" s="178"/>
      <c r="AO239" s="178"/>
      <c r="AP239" s="178"/>
      <c r="AQ239" s="178"/>
      <c r="AR239" s="178" t="str">
        <f>IF('DATA - Follow-Up'!AR239="Relaxed",1,IF('DATA - Follow-Up'!AR239="Rushed",2,IF('DATA - Follow-Up'!AR239="Happy",3,IF('DATA - Follow-Up'!AR239="Tired",4,""))))</f>
        <v/>
      </c>
      <c r="AS239" s="178" t="str">
        <f>IF('DATA - Follow-Up'!AS239="Relaxed",1,IF('DATA - Follow-Up'!AS239="Rushed",2,IF('DATA - Follow-Up'!AS239="Happy",3,IF('DATA - Follow-Up'!AS239="Tired",4,""))))</f>
        <v/>
      </c>
      <c r="AT239" s="178" t="str">
        <f>IF('DATA - Follow-Up'!AT239="less driving",1,IF('DATA - Follow-Up'!AT239="less driving (e.g. more carpooling, walking, cycling, taking public transit, etc.)",1,IF('DATA - Follow-Up'!AT239="not changed",2,IF('DATA - Follow-Up'!AT239="no changed",2,IF('DATA - Follow-Up'!AT239="more driving",3, "")))))</f>
        <v/>
      </c>
      <c r="AU239" s="275"/>
      <c r="AV239" s="275"/>
      <c r="AW239" s="275"/>
      <c r="AX239" s="275"/>
      <c r="AY239" s="275"/>
      <c r="AZ239" s="178" t="str">
        <f>IF('DATA - Follow-Up'!AZ239="less driving",1,IF('DATA - Follow-Up'!AZ239="less driving (e.g. more carpooling, walking, cycling, taking public transit, etc.)",1,IF('DATA - Follow-Up'!AZ239="not changed",2,IF('DATA - Follow-Up'!AZ239="more driving",3,""))))</f>
        <v/>
      </c>
      <c r="BA239" s="178"/>
      <c r="BB239" s="178"/>
      <c r="BC239" s="178"/>
      <c r="BD239" s="178"/>
      <c r="BE239" s="178"/>
      <c r="BF239" s="178" t="str">
        <f>IF('DATA - Follow-Up'!BF239="decreased",1,IF('DATA - Follow-Up'!BF239="not changed",2,IF('DATA - Follow-Up'!BF239="increased",3, "")))</f>
        <v/>
      </c>
      <c r="BG239" s="178"/>
      <c r="BH239" s="178"/>
      <c r="BI239" s="178"/>
      <c r="BJ239" s="178"/>
      <c r="BK239" s="178"/>
      <c r="BL239" s="178"/>
      <c r="BM239" s="178"/>
      <c r="BN239" s="178"/>
      <c r="BO239" s="178"/>
      <c r="BP239" s="178"/>
      <c r="BQ239" s="312" t="str">
        <f>IF('DATA - Follow-Up'!BQ239="Yes",1,IF('DATA - Follow-Up'!BQ239="No",2, ""))</f>
        <v/>
      </c>
      <c r="BR239" s="273"/>
      <c r="BS239" s="180"/>
      <c r="BT239" s="180"/>
    </row>
    <row r="240" spans="1:72" s="132" customFormat="1" ht="15" x14ac:dyDescent="0.3">
      <c r="A240" s="148"/>
      <c r="B240" s="149"/>
      <c r="C240" s="236" t="str">
        <f t="shared" si="3"/>
        <v/>
      </c>
      <c r="D240" s="178" t="str">
        <f>IF('DATA - Follow-Up'!D240="","",'DATA - Follow-Up'!D240)</f>
        <v/>
      </c>
      <c r="E240" s="178" t="str">
        <f>IF('DATA - Follow-Up'!E240="","",'DATA - Follow-Up'!E240)</f>
        <v/>
      </c>
      <c r="F240" s="178" t="str">
        <f>IF('DATA - Follow-Up'!F240="","",'DATA - Follow-Up'!F240)</f>
        <v/>
      </c>
      <c r="G240" s="178" t="str">
        <f>IF('DATA - Follow-Up'!G240="Yes",1,IF('DATA - Follow-Up'!G240="No",2,IF('DATA - Follow-Up'!G240="Not Sure",3, "")))</f>
        <v/>
      </c>
      <c r="H240" s="178" t="str">
        <f>IF('DATA - Follow-Up'!H240="","",INDEX(Codes,MATCH('DATA - Follow-Up'!H240,Modes,0)))</f>
        <v/>
      </c>
      <c r="I240" s="275"/>
      <c r="J240" s="178" t="str">
        <f>IF('DATA - Follow-Up'!J240="","",INDEX(Codes,MATCH('DATA - Follow-Up'!J240,Modes,0)))</f>
        <v/>
      </c>
      <c r="K240" s="178"/>
      <c r="L240" s="178" t="str">
        <f>IF('DATA - Follow-Up'!L240=0,"",IF('DATA - Follow-Up'!L240="","",'DATA - Follow-Up'!L240))</f>
        <v/>
      </c>
      <c r="M240" s="178" t="str">
        <f>IF('DATA - Follow-Up'!M240="Yes",1,IF('DATA - Follow-Up'!M240="No",2, ""))</f>
        <v/>
      </c>
      <c r="N240" s="178" t="str">
        <f>IF('DATA - Follow-Up'!N240="Yes",1,IF('DATA - Follow-Up'!N240="No",2,""))</f>
        <v/>
      </c>
      <c r="O240" s="178" t="str">
        <f>IF('DATA - Follow-Up'!O240="Relaxed",1,IF('DATA - Follow-Up'!O240="Rushed",2,IF('DATA - Follow-Up'!O240="Happy",3,IF('DATA - Follow-Up'!O240="Frustrated",4,IF('DATA - Follow-Up'!O240="Other (please specify)",5,IF('DATA - Follow-Up'!O240="Other",5,""))))))</f>
        <v/>
      </c>
      <c r="P240" s="178"/>
      <c r="Q240" s="178" t="str">
        <f>IF('DATA - Follow-Up'!Q240="","",'DATA - Follow-Up'!Q240)</f>
        <v/>
      </c>
      <c r="R240" s="178" t="str">
        <f>IF('DATA - Follow-Up'!R240="Boy",1,IF('DATA - Follow-Up'!R240="Girl",2, ""))</f>
        <v/>
      </c>
      <c r="S240" s="178" t="str">
        <f>IF('DATA - Follow-Up'!Q240="","", 'DATA - Follow-Up'!S240)</f>
        <v/>
      </c>
      <c r="T240" s="178" t="str">
        <f>IF('DATA - Follow-Up'!T240="Less than 0.5km",1,IF('DATA - Follow-Up'!T240="0.51 to 1.59km",2,IF('DATA - Follow-Up'!T240="1.6 to 3km",3,IF('DATA - Follow-Up'!T240="Over 3km",4,""))))</f>
        <v/>
      </c>
      <c r="U240" s="178" t="str">
        <f>IF('DATA - Follow-Up'!U240="STRONGLY AGREE",1,IF('DATA - Follow-Up'!U240="AGREE",2,IF('DATA - Follow-Up'!U240="DISAGREE",3,IF('DATA - Follow-Up'!U240="STRONGLY DISAGREE",4,""))))</f>
        <v/>
      </c>
      <c r="V240" s="178" t="str">
        <f>IF('DATA - Follow-Up'!V240="Yes",1,IF('DATA - Follow-Up'!V240="No",2,""))</f>
        <v/>
      </c>
      <c r="W240" s="178"/>
      <c r="X240" s="178"/>
      <c r="Y240" s="178"/>
      <c r="Z240" s="178"/>
      <c r="AA240" s="178"/>
      <c r="AB240" s="178"/>
      <c r="AC240" s="178"/>
      <c r="AD240" s="178"/>
      <c r="AE240" s="178"/>
      <c r="AF240" s="178"/>
      <c r="AG240" s="178"/>
      <c r="AH240" s="178"/>
      <c r="AI240" s="178"/>
      <c r="AJ240" s="178"/>
      <c r="AK240" s="178"/>
      <c r="AL240" s="178"/>
      <c r="AM240" s="178"/>
      <c r="AN240" s="178"/>
      <c r="AO240" s="178"/>
      <c r="AP240" s="178"/>
      <c r="AQ240" s="178"/>
      <c r="AR240" s="178" t="str">
        <f>IF('DATA - Follow-Up'!AR240="Relaxed",1,IF('DATA - Follow-Up'!AR240="Rushed",2,IF('DATA - Follow-Up'!AR240="Happy",3,IF('DATA - Follow-Up'!AR240="Tired",4,""))))</f>
        <v/>
      </c>
      <c r="AS240" s="178" t="str">
        <f>IF('DATA - Follow-Up'!AS240="Relaxed",1,IF('DATA - Follow-Up'!AS240="Rushed",2,IF('DATA - Follow-Up'!AS240="Happy",3,IF('DATA - Follow-Up'!AS240="Tired",4,""))))</f>
        <v/>
      </c>
      <c r="AT240" s="178" t="str">
        <f>IF('DATA - Follow-Up'!AT240="less driving",1,IF('DATA - Follow-Up'!AT240="less driving (e.g. more carpooling, walking, cycling, taking public transit, etc.)",1,IF('DATA - Follow-Up'!AT240="not changed",2,IF('DATA - Follow-Up'!AT240="no changed",2,IF('DATA - Follow-Up'!AT240="more driving",3, "")))))</f>
        <v/>
      </c>
      <c r="AU240" s="275"/>
      <c r="AV240" s="275"/>
      <c r="AW240" s="275"/>
      <c r="AX240" s="275"/>
      <c r="AY240" s="275"/>
      <c r="AZ240" s="178" t="str">
        <f>IF('DATA - Follow-Up'!AZ240="less driving",1,IF('DATA - Follow-Up'!AZ240="less driving (e.g. more carpooling, walking, cycling, taking public transit, etc.)",1,IF('DATA - Follow-Up'!AZ240="not changed",2,IF('DATA - Follow-Up'!AZ240="more driving",3,""))))</f>
        <v/>
      </c>
      <c r="BA240" s="178"/>
      <c r="BB240" s="178"/>
      <c r="BC240" s="178"/>
      <c r="BD240" s="178"/>
      <c r="BE240" s="178"/>
      <c r="BF240" s="178" t="str">
        <f>IF('DATA - Follow-Up'!BF240="decreased",1,IF('DATA - Follow-Up'!BF240="not changed",2,IF('DATA - Follow-Up'!BF240="increased",3, "")))</f>
        <v/>
      </c>
      <c r="BG240" s="178"/>
      <c r="BH240" s="178"/>
      <c r="BI240" s="178"/>
      <c r="BJ240" s="178"/>
      <c r="BK240" s="178"/>
      <c r="BL240" s="178"/>
      <c r="BM240" s="178"/>
      <c r="BN240" s="178"/>
      <c r="BO240" s="178"/>
      <c r="BP240" s="178"/>
      <c r="BQ240" s="312" t="str">
        <f>IF('DATA - Follow-Up'!BQ240="Yes",1,IF('DATA - Follow-Up'!BQ240="No",2, ""))</f>
        <v/>
      </c>
      <c r="BR240" s="273"/>
      <c r="BS240" s="180"/>
      <c r="BT240" s="180"/>
    </row>
    <row r="241" spans="1:72" s="132" customFormat="1" ht="15" x14ac:dyDescent="0.3">
      <c r="A241" s="148"/>
      <c r="B241" s="149"/>
      <c r="C241" s="236" t="str">
        <f t="shared" si="3"/>
        <v/>
      </c>
      <c r="D241" s="178" t="str">
        <f>IF('DATA - Follow-Up'!D241="","",'DATA - Follow-Up'!D241)</f>
        <v/>
      </c>
      <c r="E241" s="178" t="str">
        <f>IF('DATA - Follow-Up'!E241="","",'DATA - Follow-Up'!E241)</f>
        <v/>
      </c>
      <c r="F241" s="178" t="str">
        <f>IF('DATA - Follow-Up'!F241="","",'DATA - Follow-Up'!F241)</f>
        <v/>
      </c>
      <c r="G241" s="178" t="str">
        <f>IF('DATA - Follow-Up'!G241="Yes",1,IF('DATA - Follow-Up'!G241="No",2,IF('DATA - Follow-Up'!G241="Not Sure",3, "")))</f>
        <v/>
      </c>
      <c r="H241" s="178" t="str">
        <f>IF('DATA - Follow-Up'!H241="","",INDEX(Codes,MATCH('DATA - Follow-Up'!H241,Modes,0)))</f>
        <v/>
      </c>
      <c r="I241" s="275"/>
      <c r="J241" s="178" t="str">
        <f>IF('DATA - Follow-Up'!J241="","",INDEX(Codes,MATCH('DATA - Follow-Up'!J241,Modes,0)))</f>
        <v/>
      </c>
      <c r="K241" s="178"/>
      <c r="L241" s="178" t="str">
        <f>IF('DATA - Follow-Up'!L241=0,"",IF('DATA - Follow-Up'!L241="","",'DATA - Follow-Up'!L241))</f>
        <v/>
      </c>
      <c r="M241" s="178" t="str">
        <f>IF('DATA - Follow-Up'!M241="Yes",1,IF('DATA - Follow-Up'!M241="No",2, ""))</f>
        <v/>
      </c>
      <c r="N241" s="178" t="str">
        <f>IF('DATA - Follow-Up'!N241="Yes",1,IF('DATA - Follow-Up'!N241="No",2,""))</f>
        <v/>
      </c>
      <c r="O241" s="178" t="str">
        <f>IF('DATA - Follow-Up'!O241="Relaxed",1,IF('DATA - Follow-Up'!O241="Rushed",2,IF('DATA - Follow-Up'!O241="Happy",3,IF('DATA - Follow-Up'!O241="Frustrated",4,IF('DATA - Follow-Up'!O241="Other (please specify)",5,IF('DATA - Follow-Up'!O241="Other",5,""))))))</f>
        <v/>
      </c>
      <c r="P241" s="178"/>
      <c r="Q241" s="178" t="str">
        <f>IF('DATA - Follow-Up'!Q241="","",'DATA - Follow-Up'!Q241)</f>
        <v/>
      </c>
      <c r="R241" s="178" t="str">
        <f>IF('DATA - Follow-Up'!R241="Boy",1,IF('DATA - Follow-Up'!R241="Girl",2, ""))</f>
        <v/>
      </c>
      <c r="S241" s="178" t="str">
        <f>IF('DATA - Follow-Up'!Q241="","", 'DATA - Follow-Up'!S241)</f>
        <v/>
      </c>
      <c r="T241" s="178" t="str">
        <f>IF('DATA - Follow-Up'!T241="Less than 0.5km",1,IF('DATA - Follow-Up'!T241="0.51 to 1.59km",2,IF('DATA - Follow-Up'!T241="1.6 to 3km",3,IF('DATA - Follow-Up'!T241="Over 3km",4,""))))</f>
        <v/>
      </c>
      <c r="U241" s="178" t="str">
        <f>IF('DATA - Follow-Up'!U241="STRONGLY AGREE",1,IF('DATA - Follow-Up'!U241="AGREE",2,IF('DATA - Follow-Up'!U241="DISAGREE",3,IF('DATA - Follow-Up'!U241="STRONGLY DISAGREE",4,""))))</f>
        <v/>
      </c>
      <c r="V241" s="178" t="str">
        <f>IF('DATA - Follow-Up'!V241="Yes",1,IF('DATA - Follow-Up'!V241="No",2,""))</f>
        <v/>
      </c>
      <c r="W241" s="178"/>
      <c r="X241" s="178"/>
      <c r="Y241" s="178"/>
      <c r="Z241" s="178"/>
      <c r="AA241" s="178"/>
      <c r="AB241" s="178"/>
      <c r="AC241" s="178"/>
      <c r="AD241" s="178"/>
      <c r="AE241" s="178"/>
      <c r="AF241" s="178"/>
      <c r="AG241" s="178"/>
      <c r="AH241" s="178"/>
      <c r="AI241" s="178"/>
      <c r="AJ241" s="178"/>
      <c r="AK241" s="178"/>
      <c r="AL241" s="178"/>
      <c r="AM241" s="178"/>
      <c r="AN241" s="178"/>
      <c r="AO241" s="178"/>
      <c r="AP241" s="178"/>
      <c r="AQ241" s="178"/>
      <c r="AR241" s="178" t="str">
        <f>IF('DATA - Follow-Up'!AR241="Relaxed",1,IF('DATA - Follow-Up'!AR241="Rushed",2,IF('DATA - Follow-Up'!AR241="Happy",3,IF('DATA - Follow-Up'!AR241="Tired",4,""))))</f>
        <v/>
      </c>
      <c r="AS241" s="178" t="str">
        <f>IF('DATA - Follow-Up'!AS241="Relaxed",1,IF('DATA - Follow-Up'!AS241="Rushed",2,IF('DATA - Follow-Up'!AS241="Happy",3,IF('DATA - Follow-Up'!AS241="Tired",4,""))))</f>
        <v/>
      </c>
      <c r="AT241" s="178" t="str">
        <f>IF('DATA - Follow-Up'!AT241="less driving",1,IF('DATA - Follow-Up'!AT241="less driving (e.g. more carpooling, walking, cycling, taking public transit, etc.)",1,IF('DATA - Follow-Up'!AT241="not changed",2,IF('DATA - Follow-Up'!AT241="no changed",2,IF('DATA - Follow-Up'!AT241="more driving",3, "")))))</f>
        <v/>
      </c>
      <c r="AU241" s="275"/>
      <c r="AV241" s="275"/>
      <c r="AW241" s="275"/>
      <c r="AX241" s="275"/>
      <c r="AY241" s="275"/>
      <c r="AZ241" s="178" t="str">
        <f>IF('DATA - Follow-Up'!AZ241="less driving",1,IF('DATA - Follow-Up'!AZ241="less driving (e.g. more carpooling, walking, cycling, taking public transit, etc.)",1,IF('DATA - Follow-Up'!AZ241="not changed",2,IF('DATA - Follow-Up'!AZ241="more driving",3,""))))</f>
        <v/>
      </c>
      <c r="BA241" s="178"/>
      <c r="BB241" s="178"/>
      <c r="BC241" s="178"/>
      <c r="BD241" s="178"/>
      <c r="BE241" s="178"/>
      <c r="BF241" s="178" t="str">
        <f>IF('DATA - Follow-Up'!BF241="decreased",1,IF('DATA - Follow-Up'!BF241="not changed",2,IF('DATA - Follow-Up'!BF241="increased",3, "")))</f>
        <v/>
      </c>
      <c r="BG241" s="178"/>
      <c r="BH241" s="178"/>
      <c r="BI241" s="178"/>
      <c r="BJ241" s="178"/>
      <c r="BK241" s="178"/>
      <c r="BL241" s="178"/>
      <c r="BM241" s="178"/>
      <c r="BN241" s="178"/>
      <c r="BO241" s="178"/>
      <c r="BP241" s="178"/>
      <c r="BQ241" s="312" t="str">
        <f>IF('DATA - Follow-Up'!BQ241="Yes",1,IF('DATA - Follow-Up'!BQ241="No",2, ""))</f>
        <v/>
      </c>
      <c r="BR241" s="273"/>
      <c r="BS241" s="180"/>
      <c r="BT241" s="180"/>
    </row>
    <row r="242" spans="1:72" s="132" customFormat="1" ht="15" x14ac:dyDescent="0.3">
      <c r="A242" s="148"/>
      <c r="B242" s="149"/>
      <c r="C242" s="236" t="str">
        <f t="shared" si="3"/>
        <v/>
      </c>
      <c r="D242" s="178" t="str">
        <f>IF('DATA - Follow-Up'!D242="","",'DATA - Follow-Up'!D242)</f>
        <v/>
      </c>
      <c r="E242" s="178" t="str">
        <f>IF('DATA - Follow-Up'!E242="","",'DATA - Follow-Up'!E242)</f>
        <v/>
      </c>
      <c r="F242" s="178" t="str">
        <f>IF('DATA - Follow-Up'!F242="","",'DATA - Follow-Up'!F242)</f>
        <v/>
      </c>
      <c r="G242" s="178" t="str">
        <f>IF('DATA - Follow-Up'!G242="Yes",1,IF('DATA - Follow-Up'!G242="No",2,IF('DATA - Follow-Up'!G242="Not Sure",3, "")))</f>
        <v/>
      </c>
      <c r="H242" s="178" t="str">
        <f>IF('DATA - Follow-Up'!H242="","",INDEX(Codes,MATCH('DATA - Follow-Up'!H242,Modes,0)))</f>
        <v/>
      </c>
      <c r="I242" s="275"/>
      <c r="J242" s="178" t="str">
        <f>IF('DATA - Follow-Up'!J242="","",INDEX(Codes,MATCH('DATA - Follow-Up'!J242,Modes,0)))</f>
        <v/>
      </c>
      <c r="K242" s="178"/>
      <c r="L242" s="178" t="str">
        <f>IF('DATA - Follow-Up'!L242=0,"",IF('DATA - Follow-Up'!L242="","",'DATA - Follow-Up'!L242))</f>
        <v/>
      </c>
      <c r="M242" s="178" t="str">
        <f>IF('DATA - Follow-Up'!M242="Yes",1,IF('DATA - Follow-Up'!M242="No",2, ""))</f>
        <v/>
      </c>
      <c r="N242" s="178" t="str">
        <f>IF('DATA - Follow-Up'!N242="Yes",1,IF('DATA - Follow-Up'!N242="No",2,""))</f>
        <v/>
      </c>
      <c r="O242" s="178" t="str">
        <f>IF('DATA - Follow-Up'!O242="Relaxed",1,IF('DATA - Follow-Up'!O242="Rushed",2,IF('DATA - Follow-Up'!O242="Happy",3,IF('DATA - Follow-Up'!O242="Frustrated",4,IF('DATA - Follow-Up'!O242="Other (please specify)",5,IF('DATA - Follow-Up'!O242="Other",5,""))))))</f>
        <v/>
      </c>
      <c r="P242" s="178"/>
      <c r="Q242" s="178" t="str">
        <f>IF('DATA - Follow-Up'!Q242="","",'DATA - Follow-Up'!Q242)</f>
        <v/>
      </c>
      <c r="R242" s="178" t="str">
        <f>IF('DATA - Follow-Up'!R242="Boy",1,IF('DATA - Follow-Up'!R242="Girl",2, ""))</f>
        <v/>
      </c>
      <c r="S242" s="178" t="str">
        <f>IF('DATA - Follow-Up'!Q242="","", 'DATA - Follow-Up'!S242)</f>
        <v/>
      </c>
      <c r="T242" s="178" t="str">
        <f>IF('DATA - Follow-Up'!T242="Less than 0.5km",1,IF('DATA - Follow-Up'!T242="0.51 to 1.59km",2,IF('DATA - Follow-Up'!T242="1.6 to 3km",3,IF('DATA - Follow-Up'!T242="Over 3km",4,""))))</f>
        <v/>
      </c>
      <c r="U242" s="178" t="str">
        <f>IF('DATA - Follow-Up'!U242="STRONGLY AGREE",1,IF('DATA - Follow-Up'!U242="AGREE",2,IF('DATA - Follow-Up'!U242="DISAGREE",3,IF('DATA - Follow-Up'!U242="STRONGLY DISAGREE",4,""))))</f>
        <v/>
      </c>
      <c r="V242" s="178" t="str">
        <f>IF('DATA - Follow-Up'!V242="Yes",1,IF('DATA - Follow-Up'!V242="No",2,""))</f>
        <v/>
      </c>
      <c r="W242" s="178"/>
      <c r="X242" s="178"/>
      <c r="Y242" s="178"/>
      <c r="Z242" s="178"/>
      <c r="AA242" s="178"/>
      <c r="AB242" s="178"/>
      <c r="AC242" s="178"/>
      <c r="AD242" s="178"/>
      <c r="AE242" s="178"/>
      <c r="AF242" s="178"/>
      <c r="AG242" s="178"/>
      <c r="AH242" s="178"/>
      <c r="AI242" s="178"/>
      <c r="AJ242" s="178"/>
      <c r="AK242" s="178"/>
      <c r="AL242" s="178"/>
      <c r="AM242" s="178"/>
      <c r="AN242" s="178"/>
      <c r="AO242" s="178"/>
      <c r="AP242" s="178"/>
      <c r="AQ242" s="178"/>
      <c r="AR242" s="178" t="str">
        <f>IF('DATA - Follow-Up'!AR242="Relaxed",1,IF('DATA - Follow-Up'!AR242="Rushed",2,IF('DATA - Follow-Up'!AR242="Happy",3,IF('DATA - Follow-Up'!AR242="Tired",4,""))))</f>
        <v/>
      </c>
      <c r="AS242" s="178" t="str">
        <f>IF('DATA - Follow-Up'!AS242="Relaxed",1,IF('DATA - Follow-Up'!AS242="Rushed",2,IF('DATA - Follow-Up'!AS242="Happy",3,IF('DATA - Follow-Up'!AS242="Tired",4,""))))</f>
        <v/>
      </c>
      <c r="AT242" s="178" t="str">
        <f>IF('DATA - Follow-Up'!AT242="less driving",1,IF('DATA - Follow-Up'!AT242="less driving (e.g. more carpooling, walking, cycling, taking public transit, etc.)",1,IF('DATA - Follow-Up'!AT242="not changed",2,IF('DATA - Follow-Up'!AT242="no changed",2,IF('DATA - Follow-Up'!AT242="more driving",3, "")))))</f>
        <v/>
      </c>
      <c r="AU242" s="275"/>
      <c r="AV242" s="275"/>
      <c r="AW242" s="275"/>
      <c r="AX242" s="275"/>
      <c r="AY242" s="275"/>
      <c r="AZ242" s="178" t="str">
        <f>IF('DATA - Follow-Up'!AZ242="less driving",1,IF('DATA - Follow-Up'!AZ242="less driving (e.g. more carpooling, walking, cycling, taking public transit, etc.)",1,IF('DATA - Follow-Up'!AZ242="not changed",2,IF('DATA - Follow-Up'!AZ242="more driving",3,""))))</f>
        <v/>
      </c>
      <c r="BA242" s="178"/>
      <c r="BB242" s="178"/>
      <c r="BC242" s="178"/>
      <c r="BD242" s="178"/>
      <c r="BE242" s="178"/>
      <c r="BF242" s="178" t="str">
        <f>IF('DATA - Follow-Up'!BF242="decreased",1,IF('DATA - Follow-Up'!BF242="not changed",2,IF('DATA - Follow-Up'!BF242="increased",3, "")))</f>
        <v/>
      </c>
      <c r="BG242" s="178"/>
      <c r="BH242" s="178"/>
      <c r="BI242" s="178"/>
      <c r="BJ242" s="178"/>
      <c r="BK242" s="178"/>
      <c r="BL242" s="178"/>
      <c r="BM242" s="178"/>
      <c r="BN242" s="178"/>
      <c r="BO242" s="178"/>
      <c r="BP242" s="178"/>
      <c r="BQ242" s="312" t="str">
        <f>IF('DATA - Follow-Up'!BQ242="Yes",1,IF('DATA - Follow-Up'!BQ242="No",2, ""))</f>
        <v/>
      </c>
      <c r="BR242" s="273"/>
      <c r="BS242" s="180"/>
      <c r="BT242" s="180"/>
    </row>
    <row r="243" spans="1:72" s="132" customFormat="1" ht="15" x14ac:dyDescent="0.3">
      <c r="A243" s="148"/>
      <c r="B243" s="149"/>
      <c r="C243" s="236" t="str">
        <f t="shared" si="3"/>
        <v/>
      </c>
      <c r="D243" s="178" t="str">
        <f>IF('DATA - Follow-Up'!D243="","",'DATA - Follow-Up'!D243)</f>
        <v/>
      </c>
      <c r="E243" s="178" t="str">
        <f>IF('DATA - Follow-Up'!E243="","",'DATA - Follow-Up'!E243)</f>
        <v/>
      </c>
      <c r="F243" s="178" t="str">
        <f>IF('DATA - Follow-Up'!F243="","",'DATA - Follow-Up'!F243)</f>
        <v/>
      </c>
      <c r="G243" s="178" t="str">
        <f>IF('DATA - Follow-Up'!G243="Yes",1,IF('DATA - Follow-Up'!G243="No",2,IF('DATA - Follow-Up'!G243="Not Sure",3, "")))</f>
        <v/>
      </c>
      <c r="H243" s="178" t="str">
        <f>IF('DATA - Follow-Up'!H243="","",INDEX(Codes,MATCH('DATA - Follow-Up'!H243,Modes,0)))</f>
        <v/>
      </c>
      <c r="I243" s="275"/>
      <c r="J243" s="178" t="str">
        <f>IF('DATA - Follow-Up'!J243="","",INDEX(Codes,MATCH('DATA - Follow-Up'!J243,Modes,0)))</f>
        <v/>
      </c>
      <c r="K243" s="178"/>
      <c r="L243" s="178" t="str">
        <f>IF('DATA - Follow-Up'!L243=0,"",IF('DATA - Follow-Up'!L243="","",'DATA - Follow-Up'!L243))</f>
        <v/>
      </c>
      <c r="M243" s="178" t="str">
        <f>IF('DATA - Follow-Up'!M243="Yes",1,IF('DATA - Follow-Up'!M243="No",2, ""))</f>
        <v/>
      </c>
      <c r="N243" s="178" t="str">
        <f>IF('DATA - Follow-Up'!N243="Yes",1,IF('DATA - Follow-Up'!N243="No",2,""))</f>
        <v/>
      </c>
      <c r="O243" s="178" t="str">
        <f>IF('DATA - Follow-Up'!O243="Relaxed",1,IF('DATA - Follow-Up'!O243="Rushed",2,IF('DATA - Follow-Up'!O243="Happy",3,IF('DATA - Follow-Up'!O243="Frustrated",4,IF('DATA - Follow-Up'!O243="Other (please specify)",5,IF('DATA - Follow-Up'!O243="Other",5,""))))))</f>
        <v/>
      </c>
      <c r="P243" s="178"/>
      <c r="Q243" s="178" t="str">
        <f>IF('DATA - Follow-Up'!Q243="","",'DATA - Follow-Up'!Q243)</f>
        <v/>
      </c>
      <c r="R243" s="178" t="str">
        <f>IF('DATA - Follow-Up'!R243="Boy",1,IF('DATA - Follow-Up'!R243="Girl",2, ""))</f>
        <v/>
      </c>
      <c r="S243" s="178" t="str">
        <f>IF('DATA - Follow-Up'!Q243="","", 'DATA - Follow-Up'!S243)</f>
        <v/>
      </c>
      <c r="T243" s="178" t="str">
        <f>IF('DATA - Follow-Up'!T243="Less than 0.5km",1,IF('DATA - Follow-Up'!T243="0.51 to 1.59km",2,IF('DATA - Follow-Up'!T243="1.6 to 3km",3,IF('DATA - Follow-Up'!T243="Over 3km",4,""))))</f>
        <v/>
      </c>
      <c r="U243" s="178" t="str">
        <f>IF('DATA - Follow-Up'!U243="STRONGLY AGREE",1,IF('DATA - Follow-Up'!U243="AGREE",2,IF('DATA - Follow-Up'!U243="DISAGREE",3,IF('DATA - Follow-Up'!U243="STRONGLY DISAGREE",4,""))))</f>
        <v/>
      </c>
      <c r="V243" s="178" t="str">
        <f>IF('DATA - Follow-Up'!V243="Yes",1,IF('DATA - Follow-Up'!V243="No",2,""))</f>
        <v/>
      </c>
      <c r="W243" s="178"/>
      <c r="X243" s="178"/>
      <c r="Y243" s="178"/>
      <c r="Z243" s="178"/>
      <c r="AA243" s="178"/>
      <c r="AB243" s="178"/>
      <c r="AC243" s="178"/>
      <c r="AD243" s="178"/>
      <c r="AE243" s="178"/>
      <c r="AF243" s="178"/>
      <c r="AG243" s="178"/>
      <c r="AH243" s="178"/>
      <c r="AI243" s="178"/>
      <c r="AJ243" s="178"/>
      <c r="AK243" s="178"/>
      <c r="AL243" s="178"/>
      <c r="AM243" s="178"/>
      <c r="AN243" s="178"/>
      <c r="AO243" s="178"/>
      <c r="AP243" s="178"/>
      <c r="AQ243" s="178"/>
      <c r="AR243" s="178" t="str">
        <f>IF('DATA - Follow-Up'!AR243="Relaxed",1,IF('DATA - Follow-Up'!AR243="Rushed",2,IF('DATA - Follow-Up'!AR243="Happy",3,IF('DATA - Follow-Up'!AR243="Tired",4,""))))</f>
        <v/>
      </c>
      <c r="AS243" s="178" t="str">
        <f>IF('DATA - Follow-Up'!AS243="Relaxed",1,IF('DATA - Follow-Up'!AS243="Rushed",2,IF('DATA - Follow-Up'!AS243="Happy",3,IF('DATA - Follow-Up'!AS243="Tired",4,""))))</f>
        <v/>
      </c>
      <c r="AT243" s="178" t="str">
        <f>IF('DATA - Follow-Up'!AT243="less driving",1,IF('DATA - Follow-Up'!AT243="less driving (e.g. more carpooling, walking, cycling, taking public transit, etc.)",1,IF('DATA - Follow-Up'!AT243="not changed",2,IF('DATA - Follow-Up'!AT243="no changed",2,IF('DATA - Follow-Up'!AT243="more driving",3, "")))))</f>
        <v/>
      </c>
      <c r="AU243" s="275"/>
      <c r="AV243" s="275"/>
      <c r="AW243" s="275"/>
      <c r="AX243" s="275"/>
      <c r="AY243" s="275"/>
      <c r="AZ243" s="178" t="str">
        <f>IF('DATA - Follow-Up'!AZ243="less driving",1,IF('DATA - Follow-Up'!AZ243="less driving (e.g. more carpooling, walking, cycling, taking public transit, etc.)",1,IF('DATA - Follow-Up'!AZ243="not changed",2,IF('DATA - Follow-Up'!AZ243="more driving",3,""))))</f>
        <v/>
      </c>
      <c r="BA243" s="178"/>
      <c r="BB243" s="178"/>
      <c r="BC243" s="178"/>
      <c r="BD243" s="178"/>
      <c r="BE243" s="178"/>
      <c r="BF243" s="178" t="str">
        <f>IF('DATA - Follow-Up'!BF243="decreased",1,IF('DATA - Follow-Up'!BF243="not changed",2,IF('DATA - Follow-Up'!BF243="increased",3, "")))</f>
        <v/>
      </c>
      <c r="BG243" s="178"/>
      <c r="BH243" s="178"/>
      <c r="BI243" s="178"/>
      <c r="BJ243" s="178"/>
      <c r="BK243" s="178"/>
      <c r="BL243" s="178"/>
      <c r="BM243" s="178"/>
      <c r="BN243" s="178"/>
      <c r="BO243" s="178"/>
      <c r="BP243" s="178"/>
      <c r="BQ243" s="312" t="str">
        <f>IF('DATA - Follow-Up'!BQ243="Yes",1,IF('DATA - Follow-Up'!BQ243="No",2, ""))</f>
        <v/>
      </c>
      <c r="BR243" s="273"/>
      <c r="BS243" s="180"/>
      <c r="BT243" s="180"/>
    </row>
    <row r="244" spans="1:72" s="132" customFormat="1" ht="15" x14ac:dyDescent="0.3">
      <c r="A244" s="148"/>
      <c r="B244" s="149"/>
      <c r="C244" s="236" t="str">
        <f t="shared" si="3"/>
        <v/>
      </c>
      <c r="D244" s="178" t="str">
        <f>IF('DATA - Follow-Up'!D244="","",'DATA - Follow-Up'!D244)</f>
        <v/>
      </c>
      <c r="E244" s="178" t="str">
        <f>IF('DATA - Follow-Up'!E244="","",'DATA - Follow-Up'!E244)</f>
        <v/>
      </c>
      <c r="F244" s="178" t="str">
        <f>IF('DATA - Follow-Up'!F244="","",'DATA - Follow-Up'!F244)</f>
        <v/>
      </c>
      <c r="G244" s="178" t="str">
        <f>IF('DATA - Follow-Up'!G244="Yes",1,IF('DATA - Follow-Up'!G244="No",2,IF('DATA - Follow-Up'!G244="Not Sure",3, "")))</f>
        <v/>
      </c>
      <c r="H244" s="178" t="str">
        <f>IF('DATA - Follow-Up'!H244="","",INDEX(Codes,MATCH('DATA - Follow-Up'!H244,Modes,0)))</f>
        <v/>
      </c>
      <c r="I244" s="275"/>
      <c r="J244" s="178" t="str">
        <f>IF('DATA - Follow-Up'!J244="","",INDEX(Codes,MATCH('DATA - Follow-Up'!J244,Modes,0)))</f>
        <v/>
      </c>
      <c r="K244" s="178"/>
      <c r="L244" s="178" t="str">
        <f>IF('DATA - Follow-Up'!L244=0,"",IF('DATA - Follow-Up'!L244="","",'DATA - Follow-Up'!L244))</f>
        <v/>
      </c>
      <c r="M244" s="178" t="str">
        <f>IF('DATA - Follow-Up'!M244="Yes",1,IF('DATA - Follow-Up'!M244="No",2, ""))</f>
        <v/>
      </c>
      <c r="N244" s="178" t="str">
        <f>IF('DATA - Follow-Up'!N244="Yes",1,IF('DATA - Follow-Up'!N244="No",2,""))</f>
        <v/>
      </c>
      <c r="O244" s="178" t="str">
        <f>IF('DATA - Follow-Up'!O244="Relaxed",1,IF('DATA - Follow-Up'!O244="Rushed",2,IF('DATA - Follow-Up'!O244="Happy",3,IF('DATA - Follow-Up'!O244="Frustrated",4,IF('DATA - Follow-Up'!O244="Other (please specify)",5,IF('DATA - Follow-Up'!O244="Other",5,""))))))</f>
        <v/>
      </c>
      <c r="P244" s="178"/>
      <c r="Q244" s="178" t="str">
        <f>IF('DATA - Follow-Up'!Q244="","",'DATA - Follow-Up'!Q244)</f>
        <v/>
      </c>
      <c r="R244" s="178" t="str">
        <f>IF('DATA - Follow-Up'!R244="Boy",1,IF('DATA - Follow-Up'!R244="Girl",2, ""))</f>
        <v/>
      </c>
      <c r="S244" s="178" t="str">
        <f>IF('DATA - Follow-Up'!Q244="","", 'DATA - Follow-Up'!S244)</f>
        <v/>
      </c>
      <c r="T244" s="178" t="str">
        <f>IF('DATA - Follow-Up'!T244="Less than 0.5km",1,IF('DATA - Follow-Up'!T244="0.51 to 1.59km",2,IF('DATA - Follow-Up'!T244="1.6 to 3km",3,IF('DATA - Follow-Up'!T244="Over 3km",4,""))))</f>
        <v/>
      </c>
      <c r="U244" s="178" t="str">
        <f>IF('DATA - Follow-Up'!U244="STRONGLY AGREE",1,IF('DATA - Follow-Up'!U244="AGREE",2,IF('DATA - Follow-Up'!U244="DISAGREE",3,IF('DATA - Follow-Up'!U244="STRONGLY DISAGREE",4,""))))</f>
        <v/>
      </c>
      <c r="V244" s="178" t="str">
        <f>IF('DATA - Follow-Up'!V244="Yes",1,IF('DATA - Follow-Up'!V244="No",2,""))</f>
        <v/>
      </c>
      <c r="W244" s="178"/>
      <c r="X244" s="178"/>
      <c r="Y244" s="178"/>
      <c r="Z244" s="178"/>
      <c r="AA244" s="178"/>
      <c r="AB244" s="178"/>
      <c r="AC244" s="178"/>
      <c r="AD244" s="178"/>
      <c r="AE244" s="178"/>
      <c r="AF244" s="178"/>
      <c r="AG244" s="178"/>
      <c r="AH244" s="178"/>
      <c r="AI244" s="178"/>
      <c r="AJ244" s="178"/>
      <c r="AK244" s="178"/>
      <c r="AL244" s="178"/>
      <c r="AM244" s="178"/>
      <c r="AN244" s="178"/>
      <c r="AO244" s="178"/>
      <c r="AP244" s="178"/>
      <c r="AQ244" s="178"/>
      <c r="AR244" s="178" t="str">
        <f>IF('DATA - Follow-Up'!AR244="Relaxed",1,IF('DATA - Follow-Up'!AR244="Rushed",2,IF('DATA - Follow-Up'!AR244="Happy",3,IF('DATA - Follow-Up'!AR244="Tired",4,""))))</f>
        <v/>
      </c>
      <c r="AS244" s="178" t="str">
        <f>IF('DATA - Follow-Up'!AS244="Relaxed",1,IF('DATA - Follow-Up'!AS244="Rushed",2,IF('DATA - Follow-Up'!AS244="Happy",3,IF('DATA - Follow-Up'!AS244="Tired",4,""))))</f>
        <v/>
      </c>
      <c r="AT244" s="178" t="str">
        <f>IF('DATA - Follow-Up'!AT244="less driving",1,IF('DATA - Follow-Up'!AT244="less driving (e.g. more carpooling, walking, cycling, taking public transit, etc.)",1,IF('DATA - Follow-Up'!AT244="not changed",2,IF('DATA - Follow-Up'!AT244="no changed",2,IF('DATA - Follow-Up'!AT244="more driving",3, "")))))</f>
        <v/>
      </c>
      <c r="AU244" s="275"/>
      <c r="AV244" s="275"/>
      <c r="AW244" s="275"/>
      <c r="AX244" s="275"/>
      <c r="AY244" s="275"/>
      <c r="AZ244" s="178" t="str">
        <f>IF('DATA - Follow-Up'!AZ244="less driving",1,IF('DATA - Follow-Up'!AZ244="less driving (e.g. more carpooling, walking, cycling, taking public transit, etc.)",1,IF('DATA - Follow-Up'!AZ244="not changed",2,IF('DATA - Follow-Up'!AZ244="more driving",3,""))))</f>
        <v/>
      </c>
      <c r="BA244" s="178"/>
      <c r="BB244" s="178"/>
      <c r="BC244" s="178"/>
      <c r="BD244" s="178"/>
      <c r="BE244" s="178"/>
      <c r="BF244" s="178" t="str">
        <f>IF('DATA - Follow-Up'!BF244="decreased",1,IF('DATA - Follow-Up'!BF244="not changed",2,IF('DATA - Follow-Up'!BF244="increased",3, "")))</f>
        <v/>
      </c>
      <c r="BG244" s="178"/>
      <c r="BH244" s="178"/>
      <c r="BI244" s="178"/>
      <c r="BJ244" s="178"/>
      <c r="BK244" s="178"/>
      <c r="BL244" s="178"/>
      <c r="BM244" s="178"/>
      <c r="BN244" s="178"/>
      <c r="BO244" s="178"/>
      <c r="BP244" s="178"/>
      <c r="BQ244" s="312" t="str">
        <f>IF('DATA - Follow-Up'!BQ244="Yes",1,IF('DATA - Follow-Up'!BQ244="No",2, ""))</f>
        <v/>
      </c>
      <c r="BR244" s="273"/>
      <c r="BS244" s="180"/>
      <c r="BT244" s="180"/>
    </row>
    <row r="245" spans="1:72" s="132" customFormat="1" ht="15" x14ac:dyDescent="0.3">
      <c r="A245" s="148"/>
      <c r="B245" s="149"/>
      <c r="C245" s="236" t="str">
        <f t="shared" si="3"/>
        <v/>
      </c>
      <c r="D245" s="178" t="str">
        <f>IF('DATA - Follow-Up'!D245="","",'DATA - Follow-Up'!D245)</f>
        <v/>
      </c>
      <c r="E245" s="178" t="str">
        <f>IF('DATA - Follow-Up'!E245="","",'DATA - Follow-Up'!E245)</f>
        <v/>
      </c>
      <c r="F245" s="178" t="str">
        <f>IF('DATA - Follow-Up'!F245="","",'DATA - Follow-Up'!F245)</f>
        <v/>
      </c>
      <c r="G245" s="178" t="str">
        <f>IF('DATA - Follow-Up'!G245="Yes",1,IF('DATA - Follow-Up'!G245="No",2,IF('DATA - Follow-Up'!G245="Not Sure",3, "")))</f>
        <v/>
      </c>
      <c r="H245" s="178" t="str">
        <f>IF('DATA - Follow-Up'!H245="","",INDEX(Codes,MATCH('DATA - Follow-Up'!H245,Modes,0)))</f>
        <v/>
      </c>
      <c r="I245" s="275"/>
      <c r="J245" s="178" t="str">
        <f>IF('DATA - Follow-Up'!J245="","",INDEX(Codes,MATCH('DATA - Follow-Up'!J245,Modes,0)))</f>
        <v/>
      </c>
      <c r="K245" s="178"/>
      <c r="L245" s="178" t="str">
        <f>IF('DATA - Follow-Up'!L245=0,"",IF('DATA - Follow-Up'!L245="","",'DATA - Follow-Up'!L245))</f>
        <v/>
      </c>
      <c r="M245" s="178" t="str">
        <f>IF('DATA - Follow-Up'!M245="Yes",1,IF('DATA - Follow-Up'!M245="No",2, ""))</f>
        <v/>
      </c>
      <c r="N245" s="178" t="str">
        <f>IF('DATA - Follow-Up'!N245="Yes",1,IF('DATA - Follow-Up'!N245="No",2,""))</f>
        <v/>
      </c>
      <c r="O245" s="178" t="str">
        <f>IF('DATA - Follow-Up'!O245="Relaxed",1,IF('DATA - Follow-Up'!O245="Rushed",2,IF('DATA - Follow-Up'!O245="Happy",3,IF('DATA - Follow-Up'!O245="Frustrated",4,IF('DATA - Follow-Up'!O245="Other (please specify)",5,IF('DATA - Follow-Up'!O245="Other",5,""))))))</f>
        <v/>
      </c>
      <c r="P245" s="178"/>
      <c r="Q245" s="178" t="str">
        <f>IF('DATA - Follow-Up'!Q245="","",'DATA - Follow-Up'!Q245)</f>
        <v/>
      </c>
      <c r="R245" s="178" t="str">
        <f>IF('DATA - Follow-Up'!R245="Boy",1,IF('DATA - Follow-Up'!R245="Girl",2, ""))</f>
        <v/>
      </c>
      <c r="S245" s="178" t="str">
        <f>IF('DATA - Follow-Up'!Q245="","", 'DATA - Follow-Up'!S245)</f>
        <v/>
      </c>
      <c r="T245" s="178" t="str">
        <f>IF('DATA - Follow-Up'!T245="Less than 0.5km",1,IF('DATA - Follow-Up'!T245="0.51 to 1.59km",2,IF('DATA - Follow-Up'!T245="1.6 to 3km",3,IF('DATA - Follow-Up'!T245="Over 3km",4,""))))</f>
        <v/>
      </c>
      <c r="U245" s="178" t="str">
        <f>IF('DATA - Follow-Up'!U245="STRONGLY AGREE",1,IF('DATA - Follow-Up'!U245="AGREE",2,IF('DATA - Follow-Up'!U245="DISAGREE",3,IF('DATA - Follow-Up'!U245="STRONGLY DISAGREE",4,""))))</f>
        <v/>
      </c>
      <c r="V245" s="178" t="str">
        <f>IF('DATA - Follow-Up'!V245="Yes",1,IF('DATA - Follow-Up'!V245="No",2,""))</f>
        <v/>
      </c>
      <c r="W245" s="178"/>
      <c r="X245" s="178"/>
      <c r="Y245" s="178"/>
      <c r="Z245" s="178"/>
      <c r="AA245" s="178"/>
      <c r="AB245" s="178"/>
      <c r="AC245" s="178"/>
      <c r="AD245" s="178"/>
      <c r="AE245" s="178"/>
      <c r="AF245" s="178"/>
      <c r="AG245" s="178"/>
      <c r="AH245" s="178"/>
      <c r="AI245" s="178"/>
      <c r="AJ245" s="178"/>
      <c r="AK245" s="178"/>
      <c r="AL245" s="178"/>
      <c r="AM245" s="178"/>
      <c r="AN245" s="178"/>
      <c r="AO245" s="178"/>
      <c r="AP245" s="178"/>
      <c r="AQ245" s="178"/>
      <c r="AR245" s="178" t="str">
        <f>IF('DATA - Follow-Up'!AR245="Relaxed",1,IF('DATA - Follow-Up'!AR245="Rushed",2,IF('DATA - Follow-Up'!AR245="Happy",3,IF('DATA - Follow-Up'!AR245="Tired",4,""))))</f>
        <v/>
      </c>
      <c r="AS245" s="178" t="str">
        <f>IF('DATA - Follow-Up'!AS245="Relaxed",1,IF('DATA - Follow-Up'!AS245="Rushed",2,IF('DATA - Follow-Up'!AS245="Happy",3,IF('DATA - Follow-Up'!AS245="Tired",4,""))))</f>
        <v/>
      </c>
      <c r="AT245" s="178" t="str">
        <f>IF('DATA - Follow-Up'!AT245="less driving",1,IF('DATA - Follow-Up'!AT245="less driving (e.g. more carpooling, walking, cycling, taking public transit, etc.)",1,IF('DATA - Follow-Up'!AT245="not changed",2,IF('DATA - Follow-Up'!AT245="no changed",2,IF('DATA - Follow-Up'!AT245="more driving",3, "")))))</f>
        <v/>
      </c>
      <c r="AU245" s="275"/>
      <c r="AV245" s="275"/>
      <c r="AW245" s="275"/>
      <c r="AX245" s="275"/>
      <c r="AY245" s="275"/>
      <c r="AZ245" s="178" t="str">
        <f>IF('DATA - Follow-Up'!AZ245="less driving",1,IF('DATA - Follow-Up'!AZ245="less driving (e.g. more carpooling, walking, cycling, taking public transit, etc.)",1,IF('DATA - Follow-Up'!AZ245="not changed",2,IF('DATA - Follow-Up'!AZ245="more driving",3,""))))</f>
        <v/>
      </c>
      <c r="BA245" s="178"/>
      <c r="BB245" s="178"/>
      <c r="BC245" s="178"/>
      <c r="BD245" s="178"/>
      <c r="BE245" s="178"/>
      <c r="BF245" s="178" t="str">
        <f>IF('DATA - Follow-Up'!BF245="decreased",1,IF('DATA - Follow-Up'!BF245="not changed",2,IF('DATA - Follow-Up'!BF245="increased",3, "")))</f>
        <v/>
      </c>
      <c r="BG245" s="178"/>
      <c r="BH245" s="178"/>
      <c r="BI245" s="178"/>
      <c r="BJ245" s="178"/>
      <c r="BK245" s="178"/>
      <c r="BL245" s="178"/>
      <c r="BM245" s="178"/>
      <c r="BN245" s="178"/>
      <c r="BO245" s="178"/>
      <c r="BP245" s="178"/>
      <c r="BQ245" s="312" t="str">
        <f>IF('DATA - Follow-Up'!BQ245="Yes",1,IF('DATA - Follow-Up'!BQ245="No",2, ""))</f>
        <v/>
      </c>
      <c r="BR245" s="273"/>
      <c r="BS245" s="180"/>
      <c r="BT245" s="180"/>
    </row>
    <row r="246" spans="1:72" s="132" customFormat="1" ht="15" x14ac:dyDescent="0.3">
      <c r="A246" s="148"/>
      <c r="B246" s="149"/>
      <c r="C246" s="236" t="str">
        <f t="shared" si="3"/>
        <v/>
      </c>
      <c r="D246" s="178" t="str">
        <f>IF('DATA - Follow-Up'!D246="","",'DATA - Follow-Up'!D246)</f>
        <v/>
      </c>
      <c r="E246" s="178" t="str">
        <f>IF('DATA - Follow-Up'!E246="","",'DATA - Follow-Up'!E246)</f>
        <v/>
      </c>
      <c r="F246" s="178" t="str">
        <f>IF('DATA - Follow-Up'!F246="","",'DATA - Follow-Up'!F246)</f>
        <v/>
      </c>
      <c r="G246" s="178" t="str">
        <f>IF('DATA - Follow-Up'!G246="Yes",1,IF('DATA - Follow-Up'!G246="No",2,IF('DATA - Follow-Up'!G246="Not Sure",3, "")))</f>
        <v/>
      </c>
      <c r="H246" s="178" t="str">
        <f>IF('DATA - Follow-Up'!H246="","",INDEX(Codes,MATCH('DATA - Follow-Up'!H246,Modes,0)))</f>
        <v/>
      </c>
      <c r="I246" s="275"/>
      <c r="J246" s="178" t="str">
        <f>IF('DATA - Follow-Up'!J246="","",INDEX(Codes,MATCH('DATA - Follow-Up'!J246,Modes,0)))</f>
        <v/>
      </c>
      <c r="K246" s="178"/>
      <c r="L246" s="178" t="str">
        <f>IF('DATA - Follow-Up'!L246=0,"",IF('DATA - Follow-Up'!L246="","",'DATA - Follow-Up'!L246))</f>
        <v/>
      </c>
      <c r="M246" s="178" t="str">
        <f>IF('DATA - Follow-Up'!M246="Yes",1,IF('DATA - Follow-Up'!M246="No",2, ""))</f>
        <v/>
      </c>
      <c r="N246" s="178" t="str">
        <f>IF('DATA - Follow-Up'!N246="Yes",1,IF('DATA - Follow-Up'!N246="No",2,""))</f>
        <v/>
      </c>
      <c r="O246" s="178" t="str">
        <f>IF('DATA - Follow-Up'!O246="Relaxed",1,IF('DATA - Follow-Up'!O246="Rushed",2,IF('DATA - Follow-Up'!O246="Happy",3,IF('DATA - Follow-Up'!O246="Frustrated",4,IF('DATA - Follow-Up'!O246="Other (please specify)",5,IF('DATA - Follow-Up'!O246="Other",5,""))))))</f>
        <v/>
      </c>
      <c r="P246" s="178"/>
      <c r="Q246" s="178" t="str">
        <f>IF('DATA - Follow-Up'!Q246="","",'DATA - Follow-Up'!Q246)</f>
        <v/>
      </c>
      <c r="R246" s="178" t="str">
        <f>IF('DATA - Follow-Up'!R246="Boy",1,IF('DATA - Follow-Up'!R246="Girl",2, ""))</f>
        <v/>
      </c>
      <c r="S246" s="178" t="str">
        <f>IF('DATA - Follow-Up'!Q246="","", 'DATA - Follow-Up'!S246)</f>
        <v/>
      </c>
      <c r="T246" s="178" t="str">
        <f>IF('DATA - Follow-Up'!T246="Less than 0.5km",1,IF('DATA - Follow-Up'!T246="0.51 to 1.59km",2,IF('DATA - Follow-Up'!T246="1.6 to 3km",3,IF('DATA - Follow-Up'!T246="Over 3km",4,""))))</f>
        <v/>
      </c>
      <c r="U246" s="178" t="str">
        <f>IF('DATA - Follow-Up'!U246="STRONGLY AGREE",1,IF('DATA - Follow-Up'!U246="AGREE",2,IF('DATA - Follow-Up'!U246="DISAGREE",3,IF('DATA - Follow-Up'!U246="STRONGLY DISAGREE",4,""))))</f>
        <v/>
      </c>
      <c r="V246" s="178" t="str">
        <f>IF('DATA - Follow-Up'!V246="Yes",1,IF('DATA - Follow-Up'!V246="No",2,""))</f>
        <v/>
      </c>
      <c r="W246" s="178"/>
      <c r="X246" s="178"/>
      <c r="Y246" s="178"/>
      <c r="Z246" s="178"/>
      <c r="AA246" s="178"/>
      <c r="AB246" s="178"/>
      <c r="AC246" s="178"/>
      <c r="AD246" s="178"/>
      <c r="AE246" s="178"/>
      <c r="AF246" s="178"/>
      <c r="AG246" s="178"/>
      <c r="AH246" s="178"/>
      <c r="AI246" s="178"/>
      <c r="AJ246" s="178"/>
      <c r="AK246" s="178"/>
      <c r="AL246" s="178"/>
      <c r="AM246" s="178"/>
      <c r="AN246" s="178"/>
      <c r="AO246" s="178"/>
      <c r="AP246" s="178"/>
      <c r="AQ246" s="178"/>
      <c r="AR246" s="178" t="str">
        <f>IF('DATA - Follow-Up'!AR246="Relaxed",1,IF('DATA - Follow-Up'!AR246="Rushed",2,IF('DATA - Follow-Up'!AR246="Happy",3,IF('DATA - Follow-Up'!AR246="Tired",4,""))))</f>
        <v/>
      </c>
      <c r="AS246" s="178" t="str">
        <f>IF('DATA - Follow-Up'!AS246="Relaxed",1,IF('DATA - Follow-Up'!AS246="Rushed",2,IF('DATA - Follow-Up'!AS246="Happy",3,IF('DATA - Follow-Up'!AS246="Tired",4,""))))</f>
        <v/>
      </c>
      <c r="AT246" s="178" t="str">
        <f>IF('DATA - Follow-Up'!AT246="less driving",1,IF('DATA - Follow-Up'!AT246="less driving (e.g. more carpooling, walking, cycling, taking public transit, etc.)",1,IF('DATA - Follow-Up'!AT246="not changed",2,IF('DATA - Follow-Up'!AT246="no changed",2,IF('DATA - Follow-Up'!AT246="more driving",3, "")))))</f>
        <v/>
      </c>
      <c r="AU246" s="275"/>
      <c r="AV246" s="275"/>
      <c r="AW246" s="275"/>
      <c r="AX246" s="275"/>
      <c r="AY246" s="275"/>
      <c r="AZ246" s="178" t="str">
        <f>IF('DATA - Follow-Up'!AZ246="less driving",1,IF('DATA - Follow-Up'!AZ246="less driving (e.g. more carpooling, walking, cycling, taking public transit, etc.)",1,IF('DATA - Follow-Up'!AZ246="not changed",2,IF('DATA - Follow-Up'!AZ246="more driving",3,""))))</f>
        <v/>
      </c>
      <c r="BA246" s="178"/>
      <c r="BB246" s="178"/>
      <c r="BC246" s="178"/>
      <c r="BD246" s="178"/>
      <c r="BE246" s="178"/>
      <c r="BF246" s="178" t="str">
        <f>IF('DATA - Follow-Up'!BF246="decreased",1,IF('DATA - Follow-Up'!BF246="not changed",2,IF('DATA - Follow-Up'!BF246="increased",3, "")))</f>
        <v/>
      </c>
      <c r="BG246" s="178"/>
      <c r="BH246" s="178"/>
      <c r="BI246" s="178"/>
      <c r="BJ246" s="178"/>
      <c r="BK246" s="178"/>
      <c r="BL246" s="178"/>
      <c r="BM246" s="178"/>
      <c r="BN246" s="178"/>
      <c r="BO246" s="178"/>
      <c r="BP246" s="178"/>
      <c r="BQ246" s="312" t="str">
        <f>IF('DATA - Follow-Up'!BQ246="Yes",1,IF('DATA - Follow-Up'!BQ246="No",2, ""))</f>
        <v/>
      </c>
      <c r="BR246" s="273"/>
      <c r="BS246" s="180"/>
      <c r="BT246" s="180"/>
    </row>
    <row r="247" spans="1:72" s="132" customFormat="1" ht="15" x14ac:dyDescent="0.3">
      <c r="A247" s="148"/>
      <c r="B247" s="149"/>
      <c r="C247" s="236" t="str">
        <f t="shared" si="3"/>
        <v/>
      </c>
      <c r="D247" s="178" t="str">
        <f>IF('DATA - Follow-Up'!D247="","",'DATA - Follow-Up'!D247)</f>
        <v/>
      </c>
      <c r="E247" s="178" t="str">
        <f>IF('DATA - Follow-Up'!E247="","",'DATA - Follow-Up'!E247)</f>
        <v/>
      </c>
      <c r="F247" s="178" t="str">
        <f>IF('DATA - Follow-Up'!F247="","",'DATA - Follow-Up'!F247)</f>
        <v/>
      </c>
      <c r="G247" s="178" t="str">
        <f>IF('DATA - Follow-Up'!G247="Yes",1,IF('DATA - Follow-Up'!G247="No",2,IF('DATA - Follow-Up'!G247="Not Sure",3, "")))</f>
        <v/>
      </c>
      <c r="H247" s="178" t="str">
        <f>IF('DATA - Follow-Up'!H247="","",INDEX(Codes,MATCH('DATA - Follow-Up'!H247,Modes,0)))</f>
        <v/>
      </c>
      <c r="I247" s="275"/>
      <c r="J247" s="178" t="str">
        <f>IF('DATA - Follow-Up'!J247="","",INDEX(Codes,MATCH('DATA - Follow-Up'!J247,Modes,0)))</f>
        <v/>
      </c>
      <c r="K247" s="178"/>
      <c r="L247" s="178" t="str">
        <f>IF('DATA - Follow-Up'!L247=0,"",IF('DATA - Follow-Up'!L247="","",'DATA - Follow-Up'!L247))</f>
        <v/>
      </c>
      <c r="M247" s="178" t="str">
        <f>IF('DATA - Follow-Up'!M247="Yes",1,IF('DATA - Follow-Up'!M247="No",2, ""))</f>
        <v/>
      </c>
      <c r="N247" s="178" t="str">
        <f>IF('DATA - Follow-Up'!N247="Yes",1,IF('DATA - Follow-Up'!N247="No",2,""))</f>
        <v/>
      </c>
      <c r="O247" s="178" t="str">
        <f>IF('DATA - Follow-Up'!O247="Relaxed",1,IF('DATA - Follow-Up'!O247="Rushed",2,IF('DATA - Follow-Up'!O247="Happy",3,IF('DATA - Follow-Up'!O247="Frustrated",4,IF('DATA - Follow-Up'!O247="Other (please specify)",5,IF('DATA - Follow-Up'!O247="Other",5,""))))))</f>
        <v/>
      </c>
      <c r="P247" s="178"/>
      <c r="Q247" s="178" t="str">
        <f>IF('DATA - Follow-Up'!Q247="","",'DATA - Follow-Up'!Q247)</f>
        <v/>
      </c>
      <c r="R247" s="178" t="str">
        <f>IF('DATA - Follow-Up'!R247="Boy",1,IF('DATA - Follow-Up'!R247="Girl",2, ""))</f>
        <v/>
      </c>
      <c r="S247" s="178" t="str">
        <f>IF('DATA - Follow-Up'!Q247="","", 'DATA - Follow-Up'!S247)</f>
        <v/>
      </c>
      <c r="T247" s="178" t="str">
        <f>IF('DATA - Follow-Up'!T247="Less than 0.5km",1,IF('DATA - Follow-Up'!T247="0.51 to 1.59km",2,IF('DATA - Follow-Up'!T247="1.6 to 3km",3,IF('DATA - Follow-Up'!T247="Over 3km",4,""))))</f>
        <v/>
      </c>
      <c r="U247" s="178" t="str">
        <f>IF('DATA - Follow-Up'!U247="STRONGLY AGREE",1,IF('DATA - Follow-Up'!U247="AGREE",2,IF('DATA - Follow-Up'!U247="DISAGREE",3,IF('DATA - Follow-Up'!U247="STRONGLY DISAGREE",4,""))))</f>
        <v/>
      </c>
      <c r="V247" s="178" t="str">
        <f>IF('DATA - Follow-Up'!V247="Yes",1,IF('DATA - Follow-Up'!V247="No",2,""))</f>
        <v/>
      </c>
      <c r="W247" s="178"/>
      <c r="X247" s="178"/>
      <c r="Y247" s="178"/>
      <c r="Z247" s="178"/>
      <c r="AA247" s="178"/>
      <c r="AB247" s="178"/>
      <c r="AC247" s="178"/>
      <c r="AD247" s="178"/>
      <c r="AE247" s="178"/>
      <c r="AF247" s="178"/>
      <c r="AG247" s="178"/>
      <c r="AH247" s="178"/>
      <c r="AI247" s="178"/>
      <c r="AJ247" s="178"/>
      <c r="AK247" s="178"/>
      <c r="AL247" s="178"/>
      <c r="AM247" s="178"/>
      <c r="AN247" s="178"/>
      <c r="AO247" s="178"/>
      <c r="AP247" s="178"/>
      <c r="AQ247" s="178"/>
      <c r="AR247" s="178" t="str">
        <f>IF('DATA - Follow-Up'!AR247="Relaxed",1,IF('DATA - Follow-Up'!AR247="Rushed",2,IF('DATA - Follow-Up'!AR247="Happy",3,IF('DATA - Follow-Up'!AR247="Tired",4,""))))</f>
        <v/>
      </c>
      <c r="AS247" s="178" t="str">
        <f>IF('DATA - Follow-Up'!AS247="Relaxed",1,IF('DATA - Follow-Up'!AS247="Rushed",2,IF('DATA - Follow-Up'!AS247="Happy",3,IF('DATA - Follow-Up'!AS247="Tired",4,""))))</f>
        <v/>
      </c>
      <c r="AT247" s="178" t="str">
        <f>IF('DATA - Follow-Up'!AT247="less driving",1,IF('DATA - Follow-Up'!AT247="less driving (e.g. more carpooling, walking, cycling, taking public transit, etc.)",1,IF('DATA - Follow-Up'!AT247="not changed",2,IF('DATA - Follow-Up'!AT247="no changed",2,IF('DATA - Follow-Up'!AT247="more driving",3, "")))))</f>
        <v/>
      </c>
      <c r="AU247" s="275"/>
      <c r="AV247" s="275"/>
      <c r="AW247" s="275"/>
      <c r="AX247" s="275"/>
      <c r="AY247" s="275"/>
      <c r="AZ247" s="178" t="str">
        <f>IF('DATA - Follow-Up'!AZ247="less driving",1,IF('DATA - Follow-Up'!AZ247="less driving (e.g. more carpooling, walking, cycling, taking public transit, etc.)",1,IF('DATA - Follow-Up'!AZ247="not changed",2,IF('DATA - Follow-Up'!AZ247="more driving",3,""))))</f>
        <v/>
      </c>
      <c r="BA247" s="178"/>
      <c r="BB247" s="178"/>
      <c r="BC247" s="178"/>
      <c r="BD247" s="178"/>
      <c r="BE247" s="178"/>
      <c r="BF247" s="178" t="str">
        <f>IF('DATA - Follow-Up'!BF247="decreased",1,IF('DATA - Follow-Up'!BF247="not changed",2,IF('DATA - Follow-Up'!BF247="increased",3, "")))</f>
        <v/>
      </c>
      <c r="BG247" s="178"/>
      <c r="BH247" s="178"/>
      <c r="BI247" s="178"/>
      <c r="BJ247" s="178"/>
      <c r="BK247" s="178"/>
      <c r="BL247" s="178"/>
      <c r="BM247" s="178"/>
      <c r="BN247" s="178"/>
      <c r="BO247" s="178"/>
      <c r="BP247" s="178"/>
      <c r="BQ247" s="312" t="str">
        <f>IF('DATA - Follow-Up'!BQ247="Yes",1,IF('DATA - Follow-Up'!BQ247="No",2, ""))</f>
        <v/>
      </c>
      <c r="BR247" s="273"/>
      <c r="BS247" s="180"/>
      <c r="BT247" s="180"/>
    </row>
    <row r="248" spans="1:72" s="132" customFormat="1" ht="15" x14ac:dyDescent="0.3">
      <c r="A248" s="148"/>
      <c r="B248" s="149"/>
      <c r="C248" s="236" t="str">
        <f t="shared" si="3"/>
        <v/>
      </c>
      <c r="D248" s="178" t="str">
        <f>IF('DATA - Follow-Up'!D248="","",'DATA - Follow-Up'!D248)</f>
        <v/>
      </c>
      <c r="E248" s="178" t="str">
        <f>IF('DATA - Follow-Up'!E248="","",'DATA - Follow-Up'!E248)</f>
        <v/>
      </c>
      <c r="F248" s="178" t="str">
        <f>IF('DATA - Follow-Up'!F248="","",'DATA - Follow-Up'!F248)</f>
        <v/>
      </c>
      <c r="G248" s="178" t="str">
        <f>IF('DATA - Follow-Up'!G248="Yes",1,IF('DATA - Follow-Up'!G248="No",2,IF('DATA - Follow-Up'!G248="Not Sure",3, "")))</f>
        <v/>
      </c>
      <c r="H248" s="178" t="str">
        <f>IF('DATA - Follow-Up'!H248="","",INDEX(Codes,MATCH('DATA - Follow-Up'!H248,Modes,0)))</f>
        <v/>
      </c>
      <c r="I248" s="275"/>
      <c r="J248" s="178" t="str">
        <f>IF('DATA - Follow-Up'!J248="","",INDEX(Codes,MATCH('DATA - Follow-Up'!J248,Modes,0)))</f>
        <v/>
      </c>
      <c r="K248" s="178"/>
      <c r="L248" s="178" t="str">
        <f>IF('DATA - Follow-Up'!L248=0,"",IF('DATA - Follow-Up'!L248="","",'DATA - Follow-Up'!L248))</f>
        <v/>
      </c>
      <c r="M248" s="178" t="str">
        <f>IF('DATA - Follow-Up'!M248="Yes",1,IF('DATA - Follow-Up'!M248="No",2, ""))</f>
        <v/>
      </c>
      <c r="N248" s="178" t="str">
        <f>IF('DATA - Follow-Up'!N248="Yes",1,IF('DATA - Follow-Up'!N248="No",2,""))</f>
        <v/>
      </c>
      <c r="O248" s="178" t="str">
        <f>IF('DATA - Follow-Up'!O248="Relaxed",1,IF('DATA - Follow-Up'!O248="Rushed",2,IF('DATA - Follow-Up'!O248="Happy",3,IF('DATA - Follow-Up'!O248="Frustrated",4,IF('DATA - Follow-Up'!O248="Other (please specify)",5,IF('DATA - Follow-Up'!O248="Other",5,""))))))</f>
        <v/>
      </c>
      <c r="P248" s="178"/>
      <c r="Q248" s="178" t="str">
        <f>IF('DATA - Follow-Up'!Q248="","",'DATA - Follow-Up'!Q248)</f>
        <v/>
      </c>
      <c r="R248" s="178" t="str">
        <f>IF('DATA - Follow-Up'!R248="Boy",1,IF('DATA - Follow-Up'!R248="Girl",2, ""))</f>
        <v/>
      </c>
      <c r="S248" s="178" t="str">
        <f>IF('DATA - Follow-Up'!Q248="","", 'DATA - Follow-Up'!S248)</f>
        <v/>
      </c>
      <c r="T248" s="178" t="str">
        <f>IF('DATA - Follow-Up'!T248="Less than 0.5km",1,IF('DATA - Follow-Up'!T248="0.51 to 1.59km",2,IF('DATA - Follow-Up'!T248="1.6 to 3km",3,IF('DATA - Follow-Up'!T248="Over 3km",4,""))))</f>
        <v/>
      </c>
      <c r="U248" s="178" t="str">
        <f>IF('DATA - Follow-Up'!U248="STRONGLY AGREE",1,IF('DATA - Follow-Up'!U248="AGREE",2,IF('DATA - Follow-Up'!U248="DISAGREE",3,IF('DATA - Follow-Up'!U248="STRONGLY DISAGREE",4,""))))</f>
        <v/>
      </c>
      <c r="V248" s="178" t="str">
        <f>IF('DATA - Follow-Up'!V248="Yes",1,IF('DATA - Follow-Up'!V248="No",2,""))</f>
        <v/>
      </c>
      <c r="W248" s="178"/>
      <c r="X248" s="178"/>
      <c r="Y248" s="178"/>
      <c r="Z248" s="178"/>
      <c r="AA248" s="178"/>
      <c r="AB248" s="178"/>
      <c r="AC248" s="178"/>
      <c r="AD248" s="178"/>
      <c r="AE248" s="178"/>
      <c r="AF248" s="178"/>
      <c r="AG248" s="178"/>
      <c r="AH248" s="178"/>
      <c r="AI248" s="178"/>
      <c r="AJ248" s="178"/>
      <c r="AK248" s="178"/>
      <c r="AL248" s="178"/>
      <c r="AM248" s="178"/>
      <c r="AN248" s="178"/>
      <c r="AO248" s="178"/>
      <c r="AP248" s="178"/>
      <c r="AQ248" s="178"/>
      <c r="AR248" s="178" t="str">
        <f>IF('DATA - Follow-Up'!AR248="Relaxed",1,IF('DATA - Follow-Up'!AR248="Rushed",2,IF('DATA - Follow-Up'!AR248="Happy",3,IF('DATA - Follow-Up'!AR248="Tired",4,""))))</f>
        <v/>
      </c>
      <c r="AS248" s="178" t="str">
        <f>IF('DATA - Follow-Up'!AS248="Relaxed",1,IF('DATA - Follow-Up'!AS248="Rushed",2,IF('DATA - Follow-Up'!AS248="Happy",3,IF('DATA - Follow-Up'!AS248="Tired",4,""))))</f>
        <v/>
      </c>
      <c r="AT248" s="178" t="str">
        <f>IF('DATA - Follow-Up'!AT248="less driving",1,IF('DATA - Follow-Up'!AT248="less driving (e.g. more carpooling, walking, cycling, taking public transit, etc.)",1,IF('DATA - Follow-Up'!AT248="not changed",2,IF('DATA - Follow-Up'!AT248="no changed",2,IF('DATA - Follow-Up'!AT248="more driving",3, "")))))</f>
        <v/>
      </c>
      <c r="AU248" s="275"/>
      <c r="AV248" s="275"/>
      <c r="AW248" s="275"/>
      <c r="AX248" s="275"/>
      <c r="AY248" s="275"/>
      <c r="AZ248" s="178" t="str">
        <f>IF('DATA - Follow-Up'!AZ248="less driving",1,IF('DATA - Follow-Up'!AZ248="less driving (e.g. more carpooling, walking, cycling, taking public transit, etc.)",1,IF('DATA - Follow-Up'!AZ248="not changed",2,IF('DATA - Follow-Up'!AZ248="more driving",3,""))))</f>
        <v/>
      </c>
      <c r="BA248" s="178"/>
      <c r="BB248" s="178"/>
      <c r="BC248" s="178"/>
      <c r="BD248" s="178"/>
      <c r="BE248" s="178"/>
      <c r="BF248" s="178" t="str">
        <f>IF('DATA - Follow-Up'!BF248="decreased",1,IF('DATA - Follow-Up'!BF248="not changed",2,IF('DATA - Follow-Up'!BF248="increased",3, "")))</f>
        <v/>
      </c>
      <c r="BG248" s="178"/>
      <c r="BH248" s="178"/>
      <c r="BI248" s="178"/>
      <c r="BJ248" s="178"/>
      <c r="BK248" s="178"/>
      <c r="BL248" s="178"/>
      <c r="BM248" s="178"/>
      <c r="BN248" s="178"/>
      <c r="BO248" s="178"/>
      <c r="BP248" s="178"/>
      <c r="BQ248" s="312" t="str">
        <f>IF('DATA - Follow-Up'!BQ248="Yes",1,IF('DATA - Follow-Up'!BQ248="No",2, ""))</f>
        <v/>
      </c>
      <c r="BR248" s="273"/>
      <c r="BS248" s="180"/>
      <c r="BT248" s="180"/>
    </row>
    <row r="249" spans="1:72" s="132" customFormat="1" ht="15" x14ac:dyDescent="0.3">
      <c r="A249" s="148"/>
      <c r="B249" s="149"/>
      <c r="C249" s="236" t="str">
        <f t="shared" si="3"/>
        <v/>
      </c>
      <c r="D249" s="178" t="str">
        <f>IF('DATA - Follow-Up'!D249="","",'DATA - Follow-Up'!D249)</f>
        <v/>
      </c>
      <c r="E249" s="178" t="str">
        <f>IF('DATA - Follow-Up'!E249="","",'DATA - Follow-Up'!E249)</f>
        <v/>
      </c>
      <c r="F249" s="178" t="str">
        <f>IF('DATA - Follow-Up'!F249="","",'DATA - Follow-Up'!F249)</f>
        <v/>
      </c>
      <c r="G249" s="178" t="str">
        <f>IF('DATA - Follow-Up'!G249="Yes",1,IF('DATA - Follow-Up'!G249="No",2,IF('DATA - Follow-Up'!G249="Not Sure",3, "")))</f>
        <v/>
      </c>
      <c r="H249" s="178" t="str">
        <f>IF('DATA - Follow-Up'!H249="","",INDEX(Codes,MATCH('DATA - Follow-Up'!H249,Modes,0)))</f>
        <v/>
      </c>
      <c r="I249" s="275"/>
      <c r="J249" s="178" t="str">
        <f>IF('DATA - Follow-Up'!J249="","",INDEX(Codes,MATCH('DATA - Follow-Up'!J249,Modes,0)))</f>
        <v/>
      </c>
      <c r="K249" s="178"/>
      <c r="L249" s="178" t="str">
        <f>IF('DATA - Follow-Up'!L249=0,"",IF('DATA - Follow-Up'!L249="","",'DATA - Follow-Up'!L249))</f>
        <v/>
      </c>
      <c r="M249" s="178" t="str">
        <f>IF('DATA - Follow-Up'!M249="Yes",1,IF('DATA - Follow-Up'!M249="No",2, ""))</f>
        <v/>
      </c>
      <c r="N249" s="178" t="str">
        <f>IF('DATA - Follow-Up'!N249="Yes",1,IF('DATA - Follow-Up'!N249="No",2,""))</f>
        <v/>
      </c>
      <c r="O249" s="178" t="str">
        <f>IF('DATA - Follow-Up'!O249="Relaxed",1,IF('DATA - Follow-Up'!O249="Rushed",2,IF('DATA - Follow-Up'!O249="Happy",3,IF('DATA - Follow-Up'!O249="Frustrated",4,IF('DATA - Follow-Up'!O249="Other (please specify)",5,IF('DATA - Follow-Up'!O249="Other",5,""))))))</f>
        <v/>
      </c>
      <c r="P249" s="178"/>
      <c r="Q249" s="178" t="str">
        <f>IF('DATA - Follow-Up'!Q249="","",'DATA - Follow-Up'!Q249)</f>
        <v/>
      </c>
      <c r="R249" s="178" t="str">
        <f>IF('DATA - Follow-Up'!R249="Boy",1,IF('DATA - Follow-Up'!R249="Girl",2, ""))</f>
        <v/>
      </c>
      <c r="S249" s="178" t="str">
        <f>IF('DATA - Follow-Up'!Q249="","", 'DATA - Follow-Up'!S249)</f>
        <v/>
      </c>
      <c r="T249" s="178" t="str">
        <f>IF('DATA - Follow-Up'!T249="Less than 0.5km",1,IF('DATA - Follow-Up'!T249="0.51 to 1.59km",2,IF('DATA - Follow-Up'!T249="1.6 to 3km",3,IF('DATA - Follow-Up'!T249="Over 3km",4,""))))</f>
        <v/>
      </c>
      <c r="U249" s="178" t="str">
        <f>IF('DATA - Follow-Up'!U249="STRONGLY AGREE",1,IF('DATA - Follow-Up'!U249="AGREE",2,IF('DATA - Follow-Up'!U249="DISAGREE",3,IF('DATA - Follow-Up'!U249="STRONGLY DISAGREE",4,""))))</f>
        <v/>
      </c>
      <c r="V249" s="178" t="str">
        <f>IF('DATA - Follow-Up'!V249="Yes",1,IF('DATA - Follow-Up'!V249="No",2,""))</f>
        <v/>
      </c>
      <c r="W249" s="178"/>
      <c r="X249" s="178"/>
      <c r="Y249" s="178"/>
      <c r="Z249" s="178"/>
      <c r="AA249" s="178"/>
      <c r="AB249" s="178"/>
      <c r="AC249" s="178"/>
      <c r="AD249" s="178"/>
      <c r="AE249" s="178"/>
      <c r="AF249" s="178"/>
      <c r="AG249" s="178"/>
      <c r="AH249" s="178"/>
      <c r="AI249" s="178"/>
      <c r="AJ249" s="178"/>
      <c r="AK249" s="178"/>
      <c r="AL249" s="178"/>
      <c r="AM249" s="178"/>
      <c r="AN249" s="178"/>
      <c r="AO249" s="178"/>
      <c r="AP249" s="178"/>
      <c r="AQ249" s="178"/>
      <c r="AR249" s="178" t="str">
        <f>IF('DATA - Follow-Up'!AR249="Relaxed",1,IF('DATA - Follow-Up'!AR249="Rushed",2,IF('DATA - Follow-Up'!AR249="Happy",3,IF('DATA - Follow-Up'!AR249="Tired",4,""))))</f>
        <v/>
      </c>
      <c r="AS249" s="178" t="str">
        <f>IF('DATA - Follow-Up'!AS249="Relaxed",1,IF('DATA - Follow-Up'!AS249="Rushed",2,IF('DATA - Follow-Up'!AS249="Happy",3,IF('DATA - Follow-Up'!AS249="Tired",4,""))))</f>
        <v/>
      </c>
      <c r="AT249" s="178" t="str">
        <f>IF('DATA - Follow-Up'!AT249="less driving",1,IF('DATA - Follow-Up'!AT249="less driving (e.g. more carpooling, walking, cycling, taking public transit, etc.)",1,IF('DATA - Follow-Up'!AT249="not changed",2,IF('DATA - Follow-Up'!AT249="no changed",2,IF('DATA - Follow-Up'!AT249="more driving",3, "")))))</f>
        <v/>
      </c>
      <c r="AU249" s="275"/>
      <c r="AV249" s="275"/>
      <c r="AW249" s="275"/>
      <c r="AX249" s="275"/>
      <c r="AY249" s="275"/>
      <c r="AZ249" s="178" t="str">
        <f>IF('DATA - Follow-Up'!AZ249="less driving",1,IF('DATA - Follow-Up'!AZ249="less driving (e.g. more carpooling, walking, cycling, taking public transit, etc.)",1,IF('DATA - Follow-Up'!AZ249="not changed",2,IF('DATA - Follow-Up'!AZ249="more driving",3,""))))</f>
        <v/>
      </c>
      <c r="BA249" s="178"/>
      <c r="BB249" s="178"/>
      <c r="BC249" s="178"/>
      <c r="BD249" s="178"/>
      <c r="BE249" s="178"/>
      <c r="BF249" s="178" t="str">
        <f>IF('DATA - Follow-Up'!BF249="decreased",1,IF('DATA - Follow-Up'!BF249="not changed",2,IF('DATA - Follow-Up'!BF249="increased",3, "")))</f>
        <v/>
      </c>
      <c r="BG249" s="178"/>
      <c r="BH249" s="178"/>
      <c r="BI249" s="178"/>
      <c r="BJ249" s="178"/>
      <c r="BK249" s="178"/>
      <c r="BL249" s="178"/>
      <c r="BM249" s="178"/>
      <c r="BN249" s="178"/>
      <c r="BO249" s="178"/>
      <c r="BP249" s="178"/>
      <c r="BQ249" s="312" t="str">
        <f>IF('DATA - Follow-Up'!BQ249="Yes",1,IF('DATA - Follow-Up'!BQ249="No",2, ""))</f>
        <v/>
      </c>
      <c r="BR249" s="273"/>
      <c r="BS249" s="180"/>
      <c r="BT249" s="180"/>
    </row>
    <row r="250" spans="1:72" s="132" customFormat="1" ht="15" x14ac:dyDescent="0.3">
      <c r="A250" s="148"/>
      <c r="B250" s="149"/>
      <c r="C250" s="236" t="str">
        <f t="shared" si="3"/>
        <v/>
      </c>
      <c r="D250" s="178" t="str">
        <f>IF('DATA - Follow-Up'!D250="","",'DATA - Follow-Up'!D250)</f>
        <v/>
      </c>
      <c r="E250" s="178" t="str">
        <f>IF('DATA - Follow-Up'!E250="","",'DATA - Follow-Up'!E250)</f>
        <v/>
      </c>
      <c r="F250" s="178" t="str">
        <f>IF('DATA - Follow-Up'!F250="","",'DATA - Follow-Up'!F250)</f>
        <v/>
      </c>
      <c r="G250" s="178" t="str">
        <f>IF('DATA - Follow-Up'!G250="Yes",1,IF('DATA - Follow-Up'!G250="No",2,IF('DATA - Follow-Up'!G250="Not Sure",3, "")))</f>
        <v/>
      </c>
      <c r="H250" s="178" t="str">
        <f>IF('DATA - Follow-Up'!H250="","",INDEX(Codes,MATCH('DATA - Follow-Up'!H250,Modes,0)))</f>
        <v/>
      </c>
      <c r="I250" s="275"/>
      <c r="J250" s="178" t="str">
        <f>IF('DATA - Follow-Up'!J250="","",INDEX(Codes,MATCH('DATA - Follow-Up'!J250,Modes,0)))</f>
        <v/>
      </c>
      <c r="K250" s="178"/>
      <c r="L250" s="178" t="str">
        <f>IF('DATA - Follow-Up'!L250=0,"",IF('DATA - Follow-Up'!L250="","",'DATA - Follow-Up'!L250))</f>
        <v/>
      </c>
      <c r="M250" s="178" t="str">
        <f>IF('DATA - Follow-Up'!M250="Yes",1,IF('DATA - Follow-Up'!M250="No",2, ""))</f>
        <v/>
      </c>
      <c r="N250" s="178" t="str">
        <f>IF('DATA - Follow-Up'!N250="Yes",1,IF('DATA - Follow-Up'!N250="No",2,""))</f>
        <v/>
      </c>
      <c r="O250" s="178" t="str">
        <f>IF('DATA - Follow-Up'!O250="Relaxed",1,IF('DATA - Follow-Up'!O250="Rushed",2,IF('DATA - Follow-Up'!O250="Happy",3,IF('DATA - Follow-Up'!O250="Frustrated",4,IF('DATA - Follow-Up'!O250="Other (please specify)",5,IF('DATA - Follow-Up'!O250="Other",5,""))))))</f>
        <v/>
      </c>
      <c r="P250" s="178"/>
      <c r="Q250" s="178" t="str">
        <f>IF('DATA - Follow-Up'!Q250="","",'DATA - Follow-Up'!Q250)</f>
        <v/>
      </c>
      <c r="R250" s="178" t="str">
        <f>IF('DATA - Follow-Up'!R250="Boy",1,IF('DATA - Follow-Up'!R250="Girl",2, ""))</f>
        <v/>
      </c>
      <c r="S250" s="178" t="str">
        <f>IF('DATA - Follow-Up'!Q250="","", 'DATA - Follow-Up'!S250)</f>
        <v/>
      </c>
      <c r="T250" s="178" t="str">
        <f>IF('DATA - Follow-Up'!T250="Less than 0.5km",1,IF('DATA - Follow-Up'!T250="0.51 to 1.59km",2,IF('DATA - Follow-Up'!T250="1.6 to 3km",3,IF('DATA - Follow-Up'!T250="Over 3km",4,""))))</f>
        <v/>
      </c>
      <c r="U250" s="178" t="str">
        <f>IF('DATA - Follow-Up'!U250="STRONGLY AGREE",1,IF('DATA - Follow-Up'!U250="AGREE",2,IF('DATA - Follow-Up'!U250="DISAGREE",3,IF('DATA - Follow-Up'!U250="STRONGLY DISAGREE",4,""))))</f>
        <v/>
      </c>
      <c r="V250" s="178" t="str">
        <f>IF('DATA - Follow-Up'!V250="Yes",1,IF('DATA - Follow-Up'!V250="No",2,""))</f>
        <v/>
      </c>
      <c r="W250" s="178"/>
      <c r="X250" s="178"/>
      <c r="Y250" s="178"/>
      <c r="Z250" s="178"/>
      <c r="AA250" s="178"/>
      <c r="AB250" s="178"/>
      <c r="AC250" s="178"/>
      <c r="AD250" s="178"/>
      <c r="AE250" s="178"/>
      <c r="AF250" s="178"/>
      <c r="AG250" s="178"/>
      <c r="AH250" s="178"/>
      <c r="AI250" s="178"/>
      <c r="AJ250" s="178"/>
      <c r="AK250" s="178"/>
      <c r="AL250" s="178"/>
      <c r="AM250" s="178"/>
      <c r="AN250" s="178"/>
      <c r="AO250" s="178"/>
      <c r="AP250" s="178"/>
      <c r="AQ250" s="178"/>
      <c r="AR250" s="178" t="str">
        <f>IF('DATA - Follow-Up'!AR250="Relaxed",1,IF('DATA - Follow-Up'!AR250="Rushed",2,IF('DATA - Follow-Up'!AR250="Happy",3,IF('DATA - Follow-Up'!AR250="Tired",4,""))))</f>
        <v/>
      </c>
      <c r="AS250" s="178" t="str">
        <f>IF('DATA - Follow-Up'!AS250="Relaxed",1,IF('DATA - Follow-Up'!AS250="Rushed",2,IF('DATA - Follow-Up'!AS250="Happy",3,IF('DATA - Follow-Up'!AS250="Tired",4,""))))</f>
        <v/>
      </c>
      <c r="AT250" s="178" t="str">
        <f>IF('DATA - Follow-Up'!AT250="less driving",1,IF('DATA - Follow-Up'!AT250="less driving (e.g. more carpooling, walking, cycling, taking public transit, etc.)",1,IF('DATA - Follow-Up'!AT250="not changed",2,IF('DATA - Follow-Up'!AT250="no changed",2,IF('DATA - Follow-Up'!AT250="more driving",3, "")))))</f>
        <v/>
      </c>
      <c r="AU250" s="275"/>
      <c r="AV250" s="275"/>
      <c r="AW250" s="275"/>
      <c r="AX250" s="275"/>
      <c r="AY250" s="275"/>
      <c r="AZ250" s="178" t="str">
        <f>IF('DATA - Follow-Up'!AZ250="less driving",1,IF('DATA - Follow-Up'!AZ250="less driving (e.g. more carpooling, walking, cycling, taking public transit, etc.)",1,IF('DATA - Follow-Up'!AZ250="not changed",2,IF('DATA - Follow-Up'!AZ250="more driving",3,""))))</f>
        <v/>
      </c>
      <c r="BA250" s="178"/>
      <c r="BB250" s="178"/>
      <c r="BC250" s="178"/>
      <c r="BD250" s="178"/>
      <c r="BE250" s="178"/>
      <c r="BF250" s="178" t="str">
        <f>IF('DATA - Follow-Up'!BF250="decreased",1,IF('DATA - Follow-Up'!BF250="not changed",2,IF('DATA - Follow-Up'!BF250="increased",3, "")))</f>
        <v/>
      </c>
      <c r="BG250" s="178"/>
      <c r="BH250" s="178"/>
      <c r="BI250" s="178"/>
      <c r="BJ250" s="178"/>
      <c r="BK250" s="178"/>
      <c r="BL250" s="178"/>
      <c r="BM250" s="178"/>
      <c r="BN250" s="178"/>
      <c r="BO250" s="178"/>
      <c r="BP250" s="178"/>
      <c r="BQ250" s="312" t="str">
        <f>IF('DATA - Follow-Up'!BQ250="Yes",1,IF('DATA - Follow-Up'!BQ250="No",2, ""))</f>
        <v/>
      </c>
      <c r="BR250" s="273"/>
      <c r="BS250" s="180"/>
      <c r="BT250" s="180"/>
    </row>
    <row r="251" spans="1:72" s="132" customFormat="1" ht="15" x14ac:dyDescent="0.3">
      <c r="A251" s="148"/>
      <c r="B251" s="149"/>
      <c r="C251" s="236" t="str">
        <f t="shared" si="3"/>
        <v/>
      </c>
      <c r="D251" s="178" t="str">
        <f>IF('DATA - Follow-Up'!D251="","",'DATA - Follow-Up'!D251)</f>
        <v/>
      </c>
      <c r="E251" s="178" t="str">
        <f>IF('DATA - Follow-Up'!E251="","",'DATA - Follow-Up'!E251)</f>
        <v/>
      </c>
      <c r="F251" s="178" t="str">
        <f>IF('DATA - Follow-Up'!F251="","",'DATA - Follow-Up'!F251)</f>
        <v/>
      </c>
      <c r="G251" s="178" t="str">
        <f>IF('DATA - Follow-Up'!G251="Yes",1,IF('DATA - Follow-Up'!G251="No",2,IF('DATA - Follow-Up'!G251="Not Sure",3, "")))</f>
        <v/>
      </c>
      <c r="H251" s="178" t="str">
        <f>IF('DATA - Follow-Up'!H251="","",INDEX(Codes,MATCH('DATA - Follow-Up'!H251,Modes,0)))</f>
        <v/>
      </c>
      <c r="I251" s="275"/>
      <c r="J251" s="178" t="str">
        <f>IF('DATA - Follow-Up'!J251="","",INDEX(Codes,MATCH('DATA - Follow-Up'!J251,Modes,0)))</f>
        <v/>
      </c>
      <c r="K251" s="178"/>
      <c r="L251" s="178" t="str">
        <f>IF('DATA - Follow-Up'!L251=0,"",IF('DATA - Follow-Up'!L251="","",'DATA - Follow-Up'!L251))</f>
        <v/>
      </c>
      <c r="M251" s="178" t="str">
        <f>IF('DATA - Follow-Up'!M251="Yes",1,IF('DATA - Follow-Up'!M251="No",2, ""))</f>
        <v/>
      </c>
      <c r="N251" s="178" t="str">
        <f>IF('DATA - Follow-Up'!N251="Yes",1,IF('DATA - Follow-Up'!N251="No",2,""))</f>
        <v/>
      </c>
      <c r="O251" s="178" t="str">
        <f>IF('DATA - Follow-Up'!O251="Relaxed",1,IF('DATA - Follow-Up'!O251="Rushed",2,IF('DATA - Follow-Up'!O251="Happy",3,IF('DATA - Follow-Up'!O251="Frustrated",4,IF('DATA - Follow-Up'!O251="Other (please specify)",5,IF('DATA - Follow-Up'!O251="Other",5,""))))))</f>
        <v/>
      </c>
      <c r="P251" s="178"/>
      <c r="Q251" s="178" t="str">
        <f>IF('DATA - Follow-Up'!Q251="","",'DATA - Follow-Up'!Q251)</f>
        <v/>
      </c>
      <c r="R251" s="178" t="str">
        <f>IF('DATA - Follow-Up'!R251="Boy",1,IF('DATA - Follow-Up'!R251="Girl",2, ""))</f>
        <v/>
      </c>
      <c r="S251" s="178" t="str">
        <f>IF('DATA - Follow-Up'!Q251="","", 'DATA - Follow-Up'!S251)</f>
        <v/>
      </c>
      <c r="T251" s="178" t="str">
        <f>IF('DATA - Follow-Up'!T251="Less than 0.5km",1,IF('DATA - Follow-Up'!T251="0.51 to 1.59km",2,IF('DATA - Follow-Up'!T251="1.6 to 3km",3,IF('DATA - Follow-Up'!T251="Over 3km",4,""))))</f>
        <v/>
      </c>
      <c r="U251" s="178" t="str">
        <f>IF('DATA - Follow-Up'!U251="STRONGLY AGREE",1,IF('DATA - Follow-Up'!U251="AGREE",2,IF('DATA - Follow-Up'!U251="DISAGREE",3,IF('DATA - Follow-Up'!U251="STRONGLY DISAGREE",4,""))))</f>
        <v/>
      </c>
      <c r="V251" s="178" t="str">
        <f>IF('DATA - Follow-Up'!V251="Yes",1,IF('DATA - Follow-Up'!V251="No",2,""))</f>
        <v/>
      </c>
      <c r="W251" s="178"/>
      <c r="X251" s="178"/>
      <c r="Y251" s="178"/>
      <c r="Z251" s="178"/>
      <c r="AA251" s="178"/>
      <c r="AB251" s="178"/>
      <c r="AC251" s="178"/>
      <c r="AD251" s="178"/>
      <c r="AE251" s="178"/>
      <c r="AF251" s="178"/>
      <c r="AG251" s="178"/>
      <c r="AH251" s="178"/>
      <c r="AI251" s="178"/>
      <c r="AJ251" s="178"/>
      <c r="AK251" s="178"/>
      <c r="AL251" s="178"/>
      <c r="AM251" s="178"/>
      <c r="AN251" s="178"/>
      <c r="AO251" s="178"/>
      <c r="AP251" s="178"/>
      <c r="AQ251" s="178"/>
      <c r="AR251" s="178" t="str">
        <f>IF('DATA - Follow-Up'!AR251="Relaxed",1,IF('DATA - Follow-Up'!AR251="Rushed",2,IF('DATA - Follow-Up'!AR251="Happy",3,IF('DATA - Follow-Up'!AR251="Tired",4,""))))</f>
        <v/>
      </c>
      <c r="AS251" s="178" t="str">
        <f>IF('DATA - Follow-Up'!AS251="Relaxed",1,IF('DATA - Follow-Up'!AS251="Rushed",2,IF('DATA - Follow-Up'!AS251="Happy",3,IF('DATA - Follow-Up'!AS251="Tired",4,""))))</f>
        <v/>
      </c>
      <c r="AT251" s="178" t="str">
        <f>IF('DATA - Follow-Up'!AT251="less driving",1,IF('DATA - Follow-Up'!AT251="less driving (e.g. more carpooling, walking, cycling, taking public transit, etc.)",1,IF('DATA - Follow-Up'!AT251="not changed",2,IF('DATA - Follow-Up'!AT251="no changed",2,IF('DATA - Follow-Up'!AT251="more driving",3, "")))))</f>
        <v/>
      </c>
      <c r="AU251" s="275"/>
      <c r="AV251" s="275"/>
      <c r="AW251" s="275"/>
      <c r="AX251" s="275"/>
      <c r="AY251" s="275"/>
      <c r="AZ251" s="178" t="str">
        <f>IF('DATA - Follow-Up'!AZ251="less driving",1,IF('DATA - Follow-Up'!AZ251="less driving (e.g. more carpooling, walking, cycling, taking public transit, etc.)",1,IF('DATA - Follow-Up'!AZ251="not changed",2,IF('DATA - Follow-Up'!AZ251="more driving",3,""))))</f>
        <v/>
      </c>
      <c r="BA251" s="178"/>
      <c r="BB251" s="178"/>
      <c r="BC251" s="178"/>
      <c r="BD251" s="178"/>
      <c r="BE251" s="178"/>
      <c r="BF251" s="178" t="str">
        <f>IF('DATA - Follow-Up'!BF251="decreased",1,IF('DATA - Follow-Up'!BF251="not changed",2,IF('DATA - Follow-Up'!BF251="increased",3, "")))</f>
        <v/>
      </c>
      <c r="BG251" s="178"/>
      <c r="BH251" s="178"/>
      <c r="BI251" s="178"/>
      <c r="BJ251" s="178"/>
      <c r="BK251" s="178"/>
      <c r="BL251" s="178"/>
      <c r="BM251" s="178"/>
      <c r="BN251" s="178"/>
      <c r="BO251" s="178"/>
      <c r="BP251" s="178"/>
      <c r="BQ251" s="312" t="str">
        <f>IF('DATA - Follow-Up'!BQ251="Yes",1,IF('DATA - Follow-Up'!BQ251="No",2, ""))</f>
        <v/>
      </c>
      <c r="BR251" s="273"/>
      <c r="BS251" s="180"/>
      <c r="BT251" s="180"/>
    </row>
    <row r="252" spans="1:72" s="132" customFormat="1" ht="15" x14ac:dyDescent="0.3">
      <c r="A252" s="148"/>
      <c r="B252" s="149"/>
      <c r="C252" s="236" t="str">
        <f t="shared" si="3"/>
        <v/>
      </c>
      <c r="D252" s="178" t="str">
        <f>IF('DATA - Follow-Up'!D252="","",'DATA - Follow-Up'!D252)</f>
        <v/>
      </c>
      <c r="E252" s="178" t="str">
        <f>IF('DATA - Follow-Up'!E252="","",'DATA - Follow-Up'!E252)</f>
        <v/>
      </c>
      <c r="F252" s="178" t="str">
        <f>IF('DATA - Follow-Up'!F252="","",'DATA - Follow-Up'!F252)</f>
        <v/>
      </c>
      <c r="G252" s="178" t="str">
        <f>IF('DATA - Follow-Up'!G252="Yes",1,IF('DATA - Follow-Up'!G252="No",2,IF('DATA - Follow-Up'!G252="Not Sure",3, "")))</f>
        <v/>
      </c>
      <c r="H252" s="178" t="str">
        <f>IF('DATA - Follow-Up'!H252="","",INDEX(Codes,MATCH('DATA - Follow-Up'!H252,Modes,0)))</f>
        <v/>
      </c>
      <c r="I252" s="275"/>
      <c r="J252" s="178" t="str">
        <f>IF('DATA - Follow-Up'!J252="","",INDEX(Codes,MATCH('DATA - Follow-Up'!J252,Modes,0)))</f>
        <v/>
      </c>
      <c r="K252" s="178"/>
      <c r="L252" s="178" t="str">
        <f>IF('DATA - Follow-Up'!L252=0,"",IF('DATA - Follow-Up'!L252="","",'DATA - Follow-Up'!L252))</f>
        <v/>
      </c>
      <c r="M252" s="178" t="str">
        <f>IF('DATA - Follow-Up'!M252="Yes",1,IF('DATA - Follow-Up'!M252="No",2, ""))</f>
        <v/>
      </c>
      <c r="N252" s="178" t="str">
        <f>IF('DATA - Follow-Up'!N252="Yes",1,IF('DATA - Follow-Up'!N252="No",2,""))</f>
        <v/>
      </c>
      <c r="O252" s="178" t="str">
        <f>IF('DATA - Follow-Up'!O252="Relaxed",1,IF('DATA - Follow-Up'!O252="Rushed",2,IF('DATA - Follow-Up'!O252="Happy",3,IF('DATA - Follow-Up'!O252="Frustrated",4,IF('DATA - Follow-Up'!O252="Other (please specify)",5,IF('DATA - Follow-Up'!O252="Other",5,""))))))</f>
        <v/>
      </c>
      <c r="P252" s="178"/>
      <c r="Q252" s="178" t="str">
        <f>IF('DATA - Follow-Up'!Q252="","",'DATA - Follow-Up'!Q252)</f>
        <v/>
      </c>
      <c r="R252" s="178" t="str">
        <f>IF('DATA - Follow-Up'!R252="Boy",1,IF('DATA - Follow-Up'!R252="Girl",2, ""))</f>
        <v/>
      </c>
      <c r="S252" s="178" t="str">
        <f>IF('DATA - Follow-Up'!Q252="","", 'DATA - Follow-Up'!S252)</f>
        <v/>
      </c>
      <c r="T252" s="178" t="str">
        <f>IF('DATA - Follow-Up'!T252="Less than 0.5km",1,IF('DATA - Follow-Up'!T252="0.51 to 1.59km",2,IF('DATA - Follow-Up'!T252="1.6 to 3km",3,IF('DATA - Follow-Up'!T252="Over 3km",4,""))))</f>
        <v/>
      </c>
      <c r="U252" s="178" t="str">
        <f>IF('DATA - Follow-Up'!U252="STRONGLY AGREE",1,IF('DATA - Follow-Up'!U252="AGREE",2,IF('DATA - Follow-Up'!U252="DISAGREE",3,IF('DATA - Follow-Up'!U252="STRONGLY DISAGREE",4,""))))</f>
        <v/>
      </c>
      <c r="V252" s="178" t="str">
        <f>IF('DATA - Follow-Up'!V252="Yes",1,IF('DATA - Follow-Up'!V252="No",2,""))</f>
        <v/>
      </c>
      <c r="W252" s="178"/>
      <c r="X252" s="178"/>
      <c r="Y252" s="178"/>
      <c r="Z252" s="178"/>
      <c r="AA252" s="178"/>
      <c r="AB252" s="178"/>
      <c r="AC252" s="178"/>
      <c r="AD252" s="178"/>
      <c r="AE252" s="178"/>
      <c r="AF252" s="178"/>
      <c r="AG252" s="178"/>
      <c r="AH252" s="178"/>
      <c r="AI252" s="178"/>
      <c r="AJ252" s="178"/>
      <c r="AK252" s="178"/>
      <c r="AL252" s="178"/>
      <c r="AM252" s="178"/>
      <c r="AN252" s="178"/>
      <c r="AO252" s="178"/>
      <c r="AP252" s="178"/>
      <c r="AQ252" s="178"/>
      <c r="AR252" s="178" t="str">
        <f>IF('DATA - Follow-Up'!AR252="Relaxed",1,IF('DATA - Follow-Up'!AR252="Rushed",2,IF('DATA - Follow-Up'!AR252="Happy",3,IF('DATA - Follow-Up'!AR252="Tired",4,""))))</f>
        <v/>
      </c>
      <c r="AS252" s="178" t="str">
        <f>IF('DATA - Follow-Up'!AS252="Relaxed",1,IF('DATA - Follow-Up'!AS252="Rushed",2,IF('DATA - Follow-Up'!AS252="Happy",3,IF('DATA - Follow-Up'!AS252="Tired",4,""))))</f>
        <v/>
      </c>
      <c r="AT252" s="178" t="str">
        <f>IF('DATA - Follow-Up'!AT252="less driving",1,IF('DATA - Follow-Up'!AT252="less driving (e.g. more carpooling, walking, cycling, taking public transit, etc.)",1,IF('DATA - Follow-Up'!AT252="not changed",2,IF('DATA - Follow-Up'!AT252="no changed",2,IF('DATA - Follow-Up'!AT252="more driving",3, "")))))</f>
        <v/>
      </c>
      <c r="AU252" s="275"/>
      <c r="AV252" s="275"/>
      <c r="AW252" s="275"/>
      <c r="AX252" s="275"/>
      <c r="AY252" s="275"/>
      <c r="AZ252" s="178" t="str">
        <f>IF('DATA - Follow-Up'!AZ252="less driving",1,IF('DATA - Follow-Up'!AZ252="less driving (e.g. more carpooling, walking, cycling, taking public transit, etc.)",1,IF('DATA - Follow-Up'!AZ252="not changed",2,IF('DATA - Follow-Up'!AZ252="more driving",3,""))))</f>
        <v/>
      </c>
      <c r="BA252" s="178"/>
      <c r="BB252" s="178"/>
      <c r="BC252" s="178"/>
      <c r="BD252" s="178"/>
      <c r="BE252" s="178"/>
      <c r="BF252" s="178" t="str">
        <f>IF('DATA - Follow-Up'!BF252="decreased",1,IF('DATA - Follow-Up'!BF252="not changed",2,IF('DATA - Follow-Up'!BF252="increased",3, "")))</f>
        <v/>
      </c>
      <c r="BG252" s="178"/>
      <c r="BH252" s="178"/>
      <c r="BI252" s="178"/>
      <c r="BJ252" s="178"/>
      <c r="BK252" s="178"/>
      <c r="BL252" s="178"/>
      <c r="BM252" s="178"/>
      <c r="BN252" s="178"/>
      <c r="BO252" s="178"/>
      <c r="BP252" s="178"/>
      <c r="BQ252" s="312" t="str">
        <f>IF('DATA - Follow-Up'!BQ252="Yes",1,IF('DATA - Follow-Up'!BQ252="No",2, ""))</f>
        <v/>
      </c>
      <c r="BR252" s="273"/>
      <c r="BS252" s="180"/>
      <c r="BT252" s="180"/>
    </row>
    <row r="253" spans="1:72" s="132" customFormat="1" ht="15" x14ac:dyDescent="0.3">
      <c r="A253" s="148"/>
      <c r="B253" s="149"/>
      <c r="C253" s="236" t="str">
        <f t="shared" si="3"/>
        <v/>
      </c>
      <c r="D253" s="178" t="str">
        <f>IF('DATA - Follow-Up'!D253="","",'DATA - Follow-Up'!D253)</f>
        <v/>
      </c>
      <c r="E253" s="178" t="str">
        <f>IF('DATA - Follow-Up'!E253="","",'DATA - Follow-Up'!E253)</f>
        <v/>
      </c>
      <c r="F253" s="178" t="str">
        <f>IF('DATA - Follow-Up'!F253="","",'DATA - Follow-Up'!F253)</f>
        <v/>
      </c>
      <c r="G253" s="178" t="str">
        <f>IF('DATA - Follow-Up'!G253="Yes",1,IF('DATA - Follow-Up'!G253="No",2,IF('DATA - Follow-Up'!G253="Not Sure",3, "")))</f>
        <v/>
      </c>
      <c r="H253" s="178" t="str">
        <f>IF('DATA - Follow-Up'!H253="","",INDEX(Codes,MATCH('DATA - Follow-Up'!H253,Modes,0)))</f>
        <v/>
      </c>
      <c r="I253" s="275"/>
      <c r="J253" s="178" t="str">
        <f>IF('DATA - Follow-Up'!J253="","",INDEX(Codes,MATCH('DATA - Follow-Up'!J253,Modes,0)))</f>
        <v/>
      </c>
      <c r="K253" s="178"/>
      <c r="L253" s="178" t="str">
        <f>IF('DATA - Follow-Up'!L253=0,"",IF('DATA - Follow-Up'!L253="","",'DATA - Follow-Up'!L253))</f>
        <v/>
      </c>
      <c r="M253" s="178" t="str">
        <f>IF('DATA - Follow-Up'!M253="Yes",1,IF('DATA - Follow-Up'!M253="No",2, ""))</f>
        <v/>
      </c>
      <c r="N253" s="178" t="str">
        <f>IF('DATA - Follow-Up'!N253="Yes",1,IF('DATA - Follow-Up'!N253="No",2,""))</f>
        <v/>
      </c>
      <c r="O253" s="178" t="str">
        <f>IF('DATA - Follow-Up'!O253="Relaxed",1,IF('DATA - Follow-Up'!O253="Rushed",2,IF('DATA - Follow-Up'!O253="Happy",3,IF('DATA - Follow-Up'!O253="Frustrated",4,IF('DATA - Follow-Up'!O253="Other (please specify)",5,IF('DATA - Follow-Up'!O253="Other",5,""))))))</f>
        <v/>
      </c>
      <c r="P253" s="178"/>
      <c r="Q253" s="178" t="str">
        <f>IF('DATA - Follow-Up'!Q253="","",'DATA - Follow-Up'!Q253)</f>
        <v/>
      </c>
      <c r="R253" s="178" t="str">
        <f>IF('DATA - Follow-Up'!R253="Boy",1,IF('DATA - Follow-Up'!R253="Girl",2, ""))</f>
        <v/>
      </c>
      <c r="S253" s="178" t="str">
        <f>IF('DATA - Follow-Up'!Q253="","", 'DATA - Follow-Up'!S253)</f>
        <v/>
      </c>
      <c r="T253" s="178" t="str">
        <f>IF('DATA - Follow-Up'!T253="Less than 0.5km",1,IF('DATA - Follow-Up'!T253="0.51 to 1.59km",2,IF('DATA - Follow-Up'!T253="1.6 to 3km",3,IF('DATA - Follow-Up'!T253="Over 3km",4,""))))</f>
        <v/>
      </c>
      <c r="U253" s="178" t="str">
        <f>IF('DATA - Follow-Up'!U253="STRONGLY AGREE",1,IF('DATA - Follow-Up'!U253="AGREE",2,IF('DATA - Follow-Up'!U253="DISAGREE",3,IF('DATA - Follow-Up'!U253="STRONGLY DISAGREE",4,""))))</f>
        <v/>
      </c>
      <c r="V253" s="178" t="str">
        <f>IF('DATA - Follow-Up'!V253="Yes",1,IF('DATA - Follow-Up'!V253="No",2,""))</f>
        <v/>
      </c>
      <c r="W253" s="178"/>
      <c r="X253" s="178"/>
      <c r="Y253" s="178"/>
      <c r="Z253" s="178"/>
      <c r="AA253" s="178"/>
      <c r="AB253" s="178"/>
      <c r="AC253" s="178"/>
      <c r="AD253" s="178"/>
      <c r="AE253" s="178"/>
      <c r="AF253" s="178"/>
      <c r="AG253" s="178"/>
      <c r="AH253" s="178"/>
      <c r="AI253" s="178"/>
      <c r="AJ253" s="178"/>
      <c r="AK253" s="178"/>
      <c r="AL253" s="178"/>
      <c r="AM253" s="178"/>
      <c r="AN253" s="178"/>
      <c r="AO253" s="178"/>
      <c r="AP253" s="178"/>
      <c r="AQ253" s="178"/>
      <c r="AR253" s="178" t="str">
        <f>IF('DATA - Follow-Up'!AR253="Relaxed",1,IF('DATA - Follow-Up'!AR253="Rushed",2,IF('DATA - Follow-Up'!AR253="Happy",3,IF('DATA - Follow-Up'!AR253="Tired",4,""))))</f>
        <v/>
      </c>
      <c r="AS253" s="178" t="str">
        <f>IF('DATA - Follow-Up'!AS253="Relaxed",1,IF('DATA - Follow-Up'!AS253="Rushed",2,IF('DATA - Follow-Up'!AS253="Happy",3,IF('DATA - Follow-Up'!AS253="Tired",4,""))))</f>
        <v/>
      </c>
      <c r="AT253" s="178" t="str">
        <f>IF('DATA - Follow-Up'!AT253="less driving",1,IF('DATA - Follow-Up'!AT253="less driving (e.g. more carpooling, walking, cycling, taking public transit, etc.)",1,IF('DATA - Follow-Up'!AT253="not changed",2,IF('DATA - Follow-Up'!AT253="no changed",2,IF('DATA - Follow-Up'!AT253="more driving",3, "")))))</f>
        <v/>
      </c>
      <c r="AU253" s="275"/>
      <c r="AV253" s="275"/>
      <c r="AW253" s="275"/>
      <c r="AX253" s="275"/>
      <c r="AY253" s="275"/>
      <c r="AZ253" s="178" t="str">
        <f>IF('DATA - Follow-Up'!AZ253="less driving",1,IF('DATA - Follow-Up'!AZ253="less driving (e.g. more carpooling, walking, cycling, taking public transit, etc.)",1,IF('DATA - Follow-Up'!AZ253="not changed",2,IF('DATA - Follow-Up'!AZ253="more driving",3,""))))</f>
        <v/>
      </c>
      <c r="BA253" s="178"/>
      <c r="BB253" s="178"/>
      <c r="BC253" s="178"/>
      <c r="BD253" s="178"/>
      <c r="BE253" s="178"/>
      <c r="BF253" s="178" t="str">
        <f>IF('DATA - Follow-Up'!BF253="decreased",1,IF('DATA - Follow-Up'!BF253="not changed",2,IF('DATA - Follow-Up'!BF253="increased",3, "")))</f>
        <v/>
      </c>
      <c r="BG253" s="178"/>
      <c r="BH253" s="178"/>
      <c r="BI253" s="178"/>
      <c r="BJ253" s="178"/>
      <c r="BK253" s="178"/>
      <c r="BL253" s="178"/>
      <c r="BM253" s="178"/>
      <c r="BN253" s="178"/>
      <c r="BO253" s="178"/>
      <c r="BP253" s="178"/>
      <c r="BQ253" s="312" t="str">
        <f>IF('DATA - Follow-Up'!BQ253="Yes",1,IF('DATA - Follow-Up'!BQ253="No",2, ""))</f>
        <v/>
      </c>
      <c r="BR253" s="273"/>
      <c r="BS253" s="180"/>
      <c r="BT253" s="180"/>
    </row>
    <row r="254" spans="1:72" s="132" customFormat="1" ht="15" x14ac:dyDescent="0.3">
      <c r="A254" s="148"/>
      <c r="B254" s="149"/>
      <c r="C254" s="236" t="str">
        <f t="shared" si="3"/>
        <v/>
      </c>
      <c r="D254" s="178" t="str">
        <f>IF('DATA - Follow-Up'!D254="","",'DATA - Follow-Up'!D254)</f>
        <v/>
      </c>
      <c r="E254" s="178" t="str">
        <f>IF('DATA - Follow-Up'!E254="","",'DATA - Follow-Up'!E254)</f>
        <v/>
      </c>
      <c r="F254" s="178" t="str">
        <f>IF('DATA - Follow-Up'!F254="","",'DATA - Follow-Up'!F254)</f>
        <v/>
      </c>
      <c r="G254" s="178" t="str">
        <f>IF('DATA - Follow-Up'!G254="Yes",1,IF('DATA - Follow-Up'!G254="No",2,IF('DATA - Follow-Up'!G254="Not Sure",3, "")))</f>
        <v/>
      </c>
      <c r="H254" s="178" t="str">
        <f>IF('DATA - Follow-Up'!H254="","",INDEX(Codes,MATCH('DATA - Follow-Up'!H254,Modes,0)))</f>
        <v/>
      </c>
      <c r="I254" s="275"/>
      <c r="J254" s="178" t="str">
        <f>IF('DATA - Follow-Up'!J254="","",INDEX(Codes,MATCH('DATA - Follow-Up'!J254,Modes,0)))</f>
        <v/>
      </c>
      <c r="K254" s="178"/>
      <c r="L254" s="178" t="str">
        <f>IF('DATA - Follow-Up'!L254=0,"",IF('DATA - Follow-Up'!L254="","",'DATA - Follow-Up'!L254))</f>
        <v/>
      </c>
      <c r="M254" s="178" t="str">
        <f>IF('DATA - Follow-Up'!M254="Yes",1,IF('DATA - Follow-Up'!M254="No",2, ""))</f>
        <v/>
      </c>
      <c r="N254" s="178" t="str">
        <f>IF('DATA - Follow-Up'!N254="Yes",1,IF('DATA - Follow-Up'!N254="No",2,""))</f>
        <v/>
      </c>
      <c r="O254" s="178" t="str">
        <f>IF('DATA - Follow-Up'!O254="Relaxed",1,IF('DATA - Follow-Up'!O254="Rushed",2,IF('DATA - Follow-Up'!O254="Happy",3,IF('DATA - Follow-Up'!O254="Frustrated",4,IF('DATA - Follow-Up'!O254="Other (please specify)",5,IF('DATA - Follow-Up'!O254="Other",5,""))))))</f>
        <v/>
      </c>
      <c r="P254" s="178"/>
      <c r="Q254" s="178" t="str">
        <f>IF('DATA - Follow-Up'!Q254="","",'DATA - Follow-Up'!Q254)</f>
        <v/>
      </c>
      <c r="R254" s="178" t="str">
        <f>IF('DATA - Follow-Up'!R254="Boy",1,IF('DATA - Follow-Up'!R254="Girl",2, ""))</f>
        <v/>
      </c>
      <c r="S254" s="178" t="str">
        <f>IF('DATA - Follow-Up'!Q254="","", 'DATA - Follow-Up'!S254)</f>
        <v/>
      </c>
      <c r="T254" s="178" t="str">
        <f>IF('DATA - Follow-Up'!T254="Less than 0.5km",1,IF('DATA - Follow-Up'!T254="0.51 to 1.59km",2,IF('DATA - Follow-Up'!T254="1.6 to 3km",3,IF('DATA - Follow-Up'!T254="Over 3km",4,""))))</f>
        <v/>
      </c>
      <c r="U254" s="178" t="str">
        <f>IF('DATA - Follow-Up'!U254="STRONGLY AGREE",1,IF('DATA - Follow-Up'!U254="AGREE",2,IF('DATA - Follow-Up'!U254="DISAGREE",3,IF('DATA - Follow-Up'!U254="STRONGLY DISAGREE",4,""))))</f>
        <v/>
      </c>
      <c r="V254" s="178" t="str">
        <f>IF('DATA - Follow-Up'!V254="Yes",1,IF('DATA - Follow-Up'!V254="No",2,""))</f>
        <v/>
      </c>
      <c r="W254" s="178"/>
      <c r="X254" s="178"/>
      <c r="Y254" s="178"/>
      <c r="Z254" s="178"/>
      <c r="AA254" s="178"/>
      <c r="AB254" s="178"/>
      <c r="AC254" s="178"/>
      <c r="AD254" s="178"/>
      <c r="AE254" s="178"/>
      <c r="AF254" s="178"/>
      <c r="AG254" s="178"/>
      <c r="AH254" s="178"/>
      <c r="AI254" s="178"/>
      <c r="AJ254" s="178"/>
      <c r="AK254" s="178"/>
      <c r="AL254" s="178"/>
      <c r="AM254" s="178"/>
      <c r="AN254" s="178"/>
      <c r="AO254" s="178"/>
      <c r="AP254" s="178"/>
      <c r="AQ254" s="178"/>
      <c r="AR254" s="178" t="str">
        <f>IF('DATA - Follow-Up'!AR254="Relaxed",1,IF('DATA - Follow-Up'!AR254="Rushed",2,IF('DATA - Follow-Up'!AR254="Happy",3,IF('DATA - Follow-Up'!AR254="Tired",4,""))))</f>
        <v/>
      </c>
      <c r="AS254" s="178" t="str">
        <f>IF('DATA - Follow-Up'!AS254="Relaxed",1,IF('DATA - Follow-Up'!AS254="Rushed",2,IF('DATA - Follow-Up'!AS254="Happy",3,IF('DATA - Follow-Up'!AS254="Tired",4,""))))</f>
        <v/>
      </c>
      <c r="AT254" s="178" t="str">
        <f>IF('DATA - Follow-Up'!AT254="less driving",1,IF('DATA - Follow-Up'!AT254="less driving (e.g. more carpooling, walking, cycling, taking public transit, etc.)",1,IF('DATA - Follow-Up'!AT254="not changed",2,IF('DATA - Follow-Up'!AT254="no changed",2,IF('DATA - Follow-Up'!AT254="more driving",3, "")))))</f>
        <v/>
      </c>
      <c r="AU254" s="275"/>
      <c r="AV254" s="275"/>
      <c r="AW254" s="275"/>
      <c r="AX254" s="275"/>
      <c r="AY254" s="275"/>
      <c r="AZ254" s="178" t="str">
        <f>IF('DATA - Follow-Up'!AZ254="less driving",1,IF('DATA - Follow-Up'!AZ254="less driving (e.g. more carpooling, walking, cycling, taking public transit, etc.)",1,IF('DATA - Follow-Up'!AZ254="not changed",2,IF('DATA - Follow-Up'!AZ254="more driving",3,""))))</f>
        <v/>
      </c>
      <c r="BA254" s="178"/>
      <c r="BB254" s="178"/>
      <c r="BC254" s="178"/>
      <c r="BD254" s="178"/>
      <c r="BE254" s="178"/>
      <c r="BF254" s="178" t="str">
        <f>IF('DATA - Follow-Up'!BF254="decreased",1,IF('DATA - Follow-Up'!BF254="not changed",2,IF('DATA - Follow-Up'!BF254="increased",3, "")))</f>
        <v/>
      </c>
      <c r="BG254" s="178"/>
      <c r="BH254" s="178"/>
      <c r="BI254" s="178"/>
      <c r="BJ254" s="178"/>
      <c r="BK254" s="178"/>
      <c r="BL254" s="178"/>
      <c r="BM254" s="178"/>
      <c r="BN254" s="178"/>
      <c r="BO254" s="178"/>
      <c r="BP254" s="178"/>
      <c r="BQ254" s="312" t="str">
        <f>IF('DATA - Follow-Up'!BQ254="Yes",1,IF('DATA - Follow-Up'!BQ254="No",2, ""))</f>
        <v/>
      </c>
      <c r="BR254" s="273"/>
      <c r="BS254" s="180"/>
      <c r="BT254" s="180"/>
    </row>
    <row r="255" spans="1:72" s="132" customFormat="1" ht="15" x14ac:dyDescent="0.3">
      <c r="A255" s="148"/>
      <c r="B255" s="149"/>
      <c r="C255" s="236" t="str">
        <f t="shared" si="3"/>
        <v/>
      </c>
      <c r="D255" s="178" t="str">
        <f>IF('DATA - Follow-Up'!D255="","",'DATA - Follow-Up'!D255)</f>
        <v/>
      </c>
      <c r="E255" s="178" t="str">
        <f>IF('DATA - Follow-Up'!E255="","",'DATA - Follow-Up'!E255)</f>
        <v/>
      </c>
      <c r="F255" s="178" t="str">
        <f>IF('DATA - Follow-Up'!F255="","",'DATA - Follow-Up'!F255)</f>
        <v/>
      </c>
      <c r="G255" s="178" t="str">
        <f>IF('DATA - Follow-Up'!G255="Yes",1,IF('DATA - Follow-Up'!G255="No",2,IF('DATA - Follow-Up'!G255="Not Sure",3, "")))</f>
        <v/>
      </c>
      <c r="H255" s="178" t="str">
        <f>IF('DATA - Follow-Up'!H255="","",INDEX(Codes,MATCH('DATA - Follow-Up'!H255,Modes,0)))</f>
        <v/>
      </c>
      <c r="I255" s="275"/>
      <c r="J255" s="178" t="str">
        <f>IF('DATA - Follow-Up'!J255="","",INDEX(Codes,MATCH('DATA - Follow-Up'!J255,Modes,0)))</f>
        <v/>
      </c>
      <c r="K255" s="178"/>
      <c r="L255" s="178" t="str">
        <f>IF('DATA - Follow-Up'!L255=0,"",IF('DATA - Follow-Up'!L255="","",'DATA - Follow-Up'!L255))</f>
        <v/>
      </c>
      <c r="M255" s="178" t="str">
        <f>IF('DATA - Follow-Up'!M255="Yes",1,IF('DATA - Follow-Up'!M255="No",2, ""))</f>
        <v/>
      </c>
      <c r="N255" s="178" t="str">
        <f>IF('DATA - Follow-Up'!N255="Yes",1,IF('DATA - Follow-Up'!N255="No",2,""))</f>
        <v/>
      </c>
      <c r="O255" s="178" t="str">
        <f>IF('DATA - Follow-Up'!O255="Relaxed",1,IF('DATA - Follow-Up'!O255="Rushed",2,IF('DATA - Follow-Up'!O255="Happy",3,IF('DATA - Follow-Up'!O255="Frustrated",4,IF('DATA - Follow-Up'!O255="Other (please specify)",5,IF('DATA - Follow-Up'!O255="Other",5,""))))))</f>
        <v/>
      </c>
      <c r="P255" s="178"/>
      <c r="Q255" s="178" t="str">
        <f>IF('DATA - Follow-Up'!Q255="","",'DATA - Follow-Up'!Q255)</f>
        <v/>
      </c>
      <c r="R255" s="178" t="str">
        <f>IF('DATA - Follow-Up'!R255="Boy",1,IF('DATA - Follow-Up'!R255="Girl",2, ""))</f>
        <v/>
      </c>
      <c r="S255" s="178" t="str">
        <f>IF('DATA - Follow-Up'!Q255="","", 'DATA - Follow-Up'!S255)</f>
        <v/>
      </c>
      <c r="T255" s="178" t="str">
        <f>IF('DATA - Follow-Up'!T255="Less than 0.5km",1,IF('DATA - Follow-Up'!T255="0.51 to 1.59km",2,IF('DATA - Follow-Up'!T255="1.6 to 3km",3,IF('DATA - Follow-Up'!T255="Over 3km",4,""))))</f>
        <v/>
      </c>
      <c r="U255" s="178" t="str">
        <f>IF('DATA - Follow-Up'!U255="STRONGLY AGREE",1,IF('DATA - Follow-Up'!U255="AGREE",2,IF('DATA - Follow-Up'!U255="DISAGREE",3,IF('DATA - Follow-Up'!U255="STRONGLY DISAGREE",4,""))))</f>
        <v/>
      </c>
      <c r="V255" s="178" t="str">
        <f>IF('DATA - Follow-Up'!V255="Yes",1,IF('DATA - Follow-Up'!V255="No",2,""))</f>
        <v/>
      </c>
      <c r="W255" s="178"/>
      <c r="X255" s="178"/>
      <c r="Y255" s="178"/>
      <c r="Z255" s="178"/>
      <c r="AA255" s="178"/>
      <c r="AB255" s="178"/>
      <c r="AC255" s="178"/>
      <c r="AD255" s="178"/>
      <c r="AE255" s="178"/>
      <c r="AF255" s="178"/>
      <c r="AG255" s="178"/>
      <c r="AH255" s="178"/>
      <c r="AI255" s="178"/>
      <c r="AJ255" s="178"/>
      <c r="AK255" s="178"/>
      <c r="AL255" s="178"/>
      <c r="AM255" s="178"/>
      <c r="AN255" s="178"/>
      <c r="AO255" s="178"/>
      <c r="AP255" s="178"/>
      <c r="AQ255" s="178"/>
      <c r="AR255" s="178" t="str">
        <f>IF('DATA - Follow-Up'!AR255="Relaxed",1,IF('DATA - Follow-Up'!AR255="Rushed",2,IF('DATA - Follow-Up'!AR255="Happy",3,IF('DATA - Follow-Up'!AR255="Tired",4,""))))</f>
        <v/>
      </c>
      <c r="AS255" s="178" t="str">
        <f>IF('DATA - Follow-Up'!AS255="Relaxed",1,IF('DATA - Follow-Up'!AS255="Rushed",2,IF('DATA - Follow-Up'!AS255="Happy",3,IF('DATA - Follow-Up'!AS255="Tired",4,""))))</f>
        <v/>
      </c>
      <c r="AT255" s="178" t="str">
        <f>IF('DATA - Follow-Up'!AT255="less driving",1,IF('DATA - Follow-Up'!AT255="less driving (e.g. more carpooling, walking, cycling, taking public transit, etc.)",1,IF('DATA - Follow-Up'!AT255="not changed",2,IF('DATA - Follow-Up'!AT255="no changed",2,IF('DATA - Follow-Up'!AT255="more driving",3, "")))))</f>
        <v/>
      </c>
      <c r="AU255" s="275"/>
      <c r="AV255" s="275"/>
      <c r="AW255" s="275"/>
      <c r="AX255" s="275"/>
      <c r="AY255" s="275"/>
      <c r="AZ255" s="178" t="str">
        <f>IF('DATA - Follow-Up'!AZ255="less driving",1,IF('DATA - Follow-Up'!AZ255="less driving (e.g. more carpooling, walking, cycling, taking public transit, etc.)",1,IF('DATA - Follow-Up'!AZ255="not changed",2,IF('DATA - Follow-Up'!AZ255="more driving",3,""))))</f>
        <v/>
      </c>
      <c r="BA255" s="178"/>
      <c r="BB255" s="178"/>
      <c r="BC255" s="178"/>
      <c r="BD255" s="178"/>
      <c r="BE255" s="178"/>
      <c r="BF255" s="178" t="str">
        <f>IF('DATA - Follow-Up'!BF255="decreased",1,IF('DATA - Follow-Up'!BF255="not changed",2,IF('DATA - Follow-Up'!BF255="increased",3, "")))</f>
        <v/>
      </c>
      <c r="BG255" s="178"/>
      <c r="BH255" s="178"/>
      <c r="BI255" s="178"/>
      <c r="BJ255" s="178"/>
      <c r="BK255" s="178"/>
      <c r="BL255" s="178"/>
      <c r="BM255" s="178"/>
      <c r="BN255" s="178"/>
      <c r="BO255" s="178"/>
      <c r="BP255" s="178"/>
      <c r="BQ255" s="312" t="str">
        <f>IF('DATA - Follow-Up'!BQ255="Yes",1,IF('DATA - Follow-Up'!BQ255="No",2, ""))</f>
        <v/>
      </c>
      <c r="BR255" s="273"/>
      <c r="BS255" s="180"/>
      <c r="BT255" s="180"/>
    </row>
    <row r="256" spans="1:72" s="132" customFormat="1" ht="15" x14ac:dyDescent="0.3">
      <c r="A256" s="148"/>
      <c r="B256" s="149"/>
      <c r="C256" s="236" t="str">
        <f t="shared" si="3"/>
        <v/>
      </c>
      <c r="D256" s="178" t="str">
        <f>IF('DATA - Follow-Up'!D256="","",'DATA - Follow-Up'!D256)</f>
        <v/>
      </c>
      <c r="E256" s="178" t="str">
        <f>IF('DATA - Follow-Up'!E256="","",'DATA - Follow-Up'!E256)</f>
        <v/>
      </c>
      <c r="F256" s="178" t="str">
        <f>IF('DATA - Follow-Up'!F256="","",'DATA - Follow-Up'!F256)</f>
        <v/>
      </c>
      <c r="G256" s="178" t="str">
        <f>IF('DATA - Follow-Up'!G256="Yes",1,IF('DATA - Follow-Up'!G256="No",2,IF('DATA - Follow-Up'!G256="Not Sure",3, "")))</f>
        <v/>
      </c>
      <c r="H256" s="178" t="str">
        <f>IF('DATA - Follow-Up'!H256="","",INDEX(Codes,MATCH('DATA - Follow-Up'!H256,Modes,0)))</f>
        <v/>
      </c>
      <c r="I256" s="275"/>
      <c r="J256" s="178" t="str">
        <f>IF('DATA - Follow-Up'!J256="","",INDEX(Codes,MATCH('DATA - Follow-Up'!J256,Modes,0)))</f>
        <v/>
      </c>
      <c r="K256" s="178"/>
      <c r="L256" s="178" t="str">
        <f>IF('DATA - Follow-Up'!L256=0,"",IF('DATA - Follow-Up'!L256="","",'DATA - Follow-Up'!L256))</f>
        <v/>
      </c>
      <c r="M256" s="178" t="str">
        <f>IF('DATA - Follow-Up'!M256="Yes",1,IF('DATA - Follow-Up'!M256="No",2, ""))</f>
        <v/>
      </c>
      <c r="N256" s="178" t="str">
        <f>IF('DATA - Follow-Up'!N256="Yes",1,IF('DATA - Follow-Up'!N256="No",2,""))</f>
        <v/>
      </c>
      <c r="O256" s="178" t="str">
        <f>IF('DATA - Follow-Up'!O256="Relaxed",1,IF('DATA - Follow-Up'!O256="Rushed",2,IF('DATA - Follow-Up'!O256="Happy",3,IF('DATA - Follow-Up'!O256="Frustrated",4,IF('DATA - Follow-Up'!O256="Other (please specify)",5,IF('DATA - Follow-Up'!O256="Other",5,""))))))</f>
        <v/>
      </c>
      <c r="P256" s="178"/>
      <c r="Q256" s="178" t="str">
        <f>IF('DATA - Follow-Up'!Q256="","",'DATA - Follow-Up'!Q256)</f>
        <v/>
      </c>
      <c r="R256" s="178" t="str">
        <f>IF('DATA - Follow-Up'!R256="Boy",1,IF('DATA - Follow-Up'!R256="Girl",2, ""))</f>
        <v/>
      </c>
      <c r="S256" s="178" t="str">
        <f>IF('DATA - Follow-Up'!Q256="","", 'DATA - Follow-Up'!S256)</f>
        <v/>
      </c>
      <c r="T256" s="178" t="str">
        <f>IF('DATA - Follow-Up'!T256="Less than 0.5km",1,IF('DATA - Follow-Up'!T256="0.51 to 1.59km",2,IF('DATA - Follow-Up'!T256="1.6 to 3km",3,IF('DATA - Follow-Up'!T256="Over 3km",4,""))))</f>
        <v/>
      </c>
      <c r="U256" s="178" t="str">
        <f>IF('DATA - Follow-Up'!U256="STRONGLY AGREE",1,IF('DATA - Follow-Up'!U256="AGREE",2,IF('DATA - Follow-Up'!U256="DISAGREE",3,IF('DATA - Follow-Up'!U256="STRONGLY DISAGREE",4,""))))</f>
        <v/>
      </c>
      <c r="V256" s="178" t="str">
        <f>IF('DATA - Follow-Up'!V256="Yes",1,IF('DATA - Follow-Up'!V256="No",2,""))</f>
        <v/>
      </c>
      <c r="W256" s="178"/>
      <c r="X256" s="178"/>
      <c r="Y256" s="178"/>
      <c r="Z256" s="178"/>
      <c r="AA256" s="178"/>
      <c r="AB256" s="178"/>
      <c r="AC256" s="178"/>
      <c r="AD256" s="178"/>
      <c r="AE256" s="178"/>
      <c r="AF256" s="178"/>
      <c r="AG256" s="178"/>
      <c r="AH256" s="178"/>
      <c r="AI256" s="178"/>
      <c r="AJ256" s="178"/>
      <c r="AK256" s="178"/>
      <c r="AL256" s="178"/>
      <c r="AM256" s="178"/>
      <c r="AN256" s="178"/>
      <c r="AO256" s="178"/>
      <c r="AP256" s="178"/>
      <c r="AQ256" s="178"/>
      <c r="AR256" s="178" t="str">
        <f>IF('DATA - Follow-Up'!AR256="Relaxed",1,IF('DATA - Follow-Up'!AR256="Rushed",2,IF('DATA - Follow-Up'!AR256="Happy",3,IF('DATA - Follow-Up'!AR256="Tired",4,""))))</f>
        <v/>
      </c>
      <c r="AS256" s="178" t="str">
        <f>IF('DATA - Follow-Up'!AS256="Relaxed",1,IF('DATA - Follow-Up'!AS256="Rushed",2,IF('DATA - Follow-Up'!AS256="Happy",3,IF('DATA - Follow-Up'!AS256="Tired",4,""))))</f>
        <v/>
      </c>
      <c r="AT256" s="178" t="str">
        <f>IF('DATA - Follow-Up'!AT256="less driving",1,IF('DATA - Follow-Up'!AT256="less driving (e.g. more carpooling, walking, cycling, taking public transit, etc.)",1,IF('DATA - Follow-Up'!AT256="not changed",2,IF('DATA - Follow-Up'!AT256="no changed",2,IF('DATA - Follow-Up'!AT256="more driving",3, "")))))</f>
        <v/>
      </c>
      <c r="AU256" s="275"/>
      <c r="AV256" s="275"/>
      <c r="AW256" s="275"/>
      <c r="AX256" s="275"/>
      <c r="AY256" s="275"/>
      <c r="AZ256" s="178" t="str">
        <f>IF('DATA - Follow-Up'!AZ256="less driving",1,IF('DATA - Follow-Up'!AZ256="less driving (e.g. more carpooling, walking, cycling, taking public transit, etc.)",1,IF('DATA - Follow-Up'!AZ256="not changed",2,IF('DATA - Follow-Up'!AZ256="more driving",3,""))))</f>
        <v/>
      </c>
      <c r="BA256" s="178"/>
      <c r="BB256" s="178"/>
      <c r="BC256" s="178"/>
      <c r="BD256" s="178"/>
      <c r="BE256" s="178"/>
      <c r="BF256" s="178" t="str">
        <f>IF('DATA - Follow-Up'!BF256="decreased",1,IF('DATA - Follow-Up'!BF256="not changed",2,IF('DATA - Follow-Up'!BF256="increased",3, "")))</f>
        <v/>
      </c>
      <c r="BG256" s="178"/>
      <c r="BH256" s="178"/>
      <c r="BI256" s="178"/>
      <c r="BJ256" s="178"/>
      <c r="BK256" s="178"/>
      <c r="BL256" s="178"/>
      <c r="BM256" s="178"/>
      <c r="BN256" s="178"/>
      <c r="BO256" s="178"/>
      <c r="BP256" s="178"/>
      <c r="BQ256" s="312" t="str">
        <f>IF('DATA - Follow-Up'!BQ256="Yes",1,IF('DATA - Follow-Up'!BQ256="No",2, ""))</f>
        <v/>
      </c>
      <c r="BR256" s="273"/>
      <c r="BS256" s="180"/>
      <c r="BT256" s="180"/>
    </row>
    <row r="257" spans="1:72" s="132" customFormat="1" ht="15" x14ac:dyDescent="0.3">
      <c r="A257" s="148"/>
      <c r="B257" s="149"/>
      <c r="C257" s="236" t="str">
        <f t="shared" si="3"/>
        <v/>
      </c>
      <c r="D257" s="178" t="str">
        <f>IF('DATA - Follow-Up'!D257="","",'DATA - Follow-Up'!D257)</f>
        <v/>
      </c>
      <c r="E257" s="178" t="str">
        <f>IF('DATA - Follow-Up'!E257="","",'DATA - Follow-Up'!E257)</f>
        <v/>
      </c>
      <c r="F257" s="178" t="str">
        <f>IF('DATA - Follow-Up'!F257="","",'DATA - Follow-Up'!F257)</f>
        <v/>
      </c>
      <c r="G257" s="178" t="str">
        <f>IF('DATA - Follow-Up'!G257="Yes",1,IF('DATA - Follow-Up'!G257="No",2,IF('DATA - Follow-Up'!G257="Not Sure",3, "")))</f>
        <v/>
      </c>
      <c r="H257" s="178" t="str">
        <f>IF('DATA - Follow-Up'!H257="","",INDEX(Codes,MATCH('DATA - Follow-Up'!H257,Modes,0)))</f>
        <v/>
      </c>
      <c r="I257" s="275"/>
      <c r="J257" s="178" t="str">
        <f>IF('DATA - Follow-Up'!J257="","",INDEX(Codes,MATCH('DATA - Follow-Up'!J257,Modes,0)))</f>
        <v/>
      </c>
      <c r="K257" s="178"/>
      <c r="L257" s="178" t="str">
        <f>IF('DATA - Follow-Up'!L257=0,"",IF('DATA - Follow-Up'!L257="","",'DATA - Follow-Up'!L257))</f>
        <v/>
      </c>
      <c r="M257" s="178" t="str">
        <f>IF('DATA - Follow-Up'!M257="Yes",1,IF('DATA - Follow-Up'!M257="No",2, ""))</f>
        <v/>
      </c>
      <c r="N257" s="178" t="str">
        <f>IF('DATA - Follow-Up'!N257="Yes",1,IF('DATA - Follow-Up'!N257="No",2,""))</f>
        <v/>
      </c>
      <c r="O257" s="178" t="str">
        <f>IF('DATA - Follow-Up'!O257="Relaxed",1,IF('DATA - Follow-Up'!O257="Rushed",2,IF('DATA - Follow-Up'!O257="Happy",3,IF('DATA - Follow-Up'!O257="Frustrated",4,IF('DATA - Follow-Up'!O257="Other (please specify)",5,IF('DATA - Follow-Up'!O257="Other",5,""))))))</f>
        <v/>
      </c>
      <c r="P257" s="178"/>
      <c r="Q257" s="178" t="str">
        <f>IF('DATA - Follow-Up'!Q257="","",'DATA - Follow-Up'!Q257)</f>
        <v/>
      </c>
      <c r="R257" s="178" t="str">
        <f>IF('DATA - Follow-Up'!R257="Boy",1,IF('DATA - Follow-Up'!R257="Girl",2, ""))</f>
        <v/>
      </c>
      <c r="S257" s="178" t="str">
        <f>IF('DATA - Follow-Up'!Q257="","", 'DATA - Follow-Up'!S257)</f>
        <v/>
      </c>
      <c r="T257" s="178" t="str">
        <f>IF('DATA - Follow-Up'!T257="Less than 0.5km",1,IF('DATA - Follow-Up'!T257="0.51 to 1.59km",2,IF('DATA - Follow-Up'!T257="1.6 to 3km",3,IF('DATA - Follow-Up'!T257="Over 3km",4,""))))</f>
        <v/>
      </c>
      <c r="U257" s="178" t="str">
        <f>IF('DATA - Follow-Up'!U257="STRONGLY AGREE",1,IF('DATA - Follow-Up'!U257="AGREE",2,IF('DATA - Follow-Up'!U257="DISAGREE",3,IF('DATA - Follow-Up'!U257="STRONGLY DISAGREE",4,""))))</f>
        <v/>
      </c>
      <c r="V257" s="178" t="str">
        <f>IF('DATA - Follow-Up'!V257="Yes",1,IF('DATA - Follow-Up'!V257="No",2,""))</f>
        <v/>
      </c>
      <c r="W257" s="178"/>
      <c r="X257" s="178"/>
      <c r="Y257" s="178"/>
      <c r="Z257" s="178"/>
      <c r="AA257" s="178"/>
      <c r="AB257" s="178"/>
      <c r="AC257" s="178"/>
      <c r="AD257" s="178"/>
      <c r="AE257" s="178"/>
      <c r="AF257" s="178"/>
      <c r="AG257" s="178"/>
      <c r="AH257" s="178"/>
      <c r="AI257" s="178"/>
      <c r="AJ257" s="178"/>
      <c r="AK257" s="178"/>
      <c r="AL257" s="178"/>
      <c r="AM257" s="178"/>
      <c r="AN257" s="178"/>
      <c r="AO257" s="178"/>
      <c r="AP257" s="178"/>
      <c r="AQ257" s="178"/>
      <c r="AR257" s="178" t="str">
        <f>IF('DATA - Follow-Up'!AR257="Relaxed",1,IF('DATA - Follow-Up'!AR257="Rushed",2,IF('DATA - Follow-Up'!AR257="Happy",3,IF('DATA - Follow-Up'!AR257="Tired",4,""))))</f>
        <v/>
      </c>
      <c r="AS257" s="178" t="str">
        <f>IF('DATA - Follow-Up'!AS257="Relaxed",1,IF('DATA - Follow-Up'!AS257="Rushed",2,IF('DATA - Follow-Up'!AS257="Happy",3,IF('DATA - Follow-Up'!AS257="Tired",4,""))))</f>
        <v/>
      </c>
      <c r="AT257" s="178" t="str">
        <f>IF('DATA - Follow-Up'!AT257="less driving",1,IF('DATA - Follow-Up'!AT257="less driving (e.g. more carpooling, walking, cycling, taking public transit, etc.)",1,IF('DATA - Follow-Up'!AT257="not changed",2,IF('DATA - Follow-Up'!AT257="no changed",2,IF('DATA - Follow-Up'!AT257="more driving",3, "")))))</f>
        <v/>
      </c>
      <c r="AU257" s="275"/>
      <c r="AV257" s="275"/>
      <c r="AW257" s="275"/>
      <c r="AX257" s="275"/>
      <c r="AY257" s="275"/>
      <c r="AZ257" s="178" t="str">
        <f>IF('DATA - Follow-Up'!AZ257="less driving",1,IF('DATA - Follow-Up'!AZ257="less driving (e.g. more carpooling, walking, cycling, taking public transit, etc.)",1,IF('DATA - Follow-Up'!AZ257="not changed",2,IF('DATA - Follow-Up'!AZ257="more driving",3,""))))</f>
        <v/>
      </c>
      <c r="BA257" s="178"/>
      <c r="BB257" s="178"/>
      <c r="BC257" s="178"/>
      <c r="BD257" s="178"/>
      <c r="BE257" s="178"/>
      <c r="BF257" s="178" t="str">
        <f>IF('DATA - Follow-Up'!BF257="decreased",1,IF('DATA - Follow-Up'!BF257="not changed",2,IF('DATA - Follow-Up'!BF257="increased",3, "")))</f>
        <v/>
      </c>
      <c r="BG257" s="178"/>
      <c r="BH257" s="178"/>
      <c r="BI257" s="178"/>
      <c r="BJ257" s="178"/>
      <c r="BK257" s="178"/>
      <c r="BL257" s="178"/>
      <c r="BM257" s="178"/>
      <c r="BN257" s="178"/>
      <c r="BO257" s="178"/>
      <c r="BP257" s="178"/>
      <c r="BQ257" s="312" t="str">
        <f>IF('DATA - Follow-Up'!BQ257="Yes",1,IF('DATA - Follow-Up'!BQ257="No",2, ""))</f>
        <v/>
      </c>
      <c r="BR257" s="273"/>
      <c r="BS257" s="180"/>
      <c r="BT257" s="180"/>
    </row>
    <row r="258" spans="1:72" s="132" customFormat="1" ht="15" x14ac:dyDescent="0.3">
      <c r="A258" s="148"/>
      <c r="B258" s="149"/>
      <c r="C258" s="236" t="str">
        <f t="shared" si="3"/>
        <v/>
      </c>
      <c r="D258" s="178" t="str">
        <f>IF('DATA - Follow-Up'!D258="","",'DATA - Follow-Up'!D258)</f>
        <v/>
      </c>
      <c r="E258" s="178" t="str">
        <f>IF('DATA - Follow-Up'!E258="","",'DATA - Follow-Up'!E258)</f>
        <v/>
      </c>
      <c r="F258" s="178" t="str">
        <f>IF('DATA - Follow-Up'!F258="","",'DATA - Follow-Up'!F258)</f>
        <v/>
      </c>
      <c r="G258" s="178" t="str">
        <f>IF('DATA - Follow-Up'!G258="Yes",1,IF('DATA - Follow-Up'!G258="No",2,IF('DATA - Follow-Up'!G258="Not Sure",3, "")))</f>
        <v/>
      </c>
      <c r="H258" s="178" t="str">
        <f>IF('DATA - Follow-Up'!H258="","",INDEX(Codes,MATCH('DATA - Follow-Up'!H258,Modes,0)))</f>
        <v/>
      </c>
      <c r="I258" s="275"/>
      <c r="J258" s="178" t="str">
        <f>IF('DATA - Follow-Up'!J258="","",INDEX(Codes,MATCH('DATA - Follow-Up'!J258,Modes,0)))</f>
        <v/>
      </c>
      <c r="K258" s="178"/>
      <c r="L258" s="178" t="str">
        <f>IF('DATA - Follow-Up'!L258=0,"",IF('DATA - Follow-Up'!L258="","",'DATA - Follow-Up'!L258))</f>
        <v/>
      </c>
      <c r="M258" s="178" t="str">
        <f>IF('DATA - Follow-Up'!M258="Yes",1,IF('DATA - Follow-Up'!M258="No",2, ""))</f>
        <v/>
      </c>
      <c r="N258" s="178" t="str">
        <f>IF('DATA - Follow-Up'!N258="Yes",1,IF('DATA - Follow-Up'!N258="No",2,""))</f>
        <v/>
      </c>
      <c r="O258" s="178" t="str">
        <f>IF('DATA - Follow-Up'!O258="Relaxed",1,IF('DATA - Follow-Up'!O258="Rushed",2,IF('DATA - Follow-Up'!O258="Happy",3,IF('DATA - Follow-Up'!O258="Frustrated",4,IF('DATA - Follow-Up'!O258="Other (please specify)",5,IF('DATA - Follow-Up'!O258="Other",5,""))))))</f>
        <v/>
      </c>
      <c r="P258" s="178"/>
      <c r="Q258" s="178" t="str">
        <f>IF('DATA - Follow-Up'!Q258="","",'DATA - Follow-Up'!Q258)</f>
        <v/>
      </c>
      <c r="R258" s="178" t="str">
        <f>IF('DATA - Follow-Up'!R258="Boy",1,IF('DATA - Follow-Up'!R258="Girl",2, ""))</f>
        <v/>
      </c>
      <c r="S258" s="178" t="str">
        <f>IF('DATA - Follow-Up'!Q258="","", 'DATA - Follow-Up'!S258)</f>
        <v/>
      </c>
      <c r="T258" s="178" t="str">
        <f>IF('DATA - Follow-Up'!T258="Less than 0.5km",1,IF('DATA - Follow-Up'!T258="0.51 to 1.59km",2,IF('DATA - Follow-Up'!T258="1.6 to 3km",3,IF('DATA - Follow-Up'!T258="Over 3km",4,""))))</f>
        <v/>
      </c>
      <c r="U258" s="178" t="str">
        <f>IF('DATA - Follow-Up'!U258="STRONGLY AGREE",1,IF('DATA - Follow-Up'!U258="AGREE",2,IF('DATA - Follow-Up'!U258="DISAGREE",3,IF('DATA - Follow-Up'!U258="STRONGLY DISAGREE",4,""))))</f>
        <v/>
      </c>
      <c r="V258" s="178" t="str">
        <f>IF('DATA - Follow-Up'!V258="Yes",1,IF('DATA - Follow-Up'!V258="No",2,""))</f>
        <v/>
      </c>
      <c r="W258" s="178"/>
      <c r="X258" s="178"/>
      <c r="Y258" s="178"/>
      <c r="Z258" s="178"/>
      <c r="AA258" s="178"/>
      <c r="AB258" s="178"/>
      <c r="AC258" s="178"/>
      <c r="AD258" s="178"/>
      <c r="AE258" s="178"/>
      <c r="AF258" s="178"/>
      <c r="AG258" s="178"/>
      <c r="AH258" s="178"/>
      <c r="AI258" s="178"/>
      <c r="AJ258" s="178"/>
      <c r="AK258" s="178"/>
      <c r="AL258" s="178"/>
      <c r="AM258" s="178"/>
      <c r="AN258" s="178"/>
      <c r="AO258" s="178"/>
      <c r="AP258" s="178"/>
      <c r="AQ258" s="178"/>
      <c r="AR258" s="178" t="str">
        <f>IF('DATA - Follow-Up'!AR258="Relaxed",1,IF('DATA - Follow-Up'!AR258="Rushed",2,IF('DATA - Follow-Up'!AR258="Happy",3,IF('DATA - Follow-Up'!AR258="Tired",4,""))))</f>
        <v/>
      </c>
      <c r="AS258" s="178" t="str">
        <f>IF('DATA - Follow-Up'!AS258="Relaxed",1,IF('DATA - Follow-Up'!AS258="Rushed",2,IF('DATA - Follow-Up'!AS258="Happy",3,IF('DATA - Follow-Up'!AS258="Tired",4,""))))</f>
        <v/>
      </c>
      <c r="AT258" s="178" t="str">
        <f>IF('DATA - Follow-Up'!AT258="less driving",1,IF('DATA - Follow-Up'!AT258="less driving (e.g. more carpooling, walking, cycling, taking public transit, etc.)",1,IF('DATA - Follow-Up'!AT258="not changed",2,IF('DATA - Follow-Up'!AT258="no changed",2,IF('DATA - Follow-Up'!AT258="more driving",3, "")))))</f>
        <v/>
      </c>
      <c r="AU258" s="275"/>
      <c r="AV258" s="275"/>
      <c r="AW258" s="275"/>
      <c r="AX258" s="275"/>
      <c r="AY258" s="275"/>
      <c r="AZ258" s="178" t="str">
        <f>IF('DATA - Follow-Up'!AZ258="less driving",1,IF('DATA - Follow-Up'!AZ258="less driving (e.g. more carpooling, walking, cycling, taking public transit, etc.)",1,IF('DATA - Follow-Up'!AZ258="not changed",2,IF('DATA - Follow-Up'!AZ258="more driving",3,""))))</f>
        <v/>
      </c>
      <c r="BA258" s="178"/>
      <c r="BB258" s="178"/>
      <c r="BC258" s="178"/>
      <c r="BD258" s="178"/>
      <c r="BE258" s="178"/>
      <c r="BF258" s="178" t="str">
        <f>IF('DATA - Follow-Up'!BF258="decreased",1,IF('DATA - Follow-Up'!BF258="not changed",2,IF('DATA - Follow-Up'!BF258="increased",3, "")))</f>
        <v/>
      </c>
      <c r="BG258" s="178"/>
      <c r="BH258" s="178"/>
      <c r="BI258" s="178"/>
      <c r="BJ258" s="178"/>
      <c r="BK258" s="178"/>
      <c r="BL258" s="178"/>
      <c r="BM258" s="178"/>
      <c r="BN258" s="178"/>
      <c r="BO258" s="178"/>
      <c r="BP258" s="178"/>
      <c r="BQ258" s="312" t="str">
        <f>IF('DATA - Follow-Up'!BQ258="Yes",1,IF('DATA - Follow-Up'!BQ258="No",2, ""))</f>
        <v/>
      </c>
      <c r="BR258" s="273"/>
      <c r="BS258" s="180"/>
      <c r="BT258" s="180"/>
    </row>
    <row r="259" spans="1:72" s="132" customFormat="1" ht="15" x14ac:dyDescent="0.3">
      <c r="A259" s="148"/>
      <c r="B259" s="149"/>
      <c r="C259" s="236" t="str">
        <f t="shared" si="3"/>
        <v/>
      </c>
      <c r="D259" s="178" t="str">
        <f>IF('DATA - Follow-Up'!D259="","",'DATA - Follow-Up'!D259)</f>
        <v/>
      </c>
      <c r="E259" s="178" t="str">
        <f>IF('DATA - Follow-Up'!E259="","",'DATA - Follow-Up'!E259)</f>
        <v/>
      </c>
      <c r="F259" s="178" t="str">
        <f>IF('DATA - Follow-Up'!F259="","",'DATA - Follow-Up'!F259)</f>
        <v/>
      </c>
      <c r="G259" s="178" t="str">
        <f>IF('DATA - Follow-Up'!G259="Yes",1,IF('DATA - Follow-Up'!G259="No",2,IF('DATA - Follow-Up'!G259="Not Sure",3, "")))</f>
        <v/>
      </c>
      <c r="H259" s="178" t="str">
        <f>IF('DATA - Follow-Up'!H259="","",INDEX(Codes,MATCH('DATA - Follow-Up'!H259,Modes,0)))</f>
        <v/>
      </c>
      <c r="I259" s="275"/>
      <c r="J259" s="178" t="str">
        <f>IF('DATA - Follow-Up'!J259="","",INDEX(Codes,MATCH('DATA - Follow-Up'!J259,Modes,0)))</f>
        <v/>
      </c>
      <c r="K259" s="178"/>
      <c r="L259" s="178" t="str">
        <f>IF('DATA - Follow-Up'!L259=0,"",IF('DATA - Follow-Up'!L259="","",'DATA - Follow-Up'!L259))</f>
        <v/>
      </c>
      <c r="M259" s="178" t="str">
        <f>IF('DATA - Follow-Up'!M259="Yes",1,IF('DATA - Follow-Up'!M259="No",2, ""))</f>
        <v/>
      </c>
      <c r="N259" s="178" t="str">
        <f>IF('DATA - Follow-Up'!N259="Yes",1,IF('DATA - Follow-Up'!N259="No",2,""))</f>
        <v/>
      </c>
      <c r="O259" s="178" t="str">
        <f>IF('DATA - Follow-Up'!O259="Relaxed",1,IF('DATA - Follow-Up'!O259="Rushed",2,IF('DATA - Follow-Up'!O259="Happy",3,IF('DATA - Follow-Up'!O259="Frustrated",4,IF('DATA - Follow-Up'!O259="Other (please specify)",5,IF('DATA - Follow-Up'!O259="Other",5,""))))))</f>
        <v/>
      </c>
      <c r="P259" s="178"/>
      <c r="Q259" s="178" t="str">
        <f>IF('DATA - Follow-Up'!Q259="","",'DATA - Follow-Up'!Q259)</f>
        <v/>
      </c>
      <c r="R259" s="178" t="str">
        <f>IF('DATA - Follow-Up'!R259="Boy",1,IF('DATA - Follow-Up'!R259="Girl",2, ""))</f>
        <v/>
      </c>
      <c r="S259" s="178" t="str">
        <f>IF('DATA - Follow-Up'!Q259="","", 'DATA - Follow-Up'!S259)</f>
        <v/>
      </c>
      <c r="T259" s="178" t="str">
        <f>IF('DATA - Follow-Up'!T259="Less than 0.5km",1,IF('DATA - Follow-Up'!T259="0.51 to 1.59km",2,IF('DATA - Follow-Up'!T259="1.6 to 3km",3,IF('DATA - Follow-Up'!T259="Over 3km",4,""))))</f>
        <v/>
      </c>
      <c r="U259" s="178" t="str">
        <f>IF('DATA - Follow-Up'!U259="STRONGLY AGREE",1,IF('DATA - Follow-Up'!U259="AGREE",2,IF('DATA - Follow-Up'!U259="DISAGREE",3,IF('DATA - Follow-Up'!U259="STRONGLY DISAGREE",4,""))))</f>
        <v/>
      </c>
      <c r="V259" s="178" t="str">
        <f>IF('DATA - Follow-Up'!V259="Yes",1,IF('DATA - Follow-Up'!V259="No",2,""))</f>
        <v/>
      </c>
      <c r="W259" s="178"/>
      <c r="X259" s="178"/>
      <c r="Y259" s="178"/>
      <c r="Z259" s="178"/>
      <c r="AA259" s="178"/>
      <c r="AB259" s="178"/>
      <c r="AC259" s="178"/>
      <c r="AD259" s="178"/>
      <c r="AE259" s="178"/>
      <c r="AF259" s="178"/>
      <c r="AG259" s="178"/>
      <c r="AH259" s="178"/>
      <c r="AI259" s="178"/>
      <c r="AJ259" s="178"/>
      <c r="AK259" s="178"/>
      <c r="AL259" s="178"/>
      <c r="AM259" s="178"/>
      <c r="AN259" s="178"/>
      <c r="AO259" s="178"/>
      <c r="AP259" s="178"/>
      <c r="AQ259" s="178"/>
      <c r="AR259" s="178" t="str">
        <f>IF('DATA - Follow-Up'!AR259="Relaxed",1,IF('DATA - Follow-Up'!AR259="Rushed",2,IF('DATA - Follow-Up'!AR259="Happy",3,IF('DATA - Follow-Up'!AR259="Tired",4,""))))</f>
        <v/>
      </c>
      <c r="AS259" s="178" t="str">
        <f>IF('DATA - Follow-Up'!AS259="Relaxed",1,IF('DATA - Follow-Up'!AS259="Rushed",2,IF('DATA - Follow-Up'!AS259="Happy",3,IF('DATA - Follow-Up'!AS259="Tired",4,""))))</f>
        <v/>
      </c>
      <c r="AT259" s="178" t="str">
        <f>IF('DATA - Follow-Up'!AT259="less driving",1,IF('DATA - Follow-Up'!AT259="less driving (e.g. more carpooling, walking, cycling, taking public transit, etc.)",1,IF('DATA - Follow-Up'!AT259="not changed",2,IF('DATA - Follow-Up'!AT259="no changed",2,IF('DATA - Follow-Up'!AT259="more driving",3, "")))))</f>
        <v/>
      </c>
      <c r="AU259" s="275"/>
      <c r="AV259" s="275"/>
      <c r="AW259" s="275"/>
      <c r="AX259" s="275"/>
      <c r="AY259" s="275"/>
      <c r="AZ259" s="178" t="str">
        <f>IF('DATA - Follow-Up'!AZ259="less driving",1,IF('DATA - Follow-Up'!AZ259="less driving (e.g. more carpooling, walking, cycling, taking public transit, etc.)",1,IF('DATA - Follow-Up'!AZ259="not changed",2,IF('DATA - Follow-Up'!AZ259="more driving",3,""))))</f>
        <v/>
      </c>
      <c r="BA259" s="178"/>
      <c r="BB259" s="178"/>
      <c r="BC259" s="178"/>
      <c r="BD259" s="178"/>
      <c r="BE259" s="178"/>
      <c r="BF259" s="178" t="str">
        <f>IF('DATA - Follow-Up'!BF259="decreased",1,IF('DATA - Follow-Up'!BF259="not changed",2,IF('DATA - Follow-Up'!BF259="increased",3, "")))</f>
        <v/>
      </c>
      <c r="BG259" s="178"/>
      <c r="BH259" s="178"/>
      <c r="BI259" s="178"/>
      <c r="BJ259" s="178"/>
      <c r="BK259" s="178"/>
      <c r="BL259" s="178"/>
      <c r="BM259" s="178"/>
      <c r="BN259" s="178"/>
      <c r="BO259" s="178"/>
      <c r="BP259" s="178"/>
      <c r="BQ259" s="312" t="str">
        <f>IF('DATA - Follow-Up'!BQ259="Yes",1,IF('DATA - Follow-Up'!BQ259="No",2, ""))</f>
        <v/>
      </c>
      <c r="BR259" s="273"/>
      <c r="BS259" s="180"/>
      <c r="BT259" s="180"/>
    </row>
    <row r="260" spans="1:72" s="132" customFormat="1" ht="15" x14ac:dyDescent="0.3">
      <c r="A260" s="148"/>
      <c r="B260" s="149"/>
      <c r="C260" s="236" t="str">
        <f t="shared" si="3"/>
        <v/>
      </c>
      <c r="D260" s="178" t="str">
        <f>IF('DATA - Follow-Up'!D260="","",'DATA - Follow-Up'!D260)</f>
        <v/>
      </c>
      <c r="E260" s="178" t="str">
        <f>IF('DATA - Follow-Up'!E260="","",'DATA - Follow-Up'!E260)</f>
        <v/>
      </c>
      <c r="F260" s="178" t="str">
        <f>IF('DATA - Follow-Up'!F260="","",'DATA - Follow-Up'!F260)</f>
        <v/>
      </c>
      <c r="G260" s="178" t="str">
        <f>IF('DATA - Follow-Up'!G260="Yes",1,IF('DATA - Follow-Up'!G260="No",2,IF('DATA - Follow-Up'!G260="Not Sure",3, "")))</f>
        <v/>
      </c>
      <c r="H260" s="178" t="str">
        <f>IF('DATA - Follow-Up'!H260="","",INDEX(Codes,MATCH('DATA - Follow-Up'!H260,Modes,0)))</f>
        <v/>
      </c>
      <c r="I260" s="275"/>
      <c r="J260" s="178" t="str">
        <f>IF('DATA - Follow-Up'!J260="","",INDEX(Codes,MATCH('DATA - Follow-Up'!J260,Modes,0)))</f>
        <v/>
      </c>
      <c r="K260" s="178"/>
      <c r="L260" s="178" t="str">
        <f>IF('DATA - Follow-Up'!L260=0,"",IF('DATA - Follow-Up'!L260="","",'DATA - Follow-Up'!L260))</f>
        <v/>
      </c>
      <c r="M260" s="178" t="str">
        <f>IF('DATA - Follow-Up'!M260="Yes",1,IF('DATA - Follow-Up'!M260="No",2, ""))</f>
        <v/>
      </c>
      <c r="N260" s="178" t="str">
        <f>IF('DATA - Follow-Up'!N260="Yes",1,IF('DATA - Follow-Up'!N260="No",2,""))</f>
        <v/>
      </c>
      <c r="O260" s="178" t="str">
        <f>IF('DATA - Follow-Up'!O260="Relaxed",1,IF('DATA - Follow-Up'!O260="Rushed",2,IF('DATA - Follow-Up'!O260="Happy",3,IF('DATA - Follow-Up'!O260="Frustrated",4,IF('DATA - Follow-Up'!O260="Other (please specify)",5,IF('DATA - Follow-Up'!O260="Other",5,""))))))</f>
        <v/>
      </c>
      <c r="P260" s="178"/>
      <c r="Q260" s="178" t="str">
        <f>IF('DATA - Follow-Up'!Q260="","",'DATA - Follow-Up'!Q260)</f>
        <v/>
      </c>
      <c r="R260" s="178" t="str">
        <f>IF('DATA - Follow-Up'!R260="Boy",1,IF('DATA - Follow-Up'!R260="Girl",2, ""))</f>
        <v/>
      </c>
      <c r="S260" s="178" t="str">
        <f>IF('DATA - Follow-Up'!Q260="","", 'DATA - Follow-Up'!S260)</f>
        <v/>
      </c>
      <c r="T260" s="178" t="str">
        <f>IF('DATA - Follow-Up'!T260="Less than 0.5km",1,IF('DATA - Follow-Up'!T260="0.51 to 1.59km",2,IF('DATA - Follow-Up'!T260="1.6 to 3km",3,IF('DATA - Follow-Up'!T260="Over 3km",4,""))))</f>
        <v/>
      </c>
      <c r="U260" s="178" t="str">
        <f>IF('DATA - Follow-Up'!U260="STRONGLY AGREE",1,IF('DATA - Follow-Up'!U260="AGREE",2,IF('DATA - Follow-Up'!U260="DISAGREE",3,IF('DATA - Follow-Up'!U260="STRONGLY DISAGREE",4,""))))</f>
        <v/>
      </c>
      <c r="V260" s="178" t="str">
        <f>IF('DATA - Follow-Up'!V260="Yes",1,IF('DATA - Follow-Up'!V260="No",2,""))</f>
        <v/>
      </c>
      <c r="W260" s="178"/>
      <c r="X260" s="178"/>
      <c r="Y260" s="178"/>
      <c r="Z260" s="178"/>
      <c r="AA260" s="178"/>
      <c r="AB260" s="178"/>
      <c r="AC260" s="178"/>
      <c r="AD260" s="178"/>
      <c r="AE260" s="178"/>
      <c r="AF260" s="178"/>
      <c r="AG260" s="178"/>
      <c r="AH260" s="178"/>
      <c r="AI260" s="178"/>
      <c r="AJ260" s="178"/>
      <c r="AK260" s="178"/>
      <c r="AL260" s="178"/>
      <c r="AM260" s="178"/>
      <c r="AN260" s="178"/>
      <c r="AO260" s="178"/>
      <c r="AP260" s="178"/>
      <c r="AQ260" s="178"/>
      <c r="AR260" s="178" t="str">
        <f>IF('DATA - Follow-Up'!AR260="Relaxed",1,IF('DATA - Follow-Up'!AR260="Rushed",2,IF('DATA - Follow-Up'!AR260="Happy",3,IF('DATA - Follow-Up'!AR260="Tired",4,""))))</f>
        <v/>
      </c>
      <c r="AS260" s="178" t="str">
        <f>IF('DATA - Follow-Up'!AS260="Relaxed",1,IF('DATA - Follow-Up'!AS260="Rushed",2,IF('DATA - Follow-Up'!AS260="Happy",3,IF('DATA - Follow-Up'!AS260="Tired",4,""))))</f>
        <v/>
      </c>
      <c r="AT260" s="178" t="str">
        <f>IF('DATA - Follow-Up'!AT260="less driving",1,IF('DATA - Follow-Up'!AT260="less driving (e.g. more carpooling, walking, cycling, taking public transit, etc.)",1,IF('DATA - Follow-Up'!AT260="not changed",2,IF('DATA - Follow-Up'!AT260="no changed",2,IF('DATA - Follow-Up'!AT260="more driving",3, "")))))</f>
        <v/>
      </c>
      <c r="AU260" s="275"/>
      <c r="AV260" s="275"/>
      <c r="AW260" s="275"/>
      <c r="AX260" s="275"/>
      <c r="AY260" s="275"/>
      <c r="AZ260" s="178" t="str">
        <f>IF('DATA - Follow-Up'!AZ260="less driving",1,IF('DATA - Follow-Up'!AZ260="less driving (e.g. more carpooling, walking, cycling, taking public transit, etc.)",1,IF('DATA - Follow-Up'!AZ260="not changed",2,IF('DATA - Follow-Up'!AZ260="more driving",3,""))))</f>
        <v/>
      </c>
      <c r="BA260" s="178"/>
      <c r="BB260" s="178"/>
      <c r="BC260" s="178"/>
      <c r="BD260" s="178"/>
      <c r="BE260" s="178"/>
      <c r="BF260" s="178" t="str">
        <f>IF('DATA - Follow-Up'!BF260="decreased",1,IF('DATA - Follow-Up'!BF260="not changed",2,IF('DATA - Follow-Up'!BF260="increased",3, "")))</f>
        <v/>
      </c>
      <c r="BG260" s="178"/>
      <c r="BH260" s="178"/>
      <c r="BI260" s="178"/>
      <c r="BJ260" s="178"/>
      <c r="BK260" s="178"/>
      <c r="BL260" s="178"/>
      <c r="BM260" s="178"/>
      <c r="BN260" s="178"/>
      <c r="BO260" s="178"/>
      <c r="BP260" s="178"/>
      <c r="BQ260" s="312" t="str">
        <f>IF('DATA - Follow-Up'!BQ260="Yes",1,IF('DATA - Follow-Up'!BQ260="No",2, ""))</f>
        <v/>
      </c>
      <c r="BR260" s="273"/>
      <c r="BS260" s="180"/>
      <c r="BT260" s="180"/>
    </row>
    <row r="261" spans="1:72" s="132" customFormat="1" ht="15" x14ac:dyDescent="0.3">
      <c r="A261" s="148"/>
      <c r="B261" s="149"/>
      <c r="C261" s="236" t="str">
        <f t="shared" ref="C261:C324" si="4">IF(D261="","",C260+1)</f>
        <v/>
      </c>
      <c r="D261" s="178" t="str">
        <f>IF('DATA - Follow-Up'!D261="","",'DATA - Follow-Up'!D261)</f>
        <v/>
      </c>
      <c r="E261" s="178" t="str">
        <f>IF('DATA - Follow-Up'!E261="","",'DATA - Follow-Up'!E261)</f>
        <v/>
      </c>
      <c r="F261" s="178" t="str">
        <f>IF('DATA - Follow-Up'!F261="","",'DATA - Follow-Up'!F261)</f>
        <v/>
      </c>
      <c r="G261" s="178" t="str">
        <f>IF('DATA - Follow-Up'!G261="Yes",1,IF('DATA - Follow-Up'!G261="No",2,IF('DATA - Follow-Up'!G261="Not Sure",3, "")))</f>
        <v/>
      </c>
      <c r="H261" s="178" t="str">
        <f>IF('DATA - Follow-Up'!H261="","",INDEX(Codes,MATCH('DATA - Follow-Up'!H261,Modes,0)))</f>
        <v/>
      </c>
      <c r="I261" s="275"/>
      <c r="J261" s="178" t="str">
        <f>IF('DATA - Follow-Up'!J261="","",INDEX(Codes,MATCH('DATA - Follow-Up'!J261,Modes,0)))</f>
        <v/>
      </c>
      <c r="K261" s="178"/>
      <c r="L261" s="178" t="str">
        <f>IF('DATA - Follow-Up'!L261=0,"",IF('DATA - Follow-Up'!L261="","",'DATA - Follow-Up'!L261))</f>
        <v/>
      </c>
      <c r="M261" s="178" t="str">
        <f>IF('DATA - Follow-Up'!M261="Yes",1,IF('DATA - Follow-Up'!M261="No",2, ""))</f>
        <v/>
      </c>
      <c r="N261" s="178" t="str">
        <f>IF('DATA - Follow-Up'!N261="Yes",1,IF('DATA - Follow-Up'!N261="No",2,""))</f>
        <v/>
      </c>
      <c r="O261" s="178" t="str">
        <f>IF('DATA - Follow-Up'!O261="Relaxed",1,IF('DATA - Follow-Up'!O261="Rushed",2,IF('DATA - Follow-Up'!O261="Happy",3,IF('DATA - Follow-Up'!O261="Frustrated",4,IF('DATA - Follow-Up'!O261="Other (please specify)",5,IF('DATA - Follow-Up'!O261="Other",5,""))))))</f>
        <v/>
      </c>
      <c r="P261" s="178"/>
      <c r="Q261" s="178" t="str">
        <f>IF('DATA - Follow-Up'!Q261="","",'DATA - Follow-Up'!Q261)</f>
        <v/>
      </c>
      <c r="R261" s="178" t="str">
        <f>IF('DATA - Follow-Up'!R261="Boy",1,IF('DATA - Follow-Up'!R261="Girl",2, ""))</f>
        <v/>
      </c>
      <c r="S261" s="178" t="str">
        <f>IF('DATA - Follow-Up'!Q261="","", 'DATA - Follow-Up'!S261)</f>
        <v/>
      </c>
      <c r="T261" s="178" t="str">
        <f>IF('DATA - Follow-Up'!T261="Less than 0.5km",1,IF('DATA - Follow-Up'!T261="0.51 to 1.59km",2,IF('DATA - Follow-Up'!T261="1.6 to 3km",3,IF('DATA - Follow-Up'!T261="Over 3km",4,""))))</f>
        <v/>
      </c>
      <c r="U261" s="178" t="str">
        <f>IF('DATA - Follow-Up'!U261="STRONGLY AGREE",1,IF('DATA - Follow-Up'!U261="AGREE",2,IF('DATA - Follow-Up'!U261="DISAGREE",3,IF('DATA - Follow-Up'!U261="STRONGLY DISAGREE",4,""))))</f>
        <v/>
      </c>
      <c r="V261" s="178" t="str">
        <f>IF('DATA - Follow-Up'!V261="Yes",1,IF('DATA - Follow-Up'!V261="No",2,""))</f>
        <v/>
      </c>
      <c r="W261" s="178"/>
      <c r="X261" s="178"/>
      <c r="Y261" s="178"/>
      <c r="Z261" s="178"/>
      <c r="AA261" s="178"/>
      <c r="AB261" s="178"/>
      <c r="AC261" s="178"/>
      <c r="AD261" s="178"/>
      <c r="AE261" s="178"/>
      <c r="AF261" s="178"/>
      <c r="AG261" s="178"/>
      <c r="AH261" s="178"/>
      <c r="AI261" s="178"/>
      <c r="AJ261" s="178"/>
      <c r="AK261" s="178"/>
      <c r="AL261" s="178"/>
      <c r="AM261" s="178"/>
      <c r="AN261" s="178"/>
      <c r="AO261" s="178"/>
      <c r="AP261" s="178"/>
      <c r="AQ261" s="178"/>
      <c r="AR261" s="178" t="str">
        <f>IF('DATA - Follow-Up'!AR261="Relaxed",1,IF('DATA - Follow-Up'!AR261="Rushed",2,IF('DATA - Follow-Up'!AR261="Happy",3,IF('DATA - Follow-Up'!AR261="Tired",4,""))))</f>
        <v/>
      </c>
      <c r="AS261" s="178" t="str">
        <f>IF('DATA - Follow-Up'!AS261="Relaxed",1,IF('DATA - Follow-Up'!AS261="Rushed",2,IF('DATA - Follow-Up'!AS261="Happy",3,IF('DATA - Follow-Up'!AS261="Tired",4,""))))</f>
        <v/>
      </c>
      <c r="AT261" s="178" t="str">
        <f>IF('DATA - Follow-Up'!AT261="less driving",1,IF('DATA - Follow-Up'!AT261="less driving (e.g. more carpooling, walking, cycling, taking public transit, etc.)",1,IF('DATA - Follow-Up'!AT261="not changed",2,IF('DATA - Follow-Up'!AT261="no changed",2,IF('DATA - Follow-Up'!AT261="more driving",3, "")))))</f>
        <v/>
      </c>
      <c r="AU261" s="275"/>
      <c r="AV261" s="275"/>
      <c r="AW261" s="275"/>
      <c r="AX261" s="275"/>
      <c r="AY261" s="275"/>
      <c r="AZ261" s="178" t="str">
        <f>IF('DATA - Follow-Up'!AZ261="less driving",1,IF('DATA - Follow-Up'!AZ261="less driving (e.g. more carpooling, walking, cycling, taking public transit, etc.)",1,IF('DATA - Follow-Up'!AZ261="not changed",2,IF('DATA - Follow-Up'!AZ261="more driving",3,""))))</f>
        <v/>
      </c>
      <c r="BA261" s="178"/>
      <c r="BB261" s="178"/>
      <c r="BC261" s="178"/>
      <c r="BD261" s="178"/>
      <c r="BE261" s="178"/>
      <c r="BF261" s="178" t="str">
        <f>IF('DATA - Follow-Up'!BF261="decreased",1,IF('DATA - Follow-Up'!BF261="not changed",2,IF('DATA - Follow-Up'!BF261="increased",3, "")))</f>
        <v/>
      </c>
      <c r="BG261" s="178"/>
      <c r="BH261" s="178"/>
      <c r="BI261" s="178"/>
      <c r="BJ261" s="178"/>
      <c r="BK261" s="178"/>
      <c r="BL261" s="178"/>
      <c r="BM261" s="178"/>
      <c r="BN261" s="178"/>
      <c r="BO261" s="178"/>
      <c r="BP261" s="178"/>
      <c r="BQ261" s="312" t="str">
        <f>IF('DATA - Follow-Up'!BQ261="Yes",1,IF('DATA - Follow-Up'!BQ261="No",2, ""))</f>
        <v/>
      </c>
      <c r="BR261" s="273"/>
      <c r="BS261" s="180"/>
      <c r="BT261" s="180"/>
    </row>
    <row r="262" spans="1:72" s="132" customFormat="1" ht="15" x14ac:dyDescent="0.3">
      <c r="A262" s="148"/>
      <c r="B262" s="149"/>
      <c r="C262" s="236" t="str">
        <f t="shared" si="4"/>
        <v/>
      </c>
      <c r="D262" s="178" t="str">
        <f>IF('DATA - Follow-Up'!D262="","",'DATA - Follow-Up'!D262)</f>
        <v/>
      </c>
      <c r="E262" s="178" t="str">
        <f>IF('DATA - Follow-Up'!E262="","",'DATA - Follow-Up'!E262)</f>
        <v/>
      </c>
      <c r="F262" s="178" t="str">
        <f>IF('DATA - Follow-Up'!F262="","",'DATA - Follow-Up'!F262)</f>
        <v/>
      </c>
      <c r="G262" s="178" t="str">
        <f>IF('DATA - Follow-Up'!G262="Yes",1,IF('DATA - Follow-Up'!G262="No",2,IF('DATA - Follow-Up'!G262="Not Sure",3, "")))</f>
        <v/>
      </c>
      <c r="H262" s="178" t="str">
        <f>IF('DATA - Follow-Up'!H262="","",INDEX(Codes,MATCH('DATA - Follow-Up'!H262,Modes,0)))</f>
        <v/>
      </c>
      <c r="I262" s="275"/>
      <c r="J262" s="178" t="str">
        <f>IF('DATA - Follow-Up'!J262="","",INDEX(Codes,MATCH('DATA - Follow-Up'!J262,Modes,0)))</f>
        <v/>
      </c>
      <c r="K262" s="178"/>
      <c r="L262" s="178" t="str">
        <f>IF('DATA - Follow-Up'!L262=0,"",IF('DATA - Follow-Up'!L262="","",'DATA - Follow-Up'!L262))</f>
        <v/>
      </c>
      <c r="M262" s="178" t="str">
        <f>IF('DATA - Follow-Up'!M262="Yes",1,IF('DATA - Follow-Up'!M262="No",2, ""))</f>
        <v/>
      </c>
      <c r="N262" s="178" t="str">
        <f>IF('DATA - Follow-Up'!N262="Yes",1,IF('DATA - Follow-Up'!N262="No",2,""))</f>
        <v/>
      </c>
      <c r="O262" s="178" t="str">
        <f>IF('DATA - Follow-Up'!O262="Relaxed",1,IF('DATA - Follow-Up'!O262="Rushed",2,IF('DATA - Follow-Up'!O262="Happy",3,IF('DATA - Follow-Up'!O262="Frustrated",4,IF('DATA - Follow-Up'!O262="Other (please specify)",5,IF('DATA - Follow-Up'!O262="Other",5,""))))))</f>
        <v/>
      </c>
      <c r="P262" s="178"/>
      <c r="Q262" s="178" t="str">
        <f>IF('DATA - Follow-Up'!Q262="","",'DATA - Follow-Up'!Q262)</f>
        <v/>
      </c>
      <c r="R262" s="178" t="str">
        <f>IF('DATA - Follow-Up'!R262="Boy",1,IF('DATA - Follow-Up'!R262="Girl",2, ""))</f>
        <v/>
      </c>
      <c r="S262" s="178" t="str">
        <f>IF('DATA - Follow-Up'!Q262="","", 'DATA - Follow-Up'!S262)</f>
        <v/>
      </c>
      <c r="T262" s="178" t="str">
        <f>IF('DATA - Follow-Up'!T262="Less than 0.5km",1,IF('DATA - Follow-Up'!T262="0.51 to 1.59km",2,IF('DATA - Follow-Up'!T262="1.6 to 3km",3,IF('DATA - Follow-Up'!T262="Over 3km",4,""))))</f>
        <v/>
      </c>
      <c r="U262" s="178" t="str">
        <f>IF('DATA - Follow-Up'!U262="STRONGLY AGREE",1,IF('DATA - Follow-Up'!U262="AGREE",2,IF('DATA - Follow-Up'!U262="DISAGREE",3,IF('DATA - Follow-Up'!U262="STRONGLY DISAGREE",4,""))))</f>
        <v/>
      </c>
      <c r="V262" s="178" t="str">
        <f>IF('DATA - Follow-Up'!V262="Yes",1,IF('DATA - Follow-Up'!V262="No",2,""))</f>
        <v/>
      </c>
      <c r="W262" s="178"/>
      <c r="X262" s="178"/>
      <c r="Y262" s="178"/>
      <c r="Z262" s="178"/>
      <c r="AA262" s="178"/>
      <c r="AB262" s="178"/>
      <c r="AC262" s="178"/>
      <c r="AD262" s="178"/>
      <c r="AE262" s="178"/>
      <c r="AF262" s="178"/>
      <c r="AG262" s="178"/>
      <c r="AH262" s="178"/>
      <c r="AI262" s="178"/>
      <c r="AJ262" s="178"/>
      <c r="AK262" s="178"/>
      <c r="AL262" s="178"/>
      <c r="AM262" s="178"/>
      <c r="AN262" s="178"/>
      <c r="AO262" s="178"/>
      <c r="AP262" s="178"/>
      <c r="AQ262" s="178"/>
      <c r="AR262" s="178" t="str">
        <f>IF('DATA - Follow-Up'!AR262="Relaxed",1,IF('DATA - Follow-Up'!AR262="Rushed",2,IF('DATA - Follow-Up'!AR262="Happy",3,IF('DATA - Follow-Up'!AR262="Tired",4,""))))</f>
        <v/>
      </c>
      <c r="AS262" s="178" t="str">
        <f>IF('DATA - Follow-Up'!AS262="Relaxed",1,IF('DATA - Follow-Up'!AS262="Rushed",2,IF('DATA - Follow-Up'!AS262="Happy",3,IF('DATA - Follow-Up'!AS262="Tired",4,""))))</f>
        <v/>
      </c>
      <c r="AT262" s="178" t="str">
        <f>IF('DATA - Follow-Up'!AT262="less driving",1,IF('DATA - Follow-Up'!AT262="less driving (e.g. more carpooling, walking, cycling, taking public transit, etc.)",1,IF('DATA - Follow-Up'!AT262="not changed",2,IF('DATA - Follow-Up'!AT262="no changed",2,IF('DATA - Follow-Up'!AT262="more driving",3, "")))))</f>
        <v/>
      </c>
      <c r="AU262" s="275"/>
      <c r="AV262" s="275"/>
      <c r="AW262" s="275"/>
      <c r="AX262" s="275"/>
      <c r="AY262" s="275"/>
      <c r="AZ262" s="178" t="str">
        <f>IF('DATA - Follow-Up'!AZ262="less driving",1,IF('DATA - Follow-Up'!AZ262="less driving (e.g. more carpooling, walking, cycling, taking public transit, etc.)",1,IF('DATA - Follow-Up'!AZ262="not changed",2,IF('DATA - Follow-Up'!AZ262="more driving",3,""))))</f>
        <v/>
      </c>
      <c r="BA262" s="178"/>
      <c r="BB262" s="178"/>
      <c r="BC262" s="178"/>
      <c r="BD262" s="178"/>
      <c r="BE262" s="178"/>
      <c r="BF262" s="178" t="str">
        <f>IF('DATA - Follow-Up'!BF262="decreased",1,IF('DATA - Follow-Up'!BF262="not changed",2,IF('DATA - Follow-Up'!BF262="increased",3, "")))</f>
        <v/>
      </c>
      <c r="BG262" s="178"/>
      <c r="BH262" s="178"/>
      <c r="BI262" s="178"/>
      <c r="BJ262" s="178"/>
      <c r="BK262" s="178"/>
      <c r="BL262" s="178"/>
      <c r="BM262" s="178"/>
      <c r="BN262" s="178"/>
      <c r="BO262" s="178"/>
      <c r="BP262" s="178"/>
      <c r="BQ262" s="312" t="str">
        <f>IF('DATA - Follow-Up'!BQ262="Yes",1,IF('DATA - Follow-Up'!BQ262="No",2, ""))</f>
        <v/>
      </c>
      <c r="BR262" s="273"/>
      <c r="BS262" s="180"/>
      <c r="BT262" s="180"/>
    </row>
    <row r="263" spans="1:72" s="132" customFormat="1" ht="15" x14ac:dyDescent="0.3">
      <c r="A263" s="148"/>
      <c r="B263" s="149"/>
      <c r="C263" s="236" t="str">
        <f t="shared" si="4"/>
        <v/>
      </c>
      <c r="D263" s="178" t="str">
        <f>IF('DATA - Follow-Up'!D263="","",'DATA - Follow-Up'!D263)</f>
        <v/>
      </c>
      <c r="E263" s="178" t="str">
        <f>IF('DATA - Follow-Up'!E263="","",'DATA - Follow-Up'!E263)</f>
        <v/>
      </c>
      <c r="F263" s="178" t="str">
        <f>IF('DATA - Follow-Up'!F263="","",'DATA - Follow-Up'!F263)</f>
        <v/>
      </c>
      <c r="G263" s="178" t="str">
        <f>IF('DATA - Follow-Up'!G263="Yes",1,IF('DATA - Follow-Up'!G263="No",2,IF('DATA - Follow-Up'!G263="Not Sure",3, "")))</f>
        <v/>
      </c>
      <c r="H263" s="178" t="str">
        <f>IF('DATA - Follow-Up'!H263="","",INDEX(Codes,MATCH('DATA - Follow-Up'!H263,Modes,0)))</f>
        <v/>
      </c>
      <c r="I263" s="275"/>
      <c r="J263" s="178" t="str">
        <f>IF('DATA - Follow-Up'!J263="","",INDEX(Codes,MATCH('DATA - Follow-Up'!J263,Modes,0)))</f>
        <v/>
      </c>
      <c r="K263" s="178"/>
      <c r="L263" s="178" t="str">
        <f>IF('DATA - Follow-Up'!L263=0,"",IF('DATA - Follow-Up'!L263="","",'DATA - Follow-Up'!L263))</f>
        <v/>
      </c>
      <c r="M263" s="178" t="str">
        <f>IF('DATA - Follow-Up'!M263="Yes",1,IF('DATA - Follow-Up'!M263="No",2, ""))</f>
        <v/>
      </c>
      <c r="N263" s="178" t="str">
        <f>IF('DATA - Follow-Up'!N263="Yes",1,IF('DATA - Follow-Up'!N263="No",2,""))</f>
        <v/>
      </c>
      <c r="O263" s="178" t="str">
        <f>IF('DATA - Follow-Up'!O263="Relaxed",1,IF('DATA - Follow-Up'!O263="Rushed",2,IF('DATA - Follow-Up'!O263="Happy",3,IF('DATA - Follow-Up'!O263="Frustrated",4,IF('DATA - Follow-Up'!O263="Other (please specify)",5,IF('DATA - Follow-Up'!O263="Other",5,""))))))</f>
        <v/>
      </c>
      <c r="P263" s="178"/>
      <c r="Q263" s="178" t="str">
        <f>IF('DATA - Follow-Up'!Q263="","",'DATA - Follow-Up'!Q263)</f>
        <v/>
      </c>
      <c r="R263" s="178" t="str">
        <f>IF('DATA - Follow-Up'!R263="Boy",1,IF('DATA - Follow-Up'!R263="Girl",2, ""))</f>
        <v/>
      </c>
      <c r="S263" s="178" t="str">
        <f>IF('DATA - Follow-Up'!Q263="","", 'DATA - Follow-Up'!S263)</f>
        <v/>
      </c>
      <c r="T263" s="178" t="str">
        <f>IF('DATA - Follow-Up'!T263="Less than 0.5km",1,IF('DATA - Follow-Up'!T263="0.51 to 1.59km",2,IF('DATA - Follow-Up'!T263="1.6 to 3km",3,IF('DATA - Follow-Up'!T263="Over 3km",4,""))))</f>
        <v/>
      </c>
      <c r="U263" s="178" t="str">
        <f>IF('DATA - Follow-Up'!U263="STRONGLY AGREE",1,IF('DATA - Follow-Up'!U263="AGREE",2,IF('DATA - Follow-Up'!U263="DISAGREE",3,IF('DATA - Follow-Up'!U263="STRONGLY DISAGREE",4,""))))</f>
        <v/>
      </c>
      <c r="V263" s="178" t="str">
        <f>IF('DATA - Follow-Up'!V263="Yes",1,IF('DATA - Follow-Up'!V263="No",2,""))</f>
        <v/>
      </c>
      <c r="W263" s="178"/>
      <c r="X263" s="178"/>
      <c r="Y263" s="178"/>
      <c r="Z263" s="178"/>
      <c r="AA263" s="178"/>
      <c r="AB263" s="178"/>
      <c r="AC263" s="178"/>
      <c r="AD263" s="178"/>
      <c r="AE263" s="178"/>
      <c r="AF263" s="178"/>
      <c r="AG263" s="178"/>
      <c r="AH263" s="178"/>
      <c r="AI263" s="178"/>
      <c r="AJ263" s="178"/>
      <c r="AK263" s="178"/>
      <c r="AL263" s="178"/>
      <c r="AM263" s="178"/>
      <c r="AN263" s="178"/>
      <c r="AO263" s="178"/>
      <c r="AP263" s="178"/>
      <c r="AQ263" s="178"/>
      <c r="AR263" s="178" t="str">
        <f>IF('DATA - Follow-Up'!AR263="Relaxed",1,IF('DATA - Follow-Up'!AR263="Rushed",2,IF('DATA - Follow-Up'!AR263="Happy",3,IF('DATA - Follow-Up'!AR263="Tired",4,""))))</f>
        <v/>
      </c>
      <c r="AS263" s="178" t="str">
        <f>IF('DATA - Follow-Up'!AS263="Relaxed",1,IF('DATA - Follow-Up'!AS263="Rushed",2,IF('DATA - Follow-Up'!AS263="Happy",3,IF('DATA - Follow-Up'!AS263="Tired",4,""))))</f>
        <v/>
      </c>
      <c r="AT263" s="178" t="str">
        <f>IF('DATA - Follow-Up'!AT263="less driving",1,IF('DATA - Follow-Up'!AT263="less driving (e.g. more carpooling, walking, cycling, taking public transit, etc.)",1,IF('DATA - Follow-Up'!AT263="not changed",2,IF('DATA - Follow-Up'!AT263="no changed",2,IF('DATA - Follow-Up'!AT263="more driving",3, "")))))</f>
        <v/>
      </c>
      <c r="AU263" s="275"/>
      <c r="AV263" s="275"/>
      <c r="AW263" s="275"/>
      <c r="AX263" s="275"/>
      <c r="AY263" s="275"/>
      <c r="AZ263" s="178" t="str">
        <f>IF('DATA - Follow-Up'!AZ263="less driving",1,IF('DATA - Follow-Up'!AZ263="less driving (e.g. more carpooling, walking, cycling, taking public transit, etc.)",1,IF('DATA - Follow-Up'!AZ263="not changed",2,IF('DATA - Follow-Up'!AZ263="more driving",3,""))))</f>
        <v/>
      </c>
      <c r="BA263" s="178"/>
      <c r="BB263" s="178"/>
      <c r="BC263" s="178"/>
      <c r="BD263" s="178"/>
      <c r="BE263" s="178"/>
      <c r="BF263" s="178" t="str">
        <f>IF('DATA - Follow-Up'!BF263="decreased",1,IF('DATA - Follow-Up'!BF263="not changed",2,IF('DATA - Follow-Up'!BF263="increased",3, "")))</f>
        <v/>
      </c>
      <c r="BG263" s="178"/>
      <c r="BH263" s="178"/>
      <c r="BI263" s="178"/>
      <c r="BJ263" s="178"/>
      <c r="BK263" s="178"/>
      <c r="BL263" s="178"/>
      <c r="BM263" s="178"/>
      <c r="BN263" s="178"/>
      <c r="BO263" s="178"/>
      <c r="BP263" s="178"/>
      <c r="BQ263" s="312" t="str">
        <f>IF('DATA - Follow-Up'!BQ263="Yes",1,IF('DATA - Follow-Up'!BQ263="No",2, ""))</f>
        <v/>
      </c>
      <c r="BR263" s="273"/>
      <c r="BS263" s="180"/>
      <c r="BT263" s="180"/>
    </row>
    <row r="264" spans="1:72" s="132" customFormat="1" ht="15" x14ac:dyDescent="0.3">
      <c r="A264" s="148"/>
      <c r="B264" s="149"/>
      <c r="C264" s="236" t="str">
        <f t="shared" si="4"/>
        <v/>
      </c>
      <c r="D264" s="178" t="str">
        <f>IF('DATA - Follow-Up'!D264="","",'DATA - Follow-Up'!D264)</f>
        <v/>
      </c>
      <c r="E264" s="178" t="str">
        <f>IF('DATA - Follow-Up'!E264="","",'DATA - Follow-Up'!E264)</f>
        <v/>
      </c>
      <c r="F264" s="178" t="str">
        <f>IF('DATA - Follow-Up'!F264="","",'DATA - Follow-Up'!F264)</f>
        <v/>
      </c>
      <c r="G264" s="178" t="str">
        <f>IF('DATA - Follow-Up'!G264="Yes",1,IF('DATA - Follow-Up'!G264="No",2,IF('DATA - Follow-Up'!G264="Not Sure",3, "")))</f>
        <v/>
      </c>
      <c r="H264" s="178" t="str">
        <f>IF('DATA - Follow-Up'!H264="","",INDEX(Codes,MATCH('DATA - Follow-Up'!H264,Modes,0)))</f>
        <v/>
      </c>
      <c r="I264" s="275"/>
      <c r="J264" s="178" t="str">
        <f>IF('DATA - Follow-Up'!J264="","",INDEX(Codes,MATCH('DATA - Follow-Up'!J264,Modes,0)))</f>
        <v/>
      </c>
      <c r="K264" s="178"/>
      <c r="L264" s="178" t="str">
        <f>IF('DATA - Follow-Up'!L264=0,"",IF('DATA - Follow-Up'!L264="","",'DATA - Follow-Up'!L264))</f>
        <v/>
      </c>
      <c r="M264" s="178" t="str">
        <f>IF('DATA - Follow-Up'!M264="Yes",1,IF('DATA - Follow-Up'!M264="No",2, ""))</f>
        <v/>
      </c>
      <c r="N264" s="178" t="str">
        <f>IF('DATA - Follow-Up'!N264="Yes",1,IF('DATA - Follow-Up'!N264="No",2,""))</f>
        <v/>
      </c>
      <c r="O264" s="178" t="str">
        <f>IF('DATA - Follow-Up'!O264="Relaxed",1,IF('DATA - Follow-Up'!O264="Rushed",2,IF('DATA - Follow-Up'!O264="Happy",3,IF('DATA - Follow-Up'!O264="Frustrated",4,IF('DATA - Follow-Up'!O264="Other (please specify)",5,IF('DATA - Follow-Up'!O264="Other",5,""))))))</f>
        <v/>
      </c>
      <c r="P264" s="178"/>
      <c r="Q264" s="178" t="str">
        <f>IF('DATA - Follow-Up'!Q264="","",'DATA - Follow-Up'!Q264)</f>
        <v/>
      </c>
      <c r="R264" s="178" t="str">
        <f>IF('DATA - Follow-Up'!R264="Boy",1,IF('DATA - Follow-Up'!R264="Girl",2, ""))</f>
        <v/>
      </c>
      <c r="S264" s="178" t="str">
        <f>IF('DATA - Follow-Up'!Q264="","", 'DATA - Follow-Up'!S264)</f>
        <v/>
      </c>
      <c r="T264" s="178" t="str">
        <f>IF('DATA - Follow-Up'!T264="Less than 0.5km",1,IF('DATA - Follow-Up'!T264="0.51 to 1.59km",2,IF('DATA - Follow-Up'!T264="1.6 to 3km",3,IF('DATA - Follow-Up'!T264="Over 3km",4,""))))</f>
        <v/>
      </c>
      <c r="U264" s="178" t="str">
        <f>IF('DATA - Follow-Up'!U264="STRONGLY AGREE",1,IF('DATA - Follow-Up'!U264="AGREE",2,IF('DATA - Follow-Up'!U264="DISAGREE",3,IF('DATA - Follow-Up'!U264="STRONGLY DISAGREE",4,""))))</f>
        <v/>
      </c>
      <c r="V264" s="178" t="str">
        <f>IF('DATA - Follow-Up'!V264="Yes",1,IF('DATA - Follow-Up'!V264="No",2,""))</f>
        <v/>
      </c>
      <c r="W264" s="178"/>
      <c r="X264" s="178"/>
      <c r="Y264" s="178"/>
      <c r="Z264" s="178"/>
      <c r="AA264" s="178"/>
      <c r="AB264" s="178"/>
      <c r="AC264" s="178"/>
      <c r="AD264" s="178"/>
      <c r="AE264" s="178"/>
      <c r="AF264" s="178"/>
      <c r="AG264" s="178"/>
      <c r="AH264" s="178"/>
      <c r="AI264" s="178"/>
      <c r="AJ264" s="178"/>
      <c r="AK264" s="178"/>
      <c r="AL264" s="178"/>
      <c r="AM264" s="178"/>
      <c r="AN264" s="178"/>
      <c r="AO264" s="178"/>
      <c r="AP264" s="178"/>
      <c r="AQ264" s="178"/>
      <c r="AR264" s="178" t="str">
        <f>IF('DATA - Follow-Up'!AR264="Relaxed",1,IF('DATA - Follow-Up'!AR264="Rushed",2,IF('DATA - Follow-Up'!AR264="Happy",3,IF('DATA - Follow-Up'!AR264="Tired",4,""))))</f>
        <v/>
      </c>
      <c r="AS264" s="178" t="str">
        <f>IF('DATA - Follow-Up'!AS264="Relaxed",1,IF('DATA - Follow-Up'!AS264="Rushed",2,IF('DATA - Follow-Up'!AS264="Happy",3,IF('DATA - Follow-Up'!AS264="Tired",4,""))))</f>
        <v/>
      </c>
      <c r="AT264" s="178" t="str">
        <f>IF('DATA - Follow-Up'!AT264="less driving",1,IF('DATA - Follow-Up'!AT264="less driving (e.g. more carpooling, walking, cycling, taking public transit, etc.)",1,IF('DATA - Follow-Up'!AT264="not changed",2,IF('DATA - Follow-Up'!AT264="no changed",2,IF('DATA - Follow-Up'!AT264="more driving",3, "")))))</f>
        <v/>
      </c>
      <c r="AU264" s="275"/>
      <c r="AV264" s="275"/>
      <c r="AW264" s="275"/>
      <c r="AX264" s="275"/>
      <c r="AY264" s="275"/>
      <c r="AZ264" s="178" t="str">
        <f>IF('DATA - Follow-Up'!AZ264="less driving",1,IF('DATA - Follow-Up'!AZ264="less driving (e.g. more carpooling, walking, cycling, taking public transit, etc.)",1,IF('DATA - Follow-Up'!AZ264="not changed",2,IF('DATA - Follow-Up'!AZ264="more driving",3,""))))</f>
        <v/>
      </c>
      <c r="BA264" s="178"/>
      <c r="BB264" s="178"/>
      <c r="BC264" s="178"/>
      <c r="BD264" s="178"/>
      <c r="BE264" s="178"/>
      <c r="BF264" s="178" t="str">
        <f>IF('DATA - Follow-Up'!BF264="decreased",1,IF('DATA - Follow-Up'!BF264="not changed",2,IF('DATA - Follow-Up'!BF264="increased",3, "")))</f>
        <v/>
      </c>
      <c r="BG264" s="178"/>
      <c r="BH264" s="178"/>
      <c r="BI264" s="178"/>
      <c r="BJ264" s="178"/>
      <c r="BK264" s="178"/>
      <c r="BL264" s="178"/>
      <c r="BM264" s="178"/>
      <c r="BN264" s="178"/>
      <c r="BO264" s="178"/>
      <c r="BP264" s="178"/>
      <c r="BQ264" s="312" t="str">
        <f>IF('DATA - Follow-Up'!BQ264="Yes",1,IF('DATA - Follow-Up'!BQ264="No",2, ""))</f>
        <v/>
      </c>
      <c r="BR264" s="273"/>
      <c r="BS264" s="180"/>
      <c r="BT264" s="180"/>
    </row>
    <row r="265" spans="1:72" s="132" customFormat="1" ht="15" x14ac:dyDescent="0.3">
      <c r="A265" s="148"/>
      <c r="B265" s="149"/>
      <c r="C265" s="236" t="str">
        <f t="shared" si="4"/>
        <v/>
      </c>
      <c r="D265" s="178" t="str">
        <f>IF('DATA - Follow-Up'!D265="","",'DATA - Follow-Up'!D265)</f>
        <v/>
      </c>
      <c r="E265" s="178" t="str">
        <f>IF('DATA - Follow-Up'!E265="","",'DATA - Follow-Up'!E265)</f>
        <v/>
      </c>
      <c r="F265" s="178" t="str">
        <f>IF('DATA - Follow-Up'!F265="","",'DATA - Follow-Up'!F265)</f>
        <v/>
      </c>
      <c r="G265" s="178" t="str">
        <f>IF('DATA - Follow-Up'!G265="Yes",1,IF('DATA - Follow-Up'!G265="No",2,IF('DATA - Follow-Up'!G265="Not Sure",3, "")))</f>
        <v/>
      </c>
      <c r="H265" s="178" t="str">
        <f>IF('DATA - Follow-Up'!H265="","",INDEX(Codes,MATCH('DATA - Follow-Up'!H265,Modes,0)))</f>
        <v/>
      </c>
      <c r="I265" s="275"/>
      <c r="J265" s="178" t="str">
        <f>IF('DATA - Follow-Up'!J265="","",INDEX(Codes,MATCH('DATA - Follow-Up'!J265,Modes,0)))</f>
        <v/>
      </c>
      <c r="K265" s="178"/>
      <c r="L265" s="178" t="str">
        <f>IF('DATA - Follow-Up'!L265=0,"",IF('DATA - Follow-Up'!L265="","",'DATA - Follow-Up'!L265))</f>
        <v/>
      </c>
      <c r="M265" s="178" t="str">
        <f>IF('DATA - Follow-Up'!M265="Yes",1,IF('DATA - Follow-Up'!M265="No",2, ""))</f>
        <v/>
      </c>
      <c r="N265" s="178" t="str">
        <f>IF('DATA - Follow-Up'!N265="Yes",1,IF('DATA - Follow-Up'!N265="No",2,""))</f>
        <v/>
      </c>
      <c r="O265" s="178" t="str">
        <f>IF('DATA - Follow-Up'!O265="Relaxed",1,IF('DATA - Follow-Up'!O265="Rushed",2,IF('DATA - Follow-Up'!O265="Happy",3,IF('DATA - Follow-Up'!O265="Frustrated",4,IF('DATA - Follow-Up'!O265="Other (please specify)",5,IF('DATA - Follow-Up'!O265="Other",5,""))))))</f>
        <v/>
      </c>
      <c r="P265" s="178"/>
      <c r="Q265" s="178" t="str">
        <f>IF('DATA - Follow-Up'!Q265="","",'DATA - Follow-Up'!Q265)</f>
        <v/>
      </c>
      <c r="R265" s="178" t="str">
        <f>IF('DATA - Follow-Up'!R265="Boy",1,IF('DATA - Follow-Up'!R265="Girl",2, ""))</f>
        <v/>
      </c>
      <c r="S265" s="178" t="str">
        <f>IF('DATA - Follow-Up'!Q265="","", 'DATA - Follow-Up'!S265)</f>
        <v/>
      </c>
      <c r="T265" s="178" t="str">
        <f>IF('DATA - Follow-Up'!T265="Less than 0.5km",1,IF('DATA - Follow-Up'!T265="0.51 to 1.59km",2,IF('DATA - Follow-Up'!T265="1.6 to 3km",3,IF('DATA - Follow-Up'!T265="Over 3km",4,""))))</f>
        <v/>
      </c>
      <c r="U265" s="178" t="str">
        <f>IF('DATA - Follow-Up'!U265="STRONGLY AGREE",1,IF('DATA - Follow-Up'!U265="AGREE",2,IF('DATA - Follow-Up'!U265="DISAGREE",3,IF('DATA - Follow-Up'!U265="STRONGLY DISAGREE",4,""))))</f>
        <v/>
      </c>
      <c r="V265" s="178" t="str">
        <f>IF('DATA - Follow-Up'!V265="Yes",1,IF('DATA - Follow-Up'!V265="No",2,""))</f>
        <v/>
      </c>
      <c r="W265" s="178"/>
      <c r="X265" s="178"/>
      <c r="Y265" s="178"/>
      <c r="Z265" s="178"/>
      <c r="AA265" s="178"/>
      <c r="AB265" s="178"/>
      <c r="AC265" s="178"/>
      <c r="AD265" s="178"/>
      <c r="AE265" s="178"/>
      <c r="AF265" s="178"/>
      <c r="AG265" s="178"/>
      <c r="AH265" s="178"/>
      <c r="AI265" s="178"/>
      <c r="AJ265" s="178"/>
      <c r="AK265" s="178"/>
      <c r="AL265" s="178"/>
      <c r="AM265" s="178"/>
      <c r="AN265" s="178"/>
      <c r="AO265" s="178"/>
      <c r="AP265" s="178"/>
      <c r="AQ265" s="178"/>
      <c r="AR265" s="178" t="str">
        <f>IF('DATA - Follow-Up'!AR265="Relaxed",1,IF('DATA - Follow-Up'!AR265="Rushed",2,IF('DATA - Follow-Up'!AR265="Happy",3,IF('DATA - Follow-Up'!AR265="Tired",4,""))))</f>
        <v/>
      </c>
      <c r="AS265" s="178" t="str">
        <f>IF('DATA - Follow-Up'!AS265="Relaxed",1,IF('DATA - Follow-Up'!AS265="Rushed",2,IF('DATA - Follow-Up'!AS265="Happy",3,IF('DATA - Follow-Up'!AS265="Tired",4,""))))</f>
        <v/>
      </c>
      <c r="AT265" s="178" t="str">
        <f>IF('DATA - Follow-Up'!AT265="less driving",1,IF('DATA - Follow-Up'!AT265="less driving (e.g. more carpooling, walking, cycling, taking public transit, etc.)",1,IF('DATA - Follow-Up'!AT265="not changed",2,IF('DATA - Follow-Up'!AT265="no changed",2,IF('DATA - Follow-Up'!AT265="more driving",3, "")))))</f>
        <v/>
      </c>
      <c r="AU265" s="275"/>
      <c r="AV265" s="275"/>
      <c r="AW265" s="275"/>
      <c r="AX265" s="275"/>
      <c r="AY265" s="275"/>
      <c r="AZ265" s="178" t="str">
        <f>IF('DATA - Follow-Up'!AZ265="less driving",1,IF('DATA - Follow-Up'!AZ265="less driving (e.g. more carpooling, walking, cycling, taking public transit, etc.)",1,IF('DATA - Follow-Up'!AZ265="not changed",2,IF('DATA - Follow-Up'!AZ265="more driving",3,""))))</f>
        <v/>
      </c>
      <c r="BA265" s="178"/>
      <c r="BB265" s="178"/>
      <c r="BC265" s="178"/>
      <c r="BD265" s="178"/>
      <c r="BE265" s="178"/>
      <c r="BF265" s="178" t="str">
        <f>IF('DATA - Follow-Up'!BF265="decreased",1,IF('DATA - Follow-Up'!BF265="not changed",2,IF('DATA - Follow-Up'!BF265="increased",3, "")))</f>
        <v/>
      </c>
      <c r="BG265" s="178"/>
      <c r="BH265" s="178"/>
      <c r="BI265" s="178"/>
      <c r="BJ265" s="178"/>
      <c r="BK265" s="178"/>
      <c r="BL265" s="178"/>
      <c r="BM265" s="178"/>
      <c r="BN265" s="178"/>
      <c r="BO265" s="178"/>
      <c r="BP265" s="178"/>
      <c r="BQ265" s="312" t="str">
        <f>IF('DATA - Follow-Up'!BQ265="Yes",1,IF('DATA - Follow-Up'!BQ265="No",2, ""))</f>
        <v/>
      </c>
      <c r="BR265" s="273"/>
      <c r="BS265" s="180"/>
      <c r="BT265" s="180"/>
    </row>
    <row r="266" spans="1:72" s="132" customFormat="1" ht="15" x14ac:dyDescent="0.3">
      <c r="A266" s="148"/>
      <c r="B266" s="149"/>
      <c r="C266" s="236" t="str">
        <f t="shared" si="4"/>
        <v/>
      </c>
      <c r="D266" s="178" t="str">
        <f>IF('DATA - Follow-Up'!D266="","",'DATA - Follow-Up'!D266)</f>
        <v/>
      </c>
      <c r="E266" s="178" t="str">
        <f>IF('DATA - Follow-Up'!E266="","",'DATA - Follow-Up'!E266)</f>
        <v/>
      </c>
      <c r="F266" s="178" t="str">
        <f>IF('DATA - Follow-Up'!F266="","",'DATA - Follow-Up'!F266)</f>
        <v/>
      </c>
      <c r="G266" s="178" t="str">
        <f>IF('DATA - Follow-Up'!G266="Yes",1,IF('DATA - Follow-Up'!G266="No",2,IF('DATA - Follow-Up'!G266="Not Sure",3, "")))</f>
        <v/>
      </c>
      <c r="H266" s="178" t="str">
        <f>IF('DATA - Follow-Up'!H266="","",INDEX(Codes,MATCH('DATA - Follow-Up'!H266,Modes,0)))</f>
        <v/>
      </c>
      <c r="I266" s="275"/>
      <c r="J266" s="178" t="str">
        <f>IF('DATA - Follow-Up'!J266="","",INDEX(Codes,MATCH('DATA - Follow-Up'!J266,Modes,0)))</f>
        <v/>
      </c>
      <c r="K266" s="178"/>
      <c r="L266" s="178" t="str">
        <f>IF('DATA - Follow-Up'!L266=0,"",IF('DATA - Follow-Up'!L266="","",'DATA - Follow-Up'!L266))</f>
        <v/>
      </c>
      <c r="M266" s="178" t="str">
        <f>IF('DATA - Follow-Up'!M266="Yes",1,IF('DATA - Follow-Up'!M266="No",2, ""))</f>
        <v/>
      </c>
      <c r="N266" s="178" t="str">
        <f>IF('DATA - Follow-Up'!N266="Yes",1,IF('DATA - Follow-Up'!N266="No",2,""))</f>
        <v/>
      </c>
      <c r="O266" s="178" t="str">
        <f>IF('DATA - Follow-Up'!O266="Relaxed",1,IF('DATA - Follow-Up'!O266="Rushed",2,IF('DATA - Follow-Up'!O266="Happy",3,IF('DATA - Follow-Up'!O266="Frustrated",4,IF('DATA - Follow-Up'!O266="Other (please specify)",5,IF('DATA - Follow-Up'!O266="Other",5,""))))))</f>
        <v/>
      </c>
      <c r="P266" s="178"/>
      <c r="Q266" s="178" t="str">
        <f>IF('DATA - Follow-Up'!Q266="","",'DATA - Follow-Up'!Q266)</f>
        <v/>
      </c>
      <c r="R266" s="178" t="str">
        <f>IF('DATA - Follow-Up'!R266="Boy",1,IF('DATA - Follow-Up'!R266="Girl",2, ""))</f>
        <v/>
      </c>
      <c r="S266" s="178" t="str">
        <f>IF('DATA - Follow-Up'!Q266="","", 'DATA - Follow-Up'!S266)</f>
        <v/>
      </c>
      <c r="T266" s="178" t="str">
        <f>IF('DATA - Follow-Up'!T266="Less than 0.5km",1,IF('DATA - Follow-Up'!T266="0.51 to 1.59km",2,IF('DATA - Follow-Up'!T266="1.6 to 3km",3,IF('DATA - Follow-Up'!T266="Over 3km",4,""))))</f>
        <v/>
      </c>
      <c r="U266" s="178" t="str">
        <f>IF('DATA - Follow-Up'!U266="STRONGLY AGREE",1,IF('DATA - Follow-Up'!U266="AGREE",2,IF('DATA - Follow-Up'!U266="DISAGREE",3,IF('DATA - Follow-Up'!U266="STRONGLY DISAGREE",4,""))))</f>
        <v/>
      </c>
      <c r="V266" s="178" t="str">
        <f>IF('DATA - Follow-Up'!V266="Yes",1,IF('DATA - Follow-Up'!V266="No",2,""))</f>
        <v/>
      </c>
      <c r="W266" s="178"/>
      <c r="X266" s="178"/>
      <c r="Y266" s="178"/>
      <c r="Z266" s="178"/>
      <c r="AA266" s="178"/>
      <c r="AB266" s="178"/>
      <c r="AC266" s="178"/>
      <c r="AD266" s="178"/>
      <c r="AE266" s="178"/>
      <c r="AF266" s="178"/>
      <c r="AG266" s="178"/>
      <c r="AH266" s="178"/>
      <c r="AI266" s="178"/>
      <c r="AJ266" s="178"/>
      <c r="AK266" s="178"/>
      <c r="AL266" s="178"/>
      <c r="AM266" s="178"/>
      <c r="AN266" s="178"/>
      <c r="AO266" s="178"/>
      <c r="AP266" s="178"/>
      <c r="AQ266" s="178"/>
      <c r="AR266" s="178" t="str">
        <f>IF('DATA - Follow-Up'!AR266="Relaxed",1,IF('DATA - Follow-Up'!AR266="Rushed",2,IF('DATA - Follow-Up'!AR266="Happy",3,IF('DATA - Follow-Up'!AR266="Tired",4,""))))</f>
        <v/>
      </c>
      <c r="AS266" s="178" t="str">
        <f>IF('DATA - Follow-Up'!AS266="Relaxed",1,IF('DATA - Follow-Up'!AS266="Rushed",2,IF('DATA - Follow-Up'!AS266="Happy",3,IF('DATA - Follow-Up'!AS266="Tired",4,""))))</f>
        <v/>
      </c>
      <c r="AT266" s="178" t="str">
        <f>IF('DATA - Follow-Up'!AT266="less driving",1,IF('DATA - Follow-Up'!AT266="less driving (e.g. more carpooling, walking, cycling, taking public transit, etc.)",1,IF('DATA - Follow-Up'!AT266="not changed",2,IF('DATA - Follow-Up'!AT266="no changed",2,IF('DATA - Follow-Up'!AT266="more driving",3, "")))))</f>
        <v/>
      </c>
      <c r="AU266" s="275"/>
      <c r="AV266" s="275"/>
      <c r="AW266" s="275"/>
      <c r="AX266" s="275"/>
      <c r="AY266" s="275"/>
      <c r="AZ266" s="178" t="str">
        <f>IF('DATA - Follow-Up'!AZ266="less driving",1,IF('DATA - Follow-Up'!AZ266="less driving (e.g. more carpooling, walking, cycling, taking public transit, etc.)",1,IF('DATA - Follow-Up'!AZ266="not changed",2,IF('DATA - Follow-Up'!AZ266="more driving",3,""))))</f>
        <v/>
      </c>
      <c r="BA266" s="178"/>
      <c r="BB266" s="178"/>
      <c r="BC266" s="178"/>
      <c r="BD266" s="178"/>
      <c r="BE266" s="178"/>
      <c r="BF266" s="178" t="str">
        <f>IF('DATA - Follow-Up'!BF266="decreased",1,IF('DATA - Follow-Up'!BF266="not changed",2,IF('DATA - Follow-Up'!BF266="increased",3, "")))</f>
        <v/>
      </c>
      <c r="BG266" s="178"/>
      <c r="BH266" s="178"/>
      <c r="BI266" s="178"/>
      <c r="BJ266" s="178"/>
      <c r="BK266" s="178"/>
      <c r="BL266" s="178"/>
      <c r="BM266" s="178"/>
      <c r="BN266" s="178"/>
      <c r="BO266" s="178"/>
      <c r="BP266" s="178"/>
      <c r="BQ266" s="312" t="str">
        <f>IF('DATA - Follow-Up'!BQ266="Yes",1,IF('DATA - Follow-Up'!BQ266="No",2, ""))</f>
        <v/>
      </c>
      <c r="BR266" s="273"/>
      <c r="BS266" s="180"/>
      <c r="BT266" s="180"/>
    </row>
    <row r="267" spans="1:72" s="132" customFormat="1" ht="15" x14ac:dyDescent="0.3">
      <c r="A267" s="148"/>
      <c r="B267" s="149"/>
      <c r="C267" s="236" t="str">
        <f t="shared" si="4"/>
        <v/>
      </c>
      <c r="D267" s="178" t="str">
        <f>IF('DATA - Follow-Up'!D267="","",'DATA - Follow-Up'!D267)</f>
        <v/>
      </c>
      <c r="E267" s="178" t="str">
        <f>IF('DATA - Follow-Up'!E267="","",'DATA - Follow-Up'!E267)</f>
        <v/>
      </c>
      <c r="F267" s="178" t="str">
        <f>IF('DATA - Follow-Up'!F267="","",'DATA - Follow-Up'!F267)</f>
        <v/>
      </c>
      <c r="G267" s="178" t="str">
        <f>IF('DATA - Follow-Up'!G267="Yes",1,IF('DATA - Follow-Up'!G267="No",2,IF('DATA - Follow-Up'!G267="Not Sure",3, "")))</f>
        <v/>
      </c>
      <c r="H267" s="178" t="str">
        <f>IF('DATA - Follow-Up'!H267="","",INDEX(Codes,MATCH('DATA - Follow-Up'!H267,Modes,0)))</f>
        <v/>
      </c>
      <c r="I267" s="275"/>
      <c r="J267" s="178" t="str">
        <f>IF('DATA - Follow-Up'!J267="","",INDEX(Codes,MATCH('DATA - Follow-Up'!J267,Modes,0)))</f>
        <v/>
      </c>
      <c r="K267" s="178"/>
      <c r="L267" s="178" t="str">
        <f>IF('DATA - Follow-Up'!L267=0,"",IF('DATA - Follow-Up'!L267="","",'DATA - Follow-Up'!L267))</f>
        <v/>
      </c>
      <c r="M267" s="178" t="str">
        <f>IF('DATA - Follow-Up'!M267="Yes",1,IF('DATA - Follow-Up'!M267="No",2, ""))</f>
        <v/>
      </c>
      <c r="N267" s="178" t="str">
        <f>IF('DATA - Follow-Up'!N267="Yes",1,IF('DATA - Follow-Up'!N267="No",2,""))</f>
        <v/>
      </c>
      <c r="O267" s="178" t="str">
        <f>IF('DATA - Follow-Up'!O267="Relaxed",1,IF('DATA - Follow-Up'!O267="Rushed",2,IF('DATA - Follow-Up'!O267="Happy",3,IF('DATA - Follow-Up'!O267="Frustrated",4,IF('DATA - Follow-Up'!O267="Other (please specify)",5,IF('DATA - Follow-Up'!O267="Other",5,""))))))</f>
        <v/>
      </c>
      <c r="P267" s="178"/>
      <c r="Q267" s="178" t="str">
        <f>IF('DATA - Follow-Up'!Q267="","",'DATA - Follow-Up'!Q267)</f>
        <v/>
      </c>
      <c r="R267" s="178" t="str">
        <f>IF('DATA - Follow-Up'!R267="Boy",1,IF('DATA - Follow-Up'!R267="Girl",2, ""))</f>
        <v/>
      </c>
      <c r="S267" s="178" t="str">
        <f>IF('DATA - Follow-Up'!Q267="","", 'DATA - Follow-Up'!S267)</f>
        <v/>
      </c>
      <c r="T267" s="178" t="str">
        <f>IF('DATA - Follow-Up'!T267="Less than 0.5km",1,IF('DATA - Follow-Up'!T267="0.51 to 1.59km",2,IF('DATA - Follow-Up'!T267="1.6 to 3km",3,IF('DATA - Follow-Up'!T267="Over 3km",4,""))))</f>
        <v/>
      </c>
      <c r="U267" s="178" t="str">
        <f>IF('DATA - Follow-Up'!U267="STRONGLY AGREE",1,IF('DATA - Follow-Up'!U267="AGREE",2,IF('DATA - Follow-Up'!U267="DISAGREE",3,IF('DATA - Follow-Up'!U267="STRONGLY DISAGREE",4,""))))</f>
        <v/>
      </c>
      <c r="V267" s="178" t="str">
        <f>IF('DATA - Follow-Up'!V267="Yes",1,IF('DATA - Follow-Up'!V267="No",2,""))</f>
        <v/>
      </c>
      <c r="W267" s="178"/>
      <c r="X267" s="178"/>
      <c r="Y267" s="178"/>
      <c r="Z267" s="178"/>
      <c r="AA267" s="178"/>
      <c r="AB267" s="178"/>
      <c r="AC267" s="178"/>
      <c r="AD267" s="178"/>
      <c r="AE267" s="178"/>
      <c r="AF267" s="178"/>
      <c r="AG267" s="178"/>
      <c r="AH267" s="178"/>
      <c r="AI267" s="178"/>
      <c r="AJ267" s="178"/>
      <c r="AK267" s="178"/>
      <c r="AL267" s="178"/>
      <c r="AM267" s="178"/>
      <c r="AN267" s="178"/>
      <c r="AO267" s="178"/>
      <c r="AP267" s="178"/>
      <c r="AQ267" s="178"/>
      <c r="AR267" s="178" t="str">
        <f>IF('DATA - Follow-Up'!AR267="Relaxed",1,IF('DATA - Follow-Up'!AR267="Rushed",2,IF('DATA - Follow-Up'!AR267="Happy",3,IF('DATA - Follow-Up'!AR267="Tired",4,""))))</f>
        <v/>
      </c>
      <c r="AS267" s="178" t="str">
        <f>IF('DATA - Follow-Up'!AS267="Relaxed",1,IF('DATA - Follow-Up'!AS267="Rushed",2,IF('DATA - Follow-Up'!AS267="Happy",3,IF('DATA - Follow-Up'!AS267="Tired",4,""))))</f>
        <v/>
      </c>
      <c r="AT267" s="178" t="str">
        <f>IF('DATA - Follow-Up'!AT267="less driving",1,IF('DATA - Follow-Up'!AT267="less driving (e.g. more carpooling, walking, cycling, taking public transit, etc.)",1,IF('DATA - Follow-Up'!AT267="not changed",2,IF('DATA - Follow-Up'!AT267="no changed",2,IF('DATA - Follow-Up'!AT267="more driving",3, "")))))</f>
        <v/>
      </c>
      <c r="AU267" s="275"/>
      <c r="AV267" s="275"/>
      <c r="AW267" s="275"/>
      <c r="AX267" s="275"/>
      <c r="AY267" s="275"/>
      <c r="AZ267" s="178" t="str">
        <f>IF('DATA - Follow-Up'!AZ267="less driving",1,IF('DATA - Follow-Up'!AZ267="less driving (e.g. more carpooling, walking, cycling, taking public transit, etc.)",1,IF('DATA - Follow-Up'!AZ267="not changed",2,IF('DATA - Follow-Up'!AZ267="more driving",3,""))))</f>
        <v/>
      </c>
      <c r="BA267" s="178"/>
      <c r="BB267" s="178"/>
      <c r="BC267" s="178"/>
      <c r="BD267" s="178"/>
      <c r="BE267" s="178"/>
      <c r="BF267" s="178" t="str">
        <f>IF('DATA - Follow-Up'!BF267="decreased",1,IF('DATA - Follow-Up'!BF267="not changed",2,IF('DATA - Follow-Up'!BF267="increased",3, "")))</f>
        <v/>
      </c>
      <c r="BG267" s="178"/>
      <c r="BH267" s="178"/>
      <c r="BI267" s="178"/>
      <c r="BJ267" s="178"/>
      <c r="BK267" s="178"/>
      <c r="BL267" s="178"/>
      <c r="BM267" s="178"/>
      <c r="BN267" s="178"/>
      <c r="BO267" s="178"/>
      <c r="BP267" s="178"/>
      <c r="BQ267" s="312" t="str">
        <f>IF('DATA - Follow-Up'!BQ267="Yes",1,IF('DATA - Follow-Up'!BQ267="No",2, ""))</f>
        <v/>
      </c>
      <c r="BR267" s="273"/>
      <c r="BS267" s="180"/>
      <c r="BT267" s="180"/>
    </row>
    <row r="268" spans="1:72" s="132" customFormat="1" ht="15" x14ac:dyDescent="0.3">
      <c r="A268" s="148"/>
      <c r="B268" s="149"/>
      <c r="C268" s="236" t="str">
        <f t="shared" si="4"/>
        <v/>
      </c>
      <c r="D268" s="178" t="str">
        <f>IF('DATA - Follow-Up'!D268="","",'DATA - Follow-Up'!D268)</f>
        <v/>
      </c>
      <c r="E268" s="178" t="str">
        <f>IF('DATA - Follow-Up'!E268="","",'DATA - Follow-Up'!E268)</f>
        <v/>
      </c>
      <c r="F268" s="178" t="str">
        <f>IF('DATA - Follow-Up'!F268="","",'DATA - Follow-Up'!F268)</f>
        <v/>
      </c>
      <c r="G268" s="178" t="str">
        <f>IF('DATA - Follow-Up'!G268="Yes",1,IF('DATA - Follow-Up'!G268="No",2,IF('DATA - Follow-Up'!G268="Not Sure",3, "")))</f>
        <v/>
      </c>
      <c r="H268" s="178" t="str">
        <f>IF('DATA - Follow-Up'!H268="","",INDEX(Codes,MATCH('DATA - Follow-Up'!H268,Modes,0)))</f>
        <v/>
      </c>
      <c r="I268" s="275"/>
      <c r="J268" s="178" t="str">
        <f>IF('DATA - Follow-Up'!J268="","",INDEX(Codes,MATCH('DATA - Follow-Up'!J268,Modes,0)))</f>
        <v/>
      </c>
      <c r="K268" s="178"/>
      <c r="L268" s="178" t="str">
        <f>IF('DATA - Follow-Up'!L268=0,"",IF('DATA - Follow-Up'!L268="","",'DATA - Follow-Up'!L268))</f>
        <v/>
      </c>
      <c r="M268" s="178" t="str">
        <f>IF('DATA - Follow-Up'!M268="Yes",1,IF('DATA - Follow-Up'!M268="No",2, ""))</f>
        <v/>
      </c>
      <c r="N268" s="178" t="str">
        <f>IF('DATA - Follow-Up'!N268="Yes",1,IF('DATA - Follow-Up'!N268="No",2,""))</f>
        <v/>
      </c>
      <c r="O268" s="178" t="str">
        <f>IF('DATA - Follow-Up'!O268="Relaxed",1,IF('DATA - Follow-Up'!O268="Rushed",2,IF('DATA - Follow-Up'!O268="Happy",3,IF('DATA - Follow-Up'!O268="Frustrated",4,IF('DATA - Follow-Up'!O268="Other (please specify)",5,IF('DATA - Follow-Up'!O268="Other",5,""))))))</f>
        <v/>
      </c>
      <c r="P268" s="178"/>
      <c r="Q268" s="178" t="str">
        <f>IF('DATA - Follow-Up'!Q268="","",'DATA - Follow-Up'!Q268)</f>
        <v/>
      </c>
      <c r="R268" s="178" t="str">
        <f>IF('DATA - Follow-Up'!R268="Boy",1,IF('DATA - Follow-Up'!R268="Girl",2, ""))</f>
        <v/>
      </c>
      <c r="S268" s="178" t="str">
        <f>IF('DATA - Follow-Up'!Q268="","", 'DATA - Follow-Up'!S268)</f>
        <v/>
      </c>
      <c r="T268" s="178" t="str">
        <f>IF('DATA - Follow-Up'!T268="Less than 0.5km",1,IF('DATA - Follow-Up'!T268="0.51 to 1.59km",2,IF('DATA - Follow-Up'!T268="1.6 to 3km",3,IF('DATA - Follow-Up'!T268="Over 3km",4,""))))</f>
        <v/>
      </c>
      <c r="U268" s="178" t="str">
        <f>IF('DATA - Follow-Up'!U268="STRONGLY AGREE",1,IF('DATA - Follow-Up'!U268="AGREE",2,IF('DATA - Follow-Up'!U268="DISAGREE",3,IF('DATA - Follow-Up'!U268="STRONGLY DISAGREE",4,""))))</f>
        <v/>
      </c>
      <c r="V268" s="178" t="str">
        <f>IF('DATA - Follow-Up'!V268="Yes",1,IF('DATA - Follow-Up'!V268="No",2,""))</f>
        <v/>
      </c>
      <c r="W268" s="178"/>
      <c r="X268" s="178"/>
      <c r="Y268" s="178"/>
      <c r="Z268" s="178"/>
      <c r="AA268" s="178"/>
      <c r="AB268" s="178"/>
      <c r="AC268" s="178"/>
      <c r="AD268" s="178"/>
      <c r="AE268" s="178"/>
      <c r="AF268" s="178"/>
      <c r="AG268" s="178"/>
      <c r="AH268" s="178"/>
      <c r="AI268" s="178"/>
      <c r="AJ268" s="178"/>
      <c r="AK268" s="178"/>
      <c r="AL268" s="178"/>
      <c r="AM268" s="178"/>
      <c r="AN268" s="178"/>
      <c r="AO268" s="178"/>
      <c r="AP268" s="178"/>
      <c r="AQ268" s="178"/>
      <c r="AR268" s="178" t="str">
        <f>IF('DATA - Follow-Up'!AR268="Relaxed",1,IF('DATA - Follow-Up'!AR268="Rushed",2,IF('DATA - Follow-Up'!AR268="Happy",3,IF('DATA - Follow-Up'!AR268="Tired",4,""))))</f>
        <v/>
      </c>
      <c r="AS268" s="178" t="str">
        <f>IF('DATA - Follow-Up'!AS268="Relaxed",1,IF('DATA - Follow-Up'!AS268="Rushed",2,IF('DATA - Follow-Up'!AS268="Happy",3,IF('DATA - Follow-Up'!AS268="Tired",4,""))))</f>
        <v/>
      </c>
      <c r="AT268" s="178" t="str">
        <f>IF('DATA - Follow-Up'!AT268="less driving",1,IF('DATA - Follow-Up'!AT268="less driving (e.g. more carpooling, walking, cycling, taking public transit, etc.)",1,IF('DATA - Follow-Up'!AT268="not changed",2,IF('DATA - Follow-Up'!AT268="no changed",2,IF('DATA - Follow-Up'!AT268="more driving",3, "")))))</f>
        <v/>
      </c>
      <c r="AU268" s="275"/>
      <c r="AV268" s="275"/>
      <c r="AW268" s="275"/>
      <c r="AX268" s="275"/>
      <c r="AY268" s="275"/>
      <c r="AZ268" s="178" t="str">
        <f>IF('DATA - Follow-Up'!AZ268="less driving",1,IF('DATA - Follow-Up'!AZ268="less driving (e.g. more carpooling, walking, cycling, taking public transit, etc.)",1,IF('DATA - Follow-Up'!AZ268="not changed",2,IF('DATA - Follow-Up'!AZ268="more driving",3,""))))</f>
        <v/>
      </c>
      <c r="BA268" s="178"/>
      <c r="BB268" s="178"/>
      <c r="BC268" s="178"/>
      <c r="BD268" s="178"/>
      <c r="BE268" s="178"/>
      <c r="BF268" s="178" t="str">
        <f>IF('DATA - Follow-Up'!BF268="decreased",1,IF('DATA - Follow-Up'!BF268="not changed",2,IF('DATA - Follow-Up'!BF268="increased",3, "")))</f>
        <v/>
      </c>
      <c r="BG268" s="178"/>
      <c r="BH268" s="178"/>
      <c r="BI268" s="178"/>
      <c r="BJ268" s="178"/>
      <c r="BK268" s="178"/>
      <c r="BL268" s="178"/>
      <c r="BM268" s="178"/>
      <c r="BN268" s="178"/>
      <c r="BO268" s="178"/>
      <c r="BP268" s="178"/>
      <c r="BQ268" s="312" t="str">
        <f>IF('DATA - Follow-Up'!BQ268="Yes",1,IF('DATA - Follow-Up'!BQ268="No",2, ""))</f>
        <v/>
      </c>
      <c r="BR268" s="273"/>
      <c r="BS268" s="180"/>
      <c r="BT268" s="180"/>
    </row>
    <row r="269" spans="1:72" s="132" customFormat="1" ht="15" x14ac:dyDescent="0.3">
      <c r="A269" s="148"/>
      <c r="B269" s="149"/>
      <c r="C269" s="236" t="str">
        <f t="shared" si="4"/>
        <v/>
      </c>
      <c r="D269" s="178" t="str">
        <f>IF('DATA - Follow-Up'!D269="","",'DATA - Follow-Up'!D269)</f>
        <v/>
      </c>
      <c r="E269" s="178" t="str">
        <f>IF('DATA - Follow-Up'!E269="","",'DATA - Follow-Up'!E269)</f>
        <v/>
      </c>
      <c r="F269" s="178" t="str">
        <f>IF('DATA - Follow-Up'!F269="","",'DATA - Follow-Up'!F269)</f>
        <v/>
      </c>
      <c r="G269" s="178" t="str">
        <f>IF('DATA - Follow-Up'!G269="Yes",1,IF('DATA - Follow-Up'!G269="No",2,IF('DATA - Follow-Up'!G269="Not Sure",3, "")))</f>
        <v/>
      </c>
      <c r="H269" s="178" t="str">
        <f>IF('DATA - Follow-Up'!H269="","",INDEX(Codes,MATCH('DATA - Follow-Up'!H269,Modes,0)))</f>
        <v/>
      </c>
      <c r="I269" s="275"/>
      <c r="J269" s="178" t="str">
        <f>IF('DATA - Follow-Up'!J269="","",INDEX(Codes,MATCH('DATA - Follow-Up'!J269,Modes,0)))</f>
        <v/>
      </c>
      <c r="K269" s="178"/>
      <c r="L269" s="178" t="str">
        <f>IF('DATA - Follow-Up'!L269=0,"",IF('DATA - Follow-Up'!L269="","",'DATA - Follow-Up'!L269))</f>
        <v/>
      </c>
      <c r="M269" s="178" t="str">
        <f>IF('DATA - Follow-Up'!M269="Yes",1,IF('DATA - Follow-Up'!M269="No",2, ""))</f>
        <v/>
      </c>
      <c r="N269" s="178" t="str">
        <f>IF('DATA - Follow-Up'!N269="Yes",1,IF('DATA - Follow-Up'!N269="No",2,""))</f>
        <v/>
      </c>
      <c r="O269" s="178" t="str">
        <f>IF('DATA - Follow-Up'!O269="Relaxed",1,IF('DATA - Follow-Up'!O269="Rushed",2,IF('DATA - Follow-Up'!O269="Happy",3,IF('DATA - Follow-Up'!O269="Frustrated",4,IF('DATA - Follow-Up'!O269="Other (please specify)",5,IF('DATA - Follow-Up'!O269="Other",5,""))))))</f>
        <v/>
      </c>
      <c r="P269" s="178"/>
      <c r="Q269" s="178" t="str">
        <f>IF('DATA - Follow-Up'!Q269="","",'DATA - Follow-Up'!Q269)</f>
        <v/>
      </c>
      <c r="R269" s="178" t="str">
        <f>IF('DATA - Follow-Up'!R269="Boy",1,IF('DATA - Follow-Up'!R269="Girl",2, ""))</f>
        <v/>
      </c>
      <c r="S269" s="178" t="str">
        <f>IF('DATA - Follow-Up'!Q269="","", 'DATA - Follow-Up'!S269)</f>
        <v/>
      </c>
      <c r="T269" s="178" t="str">
        <f>IF('DATA - Follow-Up'!T269="Less than 0.5km",1,IF('DATA - Follow-Up'!T269="0.51 to 1.59km",2,IF('DATA - Follow-Up'!T269="1.6 to 3km",3,IF('DATA - Follow-Up'!T269="Over 3km",4,""))))</f>
        <v/>
      </c>
      <c r="U269" s="178" t="str">
        <f>IF('DATA - Follow-Up'!U269="STRONGLY AGREE",1,IF('DATA - Follow-Up'!U269="AGREE",2,IF('DATA - Follow-Up'!U269="DISAGREE",3,IF('DATA - Follow-Up'!U269="STRONGLY DISAGREE",4,""))))</f>
        <v/>
      </c>
      <c r="V269" s="178" t="str">
        <f>IF('DATA - Follow-Up'!V269="Yes",1,IF('DATA - Follow-Up'!V269="No",2,""))</f>
        <v/>
      </c>
      <c r="W269" s="178"/>
      <c r="X269" s="178"/>
      <c r="Y269" s="178"/>
      <c r="Z269" s="178"/>
      <c r="AA269" s="178"/>
      <c r="AB269" s="178"/>
      <c r="AC269" s="178"/>
      <c r="AD269" s="178"/>
      <c r="AE269" s="178"/>
      <c r="AF269" s="178"/>
      <c r="AG269" s="178"/>
      <c r="AH269" s="178"/>
      <c r="AI269" s="178"/>
      <c r="AJ269" s="178"/>
      <c r="AK269" s="178"/>
      <c r="AL269" s="178"/>
      <c r="AM269" s="178"/>
      <c r="AN269" s="178"/>
      <c r="AO269" s="178"/>
      <c r="AP269" s="178"/>
      <c r="AQ269" s="178"/>
      <c r="AR269" s="178" t="str">
        <f>IF('DATA - Follow-Up'!AR269="Relaxed",1,IF('DATA - Follow-Up'!AR269="Rushed",2,IF('DATA - Follow-Up'!AR269="Happy",3,IF('DATA - Follow-Up'!AR269="Tired",4,""))))</f>
        <v/>
      </c>
      <c r="AS269" s="178" t="str">
        <f>IF('DATA - Follow-Up'!AS269="Relaxed",1,IF('DATA - Follow-Up'!AS269="Rushed",2,IF('DATA - Follow-Up'!AS269="Happy",3,IF('DATA - Follow-Up'!AS269="Tired",4,""))))</f>
        <v/>
      </c>
      <c r="AT269" s="178" t="str">
        <f>IF('DATA - Follow-Up'!AT269="less driving",1,IF('DATA - Follow-Up'!AT269="less driving (e.g. more carpooling, walking, cycling, taking public transit, etc.)",1,IF('DATA - Follow-Up'!AT269="not changed",2,IF('DATA - Follow-Up'!AT269="no changed",2,IF('DATA - Follow-Up'!AT269="more driving",3, "")))))</f>
        <v/>
      </c>
      <c r="AU269" s="275"/>
      <c r="AV269" s="275"/>
      <c r="AW269" s="275"/>
      <c r="AX269" s="275"/>
      <c r="AY269" s="275"/>
      <c r="AZ269" s="178" t="str">
        <f>IF('DATA - Follow-Up'!AZ269="less driving",1,IF('DATA - Follow-Up'!AZ269="less driving (e.g. more carpooling, walking, cycling, taking public transit, etc.)",1,IF('DATA - Follow-Up'!AZ269="not changed",2,IF('DATA - Follow-Up'!AZ269="more driving",3,""))))</f>
        <v/>
      </c>
      <c r="BA269" s="178"/>
      <c r="BB269" s="178"/>
      <c r="BC269" s="178"/>
      <c r="BD269" s="178"/>
      <c r="BE269" s="178"/>
      <c r="BF269" s="178" t="str">
        <f>IF('DATA - Follow-Up'!BF269="decreased",1,IF('DATA - Follow-Up'!BF269="not changed",2,IF('DATA - Follow-Up'!BF269="increased",3, "")))</f>
        <v/>
      </c>
      <c r="BG269" s="178"/>
      <c r="BH269" s="178"/>
      <c r="BI269" s="178"/>
      <c r="BJ269" s="178"/>
      <c r="BK269" s="178"/>
      <c r="BL269" s="178"/>
      <c r="BM269" s="178"/>
      <c r="BN269" s="178"/>
      <c r="BO269" s="178"/>
      <c r="BP269" s="178"/>
      <c r="BQ269" s="312" t="str">
        <f>IF('DATA - Follow-Up'!BQ269="Yes",1,IF('DATA - Follow-Up'!BQ269="No",2, ""))</f>
        <v/>
      </c>
      <c r="BR269" s="273"/>
      <c r="BS269" s="180"/>
      <c r="BT269" s="180"/>
    </row>
    <row r="270" spans="1:72" s="132" customFormat="1" ht="15" x14ac:dyDescent="0.3">
      <c r="A270" s="148"/>
      <c r="B270" s="149"/>
      <c r="C270" s="236" t="str">
        <f t="shared" si="4"/>
        <v/>
      </c>
      <c r="D270" s="178" t="str">
        <f>IF('DATA - Follow-Up'!D270="","",'DATA - Follow-Up'!D270)</f>
        <v/>
      </c>
      <c r="E270" s="178" t="str">
        <f>IF('DATA - Follow-Up'!E270="","",'DATA - Follow-Up'!E270)</f>
        <v/>
      </c>
      <c r="F270" s="178" t="str">
        <f>IF('DATA - Follow-Up'!F270="","",'DATA - Follow-Up'!F270)</f>
        <v/>
      </c>
      <c r="G270" s="178" t="str">
        <f>IF('DATA - Follow-Up'!G270="Yes",1,IF('DATA - Follow-Up'!G270="No",2,IF('DATA - Follow-Up'!G270="Not Sure",3, "")))</f>
        <v/>
      </c>
      <c r="H270" s="178" t="str">
        <f>IF('DATA - Follow-Up'!H270="","",INDEX(Codes,MATCH('DATA - Follow-Up'!H270,Modes,0)))</f>
        <v/>
      </c>
      <c r="I270" s="275"/>
      <c r="J270" s="178" t="str">
        <f>IF('DATA - Follow-Up'!J270="","",INDEX(Codes,MATCH('DATA - Follow-Up'!J270,Modes,0)))</f>
        <v/>
      </c>
      <c r="K270" s="178"/>
      <c r="L270" s="178" t="str">
        <f>IF('DATA - Follow-Up'!L270=0,"",IF('DATA - Follow-Up'!L270="","",'DATA - Follow-Up'!L270))</f>
        <v/>
      </c>
      <c r="M270" s="178" t="str">
        <f>IF('DATA - Follow-Up'!M270="Yes",1,IF('DATA - Follow-Up'!M270="No",2, ""))</f>
        <v/>
      </c>
      <c r="N270" s="178" t="str">
        <f>IF('DATA - Follow-Up'!N270="Yes",1,IF('DATA - Follow-Up'!N270="No",2,""))</f>
        <v/>
      </c>
      <c r="O270" s="178" t="str">
        <f>IF('DATA - Follow-Up'!O270="Relaxed",1,IF('DATA - Follow-Up'!O270="Rushed",2,IF('DATA - Follow-Up'!O270="Happy",3,IF('DATA - Follow-Up'!O270="Frustrated",4,IF('DATA - Follow-Up'!O270="Other (please specify)",5,IF('DATA - Follow-Up'!O270="Other",5,""))))))</f>
        <v/>
      </c>
      <c r="P270" s="178"/>
      <c r="Q270" s="178" t="str">
        <f>IF('DATA - Follow-Up'!Q270="","",'DATA - Follow-Up'!Q270)</f>
        <v/>
      </c>
      <c r="R270" s="178" t="str">
        <f>IF('DATA - Follow-Up'!R270="Boy",1,IF('DATA - Follow-Up'!R270="Girl",2, ""))</f>
        <v/>
      </c>
      <c r="S270" s="178" t="str">
        <f>IF('DATA - Follow-Up'!Q270="","", 'DATA - Follow-Up'!S270)</f>
        <v/>
      </c>
      <c r="T270" s="178" t="str">
        <f>IF('DATA - Follow-Up'!T270="Less than 0.5km",1,IF('DATA - Follow-Up'!T270="0.51 to 1.59km",2,IF('DATA - Follow-Up'!T270="1.6 to 3km",3,IF('DATA - Follow-Up'!T270="Over 3km",4,""))))</f>
        <v/>
      </c>
      <c r="U270" s="178" t="str">
        <f>IF('DATA - Follow-Up'!U270="STRONGLY AGREE",1,IF('DATA - Follow-Up'!U270="AGREE",2,IF('DATA - Follow-Up'!U270="DISAGREE",3,IF('DATA - Follow-Up'!U270="STRONGLY DISAGREE",4,""))))</f>
        <v/>
      </c>
      <c r="V270" s="178" t="str">
        <f>IF('DATA - Follow-Up'!V270="Yes",1,IF('DATA - Follow-Up'!V270="No",2,""))</f>
        <v/>
      </c>
      <c r="W270" s="178"/>
      <c r="X270" s="178"/>
      <c r="Y270" s="178"/>
      <c r="Z270" s="178"/>
      <c r="AA270" s="178"/>
      <c r="AB270" s="178"/>
      <c r="AC270" s="178"/>
      <c r="AD270" s="178"/>
      <c r="AE270" s="178"/>
      <c r="AF270" s="178"/>
      <c r="AG270" s="178"/>
      <c r="AH270" s="178"/>
      <c r="AI270" s="178"/>
      <c r="AJ270" s="178"/>
      <c r="AK270" s="178"/>
      <c r="AL270" s="178"/>
      <c r="AM270" s="178"/>
      <c r="AN270" s="178"/>
      <c r="AO270" s="178"/>
      <c r="AP270" s="178"/>
      <c r="AQ270" s="178"/>
      <c r="AR270" s="178" t="str">
        <f>IF('DATA - Follow-Up'!AR270="Relaxed",1,IF('DATA - Follow-Up'!AR270="Rushed",2,IF('DATA - Follow-Up'!AR270="Happy",3,IF('DATA - Follow-Up'!AR270="Tired",4,""))))</f>
        <v/>
      </c>
      <c r="AS270" s="178" t="str">
        <f>IF('DATA - Follow-Up'!AS270="Relaxed",1,IF('DATA - Follow-Up'!AS270="Rushed",2,IF('DATA - Follow-Up'!AS270="Happy",3,IF('DATA - Follow-Up'!AS270="Tired",4,""))))</f>
        <v/>
      </c>
      <c r="AT270" s="178" t="str">
        <f>IF('DATA - Follow-Up'!AT270="less driving",1,IF('DATA - Follow-Up'!AT270="less driving (e.g. more carpooling, walking, cycling, taking public transit, etc.)",1,IF('DATA - Follow-Up'!AT270="not changed",2,IF('DATA - Follow-Up'!AT270="no changed",2,IF('DATA - Follow-Up'!AT270="more driving",3, "")))))</f>
        <v/>
      </c>
      <c r="AU270" s="275"/>
      <c r="AV270" s="275"/>
      <c r="AW270" s="275"/>
      <c r="AX270" s="275"/>
      <c r="AY270" s="275"/>
      <c r="AZ270" s="178" t="str">
        <f>IF('DATA - Follow-Up'!AZ270="less driving",1,IF('DATA - Follow-Up'!AZ270="less driving (e.g. more carpooling, walking, cycling, taking public transit, etc.)",1,IF('DATA - Follow-Up'!AZ270="not changed",2,IF('DATA - Follow-Up'!AZ270="more driving",3,""))))</f>
        <v/>
      </c>
      <c r="BA270" s="178"/>
      <c r="BB270" s="178"/>
      <c r="BC270" s="178"/>
      <c r="BD270" s="178"/>
      <c r="BE270" s="178"/>
      <c r="BF270" s="178" t="str">
        <f>IF('DATA - Follow-Up'!BF270="decreased",1,IF('DATA - Follow-Up'!BF270="not changed",2,IF('DATA - Follow-Up'!BF270="increased",3, "")))</f>
        <v/>
      </c>
      <c r="BG270" s="178"/>
      <c r="BH270" s="178"/>
      <c r="BI270" s="178"/>
      <c r="BJ270" s="178"/>
      <c r="BK270" s="178"/>
      <c r="BL270" s="178"/>
      <c r="BM270" s="178"/>
      <c r="BN270" s="178"/>
      <c r="BO270" s="178"/>
      <c r="BP270" s="178"/>
      <c r="BQ270" s="312" t="str">
        <f>IF('DATA - Follow-Up'!BQ270="Yes",1,IF('DATA - Follow-Up'!BQ270="No",2, ""))</f>
        <v/>
      </c>
      <c r="BR270" s="273"/>
      <c r="BS270" s="180"/>
      <c r="BT270" s="180"/>
    </row>
    <row r="271" spans="1:72" s="132" customFormat="1" ht="15" x14ac:dyDescent="0.3">
      <c r="A271" s="148"/>
      <c r="B271" s="149"/>
      <c r="C271" s="236" t="str">
        <f t="shared" si="4"/>
        <v/>
      </c>
      <c r="D271" s="178" t="str">
        <f>IF('DATA - Follow-Up'!D271="","",'DATA - Follow-Up'!D271)</f>
        <v/>
      </c>
      <c r="E271" s="178" t="str">
        <f>IF('DATA - Follow-Up'!E271="","",'DATA - Follow-Up'!E271)</f>
        <v/>
      </c>
      <c r="F271" s="178" t="str">
        <f>IF('DATA - Follow-Up'!F271="","",'DATA - Follow-Up'!F271)</f>
        <v/>
      </c>
      <c r="G271" s="178" t="str">
        <f>IF('DATA - Follow-Up'!G271="Yes",1,IF('DATA - Follow-Up'!G271="No",2,IF('DATA - Follow-Up'!G271="Not Sure",3, "")))</f>
        <v/>
      </c>
      <c r="H271" s="178" t="str">
        <f>IF('DATA - Follow-Up'!H271="","",INDEX(Codes,MATCH('DATA - Follow-Up'!H271,Modes,0)))</f>
        <v/>
      </c>
      <c r="I271" s="275"/>
      <c r="J271" s="178" t="str">
        <f>IF('DATA - Follow-Up'!J271="","",INDEX(Codes,MATCH('DATA - Follow-Up'!J271,Modes,0)))</f>
        <v/>
      </c>
      <c r="K271" s="178"/>
      <c r="L271" s="178" t="str">
        <f>IF('DATA - Follow-Up'!L271=0,"",IF('DATA - Follow-Up'!L271="","",'DATA - Follow-Up'!L271))</f>
        <v/>
      </c>
      <c r="M271" s="178" t="str">
        <f>IF('DATA - Follow-Up'!M271="Yes",1,IF('DATA - Follow-Up'!M271="No",2, ""))</f>
        <v/>
      </c>
      <c r="N271" s="178" t="str">
        <f>IF('DATA - Follow-Up'!N271="Yes",1,IF('DATA - Follow-Up'!N271="No",2,""))</f>
        <v/>
      </c>
      <c r="O271" s="178" t="str">
        <f>IF('DATA - Follow-Up'!O271="Relaxed",1,IF('DATA - Follow-Up'!O271="Rushed",2,IF('DATA - Follow-Up'!O271="Happy",3,IF('DATA - Follow-Up'!O271="Frustrated",4,IF('DATA - Follow-Up'!O271="Other (please specify)",5,IF('DATA - Follow-Up'!O271="Other",5,""))))))</f>
        <v/>
      </c>
      <c r="P271" s="178"/>
      <c r="Q271" s="178" t="str">
        <f>IF('DATA - Follow-Up'!Q271="","",'DATA - Follow-Up'!Q271)</f>
        <v/>
      </c>
      <c r="R271" s="178" t="str">
        <f>IF('DATA - Follow-Up'!R271="Boy",1,IF('DATA - Follow-Up'!R271="Girl",2, ""))</f>
        <v/>
      </c>
      <c r="S271" s="178" t="str">
        <f>IF('DATA - Follow-Up'!Q271="","", 'DATA - Follow-Up'!S271)</f>
        <v/>
      </c>
      <c r="T271" s="178" t="str">
        <f>IF('DATA - Follow-Up'!T271="Less than 0.5km",1,IF('DATA - Follow-Up'!T271="0.51 to 1.59km",2,IF('DATA - Follow-Up'!T271="1.6 to 3km",3,IF('DATA - Follow-Up'!T271="Over 3km",4,""))))</f>
        <v/>
      </c>
      <c r="U271" s="178" t="str">
        <f>IF('DATA - Follow-Up'!U271="STRONGLY AGREE",1,IF('DATA - Follow-Up'!U271="AGREE",2,IF('DATA - Follow-Up'!U271="DISAGREE",3,IF('DATA - Follow-Up'!U271="STRONGLY DISAGREE",4,""))))</f>
        <v/>
      </c>
      <c r="V271" s="178" t="str">
        <f>IF('DATA - Follow-Up'!V271="Yes",1,IF('DATA - Follow-Up'!V271="No",2,""))</f>
        <v/>
      </c>
      <c r="W271" s="178"/>
      <c r="X271" s="178"/>
      <c r="Y271" s="178"/>
      <c r="Z271" s="178"/>
      <c r="AA271" s="178"/>
      <c r="AB271" s="178"/>
      <c r="AC271" s="178"/>
      <c r="AD271" s="178"/>
      <c r="AE271" s="178"/>
      <c r="AF271" s="178"/>
      <c r="AG271" s="178"/>
      <c r="AH271" s="178"/>
      <c r="AI271" s="178"/>
      <c r="AJ271" s="178"/>
      <c r="AK271" s="178"/>
      <c r="AL271" s="178"/>
      <c r="AM271" s="178"/>
      <c r="AN271" s="178"/>
      <c r="AO271" s="178"/>
      <c r="AP271" s="178"/>
      <c r="AQ271" s="178"/>
      <c r="AR271" s="178" t="str">
        <f>IF('DATA - Follow-Up'!AR271="Relaxed",1,IF('DATA - Follow-Up'!AR271="Rushed",2,IF('DATA - Follow-Up'!AR271="Happy",3,IF('DATA - Follow-Up'!AR271="Tired",4,""))))</f>
        <v/>
      </c>
      <c r="AS271" s="178" t="str">
        <f>IF('DATA - Follow-Up'!AS271="Relaxed",1,IF('DATA - Follow-Up'!AS271="Rushed",2,IF('DATA - Follow-Up'!AS271="Happy",3,IF('DATA - Follow-Up'!AS271="Tired",4,""))))</f>
        <v/>
      </c>
      <c r="AT271" s="178" t="str">
        <f>IF('DATA - Follow-Up'!AT271="less driving",1,IF('DATA - Follow-Up'!AT271="less driving (e.g. more carpooling, walking, cycling, taking public transit, etc.)",1,IF('DATA - Follow-Up'!AT271="not changed",2,IF('DATA - Follow-Up'!AT271="no changed",2,IF('DATA - Follow-Up'!AT271="more driving",3, "")))))</f>
        <v/>
      </c>
      <c r="AU271" s="275"/>
      <c r="AV271" s="275"/>
      <c r="AW271" s="275"/>
      <c r="AX271" s="275"/>
      <c r="AY271" s="275"/>
      <c r="AZ271" s="178" t="str">
        <f>IF('DATA - Follow-Up'!AZ271="less driving",1,IF('DATA - Follow-Up'!AZ271="less driving (e.g. more carpooling, walking, cycling, taking public transit, etc.)",1,IF('DATA - Follow-Up'!AZ271="not changed",2,IF('DATA - Follow-Up'!AZ271="more driving",3,""))))</f>
        <v/>
      </c>
      <c r="BA271" s="178"/>
      <c r="BB271" s="178"/>
      <c r="BC271" s="178"/>
      <c r="BD271" s="178"/>
      <c r="BE271" s="178"/>
      <c r="BF271" s="178" t="str">
        <f>IF('DATA - Follow-Up'!BF271="decreased",1,IF('DATA - Follow-Up'!BF271="not changed",2,IF('DATA - Follow-Up'!BF271="increased",3, "")))</f>
        <v/>
      </c>
      <c r="BG271" s="178"/>
      <c r="BH271" s="178"/>
      <c r="BI271" s="178"/>
      <c r="BJ271" s="178"/>
      <c r="BK271" s="178"/>
      <c r="BL271" s="178"/>
      <c r="BM271" s="178"/>
      <c r="BN271" s="178"/>
      <c r="BO271" s="178"/>
      <c r="BP271" s="178"/>
      <c r="BQ271" s="312" t="str">
        <f>IF('DATA - Follow-Up'!BQ271="Yes",1,IF('DATA - Follow-Up'!BQ271="No",2, ""))</f>
        <v/>
      </c>
      <c r="BR271" s="273"/>
      <c r="BS271" s="180"/>
      <c r="BT271" s="180"/>
    </row>
    <row r="272" spans="1:72" s="132" customFormat="1" ht="15" x14ac:dyDescent="0.3">
      <c r="A272" s="148"/>
      <c r="B272" s="149"/>
      <c r="C272" s="236" t="str">
        <f t="shared" si="4"/>
        <v/>
      </c>
      <c r="D272" s="178" t="str">
        <f>IF('DATA - Follow-Up'!D272="","",'DATA - Follow-Up'!D272)</f>
        <v/>
      </c>
      <c r="E272" s="178" t="str">
        <f>IF('DATA - Follow-Up'!E272="","",'DATA - Follow-Up'!E272)</f>
        <v/>
      </c>
      <c r="F272" s="178" t="str">
        <f>IF('DATA - Follow-Up'!F272="","",'DATA - Follow-Up'!F272)</f>
        <v/>
      </c>
      <c r="G272" s="178" t="str">
        <f>IF('DATA - Follow-Up'!G272="Yes",1,IF('DATA - Follow-Up'!G272="No",2,IF('DATA - Follow-Up'!G272="Not Sure",3, "")))</f>
        <v/>
      </c>
      <c r="H272" s="178" t="str">
        <f>IF('DATA - Follow-Up'!H272="","",INDEX(Codes,MATCH('DATA - Follow-Up'!H272,Modes,0)))</f>
        <v/>
      </c>
      <c r="I272" s="275"/>
      <c r="J272" s="178" t="str">
        <f>IF('DATA - Follow-Up'!J272="","",INDEX(Codes,MATCH('DATA - Follow-Up'!J272,Modes,0)))</f>
        <v/>
      </c>
      <c r="K272" s="178"/>
      <c r="L272" s="178" t="str">
        <f>IF('DATA - Follow-Up'!L272=0,"",IF('DATA - Follow-Up'!L272="","",'DATA - Follow-Up'!L272))</f>
        <v/>
      </c>
      <c r="M272" s="178" t="str">
        <f>IF('DATA - Follow-Up'!M272="Yes",1,IF('DATA - Follow-Up'!M272="No",2, ""))</f>
        <v/>
      </c>
      <c r="N272" s="178" t="str">
        <f>IF('DATA - Follow-Up'!N272="Yes",1,IF('DATA - Follow-Up'!N272="No",2,""))</f>
        <v/>
      </c>
      <c r="O272" s="178" t="str">
        <f>IF('DATA - Follow-Up'!O272="Relaxed",1,IF('DATA - Follow-Up'!O272="Rushed",2,IF('DATA - Follow-Up'!O272="Happy",3,IF('DATA - Follow-Up'!O272="Frustrated",4,IF('DATA - Follow-Up'!O272="Other (please specify)",5,IF('DATA - Follow-Up'!O272="Other",5,""))))))</f>
        <v/>
      </c>
      <c r="P272" s="178"/>
      <c r="Q272" s="178" t="str">
        <f>IF('DATA - Follow-Up'!Q272="","",'DATA - Follow-Up'!Q272)</f>
        <v/>
      </c>
      <c r="R272" s="178" t="str">
        <f>IF('DATA - Follow-Up'!R272="Boy",1,IF('DATA - Follow-Up'!R272="Girl",2, ""))</f>
        <v/>
      </c>
      <c r="S272" s="178" t="str">
        <f>IF('DATA - Follow-Up'!Q272="","", 'DATA - Follow-Up'!S272)</f>
        <v/>
      </c>
      <c r="T272" s="178" t="str">
        <f>IF('DATA - Follow-Up'!T272="Less than 0.5km",1,IF('DATA - Follow-Up'!T272="0.51 to 1.59km",2,IF('DATA - Follow-Up'!T272="1.6 to 3km",3,IF('DATA - Follow-Up'!T272="Over 3km",4,""))))</f>
        <v/>
      </c>
      <c r="U272" s="178" t="str">
        <f>IF('DATA - Follow-Up'!U272="STRONGLY AGREE",1,IF('DATA - Follow-Up'!U272="AGREE",2,IF('DATA - Follow-Up'!U272="DISAGREE",3,IF('DATA - Follow-Up'!U272="STRONGLY DISAGREE",4,""))))</f>
        <v/>
      </c>
      <c r="V272" s="178" t="str">
        <f>IF('DATA - Follow-Up'!V272="Yes",1,IF('DATA - Follow-Up'!V272="No",2,""))</f>
        <v/>
      </c>
      <c r="W272" s="178"/>
      <c r="X272" s="178"/>
      <c r="Y272" s="178"/>
      <c r="Z272" s="178"/>
      <c r="AA272" s="178"/>
      <c r="AB272" s="178"/>
      <c r="AC272" s="178"/>
      <c r="AD272" s="178"/>
      <c r="AE272" s="178"/>
      <c r="AF272" s="178"/>
      <c r="AG272" s="178"/>
      <c r="AH272" s="178"/>
      <c r="AI272" s="178"/>
      <c r="AJ272" s="178"/>
      <c r="AK272" s="178"/>
      <c r="AL272" s="178"/>
      <c r="AM272" s="178"/>
      <c r="AN272" s="178"/>
      <c r="AO272" s="178"/>
      <c r="AP272" s="178"/>
      <c r="AQ272" s="178"/>
      <c r="AR272" s="178" t="str">
        <f>IF('DATA - Follow-Up'!AR272="Relaxed",1,IF('DATA - Follow-Up'!AR272="Rushed",2,IF('DATA - Follow-Up'!AR272="Happy",3,IF('DATA - Follow-Up'!AR272="Tired",4,""))))</f>
        <v/>
      </c>
      <c r="AS272" s="178" t="str">
        <f>IF('DATA - Follow-Up'!AS272="Relaxed",1,IF('DATA - Follow-Up'!AS272="Rushed",2,IF('DATA - Follow-Up'!AS272="Happy",3,IF('DATA - Follow-Up'!AS272="Tired",4,""))))</f>
        <v/>
      </c>
      <c r="AT272" s="178" t="str">
        <f>IF('DATA - Follow-Up'!AT272="less driving",1,IF('DATA - Follow-Up'!AT272="less driving (e.g. more carpooling, walking, cycling, taking public transit, etc.)",1,IF('DATA - Follow-Up'!AT272="not changed",2,IF('DATA - Follow-Up'!AT272="no changed",2,IF('DATA - Follow-Up'!AT272="more driving",3, "")))))</f>
        <v/>
      </c>
      <c r="AU272" s="275"/>
      <c r="AV272" s="275"/>
      <c r="AW272" s="275"/>
      <c r="AX272" s="275"/>
      <c r="AY272" s="275"/>
      <c r="AZ272" s="178" t="str">
        <f>IF('DATA - Follow-Up'!AZ272="less driving",1,IF('DATA - Follow-Up'!AZ272="less driving (e.g. more carpooling, walking, cycling, taking public transit, etc.)",1,IF('DATA - Follow-Up'!AZ272="not changed",2,IF('DATA - Follow-Up'!AZ272="more driving",3,""))))</f>
        <v/>
      </c>
      <c r="BA272" s="178"/>
      <c r="BB272" s="178"/>
      <c r="BC272" s="178"/>
      <c r="BD272" s="178"/>
      <c r="BE272" s="178"/>
      <c r="BF272" s="178" t="str">
        <f>IF('DATA - Follow-Up'!BF272="decreased",1,IF('DATA - Follow-Up'!BF272="not changed",2,IF('DATA - Follow-Up'!BF272="increased",3, "")))</f>
        <v/>
      </c>
      <c r="BG272" s="178"/>
      <c r="BH272" s="178"/>
      <c r="BI272" s="178"/>
      <c r="BJ272" s="178"/>
      <c r="BK272" s="178"/>
      <c r="BL272" s="178"/>
      <c r="BM272" s="178"/>
      <c r="BN272" s="178"/>
      <c r="BO272" s="178"/>
      <c r="BP272" s="178"/>
      <c r="BQ272" s="312" t="str">
        <f>IF('DATA - Follow-Up'!BQ272="Yes",1,IF('DATA - Follow-Up'!BQ272="No",2, ""))</f>
        <v/>
      </c>
      <c r="BR272" s="273"/>
      <c r="BS272" s="180"/>
      <c r="BT272" s="180"/>
    </row>
    <row r="273" spans="1:72" s="132" customFormat="1" ht="15" x14ac:dyDescent="0.3">
      <c r="A273" s="148"/>
      <c r="B273" s="149"/>
      <c r="C273" s="236" t="str">
        <f t="shared" si="4"/>
        <v/>
      </c>
      <c r="D273" s="178" t="str">
        <f>IF('DATA - Follow-Up'!D273="","",'DATA - Follow-Up'!D273)</f>
        <v/>
      </c>
      <c r="E273" s="178" t="str">
        <f>IF('DATA - Follow-Up'!E273="","",'DATA - Follow-Up'!E273)</f>
        <v/>
      </c>
      <c r="F273" s="178" t="str">
        <f>IF('DATA - Follow-Up'!F273="","",'DATA - Follow-Up'!F273)</f>
        <v/>
      </c>
      <c r="G273" s="178" t="str">
        <f>IF('DATA - Follow-Up'!G273="Yes",1,IF('DATA - Follow-Up'!G273="No",2,IF('DATA - Follow-Up'!G273="Not Sure",3, "")))</f>
        <v/>
      </c>
      <c r="H273" s="178" t="str">
        <f>IF('DATA - Follow-Up'!H273="","",INDEX(Codes,MATCH('DATA - Follow-Up'!H273,Modes,0)))</f>
        <v/>
      </c>
      <c r="I273" s="275"/>
      <c r="J273" s="178" t="str">
        <f>IF('DATA - Follow-Up'!J273="","",INDEX(Codes,MATCH('DATA - Follow-Up'!J273,Modes,0)))</f>
        <v/>
      </c>
      <c r="K273" s="178"/>
      <c r="L273" s="178" t="str">
        <f>IF('DATA - Follow-Up'!L273=0,"",IF('DATA - Follow-Up'!L273="","",'DATA - Follow-Up'!L273))</f>
        <v/>
      </c>
      <c r="M273" s="178" t="str">
        <f>IF('DATA - Follow-Up'!M273="Yes",1,IF('DATA - Follow-Up'!M273="No",2, ""))</f>
        <v/>
      </c>
      <c r="N273" s="178" t="str">
        <f>IF('DATA - Follow-Up'!N273="Yes",1,IF('DATA - Follow-Up'!N273="No",2,""))</f>
        <v/>
      </c>
      <c r="O273" s="178" t="str">
        <f>IF('DATA - Follow-Up'!O273="Relaxed",1,IF('DATA - Follow-Up'!O273="Rushed",2,IF('DATA - Follow-Up'!O273="Happy",3,IF('DATA - Follow-Up'!O273="Frustrated",4,IF('DATA - Follow-Up'!O273="Other (please specify)",5,IF('DATA - Follow-Up'!O273="Other",5,""))))))</f>
        <v/>
      </c>
      <c r="P273" s="178"/>
      <c r="Q273" s="178" t="str">
        <f>IF('DATA - Follow-Up'!Q273="","",'DATA - Follow-Up'!Q273)</f>
        <v/>
      </c>
      <c r="R273" s="178" t="str">
        <f>IF('DATA - Follow-Up'!R273="Boy",1,IF('DATA - Follow-Up'!R273="Girl",2, ""))</f>
        <v/>
      </c>
      <c r="S273" s="178" t="str">
        <f>IF('DATA - Follow-Up'!Q273="","", 'DATA - Follow-Up'!S273)</f>
        <v/>
      </c>
      <c r="T273" s="178" t="str">
        <f>IF('DATA - Follow-Up'!T273="Less than 0.5km",1,IF('DATA - Follow-Up'!T273="0.51 to 1.59km",2,IF('DATA - Follow-Up'!T273="1.6 to 3km",3,IF('DATA - Follow-Up'!T273="Over 3km",4,""))))</f>
        <v/>
      </c>
      <c r="U273" s="178" t="str">
        <f>IF('DATA - Follow-Up'!U273="STRONGLY AGREE",1,IF('DATA - Follow-Up'!U273="AGREE",2,IF('DATA - Follow-Up'!U273="DISAGREE",3,IF('DATA - Follow-Up'!U273="STRONGLY DISAGREE",4,""))))</f>
        <v/>
      </c>
      <c r="V273" s="178" t="str">
        <f>IF('DATA - Follow-Up'!V273="Yes",1,IF('DATA - Follow-Up'!V273="No",2,""))</f>
        <v/>
      </c>
      <c r="W273" s="178"/>
      <c r="X273" s="178"/>
      <c r="Y273" s="178"/>
      <c r="Z273" s="178"/>
      <c r="AA273" s="178"/>
      <c r="AB273" s="178"/>
      <c r="AC273" s="178"/>
      <c r="AD273" s="178"/>
      <c r="AE273" s="178"/>
      <c r="AF273" s="178"/>
      <c r="AG273" s="178"/>
      <c r="AH273" s="178"/>
      <c r="AI273" s="178"/>
      <c r="AJ273" s="178"/>
      <c r="AK273" s="178"/>
      <c r="AL273" s="178"/>
      <c r="AM273" s="178"/>
      <c r="AN273" s="178"/>
      <c r="AO273" s="178"/>
      <c r="AP273" s="178"/>
      <c r="AQ273" s="178"/>
      <c r="AR273" s="178" t="str">
        <f>IF('DATA - Follow-Up'!AR273="Relaxed",1,IF('DATA - Follow-Up'!AR273="Rushed",2,IF('DATA - Follow-Up'!AR273="Happy",3,IF('DATA - Follow-Up'!AR273="Tired",4,""))))</f>
        <v/>
      </c>
      <c r="AS273" s="178" t="str">
        <f>IF('DATA - Follow-Up'!AS273="Relaxed",1,IF('DATA - Follow-Up'!AS273="Rushed",2,IF('DATA - Follow-Up'!AS273="Happy",3,IF('DATA - Follow-Up'!AS273="Tired",4,""))))</f>
        <v/>
      </c>
      <c r="AT273" s="178" t="str">
        <f>IF('DATA - Follow-Up'!AT273="less driving",1,IF('DATA - Follow-Up'!AT273="less driving (e.g. more carpooling, walking, cycling, taking public transit, etc.)",1,IF('DATA - Follow-Up'!AT273="not changed",2,IF('DATA - Follow-Up'!AT273="no changed",2,IF('DATA - Follow-Up'!AT273="more driving",3, "")))))</f>
        <v/>
      </c>
      <c r="AU273" s="275"/>
      <c r="AV273" s="275"/>
      <c r="AW273" s="275"/>
      <c r="AX273" s="275"/>
      <c r="AY273" s="275"/>
      <c r="AZ273" s="178" t="str">
        <f>IF('DATA - Follow-Up'!AZ273="less driving",1,IF('DATA - Follow-Up'!AZ273="less driving (e.g. more carpooling, walking, cycling, taking public transit, etc.)",1,IF('DATA - Follow-Up'!AZ273="not changed",2,IF('DATA - Follow-Up'!AZ273="more driving",3,""))))</f>
        <v/>
      </c>
      <c r="BA273" s="178"/>
      <c r="BB273" s="178"/>
      <c r="BC273" s="178"/>
      <c r="BD273" s="178"/>
      <c r="BE273" s="178"/>
      <c r="BF273" s="178" t="str">
        <f>IF('DATA - Follow-Up'!BF273="decreased",1,IF('DATA - Follow-Up'!BF273="not changed",2,IF('DATA - Follow-Up'!BF273="increased",3, "")))</f>
        <v/>
      </c>
      <c r="BG273" s="178"/>
      <c r="BH273" s="178"/>
      <c r="BI273" s="178"/>
      <c r="BJ273" s="178"/>
      <c r="BK273" s="178"/>
      <c r="BL273" s="178"/>
      <c r="BM273" s="178"/>
      <c r="BN273" s="178"/>
      <c r="BO273" s="178"/>
      <c r="BP273" s="178"/>
      <c r="BQ273" s="312" t="str">
        <f>IF('DATA - Follow-Up'!BQ273="Yes",1,IF('DATA - Follow-Up'!BQ273="No",2, ""))</f>
        <v/>
      </c>
      <c r="BR273" s="273"/>
      <c r="BS273" s="180"/>
      <c r="BT273" s="180"/>
    </row>
    <row r="274" spans="1:72" s="132" customFormat="1" ht="15" x14ac:dyDescent="0.3">
      <c r="A274" s="148"/>
      <c r="B274" s="149"/>
      <c r="C274" s="236" t="str">
        <f t="shared" si="4"/>
        <v/>
      </c>
      <c r="D274" s="178" t="str">
        <f>IF('DATA - Follow-Up'!D274="","",'DATA - Follow-Up'!D274)</f>
        <v/>
      </c>
      <c r="E274" s="178" t="str">
        <f>IF('DATA - Follow-Up'!E274="","",'DATA - Follow-Up'!E274)</f>
        <v/>
      </c>
      <c r="F274" s="178" t="str">
        <f>IF('DATA - Follow-Up'!F274="","",'DATA - Follow-Up'!F274)</f>
        <v/>
      </c>
      <c r="G274" s="178" t="str">
        <f>IF('DATA - Follow-Up'!G274="Yes",1,IF('DATA - Follow-Up'!G274="No",2,IF('DATA - Follow-Up'!G274="Not Sure",3, "")))</f>
        <v/>
      </c>
      <c r="H274" s="178" t="str">
        <f>IF('DATA - Follow-Up'!H274="","",INDEX(Codes,MATCH('DATA - Follow-Up'!H274,Modes,0)))</f>
        <v/>
      </c>
      <c r="I274" s="275"/>
      <c r="J274" s="178" t="str">
        <f>IF('DATA - Follow-Up'!J274="","",INDEX(Codes,MATCH('DATA - Follow-Up'!J274,Modes,0)))</f>
        <v/>
      </c>
      <c r="K274" s="178"/>
      <c r="L274" s="178" t="str">
        <f>IF('DATA - Follow-Up'!L274=0,"",IF('DATA - Follow-Up'!L274="","",'DATA - Follow-Up'!L274))</f>
        <v/>
      </c>
      <c r="M274" s="178" t="str">
        <f>IF('DATA - Follow-Up'!M274="Yes",1,IF('DATA - Follow-Up'!M274="No",2, ""))</f>
        <v/>
      </c>
      <c r="N274" s="178" t="str">
        <f>IF('DATA - Follow-Up'!N274="Yes",1,IF('DATA - Follow-Up'!N274="No",2,""))</f>
        <v/>
      </c>
      <c r="O274" s="178" t="str">
        <f>IF('DATA - Follow-Up'!O274="Relaxed",1,IF('DATA - Follow-Up'!O274="Rushed",2,IF('DATA - Follow-Up'!O274="Happy",3,IF('DATA - Follow-Up'!O274="Frustrated",4,IF('DATA - Follow-Up'!O274="Other (please specify)",5,IF('DATA - Follow-Up'!O274="Other",5,""))))))</f>
        <v/>
      </c>
      <c r="P274" s="178"/>
      <c r="Q274" s="178" t="str">
        <f>IF('DATA - Follow-Up'!Q274="","",'DATA - Follow-Up'!Q274)</f>
        <v/>
      </c>
      <c r="R274" s="178" t="str">
        <f>IF('DATA - Follow-Up'!R274="Boy",1,IF('DATA - Follow-Up'!R274="Girl",2, ""))</f>
        <v/>
      </c>
      <c r="S274" s="178" t="str">
        <f>IF('DATA - Follow-Up'!Q274="","", 'DATA - Follow-Up'!S274)</f>
        <v/>
      </c>
      <c r="T274" s="178" t="str">
        <f>IF('DATA - Follow-Up'!T274="Less than 0.5km",1,IF('DATA - Follow-Up'!T274="0.51 to 1.59km",2,IF('DATA - Follow-Up'!T274="1.6 to 3km",3,IF('DATA - Follow-Up'!T274="Over 3km",4,""))))</f>
        <v/>
      </c>
      <c r="U274" s="178" t="str">
        <f>IF('DATA - Follow-Up'!U274="STRONGLY AGREE",1,IF('DATA - Follow-Up'!U274="AGREE",2,IF('DATA - Follow-Up'!U274="DISAGREE",3,IF('DATA - Follow-Up'!U274="STRONGLY DISAGREE",4,""))))</f>
        <v/>
      </c>
      <c r="V274" s="178" t="str">
        <f>IF('DATA - Follow-Up'!V274="Yes",1,IF('DATA - Follow-Up'!V274="No",2,""))</f>
        <v/>
      </c>
      <c r="W274" s="178"/>
      <c r="X274" s="178"/>
      <c r="Y274" s="178"/>
      <c r="Z274" s="178"/>
      <c r="AA274" s="178"/>
      <c r="AB274" s="178"/>
      <c r="AC274" s="178"/>
      <c r="AD274" s="178"/>
      <c r="AE274" s="178"/>
      <c r="AF274" s="178"/>
      <c r="AG274" s="178"/>
      <c r="AH274" s="178"/>
      <c r="AI274" s="178"/>
      <c r="AJ274" s="178"/>
      <c r="AK274" s="178"/>
      <c r="AL274" s="178"/>
      <c r="AM274" s="178"/>
      <c r="AN274" s="178"/>
      <c r="AO274" s="178"/>
      <c r="AP274" s="178"/>
      <c r="AQ274" s="178"/>
      <c r="AR274" s="178" t="str">
        <f>IF('DATA - Follow-Up'!AR274="Relaxed",1,IF('DATA - Follow-Up'!AR274="Rushed",2,IF('DATA - Follow-Up'!AR274="Happy",3,IF('DATA - Follow-Up'!AR274="Tired",4,""))))</f>
        <v/>
      </c>
      <c r="AS274" s="178" t="str">
        <f>IF('DATA - Follow-Up'!AS274="Relaxed",1,IF('DATA - Follow-Up'!AS274="Rushed",2,IF('DATA - Follow-Up'!AS274="Happy",3,IF('DATA - Follow-Up'!AS274="Tired",4,""))))</f>
        <v/>
      </c>
      <c r="AT274" s="178" t="str">
        <f>IF('DATA - Follow-Up'!AT274="less driving",1,IF('DATA - Follow-Up'!AT274="less driving (e.g. more carpooling, walking, cycling, taking public transit, etc.)",1,IF('DATA - Follow-Up'!AT274="not changed",2,IF('DATA - Follow-Up'!AT274="no changed",2,IF('DATA - Follow-Up'!AT274="more driving",3, "")))))</f>
        <v/>
      </c>
      <c r="AU274" s="275"/>
      <c r="AV274" s="275"/>
      <c r="AW274" s="275"/>
      <c r="AX274" s="275"/>
      <c r="AY274" s="275"/>
      <c r="AZ274" s="178" t="str">
        <f>IF('DATA - Follow-Up'!AZ274="less driving",1,IF('DATA - Follow-Up'!AZ274="less driving (e.g. more carpooling, walking, cycling, taking public transit, etc.)",1,IF('DATA - Follow-Up'!AZ274="not changed",2,IF('DATA - Follow-Up'!AZ274="more driving",3,""))))</f>
        <v/>
      </c>
      <c r="BA274" s="178"/>
      <c r="BB274" s="178"/>
      <c r="BC274" s="178"/>
      <c r="BD274" s="178"/>
      <c r="BE274" s="178"/>
      <c r="BF274" s="178" t="str">
        <f>IF('DATA - Follow-Up'!BF274="decreased",1,IF('DATA - Follow-Up'!BF274="not changed",2,IF('DATA - Follow-Up'!BF274="increased",3, "")))</f>
        <v/>
      </c>
      <c r="BG274" s="178"/>
      <c r="BH274" s="178"/>
      <c r="BI274" s="178"/>
      <c r="BJ274" s="178"/>
      <c r="BK274" s="178"/>
      <c r="BL274" s="178"/>
      <c r="BM274" s="178"/>
      <c r="BN274" s="178"/>
      <c r="BO274" s="178"/>
      <c r="BP274" s="178"/>
      <c r="BQ274" s="312" t="str">
        <f>IF('DATA - Follow-Up'!BQ274="Yes",1,IF('DATA - Follow-Up'!BQ274="No",2, ""))</f>
        <v/>
      </c>
      <c r="BR274" s="273"/>
      <c r="BS274" s="180"/>
      <c r="BT274" s="180"/>
    </row>
    <row r="275" spans="1:72" s="132" customFormat="1" ht="15" x14ac:dyDescent="0.3">
      <c r="A275" s="148"/>
      <c r="B275" s="149"/>
      <c r="C275" s="236" t="str">
        <f t="shared" si="4"/>
        <v/>
      </c>
      <c r="D275" s="178" t="str">
        <f>IF('DATA - Follow-Up'!D275="","",'DATA - Follow-Up'!D275)</f>
        <v/>
      </c>
      <c r="E275" s="178" t="str">
        <f>IF('DATA - Follow-Up'!E275="","",'DATA - Follow-Up'!E275)</f>
        <v/>
      </c>
      <c r="F275" s="178" t="str">
        <f>IF('DATA - Follow-Up'!F275="","",'DATA - Follow-Up'!F275)</f>
        <v/>
      </c>
      <c r="G275" s="178" t="str">
        <f>IF('DATA - Follow-Up'!G275="Yes",1,IF('DATA - Follow-Up'!G275="No",2,IF('DATA - Follow-Up'!G275="Not Sure",3, "")))</f>
        <v/>
      </c>
      <c r="H275" s="178" t="str">
        <f>IF('DATA - Follow-Up'!H275="","",INDEX(Codes,MATCH('DATA - Follow-Up'!H275,Modes,0)))</f>
        <v/>
      </c>
      <c r="I275" s="275"/>
      <c r="J275" s="178" t="str">
        <f>IF('DATA - Follow-Up'!J275="","",INDEX(Codes,MATCH('DATA - Follow-Up'!J275,Modes,0)))</f>
        <v/>
      </c>
      <c r="K275" s="178"/>
      <c r="L275" s="178" t="str">
        <f>IF('DATA - Follow-Up'!L275=0,"",IF('DATA - Follow-Up'!L275="","",'DATA - Follow-Up'!L275))</f>
        <v/>
      </c>
      <c r="M275" s="178" t="str">
        <f>IF('DATA - Follow-Up'!M275="Yes",1,IF('DATA - Follow-Up'!M275="No",2, ""))</f>
        <v/>
      </c>
      <c r="N275" s="178" t="str">
        <f>IF('DATA - Follow-Up'!N275="Yes",1,IF('DATA - Follow-Up'!N275="No",2,""))</f>
        <v/>
      </c>
      <c r="O275" s="178" t="str">
        <f>IF('DATA - Follow-Up'!O275="Relaxed",1,IF('DATA - Follow-Up'!O275="Rushed",2,IF('DATA - Follow-Up'!O275="Happy",3,IF('DATA - Follow-Up'!O275="Frustrated",4,IF('DATA - Follow-Up'!O275="Other (please specify)",5,IF('DATA - Follow-Up'!O275="Other",5,""))))))</f>
        <v/>
      </c>
      <c r="P275" s="178"/>
      <c r="Q275" s="178" t="str">
        <f>IF('DATA - Follow-Up'!Q275="","",'DATA - Follow-Up'!Q275)</f>
        <v/>
      </c>
      <c r="R275" s="178" t="str">
        <f>IF('DATA - Follow-Up'!R275="Boy",1,IF('DATA - Follow-Up'!R275="Girl",2, ""))</f>
        <v/>
      </c>
      <c r="S275" s="178" t="str">
        <f>IF('DATA - Follow-Up'!Q275="","", 'DATA - Follow-Up'!S275)</f>
        <v/>
      </c>
      <c r="T275" s="178" t="str">
        <f>IF('DATA - Follow-Up'!T275="Less than 0.5km",1,IF('DATA - Follow-Up'!T275="0.51 to 1.59km",2,IF('DATA - Follow-Up'!T275="1.6 to 3km",3,IF('DATA - Follow-Up'!T275="Over 3km",4,""))))</f>
        <v/>
      </c>
      <c r="U275" s="178" t="str">
        <f>IF('DATA - Follow-Up'!U275="STRONGLY AGREE",1,IF('DATA - Follow-Up'!U275="AGREE",2,IF('DATA - Follow-Up'!U275="DISAGREE",3,IF('DATA - Follow-Up'!U275="STRONGLY DISAGREE",4,""))))</f>
        <v/>
      </c>
      <c r="V275" s="178" t="str">
        <f>IF('DATA - Follow-Up'!V275="Yes",1,IF('DATA - Follow-Up'!V275="No",2,""))</f>
        <v/>
      </c>
      <c r="W275" s="178"/>
      <c r="X275" s="178"/>
      <c r="Y275" s="178"/>
      <c r="Z275" s="178"/>
      <c r="AA275" s="178"/>
      <c r="AB275" s="178"/>
      <c r="AC275" s="178"/>
      <c r="AD275" s="178"/>
      <c r="AE275" s="178"/>
      <c r="AF275" s="178"/>
      <c r="AG275" s="178"/>
      <c r="AH275" s="178"/>
      <c r="AI275" s="178"/>
      <c r="AJ275" s="178"/>
      <c r="AK275" s="178"/>
      <c r="AL275" s="178"/>
      <c r="AM275" s="178"/>
      <c r="AN275" s="178"/>
      <c r="AO275" s="178"/>
      <c r="AP275" s="178"/>
      <c r="AQ275" s="178"/>
      <c r="AR275" s="178" t="str">
        <f>IF('DATA - Follow-Up'!AR275="Relaxed",1,IF('DATA - Follow-Up'!AR275="Rushed",2,IF('DATA - Follow-Up'!AR275="Happy",3,IF('DATA - Follow-Up'!AR275="Tired",4,""))))</f>
        <v/>
      </c>
      <c r="AS275" s="178" t="str">
        <f>IF('DATA - Follow-Up'!AS275="Relaxed",1,IF('DATA - Follow-Up'!AS275="Rushed",2,IF('DATA - Follow-Up'!AS275="Happy",3,IF('DATA - Follow-Up'!AS275="Tired",4,""))))</f>
        <v/>
      </c>
      <c r="AT275" s="178" t="str">
        <f>IF('DATA - Follow-Up'!AT275="less driving",1,IF('DATA - Follow-Up'!AT275="less driving (e.g. more carpooling, walking, cycling, taking public transit, etc.)",1,IF('DATA - Follow-Up'!AT275="not changed",2,IF('DATA - Follow-Up'!AT275="no changed",2,IF('DATA - Follow-Up'!AT275="more driving",3, "")))))</f>
        <v/>
      </c>
      <c r="AU275" s="275"/>
      <c r="AV275" s="275"/>
      <c r="AW275" s="275"/>
      <c r="AX275" s="275"/>
      <c r="AY275" s="275"/>
      <c r="AZ275" s="178" t="str">
        <f>IF('DATA - Follow-Up'!AZ275="less driving",1,IF('DATA - Follow-Up'!AZ275="less driving (e.g. more carpooling, walking, cycling, taking public transit, etc.)",1,IF('DATA - Follow-Up'!AZ275="not changed",2,IF('DATA - Follow-Up'!AZ275="more driving",3,""))))</f>
        <v/>
      </c>
      <c r="BA275" s="178"/>
      <c r="BB275" s="178"/>
      <c r="BC275" s="178"/>
      <c r="BD275" s="178"/>
      <c r="BE275" s="178"/>
      <c r="BF275" s="178" t="str">
        <f>IF('DATA - Follow-Up'!BF275="decreased",1,IF('DATA - Follow-Up'!BF275="not changed",2,IF('DATA - Follow-Up'!BF275="increased",3, "")))</f>
        <v/>
      </c>
      <c r="BG275" s="178"/>
      <c r="BH275" s="178"/>
      <c r="BI275" s="178"/>
      <c r="BJ275" s="178"/>
      <c r="BK275" s="178"/>
      <c r="BL275" s="178"/>
      <c r="BM275" s="178"/>
      <c r="BN275" s="178"/>
      <c r="BO275" s="178"/>
      <c r="BP275" s="178"/>
      <c r="BQ275" s="312" t="str">
        <f>IF('DATA - Follow-Up'!BQ275="Yes",1,IF('DATA - Follow-Up'!BQ275="No",2, ""))</f>
        <v/>
      </c>
      <c r="BR275" s="273"/>
      <c r="BS275" s="180"/>
      <c r="BT275" s="180"/>
    </row>
    <row r="276" spans="1:72" s="132" customFormat="1" ht="15" x14ac:dyDescent="0.3">
      <c r="A276" s="148"/>
      <c r="B276" s="149"/>
      <c r="C276" s="236" t="str">
        <f t="shared" si="4"/>
        <v/>
      </c>
      <c r="D276" s="178" t="str">
        <f>IF('DATA - Follow-Up'!D276="","",'DATA - Follow-Up'!D276)</f>
        <v/>
      </c>
      <c r="E276" s="178" t="str">
        <f>IF('DATA - Follow-Up'!E276="","",'DATA - Follow-Up'!E276)</f>
        <v/>
      </c>
      <c r="F276" s="178" t="str">
        <f>IF('DATA - Follow-Up'!F276="","",'DATA - Follow-Up'!F276)</f>
        <v/>
      </c>
      <c r="G276" s="178" t="str">
        <f>IF('DATA - Follow-Up'!G276="Yes",1,IF('DATA - Follow-Up'!G276="No",2,IF('DATA - Follow-Up'!G276="Not Sure",3, "")))</f>
        <v/>
      </c>
      <c r="H276" s="178" t="str">
        <f>IF('DATA - Follow-Up'!H276="","",INDEX(Codes,MATCH('DATA - Follow-Up'!H276,Modes,0)))</f>
        <v/>
      </c>
      <c r="I276" s="275"/>
      <c r="J276" s="178" t="str">
        <f>IF('DATA - Follow-Up'!J276="","",INDEX(Codes,MATCH('DATA - Follow-Up'!J276,Modes,0)))</f>
        <v/>
      </c>
      <c r="K276" s="178"/>
      <c r="L276" s="178" t="str">
        <f>IF('DATA - Follow-Up'!L276=0,"",IF('DATA - Follow-Up'!L276="","",'DATA - Follow-Up'!L276))</f>
        <v/>
      </c>
      <c r="M276" s="178" t="str">
        <f>IF('DATA - Follow-Up'!M276="Yes",1,IF('DATA - Follow-Up'!M276="No",2, ""))</f>
        <v/>
      </c>
      <c r="N276" s="178" t="str">
        <f>IF('DATA - Follow-Up'!N276="Yes",1,IF('DATA - Follow-Up'!N276="No",2,""))</f>
        <v/>
      </c>
      <c r="O276" s="178" t="str">
        <f>IF('DATA - Follow-Up'!O276="Relaxed",1,IF('DATA - Follow-Up'!O276="Rushed",2,IF('DATA - Follow-Up'!O276="Happy",3,IF('DATA - Follow-Up'!O276="Frustrated",4,IF('DATA - Follow-Up'!O276="Other (please specify)",5,IF('DATA - Follow-Up'!O276="Other",5,""))))))</f>
        <v/>
      </c>
      <c r="P276" s="178"/>
      <c r="Q276" s="178" t="str">
        <f>IF('DATA - Follow-Up'!Q276="","",'DATA - Follow-Up'!Q276)</f>
        <v/>
      </c>
      <c r="R276" s="178" t="str">
        <f>IF('DATA - Follow-Up'!R276="Boy",1,IF('DATA - Follow-Up'!R276="Girl",2, ""))</f>
        <v/>
      </c>
      <c r="S276" s="178" t="str">
        <f>IF('DATA - Follow-Up'!Q276="","", 'DATA - Follow-Up'!S276)</f>
        <v/>
      </c>
      <c r="T276" s="178" t="str">
        <f>IF('DATA - Follow-Up'!T276="Less than 0.5km",1,IF('DATA - Follow-Up'!T276="0.51 to 1.59km",2,IF('DATA - Follow-Up'!T276="1.6 to 3km",3,IF('DATA - Follow-Up'!T276="Over 3km",4,""))))</f>
        <v/>
      </c>
      <c r="U276" s="178" t="str">
        <f>IF('DATA - Follow-Up'!U276="STRONGLY AGREE",1,IF('DATA - Follow-Up'!U276="AGREE",2,IF('DATA - Follow-Up'!U276="DISAGREE",3,IF('DATA - Follow-Up'!U276="STRONGLY DISAGREE",4,""))))</f>
        <v/>
      </c>
      <c r="V276" s="178" t="str">
        <f>IF('DATA - Follow-Up'!V276="Yes",1,IF('DATA - Follow-Up'!V276="No",2,""))</f>
        <v/>
      </c>
      <c r="W276" s="178"/>
      <c r="X276" s="178"/>
      <c r="Y276" s="178"/>
      <c r="Z276" s="178"/>
      <c r="AA276" s="178"/>
      <c r="AB276" s="178"/>
      <c r="AC276" s="178"/>
      <c r="AD276" s="178"/>
      <c r="AE276" s="178"/>
      <c r="AF276" s="178"/>
      <c r="AG276" s="178"/>
      <c r="AH276" s="178"/>
      <c r="AI276" s="178"/>
      <c r="AJ276" s="178"/>
      <c r="AK276" s="178"/>
      <c r="AL276" s="178"/>
      <c r="AM276" s="178"/>
      <c r="AN276" s="178"/>
      <c r="AO276" s="178"/>
      <c r="AP276" s="178"/>
      <c r="AQ276" s="178"/>
      <c r="AR276" s="178" t="str">
        <f>IF('DATA - Follow-Up'!AR276="Relaxed",1,IF('DATA - Follow-Up'!AR276="Rushed",2,IF('DATA - Follow-Up'!AR276="Happy",3,IF('DATA - Follow-Up'!AR276="Tired",4,""))))</f>
        <v/>
      </c>
      <c r="AS276" s="178" t="str">
        <f>IF('DATA - Follow-Up'!AS276="Relaxed",1,IF('DATA - Follow-Up'!AS276="Rushed",2,IF('DATA - Follow-Up'!AS276="Happy",3,IF('DATA - Follow-Up'!AS276="Tired",4,""))))</f>
        <v/>
      </c>
      <c r="AT276" s="178" t="str">
        <f>IF('DATA - Follow-Up'!AT276="less driving",1,IF('DATA - Follow-Up'!AT276="less driving (e.g. more carpooling, walking, cycling, taking public transit, etc.)",1,IF('DATA - Follow-Up'!AT276="not changed",2,IF('DATA - Follow-Up'!AT276="no changed",2,IF('DATA - Follow-Up'!AT276="more driving",3, "")))))</f>
        <v/>
      </c>
      <c r="AU276" s="275"/>
      <c r="AV276" s="275"/>
      <c r="AW276" s="275"/>
      <c r="AX276" s="275"/>
      <c r="AY276" s="275"/>
      <c r="AZ276" s="178" t="str">
        <f>IF('DATA - Follow-Up'!AZ276="less driving",1,IF('DATA - Follow-Up'!AZ276="less driving (e.g. more carpooling, walking, cycling, taking public transit, etc.)",1,IF('DATA - Follow-Up'!AZ276="not changed",2,IF('DATA - Follow-Up'!AZ276="more driving",3,""))))</f>
        <v/>
      </c>
      <c r="BA276" s="178"/>
      <c r="BB276" s="178"/>
      <c r="BC276" s="178"/>
      <c r="BD276" s="178"/>
      <c r="BE276" s="178"/>
      <c r="BF276" s="178" t="str">
        <f>IF('DATA - Follow-Up'!BF276="decreased",1,IF('DATA - Follow-Up'!BF276="not changed",2,IF('DATA - Follow-Up'!BF276="increased",3, "")))</f>
        <v/>
      </c>
      <c r="BG276" s="178"/>
      <c r="BH276" s="178"/>
      <c r="BI276" s="178"/>
      <c r="BJ276" s="178"/>
      <c r="BK276" s="178"/>
      <c r="BL276" s="178"/>
      <c r="BM276" s="178"/>
      <c r="BN276" s="178"/>
      <c r="BO276" s="178"/>
      <c r="BP276" s="178"/>
      <c r="BQ276" s="312" t="str">
        <f>IF('DATA - Follow-Up'!BQ276="Yes",1,IF('DATA - Follow-Up'!BQ276="No",2, ""))</f>
        <v/>
      </c>
      <c r="BR276" s="273"/>
      <c r="BS276" s="180"/>
      <c r="BT276" s="180"/>
    </row>
    <row r="277" spans="1:72" s="132" customFormat="1" ht="15" x14ac:dyDescent="0.3">
      <c r="A277" s="148"/>
      <c r="B277" s="149"/>
      <c r="C277" s="236" t="str">
        <f t="shared" si="4"/>
        <v/>
      </c>
      <c r="D277" s="178" t="str">
        <f>IF('DATA - Follow-Up'!D277="","",'DATA - Follow-Up'!D277)</f>
        <v/>
      </c>
      <c r="E277" s="178" t="str">
        <f>IF('DATA - Follow-Up'!E277="","",'DATA - Follow-Up'!E277)</f>
        <v/>
      </c>
      <c r="F277" s="178" t="str">
        <f>IF('DATA - Follow-Up'!F277="","",'DATA - Follow-Up'!F277)</f>
        <v/>
      </c>
      <c r="G277" s="178" t="str">
        <f>IF('DATA - Follow-Up'!G277="Yes",1,IF('DATA - Follow-Up'!G277="No",2,IF('DATA - Follow-Up'!G277="Not Sure",3, "")))</f>
        <v/>
      </c>
      <c r="H277" s="178" t="str">
        <f>IF('DATA - Follow-Up'!H277="","",INDEX(Codes,MATCH('DATA - Follow-Up'!H277,Modes,0)))</f>
        <v/>
      </c>
      <c r="I277" s="275"/>
      <c r="J277" s="178" t="str">
        <f>IF('DATA - Follow-Up'!J277="","",INDEX(Codes,MATCH('DATA - Follow-Up'!J277,Modes,0)))</f>
        <v/>
      </c>
      <c r="K277" s="178"/>
      <c r="L277" s="178" t="str">
        <f>IF('DATA - Follow-Up'!L277=0,"",IF('DATA - Follow-Up'!L277="","",'DATA - Follow-Up'!L277))</f>
        <v/>
      </c>
      <c r="M277" s="178" t="str">
        <f>IF('DATA - Follow-Up'!M277="Yes",1,IF('DATA - Follow-Up'!M277="No",2, ""))</f>
        <v/>
      </c>
      <c r="N277" s="178" t="str">
        <f>IF('DATA - Follow-Up'!N277="Yes",1,IF('DATA - Follow-Up'!N277="No",2,""))</f>
        <v/>
      </c>
      <c r="O277" s="178" t="str">
        <f>IF('DATA - Follow-Up'!O277="Relaxed",1,IF('DATA - Follow-Up'!O277="Rushed",2,IF('DATA - Follow-Up'!O277="Happy",3,IF('DATA - Follow-Up'!O277="Frustrated",4,IF('DATA - Follow-Up'!O277="Other (please specify)",5,IF('DATA - Follow-Up'!O277="Other",5,""))))))</f>
        <v/>
      </c>
      <c r="P277" s="178"/>
      <c r="Q277" s="178" t="str">
        <f>IF('DATA - Follow-Up'!Q277="","",'DATA - Follow-Up'!Q277)</f>
        <v/>
      </c>
      <c r="R277" s="178" t="str">
        <f>IF('DATA - Follow-Up'!R277="Boy",1,IF('DATA - Follow-Up'!R277="Girl",2, ""))</f>
        <v/>
      </c>
      <c r="S277" s="178" t="str">
        <f>IF('DATA - Follow-Up'!Q277="","", 'DATA - Follow-Up'!S277)</f>
        <v/>
      </c>
      <c r="T277" s="178" t="str">
        <f>IF('DATA - Follow-Up'!T277="Less than 0.5km",1,IF('DATA - Follow-Up'!T277="0.51 to 1.59km",2,IF('DATA - Follow-Up'!T277="1.6 to 3km",3,IF('DATA - Follow-Up'!T277="Over 3km",4,""))))</f>
        <v/>
      </c>
      <c r="U277" s="178" t="str">
        <f>IF('DATA - Follow-Up'!U277="STRONGLY AGREE",1,IF('DATA - Follow-Up'!U277="AGREE",2,IF('DATA - Follow-Up'!U277="DISAGREE",3,IF('DATA - Follow-Up'!U277="STRONGLY DISAGREE",4,""))))</f>
        <v/>
      </c>
      <c r="V277" s="178" t="str">
        <f>IF('DATA - Follow-Up'!V277="Yes",1,IF('DATA - Follow-Up'!V277="No",2,""))</f>
        <v/>
      </c>
      <c r="W277" s="178"/>
      <c r="X277" s="178"/>
      <c r="Y277" s="178"/>
      <c r="Z277" s="178"/>
      <c r="AA277" s="178"/>
      <c r="AB277" s="178"/>
      <c r="AC277" s="178"/>
      <c r="AD277" s="178"/>
      <c r="AE277" s="178"/>
      <c r="AF277" s="178"/>
      <c r="AG277" s="178"/>
      <c r="AH277" s="178"/>
      <c r="AI277" s="178"/>
      <c r="AJ277" s="178"/>
      <c r="AK277" s="178"/>
      <c r="AL277" s="178"/>
      <c r="AM277" s="178"/>
      <c r="AN277" s="178"/>
      <c r="AO277" s="178"/>
      <c r="AP277" s="178"/>
      <c r="AQ277" s="178"/>
      <c r="AR277" s="178" t="str">
        <f>IF('DATA - Follow-Up'!AR277="Relaxed",1,IF('DATA - Follow-Up'!AR277="Rushed",2,IF('DATA - Follow-Up'!AR277="Happy",3,IF('DATA - Follow-Up'!AR277="Tired",4,""))))</f>
        <v/>
      </c>
      <c r="AS277" s="178" t="str">
        <f>IF('DATA - Follow-Up'!AS277="Relaxed",1,IF('DATA - Follow-Up'!AS277="Rushed",2,IF('DATA - Follow-Up'!AS277="Happy",3,IF('DATA - Follow-Up'!AS277="Tired",4,""))))</f>
        <v/>
      </c>
      <c r="AT277" s="178" t="str">
        <f>IF('DATA - Follow-Up'!AT277="less driving",1,IF('DATA - Follow-Up'!AT277="less driving (e.g. more carpooling, walking, cycling, taking public transit, etc.)",1,IF('DATA - Follow-Up'!AT277="not changed",2,IF('DATA - Follow-Up'!AT277="no changed",2,IF('DATA - Follow-Up'!AT277="more driving",3, "")))))</f>
        <v/>
      </c>
      <c r="AU277" s="275"/>
      <c r="AV277" s="275"/>
      <c r="AW277" s="275"/>
      <c r="AX277" s="275"/>
      <c r="AY277" s="275"/>
      <c r="AZ277" s="178" t="str">
        <f>IF('DATA - Follow-Up'!AZ277="less driving",1,IF('DATA - Follow-Up'!AZ277="less driving (e.g. more carpooling, walking, cycling, taking public transit, etc.)",1,IF('DATA - Follow-Up'!AZ277="not changed",2,IF('DATA - Follow-Up'!AZ277="more driving",3,""))))</f>
        <v/>
      </c>
      <c r="BA277" s="178"/>
      <c r="BB277" s="178"/>
      <c r="BC277" s="178"/>
      <c r="BD277" s="178"/>
      <c r="BE277" s="178"/>
      <c r="BF277" s="178" t="str">
        <f>IF('DATA - Follow-Up'!BF277="decreased",1,IF('DATA - Follow-Up'!BF277="not changed",2,IF('DATA - Follow-Up'!BF277="increased",3, "")))</f>
        <v/>
      </c>
      <c r="BG277" s="178"/>
      <c r="BH277" s="178"/>
      <c r="BI277" s="178"/>
      <c r="BJ277" s="178"/>
      <c r="BK277" s="178"/>
      <c r="BL277" s="178"/>
      <c r="BM277" s="178"/>
      <c r="BN277" s="178"/>
      <c r="BO277" s="178"/>
      <c r="BP277" s="178"/>
      <c r="BQ277" s="312" t="str">
        <f>IF('DATA - Follow-Up'!BQ277="Yes",1,IF('DATA - Follow-Up'!BQ277="No",2, ""))</f>
        <v/>
      </c>
      <c r="BR277" s="273"/>
      <c r="BS277" s="180"/>
      <c r="BT277" s="180"/>
    </row>
    <row r="278" spans="1:72" s="132" customFormat="1" ht="15" x14ac:dyDescent="0.3">
      <c r="A278" s="148"/>
      <c r="B278" s="149"/>
      <c r="C278" s="236" t="str">
        <f t="shared" si="4"/>
        <v/>
      </c>
      <c r="D278" s="178" t="str">
        <f>IF('DATA - Follow-Up'!D278="","",'DATA - Follow-Up'!D278)</f>
        <v/>
      </c>
      <c r="E278" s="178" t="str">
        <f>IF('DATA - Follow-Up'!E278="","",'DATA - Follow-Up'!E278)</f>
        <v/>
      </c>
      <c r="F278" s="178" t="str">
        <f>IF('DATA - Follow-Up'!F278="","",'DATA - Follow-Up'!F278)</f>
        <v/>
      </c>
      <c r="G278" s="178" t="str">
        <f>IF('DATA - Follow-Up'!G278="Yes",1,IF('DATA - Follow-Up'!G278="No",2,IF('DATA - Follow-Up'!G278="Not Sure",3, "")))</f>
        <v/>
      </c>
      <c r="H278" s="178" t="str">
        <f>IF('DATA - Follow-Up'!H278="","",INDEX(Codes,MATCH('DATA - Follow-Up'!H278,Modes,0)))</f>
        <v/>
      </c>
      <c r="I278" s="275"/>
      <c r="J278" s="178" t="str">
        <f>IF('DATA - Follow-Up'!J278="","",INDEX(Codes,MATCH('DATA - Follow-Up'!J278,Modes,0)))</f>
        <v/>
      </c>
      <c r="K278" s="178"/>
      <c r="L278" s="178" t="str">
        <f>IF('DATA - Follow-Up'!L278=0,"",IF('DATA - Follow-Up'!L278="","",'DATA - Follow-Up'!L278))</f>
        <v/>
      </c>
      <c r="M278" s="178" t="str">
        <f>IF('DATA - Follow-Up'!M278="Yes",1,IF('DATA - Follow-Up'!M278="No",2, ""))</f>
        <v/>
      </c>
      <c r="N278" s="178" t="str">
        <f>IF('DATA - Follow-Up'!N278="Yes",1,IF('DATA - Follow-Up'!N278="No",2,""))</f>
        <v/>
      </c>
      <c r="O278" s="178" t="str">
        <f>IF('DATA - Follow-Up'!O278="Relaxed",1,IF('DATA - Follow-Up'!O278="Rushed",2,IF('DATA - Follow-Up'!O278="Happy",3,IF('DATA - Follow-Up'!O278="Frustrated",4,IF('DATA - Follow-Up'!O278="Other (please specify)",5,IF('DATA - Follow-Up'!O278="Other",5,""))))))</f>
        <v/>
      </c>
      <c r="P278" s="178"/>
      <c r="Q278" s="178" t="str">
        <f>IF('DATA - Follow-Up'!Q278="","",'DATA - Follow-Up'!Q278)</f>
        <v/>
      </c>
      <c r="R278" s="178" t="str">
        <f>IF('DATA - Follow-Up'!R278="Boy",1,IF('DATA - Follow-Up'!R278="Girl",2, ""))</f>
        <v/>
      </c>
      <c r="S278" s="178" t="str">
        <f>IF('DATA - Follow-Up'!Q278="","", 'DATA - Follow-Up'!S278)</f>
        <v/>
      </c>
      <c r="T278" s="178" t="str">
        <f>IF('DATA - Follow-Up'!T278="Less than 0.5km",1,IF('DATA - Follow-Up'!T278="0.51 to 1.59km",2,IF('DATA - Follow-Up'!T278="1.6 to 3km",3,IF('DATA - Follow-Up'!T278="Over 3km",4,""))))</f>
        <v/>
      </c>
      <c r="U278" s="178" t="str">
        <f>IF('DATA - Follow-Up'!U278="STRONGLY AGREE",1,IF('DATA - Follow-Up'!U278="AGREE",2,IF('DATA - Follow-Up'!U278="DISAGREE",3,IF('DATA - Follow-Up'!U278="STRONGLY DISAGREE",4,""))))</f>
        <v/>
      </c>
      <c r="V278" s="178" t="str">
        <f>IF('DATA - Follow-Up'!V278="Yes",1,IF('DATA - Follow-Up'!V278="No",2,""))</f>
        <v/>
      </c>
      <c r="W278" s="178"/>
      <c r="X278" s="178"/>
      <c r="Y278" s="178"/>
      <c r="Z278" s="178"/>
      <c r="AA278" s="178"/>
      <c r="AB278" s="178"/>
      <c r="AC278" s="178"/>
      <c r="AD278" s="178"/>
      <c r="AE278" s="178"/>
      <c r="AF278" s="178"/>
      <c r="AG278" s="178"/>
      <c r="AH278" s="178"/>
      <c r="AI278" s="178"/>
      <c r="AJ278" s="178"/>
      <c r="AK278" s="178"/>
      <c r="AL278" s="178"/>
      <c r="AM278" s="178"/>
      <c r="AN278" s="178"/>
      <c r="AO278" s="178"/>
      <c r="AP278" s="178"/>
      <c r="AQ278" s="178"/>
      <c r="AR278" s="178" t="str">
        <f>IF('DATA - Follow-Up'!AR278="Relaxed",1,IF('DATA - Follow-Up'!AR278="Rushed",2,IF('DATA - Follow-Up'!AR278="Happy",3,IF('DATA - Follow-Up'!AR278="Tired",4,""))))</f>
        <v/>
      </c>
      <c r="AS278" s="178" t="str">
        <f>IF('DATA - Follow-Up'!AS278="Relaxed",1,IF('DATA - Follow-Up'!AS278="Rushed",2,IF('DATA - Follow-Up'!AS278="Happy",3,IF('DATA - Follow-Up'!AS278="Tired",4,""))))</f>
        <v/>
      </c>
      <c r="AT278" s="178" t="str">
        <f>IF('DATA - Follow-Up'!AT278="less driving",1,IF('DATA - Follow-Up'!AT278="less driving (e.g. more carpooling, walking, cycling, taking public transit, etc.)",1,IF('DATA - Follow-Up'!AT278="not changed",2,IF('DATA - Follow-Up'!AT278="no changed",2,IF('DATA - Follow-Up'!AT278="more driving",3, "")))))</f>
        <v/>
      </c>
      <c r="AU278" s="275"/>
      <c r="AV278" s="275"/>
      <c r="AW278" s="275"/>
      <c r="AX278" s="275"/>
      <c r="AY278" s="275"/>
      <c r="AZ278" s="178" t="str">
        <f>IF('DATA - Follow-Up'!AZ278="less driving",1,IF('DATA - Follow-Up'!AZ278="less driving (e.g. more carpooling, walking, cycling, taking public transit, etc.)",1,IF('DATA - Follow-Up'!AZ278="not changed",2,IF('DATA - Follow-Up'!AZ278="more driving",3,""))))</f>
        <v/>
      </c>
      <c r="BA278" s="178"/>
      <c r="BB278" s="178"/>
      <c r="BC278" s="178"/>
      <c r="BD278" s="178"/>
      <c r="BE278" s="178"/>
      <c r="BF278" s="178" t="str">
        <f>IF('DATA - Follow-Up'!BF278="decreased",1,IF('DATA - Follow-Up'!BF278="not changed",2,IF('DATA - Follow-Up'!BF278="increased",3, "")))</f>
        <v/>
      </c>
      <c r="BG278" s="178"/>
      <c r="BH278" s="178"/>
      <c r="BI278" s="178"/>
      <c r="BJ278" s="178"/>
      <c r="BK278" s="178"/>
      <c r="BL278" s="178"/>
      <c r="BM278" s="178"/>
      <c r="BN278" s="178"/>
      <c r="BO278" s="178"/>
      <c r="BP278" s="178"/>
      <c r="BQ278" s="312" t="str">
        <f>IF('DATA - Follow-Up'!BQ278="Yes",1,IF('DATA - Follow-Up'!BQ278="No",2, ""))</f>
        <v/>
      </c>
      <c r="BR278" s="273"/>
      <c r="BS278" s="180"/>
      <c r="BT278" s="180"/>
    </row>
    <row r="279" spans="1:72" s="132" customFormat="1" ht="15" x14ac:dyDescent="0.3">
      <c r="A279" s="148"/>
      <c r="B279" s="149"/>
      <c r="C279" s="236" t="str">
        <f t="shared" si="4"/>
        <v/>
      </c>
      <c r="D279" s="178" t="str">
        <f>IF('DATA - Follow-Up'!D279="","",'DATA - Follow-Up'!D279)</f>
        <v/>
      </c>
      <c r="E279" s="178" t="str">
        <f>IF('DATA - Follow-Up'!E279="","",'DATA - Follow-Up'!E279)</f>
        <v/>
      </c>
      <c r="F279" s="178" t="str">
        <f>IF('DATA - Follow-Up'!F279="","",'DATA - Follow-Up'!F279)</f>
        <v/>
      </c>
      <c r="G279" s="178" t="str">
        <f>IF('DATA - Follow-Up'!G279="Yes",1,IF('DATA - Follow-Up'!G279="No",2,IF('DATA - Follow-Up'!G279="Not Sure",3, "")))</f>
        <v/>
      </c>
      <c r="H279" s="178" t="str">
        <f>IF('DATA - Follow-Up'!H279="","",INDEX(Codes,MATCH('DATA - Follow-Up'!H279,Modes,0)))</f>
        <v/>
      </c>
      <c r="I279" s="275"/>
      <c r="J279" s="178" t="str">
        <f>IF('DATA - Follow-Up'!J279="","",INDEX(Codes,MATCH('DATA - Follow-Up'!J279,Modes,0)))</f>
        <v/>
      </c>
      <c r="K279" s="178"/>
      <c r="L279" s="178" t="str">
        <f>IF('DATA - Follow-Up'!L279=0,"",IF('DATA - Follow-Up'!L279="","",'DATA - Follow-Up'!L279))</f>
        <v/>
      </c>
      <c r="M279" s="178" t="str">
        <f>IF('DATA - Follow-Up'!M279="Yes",1,IF('DATA - Follow-Up'!M279="No",2, ""))</f>
        <v/>
      </c>
      <c r="N279" s="178" t="str">
        <f>IF('DATA - Follow-Up'!N279="Yes",1,IF('DATA - Follow-Up'!N279="No",2,""))</f>
        <v/>
      </c>
      <c r="O279" s="178" t="str">
        <f>IF('DATA - Follow-Up'!O279="Relaxed",1,IF('DATA - Follow-Up'!O279="Rushed",2,IF('DATA - Follow-Up'!O279="Happy",3,IF('DATA - Follow-Up'!O279="Frustrated",4,IF('DATA - Follow-Up'!O279="Other (please specify)",5,IF('DATA - Follow-Up'!O279="Other",5,""))))))</f>
        <v/>
      </c>
      <c r="P279" s="178"/>
      <c r="Q279" s="178" t="str">
        <f>IF('DATA - Follow-Up'!Q279="","",'DATA - Follow-Up'!Q279)</f>
        <v/>
      </c>
      <c r="R279" s="178" t="str">
        <f>IF('DATA - Follow-Up'!R279="Boy",1,IF('DATA - Follow-Up'!R279="Girl",2, ""))</f>
        <v/>
      </c>
      <c r="S279" s="178" t="str">
        <f>IF('DATA - Follow-Up'!Q279="","", 'DATA - Follow-Up'!S279)</f>
        <v/>
      </c>
      <c r="T279" s="178" t="str">
        <f>IF('DATA - Follow-Up'!T279="Less than 0.5km",1,IF('DATA - Follow-Up'!T279="0.51 to 1.59km",2,IF('DATA - Follow-Up'!T279="1.6 to 3km",3,IF('DATA - Follow-Up'!T279="Over 3km",4,""))))</f>
        <v/>
      </c>
      <c r="U279" s="178" t="str">
        <f>IF('DATA - Follow-Up'!U279="STRONGLY AGREE",1,IF('DATA - Follow-Up'!U279="AGREE",2,IF('DATA - Follow-Up'!U279="DISAGREE",3,IF('DATA - Follow-Up'!U279="STRONGLY DISAGREE",4,""))))</f>
        <v/>
      </c>
      <c r="V279" s="178" t="str">
        <f>IF('DATA - Follow-Up'!V279="Yes",1,IF('DATA - Follow-Up'!V279="No",2,""))</f>
        <v/>
      </c>
      <c r="W279" s="178"/>
      <c r="X279" s="178"/>
      <c r="Y279" s="178"/>
      <c r="Z279" s="178"/>
      <c r="AA279" s="178"/>
      <c r="AB279" s="178"/>
      <c r="AC279" s="178"/>
      <c r="AD279" s="178"/>
      <c r="AE279" s="178"/>
      <c r="AF279" s="178"/>
      <c r="AG279" s="178"/>
      <c r="AH279" s="178"/>
      <c r="AI279" s="178"/>
      <c r="AJ279" s="178"/>
      <c r="AK279" s="178"/>
      <c r="AL279" s="178"/>
      <c r="AM279" s="178"/>
      <c r="AN279" s="178"/>
      <c r="AO279" s="178"/>
      <c r="AP279" s="178"/>
      <c r="AQ279" s="178"/>
      <c r="AR279" s="178" t="str">
        <f>IF('DATA - Follow-Up'!AR279="Relaxed",1,IF('DATA - Follow-Up'!AR279="Rushed",2,IF('DATA - Follow-Up'!AR279="Happy",3,IF('DATA - Follow-Up'!AR279="Tired",4,""))))</f>
        <v/>
      </c>
      <c r="AS279" s="178" t="str">
        <f>IF('DATA - Follow-Up'!AS279="Relaxed",1,IF('DATA - Follow-Up'!AS279="Rushed",2,IF('DATA - Follow-Up'!AS279="Happy",3,IF('DATA - Follow-Up'!AS279="Tired",4,""))))</f>
        <v/>
      </c>
      <c r="AT279" s="178" t="str">
        <f>IF('DATA - Follow-Up'!AT279="less driving",1,IF('DATA - Follow-Up'!AT279="less driving (e.g. more carpooling, walking, cycling, taking public transit, etc.)",1,IF('DATA - Follow-Up'!AT279="not changed",2,IF('DATA - Follow-Up'!AT279="no changed",2,IF('DATA - Follow-Up'!AT279="more driving",3, "")))))</f>
        <v/>
      </c>
      <c r="AU279" s="275"/>
      <c r="AV279" s="275"/>
      <c r="AW279" s="275"/>
      <c r="AX279" s="275"/>
      <c r="AY279" s="275"/>
      <c r="AZ279" s="178" t="str">
        <f>IF('DATA - Follow-Up'!AZ279="less driving",1,IF('DATA - Follow-Up'!AZ279="less driving (e.g. more carpooling, walking, cycling, taking public transit, etc.)",1,IF('DATA - Follow-Up'!AZ279="not changed",2,IF('DATA - Follow-Up'!AZ279="more driving",3,""))))</f>
        <v/>
      </c>
      <c r="BA279" s="178"/>
      <c r="BB279" s="178"/>
      <c r="BC279" s="178"/>
      <c r="BD279" s="178"/>
      <c r="BE279" s="178"/>
      <c r="BF279" s="178" t="str">
        <f>IF('DATA - Follow-Up'!BF279="decreased",1,IF('DATA - Follow-Up'!BF279="not changed",2,IF('DATA - Follow-Up'!BF279="increased",3, "")))</f>
        <v/>
      </c>
      <c r="BG279" s="178"/>
      <c r="BH279" s="178"/>
      <c r="BI279" s="178"/>
      <c r="BJ279" s="178"/>
      <c r="BK279" s="178"/>
      <c r="BL279" s="178"/>
      <c r="BM279" s="178"/>
      <c r="BN279" s="178"/>
      <c r="BO279" s="178"/>
      <c r="BP279" s="178"/>
      <c r="BQ279" s="312" t="str">
        <f>IF('DATA - Follow-Up'!BQ279="Yes",1,IF('DATA - Follow-Up'!BQ279="No",2, ""))</f>
        <v/>
      </c>
      <c r="BR279" s="273"/>
      <c r="BS279" s="180"/>
      <c r="BT279" s="180"/>
    </row>
    <row r="280" spans="1:72" s="132" customFormat="1" ht="15" x14ac:dyDescent="0.3">
      <c r="A280" s="148"/>
      <c r="B280" s="149"/>
      <c r="C280" s="236" t="str">
        <f t="shared" si="4"/>
        <v/>
      </c>
      <c r="D280" s="178" t="str">
        <f>IF('DATA - Follow-Up'!D280="","",'DATA - Follow-Up'!D280)</f>
        <v/>
      </c>
      <c r="E280" s="178" t="str">
        <f>IF('DATA - Follow-Up'!E280="","",'DATA - Follow-Up'!E280)</f>
        <v/>
      </c>
      <c r="F280" s="178" t="str">
        <f>IF('DATA - Follow-Up'!F280="","",'DATA - Follow-Up'!F280)</f>
        <v/>
      </c>
      <c r="G280" s="178" t="str">
        <f>IF('DATA - Follow-Up'!G280="Yes",1,IF('DATA - Follow-Up'!G280="No",2,IF('DATA - Follow-Up'!G280="Not Sure",3, "")))</f>
        <v/>
      </c>
      <c r="H280" s="178" t="str">
        <f>IF('DATA - Follow-Up'!H280="","",INDEX(Codes,MATCH('DATA - Follow-Up'!H280,Modes,0)))</f>
        <v/>
      </c>
      <c r="I280" s="275"/>
      <c r="J280" s="178" t="str">
        <f>IF('DATA - Follow-Up'!J280="","",INDEX(Codes,MATCH('DATA - Follow-Up'!J280,Modes,0)))</f>
        <v/>
      </c>
      <c r="K280" s="178"/>
      <c r="L280" s="178" t="str">
        <f>IF('DATA - Follow-Up'!L280=0,"",IF('DATA - Follow-Up'!L280="","",'DATA - Follow-Up'!L280))</f>
        <v/>
      </c>
      <c r="M280" s="178" t="str">
        <f>IF('DATA - Follow-Up'!M280="Yes",1,IF('DATA - Follow-Up'!M280="No",2, ""))</f>
        <v/>
      </c>
      <c r="N280" s="178" t="str">
        <f>IF('DATA - Follow-Up'!N280="Yes",1,IF('DATA - Follow-Up'!N280="No",2,""))</f>
        <v/>
      </c>
      <c r="O280" s="178" t="str">
        <f>IF('DATA - Follow-Up'!O280="Relaxed",1,IF('DATA - Follow-Up'!O280="Rushed",2,IF('DATA - Follow-Up'!O280="Happy",3,IF('DATA - Follow-Up'!O280="Frustrated",4,IF('DATA - Follow-Up'!O280="Other (please specify)",5,IF('DATA - Follow-Up'!O280="Other",5,""))))))</f>
        <v/>
      </c>
      <c r="P280" s="178"/>
      <c r="Q280" s="178" t="str">
        <f>IF('DATA - Follow-Up'!Q280="","",'DATA - Follow-Up'!Q280)</f>
        <v/>
      </c>
      <c r="R280" s="178" t="str">
        <f>IF('DATA - Follow-Up'!R280="Boy",1,IF('DATA - Follow-Up'!R280="Girl",2, ""))</f>
        <v/>
      </c>
      <c r="S280" s="178" t="str">
        <f>IF('DATA - Follow-Up'!Q280="","", 'DATA - Follow-Up'!S280)</f>
        <v/>
      </c>
      <c r="T280" s="178" t="str">
        <f>IF('DATA - Follow-Up'!T280="Less than 0.5km",1,IF('DATA - Follow-Up'!T280="0.51 to 1.59km",2,IF('DATA - Follow-Up'!T280="1.6 to 3km",3,IF('DATA - Follow-Up'!T280="Over 3km",4,""))))</f>
        <v/>
      </c>
      <c r="U280" s="178" t="str">
        <f>IF('DATA - Follow-Up'!U280="STRONGLY AGREE",1,IF('DATA - Follow-Up'!U280="AGREE",2,IF('DATA - Follow-Up'!U280="DISAGREE",3,IF('DATA - Follow-Up'!U280="STRONGLY DISAGREE",4,""))))</f>
        <v/>
      </c>
      <c r="V280" s="178" t="str">
        <f>IF('DATA - Follow-Up'!V280="Yes",1,IF('DATA - Follow-Up'!V280="No",2,""))</f>
        <v/>
      </c>
      <c r="W280" s="178"/>
      <c r="X280" s="178"/>
      <c r="Y280" s="178"/>
      <c r="Z280" s="178"/>
      <c r="AA280" s="178"/>
      <c r="AB280" s="178"/>
      <c r="AC280" s="178"/>
      <c r="AD280" s="178"/>
      <c r="AE280" s="178"/>
      <c r="AF280" s="178"/>
      <c r="AG280" s="178"/>
      <c r="AH280" s="178"/>
      <c r="AI280" s="178"/>
      <c r="AJ280" s="178"/>
      <c r="AK280" s="178"/>
      <c r="AL280" s="178"/>
      <c r="AM280" s="178"/>
      <c r="AN280" s="178"/>
      <c r="AO280" s="178"/>
      <c r="AP280" s="178"/>
      <c r="AQ280" s="178"/>
      <c r="AR280" s="178" t="str">
        <f>IF('DATA - Follow-Up'!AR280="Relaxed",1,IF('DATA - Follow-Up'!AR280="Rushed",2,IF('DATA - Follow-Up'!AR280="Happy",3,IF('DATA - Follow-Up'!AR280="Tired",4,""))))</f>
        <v/>
      </c>
      <c r="AS280" s="178" t="str">
        <f>IF('DATA - Follow-Up'!AS280="Relaxed",1,IF('DATA - Follow-Up'!AS280="Rushed",2,IF('DATA - Follow-Up'!AS280="Happy",3,IF('DATA - Follow-Up'!AS280="Tired",4,""))))</f>
        <v/>
      </c>
      <c r="AT280" s="178" t="str">
        <f>IF('DATA - Follow-Up'!AT280="less driving",1,IF('DATA - Follow-Up'!AT280="less driving (e.g. more carpooling, walking, cycling, taking public transit, etc.)",1,IF('DATA - Follow-Up'!AT280="not changed",2,IF('DATA - Follow-Up'!AT280="no changed",2,IF('DATA - Follow-Up'!AT280="more driving",3, "")))))</f>
        <v/>
      </c>
      <c r="AU280" s="275"/>
      <c r="AV280" s="275"/>
      <c r="AW280" s="275"/>
      <c r="AX280" s="275"/>
      <c r="AY280" s="275"/>
      <c r="AZ280" s="178" t="str">
        <f>IF('DATA - Follow-Up'!AZ280="less driving",1,IF('DATA - Follow-Up'!AZ280="less driving (e.g. more carpooling, walking, cycling, taking public transit, etc.)",1,IF('DATA - Follow-Up'!AZ280="not changed",2,IF('DATA - Follow-Up'!AZ280="more driving",3,""))))</f>
        <v/>
      </c>
      <c r="BA280" s="178"/>
      <c r="BB280" s="178"/>
      <c r="BC280" s="178"/>
      <c r="BD280" s="178"/>
      <c r="BE280" s="178"/>
      <c r="BF280" s="178" t="str">
        <f>IF('DATA - Follow-Up'!BF280="decreased",1,IF('DATA - Follow-Up'!BF280="not changed",2,IF('DATA - Follow-Up'!BF280="increased",3, "")))</f>
        <v/>
      </c>
      <c r="BG280" s="178"/>
      <c r="BH280" s="178"/>
      <c r="BI280" s="178"/>
      <c r="BJ280" s="178"/>
      <c r="BK280" s="178"/>
      <c r="BL280" s="178"/>
      <c r="BM280" s="178"/>
      <c r="BN280" s="178"/>
      <c r="BO280" s="178"/>
      <c r="BP280" s="178"/>
      <c r="BQ280" s="312" t="str">
        <f>IF('DATA - Follow-Up'!BQ280="Yes",1,IF('DATA - Follow-Up'!BQ280="No",2, ""))</f>
        <v/>
      </c>
      <c r="BR280" s="273"/>
      <c r="BS280" s="180"/>
      <c r="BT280" s="180"/>
    </row>
    <row r="281" spans="1:72" s="132" customFormat="1" ht="15" x14ac:dyDescent="0.3">
      <c r="A281" s="148"/>
      <c r="B281" s="149"/>
      <c r="C281" s="236" t="str">
        <f t="shared" si="4"/>
        <v/>
      </c>
      <c r="D281" s="178" t="str">
        <f>IF('DATA - Follow-Up'!D281="","",'DATA - Follow-Up'!D281)</f>
        <v/>
      </c>
      <c r="E281" s="178" t="str">
        <f>IF('DATA - Follow-Up'!E281="","",'DATA - Follow-Up'!E281)</f>
        <v/>
      </c>
      <c r="F281" s="178" t="str">
        <f>IF('DATA - Follow-Up'!F281="","",'DATA - Follow-Up'!F281)</f>
        <v/>
      </c>
      <c r="G281" s="178" t="str">
        <f>IF('DATA - Follow-Up'!G281="Yes",1,IF('DATA - Follow-Up'!G281="No",2,IF('DATA - Follow-Up'!G281="Not Sure",3, "")))</f>
        <v/>
      </c>
      <c r="H281" s="178" t="str">
        <f>IF('DATA - Follow-Up'!H281="","",INDEX(Codes,MATCH('DATA - Follow-Up'!H281,Modes,0)))</f>
        <v/>
      </c>
      <c r="I281" s="275"/>
      <c r="J281" s="178" t="str">
        <f>IF('DATA - Follow-Up'!J281="","",INDEX(Codes,MATCH('DATA - Follow-Up'!J281,Modes,0)))</f>
        <v/>
      </c>
      <c r="K281" s="178"/>
      <c r="L281" s="178" t="str">
        <f>IF('DATA - Follow-Up'!L281=0,"",IF('DATA - Follow-Up'!L281="","",'DATA - Follow-Up'!L281))</f>
        <v/>
      </c>
      <c r="M281" s="178" t="str">
        <f>IF('DATA - Follow-Up'!M281="Yes",1,IF('DATA - Follow-Up'!M281="No",2, ""))</f>
        <v/>
      </c>
      <c r="N281" s="178" t="str">
        <f>IF('DATA - Follow-Up'!N281="Yes",1,IF('DATA - Follow-Up'!N281="No",2,""))</f>
        <v/>
      </c>
      <c r="O281" s="178" t="str">
        <f>IF('DATA - Follow-Up'!O281="Relaxed",1,IF('DATA - Follow-Up'!O281="Rushed",2,IF('DATA - Follow-Up'!O281="Happy",3,IF('DATA - Follow-Up'!O281="Frustrated",4,IF('DATA - Follow-Up'!O281="Other (please specify)",5,IF('DATA - Follow-Up'!O281="Other",5,""))))))</f>
        <v/>
      </c>
      <c r="P281" s="178"/>
      <c r="Q281" s="178" t="str">
        <f>IF('DATA - Follow-Up'!Q281="","",'DATA - Follow-Up'!Q281)</f>
        <v/>
      </c>
      <c r="R281" s="178" t="str">
        <f>IF('DATA - Follow-Up'!R281="Boy",1,IF('DATA - Follow-Up'!R281="Girl",2, ""))</f>
        <v/>
      </c>
      <c r="S281" s="178" t="str">
        <f>IF('DATA - Follow-Up'!Q281="","", 'DATA - Follow-Up'!S281)</f>
        <v/>
      </c>
      <c r="T281" s="178" t="str">
        <f>IF('DATA - Follow-Up'!T281="Less than 0.5km",1,IF('DATA - Follow-Up'!T281="0.51 to 1.59km",2,IF('DATA - Follow-Up'!T281="1.6 to 3km",3,IF('DATA - Follow-Up'!T281="Over 3km",4,""))))</f>
        <v/>
      </c>
      <c r="U281" s="178" t="str">
        <f>IF('DATA - Follow-Up'!U281="STRONGLY AGREE",1,IF('DATA - Follow-Up'!U281="AGREE",2,IF('DATA - Follow-Up'!U281="DISAGREE",3,IF('DATA - Follow-Up'!U281="STRONGLY DISAGREE",4,""))))</f>
        <v/>
      </c>
      <c r="V281" s="178" t="str">
        <f>IF('DATA - Follow-Up'!V281="Yes",1,IF('DATA - Follow-Up'!V281="No",2,""))</f>
        <v/>
      </c>
      <c r="W281" s="178"/>
      <c r="X281" s="178"/>
      <c r="Y281" s="178"/>
      <c r="Z281" s="178"/>
      <c r="AA281" s="178"/>
      <c r="AB281" s="178"/>
      <c r="AC281" s="178"/>
      <c r="AD281" s="178"/>
      <c r="AE281" s="178"/>
      <c r="AF281" s="178"/>
      <c r="AG281" s="178"/>
      <c r="AH281" s="178"/>
      <c r="AI281" s="178"/>
      <c r="AJ281" s="178"/>
      <c r="AK281" s="178"/>
      <c r="AL281" s="178"/>
      <c r="AM281" s="178"/>
      <c r="AN281" s="178"/>
      <c r="AO281" s="178"/>
      <c r="AP281" s="178"/>
      <c r="AQ281" s="178"/>
      <c r="AR281" s="178" t="str">
        <f>IF('DATA - Follow-Up'!AR281="Relaxed",1,IF('DATA - Follow-Up'!AR281="Rushed",2,IF('DATA - Follow-Up'!AR281="Happy",3,IF('DATA - Follow-Up'!AR281="Tired",4,""))))</f>
        <v/>
      </c>
      <c r="AS281" s="178" t="str">
        <f>IF('DATA - Follow-Up'!AS281="Relaxed",1,IF('DATA - Follow-Up'!AS281="Rushed",2,IF('DATA - Follow-Up'!AS281="Happy",3,IF('DATA - Follow-Up'!AS281="Tired",4,""))))</f>
        <v/>
      </c>
      <c r="AT281" s="178" t="str">
        <f>IF('DATA - Follow-Up'!AT281="less driving",1,IF('DATA - Follow-Up'!AT281="less driving (e.g. more carpooling, walking, cycling, taking public transit, etc.)",1,IF('DATA - Follow-Up'!AT281="not changed",2,IF('DATA - Follow-Up'!AT281="no changed",2,IF('DATA - Follow-Up'!AT281="more driving",3, "")))))</f>
        <v/>
      </c>
      <c r="AU281" s="275"/>
      <c r="AV281" s="275"/>
      <c r="AW281" s="275"/>
      <c r="AX281" s="275"/>
      <c r="AY281" s="275"/>
      <c r="AZ281" s="178" t="str">
        <f>IF('DATA - Follow-Up'!AZ281="less driving",1,IF('DATA - Follow-Up'!AZ281="less driving (e.g. more carpooling, walking, cycling, taking public transit, etc.)",1,IF('DATA - Follow-Up'!AZ281="not changed",2,IF('DATA - Follow-Up'!AZ281="more driving",3,""))))</f>
        <v/>
      </c>
      <c r="BA281" s="178"/>
      <c r="BB281" s="178"/>
      <c r="BC281" s="178"/>
      <c r="BD281" s="178"/>
      <c r="BE281" s="178"/>
      <c r="BF281" s="178" t="str">
        <f>IF('DATA - Follow-Up'!BF281="decreased",1,IF('DATA - Follow-Up'!BF281="not changed",2,IF('DATA - Follow-Up'!BF281="increased",3, "")))</f>
        <v/>
      </c>
      <c r="BG281" s="178"/>
      <c r="BH281" s="178"/>
      <c r="BI281" s="178"/>
      <c r="BJ281" s="178"/>
      <c r="BK281" s="178"/>
      <c r="BL281" s="178"/>
      <c r="BM281" s="178"/>
      <c r="BN281" s="178"/>
      <c r="BO281" s="178"/>
      <c r="BP281" s="178"/>
      <c r="BQ281" s="312" t="str">
        <f>IF('DATA - Follow-Up'!BQ281="Yes",1,IF('DATA - Follow-Up'!BQ281="No",2, ""))</f>
        <v/>
      </c>
      <c r="BR281" s="273"/>
      <c r="BS281" s="180"/>
      <c r="BT281" s="180"/>
    </row>
    <row r="282" spans="1:72" s="132" customFormat="1" ht="15" x14ac:dyDescent="0.3">
      <c r="A282" s="148"/>
      <c r="B282" s="149"/>
      <c r="C282" s="236" t="str">
        <f t="shared" si="4"/>
        <v/>
      </c>
      <c r="D282" s="178" t="str">
        <f>IF('DATA - Follow-Up'!D282="","",'DATA - Follow-Up'!D282)</f>
        <v/>
      </c>
      <c r="E282" s="178" t="str">
        <f>IF('DATA - Follow-Up'!E282="","",'DATA - Follow-Up'!E282)</f>
        <v/>
      </c>
      <c r="F282" s="178" t="str">
        <f>IF('DATA - Follow-Up'!F282="","",'DATA - Follow-Up'!F282)</f>
        <v/>
      </c>
      <c r="G282" s="178" t="str">
        <f>IF('DATA - Follow-Up'!G282="Yes",1,IF('DATA - Follow-Up'!G282="No",2,IF('DATA - Follow-Up'!G282="Not Sure",3, "")))</f>
        <v/>
      </c>
      <c r="H282" s="178" t="str">
        <f>IF('DATA - Follow-Up'!H282="","",INDEX(Codes,MATCH('DATA - Follow-Up'!H282,Modes,0)))</f>
        <v/>
      </c>
      <c r="I282" s="275"/>
      <c r="J282" s="178" t="str">
        <f>IF('DATA - Follow-Up'!J282="","",INDEX(Codes,MATCH('DATA - Follow-Up'!J282,Modes,0)))</f>
        <v/>
      </c>
      <c r="K282" s="178"/>
      <c r="L282" s="178" t="str">
        <f>IF('DATA - Follow-Up'!L282=0,"",IF('DATA - Follow-Up'!L282="","",'DATA - Follow-Up'!L282))</f>
        <v/>
      </c>
      <c r="M282" s="178" t="str">
        <f>IF('DATA - Follow-Up'!M282="Yes",1,IF('DATA - Follow-Up'!M282="No",2, ""))</f>
        <v/>
      </c>
      <c r="N282" s="178" t="str">
        <f>IF('DATA - Follow-Up'!N282="Yes",1,IF('DATA - Follow-Up'!N282="No",2,""))</f>
        <v/>
      </c>
      <c r="O282" s="178" t="str">
        <f>IF('DATA - Follow-Up'!O282="Relaxed",1,IF('DATA - Follow-Up'!O282="Rushed",2,IF('DATA - Follow-Up'!O282="Happy",3,IF('DATA - Follow-Up'!O282="Frustrated",4,IF('DATA - Follow-Up'!O282="Other (please specify)",5,IF('DATA - Follow-Up'!O282="Other",5,""))))))</f>
        <v/>
      </c>
      <c r="P282" s="178"/>
      <c r="Q282" s="178" t="str">
        <f>IF('DATA - Follow-Up'!Q282="","",'DATA - Follow-Up'!Q282)</f>
        <v/>
      </c>
      <c r="R282" s="178" t="str">
        <f>IF('DATA - Follow-Up'!R282="Boy",1,IF('DATA - Follow-Up'!R282="Girl",2, ""))</f>
        <v/>
      </c>
      <c r="S282" s="178" t="str">
        <f>IF('DATA - Follow-Up'!Q282="","", 'DATA - Follow-Up'!S282)</f>
        <v/>
      </c>
      <c r="T282" s="178" t="str">
        <f>IF('DATA - Follow-Up'!T282="Less than 0.5km",1,IF('DATA - Follow-Up'!T282="0.51 to 1.59km",2,IF('DATA - Follow-Up'!T282="1.6 to 3km",3,IF('DATA - Follow-Up'!T282="Over 3km",4,""))))</f>
        <v/>
      </c>
      <c r="U282" s="178" t="str">
        <f>IF('DATA - Follow-Up'!U282="STRONGLY AGREE",1,IF('DATA - Follow-Up'!U282="AGREE",2,IF('DATA - Follow-Up'!U282="DISAGREE",3,IF('DATA - Follow-Up'!U282="STRONGLY DISAGREE",4,""))))</f>
        <v/>
      </c>
      <c r="V282" s="178" t="str">
        <f>IF('DATA - Follow-Up'!V282="Yes",1,IF('DATA - Follow-Up'!V282="No",2,""))</f>
        <v/>
      </c>
      <c r="W282" s="178"/>
      <c r="X282" s="178"/>
      <c r="Y282" s="178"/>
      <c r="Z282" s="178"/>
      <c r="AA282" s="178"/>
      <c r="AB282" s="178"/>
      <c r="AC282" s="178"/>
      <c r="AD282" s="178"/>
      <c r="AE282" s="178"/>
      <c r="AF282" s="178"/>
      <c r="AG282" s="178"/>
      <c r="AH282" s="178"/>
      <c r="AI282" s="178"/>
      <c r="AJ282" s="178"/>
      <c r="AK282" s="178"/>
      <c r="AL282" s="178"/>
      <c r="AM282" s="178"/>
      <c r="AN282" s="178"/>
      <c r="AO282" s="178"/>
      <c r="AP282" s="178"/>
      <c r="AQ282" s="178"/>
      <c r="AR282" s="178" t="str">
        <f>IF('DATA - Follow-Up'!AR282="Relaxed",1,IF('DATA - Follow-Up'!AR282="Rushed",2,IF('DATA - Follow-Up'!AR282="Happy",3,IF('DATA - Follow-Up'!AR282="Tired",4,""))))</f>
        <v/>
      </c>
      <c r="AS282" s="178" t="str">
        <f>IF('DATA - Follow-Up'!AS282="Relaxed",1,IF('DATA - Follow-Up'!AS282="Rushed",2,IF('DATA - Follow-Up'!AS282="Happy",3,IF('DATA - Follow-Up'!AS282="Tired",4,""))))</f>
        <v/>
      </c>
      <c r="AT282" s="178" t="str">
        <f>IF('DATA - Follow-Up'!AT282="less driving",1,IF('DATA - Follow-Up'!AT282="less driving (e.g. more carpooling, walking, cycling, taking public transit, etc.)",1,IF('DATA - Follow-Up'!AT282="not changed",2,IF('DATA - Follow-Up'!AT282="no changed",2,IF('DATA - Follow-Up'!AT282="more driving",3, "")))))</f>
        <v/>
      </c>
      <c r="AU282" s="275"/>
      <c r="AV282" s="275"/>
      <c r="AW282" s="275"/>
      <c r="AX282" s="275"/>
      <c r="AY282" s="275"/>
      <c r="AZ282" s="178" t="str">
        <f>IF('DATA - Follow-Up'!AZ282="less driving",1,IF('DATA - Follow-Up'!AZ282="less driving (e.g. more carpooling, walking, cycling, taking public transit, etc.)",1,IF('DATA - Follow-Up'!AZ282="not changed",2,IF('DATA - Follow-Up'!AZ282="more driving",3,""))))</f>
        <v/>
      </c>
      <c r="BA282" s="178"/>
      <c r="BB282" s="178"/>
      <c r="BC282" s="178"/>
      <c r="BD282" s="178"/>
      <c r="BE282" s="178"/>
      <c r="BF282" s="178" t="str">
        <f>IF('DATA - Follow-Up'!BF282="decreased",1,IF('DATA - Follow-Up'!BF282="not changed",2,IF('DATA - Follow-Up'!BF282="increased",3, "")))</f>
        <v/>
      </c>
      <c r="BG282" s="178"/>
      <c r="BH282" s="178"/>
      <c r="BI282" s="178"/>
      <c r="BJ282" s="178"/>
      <c r="BK282" s="178"/>
      <c r="BL282" s="178"/>
      <c r="BM282" s="178"/>
      <c r="BN282" s="178"/>
      <c r="BO282" s="178"/>
      <c r="BP282" s="178"/>
      <c r="BQ282" s="312" t="str">
        <f>IF('DATA - Follow-Up'!BQ282="Yes",1,IF('DATA - Follow-Up'!BQ282="No",2, ""))</f>
        <v/>
      </c>
      <c r="BR282" s="273"/>
      <c r="BS282" s="180"/>
      <c r="BT282" s="180"/>
    </row>
    <row r="283" spans="1:72" s="132" customFormat="1" ht="15" x14ac:dyDescent="0.3">
      <c r="A283" s="148"/>
      <c r="B283" s="149"/>
      <c r="C283" s="236" t="str">
        <f t="shared" si="4"/>
        <v/>
      </c>
      <c r="D283" s="178" t="str">
        <f>IF('DATA - Follow-Up'!D283="","",'DATA - Follow-Up'!D283)</f>
        <v/>
      </c>
      <c r="E283" s="178" t="str">
        <f>IF('DATA - Follow-Up'!E283="","",'DATA - Follow-Up'!E283)</f>
        <v/>
      </c>
      <c r="F283" s="178" t="str">
        <f>IF('DATA - Follow-Up'!F283="","",'DATA - Follow-Up'!F283)</f>
        <v/>
      </c>
      <c r="G283" s="178" t="str">
        <f>IF('DATA - Follow-Up'!G283="Yes",1,IF('DATA - Follow-Up'!G283="No",2,IF('DATA - Follow-Up'!G283="Not Sure",3, "")))</f>
        <v/>
      </c>
      <c r="H283" s="178" t="str">
        <f>IF('DATA - Follow-Up'!H283="","",INDEX(Codes,MATCH('DATA - Follow-Up'!H283,Modes,0)))</f>
        <v/>
      </c>
      <c r="I283" s="275"/>
      <c r="J283" s="178" t="str">
        <f>IF('DATA - Follow-Up'!J283="","",INDEX(Codes,MATCH('DATA - Follow-Up'!J283,Modes,0)))</f>
        <v/>
      </c>
      <c r="K283" s="178"/>
      <c r="L283" s="178" t="str">
        <f>IF('DATA - Follow-Up'!L283=0,"",IF('DATA - Follow-Up'!L283="","",'DATA - Follow-Up'!L283))</f>
        <v/>
      </c>
      <c r="M283" s="178" t="str">
        <f>IF('DATA - Follow-Up'!M283="Yes",1,IF('DATA - Follow-Up'!M283="No",2, ""))</f>
        <v/>
      </c>
      <c r="N283" s="178" t="str">
        <f>IF('DATA - Follow-Up'!N283="Yes",1,IF('DATA - Follow-Up'!N283="No",2,""))</f>
        <v/>
      </c>
      <c r="O283" s="178" t="str">
        <f>IF('DATA - Follow-Up'!O283="Relaxed",1,IF('DATA - Follow-Up'!O283="Rushed",2,IF('DATA - Follow-Up'!O283="Happy",3,IF('DATA - Follow-Up'!O283="Frustrated",4,IF('DATA - Follow-Up'!O283="Other (please specify)",5,IF('DATA - Follow-Up'!O283="Other",5,""))))))</f>
        <v/>
      </c>
      <c r="P283" s="178"/>
      <c r="Q283" s="178" t="str">
        <f>IF('DATA - Follow-Up'!Q283="","",'DATA - Follow-Up'!Q283)</f>
        <v/>
      </c>
      <c r="R283" s="178" t="str">
        <f>IF('DATA - Follow-Up'!R283="Boy",1,IF('DATA - Follow-Up'!R283="Girl",2, ""))</f>
        <v/>
      </c>
      <c r="S283" s="178" t="str">
        <f>IF('DATA - Follow-Up'!Q283="","", 'DATA - Follow-Up'!S283)</f>
        <v/>
      </c>
      <c r="T283" s="178" t="str">
        <f>IF('DATA - Follow-Up'!T283="Less than 0.5km",1,IF('DATA - Follow-Up'!T283="0.51 to 1.59km",2,IF('DATA - Follow-Up'!T283="1.6 to 3km",3,IF('DATA - Follow-Up'!T283="Over 3km",4,""))))</f>
        <v/>
      </c>
      <c r="U283" s="178" t="str">
        <f>IF('DATA - Follow-Up'!U283="STRONGLY AGREE",1,IF('DATA - Follow-Up'!U283="AGREE",2,IF('DATA - Follow-Up'!U283="DISAGREE",3,IF('DATA - Follow-Up'!U283="STRONGLY DISAGREE",4,""))))</f>
        <v/>
      </c>
      <c r="V283" s="178" t="str">
        <f>IF('DATA - Follow-Up'!V283="Yes",1,IF('DATA - Follow-Up'!V283="No",2,""))</f>
        <v/>
      </c>
      <c r="W283" s="178"/>
      <c r="X283" s="178"/>
      <c r="Y283" s="178"/>
      <c r="Z283" s="178"/>
      <c r="AA283" s="178"/>
      <c r="AB283" s="178"/>
      <c r="AC283" s="178"/>
      <c r="AD283" s="178"/>
      <c r="AE283" s="178"/>
      <c r="AF283" s="178"/>
      <c r="AG283" s="178"/>
      <c r="AH283" s="178"/>
      <c r="AI283" s="178"/>
      <c r="AJ283" s="178"/>
      <c r="AK283" s="178"/>
      <c r="AL283" s="178"/>
      <c r="AM283" s="178"/>
      <c r="AN283" s="178"/>
      <c r="AO283" s="178"/>
      <c r="AP283" s="178"/>
      <c r="AQ283" s="178"/>
      <c r="AR283" s="178" t="str">
        <f>IF('DATA - Follow-Up'!AR283="Relaxed",1,IF('DATA - Follow-Up'!AR283="Rushed",2,IF('DATA - Follow-Up'!AR283="Happy",3,IF('DATA - Follow-Up'!AR283="Tired",4,""))))</f>
        <v/>
      </c>
      <c r="AS283" s="178" t="str">
        <f>IF('DATA - Follow-Up'!AS283="Relaxed",1,IF('DATA - Follow-Up'!AS283="Rushed",2,IF('DATA - Follow-Up'!AS283="Happy",3,IF('DATA - Follow-Up'!AS283="Tired",4,""))))</f>
        <v/>
      </c>
      <c r="AT283" s="178" t="str">
        <f>IF('DATA - Follow-Up'!AT283="less driving",1,IF('DATA - Follow-Up'!AT283="less driving (e.g. more carpooling, walking, cycling, taking public transit, etc.)",1,IF('DATA - Follow-Up'!AT283="not changed",2,IF('DATA - Follow-Up'!AT283="no changed",2,IF('DATA - Follow-Up'!AT283="more driving",3, "")))))</f>
        <v/>
      </c>
      <c r="AU283" s="275"/>
      <c r="AV283" s="275"/>
      <c r="AW283" s="275"/>
      <c r="AX283" s="275"/>
      <c r="AY283" s="275"/>
      <c r="AZ283" s="178" t="str">
        <f>IF('DATA - Follow-Up'!AZ283="less driving",1,IF('DATA - Follow-Up'!AZ283="less driving (e.g. more carpooling, walking, cycling, taking public transit, etc.)",1,IF('DATA - Follow-Up'!AZ283="not changed",2,IF('DATA - Follow-Up'!AZ283="more driving",3,""))))</f>
        <v/>
      </c>
      <c r="BA283" s="178"/>
      <c r="BB283" s="178"/>
      <c r="BC283" s="178"/>
      <c r="BD283" s="178"/>
      <c r="BE283" s="178"/>
      <c r="BF283" s="178" t="str">
        <f>IF('DATA - Follow-Up'!BF283="decreased",1,IF('DATA - Follow-Up'!BF283="not changed",2,IF('DATA - Follow-Up'!BF283="increased",3, "")))</f>
        <v/>
      </c>
      <c r="BG283" s="178"/>
      <c r="BH283" s="178"/>
      <c r="BI283" s="178"/>
      <c r="BJ283" s="178"/>
      <c r="BK283" s="178"/>
      <c r="BL283" s="178"/>
      <c r="BM283" s="178"/>
      <c r="BN283" s="178"/>
      <c r="BO283" s="178"/>
      <c r="BP283" s="178"/>
      <c r="BQ283" s="312" t="str">
        <f>IF('DATA - Follow-Up'!BQ283="Yes",1,IF('DATA - Follow-Up'!BQ283="No",2, ""))</f>
        <v/>
      </c>
      <c r="BR283" s="273"/>
      <c r="BS283" s="180"/>
      <c r="BT283" s="180"/>
    </row>
    <row r="284" spans="1:72" s="132" customFormat="1" ht="15" x14ac:dyDescent="0.3">
      <c r="A284" s="148"/>
      <c r="B284" s="149"/>
      <c r="C284" s="236" t="str">
        <f t="shared" si="4"/>
        <v/>
      </c>
      <c r="D284" s="178" t="str">
        <f>IF('DATA - Follow-Up'!D284="","",'DATA - Follow-Up'!D284)</f>
        <v/>
      </c>
      <c r="E284" s="178" t="str">
        <f>IF('DATA - Follow-Up'!E284="","",'DATA - Follow-Up'!E284)</f>
        <v/>
      </c>
      <c r="F284" s="178" t="str">
        <f>IF('DATA - Follow-Up'!F284="","",'DATA - Follow-Up'!F284)</f>
        <v/>
      </c>
      <c r="G284" s="178" t="str">
        <f>IF('DATA - Follow-Up'!G284="Yes",1,IF('DATA - Follow-Up'!G284="No",2,IF('DATA - Follow-Up'!G284="Not Sure",3, "")))</f>
        <v/>
      </c>
      <c r="H284" s="178" t="str">
        <f>IF('DATA - Follow-Up'!H284="","",INDEX(Codes,MATCH('DATA - Follow-Up'!H284,Modes,0)))</f>
        <v/>
      </c>
      <c r="I284" s="275"/>
      <c r="J284" s="178" t="str">
        <f>IF('DATA - Follow-Up'!J284="","",INDEX(Codes,MATCH('DATA - Follow-Up'!J284,Modes,0)))</f>
        <v/>
      </c>
      <c r="K284" s="178"/>
      <c r="L284" s="178" t="str">
        <f>IF('DATA - Follow-Up'!L284=0,"",IF('DATA - Follow-Up'!L284="","",'DATA - Follow-Up'!L284))</f>
        <v/>
      </c>
      <c r="M284" s="178" t="str">
        <f>IF('DATA - Follow-Up'!M284="Yes",1,IF('DATA - Follow-Up'!M284="No",2, ""))</f>
        <v/>
      </c>
      <c r="N284" s="178" t="str">
        <f>IF('DATA - Follow-Up'!N284="Yes",1,IF('DATA - Follow-Up'!N284="No",2,""))</f>
        <v/>
      </c>
      <c r="O284" s="178" t="str">
        <f>IF('DATA - Follow-Up'!O284="Relaxed",1,IF('DATA - Follow-Up'!O284="Rushed",2,IF('DATA - Follow-Up'!O284="Happy",3,IF('DATA - Follow-Up'!O284="Frustrated",4,IF('DATA - Follow-Up'!O284="Other (please specify)",5,IF('DATA - Follow-Up'!O284="Other",5,""))))))</f>
        <v/>
      </c>
      <c r="P284" s="178"/>
      <c r="Q284" s="178" t="str">
        <f>IF('DATA - Follow-Up'!Q284="","",'DATA - Follow-Up'!Q284)</f>
        <v/>
      </c>
      <c r="R284" s="178" t="str">
        <f>IF('DATA - Follow-Up'!R284="Boy",1,IF('DATA - Follow-Up'!R284="Girl",2, ""))</f>
        <v/>
      </c>
      <c r="S284" s="178" t="str">
        <f>IF('DATA - Follow-Up'!Q284="","", 'DATA - Follow-Up'!S284)</f>
        <v/>
      </c>
      <c r="T284" s="178" t="str">
        <f>IF('DATA - Follow-Up'!T284="Less than 0.5km",1,IF('DATA - Follow-Up'!T284="0.51 to 1.59km",2,IF('DATA - Follow-Up'!T284="1.6 to 3km",3,IF('DATA - Follow-Up'!T284="Over 3km",4,""))))</f>
        <v/>
      </c>
      <c r="U284" s="178" t="str">
        <f>IF('DATA - Follow-Up'!U284="STRONGLY AGREE",1,IF('DATA - Follow-Up'!U284="AGREE",2,IF('DATA - Follow-Up'!U284="DISAGREE",3,IF('DATA - Follow-Up'!U284="STRONGLY DISAGREE",4,""))))</f>
        <v/>
      </c>
      <c r="V284" s="178" t="str">
        <f>IF('DATA - Follow-Up'!V284="Yes",1,IF('DATA - Follow-Up'!V284="No",2,""))</f>
        <v/>
      </c>
      <c r="W284" s="178"/>
      <c r="X284" s="178"/>
      <c r="Y284" s="178"/>
      <c r="Z284" s="178"/>
      <c r="AA284" s="178"/>
      <c r="AB284" s="178"/>
      <c r="AC284" s="178"/>
      <c r="AD284" s="178"/>
      <c r="AE284" s="178"/>
      <c r="AF284" s="178"/>
      <c r="AG284" s="178"/>
      <c r="AH284" s="178"/>
      <c r="AI284" s="178"/>
      <c r="AJ284" s="178"/>
      <c r="AK284" s="178"/>
      <c r="AL284" s="178"/>
      <c r="AM284" s="178"/>
      <c r="AN284" s="178"/>
      <c r="AO284" s="178"/>
      <c r="AP284" s="178"/>
      <c r="AQ284" s="178"/>
      <c r="AR284" s="178" t="str">
        <f>IF('DATA - Follow-Up'!AR284="Relaxed",1,IF('DATA - Follow-Up'!AR284="Rushed",2,IF('DATA - Follow-Up'!AR284="Happy",3,IF('DATA - Follow-Up'!AR284="Tired",4,""))))</f>
        <v/>
      </c>
      <c r="AS284" s="178" t="str">
        <f>IF('DATA - Follow-Up'!AS284="Relaxed",1,IF('DATA - Follow-Up'!AS284="Rushed",2,IF('DATA - Follow-Up'!AS284="Happy",3,IF('DATA - Follow-Up'!AS284="Tired",4,""))))</f>
        <v/>
      </c>
      <c r="AT284" s="178" t="str">
        <f>IF('DATA - Follow-Up'!AT284="less driving",1,IF('DATA - Follow-Up'!AT284="less driving (e.g. more carpooling, walking, cycling, taking public transit, etc.)",1,IF('DATA - Follow-Up'!AT284="not changed",2,IF('DATA - Follow-Up'!AT284="no changed",2,IF('DATA - Follow-Up'!AT284="more driving",3, "")))))</f>
        <v/>
      </c>
      <c r="AU284" s="275"/>
      <c r="AV284" s="275"/>
      <c r="AW284" s="275"/>
      <c r="AX284" s="275"/>
      <c r="AY284" s="275"/>
      <c r="AZ284" s="178" t="str">
        <f>IF('DATA - Follow-Up'!AZ284="less driving",1,IF('DATA - Follow-Up'!AZ284="less driving (e.g. more carpooling, walking, cycling, taking public transit, etc.)",1,IF('DATA - Follow-Up'!AZ284="not changed",2,IF('DATA - Follow-Up'!AZ284="more driving",3,""))))</f>
        <v/>
      </c>
      <c r="BA284" s="178"/>
      <c r="BB284" s="178"/>
      <c r="BC284" s="178"/>
      <c r="BD284" s="178"/>
      <c r="BE284" s="178"/>
      <c r="BF284" s="178" t="str">
        <f>IF('DATA - Follow-Up'!BF284="decreased",1,IF('DATA - Follow-Up'!BF284="not changed",2,IF('DATA - Follow-Up'!BF284="increased",3, "")))</f>
        <v/>
      </c>
      <c r="BG284" s="178"/>
      <c r="BH284" s="178"/>
      <c r="BI284" s="178"/>
      <c r="BJ284" s="178"/>
      <c r="BK284" s="178"/>
      <c r="BL284" s="178"/>
      <c r="BM284" s="178"/>
      <c r="BN284" s="178"/>
      <c r="BO284" s="178"/>
      <c r="BP284" s="178"/>
      <c r="BQ284" s="312" t="str">
        <f>IF('DATA - Follow-Up'!BQ284="Yes",1,IF('DATA - Follow-Up'!BQ284="No",2, ""))</f>
        <v/>
      </c>
      <c r="BR284" s="273"/>
      <c r="BS284" s="180"/>
      <c r="BT284" s="180"/>
    </row>
    <row r="285" spans="1:72" s="132" customFormat="1" ht="15" x14ac:dyDescent="0.3">
      <c r="A285" s="148"/>
      <c r="B285" s="149"/>
      <c r="C285" s="236" t="str">
        <f t="shared" si="4"/>
        <v/>
      </c>
      <c r="D285" s="178" t="str">
        <f>IF('DATA - Follow-Up'!D285="","",'DATA - Follow-Up'!D285)</f>
        <v/>
      </c>
      <c r="E285" s="178" t="str">
        <f>IF('DATA - Follow-Up'!E285="","",'DATA - Follow-Up'!E285)</f>
        <v/>
      </c>
      <c r="F285" s="178" t="str">
        <f>IF('DATA - Follow-Up'!F285="","",'DATA - Follow-Up'!F285)</f>
        <v/>
      </c>
      <c r="G285" s="178" t="str">
        <f>IF('DATA - Follow-Up'!G285="Yes",1,IF('DATA - Follow-Up'!G285="No",2,IF('DATA - Follow-Up'!G285="Not Sure",3, "")))</f>
        <v/>
      </c>
      <c r="H285" s="178" t="str">
        <f>IF('DATA - Follow-Up'!H285="","",INDEX(Codes,MATCH('DATA - Follow-Up'!H285,Modes,0)))</f>
        <v/>
      </c>
      <c r="I285" s="275"/>
      <c r="J285" s="178" t="str">
        <f>IF('DATA - Follow-Up'!J285="","",INDEX(Codes,MATCH('DATA - Follow-Up'!J285,Modes,0)))</f>
        <v/>
      </c>
      <c r="K285" s="178"/>
      <c r="L285" s="178" t="str">
        <f>IF('DATA - Follow-Up'!L285=0,"",IF('DATA - Follow-Up'!L285="","",'DATA - Follow-Up'!L285))</f>
        <v/>
      </c>
      <c r="M285" s="178" t="str">
        <f>IF('DATA - Follow-Up'!M285="Yes",1,IF('DATA - Follow-Up'!M285="No",2, ""))</f>
        <v/>
      </c>
      <c r="N285" s="178" t="str">
        <f>IF('DATA - Follow-Up'!N285="Yes",1,IF('DATA - Follow-Up'!N285="No",2,""))</f>
        <v/>
      </c>
      <c r="O285" s="178" t="str">
        <f>IF('DATA - Follow-Up'!O285="Relaxed",1,IF('DATA - Follow-Up'!O285="Rushed",2,IF('DATA - Follow-Up'!O285="Happy",3,IF('DATA - Follow-Up'!O285="Frustrated",4,IF('DATA - Follow-Up'!O285="Other (please specify)",5,IF('DATA - Follow-Up'!O285="Other",5,""))))))</f>
        <v/>
      </c>
      <c r="P285" s="178"/>
      <c r="Q285" s="178" t="str">
        <f>IF('DATA - Follow-Up'!Q285="","",'DATA - Follow-Up'!Q285)</f>
        <v/>
      </c>
      <c r="R285" s="178" t="str">
        <f>IF('DATA - Follow-Up'!R285="Boy",1,IF('DATA - Follow-Up'!R285="Girl",2, ""))</f>
        <v/>
      </c>
      <c r="S285" s="178" t="str">
        <f>IF('DATA - Follow-Up'!Q285="","", 'DATA - Follow-Up'!S285)</f>
        <v/>
      </c>
      <c r="T285" s="178" t="str">
        <f>IF('DATA - Follow-Up'!T285="Less than 0.5km",1,IF('DATA - Follow-Up'!T285="0.51 to 1.59km",2,IF('DATA - Follow-Up'!T285="1.6 to 3km",3,IF('DATA - Follow-Up'!T285="Over 3km",4,""))))</f>
        <v/>
      </c>
      <c r="U285" s="178" t="str">
        <f>IF('DATA - Follow-Up'!U285="STRONGLY AGREE",1,IF('DATA - Follow-Up'!U285="AGREE",2,IF('DATA - Follow-Up'!U285="DISAGREE",3,IF('DATA - Follow-Up'!U285="STRONGLY DISAGREE",4,""))))</f>
        <v/>
      </c>
      <c r="V285" s="178" t="str">
        <f>IF('DATA - Follow-Up'!V285="Yes",1,IF('DATA - Follow-Up'!V285="No",2,""))</f>
        <v/>
      </c>
      <c r="W285" s="178"/>
      <c r="X285" s="178"/>
      <c r="Y285" s="178"/>
      <c r="Z285" s="178"/>
      <c r="AA285" s="178"/>
      <c r="AB285" s="178"/>
      <c r="AC285" s="178"/>
      <c r="AD285" s="178"/>
      <c r="AE285" s="178"/>
      <c r="AF285" s="178"/>
      <c r="AG285" s="178"/>
      <c r="AH285" s="178"/>
      <c r="AI285" s="178"/>
      <c r="AJ285" s="178"/>
      <c r="AK285" s="178"/>
      <c r="AL285" s="178"/>
      <c r="AM285" s="178"/>
      <c r="AN285" s="178"/>
      <c r="AO285" s="178"/>
      <c r="AP285" s="178"/>
      <c r="AQ285" s="178"/>
      <c r="AR285" s="178" t="str">
        <f>IF('DATA - Follow-Up'!AR285="Relaxed",1,IF('DATA - Follow-Up'!AR285="Rushed",2,IF('DATA - Follow-Up'!AR285="Happy",3,IF('DATA - Follow-Up'!AR285="Tired",4,""))))</f>
        <v/>
      </c>
      <c r="AS285" s="178" t="str">
        <f>IF('DATA - Follow-Up'!AS285="Relaxed",1,IF('DATA - Follow-Up'!AS285="Rushed",2,IF('DATA - Follow-Up'!AS285="Happy",3,IF('DATA - Follow-Up'!AS285="Tired",4,""))))</f>
        <v/>
      </c>
      <c r="AT285" s="178" t="str">
        <f>IF('DATA - Follow-Up'!AT285="less driving",1,IF('DATA - Follow-Up'!AT285="less driving (e.g. more carpooling, walking, cycling, taking public transit, etc.)",1,IF('DATA - Follow-Up'!AT285="not changed",2,IF('DATA - Follow-Up'!AT285="no changed",2,IF('DATA - Follow-Up'!AT285="more driving",3, "")))))</f>
        <v/>
      </c>
      <c r="AU285" s="275"/>
      <c r="AV285" s="275"/>
      <c r="AW285" s="275"/>
      <c r="AX285" s="275"/>
      <c r="AY285" s="275"/>
      <c r="AZ285" s="178" t="str">
        <f>IF('DATA - Follow-Up'!AZ285="less driving",1,IF('DATA - Follow-Up'!AZ285="less driving (e.g. more carpooling, walking, cycling, taking public transit, etc.)",1,IF('DATA - Follow-Up'!AZ285="not changed",2,IF('DATA - Follow-Up'!AZ285="more driving",3,""))))</f>
        <v/>
      </c>
      <c r="BA285" s="178"/>
      <c r="BB285" s="178"/>
      <c r="BC285" s="178"/>
      <c r="BD285" s="178"/>
      <c r="BE285" s="178"/>
      <c r="BF285" s="178" t="str">
        <f>IF('DATA - Follow-Up'!BF285="decreased",1,IF('DATA - Follow-Up'!BF285="not changed",2,IF('DATA - Follow-Up'!BF285="increased",3, "")))</f>
        <v/>
      </c>
      <c r="BG285" s="178"/>
      <c r="BH285" s="178"/>
      <c r="BI285" s="178"/>
      <c r="BJ285" s="178"/>
      <c r="BK285" s="178"/>
      <c r="BL285" s="178"/>
      <c r="BM285" s="178"/>
      <c r="BN285" s="178"/>
      <c r="BO285" s="178"/>
      <c r="BP285" s="178"/>
      <c r="BQ285" s="312" t="str">
        <f>IF('DATA - Follow-Up'!BQ285="Yes",1,IF('DATA - Follow-Up'!BQ285="No",2, ""))</f>
        <v/>
      </c>
      <c r="BR285" s="273"/>
      <c r="BS285" s="180"/>
      <c r="BT285" s="180"/>
    </row>
    <row r="286" spans="1:72" s="132" customFormat="1" ht="15" x14ac:dyDescent="0.3">
      <c r="A286" s="148"/>
      <c r="B286" s="149"/>
      <c r="C286" s="236" t="str">
        <f t="shared" si="4"/>
        <v/>
      </c>
      <c r="D286" s="178" t="str">
        <f>IF('DATA - Follow-Up'!D286="","",'DATA - Follow-Up'!D286)</f>
        <v/>
      </c>
      <c r="E286" s="178" t="str">
        <f>IF('DATA - Follow-Up'!E286="","",'DATA - Follow-Up'!E286)</f>
        <v/>
      </c>
      <c r="F286" s="178" t="str">
        <f>IF('DATA - Follow-Up'!F286="","",'DATA - Follow-Up'!F286)</f>
        <v/>
      </c>
      <c r="G286" s="178" t="str">
        <f>IF('DATA - Follow-Up'!G286="Yes",1,IF('DATA - Follow-Up'!G286="No",2,IF('DATA - Follow-Up'!G286="Not Sure",3, "")))</f>
        <v/>
      </c>
      <c r="H286" s="178" t="str">
        <f>IF('DATA - Follow-Up'!H286="","",INDEX(Codes,MATCH('DATA - Follow-Up'!H286,Modes,0)))</f>
        <v/>
      </c>
      <c r="I286" s="275"/>
      <c r="J286" s="178" t="str">
        <f>IF('DATA - Follow-Up'!J286="","",INDEX(Codes,MATCH('DATA - Follow-Up'!J286,Modes,0)))</f>
        <v/>
      </c>
      <c r="K286" s="178"/>
      <c r="L286" s="178" t="str">
        <f>IF('DATA - Follow-Up'!L286=0,"",IF('DATA - Follow-Up'!L286="","",'DATA - Follow-Up'!L286))</f>
        <v/>
      </c>
      <c r="M286" s="178" t="str">
        <f>IF('DATA - Follow-Up'!M286="Yes",1,IF('DATA - Follow-Up'!M286="No",2, ""))</f>
        <v/>
      </c>
      <c r="N286" s="178" t="str">
        <f>IF('DATA - Follow-Up'!N286="Yes",1,IF('DATA - Follow-Up'!N286="No",2,""))</f>
        <v/>
      </c>
      <c r="O286" s="178" t="str">
        <f>IF('DATA - Follow-Up'!O286="Relaxed",1,IF('DATA - Follow-Up'!O286="Rushed",2,IF('DATA - Follow-Up'!O286="Happy",3,IF('DATA - Follow-Up'!O286="Frustrated",4,IF('DATA - Follow-Up'!O286="Other (please specify)",5,IF('DATA - Follow-Up'!O286="Other",5,""))))))</f>
        <v/>
      </c>
      <c r="P286" s="178"/>
      <c r="Q286" s="178" t="str">
        <f>IF('DATA - Follow-Up'!Q286="","",'DATA - Follow-Up'!Q286)</f>
        <v/>
      </c>
      <c r="R286" s="178" t="str">
        <f>IF('DATA - Follow-Up'!R286="Boy",1,IF('DATA - Follow-Up'!R286="Girl",2, ""))</f>
        <v/>
      </c>
      <c r="S286" s="178" t="str">
        <f>IF('DATA - Follow-Up'!Q286="","", 'DATA - Follow-Up'!S286)</f>
        <v/>
      </c>
      <c r="T286" s="178" t="str">
        <f>IF('DATA - Follow-Up'!T286="Less than 0.5km",1,IF('DATA - Follow-Up'!T286="0.51 to 1.59km",2,IF('DATA - Follow-Up'!T286="1.6 to 3km",3,IF('DATA - Follow-Up'!T286="Over 3km",4,""))))</f>
        <v/>
      </c>
      <c r="U286" s="178" t="str">
        <f>IF('DATA - Follow-Up'!U286="STRONGLY AGREE",1,IF('DATA - Follow-Up'!U286="AGREE",2,IF('DATA - Follow-Up'!U286="DISAGREE",3,IF('DATA - Follow-Up'!U286="STRONGLY DISAGREE",4,""))))</f>
        <v/>
      </c>
      <c r="V286" s="178" t="str">
        <f>IF('DATA - Follow-Up'!V286="Yes",1,IF('DATA - Follow-Up'!V286="No",2,""))</f>
        <v/>
      </c>
      <c r="W286" s="178"/>
      <c r="X286" s="178"/>
      <c r="Y286" s="178"/>
      <c r="Z286" s="178"/>
      <c r="AA286" s="178"/>
      <c r="AB286" s="178"/>
      <c r="AC286" s="178"/>
      <c r="AD286" s="178"/>
      <c r="AE286" s="178"/>
      <c r="AF286" s="178"/>
      <c r="AG286" s="178"/>
      <c r="AH286" s="178"/>
      <c r="AI286" s="178"/>
      <c r="AJ286" s="178"/>
      <c r="AK286" s="178"/>
      <c r="AL286" s="178"/>
      <c r="AM286" s="178"/>
      <c r="AN286" s="178"/>
      <c r="AO286" s="178"/>
      <c r="AP286" s="178"/>
      <c r="AQ286" s="178"/>
      <c r="AR286" s="178" t="str">
        <f>IF('DATA - Follow-Up'!AR286="Relaxed",1,IF('DATA - Follow-Up'!AR286="Rushed",2,IF('DATA - Follow-Up'!AR286="Happy",3,IF('DATA - Follow-Up'!AR286="Tired",4,""))))</f>
        <v/>
      </c>
      <c r="AS286" s="178" t="str">
        <f>IF('DATA - Follow-Up'!AS286="Relaxed",1,IF('DATA - Follow-Up'!AS286="Rushed",2,IF('DATA - Follow-Up'!AS286="Happy",3,IF('DATA - Follow-Up'!AS286="Tired",4,""))))</f>
        <v/>
      </c>
      <c r="AT286" s="178" t="str">
        <f>IF('DATA - Follow-Up'!AT286="less driving",1,IF('DATA - Follow-Up'!AT286="less driving (e.g. more carpooling, walking, cycling, taking public transit, etc.)",1,IF('DATA - Follow-Up'!AT286="not changed",2,IF('DATA - Follow-Up'!AT286="no changed",2,IF('DATA - Follow-Up'!AT286="more driving",3, "")))))</f>
        <v/>
      </c>
      <c r="AU286" s="275"/>
      <c r="AV286" s="275"/>
      <c r="AW286" s="275"/>
      <c r="AX286" s="275"/>
      <c r="AY286" s="275"/>
      <c r="AZ286" s="178" t="str">
        <f>IF('DATA - Follow-Up'!AZ286="less driving",1,IF('DATA - Follow-Up'!AZ286="less driving (e.g. more carpooling, walking, cycling, taking public transit, etc.)",1,IF('DATA - Follow-Up'!AZ286="not changed",2,IF('DATA - Follow-Up'!AZ286="more driving",3,""))))</f>
        <v/>
      </c>
      <c r="BA286" s="178"/>
      <c r="BB286" s="178"/>
      <c r="BC286" s="178"/>
      <c r="BD286" s="178"/>
      <c r="BE286" s="178"/>
      <c r="BF286" s="178" t="str">
        <f>IF('DATA - Follow-Up'!BF286="decreased",1,IF('DATA - Follow-Up'!BF286="not changed",2,IF('DATA - Follow-Up'!BF286="increased",3, "")))</f>
        <v/>
      </c>
      <c r="BG286" s="178"/>
      <c r="BH286" s="178"/>
      <c r="BI286" s="178"/>
      <c r="BJ286" s="178"/>
      <c r="BK286" s="178"/>
      <c r="BL286" s="178"/>
      <c r="BM286" s="178"/>
      <c r="BN286" s="178"/>
      <c r="BO286" s="178"/>
      <c r="BP286" s="178"/>
      <c r="BQ286" s="312" t="str">
        <f>IF('DATA - Follow-Up'!BQ286="Yes",1,IF('DATA - Follow-Up'!BQ286="No",2, ""))</f>
        <v/>
      </c>
      <c r="BR286" s="273"/>
      <c r="BS286" s="180"/>
      <c r="BT286" s="180"/>
    </row>
    <row r="287" spans="1:72" s="132" customFormat="1" ht="15" x14ac:dyDescent="0.3">
      <c r="A287" s="148"/>
      <c r="B287" s="149"/>
      <c r="C287" s="236" t="str">
        <f t="shared" si="4"/>
        <v/>
      </c>
      <c r="D287" s="178" t="str">
        <f>IF('DATA - Follow-Up'!D287="","",'DATA - Follow-Up'!D287)</f>
        <v/>
      </c>
      <c r="E287" s="178" t="str">
        <f>IF('DATA - Follow-Up'!E287="","",'DATA - Follow-Up'!E287)</f>
        <v/>
      </c>
      <c r="F287" s="178" t="str">
        <f>IF('DATA - Follow-Up'!F287="","",'DATA - Follow-Up'!F287)</f>
        <v/>
      </c>
      <c r="G287" s="178" t="str">
        <f>IF('DATA - Follow-Up'!G287="Yes",1,IF('DATA - Follow-Up'!G287="No",2,IF('DATA - Follow-Up'!G287="Not Sure",3, "")))</f>
        <v/>
      </c>
      <c r="H287" s="178" t="str">
        <f>IF('DATA - Follow-Up'!H287="","",INDEX(Codes,MATCH('DATA - Follow-Up'!H287,Modes,0)))</f>
        <v/>
      </c>
      <c r="I287" s="275"/>
      <c r="J287" s="178" t="str">
        <f>IF('DATA - Follow-Up'!J287="","",INDEX(Codes,MATCH('DATA - Follow-Up'!J287,Modes,0)))</f>
        <v/>
      </c>
      <c r="K287" s="178"/>
      <c r="L287" s="178" t="str">
        <f>IF('DATA - Follow-Up'!L287=0,"",IF('DATA - Follow-Up'!L287="","",'DATA - Follow-Up'!L287))</f>
        <v/>
      </c>
      <c r="M287" s="178" t="str">
        <f>IF('DATA - Follow-Up'!M287="Yes",1,IF('DATA - Follow-Up'!M287="No",2, ""))</f>
        <v/>
      </c>
      <c r="N287" s="178" t="str">
        <f>IF('DATA - Follow-Up'!N287="Yes",1,IF('DATA - Follow-Up'!N287="No",2,""))</f>
        <v/>
      </c>
      <c r="O287" s="178" t="str">
        <f>IF('DATA - Follow-Up'!O287="Relaxed",1,IF('DATA - Follow-Up'!O287="Rushed",2,IF('DATA - Follow-Up'!O287="Happy",3,IF('DATA - Follow-Up'!O287="Frustrated",4,IF('DATA - Follow-Up'!O287="Other (please specify)",5,IF('DATA - Follow-Up'!O287="Other",5,""))))))</f>
        <v/>
      </c>
      <c r="P287" s="178"/>
      <c r="Q287" s="178" t="str">
        <f>IF('DATA - Follow-Up'!Q287="","",'DATA - Follow-Up'!Q287)</f>
        <v/>
      </c>
      <c r="R287" s="178" t="str">
        <f>IF('DATA - Follow-Up'!R287="Boy",1,IF('DATA - Follow-Up'!R287="Girl",2, ""))</f>
        <v/>
      </c>
      <c r="S287" s="178" t="str">
        <f>IF('DATA - Follow-Up'!Q287="","", 'DATA - Follow-Up'!S287)</f>
        <v/>
      </c>
      <c r="T287" s="178" t="str">
        <f>IF('DATA - Follow-Up'!T287="Less than 0.5km",1,IF('DATA - Follow-Up'!T287="0.51 to 1.59km",2,IF('DATA - Follow-Up'!T287="1.6 to 3km",3,IF('DATA - Follow-Up'!T287="Over 3km",4,""))))</f>
        <v/>
      </c>
      <c r="U287" s="178" t="str">
        <f>IF('DATA - Follow-Up'!U287="STRONGLY AGREE",1,IF('DATA - Follow-Up'!U287="AGREE",2,IF('DATA - Follow-Up'!U287="DISAGREE",3,IF('DATA - Follow-Up'!U287="STRONGLY DISAGREE",4,""))))</f>
        <v/>
      </c>
      <c r="V287" s="178" t="str">
        <f>IF('DATA - Follow-Up'!V287="Yes",1,IF('DATA - Follow-Up'!V287="No",2,""))</f>
        <v/>
      </c>
      <c r="W287" s="178"/>
      <c r="X287" s="178"/>
      <c r="Y287" s="178"/>
      <c r="Z287" s="178"/>
      <c r="AA287" s="178"/>
      <c r="AB287" s="178"/>
      <c r="AC287" s="178"/>
      <c r="AD287" s="178"/>
      <c r="AE287" s="178"/>
      <c r="AF287" s="178"/>
      <c r="AG287" s="178"/>
      <c r="AH287" s="178"/>
      <c r="AI287" s="178"/>
      <c r="AJ287" s="178"/>
      <c r="AK287" s="178"/>
      <c r="AL287" s="178"/>
      <c r="AM287" s="178"/>
      <c r="AN287" s="178"/>
      <c r="AO287" s="178"/>
      <c r="AP287" s="178"/>
      <c r="AQ287" s="178"/>
      <c r="AR287" s="178" t="str">
        <f>IF('DATA - Follow-Up'!AR287="Relaxed",1,IF('DATA - Follow-Up'!AR287="Rushed",2,IF('DATA - Follow-Up'!AR287="Happy",3,IF('DATA - Follow-Up'!AR287="Tired",4,""))))</f>
        <v/>
      </c>
      <c r="AS287" s="178" t="str">
        <f>IF('DATA - Follow-Up'!AS287="Relaxed",1,IF('DATA - Follow-Up'!AS287="Rushed",2,IF('DATA - Follow-Up'!AS287="Happy",3,IF('DATA - Follow-Up'!AS287="Tired",4,""))))</f>
        <v/>
      </c>
      <c r="AT287" s="178" t="str">
        <f>IF('DATA - Follow-Up'!AT287="less driving",1,IF('DATA - Follow-Up'!AT287="less driving (e.g. more carpooling, walking, cycling, taking public transit, etc.)",1,IF('DATA - Follow-Up'!AT287="not changed",2,IF('DATA - Follow-Up'!AT287="no changed",2,IF('DATA - Follow-Up'!AT287="more driving",3, "")))))</f>
        <v/>
      </c>
      <c r="AU287" s="275"/>
      <c r="AV287" s="275"/>
      <c r="AW287" s="275"/>
      <c r="AX287" s="275"/>
      <c r="AY287" s="275"/>
      <c r="AZ287" s="178" t="str">
        <f>IF('DATA - Follow-Up'!AZ287="less driving",1,IF('DATA - Follow-Up'!AZ287="less driving (e.g. more carpooling, walking, cycling, taking public transit, etc.)",1,IF('DATA - Follow-Up'!AZ287="not changed",2,IF('DATA - Follow-Up'!AZ287="more driving",3,""))))</f>
        <v/>
      </c>
      <c r="BA287" s="178"/>
      <c r="BB287" s="178"/>
      <c r="BC287" s="178"/>
      <c r="BD287" s="178"/>
      <c r="BE287" s="178"/>
      <c r="BF287" s="178" t="str">
        <f>IF('DATA - Follow-Up'!BF287="decreased",1,IF('DATA - Follow-Up'!BF287="not changed",2,IF('DATA - Follow-Up'!BF287="increased",3, "")))</f>
        <v/>
      </c>
      <c r="BG287" s="178"/>
      <c r="BH287" s="178"/>
      <c r="BI287" s="178"/>
      <c r="BJ287" s="178"/>
      <c r="BK287" s="178"/>
      <c r="BL287" s="178"/>
      <c r="BM287" s="178"/>
      <c r="BN287" s="178"/>
      <c r="BO287" s="178"/>
      <c r="BP287" s="178"/>
      <c r="BQ287" s="312" t="str">
        <f>IF('DATA - Follow-Up'!BQ287="Yes",1,IF('DATA - Follow-Up'!BQ287="No",2, ""))</f>
        <v/>
      </c>
      <c r="BR287" s="273"/>
      <c r="BS287" s="180"/>
      <c r="BT287" s="180"/>
    </row>
    <row r="288" spans="1:72" s="132" customFormat="1" ht="15" x14ac:dyDescent="0.3">
      <c r="A288" s="148"/>
      <c r="B288" s="149"/>
      <c r="C288" s="236" t="str">
        <f t="shared" si="4"/>
        <v/>
      </c>
      <c r="D288" s="178" t="str">
        <f>IF('DATA - Follow-Up'!D288="","",'DATA - Follow-Up'!D288)</f>
        <v/>
      </c>
      <c r="E288" s="178" t="str">
        <f>IF('DATA - Follow-Up'!E288="","",'DATA - Follow-Up'!E288)</f>
        <v/>
      </c>
      <c r="F288" s="178" t="str">
        <f>IF('DATA - Follow-Up'!F288="","",'DATA - Follow-Up'!F288)</f>
        <v/>
      </c>
      <c r="G288" s="178" t="str">
        <f>IF('DATA - Follow-Up'!G288="Yes",1,IF('DATA - Follow-Up'!G288="No",2,IF('DATA - Follow-Up'!G288="Not Sure",3, "")))</f>
        <v/>
      </c>
      <c r="H288" s="178" t="str">
        <f>IF('DATA - Follow-Up'!H288="","",INDEX(Codes,MATCH('DATA - Follow-Up'!H288,Modes,0)))</f>
        <v/>
      </c>
      <c r="I288" s="275"/>
      <c r="J288" s="178" t="str">
        <f>IF('DATA - Follow-Up'!J288="","",INDEX(Codes,MATCH('DATA - Follow-Up'!J288,Modes,0)))</f>
        <v/>
      </c>
      <c r="K288" s="178"/>
      <c r="L288" s="178" t="str">
        <f>IF('DATA - Follow-Up'!L288=0,"",IF('DATA - Follow-Up'!L288="","",'DATA - Follow-Up'!L288))</f>
        <v/>
      </c>
      <c r="M288" s="178" t="str">
        <f>IF('DATA - Follow-Up'!M288="Yes",1,IF('DATA - Follow-Up'!M288="No",2, ""))</f>
        <v/>
      </c>
      <c r="N288" s="178" t="str">
        <f>IF('DATA - Follow-Up'!N288="Yes",1,IF('DATA - Follow-Up'!N288="No",2,""))</f>
        <v/>
      </c>
      <c r="O288" s="178" t="str">
        <f>IF('DATA - Follow-Up'!O288="Relaxed",1,IF('DATA - Follow-Up'!O288="Rushed",2,IF('DATA - Follow-Up'!O288="Happy",3,IF('DATA - Follow-Up'!O288="Frustrated",4,IF('DATA - Follow-Up'!O288="Other (please specify)",5,IF('DATA - Follow-Up'!O288="Other",5,""))))))</f>
        <v/>
      </c>
      <c r="P288" s="178"/>
      <c r="Q288" s="178" t="str">
        <f>IF('DATA - Follow-Up'!Q288="","",'DATA - Follow-Up'!Q288)</f>
        <v/>
      </c>
      <c r="R288" s="178" t="str">
        <f>IF('DATA - Follow-Up'!R288="Boy",1,IF('DATA - Follow-Up'!R288="Girl",2, ""))</f>
        <v/>
      </c>
      <c r="S288" s="178" t="str">
        <f>IF('DATA - Follow-Up'!Q288="","", 'DATA - Follow-Up'!S288)</f>
        <v/>
      </c>
      <c r="T288" s="178" t="str">
        <f>IF('DATA - Follow-Up'!T288="Less than 0.5km",1,IF('DATA - Follow-Up'!T288="0.51 to 1.59km",2,IF('DATA - Follow-Up'!T288="1.6 to 3km",3,IF('DATA - Follow-Up'!T288="Over 3km",4,""))))</f>
        <v/>
      </c>
      <c r="U288" s="178" t="str">
        <f>IF('DATA - Follow-Up'!U288="STRONGLY AGREE",1,IF('DATA - Follow-Up'!U288="AGREE",2,IF('DATA - Follow-Up'!U288="DISAGREE",3,IF('DATA - Follow-Up'!U288="STRONGLY DISAGREE",4,""))))</f>
        <v/>
      </c>
      <c r="V288" s="178" t="str">
        <f>IF('DATA - Follow-Up'!V288="Yes",1,IF('DATA - Follow-Up'!V288="No",2,""))</f>
        <v/>
      </c>
      <c r="W288" s="178"/>
      <c r="X288" s="178"/>
      <c r="Y288" s="178"/>
      <c r="Z288" s="178"/>
      <c r="AA288" s="178"/>
      <c r="AB288" s="178"/>
      <c r="AC288" s="178"/>
      <c r="AD288" s="178"/>
      <c r="AE288" s="178"/>
      <c r="AF288" s="178"/>
      <c r="AG288" s="178"/>
      <c r="AH288" s="178"/>
      <c r="AI288" s="178"/>
      <c r="AJ288" s="178"/>
      <c r="AK288" s="178"/>
      <c r="AL288" s="178"/>
      <c r="AM288" s="178"/>
      <c r="AN288" s="178"/>
      <c r="AO288" s="178"/>
      <c r="AP288" s="178"/>
      <c r="AQ288" s="178"/>
      <c r="AR288" s="178" t="str">
        <f>IF('DATA - Follow-Up'!AR288="Relaxed",1,IF('DATA - Follow-Up'!AR288="Rushed",2,IF('DATA - Follow-Up'!AR288="Happy",3,IF('DATA - Follow-Up'!AR288="Tired",4,""))))</f>
        <v/>
      </c>
      <c r="AS288" s="178" t="str">
        <f>IF('DATA - Follow-Up'!AS288="Relaxed",1,IF('DATA - Follow-Up'!AS288="Rushed",2,IF('DATA - Follow-Up'!AS288="Happy",3,IF('DATA - Follow-Up'!AS288="Tired",4,""))))</f>
        <v/>
      </c>
      <c r="AT288" s="178" t="str">
        <f>IF('DATA - Follow-Up'!AT288="less driving",1,IF('DATA - Follow-Up'!AT288="less driving (e.g. more carpooling, walking, cycling, taking public transit, etc.)",1,IF('DATA - Follow-Up'!AT288="not changed",2,IF('DATA - Follow-Up'!AT288="no changed",2,IF('DATA - Follow-Up'!AT288="more driving",3, "")))))</f>
        <v/>
      </c>
      <c r="AU288" s="275"/>
      <c r="AV288" s="275"/>
      <c r="AW288" s="275"/>
      <c r="AX288" s="275"/>
      <c r="AY288" s="275"/>
      <c r="AZ288" s="178" t="str">
        <f>IF('DATA - Follow-Up'!AZ288="less driving",1,IF('DATA - Follow-Up'!AZ288="less driving (e.g. more carpooling, walking, cycling, taking public transit, etc.)",1,IF('DATA - Follow-Up'!AZ288="not changed",2,IF('DATA - Follow-Up'!AZ288="more driving",3,""))))</f>
        <v/>
      </c>
      <c r="BA288" s="178"/>
      <c r="BB288" s="178"/>
      <c r="BC288" s="178"/>
      <c r="BD288" s="178"/>
      <c r="BE288" s="178"/>
      <c r="BF288" s="178" t="str">
        <f>IF('DATA - Follow-Up'!BF288="decreased",1,IF('DATA - Follow-Up'!BF288="not changed",2,IF('DATA - Follow-Up'!BF288="increased",3, "")))</f>
        <v/>
      </c>
      <c r="BG288" s="178"/>
      <c r="BH288" s="178"/>
      <c r="BI288" s="178"/>
      <c r="BJ288" s="178"/>
      <c r="BK288" s="178"/>
      <c r="BL288" s="178"/>
      <c r="BM288" s="178"/>
      <c r="BN288" s="178"/>
      <c r="BO288" s="178"/>
      <c r="BP288" s="178"/>
      <c r="BQ288" s="312" t="str">
        <f>IF('DATA - Follow-Up'!BQ288="Yes",1,IF('DATA - Follow-Up'!BQ288="No",2, ""))</f>
        <v/>
      </c>
      <c r="BR288" s="273"/>
      <c r="BS288" s="180"/>
      <c r="BT288" s="180"/>
    </row>
    <row r="289" spans="1:72" s="132" customFormat="1" ht="15" x14ac:dyDescent="0.3">
      <c r="A289" s="148"/>
      <c r="B289" s="149"/>
      <c r="C289" s="236" t="str">
        <f t="shared" si="4"/>
        <v/>
      </c>
      <c r="D289" s="178" t="str">
        <f>IF('DATA - Follow-Up'!D289="","",'DATA - Follow-Up'!D289)</f>
        <v/>
      </c>
      <c r="E289" s="178" t="str">
        <f>IF('DATA - Follow-Up'!E289="","",'DATA - Follow-Up'!E289)</f>
        <v/>
      </c>
      <c r="F289" s="178" t="str">
        <f>IF('DATA - Follow-Up'!F289="","",'DATA - Follow-Up'!F289)</f>
        <v/>
      </c>
      <c r="G289" s="178" t="str">
        <f>IF('DATA - Follow-Up'!G289="Yes",1,IF('DATA - Follow-Up'!G289="No",2,IF('DATA - Follow-Up'!G289="Not Sure",3, "")))</f>
        <v/>
      </c>
      <c r="H289" s="178" t="str">
        <f>IF('DATA - Follow-Up'!H289="","",INDEX(Codes,MATCH('DATA - Follow-Up'!H289,Modes,0)))</f>
        <v/>
      </c>
      <c r="I289" s="275"/>
      <c r="J289" s="178" t="str">
        <f>IF('DATA - Follow-Up'!J289="","",INDEX(Codes,MATCH('DATA - Follow-Up'!J289,Modes,0)))</f>
        <v/>
      </c>
      <c r="K289" s="178"/>
      <c r="L289" s="178" t="str">
        <f>IF('DATA - Follow-Up'!L289=0,"",IF('DATA - Follow-Up'!L289="","",'DATA - Follow-Up'!L289))</f>
        <v/>
      </c>
      <c r="M289" s="178" t="str">
        <f>IF('DATA - Follow-Up'!M289="Yes",1,IF('DATA - Follow-Up'!M289="No",2, ""))</f>
        <v/>
      </c>
      <c r="N289" s="178" t="str">
        <f>IF('DATA - Follow-Up'!N289="Yes",1,IF('DATA - Follow-Up'!N289="No",2,""))</f>
        <v/>
      </c>
      <c r="O289" s="178" t="str">
        <f>IF('DATA - Follow-Up'!O289="Relaxed",1,IF('DATA - Follow-Up'!O289="Rushed",2,IF('DATA - Follow-Up'!O289="Happy",3,IF('DATA - Follow-Up'!O289="Frustrated",4,IF('DATA - Follow-Up'!O289="Other (please specify)",5,IF('DATA - Follow-Up'!O289="Other",5,""))))))</f>
        <v/>
      </c>
      <c r="P289" s="178"/>
      <c r="Q289" s="178" t="str">
        <f>IF('DATA - Follow-Up'!Q289="","",'DATA - Follow-Up'!Q289)</f>
        <v/>
      </c>
      <c r="R289" s="178" t="str">
        <f>IF('DATA - Follow-Up'!R289="Boy",1,IF('DATA - Follow-Up'!R289="Girl",2, ""))</f>
        <v/>
      </c>
      <c r="S289" s="178" t="str">
        <f>IF('DATA - Follow-Up'!Q289="","", 'DATA - Follow-Up'!S289)</f>
        <v/>
      </c>
      <c r="T289" s="178" t="str">
        <f>IF('DATA - Follow-Up'!T289="Less than 0.5km",1,IF('DATA - Follow-Up'!T289="0.51 to 1.59km",2,IF('DATA - Follow-Up'!T289="1.6 to 3km",3,IF('DATA - Follow-Up'!T289="Over 3km",4,""))))</f>
        <v/>
      </c>
      <c r="U289" s="178" t="str">
        <f>IF('DATA - Follow-Up'!U289="STRONGLY AGREE",1,IF('DATA - Follow-Up'!U289="AGREE",2,IF('DATA - Follow-Up'!U289="DISAGREE",3,IF('DATA - Follow-Up'!U289="STRONGLY DISAGREE",4,""))))</f>
        <v/>
      </c>
      <c r="V289" s="178" t="str">
        <f>IF('DATA - Follow-Up'!V289="Yes",1,IF('DATA - Follow-Up'!V289="No",2,""))</f>
        <v/>
      </c>
      <c r="W289" s="178"/>
      <c r="X289" s="178"/>
      <c r="Y289" s="178"/>
      <c r="Z289" s="178"/>
      <c r="AA289" s="178"/>
      <c r="AB289" s="178"/>
      <c r="AC289" s="178"/>
      <c r="AD289" s="178"/>
      <c r="AE289" s="178"/>
      <c r="AF289" s="178"/>
      <c r="AG289" s="178"/>
      <c r="AH289" s="178"/>
      <c r="AI289" s="178"/>
      <c r="AJ289" s="178"/>
      <c r="AK289" s="178"/>
      <c r="AL289" s="178"/>
      <c r="AM289" s="178"/>
      <c r="AN289" s="178"/>
      <c r="AO289" s="178"/>
      <c r="AP289" s="178"/>
      <c r="AQ289" s="178"/>
      <c r="AR289" s="178" t="str">
        <f>IF('DATA - Follow-Up'!AR289="Relaxed",1,IF('DATA - Follow-Up'!AR289="Rushed",2,IF('DATA - Follow-Up'!AR289="Happy",3,IF('DATA - Follow-Up'!AR289="Tired",4,""))))</f>
        <v/>
      </c>
      <c r="AS289" s="178" t="str">
        <f>IF('DATA - Follow-Up'!AS289="Relaxed",1,IF('DATA - Follow-Up'!AS289="Rushed",2,IF('DATA - Follow-Up'!AS289="Happy",3,IF('DATA - Follow-Up'!AS289="Tired",4,""))))</f>
        <v/>
      </c>
      <c r="AT289" s="178" t="str">
        <f>IF('DATA - Follow-Up'!AT289="less driving",1,IF('DATA - Follow-Up'!AT289="less driving (e.g. more carpooling, walking, cycling, taking public transit, etc.)",1,IF('DATA - Follow-Up'!AT289="not changed",2,IF('DATA - Follow-Up'!AT289="no changed",2,IF('DATA - Follow-Up'!AT289="more driving",3, "")))))</f>
        <v/>
      </c>
      <c r="AU289" s="275"/>
      <c r="AV289" s="275"/>
      <c r="AW289" s="275"/>
      <c r="AX289" s="275"/>
      <c r="AY289" s="275"/>
      <c r="AZ289" s="178" t="str">
        <f>IF('DATA - Follow-Up'!AZ289="less driving",1,IF('DATA - Follow-Up'!AZ289="less driving (e.g. more carpooling, walking, cycling, taking public transit, etc.)",1,IF('DATA - Follow-Up'!AZ289="not changed",2,IF('DATA - Follow-Up'!AZ289="more driving",3,""))))</f>
        <v/>
      </c>
      <c r="BA289" s="178"/>
      <c r="BB289" s="178"/>
      <c r="BC289" s="178"/>
      <c r="BD289" s="178"/>
      <c r="BE289" s="178"/>
      <c r="BF289" s="178" t="str">
        <f>IF('DATA - Follow-Up'!BF289="decreased",1,IF('DATA - Follow-Up'!BF289="not changed",2,IF('DATA - Follow-Up'!BF289="increased",3, "")))</f>
        <v/>
      </c>
      <c r="BG289" s="178"/>
      <c r="BH289" s="178"/>
      <c r="BI289" s="178"/>
      <c r="BJ289" s="178"/>
      <c r="BK289" s="178"/>
      <c r="BL289" s="178"/>
      <c r="BM289" s="178"/>
      <c r="BN289" s="178"/>
      <c r="BO289" s="178"/>
      <c r="BP289" s="178"/>
      <c r="BQ289" s="312" t="str">
        <f>IF('DATA - Follow-Up'!BQ289="Yes",1,IF('DATA - Follow-Up'!BQ289="No",2, ""))</f>
        <v/>
      </c>
      <c r="BR289" s="273"/>
      <c r="BS289" s="180"/>
      <c r="BT289" s="180"/>
    </row>
    <row r="290" spans="1:72" s="132" customFormat="1" ht="15" x14ac:dyDescent="0.3">
      <c r="A290" s="148"/>
      <c r="B290" s="149"/>
      <c r="C290" s="236" t="str">
        <f t="shared" si="4"/>
        <v/>
      </c>
      <c r="D290" s="178" t="str">
        <f>IF('DATA - Follow-Up'!D290="","",'DATA - Follow-Up'!D290)</f>
        <v/>
      </c>
      <c r="E290" s="178" t="str">
        <f>IF('DATA - Follow-Up'!E290="","",'DATA - Follow-Up'!E290)</f>
        <v/>
      </c>
      <c r="F290" s="178" t="str">
        <f>IF('DATA - Follow-Up'!F290="","",'DATA - Follow-Up'!F290)</f>
        <v/>
      </c>
      <c r="G290" s="178" t="str">
        <f>IF('DATA - Follow-Up'!G290="Yes",1,IF('DATA - Follow-Up'!G290="No",2,IF('DATA - Follow-Up'!G290="Not Sure",3, "")))</f>
        <v/>
      </c>
      <c r="H290" s="178" t="str">
        <f>IF('DATA - Follow-Up'!H290="","",INDEX(Codes,MATCH('DATA - Follow-Up'!H290,Modes,0)))</f>
        <v/>
      </c>
      <c r="I290" s="275"/>
      <c r="J290" s="178" t="str">
        <f>IF('DATA - Follow-Up'!J290="","",INDEX(Codes,MATCH('DATA - Follow-Up'!J290,Modes,0)))</f>
        <v/>
      </c>
      <c r="K290" s="178"/>
      <c r="L290" s="178" t="str">
        <f>IF('DATA - Follow-Up'!L290=0,"",IF('DATA - Follow-Up'!L290="","",'DATA - Follow-Up'!L290))</f>
        <v/>
      </c>
      <c r="M290" s="178" t="str">
        <f>IF('DATA - Follow-Up'!M290="Yes",1,IF('DATA - Follow-Up'!M290="No",2, ""))</f>
        <v/>
      </c>
      <c r="N290" s="178" t="str">
        <f>IF('DATA - Follow-Up'!N290="Yes",1,IF('DATA - Follow-Up'!N290="No",2,""))</f>
        <v/>
      </c>
      <c r="O290" s="178" t="str">
        <f>IF('DATA - Follow-Up'!O290="Relaxed",1,IF('DATA - Follow-Up'!O290="Rushed",2,IF('DATA - Follow-Up'!O290="Happy",3,IF('DATA - Follow-Up'!O290="Frustrated",4,IF('DATA - Follow-Up'!O290="Other (please specify)",5,IF('DATA - Follow-Up'!O290="Other",5,""))))))</f>
        <v/>
      </c>
      <c r="P290" s="178"/>
      <c r="Q290" s="178" t="str">
        <f>IF('DATA - Follow-Up'!Q290="","",'DATA - Follow-Up'!Q290)</f>
        <v/>
      </c>
      <c r="R290" s="178" t="str">
        <f>IF('DATA - Follow-Up'!R290="Boy",1,IF('DATA - Follow-Up'!R290="Girl",2, ""))</f>
        <v/>
      </c>
      <c r="S290" s="178" t="str">
        <f>IF('DATA - Follow-Up'!Q290="","", 'DATA - Follow-Up'!S290)</f>
        <v/>
      </c>
      <c r="T290" s="178" t="str">
        <f>IF('DATA - Follow-Up'!T290="Less than 0.5km",1,IF('DATA - Follow-Up'!T290="0.51 to 1.59km",2,IF('DATA - Follow-Up'!T290="1.6 to 3km",3,IF('DATA - Follow-Up'!T290="Over 3km",4,""))))</f>
        <v/>
      </c>
      <c r="U290" s="178" t="str">
        <f>IF('DATA - Follow-Up'!U290="STRONGLY AGREE",1,IF('DATA - Follow-Up'!U290="AGREE",2,IF('DATA - Follow-Up'!U290="DISAGREE",3,IF('DATA - Follow-Up'!U290="STRONGLY DISAGREE",4,""))))</f>
        <v/>
      </c>
      <c r="V290" s="178" t="str">
        <f>IF('DATA - Follow-Up'!V290="Yes",1,IF('DATA - Follow-Up'!V290="No",2,""))</f>
        <v/>
      </c>
      <c r="W290" s="178"/>
      <c r="X290" s="178"/>
      <c r="Y290" s="178"/>
      <c r="Z290" s="178"/>
      <c r="AA290" s="178"/>
      <c r="AB290" s="178"/>
      <c r="AC290" s="178"/>
      <c r="AD290" s="178"/>
      <c r="AE290" s="178"/>
      <c r="AF290" s="178"/>
      <c r="AG290" s="178"/>
      <c r="AH290" s="178"/>
      <c r="AI290" s="178"/>
      <c r="AJ290" s="178"/>
      <c r="AK290" s="178"/>
      <c r="AL290" s="178"/>
      <c r="AM290" s="178"/>
      <c r="AN290" s="178"/>
      <c r="AO290" s="178"/>
      <c r="AP290" s="178"/>
      <c r="AQ290" s="178"/>
      <c r="AR290" s="178" t="str">
        <f>IF('DATA - Follow-Up'!AR290="Relaxed",1,IF('DATA - Follow-Up'!AR290="Rushed",2,IF('DATA - Follow-Up'!AR290="Happy",3,IF('DATA - Follow-Up'!AR290="Tired",4,""))))</f>
        <v/>
      </c>
      <c r="AS290" s="178" t="str">
        <f>IF('DATA - Follow-Up'!AS290="Relaxed",1,IF('DATA - Follow-Up'!AS290="Rushed",2,IF('DATA - Follow-Up'!AS290="Happy",3,IF('DATA - Follow-Up'!AS290="Tired",4,""))))</f>
        <v/>
      </c>
      <c r="AT290" s="178" t="str">
        <f>IF('DATA - Follow-Up'!AT290="less driving",1,IF('DATA - Follow-Up'!AT290="less driving (e.g. more carpooling, walking, cycling, taking public transit, etc.)",1,IF('DATA - Follow-Up'!AT290="not changed",2,IF('DATA - Follow-Up'!AT290="no changed",2,IF('DATA - Follow-Up'!AT290="more driving",3, "")))))</f>
        <v/>
      </c>
      <c r="AU290" s="275"/>
      <c r="AV290" s="275"/>
      <c r="AW290" s="275"/>
      <c r="AX290" s="275"/>
      <c r="AY290" s="275"/>
      <c r="AZ290" s="178" t="str">
        <f>IF('DATA - Follow-Up'!AZ290="less driving",1,IF('DATA - Follow-Up'!AZ290="less driving (e.g. more carpooling, walking, cycling, taking public transit, etc.)",1,IF('DATA - Follow-Up'!AZ290="not changed",2,IF('DATA - Follow-Up'!AZ290="more driving",3,""))))</f>
        <v/>
      </c>
      <c r="BA290" s="178"/>
      <c r="BB290" s="178"/>
      <c r="BC290" s="178"/>
      <c r="BD290" s="178"/>
      <c r="BE290" s="178"/>
      <c r="BF290" s="178" t="str">
        <f>IF('DATA - Follow-Up'!BF290="decreased",1,IF('DATA - Follow-Up'!BF290="not changed",2,IF('DATA - Follow-Up'!BF290="increased",3, "")))</f>
        <v/>
      </c>
      <c r="BG290" s="178"/>
      <c r="BH290" s="178"/>
      <c r="BI290" s="178"/>
      <c r="BJ290" s="178"/>
      <c r="BK290" s="178"/>
      <c r="BL290" s="178"/>
      <c r="BM290" s="178"/>
      <c r="BN290" s="178"/>
      <c r="BO290" s="178"/>
      <c r="BP290" s="178"/>
      <c r="BQ290" s="312" t="str">
        <f>IF('DATA - Follow-Up'!BQ290="Yes",1,IF('DATA - Follow-Up'!BQ290="No",2, ""))</f>
        <v/>
      </c>
      <c r="BR290" s="273"/>
      <c r="BS290" s="180"/>
      <c r="BT290" s="180"/>
    </row>
    <row r="291" spans="1:72" s="132" customFormat="1" ht="15" x14ac:dyDescent="0.3">
      <c r="A291" s="148"/>
      <c r="B291" s="149"/>
      <c r="C291" s="236" t="str">
        <f t="shared" si="4"/>
        <v/>
      </c>
      <c r="D291" s="178" t="str">
        <f>IF('DATA - Follow-Up'!D291="","",'DATA - Follow-Up'!D291)</f>
        <v/>
      </c>
      <c r="E291" s="178" t="str">
        <f>IF('DATA - Follow-Up'!E291="","",'DATA - Follow-Up'!E291)</f>
        <v/>
      </c>
      <c r="F291" s="178" t="str">
        <f>IF('DATA - Follow-Up'!F291="","",'DATA - Follow-Up'!F291)</f>
        <v/>
      </c>
      <c r="G291" s="178" t="str">
        <f>IF('DATA - Follow-Up'!G291="Yes",1,IF('DATA - Follow-Up'!G291="No",2,IF('DATA - Follow-Up'!G291="Not Sure",3, "")))</f>
        <v/>
      </c>
      <c r="H291" s="178" t="str">
        <f>IF('DATA - Follow-Up'!H291="","",INDEX(Codes,MATCH('DATA - Follow-Up'!H291,Modes,0)))</f>
        <v/>
      </c>
      <c r="I291" s="275"/>
      <c r="J291" s="178" t="str">
        <f>IF('DATA - Follow-Up'!J291="","",INDEX(Codes,MATCH('DATA - Follow-Up'!J291,Modes,0)))</f>
        <v/>
      </c>
      <c r="K291" s="178"/>
      <c r="L291" s="178" t="str">
        <f>IF('DATA - Follow-Up'!L291=0,"",IF('DATA - Follow-Up'!L291="","",'DATA - Follow-Up'!L291))</f>
        <v/>
      </c>
      <c r="M291" s="178" t="str">
        <f>IF('DATA - Follow-Up'!M291="Yes",1,IF('DATA - Follow-Up'!M291="No",2, ""))</f>
        <v/>
      </c>
      <c r="N291" s="178" t="str">
        <f>IF('DATA - Follow-Up'!N291="Yes",1,IF('DATA - Follow-Up'!N291="No",2,""))</f>
        <v/>
      </c>
      <c r="O291" s="178" t="str">
        <f>IF('DATA - Follow-Up'!O291="Relaxed",1,IF('DATA - Follow-Up'!O291="Rushed",2,IF('DATA - Follow-Up'!O291="Happy",3,IF('DATA - Follow-Up'!O291="Frustrated",4,IF('DATA - Follow-Up'!O291="Other (please specify)",5,IF('DATA - Follow-Up'!O291="Other",5,""))))))</f>
        <v/>
      </c>
      <c r="P291" s="178"/>
      <c r="Q291" s="178" t="str">
        <f>IF('DATA - Follow-Up'!Q291="","",'DATA - Follow-Up'!Q291)</f>
        <v/>
      </c>
      <c r="R291" s="178" t="str">
        <f>IF('DATA - Follow-Up'!R291="Boy",1,IF('DATA - Follow-Up'!R291="Girl",2, ""))</f>
        <v/>
      </c>
      <c r="S291" s="178" t="str">
        <f>IF('DATA - Follow-Up'!Q291="","", 'DATA - Follow-Up'!S291)</f>
        <v/>
      </c>
      <c r="T291" s="178" t="str">
        <f>IF('DATA - Follow-Up'!T291="Less than 0.5km",1,IF('DATA - Follow-Up'!T291="0.51 to 1.59km",2,IF('DATA - Follow-Up'!T291="1.6 to 3km",3,IF('DATA - Follow-Up'!T291="Over 3km",4,""))))</f>
        <v/>
      </c>
      <c r="U291" s="178" t="str">
        <f>IF('DATA - Follow-Up'!U291="STRONGLY AGREE",1,IF('DATA - Follow-Up'!U291="AGREE",2,IF('DATA - Follow-Up'!U291="DISAGREE",3,IF('DATA - Follow-Up'!U291="STRONGLY DISAGREE",4,""))))</f>
        <v/>
      </c>
      <c r="V291" s="178" t="str">
        <f>IF('DATA - Follow-Up'!V291="Yes",1,IF('DATA - Follow-Up'!V291="No",2,""))</f>
        <v/>
      </c>
      <c r="W291" s="178"/>
      <c r="X291" s="178"/>
      <c r="Y291" s="178"/>
      <c r="Z291" s="178"/>
      <c r="AA291" s="178"/>
      <c r="AB291" s="178"/>
      <c r="AC291" s="178"/>
      <c r="AD291" s="178"/>
      <c r="AE291" s="178"/>
      <c r="AF291" s="178"/>
      <c r="AG291" s="178"/>
      <c r="AH291" s="178"/>
      <c r="AI291" s="178"/>
      <c r="AJ291" s="178"/>
      <c r="AK291" s="178"/>
      <c r="AL291" s="178"/>
      <c r="AM291" s="178"/>
      <c r="AN291" s="178"/>
      <c r="AO291" s="178"/>
      <c r="AP291" s="178"/>
      <c r="AQ291" s="178"/>
      <c r="AR291" s="178" t="str">
        <f>IF('DATA - Follow-Up'!AR291="Relaxed",1,IF('DATA - Follow-Up'!AR291="Rushed",2,IF('DATA - Follow-Up'!AR291="Happy",3,IF('DATA - Follow-Up'!AR291="Tired",4,""))))</f>
        <v/>
      </c>
      <c r="AS291" s="178" t="str">
        <f>IF('DATA - Follow-Up'!AS291="Relaxed",1,IF('DATA - Follow-Up'!AS291="Rushed",2,IF('DATA - Follow-Up'!AS291="Happy",3,IF('DATA - Follow-Up'!AS291="Tired",4,""))))</f>
        <v/>
      </c>
      <c r="AT291" s="178" t="str">
        <f>IF('DATA - Follow-Up'!AT291="less driving",1,IF('DATA - Follow-Up'!AT291="less driving (e.g. more carpooling, walking, cycling, taking public transit, etc.)",1,IF('DATA - Follow-Up'!AT291="not changed",2,IF('DATA - Follow-Up'!AT291="no changed",2,IF('DATA - Follow-Up'!AT291="more driving",3, "")))))</f>
        <v/>
      </c>
      <c r="AU291" s="275"/>
      <c r="AV291" s="275"/>
      <c r="AW291" s="275"/>
      <c r="AX291" s="275"/>
      <c r="AY291" s="275"/>
      <c r="AZ291" s="178" t="str">
        <f>IF('DATA - Follow-Up'!AZ291="less driving",1,IF('DATA - Follow-Up'!AZ291="less driving (e.g. more carpooling, walking, cycling, taking public transit, etc.)",1,IF('DATA - Follow-Up'!AZ291="not changed",2,IF('DATA - Follow-Up'!AZ291="more driving",3,""))))</f>
        <v/>
      </c>
      <c r="BA291" s="178"/>
      <c r="BB291" s="178"/>
      <c r="BC291" s="178"/>
      <c r="BD291" s="178"/>
      <c r="BE291" s="178"/>
      <c r="BF291" s="178" t="str">
        <f>IF('DATA - Follow-Up'!BF291="decreased",1,IF('DATA - Follow-Up'!BF291="not changed",2,IF('DATA - Follow-Up'!BF291="increased",3, "")))</f>
        <v/>
      </c>
      <c r="BG291" s="178"/>
      <c r="BH291" s="178"/>
      <c r="BI291" s="178"/>
      <c r="BJ291" s="178"/>
      <c r="BK291" s="178"/>
      <c r="BL291" s="178"/>
      <c r="BM291" s="178"/>
      <c r="BN291" s="178"/>
      <c r="BO291" s="178"/>
      <c r="BP291" s="178"/>
      <c r="BQ291" s="312" t="str">
        <f>IF('DATA - Follow-Up'!BQ291="Yes",1,IF('DATA - Follow-Up'!BQ291="No",2, ""))</f>
        <v/>
      </c>
      <c r="BR291" s="273"/>
      <c r="BS291" s="180"/>
      <c r="BT291" s="180"/>
    </row>
    <row r="292" spans="1:72" s="132" customFormat="1" ht="15" x14ac:dyDescent="0.3">
      <c r="A292" s="148"/>
      <c r="B292" s="149"/>
      <c r="C292" s="236" t="str">
        <f t="shared" si="4"/>
        <v/>
      </c>
      <c r="D292" s="178" t="str">
        <f>IF('DATA - Follow-Up'!D292="","",'DATA - Follow-Up'!D292)</f>
        <v/>
      </c>
      <c r="E292" s="178" t="str">
        <f>IF('DATA - Follow-Up'!E292="","",'DATA - Follow-Up'!E292)</f>
        <v/>
      </c>
      <c r="F292" s="178" t="str">
        <f>IF('DATA - Follow-Up'!F292="","",'DATA - Follow-Up'!F292)</f>
        <v/>
      </c>
      <c r="G292" s="178" t="str">
        <f>IF('DATA - Follow-Up'!G292="Yes",1,IF('DATA - Follow-Up'!G292="No",2,IF('DATA - Follow-Up'!G292="Not Sure",3, "")))</f>
        <v/>
      </c>
      <c r="H292" s="178" t="str">
        <f>IF('DATA - Follow-Up'!H292="","",INDEX(Codes,MATCH('DATA - Follow-Up'!H292,Modes,0)))</f>
        <v/>
      </c>
      <c r="I292" s="275"/>
      <c r="J292" s="178" t="str">
        <f>IF('DATA - Follow-Up'!J292="","",INDEX(Codes,MATCH('DATA - Follow-Up'!J292,Modes,0)))</f>
        <v/>
      </c>
      <c r="K292" s="178"/>
      <c r="L292" s="178" t="str">
        <f>IF('DATA - Follow-Up'!L292=0,"",IF('DATA - Follow-Up'!L292="","",'DATA - Follow-Up'!L292))</f>
        <v/>
      </c>
      <c r="M292" s="178" t="str">
        <f>IF('DATA - Follow-Up'!M292="Yes",1,IF('DATA - Follow-Up'!M292="No",2, ""))</f>
        <v/>
      </c>
      <c r="N292" s="178" t="str">
        <f>IF('DATA - Follow-Up'!N292="Yes",1,IF('DATA - Follow-Up'!N292="No",2,""))</f>
        <v/>
      </c>
      <c r="O292" s="178" t="str">
        <f>IF('DATA - Follow-Up'!O292="Relaxed",1,IF('DATA - Follow-Up'!O292="Rushed",2,IF('DATA - Follow-Up'!O292="Happy",3,IF('DATA - Follow-Up'!O292="Frustrated",4,IF('DATA - Follow-Up'!O292="Other (please specify)",5,IF('DATA - Follow-Up'!O292="Other",5,""))))))</f>
        <v/>
      </c>
      <c r="P292" s="178"/>
      <c r="Q292" s="178" t="str">
        <f>IF('DATA - Follow-Up'!Q292="","",'DATA - Follow-Up'!Q292)</f>
        <v/>
      </c>
      <c r="R292" s="178" t="str">
        <f>IF('DATA - Follow-Up'!R292="Boy",1,IF('DATA - Follow-Up'!R292="Girl",2, ""))</f>
        <v/>
      </c>
      <c r="S292" s="178" t="str">
        <f>IF('DATA - Follow-Up'!Q292="","", 'DATA - Follow-Up'!S292)</f>
        <v/>
      </c>
      <c r="T292" s="178" t="str">
        <f>IF('DATA - Follow-Up'!T292="Less than 0.5km",1,IF('DATA - Follow-Up'!T292="0.51 to 1.59km",2,IF('DATA - Follow-Up'!T292="1.6 to 3km",3,IF('DATA - Follow-Up'!T292="Over 3km",4,""))))</f>
        <v/>
      </c>
      <c r="U292" s="178" t="str">
        <f>IF('DATA - Follow-Up'!U292="STRONGLY AGREE",1,IF('DATA - Follow-Up'!U292="AGREE",2,IF('DATA - Follow-Up'!U292="DISAGREE",3,IF('DATA - Follow-Up'!U292="STRONGLY DISAGREE",4,""))))</f>
        <v/>
      </c>
      <c r="V292" s="178" t="str">
        <f>IF('DATA - Follow-Up'!V292="Yes",1,IF('DATA - Follow-Up'!V292="No",2,""))</f>
        <v/>
      </c>
      <c r="W292" s="178"/>
      <c r="X292" s="178"/>
      <c r="Y292" s="178"/>
      <c r="Z292" s="178"/>
      <c r="AA292" s="178"/>
      <c r="AB292" s="178"/>
      <c r="AC292" s="178"/>
      <c r="AD292" s="178"/>
      <c r="AE292" s="178"/>
      <c r="AF292" s="178"/>
      <c r="AG292" s="178"/>
      <c r="AH292" s="178"/>
      <c r="AI292" s="178"/>
      <c r="AJ292" s="178"/>
      <c r="AK292" s="178"/>
      <c r="AL292" s="178"/>
      <c r="AM292" s="178"/>
      <c r="AN292" s="178"/>
      <c r="AO292" s="178"/>
      <c r="AP292" s="178"/>
      <c r="AQ292" s="178"/>
      <c r="AR292" s="178" t="str">
        <f>IF('DATA - Follow-Up'!AR292="Relaxed",1,IF('DATA - Follow-Up'!AR292="Rushed",2,IF('DATA - Follow-Up'!AR292="Happy",3,IF('DATA - Follow-Up'!AR292="Tired",4,""))))</f>
        <v/>
      </c>
      <c r="AS292" s="178" t="str">
        <f>IF('DATA - Follow-Up'!AS292="Relaxed",1,IF('DATA - Follow-Up'!AS292="Rushed",2,IF('DATA - Follow-Up'!AS292="Happy",3,IF('DATA - Follow-Up'!AS292="Tired",4,""))))</f>
        <v/>
      </c>
      <c r="AT292" s="178" t="str">
        <f>IF('DATA - Follow-Up'!AT292="less driving",1,IF('DATA - Follow-Up'!AT292="less driving (e.g. more carpooling, walking, cycling, taking public transit, etc.)",1,IF('DATA - Follow-Up'!AT292="not changed",2,IF('DATA - Follow-Up'!AT292="no changed",2,IF('DATA - Follow-Up'!AT292="more driving",3, "")))))</f>
        <v/>
      </c>
      <c r="AU292" s="275"/>
      <c r="AV292" s="275"/>
      <c r="AW292" s="275"/>
      <c r="AX292" s="275"/>
      <c r="AY292" s="275"/>
      <c r="AZ292" s="178" t="str">
        <f>IF('DATA - Follow-Up'!AZ292="less driving",1,IF('DATA - Follow-Up'!AZ292="less driving (e.g. more carpooling, walking, cycling, taking public transit, etc.)",1,IF('DATA - Follow-Up'!AZ292="not changed",2,IF('DATA - Follow-Up'!AZ292="more driving",3,""))))</f>
        <v/>
      </c>
      <c r="BA292" s="178"/>
      <c r="BB292" s="178"/>
      <c r="BC292" s="178"/>
      <c r="BD292" s="178"/>
      <c r="BE292" s="178"/>
      <c r="BF292" s="178" t="str">
        <f>IF('DATA - Follow-Up'!BF292="decreased",1,IF('DATA - Follow-Up'!BF292="not changed",2,IF('DATA - Follow-Up'!BF292="increased",3, "")))</f>
        <v/>
      </c>
      <c r="BG292" s="178"/>
      <c r="BH292" s="178"/>
      <c r="BI292" s="178"/>
      <c r="BJ292" s="178"/>
      <c r="BK292" s="178"/>
      <c r="BL292" s="178"/>
      <c r="BM292" s="178"/>
      <c r="BN292" s="178"/>
      <c r="BO292" s="178"/>
      <c r="BP292" s="178"/>
      <c r="BQ292" s="312" t="str">
        <f>IF('DATA - Follow-Up'!BQ292="Yes",1,IF('DATA - Follow-Up'!BQ292="No",2, ""))</f>
        <v/>
      </c>
      <c r="BR292" s="273"/>
      <c r="BS292" s="180"/>
      <c r="BT292" s="180"/>
    </row>
    <row r="293" spans="1:72" s="132" customFormat="1" ht="15" x14ac:dyDescent="0.3">
      <c r="A293" s="148"/>
      <c r="B293" s="149"/>
      <c r="C293" s="236" t="str">
        <f t="shared" si="4"/>
        <v/>
      </c>
      <c r="D293" s="178" t="str">
        <f>IF('DATA - Follow-Up'!D293="","",'DATA - Follow-Up'!D293)</f>
        <v/>
      </c>
      <c r="E293" s="178" t="str">
        <f>IF('DATA - Follow-Up'!E293="","",'DATA - Follow-Up'!E293)</f>
        <v/>
      </c>
      <c r="F293" s="178" t="str">
        <f>IF('DATA - Follow-Up'!F293="","",'DATA - Follow-Up'!F293)</f>
        <v/>
      </c>
      <c r="G293" s="178" t="str">
        <f>IF('DATA - Follow-Up'!G293="Yes",1,IF('DATA - Follow-Up'!G293="No",2,IF('DATA - Follow-Up'!G293="Not Sure",3, "")))</f>
        <v/>
      </c>
      <c r="H293" s="178" t="str">
        <f>IF('DATA - Follow-Up'!H293="","",INDEX(Codes,MATCH('DATA - Follow-Up'!H293,Modes,0)))</f>
        <v/>
      </c>
      <c r="I293" s="275"/>
      <c r="J293" s="178" t="str">
        <f>IF('DATA - Follow-Up'!J293="","",INDEX(Codes,MATCH('DATA - Follow-Up'!J293,Modes,0)))</f>
        <v/>
      </c>
      <c r="K293" s="178"/>
      <c r="L293" s="178" t="str">
        <f>IF('DATA - Follow-Up'!L293=0,"",IF('DATA - Follow-Up'!L293="","",'DATA - Follow-Up'!L293))</f>
        <v/>
      </c>
      <c r="M293" s="178" t="str">
        <f>IF('DATA - Follow-Up'!M293="Yes",1,IF('DATA - Follow-Up'!M293="No",2, ""))</f>
        <v/>
      </c>
      <c r="N293" s="178" t="str">
        <f>IF('DATA - Follow-Up'!N293="Yes",1,IF('DATA - Follow-Up'!N293="No",2,""))</f>
        <v/>
      </c>
      <c r="O293" s="178" t="str">
        <f>IF('DATA - Follow-Up'!O293="Relaxed",1,IF('DATA - Follow-Up'!O293="Rushed",2,IF('DATA - Follow-Up'!O293="Happy",3,IF('DATA - Follow-Up'!O293="Frustrated",4,IF('DATA - Follow-Up'!O293="Other (please specify)",5,IF('DATA - Follow-Up'!O293="Other",5,""))))))</f>
        <v/>
      </c>
      <c r="P293" s="178"/>
      <c r="Q293" s="178" t="str">
        <f>IF('DATA - Follow-Up'!Q293="","",'DATA - Follow-Up'!Q293)</f>
        <v/>
      </c>
      <c r="R293" s="178" t="str">
        <f>IF('DATA - Follow-Up'!R293="Boy",1,IF('DATA - Follow-Up'!R293="Girl",2, ""))</f>
        <v/>
      </c>
      <c r="S293" s="178" t="str">
        <f>IF('DATA - Follow-Up'!Q293="","", 'DATA - Follow-Up'!S293)</f>
        <v/>
      </c>
      <c r="T293" s="178" t="str">
        <f>IF('DATA - Follow-Up'!T293="Less than 0.5km",1,IF('DATA - Follow-Up'!T293="0.51 to 1.59km",2,IF('DATA - Follow-Up'!T293="1.6 to 3km",3,IF('DATA - Follow-Up'!T293="Over 3km",4,""))))</f>
        <v/>
      </c>
      <c r="U293" s="178" t="str">
        <f>IF('DATA - Follow-Up'!U293="STRONGLY AGREE",1,IF('DATA - Follow-Up'!U293="AGREE",2,IF('DATA - Follow-Up'!U293="DISAGREE",3,IF('DATA - Follow-Up'!U293="STRONGLY DISAGREE",4,""))))</f>
        <v/>
      </c>
      <c r="V293" s="178" t="str">
        <f>IF('DATA - Follow-Up'!V293="Yes",1,IF('DATA - Follow-Up'!V293="No",2,""))</f>
        <v/>
      </c>
      <c r="W293" s="178"/>
      <c r="X293" s="178"/>
      <c r="Y293" s="178"/>
      <c r="Z293" s="178"/>
      <c r="AA293" s="178"/>
      <c r="AB293" s="178"/>
      <c r="AC293" s="178"/>
      <c r="AD293" s="178"/>
      <c r="AE293" s="178"/>
      <c r="AF293" s="178"/>
      <c r="AG293" s="178"/>
      <c r="AH293" s="178"/>
      <c r="AI293" s="178"/>
      <c r="AJ293" s="178"/>
      <c r="AK293" s="178"/>
      <c r="AL293" s="178"/>
      <c r="AM293" s="178"/>
      <c r="AN293" s="178"/>
      <c r="AO293" s="178"/>
      <c r="AP293" s="178"/>
      <c r="AQ293" s="178"/>
      <c r="AR293" s="178" t="str">
        <f>IF('DATA - Follow-Up'!AR293="Relaxed",1,IF('DATA - Follow-Up'!AR293="Rushed",2,IF('DATA - Follow-Up'!AR293="Happy",3,IF('DATA - Follow-Up'!AR293="Tired",4,""))))</f>
        <v/>
      </c>
      <c r="AS293" s="178" t="str">
        <f>IF('DATA - Follow-Up'!AS293="Relaxed",1,IF('DATA - Follow-Up'!AS293="Rushed",2,IF('DATA - Follow-Up'!AS293="Happy",3,IF('DATA - Follow-Up'!AS293="Tired",4,""))))</f>
        <v/>
      </c>
      <c r="AT293" s="178" t="str">
        <f>IF('DATA - Follow-Up'!AT293="less driving",1,IF('DATA - Follow-Up'!AT293="less driving (e.g. more carpooling, walking, cycling, taking public transit, etc.)",1,IF('DATA - Follow-Up'!AT293="not changed",2,IF('DATA - Follow-Up'!AT293="no changed",2,IF('DATA - Follow-Up'!AT293="more driving",3, "")))))</f>
        <v/>
      </c>
      <c r="AU293" s="275"/>
      <c r="AV293" s="275"/>
      <c r="AW293" s="275"/>
      <c r="AX293" s="275"/>
      <c r="AY293" s="275"/>
      <c r="AZ293" s="178" t="str">
        <f>IF('DATA - Follow-Up'!AZ293="less driving",1,IF('DATA - Follow-Up'!AZ293="less driving (e.g. more carpooling, walking, cycling, taking public transit, etc.)",1,IF('DATA - Follow-Up'!AZ293="not changed",2,IF('DATA - Follow-Up'!AZ293="more driving",3,""))))</f>
        <v/>
      </c>
      <c r="BA293" s="178"/>
      <c r="BB293" s="178"/>
      <c r="BC293" s="178"/>
      <c r="BD293" s="178"/>
      <c r="BE293" s="178"/>
      <c r="BF293" s="178" t="str">
        <f>IF('DATA - Follow-Up'!BF293="decreased",1,IF('DATA - Follow-Up'!BF293="not changed",2,IF('DATA - Follow-Up'!BF293="increased",3, "")))</f>
        <v/>
      </c>
      <c r="BG293" s="178"/>
      <c r="BH293" s="178"/>
      <c r="BI293" s="178"/>
      <c r="BJ293" s="178"/>
      <c r="BK293" s="178"/>
      <c r="BL293" s="178"/>
      <c r="BM293" s="178"/>
      <c r="BN293" s="178"/>
      <c r="BO293" s="178"/>
      <c r="BP293" s="178"/>
      <c r="BQ293" s="312" t="str">
        <f>IF('DATA - Follow-Up'!BQ293="Yes",1,IF('DATA - Follow-Up'!BQ293="No",2, ""))</f>
        <v/>
      </c>
      <c r="BR293" s="273"/>
      <c r="BS293" s="180"/>
      <c r="BT293" s="180"/>
    </row>
    <row r="294" spans="1:72" s="132" customFormat="1" ht="15" x14ac:dyDescent="0.3">
      <c r="A294" s="148"/>
      <c r="B294" s="149"/>
      <c r="C294" s="236" t="str">
        <f t="shared" si="4"/>
        <v/>
      </c>
      <c r="D294" s="178" t="str">
        <f>IF('DATA - Follow-Up'!D294="","",'DATA - Follow-Up'!D294)</f>
        <v/>
      </c>
      <c r="E294" s="178" t="str">
        <f>IF('DATA - Follow-Up'!E294="","",'DATA - Follow-Up'!E294)</f>
        <v/>
      </c>
      <c r="F294" s="178" t="str">
        <f>IF('DATA - Follow-Up'!F294="","",'DATA - Follow-Up'!F294)</f>
        <v/>
      </c>
      <c r="G294" s="178" t="str">
        <f>IF('DATA - Follow-Up'!G294="Yes",1,IF('DATA - Follow-Up'!G294="No",2,IF('DATA - Follow-Up'!G294="Not Sure",3, "")))</f>
        <v/>
      </c>
      <c r="H294" s="178" t="str">
        <f>IF('DATA - Follow-Up'!H294="","",INDEX(Codes,MATCH('DATA - Follow-Up'!H294,Modes,0)))</f>
        <v/>
      </c>
      <c r="I294" s="275"/>
      <c r="J294" s="178" t="str">
        <f>IF('DATA - Follow-Up'!J294="","",INDEX(Codes,MATCH('DATA - Follow-Up'!J294,Modes,0)))</f>
        <v/>
      </c>
      <c r="K294" s="178"/>
      <c r="L294" s="178" t="str">
        <f>IF('DATA - Follow-Up'!L294=0,"",IF('DATA - Follow-Up'!L294="","",'DATA - Follow-Up'!L294))</f>
        <v/>
      </c>
      <c r="M294" s="178" t="str">
        <f>IF('DATA - Follow-Up'!M294="Yes",1,IF('DATA - Follow-Up'!M294="No",2, ""))</f>
        <v/>
      </c>
      <c r="N294" s="178" t="str">
        <f>IF('DATA - Follow-Up'!N294="Yes",1,IF('DATA - Follow-Up'!N294="No",2,""))</f>
        <v/>
      </c>
      <c r="O294" s="178" t="str">
        <f>IF('DATA - Follow-Up'!O294="Relaxed",1,IF('DATA - Follow-Up'!O294="Rushed",2,IF('DATA - Follow-Up'!O294="Happy",3,IF('DATA - Follow-Up'!O294="Frustrated",4,IF('DATA - Follow-Up'!O294="Other (please specify)",5,IF('DATA - Follow-Up'!O294="Other",5,""))))))</f>
        <v/>
      </c>
      <c r="P294" s="178"/>
      <c r="Q294" s="178" t="str">
        <f>IF('DATA - Follow-Up'!Q294="","",'DATA - Follow-Up'!Q294)</f>
        <v/>
      </c>
      <c r="R294" s="178" t="str">
        <f>IF('DATA - Follow-Up'!R294="Boy",1,IF('DATA - Follow-Up'!R294="Girl",2, ""))</f>
        <v/>
      </c>
      <c r="S294" s="178" t="str">
        <f>IF('DATA - Follow-Up'!Q294="","", 'DATA - Follow-Up'!S294)</f>
        <v/>
      </c>
      <c r="T294" s="178" t="str">
        <f>IF('DATA - Follow-Up'!T294="Less than 0.5km",1,IF('DATA - Follow-Up'!T294="0.51 to 1.59km",2,IF('DATA - Follow-Up'!T294="1.6 to 3km",3,IF('DATA - Follow-Up'!T294="Over 3km",4,""))))</f>
        <v/>
      </c>
      <c r="U294" s="178" t="str">
        <f>IF('DATA - Follow-Up'!U294="STRONGLY AGREE",1,IF('DATA - Follow-Up'!U294="AGREE",2,IF('DATA - Follow-Up'!U294="DISAGREE",3,IF('DATA - Follow-Up'!U294="STRONGLY DISAGREE",4,""))))</f>
        <v/>
      </c>
      <c r="V294" s="178" t="str">
        <f>IF('DATA - Follow-Up'!V294="Yes",1,IF('DATA - Follow-Up'!V294="No",2,""))</f>
        <v/>
      </c>
      <c r="W294" s="178"/>
      <c r="X294" s="178"/>
      <c r="Y294" s="178"/>
      <c r="Z294" s="178"/>
      <c r="AA294" s="178"/>
      <c r="AB294" s="178"/>
      <c r="AC294" s="178"/>
      <c r="AD294" s="178"/>
      <c r="AE294" s="178"/>
      <c r="AF294" s="178"/>
      <c r="AG294" s="178"/>
      <c r="AH294" s="178"/>
      <c r="AI294" s="178"/>
      <c r="AJ294" s="178"/>
      <c r="AK294" s="178"/>
      <c r="AL294" s="178"/>
      <c r="AM294" s="178"/>
      <c r="AN294" s="178"/>
      <c r="AO294" s="178"/>
      <c r="AP294" s="178"/>
      <c r="AQ294" s="178"/>
      <c r="AR294" s="178" t="str">
        <f>IF('DATA - Follow-Up'!AR294="Relaxed",1,IF('DATA - Follow-Up'!AR294="Rushed",2,IF('DATA - Follow-Up'!AR294="Happy",3,IF('DATA - Follow-Up'!AR294="Tired",4,""))))</f>
        <v/>
      </c>
      <c r="AS294" s="178" t="str">
        <f>IF('DATA - Follow-Up'!AS294="Relaxed",1,IF('DATA - Follow-Up'!AS294="Rushed",2,IF('DATA - Follow-Up'!AS294="Happy",3,IF('DATA - Follow-Up'!AS294="Tired",4,""))))</f>
        <v/>
      </c>
      <c r="AT294" s="178" t="str">
        <f>IF('DATA - Follow-Up'!AT294="less driving",1,IF('DATA - Follow-Up'!AT294="less driving (e.g. more carpooling, walking, cycling, taking public transit, etc.)",1,IF('DATA - Follow-Up'!AT294="not changed",2,IF('DATA - Follow-Up'!AT294="no changed",2,IF('DATA - Follow-Up'!AT294="more driving",3, "")))))</f>
        <v/>
      </c>
      <c r="AU294" s="275"/>
      <c r="AV294" s="275"/>
      <c r="AW294" s="275"/>
      <c r="AX294" s="275"/>
      <c r="AY294" s="275"/>
      <c r="AZ294" s="178" t="str">
        <f>IF('DATA - Follow-Up'!AZ294="less driving",1,IF('DATA - Follow-Up'!AZ294="less driving (e.g. more carpooling, walking, cycling, taking public transit, etc.)",1,IF('DATA - Follow-Up'!AZ294="not changed",2,IF('DATA - Follow-Up'!AZ294="more driving",3,""))))</f>
        <v/>
      </c>
      <c r="BA294" s="178"/>
      <c r="BB294" s="178"/>
      <c r="BC294" s="178"/>
      <c r="BD294" s="178"/>
      <c r="BE294" s="178"/>
      <c r="BF294" s="178" t="str">
        <f>IF('DATA - Follow-Up'!BF294="decreased",1,IF('DATA - Follow-Up'!BF294="not changed",2,IF('DATA - Follow-Up'!BF294="increased",3, "")))</f>
        <v/>
      </c>
      <c r="BG294" s="178"/>
      <c r="BH294" s="178"/>
      <c r="BI294" s="178"/>
      <c r="BJ294" s="178"/>
      <c r="BK294" s="178"/>
      <c r="BL294" s="178"/>
      <c r="BM294" s="178"/>
      <c r="BN294" s="178"/>
      <c r="BO294" s="178"/>
      <c r="BP294" s="178"/>
      <c r="BQ294" s="312" t="str">
        <f>IF('DATA - Follow-Up'!BQ294="Yes",1,IF('DATA - Follow-Up'!BQ294="No",2, ""))</f>
        <v/>
      </c>
      <c r="BR294" s="273"/>
      <c r="BS294" s="180"/>
      <c r="BT294" s="180"/>
    </row>
    <row r="295" spans="1:72" s="132" customFormat="1" ht="15" x14ac:dyDescent="0.3">
      <c r="A295" s="148"/>
      <c r="B295" s="149"/>
      <c r="C295" s="236" t="str">
        <f t="shared" si="4"/>
        <v/>
      </c>
      <c r="D295" s="178" t="str">
        <f>IF('DATA - Follow-Up'!D295="","",'DATA - Follow-Up'!D295)</f>
        <v/>
      </c>
      <c r="E295" s="178" t="str">
        <f>IF('DATA - Follow-Up'!E295="","",'DATA - Follow-Up'!E295)</f>
        <v/>
      </c>
      <c r="F295" s="178" t="str">
        <f>IF('DATA - Follow-Up'!F295="","",'DATA - Follow-Up'!F295)</f>
        <v/>
      </c>
      <c r="G295" s="178" t="str">
        <f>IF('DATA - Follow-Up'!G295="Yes",1,IF('DATA - Follow-Up'!G295="No",2,IF('DATA - Follow-Up'!G295="Not Sure",3, "")))</f>
        <v/>
      </c>
      <c r="H295" s="178" t="str">
        <f>IF('DATA - Follow-Up'!H295="","",INDEX(Codes,MATCH('DATA - Follow-Up'!H295,Modes,0)))</f>
        <v/>
      </c>
      <c r="I295" s="275"/>
      <c r="J295" s="178" t="str">
        <f>IF('DATA - Follow-Up'!J295="","",INDEX(Codes,MATCH('DATA - Follow-Up'!J295,Modes,0)))</f>
        <v/>
      </c>
      <c r="K295" s="178"/>
      <c r="L295" s="178" t="str">
        <f>IF('DATA - Follow-Up'!L295=0,"",IF('DATA - Follow-Up'!L295="","",'DATA - Follow-Up'!L295))</f>
        <v/>
      </c>
      <c r="M295" s="178" t="str">
        <f>IF('DATA - Follow-Up'!M295="Yes",1,IF('DATA - Follow-Up'!M295="No",2, ""))</f>
        <v/>
      </c>
      <c r="N295" s="178" t="str">
        <f>IF('DATA - Follow-Up'!N295="Yes",1,IF('DATA - Follow-Up'!N295="No",2,""))</f>
        <v/>
      </c>
      <c r="O295" s="178" t="str">
        <f>IF('DATA - Follow-Up'!O295="Relaxed",1,IF('DATA - Follow-Up'!O295="Rushed",2,IF('DATA - Follow-Up'!O295="Happy",3,IF('DATA - Follow-Up'!O295="Frustrated",4,IF('DATA - Follow-Up'!O295="Other (please specify)",5,IF('DATA - Follow-Up'!O295="Other",5,""))))))</f>
        <v/>
      </c>
      <c r="P295" s="178"/>
      <c r="Q295" s="178" t="str">
        <f>IF('DATA - Follow-Up'!Q295="","",'DATA - Follow-Up'!Q295)</f>
        <v/>
      </c>
      <c r="R295" s="178" t="str">
        <f>IF('DATA - Follow-Up'!R295="Boy",1,IF('DATA - Follow-Up'!R295="Girl",2, ""))</f>
        <v/>
      </c>
      <c r="S295" s="178" t="str">
        <f>IF('DATA - Follow-Up'!Q295="","", 'DATA - Follow-Up'!S295)</f>
        <v/>
      </c>
      <c r="T295" s="178" t="str">
        <f>IF('DATA - Follow-Up'!T295="Less than 0.5km",1,IF('DATA - Follow-Up'!T295="0.51 to 1.59km",2,IF('DATA - Follow-Up'!T295="1.6 to 3km",3,IF('DATA - Follow-Up'!T295="Over 3km",4,""))))</f>
        <v/>
      </c>
      <c r="U295" s="178" t="str">
        <f>IF('DATA - Follow-Up'!U295="STRONGLY AGREE",1,IF('DATA - Follow-Up'!U295="AGREE",2,IF('DATA - Follow-Up'!U295="DISAGREE",3,IF('DATA - Follow-Up'!U295="STRONGLY DISAGREE",4,""))))</f>
        <v/>
      </c>
      <c r="V295" s="178" t="str">
        <f>IF('DATA - Follow-Up'!V295="Yes",1,IF('DATA - Follow-Up'!V295="No",2,""))</f>
        <v/>
      </c>
      <c r="W295" s="178"/>
      <c r="X295" s="178"/>
      <c r="Y295" s="178"/>
      <c r="Z295" s="178"/>
      <c r="AA295" s="178"/>
      <c r="AB295" s="178"/>
      <c r="AC295" s="178"/>
      <c r="AD295" s="178"/>
      <c r="AE295" s="178"/>
      <c r="AF295" s="178"/>
      <c r="AG295" s="178"/>
      <c r="AH295" s="178"/>
      <c r="AI295" s="178"/>
      <c r="AJ295" s="178"/>
      <c r="AK295" s="178"/>
      <c r="AL295" s="178"/>
      <c r="AM295" s="178"/>
      <c r="AN295" s="178"/>
      <c r="AO295" s="178"/>
      <c r="AP295" s="178"/>
      <c r="AQ295" s="178"/>
      <c r="AR295" s="178" t="str">
        <f>IF('DATA - Follow-Up'!AR295="Relaxed",1,IF('DATA - Follow-Up'!AR295="Rushed",2,IF('DATA - Follow-Up'!AR295="Happy",3,IF('DATA - Follow-Up'!AR295="Tired",4,""))))</f>
        <v/>
      </c>
      <c r="AS295" s="178" t="str">
        <f>IF('DATA - Follow-Up'!AS295="Relaxed",1,IF('DATA - Follow-Up'!AS295="Rushed",2,IF('DATA - Follow-Up'!AS295="Happy",3,IF('DATA - Follow-Up'!AS295="Tired",4,""))))</f>
        <v/>
      </c>
      <c r="AT295" s="178" t="str">
        <f>IF('DATA - Follow-Up'!AT295="less driving",1,IF('DATA - Follow-Up'!AT295="less driving (e.g. more carpooling, walking, cycling, taking public transit, etc.)",1,IF('DATA - Follow-Up'!AT295="not changed",2,IF('DATA - Follow-Up'!AT295="no changed",2,IF('DATA - Follow-Up'!AT295="more driving",3, "")))))</f>
        <v/>
      </c>
      <c r="AU295" s="275"/>
      <c r="AV295" s="275"/>
      <c r="AW295" s="275"/>
      <c r="AX295" s="275"/>
      <c r="AY295" s="275"/>
      <c r="AZ295" s="178" t="str">
        <f>IF('DATA - Follow-Up'!AZ295="less driving",1,IF('DATA - Follow-Up'!AZ295="less driving (e.g. more carpooling, walking, cycling, taking public transit, etc.)",1,IF('DATA - Follow-Up'!AZ295="not changed",2,IF('DATA - Follow-Up'!AZ295="more driving",3,""))))</f>
        <v/>
      </c>
      <c r="BA295" s="178"/>
      <c r="BB295" s="178"/>
      <c r="BC295" s="178"/>
      <c r="BD295" s="178"/>
      <c r="BE295" s="178"/>
      <c r="BF295" s="178" t="str">
        <f>IF('DATA - Follow-Up'!BF295="decreased",1,IF('DATA - Follow-Up'!BF295="not changed",2,IF('DATA - Follow-Up'!BF295="increased",3, "")))</f>
        <v/>
      </c>
      <c r="BG295" s="178"/>
      <c r="BH295" s="178"/>
      <c r="BI295" s="178"/>
      <c r="BJ295" s="178"/>
      <c r="BK295" s="178"/>
      <c r="BL295" s="178"/>
      <c r="BM295" s="178"/>
      <c r="BN295" s="178"/>
      <c r="BO295" s="178"/>
      <c r="BP295" s="178"/>
      <c r="BQ295" s="312" t="str">
        <f>IF('DATA - Follow-Up'!BQ295="Yes",1,IF('DATA - Follow-Up'!BQ295="No",2, ""))</f>
        <v/>
      </c>
      <c r="BR295" s="273"/>
      <c r="BS295" s="180"/>
      <c r="BT295" s="180"/>
    </row>
    <row r="296" spans="1:72" s="132" customFormat="1" ht="15" x14ac:dyDescent="0.3">
      <c r="A296" s="148"/>
      <c r="B296" s="149"/>
      <c r="C296" s="236" t="str">
        <f t="shared" si="4"/>
        <v/>
      </c>
      <c r="D296" s="178" t="str">
        <f>IF('DATA - Follow-Up'!D296="","",'DATA - Follow-Up'!D296)</f>
        <v/>
      </c>
      <c r="E296" s="178" t="str">
        <f>IF('DATA - Follow-Up'!E296="","",'DATA - Follow-Up'!E296)</f>
        <v/>
      </c>
      <c r="F296" s="178" t="str">
        <f>IF('DATA - Follow-Up'!F296="","",'DATA - Follow-Up'!F296)</f>
        <v/>
      </c>
      <c r="G296" s="178" t="str">
        <f>IF('DATA - Follow-Up'!G296="Yes",1,IF('DATA - Follow-Up'!G296="No",2,IF('DATA - Follow-Up'!G296="Not Sure",3, "")))</f>
        <v/>
      </c>
      <c r="H296" s="178" t="str">
        <f>IF('DATA - Follow-Up'!H296="","",INDEX(Codes,MATCH('DATA - Follow-Up'!H296,Modes,0)))</f>
        <v/>
      </c>
      <c r="I296" s="275"/>
      <c r="J296" s="178" t="str">
        <f>IF('DATA - Follow-Up'!J296="","",INDEX(Codes,MATCH('DATA - Follow-Up'!J296,Modes,0)))</f>
        <v/>
      </c>
      <c r="K296" s="178"/>
      <c r="L296" s="178" t="str">
        <f>IF('DATA - Follow-Up'!L296=0,"",IF('DATA - Follow-Up'!L296="","",'DATA - Follow-Up'!L296))</f>
        <v/>
      </c>
      <c r="M296" s="178" t="str">
        <f>IF('DATA - Follow-Up'!M296="Yes",1,IF('DATA - Follow-Up'!M296="No",2, ""))</f>
        <v/>
      </c>
      <c r="N296" s="178" t="str">
        <f>IF('DATA - Follow-Up'!N296="Yes",1,IF('DATA - Follow-Up'!N296="No",2,""))</f>
        <v/>
      </c>
      <c r="O296" s="178" t="str">
        <f>IF('DATA - Follow-Up'!O296="Relaxed",1,IF('DATA - Follow-Up'!O296="Rushed",2,IF('DATA - Follow-Up'!O296="Happy",3,IF('DATA - Follow-Up'!O296="Frustrated",4,IF('DATA - Follow-Up'!O296="Other (please specify)",5,IF('DATA - Follow-Up'!O296="Other",5,""))))))</f>
        <v/>
      </c>
      <c r="P296" s="178"/>
      <c r="Q296" s="178" t="str">
        <f>IF('DATA - Follow-Up'!Q296="","",'DATA - Follow-Up'!Q296)</f>
        <v/>
      </c>
      <c r="R296" s="178" t="str">
        <f>IF('DATA - Follow-Up'!R296="Boy",1,IF('DATA - Follow-Up'!R296="Girl",2, ""))</f>
        <v/>
      </c>
      <c r="S296" s="178" t="str">
        <f>IF('DATA - Follow-Up'!Q296="","", 'DATA - Follow-Up'!S296)</f>
        <v/>
      </c>
      <c r="T296" s="178" t="str">
        <f>IF('DATA - Follow-Up'!T296="Less than 0.5km",1,IF('DATA - Follow-Up'!T296="0.51 to 1.59km",2,IF('DATA - Follow-Up'!T296="1.6 to 3km",3,IF('DATA - Follow-Up'!T296="Over 3km",4,""))))</f>
        <v/>
      </c>
      <c r="U296" s="178" t="str">
        <f>IF('DATA - Follow-Up'!U296="STRONGLY AGREE",1,IF('DATA - Follow-Up'!U296="AGREE",2,IF('DATA - Follow-Up'!U296="DISAGREE",3,IF('DATA - Follow-Up'!U296="STRONGLY DISAGREE",4,""))))</f>
        <v/>
      </c>
      <c r="V296" s="178" t="str">
        <f>IF('DATA - Follow-Up'!V296="Yes",1,IF('DATA - Follow-Up'!V296="No",2,""))</f>
        <v/>
      </c>
      <c r="W296" s="178"/>
      <c r="X296" s="178"/>
      <c r="Y296" s="178"/>
      <c r="Z296" s="178"/>
      <c r="AA296" s="178"/>
      <c r="AB296" s="178"/>
      <c r="AC296" s="178"/>
      <c r="AD296" s="178"/>
      <c r="AE296" s="178"/>
      <c r="AF296" s="178"/>
      <c r="AG296" s="178"/>
      <c r="AH296" s="178"/>
      <c r="AI296" s="178"/>
      <c r="AJ296" s="178"/>
      <c r="AK296" s="178"/>
      <c r="AL296" s="178"/>
      <c r="AM296" s="178"/>
      <c r="AN296" s="178"/>
      <c r="AO296" s="178"/>
      <c r="AP296" s="178"/>
      <c r="AQ296" s="178"/>
      <c r="AR296" s="178" t="str">
        <f>IF('DATA - Follow-Up'!AR296="Relaxed",1,IF('DATA - Follow-Up'!AR296="Rushed",2,IF('DATA - Follow-Up'!AR296="Happy",3,IF('DATA - Follow-Up'!AR296="Tired",4,""))))</f>
        <v/>
      </c>
      <c r="AS296" s="178" t="str">
        <f>IF('DATA - Follow-Up'!AS296="Relaxed",1,IF('DATA - Follow-Up'!AS296="Rushed",2,IF('DATA - Follow-Up'!AS296="Happy",3,IF('DATA - Follow-Up'!AS296="Tired",4,""))))</f>
        <v/>
      </c>
      <c r="AT296" s="178" t="str">
        <f>IF('DATA - Follow-Up'!AT296="less driving",1,IF('DATA - Follow-Up'!AT296="less driving (e.g. more carpooling, walking, cycling, taking public transit, etc.)",1,IF('DATA - Follow-Up'!AT296="not changed",2,IF('DATA - Follow-Up'!AT296="no changed",2,IF('DATA - Follow-Up'!AT296="more driving",3, "")))))</f>
        <v/>
      </c>
      <c r="AU296" s="275"/>
      <c r="AV296" s="275"/>
      <c r="AW296" s="275"/>
      <c r="AX296" s="275"/>
      <c r="AY296" s="275"/>
      <c r="AZ296" s="178" t="str">
        <f>IF('DATA - Follow-Up'!AZ296="less driving",1,IF('DATA - Follow-Up'!AZ296="less driving (e.g. more carpooling, walking, cycling, taking public transit, etc.)",1,IF('DATA - Follow-Up'!AZ296="not changed",2,IF('DATA - Follow-Up'!AZ296="more driving",3,""))))</f>
        <v/>
      </c>
      <c r="BA296" s="178"/>
      <c r="BB296" s="178"/>
      <c r="BC296" s="178"/>
      <c r="BD296" s="178"/>
      <c r="BE296" s="178"/>
      <c r="BF296" s="178" t="str">
        <f>IF('DATA - Follow-Up'!BF296="decreased",1,IF('DATA - Follow-Up'!BF296="not changed",2,IF('DATA - Follow-Up'!BF296="increased",3, "")))</f>
        <v/>
      </c>
      <c r="BG296" s="178"/>
      <c r="BH296" s="178"/>
      <c r="BI296" s="178"/>
      <c r="BJ296" s="178"/>
      <c r="BK296" s="178"/>
      <c r="BL296" s="178"/>
      <c r="BM296" s="178"/>
      <c r="BN296" s="178"/>
      <c r="BO296" s="178"/>
      <c r="BP296" s="178"/>
      <c r="BQ296" s="312" t="str">
        <f>IF('DATA - Follow-Up'!BQ296="Yes",1,IF('DATA - Follow-Up'!BQ296="No",2, ""))</f>
        <v/>
      </c>
      <c r="BR296" s="273"/>
      <c r="BS296" s="180"/>
      <c r="BT296" s="180"/>
    </row>
    <row r="297" spans="1:72" s="132" customFormat="1" ht="15" x14ac:dyDescent="0.3">
      <c r="A297" s="148"/>
      <c r="B297" s="149"/>
      <c r="C297" s="236" t="str">
        <f t="shared" si="4"/>
        <v/>
      </c>
      <c r="D297" s="178" t="str">
        <f>IF('DATA - Follow-Up'!D297="","",'DATA - Follow-Up'!D297)</f>
        <v/>
      </c>
      <c r="E297" s="178" t="str">
        <f>IF('DATA - Follow-Up'!E297="","",'DATA - Follow-Up'!E297)</f>
        <v/>
      </c>
      <c r="F297" s="178" t="str">
        <f>IF('DATA - Follow-Up'!F297="","",'DATA - Follow-Up'!F297)</f>
        <v/>
      </c>
      <c r="G297" s="178" t="str">
        <f>IF('DATA - Follow-Up'!G297="Yes",1,IF('DATA - Follow-Up'!G297="No",2,IF('DATA - Follow-Up'!G297="Not Sure",3, "")))</f>
        <v/>
      </c>
      <c r="H297" s="178" t="str">
        <f>IF('DATA - Follow-Up'!H297="","",INDEX(Codes,MATCH('DATA - Follow-Up'!H297,Modes,0)))</f>
        <v/>
      </c>
      <c r="I297" s="275"/>
      <c r="J297" s="178" t="str">
        <f>IF('DATA - Follow-Up'!J297="","",INDEX(Codes,MATCH('DATA - Follow-Up'!J297,Modes,0)))</f>
        <v/>
      </c>
      <c r="K297" s="178"/>
      <c r="L297" s="178" t="str">
        <f>IF('DATA - Follow-Up'!L297=0,"",IF('DATA - Follow-Up'!L297="","",'DATA - Follow-Up'!L297))</f>
        <v/>
      </c>
      <c r="M297" s="178" t="str">
        <f>IF('DATA - Follow-Up'!M297="Yes",1,IF('DATA - Follow-Up'!M297="No",2, ""))</f>
        <v/>
      </c>
      <c r="N297" s="178" t="str">
        <f>IF('DATA - Follow-Up'!N297="Yes",1,IF('DATA - Follow-Up'!N297="No",2,""))</f>
        <v/>
      </c>
      <c r="O297" s="178" t="str">
        <f>IF('DATA - Follow-Up'!O297="Relaxed",1,IF('DATA - Follow-Up'!O297="Rushed",2,IF('DATA - Follow-Up'!O297="Happy",3,IF('DATA - Follow-Up'!O297="Frustrated",4,IF('DATA - Follow-Up'!O297="Other (please specify)",5,IF('DATA - Follow-Up'!O297="Other",5,""))))))</f>
        <v/>
      </c>
      <c r="P297" s="178"/>
      <c r="Q297" s="178" t="str">
        <f>IF('DATA - Follow-Up'!Q297="","",'DATA - Follow-Up'!Q297)</f>
        <v/>
      </c>
      <c r="R297" s="178" t="str">
        <f>IF('DATA - Follow-Up'!R297="Boy",1,IF('DATA - Follow-Up'!R297="Girl",2, ""))</f>
        <v/>
      </c>
      <c r="S297" s="178" t="str">
        <f>IF('DATA - Follow-Up'!Q297="","", 'DATA - Follow-Up'!S297)</f>
        <v/>
      </c>
      <c r="T297" s="178" t="str">
        <f>IF('DATA - Follow-Up'!T297="Less than 0.5km",1,IF('DATA - Follow-Up'!T297="0.51 to 1.59km",2,IF('DATA - Follow-Up'!T297="1.6 to 3km",3,IF('DATA - Follow-Up'!T297="Over 3km",4,""))))</f>
        <v/>
      </c>
      <c r="U297" s="178" t="str">
        <f>IF('DATA - Follow-Up'!U297="STRONGLY AGREE",1,IF('DATA - Follow-Up'!U297="AGREE",2,IF('DATA - Follow-Up'!U297="DISAGREE",3,IF('DATA - Follow-Up'!U297="STRONGLY DISAGREE",4,""))))</f>
        <v/>
      </c>
      <c r="V297" s="178" t="str">
        <f>IF('DATA - Follow-Up'!V297="Yes",1,IF('DATA - Follow-Up'!V297="No",2,""))</f>
        <v/>
      </c>
      <c r="W297" s="178"/>
      <c r="X297" s="178"/>
      <c r="Y297" s="178"/>
      <c r="Z297" s="178"/>
      <c r="AA297" s="178"/>
      <c r="AB297" s="178"/>
      <c r="AC297" s="178"/>
      <c r="AD297" s="178"/>
      <c r="AE297" s="178"/>
      <c r="AF297" s="178"/>
      <c r="AG297" s="178"/>
      <c r="AH297" s="178"/>
      <c r="AI297" s="178"/>
      <c r="AJ297" s="178"/>
      <c r="AK297" s="178"/>
      <c r="AL297" s="178"/>
      <c r="AM297" s="178"/>
      <c r="AN297" s="178"/>
      <c r="AO297" s="178"/>
      <c r="AP297" s="178"/>
      <c r="AQ297" s="178"/>
      <c r="AR297" s="178" t="str">
        <f>IF('DATA - Follow-Up'!AR297="Relaxed",1,IF('DATA - Follow-Up'!AR297="Rushed",2,IF('DATA - Follow-Up'!AR297="Happy",3,IF('DATA - Follow-Up'!AR297="Tired",4,""))))</f>
        <v/>
      </c>
      <c r="AS297" s="178" t="str">
        <f>IF('DATA - Follow-Up'!AS297="Relaxed",1,IF('DATA - Follow-Up'!AS297="Rushed",2,IF('DATA - Follow-Up'!AS297="Happy",3,IF('DATA - Follow-Up'!AS297="Tired",4,""))))</f>
        <v/>
      </c>
      <c r="AT297" s="178" t="str">
        <f>IF('DATA - Follow-Up'!AT297="less driving",1,IF('DATA - Follow-Up'!AT297="less driving (e.g. more carpooling, walking, cycling, taking public transit, etc.)",1,IF('DATA - Follow-Up'!AT297="not changed",2,IF('DATA - Follow-Up'!AT297="no changed",2,IF('DATA - Follow-Up'!AT297="more driving",3, "")))))</f>
        <v/>
      </c>
      <c r="AU297" s="275"/>
      <c r="AV297" s="275"/>
      <c r="AW297" s="275"/>
      <c r="AX297" s="275"/>
      <c r="AY297" s="275"/>
      <c r="AZ297" s="178" t="str">
        <f>IF('DATA - Follow-Up'!AZ297="less driving",1,IF('DATA - Follow-Up'!AZ297="less driving (e.g. more carpooling, walking, cycling, taking public transit, etc.)",1,IF('DATA - Follow-Up'!AZ297="not changed",2,IF('DATA - Follow-Up'!AZ297="more driving",3,""))))</f>
        <v/>
      </c>
      <c r="BA297" s="178"/>
      <c r="BB297" s="178"/>
      <c r="BC297" s="178"/>
      <c r="BD297" s="178"/>
      <c r="BE297" s="178"/>
      <c r="BF297" s="178" t="str">
        <f>IF('DATA - Follow-Up'!BF297="decreased",1,IF('DATA - Follow-Up'!BF297="not changed",2,IF('DATA - Follow-Up'!BF297="increased",3, "")))</f>
        <v/>
      </c>
      <c r="BG297" s="178"/>
      <c r="BH297" s="178"/>
      <c r="BI297" s="178"/>
      <c r="BJ297" s="178"/>
      <c r="BK297" s="178"/>
      <c r="BL297" s="178"/>
      <c r="BM297" s="178"/>
      <c r="BN297" s="178"/>
      <c r="BO297" s="178"/>
      <c r="BP297" s="178"/>
      <c r="BQ297" s="312" t="str">
        <f>IF('DATA - Follow-Up'!BQ297="Yes",1,IF('DATA - Follow-Up'!BQ297="No",2, ""))</f>
        <v/>
      </c>
      <c r="BR297" s="273"/>
      <c r="BS297" s="180"/>
      <c r="BT297" s="180"/>
    </row>
    <row r="298" spans="1:72" s="132" customFormat="1" ht="15" x14ac:dyDescent="0.3">
      <c r="A298" s="148"/>
      <c r="B298" s="149"/>
      <c r="C298" s="236" t="str">
        <f t="shared" si="4"/>
        <v/>
      </c>
      <c r="D298" s="178" t="str">
        <f>IF('DATA - Follow-Up'!D298="","",'DATA - Follow-Up'!D298)</f>
        <v/>
      </c>
      <c r="E298" s="178" t="str">
        <f>IF('DATA - Follow-Up'!E298="","",'DATA - Follow-Up'!E298)</f>
        <v/>
      </c>
      <c r="F298" s="178" t="str">
        <f>IF('DATA - Follow-Up'!F298="","",'DATA - Follow-Up'!F298)</f>
        <v/>
      </c>
      <c r="G298" s="178" t="str">
        <f>IF('DATA - Follow-Up'!G298="Yes",1,IF('DATA - Follow-Up'!G298="No",2,IF('DATA - Follow-Up'!G298="Not Sure",3, "")))</f>
        <v/>
      </c>
      <c r="H298" s="178" t="str">
        <f>IF('DATA - Follow-Up'!H298="","",INDEX(Codes,MATCH('DATA - Follow-Up'!H298,Modes,0)))</f>
        <v/>
      </c>
      <c r="I298" s="275"/>
      <c r="J298" s="178" t="str">
        <f>IF('DATA - Follow-Up'!J298="","",INDEX(Codes,MATCH('DATA - Follow-Up'!J298,Modes,0)))</f>
        <v/>
      </c>
      <c r="K298" s="178"/>
      <c r="L298" s="178" t="str">
        <f>IF('DATA - Follow-Up'!L298=0,"",IF('DATA - Follow-Up'!L298="","",'DATA - Follow-Up'!L298))</f>
        <v/>
      </c>
      <c r="M298" s="178" t="str">
        <f>IF('DATA - Follow-Up'!M298="Yes",1,IF('DATA - Follow-Up'!M298="No",2, ""))</f>
        <v/>
      </c>
      <c r="N298" s="178" t="str">
        <f>IF('DATA - Follow-Up'!N298="Yes",1,IF('DATA - Follow-Up'!N298="No",2,""))</f>
        <v/>
      </c>
      <c r="O298" s="178" t="str">
        <f>IF('DATA - Follow-Up'!O298="Relaxed",1,IF('DATA - Follow-Up'!O298="Rushed",2,IF('DATA - Follow-Up'!O298="Happy",3,IF('DATA - Follow-Up'!O298="Frustrated",4,IF('DATA - Follow-Up'!O298="Other (please specify)",5,IF('DATA - Follow-Up'!O298="Other",5,""))))))</f>
        <v/>
      </c>
      <c r="P298" s="178"/>
      <c r="Q298" s="178" t="str">
        <f>IF('DATA - Follow-Up'!Q298="","",'DATA - Follow-Up'!Q298)</f>
        <v/>
      </c>
      <c r="R298" s="178" t="str">
        <f>IF('DATA - Follow-Up'!R298="Boy",1,IF('DATA - Follow-Up'!R298="Girl",2, ""))</f>
        <v/>
      </c>
      <c r="S298" s="178" t="str">
        <f>IF('DATA - Follow-Up'!Q298="","", 'DATA - Follow-Up'!S298)</f>
        <v/>
      </c>
      <c r="T298" s="178" t="str">
        <f>IF('DATA - Follow-Up'!T298="Less than 0.5km",1,IF('DATA - Follow-Up'!T298="0.51 to 1.59km",2,IF('DATA - Follow-Up'!T298="1.6 to 3km",3,IF('DATA - Follow-Up'!T298="Over 3km",4,""))))</f>
        <v/>
      </c>
      <c r="U298" s="178" t="str">
        <f>IF('DATA - Follow-Up'!U298="STRONGLY AGREE",1,IF('DATA - Follow-Up'!U298="AGREE",2,IF('DATA - Follow-Up'!U298="DISAGREE",3,IF('DATA - Follow-Up'!U298="STRONGLY DISAGREE",4,""))))</f>
        <v/>
      </c>
      <c r="V298" s="178" t="str">
        <f>IF('DATA - Follow-Up'!V298="Yes",1,IF('DATA - Follow-Up'!V298="No",2,""))</f>
        <v/>
      </c>
      <c r="W298" s="178"/>
      <c r="X298" s="178"/>
      <c r="Y298" s="178"/>
      <c r="Z298" s="178"/>
      <c r="AA298" s="178"/>
      <c r="AB298" s="178"/>
      <c r="AC298" s="178"/>
      <c r="AD298" s="178"/>
      <c r="AE298" s="178"/>
      <c r="AF298" s="178"/>
      <c r="AG298" s="178"/>
      <c r="AH298" s="178"/>
      <c r="AI298" s="178"/>
      <c r="AJ298" s="178"/>
      <c r="AK298" s="178"/>
      <c r="AL298" s="178"/>
      <c r="AM298" s="178"/>
      <c r="AN298" s="178"/>
      <c r="AO298" s="178"/>
      <c r="AP298" s="178"/>
      <c r="AQ298" s="178"/>
      <c r="AR298" s="178" t="str">
        <f>IF('DATA - Follow-Up'!AR298="Relaxed",1,IF('DATA - Follow-Up'!AR298="Rushed",2,IF('DATA - Follow-Up'!AR298="Happy",3,IF('DATA - Follow-Up'!AR298="Tired",4,""))))</f>
        <v/>
      </c>
      <c r="AS298" s="178" t="str">
        <f>IF('DATA - Follow-Up'!AS298="Relaxed",1,IF('DATA - Follow-Up'!AS298="Rushed",2,IF('DATA - Follow-Up'!AS298="Happy",3,IF('DATA - Follow-Up'!AS298="Tired",4,""))))</f>
        <v/>
      </c>
      <c r="AT298" s="178" t="str">
        <f>IF('DATA - Follow-Up'!AT298="less driving",1,IF('DATA - Follow-Up'!AT298="less driving (e.g. more carpooling, walking, cycling, taking public transit, etc.)",1,IF('DATA - Follow-Up'!AT298="not changed",2,IF('DATA - Follow-Up'!AT298="no changed",2,IF('DATA - Follow-Up'!AT298="more driving",3, "")))))</f>
        <v/>
      </c>
      <c r="AU298" s="275"/>
      <c r="AV298" s="275"/>
      <c r="AW298" s="275"/>
      <c r="AX298" s="275"/>
      <c r="AY298" s="275"/>
      <c r="AZ298" s="178" t="str">
        <f>IF('DATA - Follow-Up'!AZ298="less driving",1,IF('DATA - Follow-Up'!AZ298="less driving (e.g. more carpooling, walking, cycling, taking public transit, etc.)",1,IF('DATA - Follow-Up'!AZ298="not changed",2,IF('DATA - Follow-Up'!AZ298="more driving",3,""))))</f>
        <v/>
      </c>
      <c r="BA298" s="178"/>
      <c r="BB298" s="178"/>
      <c r="BC298" s="178"/>
      <c r="BD298" s="178"/>
      <c r="BE298" s="178"/>
      <c r="BF298" s="178" t="str">
        <f>IF('DATA - Follow-Up'!BF298="decreased",1,IF('DATA - Follow-Up'!BF298="not changed",2,IF('DATA - Follow-Up'!BF298="increased",3, "")))</f>
        <v/>
      </c>
      <c r="BG298" s="178"/>
      <c r="BH298" s="178"/>
      <c r="BI298" s="178"/>
      <c r="BJ298" s="178"/>
      <c r="BK298" s="178"/>
      <c r="BL298" s="178"/>
      <c r="BM298" s="178"/>
      <c r="BN298" s="178"/>
      <c r="BO298" s="178"/>
      <c r="BP298" s="178"/>
      <c r="BQ298" s="312" t="str">
        <f>IF('DATA - Follow-Up'!BQ298="Yes",1,IF('DATA - Follow-Up'!BQ298="No",2, ""))</f>
        <v/>
      </c>
      <c r="BR298" s="273"/>
      <c r="BS298" s="180"/>
      <c r="BT298" s="180"/>
    </row>
    <row r="299" spans="1:72" s="132" customFormat="1" ht="15" x14ac:dyDescent="0.3">
      <c r="A299" s="148"/>
      <c r="B299" s="149"/>
      <c r="C299" s="236" t="str">
        <f t="shared" si="4"/>
        <v/>
      </c>
      <c r="D299" s="178" t="str">
        <f>IF('DATA - Follow-Up'!D299="","",'DATA - Follow-Up'!D299)</f>
        <v/>
      </c>
      <c r="E299" s="178" t="str">
        <f>IF('DATA - Follow-Up'!E299="","",'DATA - Follow-Up'!E299)</f>
        <v/>
      </c>
      <c r="F299" s="178" t="str">
        <f>IF('DATA - Follow-Up'!F299="","",'DATA - Follow-Up'!F299)</f>
        <v/>
      </c>
      <c r="G299" s="178" t="str">
        <f>IF('DATA - Follow-Up'!G299="Yes",1,IF('DATA - Follow-Up'!G299="No",2,IF('DATA - Follow-Up'!G299="Not Sure",3, "")))</f>
        <v/>
      </c>
      <c r="H299" s="178" t="str">
        <f>IF('DATA - Follow-Up'!H299="","",INDEX(Codes,MATCH('DATA - Follow-Up'!H299,Modes,0)))</f>
        <v/>
      </c>
      <c r="I299" s="275"/>
      <c r="J299" s="178" t="str">
        <f>IF('DATA - Follow-Up'!J299="","",INDEX(Codes,MATCH('DATA - Follow-Up'!J299,Modes,0)))</f>
        <v/>
      </c>
      <c r="K299" s="178"/>
      <c r="L299" s="178" t="str">
        <f>IF('DATA - Follow-Up'!L299=0,"",IF('DATA - Follow-Up'!L299="","",'DATA - Follow-Up'!L299))</f>
        <v/>
      </c>
      <c r="M299" s="178" t="str">
        <f>IF('DATA - Follow-Up'!M299="Yes",1,IF('DATA - Follow-Up'!M299="No",2, ""))</f>
        <v/>
      </c>
      <c r="N299" s="178" t="str">
        <f>IF('DATA - Follow-Up'!N299="Yes",1,IF('DATA - Follow-Up'!N299="No",2,""))</f>
        <v/>
      </c>
      <c r="O299" s="178" t="str">
        <f>IF('DATA - Follow-Up'!O299="Relaxed",1,IF('DATA - Follow-Up'!O299="Rushed",2,IF('DATA - Follow-Up'!O299="Happy",3,IF('DATA - Follow-Up'!O299="Frustrated",4,IF('DATA - Follow-Up'!O299="Other (please specify)",5,IF('DATA - Follow-Up'!O299="Other",5,""))))))</f>
        <v/>
      </c>
      <c r="P299" s="178"/>
      <c r="Q299" s="178" t="str">
        <f>IF('DATA - Follow-Up'!Q299="","",'DATA - Follow-Up'!Q299)</f>
        <v/>
      </c>
      <c r="R299" s="178" t="str">
        <f>IF('DATA - Follow-Up'!R299="Boy",1,IF('DATA - Follow-Up'!R299="Girl",2, ""))</f>
        <v/>
      </c>
      <c r="S299" s="178" t="str">
        <f>IF('DATA - Follow-Up'!Q299="","", 'DATA - Follow-Up'!S299)</f>
        <v/>
      </c>
      <c r="T299" s="178" t="str">
        <f>IF('DATA - Follow-Up'!T299="Less than 0.5km",1,IF('DATA - Follow-Up'!T299="0.51 to 1.59km",2,IF('DATA - Follow-Up'!T299="1.6 to 3km",3,IF('DATA - Follow-Up'!T299="Over 3km",4,""))))</f>
        <v/>
      </c>
      <c r="U299" s="178" t="str">
        <f>IF('DATA - Follow-Up'!U299="STRONGLY AGREE",1,IF('DATA - Follow-Up'!U299="AGREE",2,IF('DATA - Follow-Up'!U299="DISAGREE",3,IF('DATA - Follow-Up'!U299="STRONGLY DISAGREE",4,""))))</f>
        <v/>
      </c>
      <c r="V299" s="178" t="str">
        <f>IF('DATA - Follow-Up'!V299="Yes",1,IF('DATA - Follow-Up'!V299="No",2,""))</f>
        <v/>
      </c>
      <c r="W299" s="178"/>
      <c r="X299" s="178"/>
      <c r="Y299" s="178"/>
      <c r="Z299" s="178"/>
      <c r="AA299" s="178"/>
      <c r="AB299" s="178"/>
      <c r="AC299" s="178"/>
      <c r="AD299" s="178"/>
      <c r="AE299" s="178"/>
      <c r="AF299" s="178"/>
      <c r="AG299" s="178"/>
      <c r="AH299" s="178"/>
      <c r="AI299" s="178"/>
      <c r="AJ299" s="178"/>
      <c r="AK299" s="178"/>
      <c r="AL299" s="178"/>
      <c r="AM299" s="178"/>
      <c r="AN299" s="178"/>
      <c r="AO299" s="178"/>
      <c r="AP299" s="178"/>
      <c r="AQ299" s="178"/>
      <c r="AR299" s="178" t="str">
        <f>IF('DATA - Follow-Up'!AR299="Relaxed",1,IF('DATA - Follow-Up'!AR299="Rushed",2,IF('DATA - Follow-Up'!AR299="Happy",3,IF('DATA - Follow-Up'!AR299="Tired",4,""))))</f>
        <v/>
      </c>
      <c r="AS299" s="178" t="str">
        <f>IF('DATA - Follow-Up'!AS299="Relaxed",1,IF('DATA - Follow-Up'!AS299="Rushed",2,IF('DATA - Follow-Up'!AS299="Happy",3,IF('DATA - Follow-Up'!AS299="Tired",4,""))))</f>
        <v/>
      </c>
      <c r="AT299" s="178" t="str">
        <f>IF('DATA - Follow-Up'!AT299="less driving",1,IF('DATA - Follow-Up'!AT299="less driving (e.g. more carpooling, walking, cycling, taking public transit, etc.)",1,IF('DATA - Follow-Up'!AT299="not changed",2,IF('DATA - Follow-Up'!AT299="no changed",2,IF('DATA - Follow-Up'!AT299="more driving",3, "")))))</f>
        <v/>
      </c>
      <c r="AU299" s="275"/>
      <c r="AV299" s="275"/>
      <c r="AW299" s="275"/>
      <c r="AX299" s="275"/>
      <c r="AY299" s="275"/>
      <c r="AZ299" s="178" t="str">
        <f>IF('DATA - Follow-Up'!AZ299="less driving",1,IF('DATA - Follow-Up'!AZ299="less driving (e.g. more carpooling, walking, cycling, taking public transit, etc.)",1,IF('DATA - Follow-Up'!AZ299="not changed",2,IF('DATA - Follow-Up'!AZ299="more driving",3,""))))</f>
        <v/>
      </c>
      <c r="BA299" s="178"/>
      <c r="BB299" s="178"/>
      <c r="BC299" s="178"/>
      <c r="BD299" s="178"/>
      <c r="BE299" s="178"/>
      <c r="BF299" s="178" t="str">
        <f>IF('DATA - Follow-Up'!BF299="decreased",1,IF('DATA - Follow-Up'!BF299="not changed",2,IF('DATA - Follow-Up'!BF299="increased",3, "")))</f>
        <v/>
      </c>
      <c r="BG299" s="178"/>
      <c r="BH299" s="178"/>
      <c r="BI299" s="178"/>
      <c r="BJ299" s="178"/>
      <c r="BK299" s="178"/>
      <c r="BL299" s="178"/>
      <c r="BM299" s="178"/>
      <c r="BN299" s="178"/>
      <c r="BO299" s="178"/>
      <c r="BP299" s="178"/>
      <c r="BQ299" s="312" t="str">
        <f>IF('DATA - Follow-Up'!BQ299="Yes",1,IF('DATA - Follow-Up'!BQ299="No",2, ""))</f>
        <v/>
      </c>
      <c r="BR299" s="273"/>
      <c r="BS299" s="180"/>
      <c r="BT299" s="180"/>
    </row>
    <row r="300" spans="1:72" s="132" customFormat="1" ht="15" x14ac:dyDescent="0.3">
      <c r="A300" s="148"/>
      <c r="B300" s="149"/>
      <c r="C300" s="236" t="str">
        <f t="shared" si="4"/>
        <v/>
      </c>
      <c r="D300" s="178" t="str">
        <f>IF('DATA - Follow-Up'!D300="","",'DATA - Follow-Up'!D300)</f>
        <v/>
      </c>
      <c r="E300" s="178" t="str">
        <f>IF('DATA - Follow-Up'!E300="","",'DATA - Follow-Up'!E300)</f>
        <v/>
      </c>
      <c r="F300" s="178" t="str">
        <f>IF('DATA - Follow-Up'!F300="","",'DATA - Follow-Up'!F300)</f>
        <v/>
      </c>
      <c r="G300" s="178" t="str">
        <f>IF('DATA - Follow-Up'!G300="Yes",1,IF('DATA - Follow-Up'!G300="No",2,IF('DATA - Follow-Up'!G300="Not Sure",3, "")))</f>
        <v/>
      </c>
      <c r="H300" s="178" t="str">
        <f>IF('DATA - Follow-Up'!H300="","",INDEX(Codes,MATCH('DATA - Follow-Up'!H300,Modes,0)))</f>
        <v/>
      </c>
      <c r="I300" s="275"/>
      <c r="J300" s="178" t="str">
        <f>IF('DATA - Follow-Up'!J300="","",INDEX(Codes,MATCH('DATA - Follow-Up'!J300,Modes,0)))</f>
        <v/>
      </c>
      <c r="K300" s="178"/>
      <c r="L300" s="178" t="str">
        <f>IF('DATA - Follow-Up'!L300=0,"",IF('DATA - Follow-Up'!L300="","",'DATA - Follow-Up'!L300))</f>
        <v/>
      </c>
      <c r="M300" s="178" t="str">
        <f>IF('DATA - Follow-Up'!M300="Yes",1,IF('DATA - Follow-Up'!M300="No",2, ""))</f>
        <v/>
      </c>
      <c r="N300" s="178" t="str">
        <f>IF('DATA - Follow-Up'!N300="Yes",1,IF('DATA - Follow-Up'!N300="No",2,""))</f>
        <v/>
      </c>
      <c r="O300" s="178" t="str">
        <f>IF('DATA - Follow-Up'!O300="Relaxed",1,IF('DATA - Follow-Up'!O300="Rushed",2,IF('DATA - Follow-Up'!O300="Happy",3,IF('DATA - Follow-Up'!O300="Frustrated",4,IF('DATA - Follow-Up'!O300="Other (please specify)",5,IF('DATA - Follow-Up'!O300="Other",5,""))))))</f>
        <v/>
      </c>
      <c r="P300" s="178"/>
      <c r="Q300" s="178" t="str">
        <f>IF('DATA - Follow-Up'!Q300="","",'DATA - Follow-Up'!Q300)</f>
        <v/>
      </c>
      <c r="R300" s="178" t="str">
        <f>IF('DATA - Follow-Up'!R300="Boy",1,IF('DATA - Follow-Up'!R300="Girl",2, ""))</f>
        <v/>
      </c>
      <c r="S300" s="178" t="str">
        <f>IF('DATA - Follow-Up'!Q300="","", 'DATA - Follow-Up'!S300)</f>
        <v/>
      </c>
      <c r="T300" s="178" t="str">
        <f>IF('DATA - Follow-Up'!T300="Less than 0.5km",1,IF('DATA - Follow-Up'!T300="0.51 to 1.59km",2,IF('DATA - Follow-Up'!T300="1.6 to 3km",3,IF('DATA - Follow-Up'!T300="Over 3km",4,""))))</f>
        <v/>
      </c>
      <c r="U300" s="178" t="str">
        <f>IF('DATA - Follow-Up'!U300="STRONGLY AGREE",1,IF('DATA - Follow-Up'!U300="AGREE",2,IF('DATA - Follow-Up'!U300="DISAGREE",3,IF('DATA - Follow-Up'!U300="STRONGLY DISAGREE",4,""))))</f>
        <v/>
      </c>
      <c r="V300" s="178" t="str">
        <f>IF('DATA - Follow-Up'!V300="Yes",1,IF('DATA - Follow-Up'!V300="No",2,""))</f>
        <v/>
      </c>
      <c r="W300" s="178"/>
      <c r="X300" s="178"/>
      <c r="Y300" s="178"/>
      <c r="Z300" s="178"/>
      <c r="AA300" s="178"/>
      <c r="AB300" s="178"/>
      <c r="AC300" s="178"/>
      <c r="AD300" s="178"/>
      <c r="AE300" s="178"/>
      <c r="AF300" s="178"/>
      <c r="AG300" s="178"/>
      <c r="AH300" s="178"/>
      <c r="AI300" s="178"/>
      <c r="AJ300" s="178"/>
      <c r="AK300" s="178"/>
      <c r="AL300" s="178"/>
      <c r="AM300" s="178"/>
      <c r="AN300" s="178"/>
      <c r="AO300" s="178"/>
      <c r="AP300" s="178"/>
      <c r="AQ300" s="178"/>
      <c r="AR300" s="178" t="str">
        <f>IF('DATA - Follow-Up'!AR300="Relaxed",1,IF('DATA - Follow-Up'!AR300="Rushed",2,IF('DATA - Follow-Up'!AR300="Happy",3,IF('DATA - Follow-Up'!AR300="Tired",4,""))))</f>
        <v/>
      </c>
      <c r="AS300" s="178" t="str">
        <f>IF('DATA - Follow-Up'!AS300="Relaxed",1,IF('DATA - Follow-Up'!AS300="Rushed",2,IF('DATA - Follow-Up'!AS300="Happy",3,IF('DATA - Follow-Up'!AS300="Tired",4,""))))</f>
        <v/>
      </c>
      <c r="AT300" s="178" t="str">
        <f>IF('DATA - Follow-Up'!AT300="less driving",1,IF('DATA - Follow-Up'!AT300="less driving (e.g. more carpooling, walking, cycling, taking public transit, etc.)",1,IF('DATA - Follow-Up'!AT300="not changed",2,IF('DATA - Follow-Up'!AT300="no changed",2,IF('DATA - Follow-Up'!AT300="more driving",3, "")))))</f>
        <v/>
      </c>
      <c r="AU300" s="275"/>
      <c r="AV300" s="275"/>
      <c r="AW300" s="275"/>
      <c r="AX300" s="275"/>
      <c r="AY300" s="275"/>
      <c r="AZ300" s="178" t="str">
        <f>IF('DATA - Follow-Up'!AZ300="less driving",1,IF('DATA - Follow-Up'!AZ300="less driving (e.g. more carpooling, walking, cycling, taking public transit, etc.)",1,IF('DATA - Follow-Up'!AZ300="not changed",2,IF('DATA - Follow-Up'!AZ300="more driving",3,""))))</f>
        <v/>
      </c>
      <c r="BA300" s="178"/>
      <c r="BB300" s="178"/>
      <c r="BC300" s="178"/>
      <c r="BD300" s="178"/>
      <c r="BE300" s="178"/>
      <c r="BF300" s="178" t="str">
        <f>IF('DATA - Follow-Up'!BF300="decreased",1,IF('DATA - Follow-Up'!BF300="not changed",2,IF('DATA - Follow-Up'!BF300="increased",3, "")))</f>
        <v/>
      </c>
      <c r="BG300" s="178"/>
      <c r="BH300" s="178"/>
      <c r="BI300" s="178"/>
      <c r="BJ300" s="178"/>
      <c r="BK300" s="178"/>
      <c r="BL300" s="178"/>
      <c r="BM300" s="178"/>
      <c r="BN300" s="178"/>
      <c r="BO300" s="178"/>
      <c r="BP300" s="178"/>
      <c r="BQ300" s="312" t="str">
        <f>IF('DATA - Follow-Up'!BQ300="Yes",1,IF('DATA - Follow-Up'!BQ300="No",2, ""))</f>
        <v/>
      </c>
      <c r="BR300" s="273"/>
      <c r="BS300" s="180"/>
      <c r="BT300" s="180"/>
    </row>
    <row r="301" spans="1:72" s="132" customFormat="1" ht="15" x14ac:dyDescent="0.3">
      <c r="A301" s="148"/>
      <c r="B301" s="149"/>
      <c r="C301" s="236" t="str">
        <f t="shared" si="4"/>
        <v/>
      </c>
      <c r="D301" s="178" t="str">
        <f>IF('DATA - Follow-Up'!D301="","",'DATA - Follow-Up'!D301)</f>
        <v/>
      </c>
      <c r="E301" s="178" t="str">
        <f>IF('DATA - Follow-Up'!E301="","",'DATA - Follow-Up'!E301)</f>
        <v/>
      </c>
      <c r="F301" s="178" t="str">
        <f>IF('DATA - Follow-Up'!F301="","",'DATA - Follow-Up'!F301)</f>
        <v/>
      </c>
      <c r="G301" s="178" t="str">
        <f>IF('DATA - Follow-Up'!G301="Yes",1,IF('DATA - Follow-Up'!G301="No",2,IF('DATA - Follow-Up'!G301="Not Sure",3, "")))</f>
        <v/>
      </c>
      <c r="H301" s="178" t="str">
        <f>IF('DATA - Follow-Up'!H301="","",INDEX(Codes,MATCH('DATA - Follow-Up'!H301,Modes,0)))</f>
        <v/>
      </c>
      <c r="I301" s="275"/>
      <c r="J301" s="178" t="str">
        <f>IF('DATA - Follow-Up'!J301="","",INDEX(Codes,MATCH('DATA - Follow-Up'!J301,Modes,0)))</f>
        <v/>
      </c>
      <c r="K301" s="178"/>
      <c r="L301" s="178" t="str">
        <f>IF('DATA - Follow-Up'!L301=0,"",IF('DATA - Follow-Up'!L301="","",'DATA - Follow-Up'!L301))</f>
        <v/>
      </c>
      <c r="M301" s="178" t="str">
        <f>IF('DATA - Follow-Up'!M301="Yes",1,IF('DATA - Follow-Up'!M301="No",2, ""))</f>
        <v/>
      </c>
      <c r="N301" s="178" t="str">
        <f>IF('DATA - Follow-Up'!N301="Yes",1,IF('DATA - Follow-Up'!N301="No",2,""))</f>
        <v/>
      </c>
      <c r="O301" s="178" t="str">
        <f>IF('DATA - Follow-Up'!O301="Relaxed",1,IF('DATA - Follow-Up'!O301="Rushed",2,IF('DATA - Follow-Up'!O301="Happy",3,IF('DATA - Follow-Up'!O301="Frustrated",4,IF('DATA - Follow-Up'!O301="Other (please specify)",5,IF('DATA - Follow-Up'!O301="Other",5,""))))))</f>
        <v/>
      </c>
      <c r="P301" s="178"/>
      <c r="Q301" s="178" t="str">
        <f>IF('DATA - Follow-Up'!Q301="","",'DATA - Follow-Up'!Q301)</f>
        <v/>
      </c>
      <c r="R301" s="178" t="str">
        <f>IF('DATA - Follow-Up'!R301="Boy",1,IF('DATA - Follow-Up'!R301="Girl",2, ""))</f>
        <v/>
      </c>
      <c r="S301" s="178" t="str">
        <f>IF('DATA - Follow-Up'!Q301="","", 'DATA - Follow-Up'!S301)</f>
        <v/>
      </c>
      <c r="T301" s="178" t="str">
        <f>IF('DATA - Follow-Up'!T301="Less than 0.5km",1,IF('DATA - Follow-Up'!T301="0.51 to 1.59km",2,IF('DATA - Follow-Up'!T301="1.6 to 3km",3,IF('DATA - Follow-Up'!T301="Over 3km",4,""))))</f>
        <v/>
      </c>
      <c r="U301" s="178" t="str">
        <f>IF('DATA - Follow-Up'!U301="STRONGLY AGREE",1,IF('DATA - Follow-Up'!U301="AGREE",2,IF('DATA - Follow-Up'!U301="DISAGREE",3,IF('DATA - Follow-Up'!U301="STRONGLY DISAGREE",4,""))))</f>
        <v/>
      </c>
      <c r="V301" s="178" t="str">
        <f>IF('DATA - Follow-Up'!V301="Yes",1,IF('DATA - Follow-Up'!V301="No",2,""))</f>
        <v/>
      </c>
      <c r="W301" s="178"/>
      <c r="X301" s="178"/>
      <c r="Y301" s="178"/>
      <c r="Z301" s="178"/>
      <c r="AA301" s="178"/>
      <c r="AB301" s="178"/>
      <c r="AC301" s="178"/>
      <c r="AD301" s="178"/>
      <c r="AE301" s="178"/>
      <c r="AF301" s="178"/>
      <c r="AG301" s="178"/>
      <c r="AH301" s="178"/>
      <c r="AI301" s="178"/>
      <c r="AJ301" s="178"/>
      <c r="AK301" s="178"/>
      <c r="AL301" s="178"/>
      <c r="AM301" s="178"/>
      <c r="AN301" s="178"/>
      <c r="AO301" s="178"/>
      <c r="AP301" s="178"/>
      <c r="AQ301" s="178"/>
      <c r="AR301" s="178" t="str">
        <f>IF('DATA - Follow-Up'!AR301="Relaxed",1,IF('DATA - Follow-Up'!AR301="Rushed",2,IF('DATA - Follow-Up'!AR301="Happy",3,IF('DATA - Follow-Up'!AR301="Tired",4,""))))</f>
        <v/>
      </c>
      <c r="AS301" s="178" t="str">
        <f>IF('DATA - Follow-Up'!AS301="Relaxed",1,IF('DATA - Follow-Up'!AS301="Rushed",2,IF('DATA - Follow-Up'!AS301="Happy",3,IF('DATA - Follow-Up'!AS301="Tired",4,""))))</f>
        <v/>
      </c>
      <c r="AT301" s="178" t="str">
        <f>IF('DATA - Follow-Up'!AT301="less driving",1,IF('DATA - Follow-Up'!AT301="less driving (e.g. more carpooling, walking, cycling, taking public transit, etc.)",1,IF('DATA - Follow-Up'!AT301="not changed",2,IF('DATA - Follow-Up'!AT301="no changed",2,IF('DATA - Follow-Up'!AT301="more driving",3, "")))))</f>
        <v/>
      </c>
      <c r="AU301" s="275"/>
      <c r="AV301" s="275"/>
      <c r="AW301" s="275"/>
      <c r="AX301" s="275"/>
      <c r="AY301" s="275"/>
      <c r="AZ301" s="178" t="str">
        <f>IF('DATA - Follow-Up'!AZ301="less driving",1,IF('DATA - Follow-Up'!AZ301="less driving (e.g. more carpooling, walking, cycling, taking public transit, etc.)",1,IF('DATA - Follow-Up'!AZ301="not changed",2,IF('DATA - Follow-Up'!AZ301="more driving",3,""))))</f>
        <v/>
      </c>
      <c r="BA301" s="178"/>
      <c r="BB301" s="178"/>
      <c r="BC301" s="178"/>
      <c r="BD301" s="178"/>
      <c r="BE301" s="178"/>
      <c r="BF301" s="178" t="str">
        <f>IF('DATA - Follow-Up'!BF301="decreased",1,IF('DATA - Follow-Up'!BF301="not changed",2,IF('DATA - Follow-Up'!BF301="increased",3, "")))</f>
        <v/>
      </c>
      <c r="BG301" s="178"/>
      <c r="BH301" s="178"/>
      <c r="BI301" s="178"/>
      <c r="BJ301" s="178"/>
      <c r="BK301" s="178"/>
      <c r="BL301" s="178"/>
      <c r="BM301" s="178"/>
      <c r="BN301" s="178"/>
      <c r="BO301" s="178"/>
      <c r="BP301" s="178"/>
      <c r="BQ301" s="312" t="str">
        <f>IF('DATA - Follow-Up'!BQ301="Yes",1,IF('DATA - Follow-Up'!BQ301="No",2, ""))</f>
        <v/>
      </c>
      <c r="BR301" s="273"/>
      <c r="BS301" s="180"/>
      <c r="BT301" s="180"/>
    </row>
    <row r="302" spans="1:72" s="132" customFormat="1" ht="15" x14ac:dyDescent="0.3">
      <c r="A302" s="148"/>
      <c r="B302" s="149"/>
      <c r="C302" s="236" t="str">
        <f t="shared" si="4"/>
        <v/>
      </c>
      <c r="D302" s="178" t="str">
        <f>IF('DATA - Follow-Up'!D302="","",'DATA - Follow-Up'!D302)</f>
        <v/>
      </c>
      <c r="E302" s="178" t="str">
        <f>IF('DATA - Follow-Up'!E302="","",'DATA - Follow-Up'!E302)</f>
        <v/>
      </c>
      <c r="F302" s="178" t="str">
        <f>IF('DATA - Follow-Up'!F302="","",'DATA - Follow-Up'!F302)</f>
        <v/>
      </c>
      <c r="G302" s="178" t="str">
        <f>IF('DATA - Follow-Up'!G302="Yes",1,IF('DATA - Follow-Up'!G302="No",2,IF('DATA - Follow-Up'!G302="Not Sure",3, "")))</f>
        <v/>
      </c>
      <c r="H302" s="178" t="str">
        <f>IF('DATA - Follow-Up'!H302="","",INDEX(Codes,MATCH('DATA - Follow-Up'!H302,Modes,0)))</f>
        <v/>
      </c>
      <c r="I302" s="275"/>
      <c r="J302" s="178" t="str">
        <f>IF('DATA - Follow-Up'!J302="","",INDEX(Codes,MATCH('DATA - Follow-Up'!J302,Modes,0)))</f>
        <v/>
      </c>
      <c r="K302" s="178"/>
      <c r="L302" s="178" t="str">
        <f>IF('DATA - Follow-Up'!L302=0,"",IF('DATA - Follow-Up'!L302="","",'DATA - Follow-Up'!L302))</f>
        <v/>
      </c>
      <c r="M302" s="178" t="str">
        <f>IF('DATA - Follow-Up'!M302="Yes",1,IF('DATA - Follow-Up'!M302="No",2, ""))</f>
        <v/>
      </c>
      <c r="N302" s="178" t="str">
        <f>IF('DATA - Follow-Up'!N302="Yes",1,IF('DATA - Follow-Up'!N302="No",2,""))</f>
        <v/>
      </c>
      <c r="O302" s="178" t="str">
        <f>IF('DATA - Follow-Up'!O302="Relaxed",1,IF('DATA - Follow-Up'!O302="Rushed",2,IF('DATA - Follow-Up'!O302="Happy",3,IF('DATA - Follow-Up'!O302="Frustrated",4,IF('DATA - Follow-Up'!O302="Other (please specify)",5,IF('DATA - Follow-Up'!O302="Other",5,""))))))</f>
        <v/>
      </c>
      <c r="P302" s="178"/>
      <c r="Q302" s="178" t="str">
        <f>IF('DATA - Follow-Up'!Q302="","",'DATA - Follow-Up'!Q302)</f>
        <v/>
      </c>
      <c r="R302" s="178" t="str">
        <f>IF('DATA - Follow-Up'!R302="Boy",1,IF('DATA - Follow-Up'!R302="Girl",2, ""))</f>
        <v/>
      </c>
      <c r="S302" s="178" t="str">
        <f>IF('DATA - Follow-Up'!Q302="","", 'DATA - Follow-Up'!S302)</f>
        <v/>
      </c>
      <c r="T302" s="178" t="str">
        <f>IF('DATA - Follow-Up'!T302="Less than 0.5km",1,IF('DATA - Follow-Up'!T302="0.51 to 1.59km",2,IF('DATA - Follow-Up'!T302="1.6 to 3km",3,IF('DATA - Follow-Up'!T302="Over 3km",4,""))))</f>
        <v/>
      </c>
      <c r="U302" s="178" t="str">
        <f>IF('DATA - Follow-Up'!U302="STRONGLY AGREE",1,IF('DATA - Follow-Up'!U302="AGREE",2,IF('DATA - Follow-Up'!U302="DISAGREE",3,IF('DATA - Follow-Up'!U302="STRONGLY DISAGREE",4,""))))</f>
        <v/>
      </c>
      <c r="V302" s="178" t="str">
        <f>IF('DATA - Follow-Up'!V302="Yes",1,IF('DATA - Follow-Up'!V302="No",2,""))</f>
        <v/>
      </c>
      <c r="W302" s="178"/>
      <c r="X302" s="178"/>
      <c r="Y302" s="178"/>
      <c r="Z302" s="178"/>
      <c r="AA302" s="178"/>
      <c r="AB302" s="178"/>
      <c r="AC302" s="178"/>
      <c r="AD302" s="178"/>
      <c r="AE302" s="178"/>
      <c r="AF302" s="178"/>
      <c r="AG302" s="178"/>
      <c r="AH302" s="178"/>
      <c r="AI302" s="178"/>
      <c r="AJ302" s="178"/>
      <c r="AK302" s="178"/>
      <c r="AL302" s="178"/>
      <c r="AM302" s="178"/>
      <c r="AN302" s="178"/>
      <c r="AO302" s="178"/>
      <c r="AP302" s="178"/>
      <c r="AQ302" s="178"/>
      <c r="AR302" s="178" t="str">
        <f>IF('DATA - Follow-Up'!AR302="Relaxed",1,IF('DATA - Follow-Up'!AR302="Rushed",2,IF('DATA - Follow-Up'!AR302="Happy",3,IF('DATA - Follow-Up'!AR302="Tired",4,""))))</f>
        <v/>
      </c>
      <c r="AS302" s="178" t="str">
        <f>IF('DATA - Follow-Up'!AS302="Relaxed",1,IF('DATA - Follow-Up'!AS302="Rushed",2,IF('DATA - Follow-Up'!AS302="Happy",3,IF('DATA - Follow-Up'!AS302="Tired",4,""))))</f>
        <v/>
      </c>
      <c r="AT302" s="178" t="str">
        <f>IF('DATA - Follow-Up'!AT302="less driving",1,IF('DATA - Follow-Up'!AT302="less driving (e.g. more carpooling, walking, cycling, taking public transit, etc.)",1,IF('DATA - Follow-Up'!AT302="not changed",2,IF('DATA - Follow-Up'!AT302="no changed",2,IF('DATA - Follow-Up'!AT302="more driving",3, "")))))</f>
        <v/>
      </c>
      <c r="AU302" s="275"/>
      <c r="AV302" s="275"/>
      <c r="AW302" s="275"/>
      <c r="AX302" s="275"/>
      <c r="AY302" s="275"/>
      <c r="AZ302" s="178" t="str">
        <f>IF('DATA - Follow-Up'!AZ302="less driving",1,IF('DATA - Follow-Up'!AZ302="less driving (e.g. more carpooling, walking, cycling, taking public transit, etc.)",1,IF('DATA - Follow-Up'!AZ302="not changed",2,IF('DATA - Follow-Up'!AZ302="more driving",3,""))))</f>
        <v/>
      </c>
      <c r="BA302" s="178"/>
      <c r="BB302" s="178"/>
      <c r="BC302" s="178"/>
      <c r="BD302" s="178"/>
      <c r="BE302" s="178"/>
      <c r="BF302" s="178" t="str">
        <f>IF('DATA - Follow-Up'!BF302="decreased",1,IF('DATA - Follow-Up'!BF302="not changed",2,IF('DATA - Follow-Up'!BF302="increased",3, "")))</f>
        <v/>
      </c>
      <c r="BG302" s="178"/>
      <c r="BH302" s="178"/>
      <c r="BI302" s="178"/>
      <c r="BJ302" s="178"/>
      <c r="BK302" s="178"/>
      <c r="BL302" s="178"/>
      <c r="BM302" s="178"/>
      <c r="BN302" s="178"/>
      <c r="BO302" s="178"/>
      <c r="BP302" s="178"/>
      <c r="BQ302" s="312" t="str">
        <f>IF('DATA - Follow-Up'!BQ302="Yes",1,IF('DATA - Follow-Up'!BQ302="No",2, ""))</f>
        <v/>
      </c>
      <c r="BR302" s="273"/>
      <c r="BS302" s="180"/>
      <c r="BT302" s="180"/>
    </row>
    <row r="303" spans="1:72" s="132" customFormat="1" ht="15" x14ac:dyDescent="0.3">
      <c r="A303" s="148"/>
      <c r="B303" s="149"/>
      <c r="C303" s="236" t="str">
        <f t="shared" si="4"/>
        <v/>
      </c>
      <c r="D303" s="178" t="str">
        <f>IF('DATA - Follow-Up'!D303="","",'DATA - Follow-Up'!D303)</f>
        <v/>
      </c>
      <c r="E303" s="178" t="str">
        <f>IF('DATA - Follow-Up'!E303="","",'DATA - Follow-Up'!E303)</f>
        <v/>
      </c>
      <c r="F303" s="178" t="str">
        <f>IF('DATA - Follow-Up'!F303="","",'DATA - Follow-Up'!F303)</f>
        <v/>
      </c>
      <c r="G303" s="178" t="str">
        <f>IF('DATA - Follow-Up'!G303="Yes",1,IF('DATA - Follow-Up'!G303="No",2,IF('DATA - Follow-Up'!G303="Not Sure",3, "")))</f>
        <v/>
      </c>
      <c r="H303" s="178" t="str">
        <f>IF('DATA - Follow-Up'!H303="","",INDEX(Codes,MATCH('DATA - Follow-Up'!H303,Modes,0)))</f>
        <v/>
      </c>
      <c r="I303" s="275"/>
      <c r="J303" s="178" t="str">
        <f>IF('DATA - Follow-Up'!J303="","",INDEX(Codes,MATCH('DATA - Follow-Up'!J303,Modes,0)))</f>
        <v/>
      </c>
      <c r="K303" s="178"/>
      <c r="L303" s="178" t="str">
        <f>IF('DATA - Follow-Up'!L303=0,"",IF('DATA - Follow-Up'!L303="","",'DATA - Follow-Up'!L303))</f>
        <v/>
      </c>
      <c r="M303" s="178" t="str">
        <f>IF('DATA - Follow-Up'!M303="Yes",1,IF('DATA - Follow-Up'!M303="No",2, ""))</f>
        <v/>
      </c>
      <c r="N303" s="178" t="str">
        <f>IF('DATA - Follow-Up'!N303="Yes",1,IF('DATA - Follow-Up'!N303="No",2,""))</f>
        <v/>
      </c>
      <c r="O303" s="178" t="str">
        <f>IF('DATA - Follow-Up'!O303="Relaxed",1,IF('DATA - Follow-Up'!O303="Rushed",2,IF('DATA - Follow-Up'!O303="Happy",3,IF('DATA - Follow-Up'!O303="Frustrated",4,IF('DATA - Follow-Up'!O303="Other (please specify)",5,IF('DATA - Follow-Up'!O303="Other",5,""))))))</f>
        <v/>
      </c>
      <c r="P303" s="178"/>
      <c r="Q303" s="178" t="str">
        <f>IF('DATA - Follow-Up'!Q303="","",'DATA - Follow-Up'!Q303)</f>
        <v/>
      </c>
      <c r="R303" s="178" t="str">
        <f>IF('DATA - Follow-Up'!R303="Boy",1,IF('DATA - Follow-Up'!R303="Girl",2, ""))</f>
        <v/>
      </c>
      <c r="S303" s="178" t="str">
        <f>IF('DATA - Follow-Up'!Q303="","", 'DATA - Follow-Up'!S303)</f>
        <v/>
      </c>
      <c r="T303" s="178" t="str">
        <f>IF('DATA - Follow-Up'!T303="Less than 0.5km",1,IF('DATA - Follow-Up'!T303="0.51 to 1.59km",2,IF('DATA - Follow-Up'!T303="1.6 to 3km",3,IF('DATA - Follow-Up'!T303="Over 3km",4,""))))</f>
        <v/>
      </c>
      <c r="U303" s="178" t="str">
        <f>IF('DATA - Follow-Up'!U303="STRONGLY AGREE",1,IF('DATA - Follow-Up'!U303="AGREE",2,IF('DATA - Follow-Up'!U303="DISAGREE",3,IF('DATA - Follow-Up'!U303="STRONGLY DISAGREE",4,""))))</f>
        <v/>
      </c>
      <c r="V303" s="178" t="str">
        <f>IF('DATA - Follow-Up'!V303="Yes",1,IF('DATA - Follow-Up'!V303="No",2,""))</f>
        <v/>
      </c>
      <c r="W303" s="178"/>
      <c r="X303" s="178"/>
      <c r="Y303" s="178"/>
      <c r="Z303" s="178"/>
      <c r="AA303" s="178"/>
      <c r="AB303" s="178"/>
      <c r="AC303" s="178"/>
      <c r="AD303" s="178"/>
      <c r="AE303" s="178"/>
      <c r="AF303" s="178"/>
      <c r="AG303" s="178"/>
      <c r="AH303" s="178"/>
      <c r="AI303" s="178"/>
      <c r="AJ303" s="178"/>
      <c r="AK303" s="178"/>
      <c r="AL303" s="178"/>
      <c r="AM303" s="178"/>
      <c r="AN303" s="178"/>
      <c r="AO303" s="178"/>
      <c r="AP303" s="178"/>
      <c r="AQ303" s="178"/>
      <c r="AR303" s="178" t="str">
        <f>IF('DATA - Follow-Up'!AR303="Relaxed",1,IF('DATA - Follow-Up'!AR303="Rushed",2,IF('DATA - Follow-Up'!AR303="Happy",3,IF('DATA - Follow-Up'!AR303="Tired",4,""))))</f>
        <v/>
      </c>
      <c r="AS303" s="178" t="str">
        <f>IF('DATA - Follow-Up'!AS303="Relaxed",1,IF('DATA - Follow-Up'!AS303="Rushed",2,IF('DATA - Follow-Up'!AS303="Happy",3,IF('DATA - Follow-Up'!AS303="Tired",4,""))))</f>
        <v/>
      </c>
      <c r="AT303" s="178" t="str">
        <f>IF('DATA - Follow-Up'!AT303="less driving",1,IF('DATA - Follow-Up'!AT303="less driving (e.g. more carpooling, walking, cycling, taking public transit, etc.)",1,IF('DATA - Follow-Up'!AT303="not changed",2,IF('DATA - Follow-Up'!AT303="no changed",2,IF('DATA - Follow-Up'!AT303="more driving",3, "")))))</f>
        <v/>
      </c>
      <c r="AU303" s="275"/>
      <c r="AV303" s="275"/>
      <c r="AW303" s="275"/>
      <c r="AX303" s="275"/>
      <c r="AY303" s="275"/>
      <c r="AZ303" s="178" t="str">
        <f>IF('DATA - Follow-Up'!AZ303="less driving",1,IF('DATA - Follow-Up'!AZ303="less driving (e.g. more carpooling, walking, cycling, taking public transit, etc.)",1,IF('DATA - Follow-Up'!AZ303="not changed",2,IF('DATA - Follow-Up'!AZ303="more driving",3,""))))</f>
        <v/>
      </c>
      <c r="BA303" s="178"/>
      <c r="BB303" s="178"/>
      <c r="BC303" s="178"/>
      <c r="BD303" s="178"/>
      <c r="BE303" s="178"/>
      <c r="BF303" s="178" t="str">
        <f>IF('DATA - Follow-Up'!BF303="decreased",1,IF('DATA - Follow-Up'!BF303="not changed",2,IF('DATA - Follow-Up'!BF303="increased",3, "")))</f>
        <v/>
      </c>
      <c r="BG303" s="178"/>
      <c r="BH303" s="178"/>
      <c r="BI303" s="178"/>
      <c r="BJ303" s="178"/>
      <c r="BK303" s="178"/>
      <c r="BL303" s="178"/>
      <c r="BM303" s="178"/>
      <c r="BN303" s="178"/>
      <c r="BO303" s="178"/>
      <c r="BP303" s="178"/>
      <c r="BQ303" s="312" t="str">
        <f>IF('DATA - Follow-Up'!BQ303="Yes",1,IF('DATA - Follow-Up'!BQ303="No",2, ""))</f>
        <v/>
      </c>
      <c r="BR303" s="273"/>
      <c r="BS303" s="180"/>
      <c r="BT303" s="180"/>
    </row>
    <row r="304" spans="1:72" s="132" customFormat="1" ht="15" x14ac:dyDescent="0.3">
      <c r="A304" s="148"/>
      <c r="B304" s="149"/>
      <c r="C304" s="236" t="str">
        <f t="shared" si="4"/>
        <v/>
      </c>
      <c r="D304" s="178" t="str">
        <f>IF('DATA - Follow-Up'!D304="","",'DATA - Follow-Up'!D304)</f>
        <v/>
      </c>
      <c r="E304" s="178" t="str">
        <f>IF('DATA - Follow-Up'!E304="","",'DATA - Follow-Up'!E304)</f>
        <v/>
      </c>
      <c r="F304" s="178" t="str">
        <f>IF('DATA - Follow-Up'!F304="","",'DATA - Follow-Up'!F304)</f>
        <v/>
      </c>
      <c r="G304" s="178" t="str">
        <f>IF('DATA - Follow-Up'!G304="Yes",1,IF('DATA - Follow-Up'!G304="No",2,IF('DATA - Follow-Up'!G304="Not Sure",3, "")))</f>
        <v/>
      </c>
      <c r="H304" s="178" t="str">
        <f>IF('DATA - Follow-Up'!H304="","",INDEX(Codes,MATCH('DATA - Follow-Up'!H304,Modes,0)))</f>
        <v/>
      </c>
      <c r="I304" s="275"/>
      <c r="J304" s="178" t="str">
        <f>IF('DATA - Follow-Up'!J304="","",INDEX(Codes,MATCH('DATA - Follow-Up'!J304,Modes,0)))</f>
        <v/>
      </c>
      <c r="K304" s="178"/>
      <c r="L304" s="178" t="str">
        <f>IF('DATA - Follow-Up'!L304=0,"",IF('DATA - Follow-Up'!L304="","",'DATA - Follow-Up'!L304))</f>
        <v/>
      </c>
      <c r="M304" s="178" t="str">
        <f>IF('DATA - Follow-Up'!M304="Yes",1,IF('DATA - Follow-Up'!M304="No",2, ""))</f>
        <v/>
      </c>
      <c r="N304" s="178" t="str">
        <f>IF('DATA - Follow-Up'!N304="Yes",1,IF('DATA - Follow-Up'!N304="No",2,""))</f>
        <v/>
      </c>
      <c r="O304" s="178" t="str">
        <f>IF('DATA - Follow-Up'!O304="Relaxed",1,IF('DATA - Follow-Up'!O304="Rushed",2,IF('DATA - Follow-Up'!O304="Happy",3,IF('DATA - Follow-Up'!O304="Frustrated",4,IF('DATA - Follow-Up'!O304="Other (please specify)",5,IF('DATA - Follow-Up'!O304="Other",5,""))))))</f>
        <v/>
      </c>
      <c r="P304" s="178"/>
      <c r="Q304" s="178" t="str">
        <f>IF('DATA - Follow-Up'!Q304="","",'DATA - Follow-Up'!Q304)</f>
        <v/>
      </c>
      <c r="R304" s="178" t="str">
        <f>IF('DATA - Follow-Up'!R304="Boy",1,IF('DATA - Follow-Up'!R304="Girl",2, ""))</f>
        <v/>
      </c>
      <c r="S304" s="178" t="str">
        <f>IF('DATA - Follow-Up'!Q304="","", 'DATA - Follow-Up'!S304)</f>
        <v/>
      </c>
      <c r="T304" s="178" t="str">
        <f>IF('DATA - Follow-Up'!T304="Less than 0.5km",1,IF('DATA - Follow-Up'!T304="0.51 to 1.59km",2,IF('DATA - Follow-Up'!T304="1.6 to 3km",3,IF('DATA - Follow-Up'!T304="Over 3km",4,""))))</f>
        <v/>
      </c>
      <c r="U304" s="178" t="str">
        <f>IF('DATA - Follow-Up'!U304="STRONGLY AGREE",1,IF('DATA - Follow-Up'!U304="AGREE",2,IF('DATA - Follow-Up'!U304="DISAGREE",3,IF('DATA - Follow-Up'!U304="STRONGLY DISAGREE",4,""))))</f>
        <v/>
      </c>
      <c r="V304" s="178" t="str">
        <f>IF('DATA - Follow-Up'!V304="Yes",1,IF('DATA - Follow-Up'!V304="No",2,""))</f>
        <v/>
      </c>
      <c r="W304" s="178"/>
      <c r="X304" s="178"/>
      <c r="Y304" s="178"/>
      <c r="Z304" s="178"/>
      <c r="AA304" s="178"/>
      <c r="AB304" s="178"/>
      <c r="AC304" s="178"/>
      <c r="AD304" s="178"/>
      <c r="AE304" s="178"/>
      <c r="AF304" s="178"/>
      <c r="AG304" s="178"/>
      <c r="AH304" s="178"/>
      <c r="AI304" s="178"/>
      <c r="AJ304" s="178"/>
      <c r="AK304" s="178"/>
      <c r="AL304" s="178"/>
      <c r="AM304" s="178"/>
      <c r="AN304" s="178"/>
      <c r="AO304" s="178"/>
      <c r="AP304" s="178"/>
      <c r="AQ304" s="178"/>
      <c r="AR304" s="178" t="str">
        <f>IF('DATA - Follow-Up'!AR304="Relaxed",1,IF('DATA - Follow-Up'!AR304="Rushed",2,IF('DATA - Follow-Up'!AR304="Happy",3,IF('DATA - Follow-Up'!AR304="Tired",4,""))))</f>
        <v/>
      </c>
      <c r="AS304" s="178" t="str">
        <f>IF('DATA - Follow-Up'!AS304="Relaxed",1,IF('DATA - Follow-Up'!AS304="Rushed",2,IF('DATA - Follow-Up'!AS304="Happy",3,IF('DATA - Follow-Up'!AS304="Tired",4,""))))</f>
        <v/>
      </c>
      <c r="AT304" s="178" t="str">
        <f>IF('DATA - Follow-Up'!AT304="less driving",1,IF('DATA - Follow-Up'!AT304="less driving (e.g. more carpooling, walking, cycling, taking public transit, etc.)",1,IF('DATA - Follow-Up'!AT304="not changed",2,IF('DATA - Follow-Up'!AT304="no changed",2,IF('DATA - Follow-Up'!AT304="more driving",3, "")))))</f>
        <v/>
      </c>
      <c r="AU304" s="275"/>
      <c r="AV304" s="275"/>
      <c r="AW304" s="275"/>
      <c r="AX304" s="275"/>
      <c r="AY304" s="275"/>
      <c r="AZ304" s="178" t="str">
        <f>IF('DATA - Follow-Up'!AZ304="less driving",1,IF('DATA - Follow-Up'!AZ304="less driving (e.g. more carpooling, walking, cycling, taking public transit, etc.)",1,IF('DATA - Follow-Up'!AZ304="not changed",2,IF('DATA - Follow-Up'!AZ304="more driving",3,""))))</f>
        <v/>
      </c>
      <c r="BA304" s="178"/>
      <c r="BB304" s="178"/>
      <c r="BC304" s="178"/>
      <c r="BD304" s="178"/>
      <c r="BE304" s="178"/>
      <c r="BF304" s="178" t="str">
        <f>IF('DATA - Follow-Up'!BF304="decreased",1,IF('DATA - Follow-Up'!BF304="not changed",2,IF('DATA - Follow-Up'!BF304="increased",3, "")))</f>
        <v/>
      </c>
      <c r="BG304" s="178"/>
      <c r="BH304" s="178"/>
      <c r="BI304" s="178"/>
      <c r="BJ304" s="178"/>
      <c r="BK304" s="178"/>
      <c r="BL304" s="178"/>
      <c r="BM304" s="178"/>
      <c r="BN304" s="178"/>
      <c r="BO304" s="178"/>
      <c r="BP304" s="178"/>
      <c r="BQ304" s="312" t="str">
        <f>IF('DATA - Follow-Up'!BQ304="Yes",1,IF('DATA - Follow-Up'!BQ304="No",2, ""))</f>
        <v/>
      </c>
      <c r="BR304" s="273"/>
      <c r="BS304" s="180"/>
      <c r="BT304" s="180"/>
    </row>
    <row r="305" spans="1:72" s="132" customFormat="1" ht="15" x14ac:dyDescent="0.3">
      <c r="A305" s="148"/>
      <c r="B305" s="149"/>
      <c r="C305" s="236" t="str">
        <f t="shared" si="4"/>
        <v/>
      </c>
      <c r="D305" s="178" t="str">
        <f>IF('DATA - Follow-Up'!D305="","",'DATA - Follow-Up'!D305)</f>
        <v/>
      </c>
      <c r="E305" s="178" t="str">
        <f>IF('DATA - Follow-Up'!E305="","",'DATA - Follow-Up'!E305)</f>
        <v/>
      </c>
      <c r="F305" s="178" t="str">
        <f>IF('DATA - Follow-Up'!F305="","",'DATA - Follow-Up'!F305)</f>
        <v/>
      </c>
      <c r="G305" s="178" t="str">
        <f>IF('DATA - Follow-Up'!G305="Yes",1,IF('DATA - Follow-Up'!G305="No",2,IF('DATA - Follow-Up'!G305="Not Sure",3, "")))</f>
        <v/>
      </c>
      <c r="H305" s="178" t="str">
        <f>IF('DATA - Follow-Up'!H305="","",INDEX(Codes,MATCH('DATA - Follow-Up'!H305,Modes,0)))</f>
        <v/>
      </c>
      <c r="I305" s="275"/>
      <c r="J305" s="178" t="str">
        <f>IF('DATA - Follow-Up'!J305="","",INDEX(Codes,MATCH('DATA - Follow-Up'!J305,Modes,0)))</f>
        <v/>
      </c>
      <c r="K305" s="178"/>
      <c r="L305" s="178" t="str">
        <f>IF('DATA - Follow-Up'!L305=0,"",IF('DATA - Follow-Up'!L305="","",'DATA - Follow-Up'!L305))</f>
        <v/>
      </c>
      <c r="M305" s="178" t="str">
        <f>IF('DATA - Follow-Up'!M305="Yes",1,IF('DATA - Follow-Up'!M305="No",2, ""))</f>
        <v/>
      </c>
      <c r="N305" s="178" t="str">
        <f>IF('DATA - Follow-Up'!N305="Yes",1,IF('DATA - Follow-Up'!N305="No",2,""))</f>
        <v/>
      </c>
      <c r="O305" s="178" t="str">
        <f>IF('DATA - Follow-Up'!O305="Relaxed",1,IF('DATA - Follow-Up'!O305="Rushed",2,IF('DATA - Follow-Up'!O305="Happy",3,IF('DATA - Follow-Up'!O305="Frustrated",4,IF('DATA - Follow-Up'!O305="Other (please specify)",5,IF('DATA - Follow-Up'!O305="Other",5,""))))))</f>
        <v/>
      </c>
      <c r="P305" s="178"/>
      <c r="Q305" s="178" t="str">
        <f>IF('DATA - Follow-Up'!Q305="","",'DATA - Follow-Up'!Q305)</f>
        <v/>
      </c>
      <c r="R305" s="178" t="str">
        <f>IF('DATA - Follow-Up'!R305="Boy",1,IF('DATA - Follow-Up'!R305="Girl",2, ""))</f>
        <v/>
      </c>
      <c r="S305" s="178" t="str">
        <f>IF('DATA - Follow-Up'!Q305="","", 'DATA - Follow-Up'!S305)</f>
        <v/>
      </c>
      <c r="T305" s="178" t="str">
        <f>IF('DATA - Follow-Up'!T305="Less than 0.5km",1,IF('DATA - Follow-Up'!T305="0.51 to 1.59km",2,IF('DATA - Follow-Up'!T305="1.6 to 3km",3,IF('DATA - Follow-Up'!T305="Over 3km",4,""))))</f>
        <v/>
      </c>
      <c r="U305" s="178" t="str">
        <f>IF('DATA - Follow-Up'!U305="STRONGLY AGREE",1,IF('DATA - Follow-Up'!U305="AGREE",2,IF('DATA - Follow-Up'!U305="DISAGREE",3,IF('DATA - Follow-Up'!U305="STRONGLY DISAGREE",4,""))))</f>
        <v/>
      </c>
      <c r="V305" s="178" t="str">
        <f>IF('DATA - Follow-Up'!V305="Yes",1,IF('DATA - Follow-Up'!V305="No",2,""))</f>
        <v/>
      </c>
      <c r="W305" s="178"/>
      <c r="X305" s="178"/>
      <c r="Y305" s="178"/>
      <c r="Z305" s="178"/>
      <c r="AA305" s="178"/>
      <c r="AB305" s="178"/>
      <c r="AC305" s="178"/>
      <c r="AD305" s="178"/>
      <c r="AE305" s="178"/>
      <c r="AF305" s="178"/>
      <c r="AG305" s="178"/>
      <c r="AH305" s="178"/>
      <c r="AI305" s="178"/>
      <c r="AJ305" s="178"/>
      <c r="AK305" s="178"/>
      <c r="AL305" s="178"/>
      <c r="AM305" s="178"/>
      <c r="AN305" s="178"/>
      <c r="AO305" s="178"/>
      <c r="AP305" s="178"/>
      <c r="AQ305" s="178"/>
      <c r="AR305" s="178" t="str">
        <f>IF('DATA - Follow-Up'!AR305="Relaxed",1,IF('DATA - Follow-Up'!AR305="Rushed",2,IF('DATA - Follow-Up'!AR305="Happy",3,IF('DATA - Follow-Up'!AR305="Tired",4,""))))</f>
        <v/>
      </c>
      <c r="AS305" s="178" t="str">
        <f>IF('DATA - Follow-Up'!AS305="Relaxed",1,IF('DATA - Follow-Up'!AS305="Rushed",2,IF('DATA - Follow-Up'!AS305="Happy",3,IF('DATA - Follow-Up'!AS305="Tired",4,""))))</f>
        <v/>
      </c>
      <c r="AT305" s="178" t="str">
        <f>IF('DATA - Follow-Up'!AT305="less driving",1,IF('DATA - Follow-Up'!AT305="less driving (e.g. more carpooling, walking, cycling, taking public transit, etc.)",1,IF('DATA - Follow-Up'!AT305="not changed",2,IF('DATA - Follow-Up'!AT305="no changed",2,IF('DATA - Follow-Up'!AT305="more driving",3, "")))))</f>
        <v/>
      </c>
      <c r="AU305" s="275"/>
      <c r="AV305" s="275"/>
      <c r="AW305" s="275"/>
      <c r="AX305" s="275"/>
      <c r="AY305" s="275"/>
      <c r="AZ305" s="178" t="str">
        <f>IF('DATA - Follow-Up'!AZ305="less driving",1,IF('DATA - Follow-Up'!AZ305="less driving (e.g. more carpooling, walking, cycling, taking public transit, etc.)",1,IF('DATA - Follow-Up'!AZ305="not changed",2,IF('DATA - Follow-Up'!AZ305="more driving",3,""))))</f>
        <v/>
      </c>
      <c r="BA305" s="178"/>
      <c r="BB305" s="178"/>
      <c r="BC305" s="178"/>
      <c r="BD305" s="178"/>
      <c r="BE305" s="178"/>
      <c r="BF305" s="178" t="str">
        <f>IF('DATA - Follow-Up'!BF305="decreased",1,IF('DATA - Follow-Up'!BF305="not changed",2,IF('DATA - Follow-Up'!BF305="increased",3, "")))</f>
        <v/>
      </c>
      <c r="BG305" s="178"/>
      <c r="BH305" s="178"/>
      <c r="BI305" s="178"/>
      <c r="BJ305" s="178"/>
      <c r="BK305" s="178"/>
      <c r="BL305" s="178"/>
      <c r="BM305" s="178"/>
      <c r="BN305" s="178"/>
      <c r="BO305" s="178"/>
      <c r="BP305" s="178"/>
      <c r="BQ305" s="312" t="str">
        <f>IF('DATA - Follow-Up'!BQ305="Yes",1,IF('DATA - Follow-Up'!BQ305="No",2, ""))</f>
        <v/>
      </c>
      <c r="BR305" s="273"/>
      <c r="BS305" s="180"/>
      <c r="BT305" s="180"/>
    </row>
    <row r="306" spans="1:72" s="132" customFormat="1" ht="15" x14ac:dyDescent="0.3">
      <c r="A306" s="148"/>
      <c r="B306" s="149"/>
      <c r="C306" s="236" t="str">
        <f t="shared" si="4"/>
        <v/>
      </c>
      <c r="D306" s="178" t="str">
        <f>IF('DATA - Follow-Up'!D306="","",'DATA - Follow-Up'!D306)</f>
        <v/>
      </c>
      <c r="E306" s="178" t="str">
        <f>IF('DATA - Follow-Up'!E306="","",'DATA - Follow-Up'!E306)</f>
        <v/>
      </c>
      <c r="F306" s="178" t="str">
        <f>IF('DATA - Follow-Up'!F306="","",'DATA - Follow-Up'!F306)</f>
        <v/>
      </c>
      <c r="G306" s="178" t="str">
        <f>IF('DATA - Follow-Up'!G306="Yes",1,IF('DATA - Follow-Up'!G306="No",2,IF('DATA - Follow-Up'!G306="Not Sure",3, "")))</f>
        <v/>
      </c>
      <c r="H306" s="178" t="str">
        <f>IF('DATA - Follow-Up'!H306="","",INDEX(Codes,MATCH('DATA - Follow-Up'!H306,Modes,0)))</f>
        <v/>
      </c>
      <c r="I306" s="275"/>
      <c r="J306" s="178" t="str">
        <f>IF('DATA - Follow-Up'!J306="","",INDEX(Codes,MATCH('DATA - Follow-Up'!J306,Modes,0)))</f>
        <v/>
      </c>
      <c r="K306" s="178"/>
      <c r="L306" s="178" t="str">
        <f>IF('DATA - Follow-Up'!L306=0,"",IF('DATA - Follow-Up'!L306="","",'DATA - Follow-Up'!L306))</f>
        <v/>
      </c>
      <c r="M306" s="178" t="str">
        <f>IF('DATA - Follow-Up'!M306="Yes",1,IF('DATA - Follow-Up'!M306="No",2, ""))</f>
        <v/>
      </c>
      <c r="N306" s="178" t="str">
        <f>IF('DATA - Follow-Up'!N306="Yes",1,IF('DATA - Follow-Up'!N306="No",2,""))</f>
        <v/>
      </c>
      <c r="O306" s="178" t="str">
        <f>IF('DATA - Follow-Up'!O306="Relaxed",1,IF('DATA - Follow-Up'!O306="Rushed",2,IF('DATA - Follow-Up'!O306="Happy",3,IF('DATA - Follow-Up'!O306="Frustrated",4,IF('DATA - Follow-Up'!O306="Other (please specify)",5,IF('DATA - Follow-Up'!O306="Other",5,""))))))</f>
        <v/>
      </c>
      <c r="P306" s="178"/>
      <c r="Q306" s="178" t="str">
        <f>IF('DATA - Follow-Up'!Q306="","",'DATA - Follow-Up'!Q306)</f>
        <v/>
      </c>
      <c r="R306" s="178" t="str">
        <f>IF('DATA - Follow-Up'!R306="Boy",1,IF('DATA - Follow-Up'!R306="Girl",2, ""))</f>
        <v/>
      </c>
      <c r="S306" s="178" t="str">
        <f>IF('DATA - Follow-Up'!Q306="","", 'DATA - Follow-Up'!S306)</f>
        <v/>
      </c>
      <c r="T306" s="178" t="str">
        <f>IF('DATA - Follow-Up'!T306="Less than 0.5km",1,IF('DATA - Follow-Up'!T306="0.51 to 1.59km",2,IF('DATA - Follow-Up'!T306="1.6 to 3km",3,IF('DATA - Follow-Up'!T306="Over 3km",4,""))))</f>
        <v/>
      </c>
      <c r="U306" s="178" t="str">
        <f>IF('DATA - Follow-Up'!U306="STRONGLY AGREE",1,IF('DATA - Follow-Up'!U306="AGREE",2,IF('DATA - Follow-Up'!U306="DISAGREE",3,IF('DATA - Follow-Up'!U306="STRONGLY DISAGREE",4,""))))</f>
        <v/>
      </c>
      <c r="V306" s="178" t="str">
        <f>IF('DATA - Follow-Up'!V306="Yes",1,IF('DATA - Follow-Up'!V306="No",2,""))</f>
        <v/>
      </c>
      <c r="W306" s="178"/>
      <c r="X306" s="178"/>
      <c r="Y306" s="178"/>
      <c r="Z306" s="178"/>
      <c r="AA306" s="178"/>
      <c r="AB306" s="178"/>
      <c r="AC306" s="178"/>
      <c r="AD306" s="178"/>
      <c r="AE306" s="178"/>
      <c r="AF306" s="178"/>
      <c r="AG306" s="178"/>
      <c r="AH306" s="178"/>
      <c r="AI306" s="178"/>
      <c r="AJ306" s="178"/>
      <c r="AK306" s="178"/>
      <c r="AL306" s="178"/>
      <c r="AM306" s="178"/>
      <c r="AN306" s="178"/>
      <c r="AO306" s="178"/>
      <c r="AP306" s="178"/>
      <c r="AQ306" s="178"/>
      <c r="AR306" s="178" t="str">
        <f>IF('DATA - Follow-Up'!AR306="Relaxed",1,IF('DATA - Follow-Up'!AR306="Rushed",2,IF('DATA - Follow-Up'!AR306="Happy",3,IF('DATA - Follow-Up'!AR306="Tired",4,""))))</f>
        <v/>
      </c>
      <c r="AS306" s="178" t="str">
        <f>IF('DATA - Follow-Up'!AS306="Relaxed",1,IF('DATA - Follow-Up'!AS306="Rushed",2,IF('DATA - Follow-Up'!AS306="Happy",3,IF('DATA - Follow-Up'!AS306="Tired",4,""))))</f>
        <v/>
      </c>
      <c r="AT306" s="178" t="str">
        <f>IF('DATA - Follow-Up'!AT306="less driving",1,IF('DATA - Follow-Up'!AT306="less driving (e.g. more carpooling, walking, cycling, taking public transit, etc.)",1,IF('DATA - Follow-Up'!AT306="not changed",2,IF('DATA - Follow-Up'!AT306="no changed",2,IF('DATA - Follow-Up'!AT306="more driving",3, "")))))</f>
        <v/>
      </c>
      <c r="AU306" s="275"/>
      <c r="AV306" s="275"/>
      <c r="AW306" s="275"/>
      <c r="AX306" s="275"/>
      <c r="AY306" s="275"/>
      <c r="AZ306" s="178" t="str">
        <f>IF('DATA - Follow-Up'!AZ306="less driving",1,IF('DATA - Follow-Up'!AZ306="less driving (e.g. more carpooling, walking, cycling, taking public transit, etc.)",1,IF('DATA - Follow-Up'!AZ306="not changed",2,IF('DATA - Follow-Up'!AZ306="more driving",3,""))))</f>
        <v/>
      </c>
      <c r="BA306" s="178"/>
      <c r="BB306" s="178"/>
      <c r="BC306" s="178"/>
      <c r="BD306" s="178"/>
      <c r="BE306" s="178"/>
      <c r="BF306" s="178" t="str">
        <f>IF('DATA - Follow-Up'!BF306="decreased",1,IF('DATA - Follow-Up'!BF306="not changed",2,IF('DATA - Follow-Up'!BF306="increased",3, "")))</f>
        <v/>
      </c>
      <c r="BG306" s="178"/>
      <c r="BH306" s="178"/>
      <c r="BI306" s="178"/>
      <c r="BJ306" s="178"/>
      <c r="BK306" s="178"/>
      <c r="BL306" s="178"/>
      <c r="BM306" s="178"/>
      <c r="BN306" s="178"/>
      <c r="BO306" s="178"/>
      <c r="BP306" s="178"/>
      <c r="BQ306" s="312" t="str">
        <f>IF('DATA - Follow-Up'!BQ306="Yes",1,IF('DATA - Follow-Up'!BQ306="No",2, ""))</f>
        <v/>
      </c>
      <c r="BR306" s="273"/>
      <c r="BS306" s="180"/>
      <c r="BT306" s="180"/>
    </row>
    <row r="307" spans="1:72" s="132" customFormat="1" ht="15" x14ac:dyDescent="0.3">
      <c r="A307" s="148"/>
      <c r="B307" s="149"/>
      <c r="C307" s="236" t="str">
        <f t="shared" si="4"/>
        <v/>
      </c>
      <c r="D307" s="178" t="str">
        <f>IF('DATA - Follow-Up'!D307="","",'DATA - Follow-Up'!D307)</f>
        <v/>
      </c>
      <c r="E307" s="178" t="str">
        <f>IF('DATA - Follow-Up'!E307="","",'DATA - Follow-Up'!E307)</f>
        <v/>
      </c>
      <c r="F307" s="178" t="str">
        <f>IF('DATA - Follow-Up'!F307="","",'DATA - Follow-Up'!F307)</f>
        <v/>
      </c>
      <c r="G307" s="178" t="str">
        <f>IF('DATA - Follow-Up'!G307="Yes",1,IF('DATA - Follow-Up'!G307="No",2,IF('DATA - Follow-Up'!G307="Not Sure",3, "")))</f>
        <v/>
      </c>
      <c r="H307" s="178" t="str">
        <f>IF('DATA - Follow-Up'!H307="","",INDEX(Codes,MATCH('DATA - Follow-Up'!H307,Modes,0)))</f>
        <v/>
      </c>
      <c r="I307" s="275"/>
      <c r="J307" s="178" t="str">
        <f>IF('DATA - Follow-Up'!J307="","",INDEX(Codes,MATCH('DATA - Follow-Up'!J307,Modes,0)))</f>
        <v/>
      </c>
      <c r="K307" s="178"/>
      <c r="L307" s="178" t="str">
        <f>IF('DATA - Follow-Up'!L307=0,"",IF('DATA - Follow-Up'!L307="","",'DATA - Follow-Up'!L307))</f>
        <v/>
      </c>
      <c r="M307" s="178" t="str">
        <f>IF('DATA - Follow-Up'!M307="Yes",1,IF('DATA - Follow-Up'!M307="No",2, ""))</f>
        <v/>
      </c>
      <c r="N307" s="178" t="str">
        <f>IF('DATA - Follow-Up'!N307="Yes",1,IF('DATA - Follow-Up'!N307="No",2,""))</f>
        <v/>
      </c>
      <c r="O307" s="178" t="str">
        <f>IF('DATA - Follow-Up'!O307="Relaxed",1,IF('DATA - Follow-Up'!O307="Rushed",2,IF('DATA - Follow-Up'!O307="Happy",3,IF('DATA - Follow-Up'!O307="Frustrated",4,IF('DATA - Follow-Up'!O307="Other (please specify)",5,IF('DATA - Follow-Up'!O307="Other",5,""))))))</f>
        <v/>
      </c>
      <c r="P307" s="178"/>
      <c r="Q307" s="178" t="str">
        <f>IF('DATA - Follow-Up'!Q307="","",'DATA - Follow-Up'!Q307)</f>
        <v/>
      </c>
      <c r="R307" s="178" t="str">
        <f>IF('DATA - Follow-Up'!R307="Boy",1,IF('DATA - Follow-Up'!R307="Girl",2, ""))</f>
        <v/>
      </c>
      <c r="S307" s="178" t="str">
        <f>IF('DATA - Follow-Up'!Q307="","", 'DATA - Follow-Up'!S307)</f>
        <v/>
      </c>
      <c r="T307" s="178" t="str">
        <f>IF('DATA - Follow-Up'!T307="Less than 0.5km",1,IF('DATA - Follow-Up'!T307="0.51 to 1.59km",2,IF('DATA - Follow-Up'!T307="1.6 to 3km",3,IF('DATA - Follow-Up'!T307="Over 3km",4,""))))</f>
        <v/>
      </c>
      <c r="U307" s="178" t="str">
        <f>IF('DATA - Follow-Up'!U307="STRONGLY AGREE",1,IF('DATA - Follow-Up'!U307="AGREE",2,IF('DATA - Follow-Up'!U307="DISAGREE",3,IF('DATA - Follow-Up'!U307="STRONGLY DISAGREE",4,""))))</f>
        <v/>
      </c>
      <c r="V307" s="178" t="str">
        <f>IF('DATA - Follow-Up'!V307="Yes",1,IF('DATA - Follow-Up'!V307="No",2,""))</f>
        <v/>
      </c>
      <c r="W307" s="178"/>
      <c r="X307" s="178"/>
      <c r="Y307" s="178"/>
      <c r="Z307" s="178"/>
      <c r="AA307" s="178"/>
      <c r="AB307" s="178"/>
      <c r="AC307" s="178"/>
      <c r="AD307" s="178"/>
      <c r="AE307" s="178"/>
      <c r="AF307" s="178"/>
      <c r="AG307" s="178"/>
      <c r="AH307" s="178"/>
      <c r="AI307" s="178"/>
      <c r="AJ307" s="178"/>
      <c r="AK307" s="178"/>
      <c r="AL307" s="178"/>
      <c r="AM307" s="178"/>
      <c r="AN307" s="178"/>
      <c r="AO307" s="178"/>
      <c r="AP307" s="178"/>
      <c r="AQ307" s="178"/>
      <c r="AR307" s="178" t="str">
        <f>IF('DATA - Follow-Up'!AR307="Relaxed",1,IF('DATA - Follow-Up'!AR307="Rushed",2,IF('DATA - Follow-Up'!AR307="Happy",3,IF('DATA - Follow-Up'!AR307="Tired",4,""))))</f>
        <v/>
      </c>
      <c r="AS307" s="178" t="str">
        <f>IF('DATA - Follow-Up'!AS307="Relaxed",1,IF('DATA - Follow-Up'!AS307="Rushed",2,IF('DATA - Follow-Up'!AS307="Happy",3,IF('DATA - Follow-Up'!AS307="Tired",4,""))))</f>
        <v/>
      </c>
      <c r="AT307" s="178" t="str">
        <f>IF('DATA - Follow-Up'!AT307="less driving",1,IF('DATA - Follow-Up'!AT307="less driving (e.g. more carpooling, walking, cycling, taking public transit, etc.)",1,IF('DATA - Follow-Up'!AT307="not changed",2,IF('DATA - Follow-Up'!AT307="no changed",2,IF('DATA - Follow-Up'!AT307="more driving",3, "")))))</f>
        <v/>
      </c>
      <c r="AU307" s="275"/>
      <c r="AV307" s="275"/>
      <c r="AW307" s="275"/>
      <c r="AX307" s="275"/>
      <c r="AY307" s="275"/>
      <c r="AZ307" s="178" t="str">
        <f>IF('DATA - Follow-Up'!AZ307="less driving",1,IF('DATA - Follow-Up'!AZ307="less driving (e.g. more carpooling, walking, cycling, taking public transit, etc.)",1,IF('DATA - Follow-Up'!AZ307="not changed",2,IF('DATA - Follow-Up'!AZ307="more driving",3,""))))</f>
        <v/>
      </c>
      <c r="BA307" s="178"/>
      <c r="BB307" s="178"/>
      <c r="BC307" s="178"/>
      <c r="BD307" s="178"/>
      <c r="BE307" s="178"/>
      <c r="BF307" s="178" t="str">
        <f>IF('DATA - Follow-Up'!BF307="decreased",1,IF('DATA - Follow-Up'!BF307="not changed",2,IF('DATA - Follow-Up'!BF307="increased",3, "")))</f>
        <v/>
      </c>
      <c r="BG307" s="178"/>
      <c r="BH307" s="178"/>
      <c r="BI307" s="178"/>
      <c r="BJ307" s="178"/>
      <c r="BK307" s="178"/>
      <c r="BL307" s="178"/>
      <c r="BM307" s="178"/>
      <c r="BN307" s="178"/>
      <c r="BO307" s="178"/>
      <c r="BP307" s="178"/>
      <c r="BQ307" s="312" t="str">
        <f>IF('DATA - Follow-Up'!BQ307="Yes",1,IF('DATA - Follow-Up'!BQ307="No",2, ""))</f>
        <v/>
      </c>
      <c r="BR307" s="273"/>
      <c r="BS307" s="180"/>
      <c r="BT307" s="180"/>
    </row>
    <row r="308" spans="1:72" s="132" customFormat="1" ht="15" x14ac:dyDescent="0.3">
      <c r="A308" s="148"/>
      <c r="B308" s="149"/>
      <c r="C308" s="236" t="str">
        <f t="shared" si="4"/>
        <v/>
      </c>
      <c r="D308" s="178" t="str">
        <f>IF('DATA - Follow-Up'!D308="","",'DATA - Follow-Up'!D308)</f>
        <v/>
      </c>
      <c r="E308" s="178" t="str">
        <f>IF('DATA - Follow-Up'!E308="","",'DATA - Follow-Up'!E308)</f>
        <v/>
      </c>
      <c r="F308" s="178" t="str">
        <f>IF('DATA - Follow-Up'!F308="","",'DATA - Follow-Up'!F308)</f>
        <v/>
      </c>
      <c r="G308" s="178" t="str">
        <f>IF('DATA - Follow-Up'!G308="Yes",1,IF('DATA - Follow-Up'!G308="No",2,IF('DATA - Follow-Up'!G308="Not Sure",3, "")))</f>
        <v/>
      </c>
      <c r="H308" s="178" t="str">
        <f>IF('DATA - Follow-Up'!H308="","",INDEX(Codes,MATCH('DATA - Follow-Up'!H308,Modes,0)))</f>
        <v/>
      </c>
      <c r="I308" s="275"/>
      <c r="J308" s="178" t="str">
        <f>IF('DATA - Follow-Up'!J308="","",INDEX(Codes,MATCH('DATA - Follow-Up'!J308,Modes,0)))</f>
        <v/>
      </c>
      <c r="K308" s="178"/>
      <c r="L308" s="178" t="str">
        <f>IF('DATA - Follow-Up'!L308=0,"",IF('DATA - Follow-Up'!L308="","",'DATA - Follow-Up'!L308))</f>
        <v/>
      </c>
      <c r="M308" s="178" t="str">
        <f>IF('DATA - Follow-Up'!M308="Yes",1,IF('DATA - Follow-Up'!M308="No",2, ""))</f>
        <v/>
      </c>
      <c r="N308" s="178" t="str">
        <f>IF('DATA - Follow-Up'!N308="Yes",1,IF('DATA - Follow-Up'!N308="No",2,""))</f>
        <v/>
      </c>
      <c r="O308" s="178" t="str">
        <f>IF('DATA - Follow-Up'!O308="Relaxed",1,IF('DATA - Follow-Up'!O308="Rushed",2,IF('DATA - Follow-Up'!O308="Happy",3,IF('DATA - Follow-Up'!O308="Frustrated",4,IF('DATA - Follow-Up'!O308="Other (please specify)",5,IF('DATA - Follow-Up'!O308="Other",5,""))))))</f>
        <v/>
      </c>
      <c r="P308" s="178"/>
      <c r="Q308" s="178" t="str">
        <f>IF('DATA - Follow-Up'!Q308="","",'DATA - Follow-Up'!Q308)</f>
        <v/>
      </c>
      <c r="R308" s="178" t="str">
        <f>IF('DATA - Follow-Up'!R308="Boy",1,IF('DATA - Follow-Up'!R308="Girl",2, ""))</f>
        <v/>
      </c>
      <c r="S308" s="178" t="str">
        <f>IF('DATA - Follow-Up'!Q308="","", 'DATA - Follow-Up'!S308)</f>
        <v/>
      </c>
      <c r="T308" s="178" t="str">
        <f>IF('DATA - Follow-Up'!T308="Less than 0.5km",1,IF('DATA - Follow-Up'!T308="0.51 to 1.59km",2,IF('DATA - Follow-Up'!T308="1.6 to 3km",3,IF('DATA - Follow-Up'!T308="Over 3km",4,""))))</f>
        <v/>
      </c>
      <c r="U308" s="178" t="str">
        <f>IF('DATA - Follow-Up'!U308="STRONGLY AGREE",1,IF('DATA - Follow-Up'!U308="AGREE",2,IF('DATA - Follow-Up'!U308="DISAGREE",3,IF('DATA - Follow-Up'!U308="STRONGLY DISAGREE",4,""))))</f>
        <v/>
      </c>
      <c r="V308" s="178" t="str">
        <f>IF('DATA - Follow-Up'!V308="Yes",1,IF('DATA - Follow-Up'!V308="No",2,""))</f>
        <v/>
      </c>
      <c r="W308" s="178"/>
      <c r="X308" s="178"/>
      <c r="Y308" s="178"/>
      <c r="Z308" s="178"/>
      <c r="AA308" s="178"/>
      <c r="AB308" s="178"/>
      <c r="AC308" s="178"/>
      <c r="AD308" s="178"/>
      <c r="AE308" s="178"/>
      <c r="AF308" s="178"/>
      <c r="AG308" s="178"/>
      <c r="AH308" s="178"/>
      <c r="AI308" s="178"/>
      <c r="AJ308" s="178"/>
      <c r="AK308" s="178"/>
      <c r="AL308" s="178"/>
      <c r="AM308" s="178"/>
      <c r="AN308" s="178"/>
      <c r="AO308" s="178"/>
      <c r="AP308" s="178"/>
      <c r="AQ308" s="178"/>
      <c r="AR308" s="178" t="str">
        <f>IF('DATA - Follow-Up'!AR308="Relaxed",1,IF('DATA - Follow-Up'!AR308="Rushed",2,IF('DATA - Follow-Up'!AR308="Happy",3,IF('DATA - Follow-Up'!AR308="Tired",4,""))))</f>
        <v/>
      </c>
      <c r="AS308" s="178" t="str">
        <f>IF('DATA - Follow-Up'!AS308="Relaxed",1,IF('DATA - Follow-Up'!AS308="Rushed",2,IF('DATA - Follow-Up'!AS308="Happy",3,IF('DATA - Follow-Up'!AS308="Tired",4,""))))</f>
        <v/>
      </c>
      <c r="AT308" s="178" t="str">
        <f>IF('DATA - Follow-Up'!AT308="less driving",1,IF('DATA - Follow-Up'!AT308="less driving (e.g. more carpooling, walking, cycling, taking public transit, etc.)",1,IF('DATA - Follow-Up'!AT308="not changed",2,IF('DATA - Follow-Up'!AT308="no changed",2,IF('DATA - Follow-Up'!AT308="more driving",3, "")))))</f>
        <v/>
      </c>
      <c r="AU308" s="275"/>
      <c r="AV308" s="275"/>
      <c r="AW308" s="275"/>
      <c r="AX308" s="275"/>
      <c r="AY308" s="275"/>
      <c r="AZ308" s="178" t="str">
        <f>IF('DATA - Follow-Up'!AZ308="less driving",1,IF('DATA - Follow-Up'!AZ308="less driving (e.g. more carpooling, walking, cycling, taking public transit, etc.)",1,IF('DATA - Follow-Up'!AZ308="not changed",2,IF('DATA - Follow-Up'!AZ308="more driving",3,""))))</f>
        <v/>
      </c>
      <c r="BA308" s="178"/>
      <c r="BB308" s="178"/>
      <c r="BC308" s="178"/>
      <c r="BD308" s="178"/>
      <c r="BE308" s="178"/>
      <c r="BF308" s="178" t="str">
        <f>IF('DATA - Follow-Up'!BF308="decreased",1,IF('DATA - Follow-Up'!BF308="not changed",2,IF('DATA - Follow-Up'!BF308="increased",3, "")))</f>
        <v/>
      </c>
      <c r="BG308" s="178"/>
      <c r="BH308" s="178"/>
      <c r="BI308" s="178"/>
      <c r="BJ308" s="178"/>
      <c r="BK308" s="178"/>
      <c r="BL308" s="178"/>
      <c r="BM308" s="178"/>
      <c r="BN308" s="178"/>
      <c r="BO308" s="178"/>
      <c r="BP308" s="178"/>
      <c r="BQ308" s="312" t="str">
        <f>IF('DATA - Follow-Up'!BQ308="Yes",1,IF('DATA - Follow-Up'!BQ308="No",2, ""))</f>
        <v/>
      </c>
      <c r="BR308" s="273"/>
      <c r="BS308" s="180"/>
      <c r="BT308" s="180"/>
    </row>
    <row r="309" spans="1:72" s="132" customFormat="1" ht="15" x14ac:dyDescent="0.3">
      <c r="A309" s="148"/>
      <c r="B309" s="149"/>
      <c r="C309" s="236" t="str">
        <f t="shared" si="4"/>
        <v/>
      </c>
      <c r="D309" s="178" t="str">
        <f>IF('DATA - Follow-Up'!D309="","",'DATA - Follow-Up'!D309)</f>
        <v/>
      </c>
      <c r="E309" s="178" t="str">
        <f>IF('DATA - Follow-Up'!E309="","",'DATA - Follow-Up'!E309)</f>
        <v/>
      </c>
      <c r="F309" s="178" t="str">
        <f>IF('DATA - Follow-Up'!F309="","",'DATA - Follow-Up'!F309)</f>
        <v/>
      </c>
      <c r="G309" s="178" t="str">
        <f>IF('DATA - Follow-Up'!G309="Yes",1,IF('DATA - Follow-Up'!G309="No",2,IF('DATA - Follow-Up'!G309="Not Sure",3, "")))</f>
        <v/>
      </c>
      <c r="H309" s="178" t="str">
        <f>IF('DATA - Follow-Up'!H309="","",INDEX(Codes,MATCH('DATA - Follow-Up'!H309,Modes,0)))</f>
        <v/>
      </c>
      <c r="I309" s="275"/>
      <c r="J309" s="178" t="str">
        <f>IF('DATA - Follow-Up'!J309="","",INDEX(Codes,MATCH('DATA - Follow-Up'!J309,Modes,0)))</f>
        <v/>
      </c>
      <c r="K309" s="178"/>
      <c r="L309" s="178" t="str">
        <f>IF('DATA - Follow-Up'!L309=0,"",IF('DATA - Follow-Up'!L309="","",'DATA - Follow-Up'!L309))</f>
        <v/>
      </c>
      <c r="M309" s="178" t="str">
        <f>IF('DATA - Follow-Up'!M309="Yes",1,IF('DATA - Follow-Up'!M309="No",2, ""))</f>
        <v/>
      </c>
      <c r="N309" s="178" t="str">
        <f>IF('DATA - Follow-Up'!N309="Yes",1,IF('DATA - Follow-Up'!N309="No",2,""))</f>
        <v/>
      </c>
      <c r="O309" s="178" t="str">
        <f>IF('DATA - Follow-Up'!O309="Relaxed",1,IF('DATA - Follow-Up'!O309="Rushed",2,IF('DATA - Follow-Up'!O309="Happy",3,IF('DATA - Follow-Up'!O309="Frustrated",4,IF('DATA - Follow-Up'!O309="Other (please specify)",5,IF('DATA - Follow-Up'!O309="Other",5,""))))))</f>
        <v/>
      </c>
      <c r="P309" s="178"/>
      <c r="Q309" s="178" t="str">
        <f>IF('DATA - Follow-Up'!Q309="","",'DATA - Follow-Up'!Q309)</f>
        <v/>
      </c>
      <c r="R309" s="178" t="str">
        <f>IF('DATA - Follow-Up'!R309="Boy",1,IF('DATA - Follow-Up'!R309="Girl",2, ""))</f>
        <v/>
      </c>
      <c r="S309" s="178" t="str">
        <f>IF('DATA - Follow-Up'!Q309="","", 'DATA - Follow-Up'!S309)</f>
        <v/>
      </c>
      <c r="T309" s="178" t="str">
        <f>IF('DATA - Follow-Up'!T309="Less than 0.5km",1,IF('DATA - Follow-Up'!T309="0.51 to 1.59km",2,IF('DATA - Follow-Up'!T309="1.6 to 3km",3,IF('DATA - Follow-Up'!T309="Over 3km",4,""))))</f>
        <v/>
      </c>
      <c r="U309" s="178" t="str">
        <f>IF('DATA - Follow-Up'!U309="STRONGLY AGREE",1,IF('DATA - Follow-Up'!U309="AGREE",2,IF('DATA - Follow-Up'!U309="DISAGREE",3,IF('DATA - Follow-Up'!U309="STRONGLY DISAGREE",4,""))))</f>
        <v/>
      </c>
      <c r="V309" s="178" t="str">
        <f>IF('DATA - Follow-Up'!V309="Yes",1,IF('DATA - Follow-Up'!V309="No",2,""))</f>
        <v/>
      </c>
      <c r="W309" s="178"/>
      <c r="X309" s="178"/>
      <c r="Y309" s="178"/>
      <c r="Z309" s="178"/>
      <c r="AA309" s="178"/>
      <c r="AB309" s="178"/>
      <c r="AC309" s="178"/>
      <c r="AD309" s="178"/>
      <c r="AE309" s="178"/>
      <c r="AF309" s="178"/>
      <c r="AG309" s="178"/>
      <c r="AH309" s="178"/>
      <c r="AI309" s="178"/>
      <c r="AJ309" s="178"/>
      <c r="AK309" s="178"/>
      <c r="AL309" s="178"/>
      <c r="AM309" s="178"/>
      <c r="AN309" s="178"/>
      <c r="AO309" s="178"/>
      <c r="AP309" s="178"/>
      <c r="AQ309" s="178"/>
      <c r="AR309" s="178" t="str">
        <f>IF('DATA - Follow-Up'!AR309="Relaxed",1,IF('DATA - Follow-Up'!AR309="Rushed",2,IF('DATA - Follow-Up'!AR309="Happy",3,IF('DATA - Follow-Up'!AR309="Tired",4,""))))</f>
        <v/>
      </c>
      <c r="AS309" s="178" t="str">
        <f>IF('DATA - Follow-Up'!AS309="Relaxed",1,IF('DATA - Follow-Up'!AS309="Rushed",2,IF('DATA - Follow-Up'!AS309="Happy",3,IF('DATA - Follow-Up'!AS309="Tired",4,""))))</f>
        <v/>
      </c>
      <c r="AT309" s="178" t="str">
        <f>IF('DATA - Follow-Up'!AT309="less driving",1,IF('DATA - Follow-Up'!AT309="less driving (e.g. more carpooling, walking, cycling, taking public transit, etc.)",1,IF('DATA - Follow-Up'!AT309="not changed",2,IF('DATA - Follow-Up'!AT309="no changed",2,IF('DATA - Follow-Up'!AT309="more driving",3, "")))))</f>
        <v/>
      </c>
      <c r="AU309" s="275"/>
      <c r="AV309" s="275"/>
      <c r="AW309" s="275"/>
      <c r="AX309" s="275"/>
      <c r="AY309" s="275"/>
      <c r="AZ309" s="178" t="str">
        <f>IF('DATA - Follow-Up'!AZ309="less driving",1,IF('DATA - Follow-Up'!AZ309="less driving (e.g. more carpooling, walking, cycling, taking public transit, etc.)",1,IF('DATA - Follow-Up'!AZ309="not changed",2,IF('DATA - Follow-Up'!AZ309="more driving",3,""))))</f>
        <v/>
      </c>
      <c r="BA309" s="178"/>
      <c r="BB309" s="178"/>
      <c r="BC309" s="178"/>
      <c r="BD309" s="178"/>
      <c r="BE309" s="178"/>
      <c r="BF309" s="178" t="str">
        <f>IF('DATA - Follow-Up'!BF309="decreased",1,IF('DATA - Follow-Up'!BF309="not changed",2,IF('DATA - Follow-Up'!BF309="increased",3, "")))</f>
        <v/>
      </c>
      <c r="BG309" s="178"/>
      <c r="BH309" s="178"/>
      <c r="BI309" s="178"/>
      <c r="BJ309" s="178"/>
      <c r="BK309" s="178"/>
      <c r="BL309" s="178"/>
      <c r="BM309" s="178"/>
      <c r="BN309" s="178"/>
      <c r="BO309" s="178"/>
      <c r="BP309" s="178"/>
      <c r="BQ309" s="312" t="str">
        <f>IF('DATA - Follow-Up'!BQ309="Yes",1,IF('DATA - Follow-Up'!BQ309="No",2, ""))</f>
        <v/>
      </c>
      <c r="BR309" s="273"/>
      <c r="BS309" s="180"/>
      <c r="BT309" s="180"/>
    </row>
    <row r="310" spans="1:72" s="132" customFormat="1" ht="15" x14ac:dyDescent="0.3">
      <c r="A310" s="148"/>
      <c r="B310" s="149"/>
      <c r="C310" s="236" t="str">
        <f t="shared" si="4"/>
        <v/>
      </c>
      <c r="D310" s="178" t="str">
        <f>IF('DATA - Follow-Up'!D310="","",'DATA - Follow-Up'!D310)</f>
        <v/>
      </c>
      <c r="E310" s="178" t="str">
        <f>IF('DATA - Follow-Up'!E310="","",'DATA - Follow-Up'!E310)</f>
        <v/>
      </c>
      <c r="F310" s="178" t="str">
        <f>IF('DATA - Follow-Up'!F310="","",'DATA - Follow-Up'!F310)</f>
        <v/>
      </c>
      <c r="G310" s="178" t="str">
        <f>IF('DATA - Follow-Up'!G310="Yes",1,IF('DATA - Follow-Up'!G310="No",2,IF('DATA - Follow-Up'!G310="Not Sure",3, "")))</f>
        <v/>
      </c>
      <c r="H310" s="178" t="str">
        <f>IF('DATA - Follow-Up'!H310="","",INDEX(Codes,MATCH('DATA - Follow-Up'!H310,Modes,0)))</f>
        <v/>
      </c>
      <c r="I310" s="275"/>
      <c r="J310" s="178" t="str">
        <f>IF('DATA - Follow-Up'!J310="","",INDEX(Codes,MATCH('DATA - Follow-Up'!J310,Modes,0)))</f>
        <v/>
      </c>
      <c r="K310" s="178"/>
      <c r="L310" s="178" t="str">
        <f>IF('DATA - Follow-Up'!L310=0,"",IF('DATA - Follow-Up'!L310="","",'DATA - Follow-Up'!L310))</f>
        <v/>
      </c>
      <c r="M310" s="178" t="str">
        <f>IF('DATA - Follow-Up'!M310="Yes",1,IF('DATA - Follow-Up'!M310="No",2, ""))</f>
        <v/>
      </c>
      <c r="N310" s="178" t="str">
        <f>IF('DATA - Follow-Up'!N310="Yes",1,IF('DATA - Follow-Up'!N310="No",2,""))</f>
        <v/>
      </c>
      <c r="O310" s="178" t="str">
        <f>IF('DATA - Follow-Up'!O310="Relaxed",1,IF('DATA - Follow-Up'!O310="Rushed",2,IF('DATA - Follow-Up'!O310="Happy",3,IF('DATA - Follow-Up'!O310="Frustrated",4,IF('DATA - Follow-Up'!O310="Other (please specify)",5,IF('DATA - Follow-Up'!O310="Other",5,""))))))</f>
        <v/>
      </c>
      <c r="P310" s="178"/>
      <c r="Q310" s="178" t="str">
        <f>IF('DATA - Follow-Up'!Q310="","",'DATA - Follow-Up'!Q310)</f>
        <v/>
      </c>
      <c r="R310" s="178" t="str">
        <f>IF('DATA - Follow-Up'!R310="Boy",1,IF('DATA - Follow-Up'!R310="Girl",2, ""))</f>
        <v/>
      </c>
      <c r="S310" s="178" t="str">
        <f>IF('DATA - Follow-Up'!Q310="","", 'DATA - Follow-Up'!S310)</f>
        <v/>
      </c>
      <c r="T310" s="178" t="str">
        <f>IF('DATA - Follow-Up'!T310="Less than 0.5km",1,IF('DATA - Follow-Up'!T310="0.51 to 1.59km",2,IF('DATA - Follow-Up'!T310="1.6 to 3km",3,IF('DATA - Follow-Up'!T310="Over 3km",4,""))))</f>
        <v/>
      </c>
      <c r="U310" s="178" t="str">
        <f>IF('DATA - Follow-Up'!U310="STRONGLY AGREE",1,IF('DATA - Follow-Up'!U310="AGREE",2,IF('DATA - Follow-Up'!U310="DISAGREE",3,IF('DATA - Follow-Up'!U310="STRONGLY DISAGREE",4,""))))</f>
        <v/>
      </c>
      <c r="V310" s="178" t="str">
        <f>IF('DATA - Follow-Up'!V310="Yes",1,IF('DATA - Follow-Up'!V310="No",2,""))</f>
        <v/>
      </c>
      <c r="W310" s="178"/>
      <c r="X310" s="178"/>
      <c r="Y310" s="178"/>
      <c r="Z310" s="178"/>
      <c r="AA310" s="178"/>
      <c r="AB310" s="178"/>
      <c r="AC310" s="178"/>
      <c r="AD310" s="178"/>
      <c r="AE310" s="178"/>
      <c r="AF310" s="178"/>
      <c r="AG310" s="178"/>
      <c r="AH310" s="178"/>
      <c r="AI310" s="178"/>
      <c r="AJ310" s="178"/>
      <c r="AK310" s="178"/>
      <c r="AL310" s="178"/>
      <c r="AM310" s="178"/>
      <c r="AN310" s="178"/>
      <c r="AO310" s="178"/>
      <c r="AP310" s="178"/>
      <c r="AQ310" s="178"/>
      <c r="AR310" s="178" t="str">
        <f>IF('DATA - Follow-Up'!AR310="Relaxed",1,IF('DATA - Follow-Up'!AR310="Rushed",2,IF('DATA - Follow-Up'!AR310="Happy",3,IF('DATA - Follow-Up'!AR310="Tired",4,""))))</f>
        <v/>
      </c>
      <c r="AS310" s="178" t="str">
        <f>IF('DATA - Follow-Up'!AS310="Relaxed",1,IF('DATA - Follow-Up'!AS310="Rushed",2,IF('DATA - Follow-Up'!AS310="Happy",3,IF('DATA - Follow-Up'!AS310="Tired",4,""))))</f>
        <v/>
      </c>
      <c r="AT310" s="178" t="str">
        <f>IF('DATA - Follow-Up'!AT310="less driving",1,IF('DATA - Follow-Up'!AT310="less driving (e.g. more carpooling, walking, cycling, taking public transit, etc.)",1,IF('DATA - Follow-Up'!AT310="not changed",2,IF('DATA - Follow-Up'!AT310="no changed",2,IF('DATA - Follow-Up'!AT310="more driving",3, "")))))</f>
        <v/>
      </c>
      <c r="AU310" s="275"/>
      <c r="AV310" s="275"/>
      <c r="AW310" s="275"/>
      <c r="AX310" s="275"/>
      <c r="AY310" s="275"/>
      <c r="AZ310" s="178" t="str">
        <f>IF('DATA - Follow-Up'!AZ310="less driving",1,IF('DATA - Follow-Up'!AZ310="less driving (e.g. more carpooling, walking, cycling, taking public transit, etc.)",1,IF('DATA - Follow-Up'!AZ310="not changed",2,IF('DATA - Follow-Up'!AZ310="more driving",3,""))))</f>
        <v/>
      </c>
      <c r="BA310" s="178"/>
      <c r="BB310" s="178"/>
      <c r="BC310" s="178"/>
      <c r="BD310" s="178"/>
      <c r="BE310" s="178"/>
      <c r="BF310" s="178" t="str">
        <f>IF('DATA - Follow-Up'!BF310="decreased",1,IF('DATA - Follow-Up'!BF310="not changed",2,IF('DATA - Follow-Up'!BF310="increased",3, "")))</f>
        <v/>
      </c>
      <c r="BG310" s="178"/>
      <c r="BH310" s="178"/>
      <c r="BI310" s="178"/>
      <c r="BJ310" s="178"/>
      <c r="BK310" s="178"/>
      <c r="BL310" s="178"/>
      <c r="BM310" s="178"/>
      <c r="BN310" s="178"/>
      <c r="BO310" s="178"/>
      <c r="BP310" s="178"/>
      <c r="BQ310" s="312" t="str">
        <f>IF('DATA - Follow-Up'!BQ310="Yes",1,IF('DATA - Follow-Up'!BQ310="No",2, ""))</f>
        <v/>
      </c>
      <c r="BR310" s="273"/>
      <c r="BS310" s="180"/>
      <c r="BT310" s="180"/>
    </row>
    <row r="311" spans="1:72" s="132" customFormat="1" ht="15" x14ac:dyDescent="0.3">
      <c r="A311" s="148"/>
      <c r="B311" s="149"/>
      <c r="C311" s="236" t="str">
        <f t="shared" si="4"/>
        <v/>
      </c>
      <c r="D311" s="178" t="str">
        <f>IF('DATA - Follow-Up'!D311="","",'DATA - Follow-Up'!D311)</f>
        <v/>
      </c>
      <c r="E311" s="178" t="str">
        <f>IF('DATA - Follow-Up'!E311="","",'DATA - Follow-Up'!E311)</f>
        <v/>
      </c>
      <c r="F311" s="178" t="str">
        <f>IF('DATA - Follow-Up'!F311="","",'DATA - Follow-Up'!F311)</f>
        <v/>
      </c>
      <c r="G311" s="178" t="str">
        <f>IF('DATA - Follow-Up'!G311="Yes",1,IF('DATA - Follow-Up'!G311="No",2,IF('DATA - Follow-Up'!G311="Not Sure",3, "")))</f>
        <v/>
      </c>
      <c r="H311" s="178" t="str">
        <f>IF('DATA - Follow-Up'!H311="","",INDEX(Codes,MATCH('DATA - Follow-Up'!H311,Modes,0)))</f>
        <v/>
      </c>
      <c r="I311" s="275"/>
      <c r="J311" s="178" t="str">
        <f>IF('DATA - Follow-Up'!J311="","",INDEX(Codes,MATCH('DATA - Follow-Up'!J311,Modes,0)))</f>
        <v/>
      </c>
      <c r="K311" s="178"/>
      <c r="L311" s="178" t="str">
        <f>IF('DATA - Follow-Up'!L311=0,"",IF('DATA - Follow-Up'!L311="","",'DATA - Follow-Up'!L311))</f>
        <v/>
      </c>
      <c r="M311" s="178" t="str">
        <f>IF('DATA - Follow-Up'!M311="Yes",1,IF('DATA - Follow-Up'!M311="No",2, ""))</f>
        <v/>
      </c>
      <c r="N311" s="178" t="str">
        <f>IF('DATA - Follow-Up'!N311="Yes",1,IF('DATA - Follow-Up'!N311="No",2,""))</f>
        <v/>
      </c>
      <c r="O311" s="178" t="str">
        <f>IF('DATA - Follow-Up'!O311="Relaxed",1,IF('DATA - Follow-Up'!O311="Rushed",2,IF('DATA - Follow-Up'!O311="Happy",3,IF('DATA - Follow-Up'!O311="Frustrated",4,IF('DATA - Follow-Up'!O311="Other (please specify)",5,IF('DATA - Follow-Up'!O311="Other",5,""))))))</f>
        <v/>
      </c>
      <c r="P311" s="178"/>
      <c r="Q311" s="178" t="str">
        <f>IF('DATA - Follow-Up'!Q311="","",'DATA - Follow-Up'!Q311)</f>
        <v/>
      </c>
      <c r="R311" s="178" t="str">
        <f>IF('DATA - Follow-Up'!R311="Boy",1,IF('DATA - Follow-Up'!R311="Girl",2, ""))</f>
        <v/>
      </c>
      <c r="S311" s="178" t="str">
        <f>IF('DATA - Follow-Up'!Q311="","", 'DATA - Follow-Up'!S311)</f>
        <v/>
      </c>
      <c r="T311" s="178" t="str">
        <f>IF('DATA - Follow-Up'!T311="Less than 0.5km",1,IF('DATA - Follow-Up'!T311="0.51 to 1.59km",2,IF('DATA - Follow-Up'!T311="1.6 to 3km",3,IF('DATA - Follow-Up'!T311="Over 3km",4,""))))</f>
        <v/>
      </c>
      <c r="U311" s="178" t="str">
        <f>IF('DATA - Follow-Up'!U311="STRONGLY AGREE",1,IF('DATA - Follow-Up'!U311="AGREE",2,IF('DATA - Follow-Up'!U311="DISAGREE",3,IF('DATA - Follow-Up'!U311="STRONGLY DISAGREE",4,""))))</f>
        <v/>
      </c>
      <c r="V311" s="178" t="str">
        <f>IF('DATA - Follow-Up'!V311="Yes",1,IF('DATA - Follow-Up'!V311="No",2,""))</f>
        <v/>
      </c>
      <c r="W311" s="178"/>
      <c r="X311" s="178"/>
      <c r="Y311" s="178"/>
      <c r="Z311" s="178"/>
      <c r="AA311" s="178"/>
      <c r="AB311" s="178"/>
      <c r="AC311" s="178"/>
      <c r="AD311" s="178"/>
      <c r="AE311" s="178"/>
      <c r="AF311" s="178"/>
      <c r="AG311" s="178"/>
      <c r="AH311" s="178"/>
      <c r="AI311" s="178"/>
      <c r="AJ311" s="178"/>
      <c r="AK311" s="178"/>
      <c r="AL311" s="178"/>
      <c r="AM311" s="178"/>
      <c r="AN311" s="178"/>
      <c r="AO311" s="178"/>
      <c r="AP311" s="178"/>
      <c r="AQ311" s="178"/>
      <c r="AR311" s="178" t="str">
        <f>IF('DATA - Follow-Up'!AR311="Relaxed",1,IF('DATA - Follow-Up'!AR311="Rushed",2,IF('DATA - Follow-Up'!AR311="Happy",3,IF('DATA - Follow-Up'!AR311="Tired",4,""))))</f>
        <v/>
      </c>
      <c r="AS311" s="178" t="str">
        <f>IF('DATA - Follow-Up'!AS311="Relaxed",1,IF('DATA - Follow-Up'!AS311="Rushed",2,IF('DATA - Follow-Up'!AS311="Happy",3,IF('DATA - Follow-Up'!AS311="Tired",4,""))))</f>
        <v/>
      </c>
      <c r="AT311" s="178" t="str">
        <f>IF('DATA - Follow-Up'!AT311="less driving",1,IF('DATA - Follow-Up'!AT311="less driving (e.g. more carpooling, walking, cycling, taking public transit, etc.)",1,IF('DATA - Follow-Up'!AT311="not changed",2,IF('DATA - Follow-Up'!AT311="no changed",2,IF('DATA - Follow-Up'!AT311="more driving",3, "")))))</f>
        <v/>
      </c>
      <c r="AU311" s="275"/>
      <c r="AV311" s="275"/>
      <c r="AW311" s="275"/>
      <c r="AX311" s="275"/>
      <c r="AY311" s="275"/>
      <c r="AZ311" s="178" t="str">
        <f>IF('DATA - Follow-Up'!AZ311="less driving",1,IF('DATA - Follow-Up'!AZ311="less driving (e.g. more carpooling, walking, cycling, taking public transit, etc.)",1,IF('DATA - Follow-Up'!AZ311="not changed",2,IF('DATA - Follow-Up'!AZ311="more driving",3,""))))</f>
        <v/>
      </c>
      <c r="BA311" s="178"/>
      <c r="BB311" s="178"/>
      <c r="BC311" s="178"/>
      <c r="BD311" s="178"/>
      <c r="BE311" s="178"/>
      <c r="BF311" s="178" t="str">
        <f>IF('DATA - Follow-Up'!BF311="decreased",1,IF('DATA - Follow-Up'!BF311="not changed",2,IF('DATA - Follow-Up'!BF311="increased",3, "")))</f>
        <v/>
      </c>
      <c r="BG311" s="178"/>
      <c r="BH311" s="178"/>
      <c r="BI311" s="178"/>
      <c r="BJ311" s="178"/>
      <c r="BK311" s="178"/>
      <c r="BL311" s="178"/>
      <c r="BM311" s="178"/>
      <c r="BN311" s="178"/>
      <c r="BO311" s="178"/>
      <c r="BP311" s="178"/>
      <c r="BQ311" s="312" t="str">
        <f>IF('DATA - Follow-Up'!BQ311="Yes",1,IF('DATA - Follow-Up'!BQ311="No",2, ""))</f>
        <v/>
      </c>
      <c r="BR311" s="273"/>
      <c r="BS311" s="180"/>
      <c r="BT311" s="180"/>
    </row>
    <row r="312" spans="1:72" s="132" customFormat="1" ht="15" x14ac:dyDescent="0.3">
      <c r="A312" s="148"/>
      <c r="B312" s="149"/>
      <c r="C312" s="236" t="str">
        <f t="shared" si="4"/>
        <v/>
      </c>
      <c r="D312" s="178" t="str">
        <f>IF('DATA - Follow-Up'!D312="","",'DATA - Follow-Up'!D312)</f>
        <v/>
      </c>
      <c r="E312" s="178" t="str">
        <f>IF('DATA - Follow-Up'!E312="","",'DATA - Follow-Up'!E312)</f>
        <v/>
      </c>
      <c r="F312" s="178" t="str">
        <f>IF('DATA - Follow-Up'!F312="","",'DATA - Follow-Up'!F312)</f>
        <v/>
      </c>
      <c r="G312" s="178" t="str">
        <f>IF('DATA - Follow-Up'!G312="Yes",1,IF('DATA - Follow-Up'!G312="No",2,IF('DATA - Follow-Up'!G312="Not Sure",3, "")))</f>
        <v/>
      </c>
      <c r="H312" s="178" t="str">
        <f>IF('DATA - Follow-Up'!H312="","",INDEX(Codes,MATCH('DATA - Follow-Up'!H312,Modes,0)))</f>
        <v/>
      </c>
      <c r="I312" s="275"/>
      <c r="J312" s="178" t="str">
        <f>IF('DATA - Follow-Up'!J312="","",INDEX(Codes,MATCH('DATA - Follow-Up'!J312,Modes,0)))</f>
        <v/>
      </c>
      <c r="K312" s="178"/>
      <c r="L312" s="178" t="str">
        <f>IF('DATA - Follow-Up'!L312=0,"",IF('DATA - Follow-Up'!L312="","",'DATA - Follow-Up'!L312))</f>
        <v/>
      </c>
      <c r="M312" s="178" t="str">
        <f>IF('DATA - Follow-Up'!M312="Yes",1,IF('DATA - Follow-Up'!M312="No",2, ""))</f>
        <v/>
      </c>
      <c r="N312" s="178" t="str">
        <f>IF('DATA - Follow-Up'!N312="Yes",1,IF('DATA - Follow-Up'!N312="No",2,""))</f>
        <v/>
      </c>
      <c r="O312" s="178" t="str">
        <f>IF('DATA - Follow-Up'!O312="Relaxed",1,IF('DATA - Follow-Up'!O312="Rushed",2,IF('DATA - Follow-Up'!O312="Happy",3,IF('DATA - Follow-Up'!O312="Frustrated",4,IF('DATA - Follow-Up'!O312="Other (please specify)",5,IF('DATA - Follow-Up'!O312="Other",5,""))))))</f>
        <v/>
      </c>
      <c r="P312" s="178"/>
      <c r="Q312" s="178" t="str">
        <f>IF('DATA - Follow-Up'!Q312="","",'DATA - Follow-Up'!Q312)</f>
        <v/>
      </c>
      <c r="R312" s="178" t="str">
        <f>IF('DATA - Follow-Up'!R312="Boy",1,IF('DATA - Follow-Up'!R312="Girl",2, ""))</f>
        <v/>
      </c>
      <c r="S312" s="178" t="str">
        <f>IF('DATA - Follow-Up'!Q312="","", 'DATA - Follow-Up'!S312)</f>
        <v/>
      </c>
      <c r="T312" s="178" t="str">
        <f>IF('DATA - Follow-Up'!T312="Less than 0.5km",1,IF('DATA - Follow-Up'!T312="0.51 to 1.59km",2,IF('DATA - Follow-Up'!T312="1.6 to 3km",3,IF('DATA - Follow-Up'!T312="Over 3km",4,""))))</f>
        <v/>
      </c>
      <c r="U312" s="178" t="str">
        <f>IF('DATA - Follow-Up'!U312="STRONGLY AGREE",1,IF('DATA - Follow-Up'!U312="AGREE",2,IF('DATA - Follow-Up'!U312="DISAGREE",3,IF('DATA - Follow-Up'!U312="STRONGLY DISAGREE",4,""))))</f>
        <v/>
      </c>
      <c r="V312" s="178" t="str">
        <f>IF('DATA - Follow-Up'!V312="Yes",1,IF('DATA - Follow-Up'!V312="No",2,""))</f>
        <v/>
      </c>
      <c r="W312" s="178"/>
      <c r="X312" s="178"/>
      <c r="Y312" s="178"/>
      <c r="Z312" s="178"/>
      <c r="AA312" s="178"/>
      <c r="AB312" s="178"/>
      <c r="AC312" s="178"/>
      <c r="AD312" s="178"/>
      <c r="AE312" s="178"/>
      <c r="AF312" s="178"/>
      <c r="AG312" s="178"/>
      <c r="AH312" s="178"/>
      <c r="AI312" s="178"/>
      <c r="AJ312" s="178"/>
      <c r="AK312" s="178"/>
      <c r="AL312" s="178"/>
      <c r="AM312" s="178"/>
      <c r="AN312" s="178"/>
      <c r="AO312" s="178"/>
      <c r="AP312" s="178"/>
      <c r="AQ312" s="178"/>
      <c r="AR312" s="178" t="str">
        <f>IF('DATA - Follow-Up'!AR312="Relaxed",1,IF('DATA - Follow-Up'!AR312="Rushed",2,IF('DATA - Follow-Up'!AR312="Happy",3,IF('DATA - Follow-Up'!AR312="Tired",4,""))))</f>
        <v/>
      </c>
      <c r="AS312" s="178" t="str">
        <f>IF('DATA - Follow-Up'!AS312="Relaxed",1,IF('DATA - Follow-Up'!AS312="Rushed",2,IF('DATA - Follow-Up'!AS312="Happy",3,IF('DATA - Follow-Up'!AS312="Tired",4,""))))</f>
        <v/>
      </c>
      <c r="AT312" s="178" t="str">
        <f>IF('DATA - Follow-Up'!AT312="less driving",1,IF('DATA - Follow-Up'!AT312="less driving (e.g. more carpooling, walking, cycling, taking public transit, etc.)",1,IF('DATA - Follow-Up'!AT312="not changed",2,IF('DATA - Follow-Up'!AT312="no changed",2,IF('DATA - Follow-Up'!AT312="more driving",3, "")))))</f>
        <v/>
      </c>
      <c r="AU312" s="275"/>
      <c r="AV312" s="275"/>
      <c r="AW312" s="275"/>
      <c r="AX312" s="275"/>
      <c r="AY312" s="275"/>
      <c r="AZ312" s="178" t="str">
        <f>IF('DATA - Follow-Up'!AZ312="less driving",1,IF('DATA - Follow-Up'!AZ312="less driving (e.g. more carpooling, walking, cycling, taking public transit, etc.)",1,IF('DATA - Follow-Up'!AZ312="not changed",2,IF('DATA - Follow-Up'!AZ312="more driving",3,""))))</f>
        <v/>
      </c>
      <c r="BA312" s="178"/>
      <c r="BB312" s="178"/>
      <c r="BC312" s="178"/>
      <c r="BD312" s="178"/>
      <c r="BE312" s="178"/>
      <c r="BF312" s="178" t="str">
        <f>IF('DATA - Follow-Up'!BF312="decreased",1,IF('DATA - Follow-Up'!BF312="not changed",2,IF('DATA - Follow-Up'!BF312="increased",3, "")))</f>
        <v/>
      </c>
      <c r="BG312" s="178"/>
      <c r="BH312" s="178"/>
      <c r="BI312" s="178"/>
      <c r="BJ312" s="178"/>
      <c r="BK312" s="178"/>
      <c r="BL312" s="178"/>
      <c r="BM312" s="178"/>
      <c r="BN312" s="178"/>
      <c r="BO312" s="178"/>
      <c r="BP312" s="178"/>
      <c r="BQ312" s="312" t="str">
        <f>IF('DATA - Follow-Up'!BQ312="Yes",1,IF('DATA - Follow-Up'!BQ312="No",2, ""))</f>
        <v/>
      </c>
      <c r="BR312" s="273"/>
      <c r="BS312" s="180"/>
      <c r="BT312" s="180"/>
    </row>
    <row r="313" spans="1:72" s="132" customFormat="1" ht="15" x14ac:dyDescent="0.3">
      <c r="A313" s="148"/>
      <c r="B313" s="149"/>
      <c r="C313" s="236" t="str">
        <f t="shared" si="4"/>
        <v/>
      </c>
      <c r="D313" s="178" t="str">
        <f>IF('DATA - Follow-Up'!D313="","",'DATA - Follow-Up'!D313)</f>
        <v/>
      </c>
      <c r="E313" s="178" t="str">
        <f>IF('DATA - Follow-Up'!E313="","",'DATA - Follow-Up'!E313)</f>
        <v/>
      </c>
      <c r="F313" s="178" t="str">
        <f>IF('DATA - Follow-Up'!F313="","",'DATA - Follow-Up'!F313)</f>
        <v/>
      </c>
      <c r="G313" s="178" t="str">
        <f>IF('DATA - Follow-Up'!G313="Yes",1,IF('DATA - Follow-Up'!G313="No",2,IF('DATA - Follow-Up'!G313="Not Sure",3, "")))</f>
        <v/>
      </c>
      <c r="H313" s="178" t="str">
        <f>IF('DATA - Follow-Up'!H313="","",INDEX(Codes,MATCH('DATA - Follow-Up'!H313,Modes,0)))</f>
        <v/>
      </c>
      <c r="I313" s="275"/>
      <c r="J313" s="178" t="str">
        <f>IF('DATA - Follow-Up'!J313="","",INDEX(Codes,MATCH('DATA - Follow-Up'!J313,Modes,0)))</f>
        <v/>
      </c>
      <c r="K313" s="178"/>
      <c r="L313" s="178" t="str">
        <f>IF('DATA - Follow-Up'!L313=0,"",IF('DATA - Follow-Up'!L313="","",'DATA - Follow-Up'!L313))</f>
        <v/>
      </c>
      <c r="M313" s="178" t="str">
        <f>IF('DATA - Follow-Up'!M313="Yes",1,IF('DATA - Follow-Up'!M313="No",2, ""))</f>
        <v/>
      </c>
      <c r="N313" s="178" t="str">
        <f>IF('DATA - Follow-Up'!N313="Yes",1,IF('DATA - Follow-Up'!N313="No",2,""))</f>
        <v/>
      </c>
      <c r="O313" s="178" t="str">
        <f>IF('DATA - Follow-Up'!O313="Relaxed",1,IF('DATA - Follow-Up'!O313="Rushed",2,IF('DATA - Follow-Up'!O313="Happy",3,IF('DATA - Follow-Up'!O313="Frustrated",4,IF('DATA - Follow-Up'!O313="Other (please specify)",5,IF('DATA - Follow-Up'!O313="Other",5,""))))))</f>
        <v/>
      </c>
      <c r="P313" s="178"/>
      <c r="Q313" s="178" t="str">
        <f>IF('DATA - Follow-Up'!Q313="","",'DATA - Follow-Up'!Q313)</f>
        <v/>
      </c>
      <c r="R313" s="178" t="str">
        <f>IF('DATA - Follow-Up'!R313="Boy",1,IF('DATA - Follow-Up'!R313="Girl",2, ""))</f>
        <v/>
      </c>
      <c r="S313" s="178" t="str">
        <f>IF('DATA - Follow-Up'!Q313="","", 'DATA - Follow-Up'!S313)</f>
        <v/>
      </c>
      <c r="T313" s="178" t="str">
        <f>IF('DATA - Follow-Up'!T313="Less than 0.5km",1,IF('DATA - Follow-Up'!T313="0.51 to 1.59km",2,IF('DATA - Follow-Up'!T313="1.6 to 3km",3,IF('DATA - Follow-Up'!T313="Over 3km",4,""))))</f>
        <v/>
      </c>
      <c r="U313" s="178" t="str">
        <f>IF('DATA - Follow-Up'!U313="STRONGLY AGREE",1,IF('DATA - Follow-Up'!U313="AGREE",2,IF('DATA - Follow-Up'!U313="DISAGREE",3,IF('DATA - Follow-Up'!U313="STRONGLY DISAGREE",4,""))))</f>
        <v/>
      </c>
      <c r="V313" s="178" t="str">
        <f>IF('DATA - Follow-Up'!V313="Yes",1,IF('DATA - Follow-Up'!V313="No",2,""))</f>
        <v/>
      </c>
      <c r="W313" s="178"/>
      <c r="X313" s="178"/>
      <c r="Y313" s="178"/>
      <c r="Z313" s="178"/>
      <c r="AA313" s="178"/>
      <c r="AB313" s="178"/>
      <c r="AC313" s="178"/>
      <c r="AD313" s="178"/>
      <c r="AE313" s="178"/>
      <c r="AF313" s="178"/>
      <c r="AG313" s="178"/>
      <c r="AH313" s="178"/>
      <c r="AI313" s="178"/>
      <c r="AJ313" s="178"/>
      <c r="AK313" s="178"/>
      <c r="AL313" s="178"/>
      <c r="AM313" s="178"/>
      <c r="AN313" s="178"/>
      <c r="AO313" s="178"/>
      <c r="AP313" s="178"/>
      <c r="AQ313" s="178"/>
      <c r="AR313" s="178" t="str">
        <f>IF('DATA - Follow-Up'!AR313="Relaxed",1,IF('DATA - Follow-Up'!AR313="Rushed",2,IF('DATA - Follow-Up'!AR313="Happy",3,IF('DATA - Follow-Up'!AR313="Tired",4,""))))</f>
        <v/>
      </c>
      <c r="AS313" s="178" t="str">
        <f>IF('DATA - Follow-Up'!AS313="Relaxed",1,IF('DATA - Follow-Up'!AS313="Rushed",2,IF('DATA - Follow-Up'!AS313="Happy",3,IF('DATA - Follow-Up'!AS313="Tired",4,""))))</f>
        <v/>
      </c>
      <c r="AT313" s="178" t="str">
        <f>IF('DATA - Follow-Up'!AT313="less driving",1,IF('DATA - Follow-Up'!AT313="less driving (e.g. more carpooling, walking, cycling, taking public transit, etc.)",1,IF('DATA - Follow-Up'!AT313="not changed",2,IF('DATA - Follow-Up'!AT313="no changed",2,IF('DATA - Follow-Up'!AT313="more driving",3, "")))))</f>
        <v/>
      </c>
      <c r="AU313" s="275"/>
      <c r="AV313" s="275"/>
      <c r="AW313" s="275"/>
      <c r="AX313" s="275"/>
      <c r="AY313" s="275"/>
      <c r="AZ313" s="178" t="str">
        <f>IF('DATA - Follow-Up'!AZ313="less driving",1,IF('DATA - Follow-Up'!AZ313="less driving (e.g. more carpooling, walking, cycling, taking public transit, etc.)",1,IF('DATA - Follow-Up'!AZ313="not changed",2,IF('DATA - Follow-Up'!AZ313="more driving",3,""))))</f>
        <v/>
      </c>
      <c r="BA313" s="178"/>
      <c r="BB313" s="178"/>
      <c r="BC313" s="178"/>
      <c r="BD313" s="178"/>
      <c r="BE313" s="178"/>
      <c r="BF313" s="178" t="str">
        <f>IF('DATA - Follow-Up'!BF313="decreased",1,IF('DATA - Follow-Up'!BF313="not changed",2,IF('DATA - Follow-Up'!BF313="increased",3, "")))</f>
        <v/>
      </c>
      <c r="BG313" s="178"/>
      <c r="BH313" s="178"/>
      <c r="BI313" s="178"/>
      <c r="BJ313" s="178"/>
      <c r="BK313" s="178"/>
      <c r="BL313" s="178"/>
      <c r="BM313" s="178"/>
      <c r="BN313" s="178"/>
      <c r="BO313" s="178"/>
      <c r="BP313" s="178"/>
      <c r="BQ313" s="312" t="str">
        <f>IF('DATA - Follow-Up'!BQ313="Yes",1,IF('DATA - Follow-Up'!BQ313="No",2, ""))</f>
        <v/>
      </c>
      <c r="BR313" s="273"/>
      <c r="BS313" s="180"/>
      <c r="BT313" s="180"/>
    </row>
    <row r="314" spans="1:72" s="132" customFormat="1" ht="15" x14ac:dyDescent="0.3">
      <c r="A314" s="148"/>
      <c r="B314" s="149"/>
      <c r="C314" s="236" t="str">
        <f t="shared" si="4"/>
        <v/>
      </c>
      <c r="D314" s="178" t="str">
        <f>IF('DATA - Follow-Up'!D314="","",'DATA - Follow-Up'!D314)</f>
        <v/>
      </c>
      <c r="E314" s="178" t="str">
        <f>IF('DATA - Follow-Up'!E314="","",'DATA - Follow-Up'!E314)</f>
        <v/>
      </c>
      <c r="F314" s="178" t="str">
        <f>IF('DATA - Follow-Up'!F314="","",'DATA - Follow-Up'!F314)</f>
        <v/>
      </c>
      <c r="G314" s="178" t="str">
        <f>IF('DATA - Follow-Up'!G314="Yes",1,IF('DATA - Follow-Up'!G314="No",2,IF('DATA - Follow-Up'!G314="Not Sure",3, "")))</f>
        <v/>
      </c>
      <c r="H314" s="178" t="str">
        <f>IF('DATA - Follow-Up'!H314="","",INDEX(Codes,MATCH('DATA - Follow-Up'!H314,Modes,0)))</f>
        <v/>
      </c>
      <c r="I314" s="275"/>
      <c r="J314" s="178" t="str">
        <f>IF('DATA - Follow-Up'!J314="","",INDEX(Codes,MATCH('DATA - Follow-Up'!J314,Modes,0)))</f>
        <v/>
      </c>
      <c r="K314" s="178"/>
      <c r="L314" s="178" t="str">
        <f>IF('DATA - Follow-Up'!L314=0,"",IF('DATA - Follow-Up'!L314="","",'DATA - Follow-Up'!L314))</f>
        <v/>
      </c>
      <c r="M314" s="178" t="str">
        <f>IF('DATA - Follow-Up'!M314="Yes",1,IF('DATA - Follow-Up'!M314="No",2, ""))</f>
        <v/>
      </c>
      <c r="N314" s="178" t="str">
        <f>IF('DATA - Follow-Up'!N314="Yes",1,IF('DATA - Follow-Up'!N314="No",2,""))</f>
        <v/>
      </c>
      <c r="O314" s="178" t="str">
        <f>IF('DATA - Follow-Up'!O314="Relaxed",1,IF('DATA - Follow-Up'!O314="Rushed",2,IF('DATA - Follow-Up'!O314="Happy",3,IF('DATA - Follow-Up'!O314="Frustrated",4,IF('DATA - Follow-Up'!O314="Other (please specify)",5,IF('DATA - Follow-Up'!O314="Other",5,""))))))</f>
        <v/>
      </c>
      <c r="P314" s="178"/>
      <c r="Q314" s="178" t="str">
        <f>IF('DATA - Follow-Up'!Q314="","",'DATA - Follow-Up'!Q314)</f>
        <v/>
      </c>
      <c r="R314" s="178" t="str">
        <f>IF('DATA - Follow-Up'!R314="Boy",1,IF('DATA - Follow-Up'!R314="Girl",2, ""))</f>
        <v/>
      </c>
      <c r="S314" s="178" t="str">
        <f>IF('DATA - Follow-Up'!Q314="","", 'DATA - Follow-Up'!S314)</f>
        <v/>
      </c>
      <c r="T314" s="178" t="str">
        <f>IF('DATA - Follow-Up'!T314="Less than 0.5km",1,IF('DATA - Follow-Up'!T314="0.51 to 1.59km",2,IF('DATA - Follow-Up'!T314="1.6 to 3km",3,IF('DATA - Follow-Up'!T314="Over 3km",4,""))))</f>
        <v/>
      </c>
      <c r="U314" s="178" t="str">
        <f>IF('DATA - Follow-Up'!U314="STRONGLY AGREE",1,IF('DATA - Follow-Up'!U314="AGREE",2,IF('DATA - Follow-Up'!U314="DISAGREE",3,IF('DATA - Follow-Up'!U314="STRONGLY DISAGREE",4,""))))</f>
        <v/>
      </c>
      <c r="V314" s="178" t="str">
        <f>IF('DATA - Follow-Up'!V314="Yes",1,IF('DATA - Follow-Up'!V314="No",2,""))</f>
        <v/>
      </c>
      <c r="W314" s="178"/>
      <c r="X314" s="178"/>
      <c r="Y314" s="178"/>
      <c r="Z314" s="178"/>
      <c r="AA314" s="178"/>
      <c r="AB314" s="178"/>
      <c r="AC314" s="178"/>
      <c r="AD314" s="178"/>
      <c r="AE314" s="178"/>
      <c r="AF314" s="178"/>
      <c r="AG314" s="178"/>
      <c r="AH314" s="178"/>
      <c r="AI314" s="178"/>
      <c r="AJ314" s="178"/>
      <c r="AK314" s="178"/>
      <c r="AL314" s="178"/>
      <c r="AM314" s="178"/>
      <c r="AN314" s="178"/>
      <c r="AO314" s="178"/>
      <c r="AP314" s="178"/>
      <c r="AQ314" s="178"/>
      <c r="AR314" s="178" t="str">
        <f>IF('DATA - Follow-Up'!AR314="Relaxed",1,IF('DATA - Follow-Up'!AR314="Rushed",2,IF('DATA - Follow-Up'!AR314="Happy",3,IF('DATA - Follow-Up'!AR314="Tired",4,""))))</f>
        <v/>
      </c>
      <c r="AS314" s="178" t="str">
        <f>IF('DATA - Follow-Up'!AS314="Relaxed",1,IF('DATA - Follow-Up'!AS314="Rushed",2,IF('DATA - Follow-Up'!AS314="Happy",3,IF('DATA - Follow-Up'!AS314="Tired",4,""))))</f>
        <v/>
      </c>
      <c r="AT314" s="178" t="str">
        <f>IF('DATA - Follow-Up'!AT314="less driving",1,IF('DATA - Follow-Up'!AT314="less driving (e.g. more carpooling, walking, cycling, taking public transit, etc.)",1,IF('DATA - Follow-Up'!AT314="not changed",2,IF('DATA - Follow-Up'!AT314="no changed",2,IF('DATA - Follow-Up'!AT314="more driving",3, "")))))</f>
        <v/>
      </c>
      <c r="AU314" s="275"/>
      <c r="AV314" s="275"/>
      <c r="AW314" s="275"/>
      <c r="AX314" s="275"/>
      <c r="AY314" s="275"/>
      <c r="AZ314" s="178" t="str">
        <f>IF('DATA - Follow-Up'!AZ314="less driving",1,IF('DATA - Follow-Up'!AZ314="less driving (e.g. more carpooling, walking, cycling, taking public transit, etc.)",1,IF('DATA - Follow-Up'!AZ314="not changed",2,IF('DATA - Follow-Up'!AZ314="more driving",3,""))))</f>
        <v/>
      </c>
      <c r="BA314" s="178"/>
      <c r="BB314" s="178"/>
      <c r="BC314" s="178"/>
      <c r="BD314" s="178"/>
      <c r="BE314" s="178"/>
      <c r="BF314" s="178" t="str">
        <f>IF('DATA - Follow-Up'!BF314="decreased",1,IF('DATA - Follow-Up'!BF314="not changed",2,IF('DATA - Follow-Up'!BF314="increased",3, "")))</f>
        <v/>
      </c>
      <c r="BG314" s="178"/>
      <c r="BH314" s="178"/>
      <c r="BI314" s="178"/>
      <c r="BJ314" s="178"/>
      <c r="BK314" s="178"/>
      <c r="BL314" s="178"/>
      <c r="BM314" s="178"/>
      <c r="BN314" s="178"/>
      <c r="BO314" s="178"/>
      <c r="BP314" s="178"/>
      <c r="BQ314" s="312" t="str">
        <f>IF('DATA - Follow-Up'!BQ314="Yes",1,IF('DATA - Follow-Up'!BQ314="No",2, ""))</f>
        <v/>
      </c>
      <c r="BR314" s="273"/>
      <c r="BS314" s="180"/>
      <c r="BT314" s="180"/>
    </row>
    <row r="315" spans="1:72" s="132" customFormat="1" ht="15" x14ac:dyDescent="0.3">
      <c r="A315" s="148"/>
      <c r="B315" s="149"/>
      <c r="C315" s="236" t="str">
        <f t="shared" si="4"/>
        <v/>
      </c>
      <c r="D315" s="178" t="str">
        <f>IF('DATA - Follow-Up'!D315="","",'DATA - Follow-Up'!D315)</f>
        <v/>
      </c>
      <c r="E315" s="178" t="str">
        <f>IF('DATA - Follow-Up'!E315="","",'DATA - Follow-Up'!E315)</f>
        <v/>
      </c>
      <c r="F315" s="178" t="str">
        <f>IF('DATA - Follow-Up'!F315="","",'DATA - Follow-Up'!F315)</f>
        <v/>
      </c>
      <c r="G315" s="178" t="str">
        <f>IF('DATA - Follow-Up'!G315="Yes",1,IF('DATA - Follow-Up'!G315="No",2,IF('DATA - Follow-Up'!G315="Not Sure",3, "")))</f>
        <v/>
      </c>
      <c r="H315" s="178" t="str">
        <f>IF('DATA - Follow-Up'!H315="","",INDEX(Codes,MATCH('DATA - Follow-Up'!H315,Modes,0)))</f>
        <v/>
      </c>
      <c r="I315" s="275"/>
      <c r="J315" s="178" t="str">
        <f>IF('DATA - Follow-Up'!J315="","",INDEX(Codes,MATCH('DATA - Follow-Up'!J315,Modes,0)))</f>
        <v/>
      </c>
      <c r="K315" s="178"/>
      <c r="L315" s="178" t="str">
        <f>IF('DATA - Follow-Up'!L315=0,"",IF('DATA - Follow-Up'!L315="","",'DATA - Follow-Up'!L315))</f>
        <v/>
      </c>
      <c r="M315" s="178" t="str">
        <f>IF('DATA - Follow-Up'!M315="Yes",1,IF('DATA - Follow-Up'!M315="No",2, ""))</f>
        <v/>
      </c>
      <c r="N315" s="178" t="str">
        <f>IF('DATA - Follow-Up'!N315="Yes",1,IF('DATA - Follow-Up'!N315="No",2,""))</f>
        <v/>
      </c>
      <c r="O315" s="178" t="str">
        <f>IF('DATA - Follow-Up'!O315="Relaxed",1,IF('DATA - Follow-Up'!O315="Rushed",2,IF('DATA - Follow-Up'!O315="Happy",3,IF('DATA - Follow-Up'!O315="Frustrated",4,IF('DATA - Follow-Up'!O315="Other (please specify)",5,IF('DATA - Follow-Up'!O315="Other",5,""))))))</f>
        <v/>
      </c>
      <c r="P315" s="178"/>
      <c r="Q315" s="178" t="str">
        <f>IF('DATA - Follow-Up'!Q315="","",'DATA - Follow-Up'!Q315)</f>
        <v/>
      </c>
      <c r="R315" s="178" t="str">
        <f>IF('DATA - Follow-Up'!R315="Boy",1,IF('DATA - Follow-Up'!R315="Girl",2, ""))</f>
        <v/>
      </c>
      <c r="S315" s="178" t="str">
        <f>IF('DATA - Follow-Up'!Q315="","", 'DATA - Follow-Up'!S315)</f>
        <v/>
      </c>
      <c r="T315" s="178" t="str">
        <f>IF('DATA - Follow-Up'!T315="Less than 0.5km",1,IF('DATA - Follow-Up'!T315="0.51 to 1.59km",2,IF('DATA - Follow-Up'!T315="1.6 to 3km",3,IF('DATA - Follow-Up'!T315="Over 3km",4,""))))</f>
        <v/>
      </c>
      <c r="U315" s="178" t="str">
        <f>IF('DATA - Follow-Up'!U315="STRONGLY AGREE",1,IF('DATA - Follow-Up'!U315="AGREE",2,IF('DATA - Follow-Up'!U315="DISAGREE",3,IF('DATA - Follow-Up'!U315="STRONGLY DISAGREE",4,""))))</f>
        <v/>
      </c>
      <c r="V315" s="178" t="str">
        <f>IF('DATA - Follow-Up'!V315="Yes",1,IF('DATA - Follow-Up'!V315="No",2,""))</f>
        <v/>
      </c>
      <c r="W315" s="178"/>
      <c r="X315" s="178"/>
      <c r="Y315" s="178"/>
      <c r="Z315" s="178"/>
      <c r="AA315" s="178"/>
      <c r="AB315" s="178"/>
      <c r="AC315" s="178"/>
      <c r="AD315" s="178"/>
      <c r="AE315" s="178"/>
      <c r="AF315" s="178"/>
      <c r="AG315" s="178"/>
      <c r="AH315" s="178"/>
      <c r="AI315" s="178"/>
      <c r="AJ315" s="178"/>
      <c r="AK315" s="178"/>
      <c r="AL315" s="178"/>
      <c r="AM315" s="178"/>
      <c r="AN315" s="178"/>
      <c r="AO315" s="178"/>
      <c r="AP315" s="178"/>
      <c r="AQ315" s="178"/>
      <c r="AR315" s="178" t="str">
        <f>IF('DATA - Follow-Up'!AR315="Relaxed",1,IF('DATA - Follow-Up'!AR315="Rushed",2,IF('DATA - Follow-Up'!AR315="Happy",3,IF('DATA - Follow-Up'!AR315="Tired",4,""))))</f>
        <v/>
      </c>
      <c r="AS315" s="178" t="str">
        <f>IF('DATA - Follow-Up'!AS315="Relaxed",1,IF('DATA - Follow-Up'!AS315="Rushed",2,IF('DATA - Follow-Up'!AS315="Happy",3,IF('DATA - Follow-Up'!AS315="Tired",4,""))))</f>
        <v/>
      </c>
      <c r="AT315" s="178" t="str">
        <f>IF('DATA - Follow-Up'!AT315="less driving",1,IF('DATA - Follow-Up'!AT315="less driving (e.g. more carpooling, walking, cycling, taking public transit, etc.)",1,IF('DATA - Follow-Up'!AT315="not changed",2,IF('DATA - Follow-Up'!AT315="no changed",2,IF('DATA - Follow-Up'!AT315="more driving",3, "")))))</f>
        <v/>
      </c>
      <c r="AU315" s="275"/>
      <c r="AV315" s="275"/>
      <c r="AW315" s="275"/>
      <c r="AX315" s="275"/>
      <c r="AY315" s="275"/>
      <c r="AZ315" s="178" t="str">
        <f>IF('DATA - Follow-Up'!AZ315="less driving",1,IF('DATA - Follow-Up'!AZ315="less driving (e.g. more carpooling, walking, cycling, taking public transit, etc.)",1,IF('DATA - Follow-Up'!AZ315="not changed",2,IF('DATA - Follow-Up'!AZ315="more driving",3,""))))</f>
        <v/>
      </c>
      <c r="BA315" s="178"/>
      <c r="BB315" s="178"/>
      <c r="BC315" s="178"/>
      <c r="BD315" s="178"/>
      <c r="BE315" s="178"/>
      <c r="BF315" s="178" t="str">
        <f>IF('DATA - Follow-Up'!BF315="decreased",1,IF('DATA - Follow-Up'!BF315="not changed",2,IF('DATA - Follow-Up'!BF315="increased",3, "")))</f>
        <v/>
      </c>
      <c r="BG315" s="178"/>
      <c r="BH315" s="178"/>
      <c r="BI315" s="178"/>
      <c r="BJ315" s="178"/>
      <c r="BK315" s="178"/>
      <c r="BL315" s="178"/>
      <c r="BM315" s="178"/>
      <c r="BN315" s="178"/>
      <c r="BO315" s="178"/>
      <c r="BP315" s="178"/>
      <c r="BQ315" s="312" t="str">
        <f>IF('DATA - Follow-Up'!BQ315="Yes",1,IF('DATA - Follow-Up'!BQ315="No",2, ""))</f>
        <v/>
      </c>
      <c r="BR315" s="273"/>
      <c r="BS315" s="180"/>
      <c r="BT315" s="180"/>
    </row>
    <row r="316" spans="1:72" s="132" customFormat="1" ht="15" x14ac:dyDescent="0.3">
      <c r="A316" s="148"/>
      <c r="B316" s="149"/>
      <c r="C316" s="236" t="str">
        <f t="shared" si="4"/>
        <v/>
      </c>
      <c r="D316" s="178" t="str">
        <f>IF('DATA - Follow-Up'!D316="","",'DATA - Follow-Up'!D316)</f>
        <v/>
      </c>
      <c r="E316" s="178" t="str">
        <f>IF('DATA - Follow-Up'!E316="","",'DATA - Follow-Up'!E316)</f>
        <v/>
      </c>
      <c r="F316" s="178" t="str">
        <f>IF('DATA - Follow-Up'!F316="","",'DATA - Follow-Up'!F316)</f>
        <v/>
      </c>
      <c r="G316" s="178" t="str">
        <f>IF('DATA - Follow-Up'!G316="Yes",1,IF('DATA - Follow-Up'!G316="No",2,IF('DATA - Follow-Up'!G316="Not Sure",3, "")))</f>
        <v/>
      </c>
      <c r="H316" s="178" t="str">
        <f>IF('DATA - Follow-Up'!H316="","",INDEX(Codes,MATCH('DATA - Follow-Up'!H316,Modes,0)))</f>
        <v/>
      </c>
      <c r="I316" s="275"/>
      <c r="J316" s="178" t="str">
        <f>IF('DATA - Follow-Up'!J316="","",INDEX(Codes,MATCH('DATA - Follow-Up'!J316,Modes,0)))</f>
        <v/>
      </c>
      <c r="K316" s="178"/>
      <c r="L316" s="178" t="str">
        <f>IF('DATA - Follow-Up'!L316=0,"",IF('DATA - Follow-Up'!L316="","",'DATA - Follow-Up'!L316))</f>
        <v/>
      </c>
      <c r="M316" s="178" t="str">
        <f>IF('DATA - Follow-Up'!M316="Yes",1,IF('DATA - Follow-Up'!M316="No",2, ""))</f>
        <v/>
      </c>
      <c r="N316" s="178" t="str">
        <f>IF('DATA - Follow-Up'!N316="Yes",1,IF('DATA - Follow-Up'!N316="No",2,""))</f>
        <v/>
      </c>
      <c r="O316" s="178" t="str">
        <f>IF('DATA - Follow-Up'!O316="Relaxed",1,IF('DATA - Follow-Up'!O316="Rushed",2,IF('DATA - Follow-Up'!O316="Happy",3,IF('DATA - Follow-Up'!O316="Frustrated",4,IF('DATA - Follow-Up'!O316="Other (please specify)",5,IF('DATA - Follow-Up'!O316="Other",5,""))))))</f>
        <v/>
      </c>
      <c r="P316" s="178"/>
      <c r="Q316" s="178" t="str">
        <f>IF('DATA - Follow-Up'!Q316="","",'DATA - Follow-Up'!Q316)</f>
        <v/>
      </c>
      <c r="R316" s="178" t="str">
        <f>IF('DATA - Follow-Up'!R316="Boy",1,IF('DATA - Follow-Up'!R316="Girl",2, ""))</f>
        <v/>
      </c>
      <c r="S316" s="178" t="str">
        <f>IF('DATA - Follow-Up'!Q316="","", 'DATA - Follow-Up'!S316)</f>
        <v/>
      </c>
      <c r="T316" s="178" t="str">
        <f>IF('DATA - Follow-Up'!T316="Less than 0.5km",1,IF('DATA - Follow-Up'!T316="0.51 to 1.59km",2,IF('DATA - Follow-Up'!T316="1.6 to 3km",3,IF('DATA - Follow-Up'!T316="Over 3km",4,""))))</f>
        <v/>
      </c>
      <c r="U316" s="178" t="str">
        <f>IF('DATA - Follow-Up'!U316="STRONGLY AGREE",1,IF('DATA - Follow-Up'!U316="AGREE",2,IF('DATA - Follow-Up'!U316="DISAGREE",3,IF('DATA - Follow-Up'!U316="STRONGLY DISAGREE",4,""))))</f>
        <v/>
      </c>
      <c r="V316" s="178" t="str">
        <f>IF('DATA - Follow-Up'!V316="Yes",1,IF('DATA - Follow-Up'!V316="No",2,""))</f>
        <v/>
      </c>
      <c r="W316" s="178"/>
      <c r="X316" s="178"/>
      <c r="Y316" s="178"/>
      <c r="Z316" s="178"/>
      <c r="AA316" s="178"/>
      <c r="AB316" s="178"/>
      <c r="AC316" s="178"/>
      <c r="AD316" s="178"/>
      <c r="AE316" s="178"/>
      <c r="AF316" s="178"/>
      <c r="AG316" s="178"/>
      <c r="AH316" s="178"/>
      <c r="AI316" s="178"/>
      <c r="AJ316" s="178"/>
      <c r="AK316" s="178"/>
      <c r="AL316" s="178"/>
      <c r="AM316" s="178"/>
      <c r="AN316" s="178"/>
      <c r="AO316" s="178"/>
      <c r="AP316" s="178"/>
      <c r="AQ316" s="178"/>
      <c r="AR316" s="178" t="str">
        <f>IF('DATA - Follow-Up'!AR316="Relaxed",1,IF('DATA - Follow-Up'!AR316="Rushed",2,IF('DATA - Follow-Up'!AR316="Happy",3,IF('DATA - Follow-Up'!AR316="Tired",4,""))))</f>
        <v/>
      </c>
      <c r="AS316" s="178" t="str">
        <f>IF('DATA - Follow-Up'!AS316="Relaxed",1,IF('DATA - Follow-Up'!AS316="Rushed",2,IF('DATA - Follow-Up'!AS316="Happy",3,IF('DATA - Follow-Up'!AS316="Tired",4,""))))</f>
        <v/>
      </c>
      <c r="AT316" s="178" t="str">
        <f>IF('DATA - Follow-Up'!AT316="less driving",1,IF('DATA - Follow-Up'!AT316="less driving (e.g. more carpooling, walking, cycling, taking public transit, etc.)",1,IF('DATA - Follow-Up'!AT316="not changed",2,IF('DATA - Follow-Up'!AT316="no changed",2,IF('DATA - Follow-Up'!AT316="more driving",3, "")))))</f>
        <v/>
      </c>
      <c r="AU316" s="275"/>
      <c r="AV316" s="275"/>
      <c r="AW316" s="275"/>
      <c r="AX316" s="275"/>
      <c r="AY316" s="275"/>
      <c r="AZ316" s="178" t="str">
        <f>IF('DATA - Follow-Up'!AZ316="less driving",1,IF('DATA - Follow-Up'!AZ316="less driving (e.g. more carpooling, walking, cycling, taking public transit, etc.)",1,IF('DATA - Follow-Up'!AZ316="not changed",2,IF('DATA - Follow-Up'!AZ316="more driving",3,""))))</f>
        <v/>
      </c>
      <c r="BA316" s="178"/>
      <c r="BB316" s="178"/>
      <c r="BC316" s="178"/>
      <c r="BD316" s="178"/>
      <c r="BE316" s="178"/>
      <c r="BF316" s="178" t="str">
        <f>IF('DATA - Follow-Up'!BF316="decreased",1,IF('DATA - Follow-Up'!BF316="not changed",2,IF('DATA - Follow-Up'!BF316="increased",3, "")))</f>
        <v/>
      </c>
      <c r="BG316" s="178"/>
      <c r="BH316" s="178"/>
      <c r="BI316" s="178"/>
      <c r="BJ316" s="178"/>
      <c r="BK316" s="178"/>
      <c r="BL316" s="178"/>
      <c r="BM316" s="178"/>
      <c r="BN316" s="178"/>
      <c r="BO316" s="178"/>
      <c r="BP316" s="178"/>
      <c r="BQ316" s="312" t="str">
        <f>IF('DATA - Follow-Up'!BQ316="Yes",1,IF('DATA - Follow-Up'!BQ316="No",2, ""))</f>
        <v/>
      </c>
      <c r="BR316" s="273"/>
      <c r="BS316" s="180"/>
      <c r="BT316" s="180"/>
    </row>
    <row r="317" spans="1:72" s="132" customFormat="1" ht="15" x14ac:dyDescent="0.3">
      <c r="A317" s="148"/>
      <c r="B317" s="149"/>
      <c r="C317" s="236" t="str">
        <f t="shared" si="4"/>
        <v/>
      </c>
      <c r="D317" s="178" t="str">
        <f>IF('DATA - Follow-Up'!D317="","",'DATA - Follow-Up'!D317)</f>
        <v/>
      </c>
      <c r="E317" s="178" t="str">
        <f>IF('DATA - Follow-Up'!E317="","",'DATA - Follow-Up'!E317)</f>
        <v/>
      </c>
      <c r="F317" s="178" t="str">
        <f>IF('DATA - Follow-Up'!F317="","",'DATA - Follow-Up'!F317)</f>
        <v/>
      </c>
      <c r="G317" s="178" t="str">
        <f>IF('DATA - Follow-Up'!G317="Yes",1,IF('DATA - Follow-Up'!G317="No",2,IF('DATA - Follow-Up'!G317="Not Sure",3, "")))</f>
        <v/>
      </c>
      <c r="H317" s="178" t="str">
        <f>IF('DATA - Follow-Up'!H317="","",INDEX(Codes,MATCH('DATA - Follow-Up'!H317,Modes,0)))</f>
        <v/>
      </c>
      <c r="I317" s="275"/>
      <c r="J317" s="178" t="str">
        <f>IF('DATA - Follow-Up'!J317="","",INDEX(Codes,MATCH('DATA - Follow-Up'!J317,Modes,0)))</f>
        <v/>
      </c>
      <c r="K317" s="178"/>
      <c r="L317" s="178" t="str">
        <f>IF('DATA - Follow-Up'!L317=0,"",IF('DATA - Follow-Up'!L317="","",'DATA - Follow-Up'!L317))</f>
        <v/>
      </c>
      <c r="M317" s="178" t="str">
        <f>IF('DATA - Follow-Up'!M317="Yes",1,IF('DATA - Follow-Up'!M317="No",2, ""))</f>
        <v/>
      </c>
      <c r="N317" s="178" t="str">
        <f>IF('DATA - Follow-Up'!N317="Yes",1,IF('DATA - Follow-Up'!N317="No",2,""))</f>
        <v/>
      </c>
      <c r="O317" s="178" t="str">
        <f>IF('DATA - Follow-Up'!O317="Relaxed",1,IF('DATA - Follow-Up'!O317="Rushed",2,IF('DATA - Follow-Up'!O317="Happy",3,IF('DATA - Follow-Up'!O317="Frustrated",4,IF('DATA - Follow-Up'!O317="Other (please specify)",5,IF('DATA - Follow-Up'!O317="Other",5,""))))))</f>
        <v/>
      </c>
      <c r="P317" s="178"/>
      <c r="Q317" s="178" t="str">
        <f>IF('DATA - Follow-Up'!Q317="","",'DATA - Follow-Up'!Q317)</f>
        <v/>
      </c>
      <c r="R317" s="178" t="str">
        <f>IF('DATA - Follow-Up'!R317="Boy",1,IF('DATA - Follow-Up'!R317="Girl",2, ""))</f>
        <v/>
      </c>
      <c r="S317" s="178" t="str">
        <f>IF('DATA - Follow-Up'!Q317="","", 'DATA - Follow-Up'!S317)</f>
        <v/>
      </c>
      <c r="T317" s="178" t="str">
        <f>IF('DATA - Follow-Up'!T317="Less than 0.5km",1,IF('DATA - Follow-Up'!T317="0.51 to 1.59km",2,IF('DATA - Follow-Up'!T317="1.6 to 3km",3,IF('DATA - Follow-Up'!T317="Over 3km",4,""))))</f>
        <v/>
      </c>
      <c r="U317" s="178" t="str">
        <f>IF('DATA - Follow-Up'!U317="STRONGLY AGREE",1,IF('DATA - Follow-Up'!U317="AGREE",2,IF('DATA - Follow-Up'!U317="DISAGREE",3,IF('DATA - Follow-Up'!U317="STRONGLY DISAGREE",4,""))))</f>
        <v/>
      </c>
      <c r="V317" s="178" t="str">
        <f>IF('DATA - Follow-Up'!V317="Yes",1,IF('DATA - Follow-Up'!V317="No",2,""))</f>
        <v/>
      </c>
      <c r="W317" s="178"/>
      <c r="X317" s="178"/>
      <c r="Y317" s="178"/>
      <c r="Z317" s="178"/>
      <c r="AA317" s="178"/>
      <c r="AB317" s="178"/>
      <c r="AC317" s="178"/>
      <c r="AD317" s="178"/>
      <c r="AE317" s="178"/>
      <c r="AF317" s="178"/>
      <c r="AG317" s="178"/>
      <c r="AH317" s="178"/>
      <c r="AI317" s="178"/>
      <c r="AJ317" s="178"/>
      <c r="AK317" s="178"/>
      <c r="AL317" s="178"/>
      <c r="AM317" s="178"/>
      <c r="AN317" s="178"/>
      <c r="AO317" s="178"/>
      <c r="AP317" s="178"/>
      <c r="AQ317" s="178"/>
      <c r="AR317" s="178" t="str">
        <f>IF('DATA - Follow-Up'!AR317="Relaxed",1,IF('DATA - Follow-Up'!AR317="Rushed",2,IF('DATA - Follow-Up'!AR317="Happy",3,IF('DATA - Follow-Up'!AR317="Tired",4,""))))</f>
        <v/>
      </c>
      <c r="AS317" s="178" t="str">
        <f>IF('DATA - Follow-Up'!AS317="Relaxed",1,IF('DATA - Follow-Up'!AS317="Rushed",2,IF('DATA - Follow-Up'!AS317="Happy",3,IF('DATA - Follow-Up'!AS317="Tired",4,""))))</f>
        <v/>
      </c>
      <c r="AT317" s="178" t="str">
        <f>IF('DATA - Follow-Up'!AT317="less driving",1,IF('DATA - Follow-Up'!AT317="less driving (e.g. more carpooling, walking, cycling, taking public transit, etc.)",1,IF('DATA - Follow-Up'!AT317="not changed",2,IF('DATA - Follow-Up'!AT317="no changed",2,IF('DATA - Follow-Up'!AT317="more driving",3, "")))))</f>
        <v/>
      </c>
      <c r="AU317" s="275"/>
      <c r="AV317" s="275"/>
      <c r="AW317" s="275"/>
      <c r="AX317" s="275"/>
      <c r="AY317" s="275"/>
      <c r="AZ317" s="178" t="str">
        <f>IF('DATA - Follow-Up'!AZ317="less driving",1,IF('DATA - Follow-Up'!AZ317="less driving (e.g. more carpooling, walking, cycling, taking public transit, etc.)",1,IF('DATA - Follow-Up'!AZ317="not changed",2,IF('DATA - Follow-Up'!AZ317="more driving",3,""))))</f>
        <v/>
      </c>
      <c r="BA317" s="178"/>
      <c r="BB317" s="178"/>
      <c r="BC317" s="178"/>
      <c r="BD317" s="178"/>
      <c r="BE317" s="178"/>
      <c r="BF317" s="178" t="str">
        <f>IF('DATA - Follow-Up'!BF317="decreased",1,IF('DATA - Follow-Up'!BF317="not changed",2,IF('DATA - Follow-Up'!BF317="increased",3, "")))</f>
        <v/>
      </c>
      <c r="BG317" s="178"/>
      <c r="BH317" s="178"/>
      <c r="BI317" s="178"/>
      <c r="BJ317" s="178"/>
      <c r="BK317" s="178"/>
      <c r="BL317" s="178"/>
      <c r="BM317" s="178"/>
      <c r="BN317" s="178"/>
      <c r="BO317" s="178"/>
      <c r="BP317" s="178"/>
      <c r="BQ317" s="312" t="str">
        <f>IF('DATA - Follow-Up'!BQ317="Yes",1,IF('DATA - Follow-Up'!BQ317="No",2, ""))</f>
        <v/>
      </c>
      <c r="BR317" s="273"/>
      <c r="BS317" s="180"/>
      <c r="BT317" s="180"/>
    </row>
    <row r="318" spans="1:72" s="132" customFormat="1" ht="15" x14ac:dyDescent="0.3">
      <c r="A318" s="148"/>
      <c r="B318" s="149"/>
      <c r="C318" s="236" t="str">
        <f t="shared" si="4"/>
        <v/>
      </c>
      <c r="D318" s="178" t="str">
        <f>IF('DATA - Follow-Up'!D318="","",'DATA - Follow-Up'!D318)</f>
        <v/>
      </c>
      <c r="E318" s="178" t="str">
        <f>IF('DATA - Follow-Up'!E318="","",'DATA - Follow-Up'!E318)</f>
        <v/>
      </c>
      <c r="F318" s="178" t="str">
        <f>IF('DATA - Follow-Up'!F318="","",'DATA - Follow-Up'!F318)</f>
        <v/>
      </c>
      <c r="G318" s="178" t="str">
        <f>IF('DATA - Follow-Up'!G318="Yes",1,IF('DATA - Follow-Up'!G318="No",2,IF('DATA - Follow-Up'!G318="Not Sure",3, "")))</f>
        <v/>
      </c>
      <c r="H318" s="178" t="str">
        <f>IF('DATA - Follow-Up'!H318="","",INDEX(Codes,MATCH('DATA - Follow-Up'!H318,Modes,0)))</f>
        <v/>
      </c>
      <c r="I318" s="275"/>
      <c r="J318" s="178" t="str">
        <f>IF('DATA - Follow-Up'!J318="","",INDEX(Codes,MATCH('DATA - Follow-Up'!J318,Modes,0)))</f>
        <v/>
      </c>
      <c r="K318" s="178"/>
      <c r="L318" s="178" t="str">
        <f>IF('DATA - Follow-Up'!L318=0,"",IF('DATA - Follow-Up'!L318="","",'DATA - Follow-Up'!L318))</f>
        <v/>
      </c>
      <c r="M318" s="178" t="str">
        <f>IF('DATA - Follow-Up'!M318="Yes",1,IF('DATA - Follow-Up'!M318="No",2, ""))</f>
        <v/>
      </c>
      <c r="N318" s="178" t="str">
        <f>IF('DATA - Follow-Up'!N318="Yes",1,IF('DATA - Follow-Up'!N318="No",2,""))</f>
        <v/>
      </c>
      <c r="O318" s="178" t="str">
        <f>IF('DATA - Follow-Up'!O318="Relaxed",1,IF('DATA - Follow-Up'!O318="Rushed",2,IF('DATA - Follow-Up'!O318="Happy",3,IF('DATA - Follow-Up'!O318="Frustrated",4,IF('DATA - Follow-Up'!O318="Other (please specify)",5,IF('DATA - Follow-Up'!O318="Other",5,""))))))</f>
        <v/>
      </c>
      <c r="P318" s="178"/>
      <c r="Q318" s="178" t="str">
        <f>IF('DATA - Follow-Up'!Q318="","",'DATA - Follow-Up'!Q318)</f>
        <v/>
      </c>
      <c r="R318" s="178" t="str">
        <f>IF('DATA - Follow-Up'!R318="Boy",1,IF('DATA - Follow-Up'!R318="Girl",2, ""))</f>
        <v/>
      </c>
      <c r="S318" s="178" t="str">
        <f>IF('DATA - Follow-Up'!Q318="","", 'DATA - Follow-Up'!S318)</f>
        <v/>
      </c>
      <c r="T318" s="178" t="str">
        <f>IF('DATA - Follow-Up'!T318="Less than 0.5km",1,IF('DATA - Follow-Up'!T318="0.51 to 1.59km",2,IF('DATA - Follow-Up'!T318="1.6 to 3km",3,IF('DATA - Follow-Up'!T318="Over 3km",4,""))))</f>
        <v/>
      </c>
      <c r="U318" s="178" t="str">
        <f>IF('DATA - Follow-Up'!U318="STRONGLY AGREE",1,IF('DATA - Follow-Up'!U318="AGREE",2,IF('DATA - Follow-Up'!U318="DISAGREE",3,IF('DATA - Follow-Up'!U318="STRONGLY DISAGREE",4,""))))</f>
        <v/>
      </c>
      <c r="V318" s="178" t="str">
        <f>IF('DATA - Follow-Up'!V318="Yes",1,IF('DATA - Follow-Up'!V318="No",2,""))</f>
        <v/>
      </c>
      <c r="W318" s="178"/>
      <c r="X318" s="178"/>
      <c r="Y318" s="178"/>
      <c r="Z318" s="178"/>
      <c r="AA318" s="178"/>
      <c r="AB318" s="178"/>
      <c r="AC318" s="178"/>
      <c r="AD318" s="178"/>
      <c r="AE318" s="178"/>
      <c r="AF318" s="178"/>
      <c r="AG318" s="178"/>
      <c r="AH318" s="178"/>
      <c r="AI318" s="178"/>
      <c r="AJ318" s="178"/>
      <c r="AK318" s="178"/>
      <c r="AL318" s="178"/>
      <c r="AM318" s="178"/>
      <c r="AN318" s="178"/>
      <c r="AO318" s="178"/>
      <c r="AP318" s="178"/>
      <c r="AQ318" s="178"/>
      <c r="AR318" s="178" t="str">
        <f>IF('DATA - Follow-Up'!AR318="Relaxed",1,IF('DATA - Follow-Up'!AR318="Rushed",2,IF('DATA - Follow-Up'!AR318="Happy",3,IF('DATA - Follow-Up'!AR318="Tired",4,""))))</f>
        <v/>
      </c>
      <c r="AS318" s="178" t="str">
        <f>IF('DATA - Follow-Up'!AS318="Relaxed",1,IF('DATA - Follow-Up'!AS318="Rushed",2,IF('DATA - Follow-Up'!AS318="Happy",3,IF('DATA - Follow-Up'!AS318="Tired",4,""))))</f>
        <v/>
      </c>
      <c r="AT318" s="178" t="str">
        <f>IF('DATA - Follow-Up'!AT318="less driving",1,IF('DATA - Follow-Up'!AT318="less driving (e.g. more carpooling, walking, cycling, taking public transit, etc.)",1,IF('DATA - Follow-Up'!AT318="not changed",2,IF('DATA - Follow-Up'!AT318="no changed",2,IF('DATA - Follow-Up'!AT318="more driving",3, "")))))</f>
        <v/>
      </c>
      <c r="AU318" s="275"/>
      <c r="AV318" s="275"/>
      <c r="AW318" s="275"/>
      <c r="AX318" s="275"/>
      <c r="AY318" s="275"/>
      <c r="AZ318" s="178" t="str">
        <f>IF('DATA - Follow-Up'!AZ318="less driving",1,IF('DATA - Follow-Up'!AZ318="less driving (e.g. more carpooling, walking, cycling, taking public transit, etc.)",1,IF('DATA - Follow-Up'!AZ318="not changed",2,IF('DATA - Follow-Up'!AZ318="more driving",3,""))))</f>
        <v/>
      </c>
      <c r="BA318" s="178"/>
      <c r="BB318" s="178"/>
      <c r="BC318" s="178"/>
      <c r="BD318" s="178"/>
      <c r="BE318" s="178"/>
      <c r="BF318" s="178" t="str">
        <f>IF('DATA - Follow-Up'!BF318="decreased",1,IF('DATA - Follow-Up'!BF318="not changed",2,IF('DATA - Follow-Up'!BF318="increased",3, "")))</f>
        <v/>
      </c>
      <c r="BG318" s="178"/>
      <c r="BH318" s="178"/>
      <c r="BI318" s="178"/>
      <c r="BJ318" s="178"/>
      <c r="BK318" s="178"/>
      <c r="BL318" s="178"/>
      <c r="BM318" s="178"/>
      <c r="BN318" s="178"/>
      <c r="BO318" s="178"/>
      <c r="BP318" s="178"/>
      <c r="BQ318" s="312" t="str">
        <f>IF('DATA - Follow-Up'!BQ318="Yes",1,IF('DATA - Follow-Up'!BQ318="No",2, ""))</f>
        <v/>
      </c>
      <c r="BR318" s="273"/>
      <c r="BS318" s="180"/>
      <c r="BT318" s="180"/>
    </row>
    <row r="319" spans="1:72" s="132" customFormat="1" ht="15" x14ac:dyDescent="0.3">
      <c r="A319" s="148"/>
      <c r="B319" s="149"/>
      <c r="C319" s="236" t="str">
        <f t="shared" si="4"/>
        <v/>
      </c>
      <c r="D319" s="178" t="str">
        <f>IF('DATA - Follow-Up'!D319="","",'DATA - Follow-Up'!D319)</f>
        <v/>
      </c>
      <c r="E319" s="178" t="str">
        <f>IF('DATA - Follow-Up'!E319="","",'DATA - Follow-Up'!E319)</f>
        <v/>
      </c>
      <c r="F319" s="178" t="str">
        <f>IF('DATA - Follow-Up'!F319="","",'DATA - Follow-Up'!F319)</f>
        <v/>
      </c>
      <c r="G319" s="178" t="str">
        <f>IF('DATA - Follow-Up'!G319="Yes",1,IF('DATA - Follow-Up'!G319="No",2,IF('DATA - Follow-Up'!G319="Not Sure",3, "")))</f>
        <v/>
      </c>
      <c r="H319" s="178" t="str">
        <f>IF('DATA - Follow-Up'!H319="","",INDEX(Codes,MATCH('DATA - Follow-Up'!H319,Modes,0)))</f>
        <v/>
      </c>
      <c r="I319" s="275"/>
      <c r="J319" s="178" t="str">
        <f>IF('DATA - Follow-Up'!J319="","",INDEX(Codes,MATCH('DATA - Follow-Up'!J319,Modes,0)))</f>
        <v/>
      </c>
      <c r="K319" s="178"/>
      <c r="L319" s="178" t="str">
        <f>IF('DATA - Follow-Up'!L319=0,"",IF('DATA - Follow-Up'!L319="","",'DATA - Follow-Up'!L319))</f>
        <v/>
      </c>
      <c r="M319" s="178" t="str">
        <f>IF('DATA - Follow-Up'!M319="Yes",1,IF('DATA - Follow-Up'!M319="No",2, ""))</f>
        <v/>
      </c>
      <c r="N319" s="178" t="str">
        <f>IF('DATA - Follow-Up'!N319="Yes",1,IF('DATA - Follow-Up'!N319="No",2,""))</f>
        <v/>
      </c>
      <c r="O319" s="178" t="str">
        <f>IF('DATA - Follow-Up'!O319="Relaxed",1,IF('DATA - Follow-Up'!O319="Rushed",2,IF('DATA - Follow-Up'!O319="Happy",3,IF('DATA - Follow-Up'!O319="Frustrated",4,IF('DATA - Follow-Up'!O319="Other (please specify)",5,IF('DATA - Follow-Up'!O319="Other",5,""))))))</f>
        <v/>
      </c>
      <c r="P319" s="178"/>
      <c r="Q319" s="178" t="str">
        <f>IF('DATA - Follow-Up'!Q319="","",'DATA - Follow-Up'!Q319)</f>
        <v/>
      </c>
      <c r="R319" s="178" t="str">
        <f>IF('DATA - Follow-Up'!R319="Boy",1,IF('DATA - Follow-Up'!R319="Girl",2, ""))</f>
        <v/>
      </c>
      <c r="S319" s="178" t="str">
        <f>IF('DATA - Follow-Up'!Q319="","", 'DATA - Follow-Up'!S319)</f>
        <v/>
      </c>
      <c r="T319" s="178" t="str">
        <f>IF('DATA - Follow-Up'!T319="Less than 0.5km",1,IF('DATA - Follow-Up'!T319="0.51 to 1.59km",2,IF('DATA - Follow-Up'!T319="1.6 to 3km",3,IF('DATA - Follow-Up'!T319="Over 3km",4,""))))</f>
        <v/>
      </c>
      <c r="U319" s="178" t="str">
        <f>IF('DATA - Follow-Up'!U319="STRONGLY AGREE",1,IF('DATA - Follow-Up'!U319="AGREE",2,IF('DATA - Follow-Up'!U319="DISAGREE",3,IF('DATA - Follow-Up'!U319="STRONGLY DISAGREE",4,""))))</f>
        <v/>
      </c>
      <c r="V319" s="178" t="str">
        <f>IF('DATA - Follow-Up'!V319="Yes",1,IF('DATA - Follow-Up'!V319="No",2,""))</f>
        <v/>
      </c>
      <c r="W319" s="178"/>
      <c r="X319" s="178"/>
      <c r="Y319" s="178"/>
      <c r="Z319" s="178"/>
      <c r="AA319" s="178"/>
      <c r="AB319" s="178"/>
      <c r="AC319" s="178"/>
      <c r="AD319" s="178"/>
      <c r="AE319" s="178"/>
      <c r="AF319" s="178"/>
      <c r="AG319" s="178"/>
      <c r="AH319" s="178"/>
      <c r="AI319" s="178"/>
      <c r="AJ319" s="178"/>
      <c r="AK319" s="178"/>
      <c r="AL319" s="178"/>
      <c r="AM319" s="178"/>
      <c r="AN319" s="178"/>
      <c r="AO319" s="178"/>
      <c r="AP319" s="178"/>
      <c r="AQ319" s="178"/>
      <c r="AR319" s="178" t="str">
        <f>IF('DATA - Follow-Up'!AR319="Relaxed",1,IF('DATA - Follow-Up'!AR319="Rushed",2,IF('DATA - Follow-Up'!AR319="Happy",3,IF('DATA - Follow-Up'!AR319="Tired",4,""))))</f>
        <v/>
      </c>
      <c r="AS319" s="178" t="str">
        <f>IF('DATA - Follow-Up'!AS319="Relaxed",1,IF('DATA - Follow-Up'!AS319="Rushed",2,IF('DATA - Follow-Up'!AS319="Happy",3,IF('DATA - Follow-Up'!AS319="Tired",4,""))))</f>
        <v/>
      </c>
      <c r="AT319" s="178" t="str">
        <f>IF('DATA - Follow-Up'!AT319="less driving",1,IF('DATA - Follow-Up'!AT319="less driving (e.g. more carpooling, walking, cycling, taking public transit, etc.)",1,IF('DATA - Follow-Up'!AT319="not changed",2,IF('DATA - Follow-Up'!AT319="no changed",2,IF('DATA - Follow-Up'!AT319="more driving",3, "")))))</f>
        <v/>
      </c>
      <c r="AU319" s="275"/>
      <c r="AV319" s="275"/>
      <c r="AW319" s="275"/>
      <c r="AX319" s="275"/>
      <c r="AY319" s="275"/>
      <c r="AZ319" s="178" t="str">
        <f>IF('DATA - Follow-Up'!AZ319="less driving",1,IF('DATA - Follow-Up'!AZ319="less driving (e.g. more carpooling, walking, cycling, taking public transit, etc.)",1,IF('DATA - Follow-Up'!AZ319="not changed",2,IF('DATA - Follow-Up'!AZ319="more driving",3,""))))</f>
        <v/>
      </c>
      <c r="BA319" s="178"/>
      <c r="BB319" s="178"/>
      <c r="BC319" s="178"/>
      <c r="BD319" s="178"/>
      <c r="BE319" s="178"/>
      <c r="BF319" s="178" t="str">
        <f>IF('DATA - Follow-Up'!BF319="decreased",1,IF('DATA - Follow-Up'!BF319="not changed",2,IF('DATA - Follow-Up'!BF319="increased",3, "")))</f>
        <v/>
      </c>
      <c r="BG319" s="178"/>
      <c r="BH319" s="178"/>
      <c r="BI319" s="178"/>
      <c r="BJ319" s="178"/>
      <c r="BK319" s="178"/>
      <c r="BL319" s="178"/>
      <c r="BM319" s="178"/>
      <c r="BN319" s="178"/>
      <c r="BO319" s="178"/>
      <c r="BP319" s="178"/>
      <c r="BQ319" s="312" t="str">
        <f>IF('DATA - Follow-Up'!BQ319="Yes",1,IF('DATA - Follow-Up'!BQ319="No",2, ""))</f>
        <v/>
      </c>
      <c r="BR319" s="273"/>
      <c r="BS319" s="180"/>
      <c r="BT319" s="180"/>
    </row>
    <row r="320" spans="1:72" s="132" customFormat="1" ht="15" x14ac:dyDescent="0.3">
      <c r="A320" s="148"/>
      <c r="B320" s="149"/>
      <c r="C320" s="236" t="str">
        <f t="shared" si="4"/>
        <v/>
      </c>
      <c r="D320" s="178" t="str">
        <f>IF('DATA - Follow-Up'!D320="","",'DATA - Follow-Up'!D320)</f>
        <v/>
      </c>
      <c r="E320" s="178" t="str">
        <f>IF('DATA - Follow-Up'!E320="","",'DATA - Follow-Up'!E320)</f>
        <v/>
      </c>
      <c r="F320" s="178" t="str">
        <f>IF('DATA - Follow-Up'!F320="","",'DATA - Follow-Up'!F320)</f>
        <v/>
      </c>
      <c r="G320" s="178" t="str">
        <f>IF('DATA - Follow-Up'!G320="Yes",1,IF('DATA - Follow-Up'!G320="No",2,IF('DATA - Follow-Up'!G320="Not Sure",3, "")))</f>
        <v/>
      </c>
      <c r="H320" s="178" t="str">
        <f>IF('DATA - Follow-Up'!H320="","",INDEX(Codes,MATCH('DATA - Follow-Up'!H320,Modes,0)))</f>
        <v/>
      </c>
      <c r="I320" s="275"/>
      <c r="J320" s="178" t="str">
        <f>IF('DATA - Follow-Up'!J320="","",INDEX(Codes,MATCH('DATA - Follow-Up'!J320,Modes,0)))</f>
        <v/>
      </c>
      <c r="K320" s="178"/>
      <c r="L320" s="178" t="str">
        <f>IF('DATA - Follow-Up'!L320=0,"",IF('DATA - Follow-Up'!L320="","",'DATA - Follow-Up'!L320))</f>
        <v/>
      </c>
      <c r="M320" s="178" t="str">
        <f>IF('DATA - Follow-Up'!M320="Yes",1,IF('DATA - Follow-Up'!M320="No",2, ""))</f>
        <v/>
      </c>
      <c r="N320" s="178" t="str">
        <f>IF('DATA - Follow-Up'!N320="Yes",1,IF('DATA - Follow-Up'!N320="No",2,""))</f>
        <v/>
      </c>
      <c r="O320" s="178" t="str">
        <f>IF('DATA - Follow-Up'!O320="Relaxed",1,IF('DATA - Follow-Up'!O320="Rushed",2,IF('DATA - Follow-Up'!O320="Happy",3,IF('DATA - Follow-Up'!O320="Frustrated",4,IF('DATA - Follow-Up'!O320="Other (please specify)",5,IF('DATA - Follow-Up'!O320="Other",5,""))))))</f>
        <v/>
      </c>
      <c r="P320" s="178"/>
      <c r="Q320" s="178" t="str">
        <f>IF('DATA - Follow-Up'!Q320="","",'DATA - Follow-Up'!Q320)</f>
        <v/>
      </c>
      <c r="R320" s="178" t="str">
        <f>IF('DATA - Follow-Up'!R320="Boy",1,IF('DATA - Follow-Up'!R320="Girl",2, ""))</f>
        <v/>
      </c>
      <c r="S320" s="178" t="str">
        <f>IF('DATA - Follow-Up'!Q320="","", 'DATA - Follow-Up'!S320)</f>
        <v/>
      </c>
      <c r="T320" s="178" t="str">
        <f>IF('DATA - Follow-Up'!T320="Less than 0.5km",1,IF('DATA - Follow-Up'!T320="0.51 to 1.59km",2,IF('DATA - Follow-Up'!T320="1.6 to 3km",3,IF('DATA - Follow-Up'!T320="Over 3km",4,""))))</f>
        <v/>
      </c>
      <c r="U320" s="178" t="str">
        <f>IF('DATA - Follow-Up'!U320="STRONGLY AGREE",1,IF('DATA - Follow-Up'!U320="AGREE",2,IF('DATA - Follow-Up'!U320="DISAGREE",3,IF('DATA - Follow-Up'!U320="STRONGLY DISAGREE",4,""))))</f>
        <v/>
      </c>
      <c r="V320" s="178" t="str">
        <f>IF('DATA - Follow-Up'!V320="Yes",1,IF('DATA - Follow-Up'!V320="No",2,""))</f>
        <v/>
      </c>
      <c r="W320" s="178"/>
      <c r="X320" s="178"/>
      <c r="Y320" s="178"/>
      <c r="Z320" s="178"/>
      <c r="AA320" s="178"/>
      <c r="AB320" s="178"/>
      <c r="AC320" s="178"/>
      <c r="AD320" s="178"/>
      <c r="AE320" s="178"/>
      <c r="AF320" s="178"/>
      <c r="AG320" s="178"/>
      <c r="AH320" s="178"/>
      <c r="AI320" s="178"/>
      <c r="AJ320" s="178"/>
      <c r="AK320" s="178"/>
      <c r="AL320" s="178"/>
      <c r="AM320" s="178"/>
      <c r="AN320" s="178"/>
      <c r="AO320" s="178"/>
      <c r="AP320" s="178"/>
      <c r="AQ320" s="178"/>
      <c r="AR320" s="178" t="str">
        <f>IF('DATA - Follow-Up'!AR320="Relaxed",1,IF('DATA - Follow-Up'!AR320="Rushed",2,IF('DATA - Follow-Up'!AR320="Happy",3,IF('DATA - Follow-Up'!AR320="Tired",4,""))))</f>
        <v/>
      </c>
      <c r="AS320" s="178" t="str">
        <f>IF('DATA - Follow-Up'!AS320="Relaxed",1,IF('DATA - Follow-Up'!AS320="Rushed",2,IF('DATA - Follow-Up'!AS320="Happy",3,IF('DATA - Follow-Up'!AS320="Tired",4,""))))</f>
        <v/>
      </c>
      <c r="AT320" s="178" t="str">
        <f>IF('DATA - Follow-Up'!AT320="less driving",1,IF('DATA - Follow-Up'!AT320="less driving (e.g. more carpooling, walking, cycling, taking public transit, etc.)",1,IF('DATA - Follow-Up'!AT320="not changed",2,IF('DATA - Follow-Up'!AT320="no changed",2,IF('DATA - Follow-Up'!AT320="more driving",3, "")))))</f>
        <v/>
      </c>
      <c r="AU320" s="275"/>
      <c r="AV320" s="275"/>
      <c r="AW320" s="275"/>
      <c r="AX320" s="275"/>
      <c r="AY320" s="275"/>
      <c r="AZ320" s="178" t="str">
        <f>IF('DATA - Follow-Up'!AZ320="less driving",1,IF('DATA - Follow-Up'!AZ320="less driving (e.g. more carpooling, walking, cycling, taking public transit, etc.)",1,IF('DATA - Follow-Up'!AZ320="not changed",2,IF('DATA - Follow-Up'!AZ320="more driving",3,""))))</f>
        <v/>
      </c>
      <c r="BA320" s="178"/>
      <c r="BB320" s="178"/>
      <c r="BC320" s="178"/>
      <c r="BD320" s="178"/>
      <c r="BE320" s="178"/>
      <c r="BF320" s="178" t="str">
        <f>IF('DATA - Follow-Up'!BF320="decreased",1,IF('DATA - Follow-Up'!BF320="not changed",2,IF('DATA - Follow-Up'!BF320="increased",3, "")))</f>
        <v/>
      </c>
      <c r="BG320" s="178"/>
      <c r="BH320" s="178"/>
      <c r="BI320" s="178"/>
      <c r="BJ320" s="178"/>
      <c r="BK320" s="178"/>
      <c r="BL320" s="178"/>
      <c r="BM320" s="178"/>
      <c r="BN320" s="178"/>
      <c r="BO320" s="178"/>
      <c r="BP320" s="178"/>
      <c r="BQ320" s="312" t="str">
        <f>IF('DATA - Follow-Up'!BQ320="Yes",1,IF('DATA - Follow-Up'!BQ320="No",2, ""))</f>
        <v/>
      </c>
      <c r="BR320" s="273"/>
      <c r="BS320" s="180"/>
      <c r="BT320" s="180"/>
    </row>
    <row r="321" spans="1:72" s="132" customFormat="1" ht="15" x14ac:dyDescent="0.3">
      <c r="A321" s="148"/>
      <c r="B321" s="149"/>
      <c r="C321" s="236" t="str">
        <f t="shared" si="4"/>
        <v/>
      </c>
      <c r="D321" s="178" t="str">
        <f>IF('DATA - Follow-Up'!D321="","",'DATA - Follow-Up'!D321)</f>
        <v/>
      </c>
      <c r="E321" s="178" t="str">
        <f>IF('DATA - Follow-Up'!E321="","",'DATA - Follow-Up'!E321)</f>
        <v/>
      </c>
      <c r="F321" s="178" t="str">
        <f>IF('DATA - Follow-Up'!F321="","",'DATA - Follow-Up'!F321)</f>
        <v/>
      </c>
      <c r="G321" s="178" t="str">
        <f>IF('DATA - Follow-Up'!G321="Yes",1,IF('DATA - Follow-Up'!G321="No",2,IF('DATA - Follow-Up'!G321="Not Sure",3, "")))</f>
        <v/>
      </c>
      <c r="H321" s="178" t="str">
        <f>IF('DATA - Follow-Up'!H321="","",INDEX(Codes,MATCH('DATA - Follow-Up'!H321,Modes,0)))</f>
        <v/>
      </c>
      <c r="I321" s="275"/>
      <c r="J321" s="178" t="str">
        <f>IF('DATA - Follow-Up'!J321="","",INDEX(Codes,MATCH('DATA - Follow-Up'!J321,Modes,0)))</f>
        <v/>
      </c>
      <c r="K321" s="178"/>
      <c r="L321" s="178" t="str">
        <f>IF('DATA - Follow-Up'!L321=0,"",IF('DATA - Follow-Up'!L321="","",'DATA - Follow-Up'!L321))</f>
        <v/>
      </c>
      <c r="M321" s="178" t="str">
        <f>IF('DATA - Follow-Up'!M321="Yes",1,IF('DATA - Follow-Up'!M321="No",2, ""))</f>
        <v/>
      </c>
      <c r="N321" s="178" t="str">
        <f>IF('DATA - Follow-Up'!N321="Yes",1,IF('DATA - Follow-Up'!N321="No",2,""))</f>
        <v/>
      </c>
      <c r="O321" s="178" t="str">
        <f>IF('DATA - Follow-Up'!O321="Relaxed",1,IF('DATA - Follow-Up'!O321="Rushed",2,IF('DATA - Follow-Up'!O321="Happy",3,IF('DATA - Follow-Up'!O321="Frustrated",4,IF('DATA - Follow-Up'!O321="Other (please specify)",5,IF('DATA - Follow-Up'!O321="Other",5,""))))))</f>
        <v/>
      </c>
      <c r="P321" s="178"/>
      <c r="Q321" s="178" t="str">
        <f>IF('DATA - Follow-Up'!Q321="","",'DATA - Follow-Up'!Q321)</f>
        <v/>
      </c>
      <c r="R321" s="178" t="str">
        <f>IF('DATA - Follow-Up'!R321="Boy",1,IF('DATA - Follow-Up'!R321="Girl",2, ""))</f>
        <v/>
      </c>
      <c r="S321" s="178" t="str">
        <f>IF('DATA - Follow-Up'!Q321="","", 'DATA - Follow-Up'!S321)</f>
        <v/>
      </c>
      <c r="T321" s="178" t="str">
        <f>IF('DATA - Follow-Up'!T321="Less than 0.5km",1,IF('DATA - Follow-Up'!T321="0.51 to 1.59km",2,IF('DATA - Follow-Up'!T321="1.6 to 3km",3,IF('DATA - Follow-Up'!T321="Over 3km",4,""))))</f>
        <v/>
      </c>
      <c r="U321" s="178" t="str">
        <f>IF('DATA - Follow-Up'!U321="STRONGLY AGREE",1,IF('DATA - Follow-Up'!U321="AGREE",2,IF('DATA - Follow-Up'!U321="DISAGREE",3,IF('DATA - Follow-Up'!U321="STRONGLY DISAGREE",4,""))))</f>
        <v/>
      </c>
      <c r="V321" s="178" t="str">
        <f>IF('DATA - Follow-Up'!V321="Yes",1,IF('DATA - Follow-Up'!V321="No",2,""))</f>
        <v/>
      </c>
      <c r="W321" s="178"/>
      <c r="X321" s="178"/>
      <c r="Y321" s="178"/>
      <c r="Z321" s="178"/>
      <c r="AA321" s="178"/>
      <c r="AB321" s="178"/>
      <c r="AC321" s="178"/>
      <c r="AD321" s="178"/>
      <c r="AE321" s="178"/>
      <c r="AF321" s="178"/>
      <c r="AG321" s="178"/>
      <c r="AH321" s="178"/>
      <c r="AI321" s="178"/>
      <c r="AJ321" s="178"/>
      <c r="AK321" s="178"/>
      <c r="AL321" s="178"/>
      <c r="AM321" s="178"/>
      <c r="AN321" s="178"/>
      <c r="AO321" s="178"/>
      <c r="AP321" s="178"/>
      <c r="AQ321" s="178"/>
      <c r="AR321" s="178" t="str">
        <f>IF('DATA - Follow-Up'!AR321="Relaxed",1,IF('DATA - Follow-Up'!AR321="Rushed",2,IF('DATA - Follow-Up'!AR321="Happy",3,IF('DATA - Follow-Up'!AR321="Tired",4,""))))</f>
        <v/>
      </c>
      <c r="AS321" s="178" t="str">
        <f>IF('DATA - Follow-Up'!AS321="Relaxed",1,IF('DATA - Follow-Up'!AS321="Rushed",2,IF('DATA - Follow-Up'!AS321="Happy",3,IF('DATA - Follow-Up'!AS321="Tired",4,""))))</f>
        <v/>
      </c>
      <c r="AT321" s="178" t="str">
        <f>IF('DATA - Follow-Up'!AT321="less driving",1,IF('DATA - Follow-Up'!AT321="less driving (e.g. more carpooling, walking, cycling, taking public transit, etc.)",1,IF('DATA - Follow-Up'!AT321="not changed",2,IF('DATA - Follow-Up'!AT321="no changed",2,IF('DATA - Follow-Up'!AT321="more driving",3, "")))))</f>
        <v/>
      </c>
      <c r="AU321" s="275"/>
      <c r="AV321" s="275"/>
      <c r="AW321" s="275"/>
      <c r="AX321" s="275"/>
      <c r="AY321" s="275"/>
      <c r="AZ321" s="178" t="str">
        <f>IF('DATA - Follow-Up'!AZ321="less driving",1,IF('DATA - Follow-Up'!AZ321="less driving (e.g. more carpooling, walking, cycling, taking public transit, etc.)",1,IF('DATA - Follow-Up'!AZ321="not changed",2,IF('DATA - Follow-Up'!AZ321="more driving",3,""))))</f>
        <v/>
      </c>
      <c r="BA321" s="178"/>
      <c r="BB321" s="178"/>
      <c r="BC321" s="178"/>
      <c r="BD321" s="178"/>
      <c r="BE321" s="178"/>
      <c r="BF321" s="178" t="str">
        <f>IF('DATA - Follow-Up'!BF321="decreased",1,IF('DATA - Follow-Up'!BF321="not changed",2,IF('DATA - Follow-Up'!BF321="increased",3, "")))</f>
        <v/>
      </c>
      <c r="BG321" s="178"/>
      <c r="BH321" s="178"/>
      <c r="BI321" s="178"/>
      <c r="BJ321" s="178"/>
      <c r="BK321" s="178"/>
      <c r="BL321" s="178"/>
      <c r="BM321" s="178"/>
      <c r="BN321" s="178"/>
      <c r="BO321" s="178"/>
      <c r="BP321" s="178"/>
      <c r="BQ321" s="312" t="str">
        <f>IF('DATA - Follow-Up'!BQ321="Yes",1,IF('DATA - Follow-Up'!BQ321="No",2, ""))</f>
        <v/>
      </c>
      <c r="BR321" s="273"/>
      <c r="BS321" s="180"/>
      <c r="BT321" s="180"/>
    </row>
    <row r="322" spans="1:72" s="132" customFormat="1" ht="15" x14ac:dyDescent="0.3">
      <c r="A322" s="148"/>
      <c r="B322" s="149"/>
      <c r="C322" s="236" t="str">
        <f t="shared" si="4"/>
        <v/>
      </c>
      <c r="D322" s="178" t="str">
        <f>IF('DATA - Follow-Up'!D322="","",'DATA - Follow-Up'!D322)</f>
        <v/>
      </c>
      <c r="E322" s="178" t="str">
        <f>IF('DATA - Follow-Up'!E322="","",'DATA - Follow-Up'!E322)</f>
        <v/>
      </c>
      <c r="F322" s="178" t="str">
        <f>IF('DATA - Follow-Up'!F322="","",'DATA - Follow-Up'!F322)</f>
        <v/>
      </c>
      <c r="G322" s="178" t="str">
        <f>IF('DATA - Follow-Up'!G322="Yes",1,IF('DATA - Follow-Up'!G322="No",2,IF('DATA - Follow-Up'!G322="Not Sure",3, "")))</f>
        <v/>
      </c>
      <c r="H322" s="178" t="str">
        <f>IF('DATA - Follow-Up'!H322="","",INDEX(Codes,MATCH('DATA - Follow-Up'!H322,Modes,0)))</f>
        <v/>
      </c>
      <c r="I322" s="275"/>
      <c r="J322" s="178" t="str">
        <f>IF('DATA - Follow-Up'!J322="","",INDEX(Codes,MATCH('DATA - Follow-Up'!J322,Modes,0)))</f>
        <v/>
      </c>
      <c r="K322" s="178"/>
      <c r="L322" s="178" t="str">
        <f>IF('DATA - Follow-Up'!L322=0,"",IF('DATA - Follow-Up'!L322="","",'DATA - Follow-Up'!L322))</f>
        <v/>
      </c>
      <c r="M322" s="178" t="str">
        <f>IF('DATA - Follow-Up'!M322="Yes",1,IF('DATA - Follow-Up'!M322="No",2, ""))</f>
        <v/>
      </c>
      <c r="N322" s="178" t="str">
        <f>IF('DATA - Follow-Up'!N322="Yes",1,IF('DATA - Follow-Up'!N322="No",2,""))</f>
        <v/>
      </c>
      <c r="O322" s="178" t="str">
        <f>IF('DATA - Follow-Up'!O322="Relaxed",1,IF('DATA - Follow-Up'!O322="Rushed",2,IF('DATA - Follow-Up'!O322="Happy",3,IF('DATA - Follow-Up'!O322="Frustrated",4,IF('DATA - Follow-Up'!O322="Other (please specify)",5,IF('DATA - Follow-Up'!O322="Other",5,""))))))</f>
        <v/>
      </c>
      <c r="P322" s="178"/>
      <c r="Q322" s="178" t="str">
        <f>IF('DATA - Follow-Up'!Q322="","",'DATA - Follow-Up'!Q322)</f>
        <v/>
      </c>
      <c r="R322" s="178" t="str">
        <f>IF('DATA - Follow-Up'!R322="Boy",1,IF('DATA - Follow-Up'!R322="Girl",2, ""))</f>
        <v/>
      </c>
      <c r="S322" s="178" t="str">
        <f>IF('DATA - Follow-Up'!Q322="","", 'DATA - Follow-Up'!S322)</f>
        <v/>
      </c>
      <c r="T322" s="178" t="str">
        <f>IF('DATA - Follow-Up'!T322="Less than 0.5km",1,IF('DATA - Follow-Up'!T322="0.51 to 1.59km",2,IF('DATA - Follow-Up'!T322="1.6 to 3km",3,IF('DATA - Follow-Up'!T322="Over 3km",4,""))))</f>
        <v/>
      </c>
      <c r="U322" s="178" t="str">
        <f>IF('DATA - Follow-Up'!U322="STRONGLY AGREE",1,IF('DATA - Follow-Up'!U322="AGREE",2,IF('DATA - Follow-Up'!U322="DISAGREE",3,IF('DATA - Follow-Up'!U322="STRONGLY DISAGREE",4,""))))</f>
        <v/>
      </c>
      <c r="V322" s="178" t="str">
        <f>IF('DATA - Follow-Up'!V322="Yes",1,IF('DATA - Follow-Up'!V322="No",2,""))</f>
        <v/>
      </c>
      <c r="W322" s="178"/>
      <c r="X322" s="178"/>
      <c r="Y322" s="178"/>
      <c r="Z322" s="178"/>
      <c r="AA322" s="178"/>
      <c r="AB322" s="178"/>
      <c r="AC322" s="178"/>
      <c r="AD322" s="178"/>
      <c r="AE322" s="178"/>
      <c r="AF322" s="178"/>
      <c r="AG322" s="178"/>
      <c r="AH322" s="178"/>
      <c r="AI322" s="178"/>
      <c r="AJ322" s="178"/>
      <c r="AK322" s="178"/>
      <c r="AL322" s="178"/>
      <c r="AM322" s="178"/>
      <c r="AN322" s="178"/>
      <c r="AO322" s="178"/>
      <c r="AP322" s="178"/>
      <c r="AQ322" s="178"/>
      <c r="AR322" s="178" t="str">
        <f>IF('DATA - Follow-Up'!AR322="Relaxed",1,IF('DATA - Follow-Up'!AR322="Rushed",2,IF('DATA - Follow-Up'!AR322="Happy",3,IF('DATA - Follow-Up'!AR322="Tired",4,""))))</f>
        <v/>
      </c>
      <c r="AS322" s="178" t="str">
        <f>IF('DATA - Follow-Up'!AS322="Relaxed",1,IF('DATA - Follow-Up'!AS322="Rushed",2,IF('DATA - Follow-Up'!AS322="Happy",3,IF('DATA - Follow-Up'!AS322="Tired",4,""))))</f>
        <v/>
      </c>
      <c r="AT322" s="178" t="str">
        <f>IF('DATA - Follow-Up'!AT322="less driving",1,IF('DATA - Follow-Up'!AT322="less driving (e.g. more carpooling, walking, cycling, taking public transit, etc.)",1,IF('DATA - Follow-Up'!AT322="not changed",2,IF('DATA - Follow-Up'!AT322="no changed",2,IF('DATA - Follow-Up'!AT322="more driving",3, "")))))</f>
        <v/>
      </c>
      <c r="AU322" s="275"/>
      <c r="AV322" s="275"/>
      <c r="AW322" s="275"/>
      <c r="AX322" s="275"/>
      <c r="AY322" s="275"/>
      <c r="AZ322" s="178" t="str">
        <f>IF('DATA - Follow-Up'!AZ322="less driving",1,IF('DATA - Follow-Up'!AZ322="less driving (e.g. more carpooling, walking, cycling, taking public transit, etc.)",1,IF('DATA - Follow-Up'!AZ322="not changed",2,IF('DATA - Follow-Up'!AZ322="more driving",3,""))))</f>
        <v/>
      </c>
      <c r="BA322" s="178"/>
      <c r="BB322" s="178"/>
      <c r="BC322" s="178"/>
      <c r="BD322" s="178"/>
      <c r="BE322" s="178"/>
      <c r="BF322" s="178" t="str">
        <f>IF('DATA - Follow-Up'!BF322="decreased",1,IF('DATA - Follow-Up'!BF322="not changed",2,IF('DATA - Follow-Up'!BF322="increased",3, "")))</f>
        <v/>
      </c>
      <c r="BG322" s="178"/>
      <c r="BH322" s="178"/>
      <c r="BI322" s="178"/>
      <c r="BJ322" s="178"/>
      <c r="BK322" s="178"/>
      <c r="BL322" s="178"/>
      <c r="BM322" s="178"/>
      <c r="BN322" s="178"/>
      <c r="BO322" s="178"/>
      <c r="BP322" s="178"/>
      <c r="BQ322" s="312" t="str">
        <f>IF('DATA - Follow-Up'!BQ322="Yes",1,IF('DATA - Follow-Up'!BQ322="No",2, ""))</f>
        <v/>
      </c>
      <c r="BR322" s="273"/>
      <c r="BS322" s="180"/>
      <c r="BT322" s="180"/>
    </row>
    <row r="323" spans="1:72" s="132" customFormat="1" ht="15" x14ac:dyDescent="0.3">
      <c r="A323" s="148"/>
      <c r="B323" s="149"/>
      <c r="C323" s="236" t="str">
        <f t="shared" si="4"/>
        <v/>
      </c>
      <c r="D323" s="178" t="str">
        <f>IF('DATA - Follow-Up'!D323="","",'DATA - Follow-Up'!D323)</f>
        <v/>
      </c>
      <c r="E323" s="178" t="str">
        <f>IF('DATA - Follow-Up'!E323="","",'DATA - Follow-Up'!E323)</f>
        <v/>
      </c>
      <c r="F323" s="178" t="str">
        <f>IF('DATA - Follow-Up'!F323="","",'DATA - Follow-Up'!F323)</f>
        <v/>
      </c>
      <c r="G323" s="178" t="str">
        <f>IF('DATA - Follow-Up'!G323="Yes",1,IF('DATA - Follow-Up'!G323="No",2,IF('DATA - Follow-Up'!G323="Not Sure",3, "")))</f>
        <v/>
      </c>
      <c r="H323" s="178" t="str">
        <f>IF('DATA - Follow-Up'!H323="","",INDEX(Codes,MATCH('DATA - Follow-Up'!H323,Modes,0)))</f>
        <v/>
      </c>
      <c r="I323" s="275"/>
      <c r="J323" s="178" t="str">
        <f>IF('DATA - Follow-Up'!J323="","",INDEX(Codes,MATCH('DATA - Follow-Up'!J323,Modes,0)))</f>
        <v/>
      </c>
      <c r="K323" s="178"/>
      <c r="L323" s="178" t="str">
        <f>IF('DATA - Follow-Up'!L323=0,"",IF('DATA - Follow-Up'!L323="","",'DATA - Follow-Up'!L323))</f>
        <v/>
      </c>
      <c r="M323" s="178" t="str">
        <f>IF('DATA - Follow-Up'!M323="Yes",1,IF('DATA - Follow-Up'!M323="No",2, ""))</f>
        <v/>
      </c>
      <c r="N323" s="178" t="str">
        <f>IF('DATA - Follow-Up'!N323="Yes",1,IF('DATA - Follow-Up'!N323="No",2,""))</f>
        <v/>
      </c>
      <c r="O323" s="178" t="str">
        <f>IF('DATA - Follow-Up'!O323="Relaxed",1,IF('DATA - Follow-Up'!O323="Rushed",2,IF('DATA - Follow-Up'!O323="Happy",3,IF('DATA - Follow-Up'!O323="Frustrated",4,IF('DATA - Follow-Up'!O323="Other (please specify)",5,IF('DATA - Follow-Up'!O323="Other",5,""))))))</f>
        <v/>
      </c>
      <c r="P323" s="178"/>
      <c r="Q323" s="178" t="str">
        <f>IF('DATA - Follow-Up'!Q323="","",'DATA - Follow-Up'!Q323)</f>
        <v/>
      </c>
      <c r="R323" s="178" t="str">
        <f>IF('DATA - Follow-Up'!R323="Boy",1,IF('DATA - Follow-Up'!R323="Girl",2, ""))</f>
        <v/>
      </c>
      <c r="S323" s="178" t="str">
        <f>IF('DATA - Follow-Up'!Q323="","", 'DATA - Follow-Up'!S323)</f>
        <v/>
      </c>
      <c r="T323" s="178" t="str">
        <f>IF('DATA - Follow-Up'!T323="Less than 0.5km",1,IF('DATA - Follow-Up'!T323="0.51 to 1.59km",2,IF('DATA - Follow-Up'!T323="1.6 to 3km",3,IF('DATA - Follow-Up'!T323="Over 3km",4,""))))</f>
        <v/>
      </c>
      <c r="U323" s="178" t="str">
        <f>IF('DATA - Follow-Up'!U323="STRONGLY AGREE",1,IF('DATA - Follow-Up'!U323="AGREE",2,IF('DATA - Follow-Up'!U323="DISAGREE",3,IF('DATA - Follow-Up'!U323="STRONGLY DISAGREE",4,""))))</f>
        <v/>
      </c>
      <c r="V323" s="178" t="str">
        <f>IF('DATA - Follow-Up'!V323="Yes",1,IF('DATA - Follow-Up'!V323="No",2,""))</f>
        <v/>
      </c>
      <c r="W323" s="178"/>
      <c r="X323" s="178"/>
      <c r="Y323" s="178"/>
      <c r="Z323" s="178"/>
      <c r="AA323" s="178"/>
      <c r="AB323" s="178"/>
      <c r="AC323" s="178"/>
      <c r="AD323" s="178"/>
      <c r="AE323" s="178"/>
      <c r="AF323" s="178"/>
      <c r="AG323" s="178"/>
      <c r="AH323" s="178"/>
      <c r="AI323" s="178"/>
      <c r="AJ323" s="178"/>
      <c r="AK323" s="178"/>
      <c r="AL323" s="178"/>
      <c r="AM323" s="178"/>
      <c r="AN323" s="178"/>
      <c r="AO323" s="178"/>
      <c r="AP323" s="178"/>
      <c r="AQ323" s="178"/>
      <c r="AR323" s="178" t="str">
        <f>IF('DATA - Follow-Up'!AR323="Relaxed",1,IF('DATA - Follow-Up'!AR323="Rushed",2,IF('DATA - Follow-Up'!AR323="Happy",3,IF('DATA - Follow-Up'!AR323="Tired",4,""))))</f>
        <v/>
      </c>
      <c r="AS323" s="178" t="str">
        <f>IF('DATA - Follow-Up'!AS323="Relaxed",1,IF('DATA - Follow-Up'!AS323="Rushed",2,IF('DATA - Follow-Up'!AS323="Happy",3,IF('DATA - Follow-Up'!AS323="Tired",4,""))))</f>
        <v/>
      </c>
      <c r="AT323" s="178" t="str">
        <f>IF('DATA - Follow-Up'!AT323="less driving",1,IF('DATA - Follow-Up'!AT323="less driving (e.g. more carpooling, walking, cycling, taking public transit, etc.)",1,IF('DATA - Follow-Up'!AT323="not changed",2,IF('DATA - Follow-Up'!AT323="no changed",2,IF('DATA - Follow-Up'!AT323="more driving",3, "")))))</f>
        <v/>
      </c>
      <c r="AU323" s="275"/>
      <c r="AV323" s="275"/>
      <c r="AW323" s="275"/>
      <c r="AX323" s="275"/>
      <c r="AY323" s="275"/>
      <c r="AZ323" s="178" t="str">
        <f>IF('DATA - Follow-Up'!AZ323="less driving",1,IF('DATA - Follow-Up'!AZ323="less driving (e.g. more carpooling, walking, cycling, taking public transit, etc.)",1,IF('DATA - Follow-Up'!AZ323="not changed",2,IF('DATA - Follow-Up'!AZ323="more driving",3,""))))</f>
        <v/>
      </c>
      <c r="BA323" s="178"/>
      <c r="BB323" s="178"/>
      <c r="BC323" s="178"/>
      <c r="BD323" s="178"/>
      <c r="BE323" s="178"/>
      <c r="BF323" s="178" t="str">
        <f>IF('DATA - Follow-Up'!BF323="decreased",1,IF('DATA - Follow-Up'!BF323="not changed",2,IF('DATA - Follow-Up'!BF323="increased",3, "")))</f>
        <v/>
      </c>
      <c r="BG323" s="178"/>
      <c r="BH323" s="178"/>
      <c r="BI323" s="178"/>
      <c r="BJ323" s="178"/>
      <c r="BK323" s="178"/>
      <c r="BL323" s="178"/>
      <c r="BM323" s="178"/>
      <c r="BN323" s="178"/>
      <c r="BO323" s="178"/>
      <c r="BP323" s="178"/>
      <c r="BQ323" s="312" t="str">
        <f>IF('DATA - Follow-Up'!BQ323="Yes",1,IF('DATA - Follow-Up'!BQ323="No",2, ""))</f>
        <v/>
      </c>
      <c r="BR323" s="273"/>
      <c r="BS323" s="180"/>
      <c r="BT323" s="180"/>
    </row>
    <row r="324" spans="1:72" s="132" customFormat="1" ht="15" x14ac:dyDescent="0.3">
      <c r="A324" s="148"/>
      <c r="B324" s="149"/>
      <c r="C324" s="236" t="str">
        <f t="shared" si="4"/>
        <v/>
      </c>
      <c r="D324" s="178" t="str">
        <f>IF('DATA - Follow-Up'!D324="","",'DATA - Follow-Up'!D324)</f>
        <v/>
      </c>
      <c r="E324" s="178" t="str">
        <f>IF('DATA - Follow-Up'!E324="","",'DATA - Follow-Up'!E324)</f>
        <v/>
      </c>
      <c r="F324" s="178" t="str">
        <f>IF('DATA - Follow-Up'!F324="","",'DATA - Follow-Up'!F324)</f>
        <v/>
      </c>
      <c r="G324" s="178" t="str">
        <f>IF('DATA - Follow-Up'!G324="Yes",1,IF('DATA - Follow-Up'!G324="No",2,IF('DATA - Follow-Up'!G324="Not Sure",3, "")))</f>
        <v/>
      </c>
      <c r="H324" s="178" t="str">
        <f>IF('DATA - Follow-Up'!H324="","",INDEX(Codes,MATCH('DATA - Follow-Up'!H324,Modes,0)))</f>
        <v/>
      </c>
      <c r="I324" s="275"/>
      <c r="J324" s="178" t="str">
        <f>IF('DATA - Follow-Up'!J324="","",INDEX(Codes,MATCH('DATA - Follow-Up'!J324,Modes,0)))</f>
        <v/>
      </c>
      <c r="K324" s="178"/>
      <c r="L324" s="178" t="str">
        <f>IF('DATA - Follow-Up'!L324=0,"",IF('DATA - Follow-Up'!L324="","",'DATA - Follow-Up'!L324))</f>
        <v/>
      </c>
      <c r="M324" s="178" t="str">
        <f>IF('DATA - Follow-Up'!M324="Yes",1,IF('DATA - Follow-Up'!M324="No",2, ""))</f>
        <v/>
      </c>
      <c r="N324" s="178" t="str">
        <f>IF('DATA - Follow-Up'!N324="Yes",1,IF('DATA - Follow-Up'!N324="No",2,""))</f>
        <v/>
      </c>
      <c r="O324" s="178" t="str">
        <f>IF('DATA - Follow-Up'!O324="Relaxed",1,IF('DATA - Follow-Up'!O324="Rushed",2,IF('DATA - Follow-Up'!O324="Happy",3,IF('DATA - Follow-Up'!O324="Frustrated",4,IF('DATA - Follow-Up'!O324="Other (please specify)",5,IF('DATA - Follow-Up'!O324="Other",5,""))))))</f>
        <v/>
      </c>
      <c r="P324" s="178"/>
      <c r="Q324" s="178" t="str">
        <f>IF('DATA - Follow-Up'!Q324="","",'DATA - Follow-Up'!Q324)</f>
        <v/>
      </c>
      <c r="R324" s="178" t="str">
        <f>IF('DATA - Follow-Up'!R324="Boy",1,IF('DATA - Follow-Up'!R324="Girl",2, ""))</f>
        <v/>
      </c>
      <c r="S324" s="178" t="str">
        <f>IF('DATA - Follow-Up'!Q324="","", 'DATA - Follow-Up'!S324)</f>
        <v/>
      </c>
      <c r="T324" s="178" t="str">
        <f>IF('DATA - Follow-Up'!T324="Less than 0.5km",1,IF('DATA - Follow-Up'!T324="0.51 to 1.59km",2,IF('DATA - Follow-Up'!T324="1.6 to 3km",3,IF('DATA - Follow-Up'!T324="Over 3km",4,""))))</f>
        <v/>
      </c>
      <c r="U324" s="178" t="str">
        <f>IF('DATA - Follow-Up'!U324="STRONGLY AGREE",1,IF('DATA - Follow-Up'!U324="AGREE",2,IF('DATA - Follow-Up'!U324="DISAGREE",3,IF('DATA - Follow-Up'!U324="STRONGLY DISAGREE",4,""))))</f>
        <v/>
      </c>
      <c r="V324" s="178" t="str">
        <f>IF('DATA - Follow-Up'!V324="Yes",1,IF('DATA - Follow-Up'!V324="No",2,""))</f>
        <v/>
      </c>
      <c r="W324" s="178"/>
      <c r="X324" s="178"/>
      <c r="Y324" s="178"/>
      <c r="Z324" s="178"/>
      <c r="AA324" s="178"/>
      <c r="AB324" s="178"/>
      <c r="AC324" s="178"/>
      <c r="AD324" s="178"/>
      <c r="AE324" s="178"/>
      <c r="AF324" s="178"/>
      <c r="AG324" s="178"/>
      <c r="AH324" s="178"/>
      <c r="AI324" s="178"/>
      <c r="AJ324" s="178"/>
      <c r="AK324" s="178"/>
      <c r="AL324" s="178"/>
      <c r="AM324" s="178"/>
      <c r="AN324" s="178"/>
      <c r="AO324" s="178"/>
      <c r="AP324" s="178"/>
      <c r="AQ324" s="178"/>
      <c r="AR324" s="178" t="str">
        <f>IF('DATA - Follow-Up'!AR324="Relaxed",1,IF('DATA - Follow-Up'!AR324="Rushed",2,IF('DATA - Follow-Up'!AR324="Happy",3,IF('DATA - Follow-Up'!AR324="Tired",4,""))))</f>
        <v/>
      </c>
      <c r="AS324" s="178" t="str">
        <f>IF('DATA - Follow-Up'!AS324="Relaxed",1,IF('DATA - Follow-Up'!AS324="Rushed",2,IF('DATA - Follow-Up'!AS324="Happy",3,IF('DATA - Follow-Up'!AS324="Tired",4,""))))</f>
        <v/>
      </c>
      <c r="AT324" s="178" t="str">
        <f>IF('DATA - Follow-Up'!AT324="less driving",1,IF('DATA - Follow-Up'!AT324="less driving (e.g. more carpooling, walking, cycling, taking public transit, etc.)",1,IF('DATA - Follow-Up'!AT324="not changed",2,IF('DATA - Follow-Up'!AT324="no changed",2,IF('DATA - Follow-Up'!AT324="more driving",3, "")))))</f>
        <v/>
      </c>
      <c r="AU324" s="275"/>
      <c r="AV324" s="275"/>
      <c r="AW324" s="275"/>
      <c r="AX324" s="275"/>
      <c r="AY324" s="275"/>
      <c r="AZ324" s="178" t="str">
        <f>IF('DATA - Follow-Up'!AZ324="less driving",1,IF('DATA - Follow-Up'!AZ324="less driving (e.g. more carpooling, walking, cycling, taking public transit, etc.)",1,IF('DATA - Follow-Up'!AZ324="not changed",2,IF('DATA - Follow-Up'!AZ324="more driving",3,""))))</f>
        <v/>
      </c>
      <c r="BA324" s="178"/>
      <c r="BB324" s="178"/>
      <c r="BC324" s="178"/>
      <c r="BD324" s="178"/>
      <c r="BE324" s="178"/>
      <c r="BF324" s="178" t="str">
        <f>IF('DATA - Follow-Up'!BF324="decreased",1,IF('DATA - Follow-Up'!BF324="not changed",2,IF('DATA - Follow-Up'!BF324="increased",3, "")))</f>
        <v/>
      </c>
      <c r="BG324" s="178"/>
      <c r="BH324" s="178"/>
      <c r="BI324" s="178"/>
      <c r="BJ324" s="178"/>
      <c r="BK324" s="178"/>
      <c r="BL324" s="178"/>
      <c r="BM324" s="178"/>
      <c r="BN324" s="178"/>
      <c r="BO324" s="178"/>
      <c r="BP324" s="178"/>
      <c r="BQ324" s="312" t="str">
        <f>IF('DATA - Follow-Up'!BQ324="Yes",1,IF('DATA - Follow-Up'!BQ324="No",2, ""))</f>
        <v/>
      </c>
      <c r="BR324" s="273"/>
      <c r="BS324" s="180"/>
      <c r="BT324" s="180"/>
    </row>
    <row r="325" spans="1:72" s="132" customFormat="1" ht="15" x14ac:dyDescent="0.3">
      <c r="A325" s="148"/>
      <c r="B325" s="149"/>
      <c r="C325" s="236" t="str">
        <f t="shared" ref="C325:C388" si="5">IF(D325="","",C324+1)</f>
        <v/>
      </c>
      <c r="D325" s="178" t="str">
        <f>IF('DATA - Follow-Up'!D325="","",'DATA - Follow-Up'!D325)</f>
        <v/>
      </c>
      <c r="E325" s="178" t="str">
        <f>IF('DATA - Follow-Up'!E325="","",'DATA - Follow-Up'!E325)</f>
        <v/>
      </c>
      <c r="F325" s="178" t="str">
        <f>IF('DATA - Follow-Up'!F325="","",'DATA - Follow-Up'!F325)</f>
        <v/>
      </c>
      <c r="G325" s="178" t="str">
        <f>IF('DATA - Follow-Up'!G325="Yes",1,IF('DATA - Follow-Up'!G325="No",2,IF('DATA - Follow-Up'!G325="Not Sure",3, "")))</f>
        <v/>
      </c>
      <c r="H325" s="178" t="str">
        <f>IF('DATA - Follow-Up'!H325="","",INDEX(Codes,MATCH('DATA - Follow-Up'!H325,Modes,0)))</f>
        <v/>
      </c>
      <c r="I325" s="275"/>
      <c r="J325" s="178" t="str">
        <f>IF('DATA - Follow-Up'!J325="","",INDEX(Codes,MATCH('DATA - Follow-Up'!J325,Modes,0)))</f>
        <v/>
      </c>
      <c r="K325" s="178"/>
      <c r="L325" s="178" t="str">
        <f>IF('DATA - Follow-Up'!L325=0,"",IF('DATA - Follow-Up'!L325="","",'DATA - Follow-Up'!L325))</f>
        <v/>
      </c>
      <c r="M325" s="178" t="str">
        <f>IF('DATA - Follow-Up'!M325="Yes",1,IF('DATA - Follow-Up'!M325="No",2, ""))</f>
        <v/>
      </c>
      <c r="N325" s="178" t="str">
        <f>IF('DATA - Follow-Up'!N325="Yes",1,IF('DATA - Follow-Up'!N325="No",2,""))</f>
        <v/>
      </c>
      <c r="O325" s="178" t="str">
        <f>IF('DATA - Follow-Up'!O325="Relaxed",1,IF('DATA - Follow-Up'!O325="Rushed",2,IF('DATA - Follow-Up'!O325="Happy",3,IF('DATA - Follow-Up'!O325="Frustrated",4,IF('DATA - Follow-Up'!O325="Other (please specify)",5,IF('DATA - Follow-Up'!O325="Other",5,""))))))</f>
        <v/>
      </c>
      <c r="P325" s="178"/>
      <c r="Q325" s="178" t="str">
        <f>IF('DATA - Follow-Up'!Q325="","",'DATA - Follow-Up'!Q325)</f>
        <v/>
      </c>
      <c r="R325" s="178" t="str">
        <f>IF('DATA - Follow-Up'!R325="Boy",1,IF('DATA - Follow-Up'!R325="Girl",2, ""))</f>
        <v/>
      </c>
      <c r="S325" s="178" t="str">
        <f>IF('DATA - Follow-Up'!Q325="","", 'DATA - Follow-Up'!S325)</f>
        <v/>
      </c>
      <c r="T325" s="178" t="str">
        <f>IF('DATA - Follow-Up'!T325="Less than 0.5km",1,IF('DATA - Follow-Up'!T325="0.51 to 1.59km",2,IF('DATA - Follow-Up'!T325="1.6 to 3km",3,IF('DATA - Follow-Up'!T325="Over 3km",4,""))))</f>
        <v/>
      </c>
      <c r="U325" s="178" t="str">
        <f>IF('DATA - Follow-Up'!U325="STRONGLY AGREE",1,IF('DATA - Follow-Up'!U325="AGREE",2,IF('DATA - Follow-Up'!U325="DISAGREE",3,IF('DATA - Follow-Up'!U325="STRONGLY DISAGREE",4,""))))</f>
        <v/>
      </c>
      <c r="V325" s="178" t="str">
        <f>IF('DATA - Follow-Up'!V325="Yes",1,IF('DATA - Follow-Up'!V325="No",2,""))</f>
        <v/>
      </c>
      <c r="W325" s="178"/>
      <c r="X325" s="178"/>
      <c r="Y325" s="178"/>
      <c r="Z325" s="178"/>
      <c r="AA325" s="178"/>
      <c r="AB325" s="178"/>
      <c r="AC325" s="178"/>
      <c r="AD325" s="178"/>
      <c r="AE325" s="178"/>
      <c r="AF325" s="178"/>
      <c r="AG325" s="178"/>
      <c r="AH325" s="178"/>
      <c r="AI325" s="178"/>
      <c r="AJ325" s="178"/>
      <c r="AK325" s="178"/>
      <c r="AL325" s="178"/>
      <c r="AM325" s="178"/>
      <c r="AN325" s="178"/>
      <c r="AO325" s="178"/>
      <c r="AP325" s="178"/>
      <c r="AQ325" s="178"/>
      <c r="AR325" s="178" t="str">
        <f>IF('DATA - Follow-Up'!AR325="Relaxed",1,IF('DATA - Follow-Up'!AR325="Rushed",2,IF('DATA - Follow-Up'!AR325="Happy",3,IF('DATA - Follow-Up'!AR325="Tired",4,""))))</f>
        <v/>
      </c>
      <c r="AS325" s="178" t="str">
        <f>IF('DATA - Follow-Up'!AS325="Relaxed",1,IF('DATA - Follow-Up'!AS325="Rushed",2,IF('DATA - Follow-Up'!AS325="Happy",3,IF('DATA - Follow-Up'!AS325="Tired",4,""))))</f>
        <v/>
      </c>
      <c r="AT325" s="178" t="str">
        <f>IF('DATA - Follow-Up'!AT325="less driving",1,IF('DATA - Follow-Up'!AT325="less driving (e.g. more carpooling, walking, cycling, taking public transit, etc.)",1,IF('DATA - Follow-Up'!AT325="not changed",2,IF('DATA - Follow-Up'!AT325="no changed",2,IF('DATA - Follow-Up'!AT325="more driving",3, "")))))</f>
        <v/>
      </c>
      <c r="AU325" s="275"/>
      <c r="AV325" s="275"/>
      <c r="AW325" s="275"/>
      <c r="AX325" s="275"/>
      <c r="AY325" s="275"/>
      <c r="AZ325" s="178" t="str">
        <f>IF('DATA - Follow-Up'!AZ325="less driving",1,IF('DATA - Follow-Up'!AZ325="less driving (e.g. more carpooling, walking, cycling, taking public transit, etc.)",1,IF('DATA - Follow-Up'!AZ325="not changed",2,IF('DATA - Follow-Up'!AZ325="more driving",3,""))))</f>
        <v/>
      </c>
      <c r="BA325" s="178"/>
      <c r="BB325" s="178"/>
      <c r="BC325" s="178"/>
      <c r="BD325" s="178"/>
      <c r="BE325" s="178"/>
      <c r="BF325" s="178" t="str">
        <f>IF('DATA - Follow-Up'!BF325="decreased",1,IF('DATA - Follow-Up'!BF325="not changed",2,IF('DATA - Follow-Up'!BF325="increased",3, "")))</f>
        <v/>
      </c>
      <c r="BG325" s="178"/>
      <c r="BH325" s="178"/>
      <c r="BI325" s="178"/>
      <c r="BJ325" s="178"/>
      <c r="BK325" s="178"/>
      <c r="BL325" s="178"/>
      <c r="BM325" s="178"/>
      <c r="BN325" s="178"/>
      <c r="BO325" s="178"/>
      <c r="BP325" s="178"/>
      <c r="BQ325" s="312" t="str">
        <f>IF('DATA - Follow-Up'!BQ325="Yes",1,IF('DATA - Follow-Up'!BQ325="No",2, ""))</f>
        <v/>
      </c>
      <c r="BR325" s="273"/>
      <c r="BS325" s="180"/>
      <c r="BT325" s="180"/>
    </row>
    <row r="326" spans="1:72" s="132" customFormat="1" ht="15" x14ac:dyDescent="0.3">
      <c r="A326" s="148"/>
      <c r="B326" s="149"/>
      <c r="C326" s="236" t="str">
        <f t="shared" si="5"/>
        <v/>
      </c>
      <c r="D326" s="178" t="str">
        <f>IF('DATA - Follow-Up'!D326="","",'DATA - Follow-Up'!D326)</f>
        <v/>
      </c>
      <c r="E326" s="178" t="str">
        <f>IF('DATA - Follow-Up'!E326="","",'DATA - Follow-Up'!E326)</f>
        <v/>
      </c>
      <c r="F326" s="178" t="str">
        <f>IF('DATA - Follow-Up'!F326="","",'DATA - Follow-Up'!F326)</f>
        <v/>
      </c>
      <c r="G326" s="178" t="str">
        <f>IF('DATA - Follow-Up'!G326="Yes",1,IF('DATA - Follow-Up'!G326="No",2,IF('DATA - Follow-Up'!G326="Not Sure",3, "")))</f>
        <v/>
      </c>
      <c r="H326" s="178" t="str">
        <f>IF('DATA - Follow-Up'!H326="","",INDEX(Codes,MATCH('DATA - Follow-Up'!H326,Modes,0)))</f>
        <v/>
      </c>
      <c r="I326" s="275"/>
      <c r="J326" s="178" t="str">
        <f>IF('DATA - Follow-Up'!J326="","",INDEX(Codes,MATCH('DATA - Follow-Up'!J326,Modes,0)))</f>
        <v/>
      </c>
      <c r="K326" s="178"/>
      <c r="L326" s="178" t="str">
        <f>IF('DATA - Follow-Up'!L326=0,"",IF('DATA - Follow-Up'!L326="","",'DATA - Follow-Up'!L326))</f>
        <v/>
      </c>
      <c r="M326" s="178" t="str">
        <f>IF('DATA - Follow-Up'!M326="Yes",1,IF('DATA - Follow-Up'!M326="No",2, ""))</f>
        <v/>
      </c>
      <c r="N326" s="178" t="str">
        <f>IF('DATA - Follow-Up'!N326="Yes",1,IF('DATA - Follow-Up'!N326="No",2,""))</f>
        <v/>
      </c>
      <c r="O326" s="178" t="str">
        <f>IF('DATA - Follow-Up'!O326="Relaxed",1,IF('DATA - Follow-Up'!O326="Rushed",2,IF('DATA - Follow-Up'!O326="Happy",3,IF('DATA - Follow-Up'!O326="Frustrated",4,IF('DATA - Follow-Up'!O326="Other (please specify)",5,IF('DATA - Follow-Up'!O326="Other",5,""))))))</f>
        <v/>
      </c>
      <c r="P326" s="178"/>
      <c r="Q326" s="178" t="str">
        <f>IF('DATA - Follow-Up'!Q326="","",'DATA - Follow-Up'!Q326)</f>
        <v/>
      </c>
      <c r="R326" s="178" t="str">
        <f>IF('DATA - Follow-Up'!R326="Boy",1,IF('DATA - Follow-Up'!R326="Girl",2, ""))</f>
        <v/>
      </c>
      <c r="S326" s="178" t="str">
        <f>IF('DATA - Follow-Up'!Q326="","", 'DATA - Follow-Up'!S326)</f>
        <v/>
      </c>
      <c r="T326" s="178" t="str">
        <f>IF('DATA - Follow-Up'!T326="Less than 0.5km",1,IF('DATA - Follow-Up'!T326="0.51 to 1.59km",2,IF('DATA - Follow-Up'!T326="1.6 to 3km",3,IF('DATA - Follow-Up'!T326="Over 3km",4,""))))</f>
        <v/>
      </c>
      <c r="U326" s="178" t="str">
        <f>IF('DATA - Follow-Up'!U326="STRONGLY AGREE",1,IF('DATA - Follow-Up'!U326="AGREE",2,IF('DATA - Follow-Up'!U326="DISAGREE",3,IF('DATA - Follow-Up'!U326="STRONGLY DISAGREE",4,""))))</f>
        <v/>
      </c>
      <c r="V326" s="178" t="str">
        <f>IF('DATA - Follow-Up'!V326="Yes",1,IF('DATA - Follow-Up'!V326="No",2,""))</f>
        <v/>
      </c>
      <c r="W326" s="178"/>
      <c r="X326" s="178"/>
      <c r="Y326" s="178"/>
      <c r="Z326" s="178"/>
      <c r="AA326" s="178"/>
      <c r="AB326" s="178"/>
      <c r="AC326" s="178"/>
      <c r="AD326" s="178"/>
      <c r="AE326" s="178"/>
      <c r="AF326" s="178"/>
      <c r="AG326" s="178"/>
      <c r="AH326" s="178"/>
      <c r="AI326" s="178"/>
      <c r="AJ326" s="178"/>
      <c r="AK326" s="178"/>
      <c r="AL326" s="178"/>
      <c r="AM326" s="178"/>
      <c r="AN326" s="178"/>
      <c r="AO326" s="178"/>
      <c r="AP326" s="178"/>
      <c r="AQ326" s="178"/>
      <c r="AR326" s="178" t="str">
        <f>IF('DATA - Follow-Up'!AR326="Relaxed",1,IF('DATA - Follow-Up'!AR326="Rushed",2,IF('DATA - Follow-Up'!AR326="Happy",3,IF('DATA - Follow-Up'!AR326="Tired",4,""))))</f>
        <v/>
      </c>
      <c r="AS326" s="178" t="str">
        <f>IF('DATA - Follow-Up'!AS326="Relaxed",1,IF('DATA - Follow-Up'!AS326="Rushed",2,IF('DATA - Follow-Up'!AS326="Happy",3,IF('DATA - Follow-Up'!AS326="Tired",4,""))))</f>
        <v/>
      </c>
      <c r="AT326" s="178" t="str">
        <f>IF('DATA - Follow-Up'!AT326="less driving",1,IF('DATA - Follow-Up'!AT326="less driving (e.g. more carpooling, walking, cycling, taking public transit, etc.)",1,IF('DATA - Follow-Up'!AT326="not changed",2,IF('DATA - Follow-Up'!AT326="no changed",2,IF('DATA - Follow-Up'!AT326="more driving",3, "")))))</f>
        <v/>
      </c>
      <c r="AU326" s="275"/>
      <c r="AV326" s="275"/>
      <c r="AW326" s="275"/>
      <c r="AX326" s="275"/>
      <c r="AY326" s="275"/>
      <c r="AZ326" s="178" t="str">
        <f>IF('DATA - Follow-Up'!AZ326="less driving",1,IF('DATA - Follow-Up'!AZ326="less driving (e.g. more carpooling, walking, cycling, taking public transit, etc.)",1,IF('DATA - Follow-Up'!AZ326="not changed",2,IF('DATA - Follow-Up'!AZ326="more driving",3,""))))</f>
        <v/>
      </c>
      <c r="BA326" s="178"/>
      <c r="BB326" s="178"/>
      <c r="BC326" s="178"/>
      <c r="BD326" s="178"/>
      <c r="BE326" s="178"/>
      <c r="BF326" s="178" t="str">
        <f>IF('DATA - Follow-Up'!BF326="decreased",1,IF('DATA - Follow-Up'!BF326="not changed",2,IF('DATA - Follow-Up'!BF326="increased",3, "")))</f>
        <v/>
      </c>
      <c r="BG326" s="178"/>
      <c r="BH326" s="178"/>
      <c r="BI326" s="178"/>
      <c r="BJ326" s="178"/>
      <c r="BK326" s="178"/>
      <c r="BL326" s="178"/>
      <c r="BM326" s="178"/>
      <c r="BN326" s="178"/>
      <c r="BO326" s="178"/>
      <c r="BP326" s="178"/>
      <c r="BQ326" s="312" t="str">
        <f>IF('DATA - Follow-Up'!BQ326="Yes",1,IF('DATA - Follow-Up'!BQ326="No",2, ""))</f>
        <v/>
      </c>
      <c r="BR326" s="273"/>
      <c r="BS326" s="180"/>
      <c r="BT326" s="180"/>
    </row>
    <row r="327" spans="1:72" s="132" customFormat="1" ht="15" x14ac:dyDescent="0.3">
      <c r="A327" s="148"/>
      <c r="B327" s="149"/>
      <c r="C327" s="236" t="str">
        <f t="shared" si="5"/>
        <v/>
      </c>
      <c r="D327" s="178" t="str">
        <f>IF('DATA - Follow-Up'!D327="","",'DATA - Follow-Up'!D327)</f>
        <v/>
      </c>
      <c r="E327" s="178" t="str">
        <f>IF('DATA - Follow-Up'!E327="","",'DATA - Follow-Up'!E327)</f>
        <v/>
      </c>
      <c r="F327" s="178" t="str">
        <f>IF('DATA - Follow-Up'!F327="","",'DATA - Follow-Up'!F327)</f>
        <v/>
      </c>
      <c r="G327" s="178" t="str">
        <f>IF('DATA - Follow-Up'!G327="Yes",1,IF('DATA - Follow-Up'!G327="No",2,IF('DATA - Follow-Up'!G327="Not Sure",3, "")))</f>
        <v/>
      </c>
      <c r="H327" s="178" t="str">
        <f>IF('DATA - Follow-Up'!H327="","",INDEX(Codes,MATCH('DATA - Follow-Up'!H327,Modes,0)))</f>
        <v/>
      </c>
      <c r="I327" s="275"/>
      <c r="J327" s="178" t="str">
        <f>IF('DATA - Follow-Up'!J327="","",INDEX(Codes,MATCH('DATA - Follow-Up'!J327,Modes,0)))</f>
        <v/>
      </c>
      <c r="K327" s="178"/>
      <c r="L327" s="178" t="str">
        <f>IF('DATA - Follow-Up'!L327=0,"",IF('DATA - Follow-Up'!L327="","",'DATA - Follow-Up'!L327))</f>
        <v/>
      </c>
      <c r="M327" s="178" t="str">
        <f>IF('DATA - Follow-Up'!M327="Yes",1,IF('DATA - Follow-Up'!M327="No",2, ""))</f>
        <v/>
      </c>
      <c r="N327" s="178" t="str">
        <f>IF('DATA - Follow-Up'!N327="Yes",1,IF('DATA - Follow-Up'!N327="No",2,""))</f>
        <v/>
      </c>
      <c r="O327" s="178" t="str">
        <f>IF('DATA - Follow-Up'!O327="Relaxed",1,IF('DATA - Follow-Up'!O327="Rushed",2,IF('DATA - Follow-Up'!O327="Happy",3,IF('DATA - Follow-Up'!O327="Frustrated",4,IF('DATA - Follow-Up'!O327="Other (please specify)",5,IF('DATA - Follow-Up'!O327="Other",5,""))))))</f>
        <v/>
      </c>
      <c r="P327" s="178"/>
      <c r="Q327" s="178" t="str">
        <f>IF('DATA - Follow-Up'!Q327="","",'DATA - Follow-Up'!Q327)</f>
        <v/>
      </c>
      <c r="R327" s="178" t="str">
        <f>IF('DATA - Follow-Up'!R327="Boy",1,IF('DATA - Follow-Up'!R327="Girl",2, ""))</f>
        <v/>
      </c>
      <c r="S327" s="178" t="str">
        <f>IF('DATA - Follow-Up'!Q327="","", 'DATA - Follow-Up'!S327)</f>
        <v/>
      </c>
      <c r="T327" s="178" t="str">
        <f>IF('DATA - Follow-Up'!T327="Less than 0.5km",1,IF('DATA - Follow-Up'!T327="0.51 to 1.59km",2,IF('DATA - Follow-Up'!T327="1.6 to 3km",3,IF('DATA - Follow-Up'!T327="Over 3km",4,""))))</f>
        <v/>
      </c>
      <c r="U327" s="178" t="str">
        <f>IF('DATA - Follow-Up'!U327="STRONGLY AGREE",1,IF('DATA - Follow-Up'!U327="AGREE",2,IF('DATA - Follow-Up'!U327="DISAGREE",3,IF('DATA - Follow-Up'!U327="STRONGLY DISAGREE",4,""))))</f>
        <v/>
      </c>
      <c r="V327" s="178" t="str">
        <f>IF('DATA - Follow-Up'!V327="Yes",1,IF('DATA - Follow-Up'!V327="No",2,""))</f>
        <v/>
      </c>
      <c r="W327" s="178"/>
      <c r="X327" s="178"/>
      <c r="Y327" s="178"/>
      <c r="Z327" s="178"/>
      <c r="AA327" s="178"/>
      <c r="AB327" s="178"/>
      <c r="AC327" s="178"/>
      <c r="AD327" s="178"/>
      <c r="AE327" s="178"/>
      <c r="AF327" s="178"/>
      <c r="AG327" s="178"/>
      <c r="AH327" s="178"/>
      <c r="AI327" s="178"/>
      <c r="AJ327" s="178"/>
      <c r="AK327" s="178"/>
      <c r="AL327" s="178"/>
      <c r="AM327" s="178"/>
      <c r="AN327" s="178"/>
      <c r="AO327" s="178"/>
      <c r="AP327" s="178"/>
      <c r="AQ327" s="178"/>
      <c r="AR327" s="178" t="str">
        <f>IF('DATA - Follow-Up'!AR327="Relaxed",1,IF('DATA - Follow-Up'!AR327="Rushed",2,IF('DATA - Follow-Up'!AR327="Happy",3,IF('DATA - Follow-Up'!AR327="Tired",4,""))))</f>
        <v/>
      </c>
      <c r="AS327" s="178" t="str">
        <f>IF('DATA - Follow-Up'!AS327="Relaxed",1,IF('DATA - Follow-Up'!AS327="Rushed",2,IF('DATA - Follow-Up'!AS327="Happy",3,IF('DATA - Follow-Up'!AS327="Tired",4,""))))</f>
        <v/>
      </c>
      <c r="AT327" s="178" t="str">
        <f>IF('DATA - Follow-Up'!AT327="less driving",1,IF('DATA - Follow-Up'!AT327="less driving (e.g. more carpooling, walking, cycling, taking public transit, etc.)",1,IF('DATA - Follow-Up'!AT327="not changed",2,IF('DATA - Follow-Up'!AT327="no changed",2,IF('DATA - Follow-Up'!AT327="more driving",3, "")))))</f>
        <v/>
      </c>
      <c r="AU327" s="275"/>
      <c r="AV327" s="275"/>
      <c r="AW327" s="275"/>
      <c r="AX327" s="275"/>
      <c r="AY327" s="275"/>
      <c r="AZ327" s="178" t="str">
        <f>IF('DATA - Follow-Up'!AZ327="less driving",1,IF('DATA - Follow-Up'!AZ327="less driving (e.g. more carpooling, walking, cycling, taking public transit, etc.)",1,IF('DATA - Follow-Up'!AZ327="not changed",2,IF('DATA - Follow-Up'!AZ327="more driving",3,""))))</f>
        <v/>
      </c>
      <c r="BA327" s="178"/>
      <c r="BB327" s="178"/>
      <c r="BC327" s="178"/>
      <c r="BD327" s="178"/>
      <c r="BE327" s="178"/>
      <c r="BF327" s="178" t="str">
        <f>IF('DATA - Follow-Up'!BF327="decreased",1,IF('DATA - Follow-Up'!BF327="not changed",2,IF('DATA - Follow-Up'!BF327="increased",3, "")))</f>
        <v/>
      </c>
      <c r="BG327" s="178"/>
      <c r="BH327" s="178"/>
      <c r="BI327" s="178"/>
      <c r="BJ327" s="178"/>
      <c r="BK327" s="178"/>
      <c r="BL327" s="178"/>
      <c r="BM327" s="178"/>
      <c r="BN327" s="178"/>
      <c r="BO327" s="178"/>
      <c r="BP327" s="178"/>
      <c r="BQ327" s="312" t="str">
        <f>IF('DATA - Follow-Up'!BQ327="Yes",1,IF('DATA - Follow-Up'!BQ327="No",2, ""))</f>
        <v/>
      </c>
      <c r="BR327" s="273"/>
      <c r="BS327" s="180"/>
      <c r="BT327" s="180"/>
    </row>
    <row r="328" spans="1:72" s="132" customFormat="1" ht="15" x14ac:dyDescent="0.3">
      <c r="A328" s="148"/>
      <c r="B328" s="149"/>
      <c r="C328" s="236" t="str">
        <f t="shared" si="5"/>
        <v/>
      </c>
      <c r="D328" s="178" t="str">
        <f>IF('DATA - Follow-Up'!D328="","",'DATA - Follow-Up'!D328)</f>
        <v/>
      </c>
      <c r="E328" s="178" t="str">
        <f>IF('DATA - Follow-Up'!E328="","",'DATA - Follow-Up'!E328)</f>
        <v/>
      </c>
      <c r="F328" s="178" t="str">
        <f>IF('DATA - Follow-Up'!F328="","",'DATA - Follow-Up'!F328)</f>
        <v/>
      </c>
      <c r="G328" s="178" t="str">
        <f>IF('DATA - Follow-Up'!G328="Yes",1,IF('DATA - Follow-Up'!G328="No",2,IF('DATA - Follow-Up'!G328="Not Sure",3, "")))</f>
        <v/>
      </c>
      <c r="H328" s="178" t="str">
        <f>IF('DATA - Follow-Up'!H328="","",INDEX(Codes,MATCH('DATA - Follow-Up'!H328,Modes,0)))</f>
        <v/>
      </c>
      <c r="I328" s="275"/>
      <c r="J328" s="178" t="str">
        <f>IF('DATA - Follow-Up'!J328="","",INDEX(Codes,MATCH('DATA - Follow-Up'!J328,Modes,0)))</f>
        <v/>
      </c>
      <c r="K328" s="178"/>
      <c r="L328" s="178" t="str">
        <f>IF('DATA - Follow-Up'!L328=0,"",IF('DATA - Follow-Up'!L328="","",'DATA - Follow-Up'!L328))</f>
        <v/>
      </c>
      <c r="M328" s="178" t="str">
        <f>IF('DATA - Follow-Up'!M328="Yes",1,IF('DATA - Follow-Up'!M328="No",2, ""))</f>
        <v/>
      </c>
      <c r="N328" s="178" t="str">
        <f>IF('DATA - Follow-Up'!N328="Yes",1,IF('DATA - Follow-Up'!N328="No",2,""))</f>
        <v/>
      </c>
      <c r="O328" s="178" t="str">
        <f>IF('DATA - Follow-Up'!O328="Relaxed",1,IF('DATA - Follow-Up'!O328="Rushed",2,IF('DATA - Follow-Up'!O328="Happy",3,IF('DATA - Follow-Up'!O328="Frustrated",4,IF('DATA - Follow-Up'!O328="Other (please specify)",5,IF('DATA - Follow-Up'!O328="Other",5,""))))))</f>
        <v/>
      </c>
      <c r="P328" s="178"/>
      <c r="Q328" s="178" t="str">
        <f>IF('DATA - Follow-Up'!Q328="","",'DATA - Follow-Up'!Q328)</f>
        <v/>
      </c>
      <c r="R328" s="178" t="str">
        <f>IF('DATA - Follow-Up'!R328="Boy",1,IF('DATA - Follow-Up'!R328="Girl",2, ""))</f>
        <v/>
      </c>
      <c r="S328" s="178" t="str">
        <f>IF('DATA - Follow-Up'!Q328="","", 'DATA - Follow-Up'!S328)</f>
        <v/>
      </c>
      <c r="T328" s="178" t="str">
        <f>IF('DATA - Follow-Up'!T328="Less than 0.5km",1,IF('DATA - Follow-Up'!T328="0.51 to 1.59km",2,IF('DATA - Follow-Up'!T328="1.6 to 3km",3,IF('DATA - Follow-Up'!T328="Over 3km",4,""))))</f>
        <v/>
      </c>
      <c r="U328" s="178" t="str">
        <f>IF('DATA - Follow-Up'!U328="STRONGLY AGREE",1,IF('DATA - Follow-Up'!U328="AGREE",2,IF('DATA - Follow-Up'!U328="DISAGREE",3,IF('DATA - Follow-Up'!U328="STRONGLY DISAGREE",4,""))))</f>
        <v/>
      </c>
      <c r="V328" s="178" t="str">
        <f>IF('DATA - Follow-Up'!V328="Yes",1,IF('DATA - Follow-Up'!V328="No",2,""))</f>
        <v/>
      </c>
      <c r="W328" s="178"/>
      <c r="X328" s="178"/>
      <c r="Y328" s="178"/>
      <c r="Z328" s="178"/>
      <c r="AA328" s="178"/>
      <c r="AB328" s="178"/>
      <c r="AC328" s="178"/>
      <c r="AD328" s="178"/>
      <c r="AE328" s="178"/>
      <c r="AF328" s="178"/>
      <c r="AG328" s="178"/>
      <c r="AH328" s="178"/>
      <c r="AI328" s="178"/>
      <c r="AJ328" s="178"/>
      <c r="AK328" s="178"/>
      <c r="AL328" s="178"/>
      <c r="AM328" s="178"/>
      <c r="AN328" s="178"/>
      <c r="AO328" s="178"/>
      <c r="AP328" s="178"/>
      <c r="AQ328" s="178"/>
      <c r="AR328" s="178" t="str">
        <f>IF('DATA - Follow-Up'!AR328="Relaxed",1,IF('DATA - Follow-Up'!AR328="Rushed",2,IF('DATA - Follow-Up'!AR328="Happy",3,IF('DATA - Follow-Up'!AR328="Tired",4,""))))</f>
        <v/>
      </c>
      <c r="AS328" s="178" t="str">
        <f>IF('DATA - Follow-Up'!AS328="Relaxed",1,IF('DATA - Follow-Up'!AS328="Rushed",2,IF('DATA - Follow-Up'!AS328="Happy",3,IF('DATA - Follow-Up'!AS328="Tired",4,""))))</f>
        <v/>
      </c>
      <c r="AT328" s="178" t="str">
        <f>IF('DATA - Follow-Up'!AT328="less driving",1,IF('DATA - Follow-Up'!AT328="less driving (e.g. more carpooling, walking, cycling, taking public transit, etc.)",1,IF('DATA - Follow-Up'!AT328="not changed",2,IF('DATA - Follow-Up'!AT328="no changed",2,IF('DATA - Follow-Up'!AT328="more driving",3, "")))))</f>
        <v/>
      </c>
      <c r="AU328" s="275"/>
      <c r="AV328" s="275"/>
      <c r="AW328" s="275"/>
      <c r="AX328" s="275"/>
      <c r="AY328" s="275"/>
      <c r="AZ328" s="178" t="str">
        <f>IF('DATA - Follow-Up'!AZ328="less driving",1,IF('DATA - Follow-Up'!AZ328="less driving (e.g. more carpooling, walking, cycling, taking public transit, etc.)",1,IF('DATA - Follow-Up'!AZ328="not changed",2,IF('DATA - Follow-Up'!AZ328="more driving",3,""))))</f>
        <v/>
      </c>
      <c r="BA328" s="178"/>
      <c r="BB328" s="178"/>
      <c r="BC328" s="178"/>
      <c r="BD328" s="178"/>
      <c r="BE328" s="178"/>
      <c r="BF328" s="178" t="str">
        <f>IF('DATA - Follow-Up'!BF328="decreased",1,IF('DATA - Follow-Up'!BF328="not changed",2,IF('DATA - Follow-Up'!BF328="increased",3, "")))</f>
        <v/>
      </c>
      <c r="BG328" s="178"/>
      <c r="BH328" s="178"/>
      <c r="BI328" s="178"/>
      <c r="BJ328" s="178"/>
      <c r="BK328" s="178"/>
      <c r="BL328" s="178"/>
      <c r="BM328" s="178"/>
      <c r="BN328" s="178"/>
      <c r="BO328" s="178"/>
      <c r="BP328" s="178"/>
      <c r="BQ328" s="312" t="str">
        <f>IF('DATA - Follow-Up'!BQ328="Yes",1,IF('DATA - Follow-Up'!BQ328="No",2, ""))</f>
        <v/>
      </c>
      <c r="BR328" s="273"/>
      <c r="BS328" s="180"/>
      <c r="BT328" s="180"/>
    </row>
    <row r="329" spans="1:72" s="132" customFormat="1" ht="15" x14ac:dyDescent="0.3">
      <c r="A329" s="148"/>
      <c r="B329" s="149"/>
      <c r="C329" s="236" t="str">
        <f t="shared" si="5"/>
        <v/>
      </c>
      <c r="D329" s="178" t="str">
        <f>IF('DATA - Follow-Up'!D329="","",'DATA - Follow-Up'!D329)</f>
        <v/>
      </c>
      <c r="E329" s="178" t="str">
        <f>IF('DATA - Follow-Up'!E329="","",'DATA - Follow-Up'!E329)</f>
        <v/>
      </c>
      <c r="F329" s="178" t="str">
        <f>IF('DATA - Follow-Up'!F329="","",'DATA - Follow-Up'!F329)</f>
        <v/>
      </c>
      <c r="G329" s="178" t="str">
        <f>IF('DATA - Follow-Up'!G329="Yes",1,IF('DATA - Follow-Up'!G329="No",2,IF('DATA - Follow-Up'!G329="Not Sure",3, "")))</f>
        <v/>
      </c>
      <c r="H329" s="178" t="str">
        <f>IF('DATA - Follow-Up'!H329="","",INDEX(Codes,MATCH('DATA - Follow-Up'!H329,Modes,0)))</f>
        <v/>
      </c>
      <c r="I329" s="275"/>
      <c r="J329" s="178" t="str">
        <f>IF('DATA - Follow-Up'!J329="","",INDEX(Codes,MATCH('DATA - Follow-Up'!J329,Modes,0)))</f>
        <v/>
      </c>
      <c r="K329" s="178"/>
      <c r="L329" s="178" t="str">
        <f>IF('DATA - Follow-Up'!L329=0,"",IF('DATA - Follow-Up'!L329="","",'DATA - Follow-Up'!L329))</f>
        <v/>
      </c>
      <c r="M329" s="178" t="str">
        <f>IF('DATA - Follow-Up'!M329="Yes",1,IF('DATA - Follow-Up'!M329="No",2, ""))</f>
        <v/>
      </c>
      <c r="N329" s="178" t="str">
        <f>IF('DATA - Follow-Up'!N329="Yes",1,IF('DATA - Follow-Up'!N329="No",2,""))</f>
        <v/>
      </c>
      <c r="O329" s="178" t="str">
        <f>IF('DATA - Follow-Up'!O329="Relaxed",1,IF('DATA - Follow-Up'!O329="Rushed",2,IF('DATA - Follow-Up'!O329="Happy",3,IF('DATA - Follow-Up'!O329="Frustrated",4,IF('DATA - Follow-Up'!O329="Other (please specify)",5,IF('DATA - Follow-Up'!O329="Other",5,""))))))</f>
        <v/>
      </c>
      <c r="P329" s="178"/>
      <c r="Q329" s="178" t="str">
        <f>IF('DATA - Follow-Up'!Q329="","",'DATA - Follow-Up'!Q329)</f>
        <v/>
      </c>
      <c r="R329" s="178" t="str">
        <f>IF('DATA - Follow-Up'!R329="Boy",1,IF('DATA - Follow-Up'!R329="Girl",2, ""))</f>
        <v/>
      </c>
      <c r="S329" s="178" t="str">
        <f>IF('DATA - Follow-Up'!Q329="","", 'DATA - Follow-Up'!S329)</f>
        <v/>
      </c>
      <c r="T329" s="178" t="str">
        <f>IF('DATA - Follow-Up'!T329="Less than 0.5km",1,IF('DATA - Follow-Up'!T329="0.51 to 1.59km",2,IF('DATA - Follow-Up'!T329="1.6 to 3km",3,IF('DATA - Follow-Up'!T329="Over 3km",4,""))))</f>
        <v/>
      </c>
      <c r="U329" s="178" t="str">
        <f>IF('DATA - Follow-Up'!U329="STRONGLY AGREE",1,IF('DATA - Follow-Up'!U329="AGREE",2,IF('DATA - Follow-Up'!U329="DISAGREE",3,IF('DATA - Follow-Up'!U329="STRONGLY DISAGREE",4,""))))</f>
        <v/>
      </c>
      <c r="V329" s="178" t="str">
        <f>IF('DATA - Follow-Up'!V329="Yes",1,IF('DATA - Follow-Up'!V329="No",2,""))</f>
        <v/>
      </c>
      <c r="W329" s="178"/>
      <c r="X329" s="178"/>
      <c r="Y329" s="178"/>
      <c r="Z329" s="178"/>
      <c r="AA329" s="178"/>
      <c r="AB329" s="178"/>
      <c r="AC329" s="178"/>
      <c r="AD329" s="178"/>
      <c r="AE329" s="178"/>
      <c r="AF329" s="178"/>
      <c r="AG329" s="178"/>
      <c r="AH329" s="178"/>
      <c r="AI329" s="178"/>
      <c r="AJ329" s="178"/>
      <c r="AK329" s="178"/>
      <c r="AL329" s="178"/>
      <c r="AM329" s="178"/>
      <c r="AN329" s="178"/>
      <c r="AO329" s="178"/>
      <c r="AP329" s="178"/>
      <c r="AQ329" s="178"/>
      <c r="AR329" s="178" t="str">
        <f>IF('DATA - Follow-Up'!AR329="Relaxed",1,IF('DATA - Follow-Up'!AR329="Rushed",2,IF('DATA - Follow-Up'!AR329="Happy",3,IF('DATA - Follow-Up'!AR329="Tired",4,""))))</f>
        <v/>
      </c>
      <c r="AS329" s="178" t="str">
        <f>IF('DATA - Follow-Up'!AS329="Relaxed",1,IF('DATA - Follow-Up'!AS329="Rushed",2,IF('DATA - Follow-Up'!AS329="Happy",3,IF('DATA - Follow-Up'!AS329="Tired",4,""))))</f>
        <v/>
      </c>
      <c r="AT329" s="178" t="str">
        <f>IF('DATA - Follow-Up'!AT329="less driving",1,IF('DATA - Follow-Up'!AT329="less driving (e.g. more carpooling, walking, cycling, taking public transit, etc.)",1,IF('DATA - Follow-Up'!AT329="not changed",2,IF('DATA - Follow-Up'!AT329="no changed",2,IF('DATA - Follow-Up'!AT329="more driving",3, "")))))</f>
        <v/>
      </c>
      <c r="AU329" s="275"/>
      <c r="AV329" s="275"/>
      <c r="AW329" s="275"/>
      <c r="AX329" s="275"/>
      <c r="AY329" s="275"/>
      <c r="AZ329" s="178" t="str">
        <f>IF('DATA - Follow-Up'!AZ329="less driving",1,IF('DATA - Follow-Up'!AZ329="less driving (e.g. more carpooling, walking, cycling, taking public transit, etc.)",1,IF('DATA - Follow-Up'!AZ329="not changed",2,IF('DATA - Follow-Up'!AZ329="more driving",3,""))))</f>
        <v/>
      </c>
      <c r="BA329" s="178"/>
      <c r="BB329" s="178"/>
      <c r="BC329" s="178"/>
      <c r="BD329" s="178"/>
      <c r="BE329" s="178"/>
      <c r="BF329" s="178" t="str">
        <f>IF('DATA - Follow-Up'!BF329="decreased",1,IF('DATA - Follow-Up'!BF329="not changed",2,IF('DATA - Follow-Up'!BF329="increased",3, "")))</f>
        <v/>
      </c>
      <c r="BG329" s="178"/>
      <c r="BH329" s="178"/>
      <c r="BI329" s="178"/>
      <c r="BJ329" s="178"/>
      <c r="BK329" s="178"/>
      <c r="BL329" s="178"/>
      <c r="BM329" s="178"/>
      <c r="BN329" s="178"/>
      <c r="BO329" s="178"/>
      <c r="BP329" s="178"/>
      <c r="BQ329" s="312" t="str">
        <f>IF('DATA - Follow-Up'!BQ329="Yes",1,IF('DATA - Follow-Up'!BQ329="No",2, ""))</f>
        <v/>
      </c>
      <c r="BR329" s="273"/>
      <c r="BS329" s="180"/>
      <c r="BT329" s="180"/>
    </row>
    <row r="330" spans="1:72" s="132" customFormat="1" ht="15" x14ac:dyDescent="0.3">
      <c r="A330" s="148"/>
      <c r="B330" s="149"/>
      <c r="C330" s="236" t="str">
        <f t="shared" si="5"/>
        <v/>
      </c>
      <c r="D330" s="178" t="str">
        <f>IF('DATA - Follow-Up'!D330="","",'DATA - Follow-Up'!D330)</f>
        <v/>
      </c>
      <c r="E330" s="178" t="str">
        <f>IF('DATA - Follow-Up'!E330="","",'DATA - Follow-Up'!E330)</f>
        <v/>
      </c>
      <c r="F330" s="178" t="str">
        <f>IF('DATA - Follow-Up'!F330="","",'DATA - Follow-Up'!F330)</f>
        <v/>
      </c>
      <c r="G330" s="178" t="str">
        <f>IF('DATA - Follow-Up'!G330="Yes",1,IF('DATA - Follow-Up'!G330="No",2,IF('DATA - Follow-Up'!G330="Not Sure",3, "")))</f>
        <v/>
      </c>
      <c r="H330" s="178" t="str">
        <f>IF('DATA - Follow-Up'!H330="","",INDEX(Codes,MATCH('DATA - Follow-Up'!H330,Modes,0)))</f>
        <v/>
      </c>
      <c r="I330" s="275"/>
      <c r="J330" s="178" t="str">
        <f>IF('DATA - Follow-Up'!J330="","",INDEX(Codes,MATCH('DATA - Follow-Up'!J330,Modes,0)))</f>
        <v/>
      </c>
      <c r="K330" s="178"/>
      <c r="L330" s="178" t="str">
        <f>IF('DATA - Follow-Up'!L330=0,"",IF('DATA - Follow-Up'!L330="","",'DATA - Follow-Up'!L330))</f>
        <v/>
      </c>
      <c r="M330" s="178" t="str">
        <f>IF('DATA - Follow-Up'!M330="Yes",1,IF('DATA - Follow-Up'!M330="No",2, ""))</f>
        <v/>
      </c>
      <c r="N330" s="178" t="str">
        <f>IF('DATA - Follow-Up'!N330="Yes",1,IF('DATA - Follow-Up'!N330="No",2,""))</f>
        <v/>
      </c>
      <c r="O330" s="178" t="str">
        <f>IF('DATA - Follow-Up'!O330="Relaxed",1,IF('DATA - Follow-Up'!O330="Rushed",2,IF('DATA - Follow-Up'!O330="Happy",3,IF('DATA - Follow-Up'!O330="Frustrated",4,IF('DATA - Follow-Up'!O330="Other (please specify)",5,IF('DATA - Follow-Up'!O330="Other",5,""))))))</f>
        <v/>
      </c>
      <c r="P330" s="178"/>
      <c r="Q330" s="178" t="str">
        <f>IF('DATA - Follow-Up'!Q330="","",'DATA - Follow-Up'!Q330)</f>
        <v/>
      </c>
      <c r="R330" s="178" t="str">
        <f>IF('DATA - Follow-Up'!R330="Boy",1,IF('DATA - Follow-Up'!R330="Girl",2, ""))</f>
        <v/>
      </c>
      <c r="S330" s="178" t="str">
        <f>IF('DATA - Follow-Up'!Q330="","", 'DATA - Follow-Up'!S330)</f>
        <v/>
      </c>
      <c r="T330" s="178" t="str">
        <f>IF('DATA - Follow-Up'!T330="Less than 0.5km",1,IF('DATA - Follow-Up'!T330="0.51 to 1.59km",2,IF('DATA - Follow-Up'!T330="1.6 to 3km",3,IF('DATA - Follow-Up'!T330="Over 3km",4,""))))</f>
        <v/>
      </c>
      <c r="U330" s="178" t="str">
        <f>IF('DATA - Follow-Up'!U330="STRONGLY AGREE",1,IF('DATA - Follow-Up'!U330="AGREE",2,IF('DATA - Follow-Up'!U330="DISAGREE",3,IF('DATA - Follow-Up'!U330="STRONGLY DISAGREE",4,""))))</f>
        <v/>
      </c>
      <c r="V330" s="178" t="str">
        <f>IF('DATA - Follow-Up'!V330="Yes",1,IF('DATA - Follow-Up'!V330="No",2,""))</f>
        <v/>
      </c>
      <c r="W330" s="178"/>
      <c r="X330" s="178"/>
      <c r="Y330" s="178"/>
      <c r="Z330" s="178"/>
      <c r="AA330" s="178"/>
      <c r="AB330" s="178"/>
      <c r="AC330" s="178"/>
      <c r="AD330" s="178"/>
      <c r="AE330" s="178"/>
      <c r="AF330" s="178"/>
      <c r="AG330" s="178"/>
      <c r="AH330" s="178"/>
      <c r="AI330" s="178"/>
      <c r="AJ330" s="178"/>
      <c r="AK330" s="178"/>
      <c r="AL330" s="178"/>
      <c r="AM330" s="178"/>
      <c r="AN330" s="178"/>
      <c r="AO330" s="178"/>
      <c r="AP330" s="178"/>
      <c r="AQ330" s="178"/>
      <c r="AR330" s="178" t="str">
        <f>IF('DATA - Follow-Up'!AR330="Relaxed",1,IF('DATA - Follow-Up'!AR330="Rushed",2,IF('DATA - Follow-Up'!AR330="Happy",3,IF('DATA - Follow-Up'!AR330="Tired",4,""))))</f>
        <v/>
      </c>
      <c r="AS330" s="178" t="str">
        <f>IF('DATA - Follow-Up'!AS330="Relaxed",1,IF('DATA - Follow-Up'!AS330="Rushed",2,IF('DATA - Follow-Up'!AS330="Happy",3,IF('DATA - Follow-Up'!AS330="Tired",4,""))))</f>
        <v/>
      </c>
      <c r="AT330" s="178" t="str">
        <f>IF('DATA - Follow-Up'!AT330="less driving",1,IF('DATA - Follow-Up'!AT330="less driving (e.g. more carpooling, walking, cycling, taking public transit, etc.)",1,IF('DATA - Follow-Up'!AT330="not changed",2,IF('DATA - Follow-Up'!AT330="no changed",2,IF('DATA - Follow-Up'!AT330="more driving",3, "")))))</f>
        <v/>
      </c>
      <c r="AU330" s="275"/>
      <c r="AV330" s="275"/>
      <c r="AW330" s="275"/>
      <c r="AX330" s="275"/>
      <c r="AY330" s="275"/>
      <c r="AZ330" s="178" t="str">
        <f>IF('DATA - Follow-Up'!AZ330="less driving",1,IF('DATA - Follow-Up'!AZ330="less driving (e.g. more carpooling, walking, cycling, taking public transit, etc.)",1,IF('DATA - Follow-Up'!AZ330="not changed",2,IF('DATA - Follow-Up'!AZ330="more driving",3,""))))</f>
        <v/>
      </c>
      <c r="BA330" s="178"/>
      <c r="BB330" s="178"/>
      <c r="BC330" s="178"/>
      <c r="BD330" s="178"/>
      <c r="BE330" s="178"/>
      <c r="BF330" s="178" t="str">
        <f>IF('DATA - Follow-Up'!BF330="decreased",1,IF('DATA - Follow-Up'!BF330="not changed",2,IF('DATA - Follow-Up'!BF330="increased",3, "")))</f>
        <v/>
      </c>
      <c r="BG330" s="178"/>
      <c r="BH330" s="178"/>
      <c r="BI330" s="178"/>
      <c r="BJ330" s="178"/>
      <c r="BK330" s="178"/>
      <c r="BL330" s="178"/>
      <c r="BM330" s="178"/>
      <c r="BN330" s="178"/>
      <c r="BO330" s="178"/>
      <c r="BP330" s="178"/>
      <c r="BQ330" s="312" t="str">
        <f>IF('DATA - Follow-Up'!BQ330="Yes",1,IF('DATA - Follow-Up'!BQ330="No",2, ""))</f>
        <v/>
      </c>
      <c r="BR330" s="273"/>
      <c r="BS330" s="180"/>
      <c r="BT330" s="180"/>
    </row>
    <row r="331" spans="1:72" s="132" customFormat="1" ht="15" x14ac:dyDescent="0.3">
      <c r="A331" s="148"/>
      <c r="B331" s="149"/>
      <c r="C331" s="236" t="str">
        <f t="shared" si="5"/>
        <v/>
      </c>
      <c r="D331" s="178" t="str">
        <f>IF('DATA - Follow-Up'!D331="","",'DATA - Follow-Up'!D331)</f>
        <v/>
      </c>
      <c r="E331" s="178" t="str">
        <f>IF('DATA - Follow-Up'!E331="","",'DATA - Follow-Up'!E331)</f>
        <v/>
      </c>
      <c r="F331" s="178" t="str">
        <f>IF('DATA - Follow-Up'!F331="","",'DATA - Follow-Up'!F331)</f>
        <v/>
      </c>
      <c r="G331" s="178" t="str">
        <f>IF('DATA - Follow-Up'!G331="Yes",1,IF('DATA - Follow-Up'!G331="No",2,IF('DATA - Follow-Up'!G331="Not Sure",3, "")))</f>
        <v/>
      </c>
      <c r="H331" s="178" t="str">
        <f>IF('DATA - Follow-Up'!H331="","",INDEX(Codes,MATCH('DATA - Follow-Up'!H331,Modes,0)))</f>
        <v/>
      </c>
      <c r="I331" s="275"/>
      <c r="J331" s="178" t="str">
        <f>IF('DATA - Follow-Up'!J331="","",INDEX(Codes,MATCH('DATA - Follow-Up'!J331,Modes,0)))</f>
        <v/>
      </c>
      <c r="K331" s="178"/>
      <c r="L331" s="178" t="str">
        <f>IF('DATA - Follow-Up'!L331=0,"",IF('DATA - Follow-Up'!L331="","",'DATA - Follow-Up'!L331))</f>
        <v/>
      </c>
      <c r="M331" s="178" t="str">
        <f>IF('DATA - Follow-Up'!M331="Yes",1,IF('DATA - Follow-Up'!M331="No",2, ""))</f>
        <v/>
      </c>
      <c r="N331" s="178" t="str">
        <f>IF('DATA - Follow-Up'!N331="Yes",1,IF('DATA - Follow-Up'!N331="No",2,""))</f>
        <v/>
      </c>
      <c r="O331" s="178" t="str">
        <f>IF('DATA - Follow-Up'!O331="Relaxed",1,IF('DATA - Follow-Up'!O331="Rushed",2,IF('DATA - Follow-Up'!O331="Happy",3,IF('DATA - Follow-Up'!O331="Frustrated",4,IF('DATA - Follow-Up'!O331="Other (please specify)",5,IF('DATA - Follow-Up'!O331="Other",5,""))))))</f>
        <v/>
      </c>
      <c r="P331" s="178"/>
      <c r="Q331" s="178" t="str">
        <f>IF('DATA - Follow-Up'!Q331="","",'DATA - Follow-Up'!Q331)</f>
        <v/>
      </c>
      <c r="R331" s="178" t="str">
        <f>IF('DATA - Follow-Up'!R331="Boy",1,IF('DATA - Follow-Up'!R331="Girl",2, ""))</f>
        <v/>
      </c>
      <c r="S331" s="178" t="str">
        <f>IF('DATA - Follow-Up'!Q331="","", 'DATA - Follow-Up'!S331)</f>
        <v/>
      </c>
      <c r="T331" s="178" t="str">
        <f>IF('DATA - Follow-Up'!T331="Less than 0.5km",1,IF('DATA - Follow-Up'!T331="0.51 to 1.59km",2,IF('DATA - Follow-Up'!T331="1.6 to 3km",3,IF('DATA - Follow-Up'!T331="Over 3km",4,""))))</f>
        <v/>
      </c>
      <c r="U331" s="178" t="str">
        <f>IF('DATA - Follow-Up'!U331="STRONGLY AGREE",1,IF('DATA - Follow-Up'!U331="AGREE",2,IF('DATA - Follow-Up'!U331="DISAGREE",3,IF('DATA - Follow-Up'!U331="STRONGLY DISAGREE",4,""))))</f>
        <v/>
      </c>
      <c r="V331" s="178" t="str">
        <f>IF('DATA - Follow-Up'!V331="Yes",1,IF('DATA - Follow-Up'!V331="No",2,""))</f>
        <v/>
      </c>
      <c r="W331" s="178"/>
      <c r="X331" s="178"/>
      <c r="Y331" s="178"/>
      <c r="Z331" s="178"/>
      <c r="AA331" s="178"/>
      <c r="AB331" s="178"/>
      <c r="AC331" s="178"/>
      <c r="AD331" s="178"/>
      <c r="AE331" s="178"/>
      <c r="AF331" s="178"/>
      <c r="AG331" s="178"/>
      <c r="AH331" s="178"/>
      <c r="AI331" s="178"/>
      <c r="AJ331" s="178"/>
      <c r="AK331" s="178"/>
      <c r="AL331" s="178"/>
      <c r="AM331" s="178"/>
      <c r="AN331" s="178"/>
      <c r="AO331" s="178"/>
      <c r="AP331" s="178"/>
      <c r="AQ331" s="178"/>
      <c r="AR331" s="178" t="str">
        <f>IF('DATA - Follow-Up'!AR331="Relaxed",1,IF('DATA - Follow-Up'!AR331="Rushed",2,IF('DATA - Follow-Up'!AR331="Happy",3,IF('DATA - Follow-Up'!AR331="Tired",4,""))))</f>
        <v/>
      </c>
      <c r="AS331" s="178" t="str">
        <f>IF('DATA - Follow-Up'!AS331="Relaxed",1,IF('DATA - Follow-Up'!AS331="Rushed",2,IF('DATA - Follow-Up'!AS331="Happy",3,IF('DATA - Follow-Up'!AS331="Tired",4,""))))</f>
        <v/>
      </c>
      <c r="AT331" s="178" t="str">
        <f>IF('DATA - Follow-Up'!AT331="less driving",1,IF('DATA - Follow-Up'!AT331="less driving (e.g. more carpooling, walking, cycling, taking public transit, etc.)",1,IF('DATA - Follow-Up'!AT331="not changed",2,IF('DATA - Follow-Up'!AT331="no changed",2,IF('DATA - Follow-Up'!AT331="more driving",3, "")))))</f>
        <v/>
      </c>
      <c r="AU331" s="275"/>
      <c r="AV331" s="275"/>
      <c r="AW331" s="275"/>
      <c r="AX331" s="275"/>
      <c r="AY331" s="275"/>
      <c r="AZ331" s="178" t="str">
        <f>IF('DATA - Follow-Up'!AZ331="less driving",1,IF('DATA - Follow-Up'!AZ331="less driving (e.g. more carpooling, walking, cycling, taking public transit, etc.)",1,IF('DATA - Follow-Up'!AZ331="not changed",2,IF('DATA - Follow-Up'!AZ331="more driving",3,""))))</f>
        <v/>
      </c>
      <c r="BA331" s="178"/>
      <c r="BB331" s="178"/>
      <c r="BC331" s="178"/>
      <c r="BD331" s="178"/>
      <c r="BE331" s="178"/>
      <c r="BF331" s="178" t="str">
        <f>IF('DATA - Follow-Up'!BF331="decreased",1,IF('DATA - Follow-Up'!BF331="not changed",2,IF('DATA - Follow-Up'!BF331="increased",3, "")))</f>
        <v/>
      </c>
      <c r="BG331" s="178"/>
      <c r="BH331" s="178"/>
      <c r="BI331" s="178"/>
      <c r="BJ331" s="178"/>
      <c r="BK331" s="178"/>
      <c r="BL331" s="178"/>
      <c r="BM331" s="178"/>
      <c r="BN331" s="178"/>
      <c r="BO331" s="178"/>
      <c r="BP331" s="178"/>
      <c r="BQ331" s="312" t="str">
        <f>IF('DATA - Follow-Up'!BQ331="Yes",1,IF('DATA - Follow-Up'!BQ331="No",2, ""))</f>
        <v/>
      </c>
      <c r="BR331" s="273"/>
      <c r="BS331" s="180"/>
      <c r="BT331" s="180"/>
    </row>
    <row r="332" spans="1:72" s="132" customFormat="1" ht="15" x14ac:dyDescent="0.3">
      <c r="A332" s="148"/>
      <c r="B332" s="149"/>
      <c r="C332" s="236" t="str">
        <f t="shared" si="5"/>
        <v/>
      </c>
      <c r="D332" s="178" t="str">
        <f>IF('DATA - Follow-Up'!D332="","",'DATA - Follow-Up'!D332)</f>
        <v/>
      </c>
      <c r="E332" s="178" t="str">
        <f>IF('DATA - Follow-Up'!E332="","",'DATA - Follow-Up'!E332)</f>
        <v/>
      </c>
      <c r="F332" s="178" t="str">
        <f>IF('DATA - Follow-Up'!F332="","",'DATA - Follow-Up'!F332)</f>
        <v/>
      </c>
      <c r="G332" s="178" t="str">
        <f>IF('DATA - Follow-Up'!G332="Yes",1,IF('DATA - Follow-Up'!G332="No",2,IF('DATA - Follow-Up'!G332="Not Sure",3, "")))</f>
        <v/>
      </c>
      <c r="H332" s="178" t="str">
        <f>IF('DATA - Follow-Up'!H332="","",INDEX(Codes,MATCH('DATA - Follow-Up'!H332,Modes,0)))</f>
        <v/>
      </c>
      <c r="I332" s="275"/>
      <c r="J332" s="178" t="str">
        <f>IF('DATA - Follow-Up'!J332="","",INDEX(Codes,MATCH('DATA - Follow-Up'!J332,Modes,0)))</f>
        <v/>
      </c>
      <c r="K332" s="178"/>
      <c r="L332" s="178" t="str">
        <f>IF('DATA - Follow-Up'!L332=0,"",IF('DATA - Follow-Up'!L332="","",'DATA - Follow-Up'!L332))</f>
        <v/>
      </c>
      <c r="M332" s="178" t="str">
        <f>IF('DATA - Follow-Up'!M332="Yes",1,IF('DATA - Follow-Up'!M332="No",2, ""))</f>
        <v/>
      </c>
      <c r="N332" s="178" t="str">
        <f>IF('DATA - Follow-Up'!N332="Yes",1,IF('DATA - Follow-Up'!N332="No",2,""))</f>
        <v/>
      </c>
      <c r="O332" s="178" t="str">
        <f>IF('DATA - Follow-Up'!O332="Relaxed",1,IF('DATA - Follow-Up'!O332="Rushed",2,IF('DATA - Follow-Up'!O332="Happy",3,IF('DATA - Follow-Up'!O332="Frustrated",4,IF('DATA - Follow-Up'!O332="Other (please specify)",5,IF('DATA - Follow-Up'!O332="Other",5,""))))))</f>
        <v/>
      </c>
      <c r="P332" s="178"/>
      <c r="Q332" s="178" t="str">
        <f>IF('DATA - Follow-Up'!Q332="","",'DATA - Follow-Up'!Q332)</f>
        <v/>
      </c>
      <c r="R332" s="178" t="str">
        <f>IF('DATA - Follow-Up'!R332="Boy",1,IF('DATA - Follow-Up'!R332="Girl",2, ""))</f>
        <v/>
      </c>
      <c r="S332" s="178" t="str">
        <f>IF('DATA - Follow-Up'!Q332="","", 'DATA - Follow-Up'!S332)</f>
        <v/>
      </c>
      <c r="T332" s="178" t="str">
        <f>IF('DATA - Follow-Up'!T332="Less than 0.5km",1,IF('DATA - Follow-Up'!T332="0.51 to 1.59km",2,IF('DATA - Follow-Up'!T332="1.6 to 3km",3,IF('DATA - Follow-Up'!T332="Over 3km",4,""))))</f>
        <v/>
      </c>
      <c r="U332" s="178" t="str">
        <f>IF('DATA - Follow-Up'!U332="STRONGLY AGREE",1,IF('DATA - Follow-Up'!U332="AGREE",2,IF('DATA - Follow-Up'!U332="DISAGREE",3,IF('DATA - Follow-Up'!U332="STRONGLY DISAGREE",4,""))))</f>
        <v/>
      </c>
      <c r="V332" s="178" t="str">
        <f>IF('DATA - Follow-Up'!V332="Yes",1,IF('DATA - Follow-Up'!V332="No",2,""))</f>
        <v/>
      </c>
      <c r="W332" s="178"/>
      <c r="X332" s="178"/>
      <c r="Y332" s="178"/>
      <c r="Z332" s="178"/>
      <c r="AA332" s="178"/>
      <c r="AB332" s="178"/>
      <c r="AC332" s="178"/>
      <c r="AD332" s="178"/>
      <c r="AE332" s="178"/>
      <c r="AF332" s="178"/>
      <c r="AG332" s="178"/>
      <c r="AH332" s="178"/>
      <c r="AI332" s="178"/>
      <c r="AJ332" s="178"/>
      <c r="AK332" s="178"/>
      <c r="AL332" s="178"/>
      <c r="AM332" s="178"/>
      <c r="AN332" s="178"/>
      <c r="AO332" s="178"/>
      <c r="AP332" s="178"/>
      <c r="AQ332" s="178"/>
      <c r="AR332" s="178" t="str">
        <f>IF('DATA - Follow-Up'!AR332="Relaxed",1,IF('DATA - Follow-Up'!AR332="Rushed",2,IF('DATA - Follow-Up'!AR332="Happy",3,IF('DATA - Follow-Up'!AR332="Tired",4,""))))</f>
        <v/>
      </c>
      <c r="AS332" s="178" t="str">
        <f>IF('DATA - Follow-Up'!AS332="Relaxed",1,IF('DATA - Follow-Up'!AS332="Rushed",2,IF('DATA - Follow-Up'!AS332="Happy",3,IF('DATA - Follow-Up'!AS332="Tired",4,""))))</f>
        <v/>
      </c>
      <c r="AT332" s="178" t="str">
        <f>IF('DATA - Follow-Up'!AT332="less driving",1,IF('DATA - Follow-Up'!AT332="less driving (e.g. more carpooling, walking, cycling, taking public transit, etc.)",1,IF('DATA - Follow-Up'!AT332="not changed",2,IF('DATA - Follow-Up'!AT332="no changed",2,IF('DATA - Follow-Up'!AT332="more driving",3, "")))))</f>
        <v/>
      </c>
      <c r="AU332" s="275"/>
      <c r="AV332" s="275"/>
      <c r="AW332" s="275"/>
      <c r="AX332" s="275"/>
      <c r="AY332" s="275"/>
      <c r="AZ332" s="178" t="str">
        <f>IF('DATA - Follow-Up'!AZ332="less driving",1,IF('DATA - Follow-Up'!AZ332="less driving (e.g. more carpooling, walking, cycling, taking public transit, etc.)",1,IF('DATA - Follow-Up'!AZ332="not changed",2,IF('DATA - Follow-Up'!AZ332="more driving",3,""))))</f>
        <v/>
      </c>
      <c r="BA332" s="178"/>
      <c r="BB332" s="178"/>
      <c r="BC332" s="178"/>
      <c r="BD332" s="178"/>
      <c r="BE332" s="178"/>
      <c r="BF332" s="178" t="str">
        <f>IF('DATA - Follow-Up'!BF332="decreased",1,IF('DATA - Follow-Up'!BF332="not changed",2,IF('DATA - Follow-Up'!BF332="increased",3, "")))</f>
        <v/>
      </c>
      <c r="BG332" s="178"/>
      <c r="BH332" s="178"/>
      <c r="BI332" s="178"/>
      <c r="BJ332" s="178"/>
      <c r="BK332" s="178"/>
      <c r="BL332" s="178"/>
      <c r="BM332" s="178"/>
      <c r="BN332" s="178"/>
      <c r="BO332" s="178"/>
      <c r="BP332" s="178"/>
      <c r="BQ332" s="312" t="str">
        <f>IF('DATA - Follow-Up'!BQ332="Yes",1,IF('DATA - Follow-Up'!BQ332="No",2, ""))</f>
        <v/>
      </c>
      <c r="BR332" s="273"/>
      <c r="BS332" s="180"/>
      <c r="BT332" s="180"/>
    </row>
    <row r="333" spans="1:72" s="132" customFormat="1" ht="15" x14ac:dyDescent="0.3">
      <c r="A333" s="148"/>
      <c r="B333" s="149"/>
      <c r="C333" s="236" t="str">
        <f t="shared" si="5"/>
        <v/>
      </c>
      <c r="D333" s="178" t="str">
        <f>IF('DATA - Follow-Up'!D333="","",'DATA - Follow-Up'!D333)</f>
        <v/>
      </c>
      <c r="E333" s="178" t="str">
        <f>IF('DATA - Follow-Up'!E333="","",'DATA - Follow-Up'!E333)</f>
        <v/>
      </c>
      <c r="F333" s="178" t="str">
        <f>IF('DATA - Follow-Up'!F333="","",'DATA - Follow-Up'!F333)</f>
        <v/>
      </c>
      <c r="G333" s="178" t="str">
        <f>IF('DATA - Follow-Up'!G333="Yes",1,IF('DATA - Follow-Up'!G333="No",2,IF('DATA - Follow-Up'!G333="Not Sure",3, "")))</f>
        <v/>
      </c>
      <c r="H333" s="178" t="str">
        <f>IF('DATA - Follow-Up'!H333="","",INDEX(Codes,MATCH('DATA - Follow-Up'!H333,Modes,0)))</f>
        <v/>
      </c>
      <c r="I333" s="275"/>
      <c r="J333" s="178" t="str">
        <f>IF('DATA - Follow-Up'!J333="","",INDEX(Codes,MATCH('DATA - Follow-Up'!J333,Modes,0)))</f>
        <v/>
      </c>
      <c r="K333" s="178"/>
      <c r="L333" s="178" t="str">
        <f>IF('DATA - Follow-Up'!L333=0,"",IF('DATA - Follow-Up'!L333="","",'DATA - Follow-Up'!L333))</f>
        <v/>
      </c>
      <c r="M333" s="178" t="str">
        <f>IF('DATA - Follow-Up'!M333="Yes",1,IF('DATA - Follow-Up'!M333="No",2, ""))</f>
        <v/>
      </c>
      <c r="N333" s="178" t="str">
        <f>IF('DATA - Follow-Up'!N333="Yes",1,IF('DATA - Follow-Up'!N333="No",2,""))</f>
        <v/>
      </c>
      <c r="O333" s="178" t="str">
        <f>IF('DATA - Follow-Up'!O333="Relaxed",1,IF('DATA - Follow-Up'!O333="Rushed",2,IF('DATA - Follow-Up'!O333="Happy",3,IF('DATA - Follow-Up'!O333="Frustrated",4,IF('DATA - Follow-Up'!O333="Other (please specify)",5,IF('DATA - Follow-Up'!O333="Other",5,""))))))</f>
        <v/>
      </c>
      <c r="P333" s="178"/>
      <c r="Q333" s="178" t="str">
        <f>IF('DATA - Follow-Up'!Q333="","",'DATA - Follow-Up'!Q333)</f>
        <v/>
      </c>
      <c r="R333" s="178" t="str">
        <f>IF('DATA - Follow-Up'!R333="Boy",1,IF('DATA - Follow-Up'!R333="Girl",2, ""))</f>
        <v/>
      </c>
      <c r="S333" s="178" t="str">
        <f>IF('DATA - Follow-Up'!Q333="","", 'DATA - Follow-Up'!S333)</f>
        <v/>
      </c>
      <c r="T333" s="178" t="str">
        <f>IF('DATA - Follow-Up'!T333="Less than 0.5km",1,IF('DATA - Follow-Up'!T333="0.51 to 1.59km",2,IF('DATA - Follow-Up'!T333="1.6 to 3km",3,IF('DATA - Follow-Up'!T333="Over 3km",4,""))))</f>
        <v/>
      </c>
      <c r="U333" s="178" t="str">
        <f>IF('DATA - Follow-Up'!U333="STRONGLY AGREE",1,IF('DATA - Follow-Up'!U333="AGREE",2,IF('DATA - Follow-Up'!U333="DISAGREE",3,IF('DATA - Follow-Up'!U333="STRONGLY DISAGREE",4,""))))</f>
        <v/>
      </c>
      <c r="V333" s="178" t="str">
        <f>IF('DATA - Follow-Up'!V333="Yes",1,IF('DATA - Follow-Up'!V333="No",2,""))</f>
        <v/>
      </c>
      <c r="W333" s="178"/>
      <c r="X333" s="178"/>
      <c r="Y333" s="178"/>
      <c r="Z333" s="178"/>
      <c r="AA333" s="178"/>
      <c r="AB333" s="178"/>
      <c r="AC333" s="178"/>
      <c r="AD333" s="178"/>
      <c r="AE333" s="178"/>
      <c r="AF333" s="178"/>
      <c r="AG333" s="178"/>
      <c r="AH333" s="178"/>
      <c r="AI333" s="178"/>
      <c r="AJ333" s="178"/>
      <c r="AK333" s="178"/>
      <c r="AL333" s="178"/>
      <c r="AM333" s="178"/>
      <c r="AN333" s="178"/>
      <c r="AO333" s="178"/>
      <c r="AP333" s="178"/>
      <c r="AQ333" s="178"/>
      <c r="AR333" s="178" t="str">
        <f>IF('DATA - Follow-Up'!AR333="Relaxed",1,IF('DATA - Follow-Up'!AR333="Rushed",2,IF('DATA - Follow-Up'!AR333="Happy",3,IF('DATA - Follow-Up'!AR333="Tired",4,""))))</f>
        <v/>
      </c>
      <c r="AS333" s="178" t="str">
        <f>IF('DATA - Follow-Up'!AS333="Relaxed",1,IF('DATA - Follow-Up'!AS333="Rushed",2,IF('DATA - Follow-Up'!AS333="Happy",3,IF('DATA - Follow-Up'!AS333="Tired",4,""))))</f>
        <v/>
      </c>
      <c r="AT333" s="178" t="str">
        <f>IF('DATA - Follow-Up'!AT333="less driving",1,IF('DATA - Follow-Up'!AT333="less driving (e.g. more carpooling, walking, cycling, taking public transit, etc.)",1,IF('DATA - Follow-Up'!AT333="not changed",2,IF('DATA - Follow-Up'!AT333="no changed",2,IF('DATA - Follow-Up'!AT333="more driving",3, "")))))</f>
        <v/>
      </c>
      <c r="AU333" s="275"/>
      <c r="AV333" s="275"/>
      <c r="AW333" s="275"/>
      <c r="AX333" s="275"/>
      <c r="AY333" s="275"/>
      <c r="AZ333" s="178" t="str">
        <f>IF('DATA - Follow-Up'!AZ333="less driving",1,IF('DATA - Follow-Up'!AZ333="less driving (e.g. more carpooling, walking, cycling, taking public transit, etc.)",1,IF('DATA - Follow-Up'!AZ333="not changed",2,IF('DATA - Follow-Up'!AZ333="more driving",3,""))))</f>
        <v/>
      </c>
      <c r="BA333" s="178"/>
      <c r="BB333" s="178"/>
      <c r="BC333" s="178"/>
      <c r="BD333" s="178"/>
      <c r="BE333" s="178"/>
      <c r="BF333" s="178" t="str">
        <f>IF('DATA - Follow-Up'!BF333="decreased",1,IF('DATA - Follow-Up'!BF333="not changed",2,IF('DATA - Follow-Up'!BF333="increased",3, "")))</f>
        <v/>
      </c>
      <c r="BG333" s="178"/>
      <c r="BH333" s="178"/>
      <c r="BI333" s="178"/>
      <c r="BJ333" s="178"/>
      <c r="BK333" s="178"/>
      <c r="BL333" s="178"/>
      <c r="BM333" s="178"/>
      <c r="BN333" s="178"/>
      <c r="BO333" s="178"/>
      <c r="BP333" s="178"/>
      <c r="BQ333" s="312" t="str">
        <f>IF('DATA - Follow-Up'!BQ333="Yes",1,IF('DATA - Follow-Up'!BQ333="No",2, ""))</f>
        <v/>
      </c>
      <c r="BR333" s="273"/>
      <c r="BS333" s="180"/>
      <c r="BT333" s="180"/>
    </row>
    <row r="334" spans="1:72" s="132" customFormat="1" ht="15" x14ac:dyDescent="0.3">
      <c r="A334" s="148"/>
      <c r="B334" s="149"/>
      <c r="C334" s="236" t="str">
        <f t="shared" si="5"/>
        <v/>
      </c>
      <c r="D334" s="178" t="str">
        <f>IF('DATA - Follow-Up'!D334="","",'DATA - Follow-Up'!D334)</f>
        <v/>
      </c>
      <c r="E334" s="178" t="str">
        <f>IF('DATA - Follow-Up'!E334="","",'DATA - Follow-Up'!E334)</f>
        <v/>
      </c>
      <c r="F334" s="178" t="str">
        <f>IF('DATA - Follow-Up'!F334="","",'DATA - Follow-Up'!F334)</f>
        <v/>
      </c>
      <c r="G334" s="178" t="str">
        <f>IF('DATA - Follow-Up'!G334="Yes",1,IF('DATA - Follow-Up'!G334="No",2,IF('DATA - Follow-Up'!G334="Not Sure",3, "")))</f>
        <v/>
      </c>
      <c r="H334" s="178" t="str">
        <f>IF('DATA - Follow-Up'!H334="","",INDEX(Codes,MATCH('DATA - Follow-Up'!H334,Modes,0)))</f>
        <v/>
      </c>
      <c r="I334" s="275"/>
      <c r="J334" s="178" t="str">
        <f>IF('DATA - Follow-Up'!J334="","",INDEX(Codes,MATCH('DATA - Follow-Up'!J334,Modes,0)))</f>
        <v/>
      </c>
      <c r="K334" s="178"/>
      <c r="L334" s="178" t="str">
        <f>IF('DATA - Follow-Up'!L334=0,"",IF('DATA - Follow-Up'!L334="","",'DATA - Follow-Up'!L334))</f>
        <v/>
      </c>
      <c r="M334" s="178" t="str">
        <f>IF('DATA - Follow-Up'!M334="Yes",1,IF('DATA - Follow-Up'!M334="No",2, ""))</f>
        <v/>
      </c>
      <c r="N334" s="178" t="str">
        <f>IF('DATA - Follow-Up'!N334="Yes",1,IF('DATA - Follow-Up'!N334="No",2,""))</f>
        <v/>
      </c>
      <c r="O334" s="178" t="str">
        <f>IF('DATA - Follow-Up'!O334="Relaxed",1,IF('DATA - Follow-Up'!O334="Rushed",2,IF('DATA - Follow-Up'!O334="Happy",3,IF('DATA - Follow-Up'!O334="Frustrated",4,IF('DATA - Follow-Up'!O334="Other (please specify)",5,IF('DATA - Follow-Up'!O334="Other",5,""))))))</f>
        <v/>
      </c>
      <c r="P334" s="178"/>
      <c r="Q334" s="178" t="str">
        <f>IF('DATA - Follow-Up'!Q334="","",'DATA - Follow-Up'!Q334)</f>
        <v/>
      </c>
      <c r="R334" s="178" t="str">
        <f>IF('DATA - Follow-Up'!R334="Boy",1,IF('DATA - Follow-Up'!R334="Girl",2, ""))</f>
        <v/>
      </c>
      <c r="S334" s="178" t="str">
        <f>IF('DATA - Follow-Up'!Q334="","", 'DATA - Follow-Up'!S334)</f>
        <v/>
      </c>
      <c r="T334" s="178" t="str">
        <f>IF('DATA - Follow-Up'!T334="Less than 0.5km",1,IF('DATA - Follow-Up'!T334="0.51 to 1.59km",2,IF('DATA - Follow-Up'!T334="1.6 to 3km",3,IF('DATA - Follow-Up'!T334="Over 3km",4,""))))</f>
        <v/>
      </c>
      <c r="U334" s="178" t="str">
        <f>IF('DATA - Follow-Up'!U334="STRONGLY AGREE",1,IF('DATA - Follow-Up'!U334="AGREE",2,IF('DATA - Follow-Up'!U334="DISAGREE",3,IF('DATA - Follow-Up'!U334="STRONGLY DISAGREE",4,""))))</f>
        <v/>
      </c>
      <c r="V334" s="178" t="str">
        <f>IF('DATA - Follow-Up'!V334="Yes",1,IF('DATA - Follow-Up'!V334="No",2,""))</f>
        <v/>
      </c>
      <c r="W334" s="178"/>
      <c r="X334" s="178"/>
      <c r="Y334" s="178"/>
      <c r="Z334" s="178"/>
      <c r="AA334" s="178"/>
      <c r="AB334" s="178"/>
      <c r="AC334" s="178"/>
      <c r="AD334" s="178"/>
      <c r="AE334" s="178"/>
      <c r="AF334" s="178"/>
      <c r="AG334" s="178"/>
      <c r="AH334" s="178"/>
      <c r="AI334" s="178"/>
      <c r="AJ334" s="178"/>
      <c r="AK334" s="178"/>
      <c r="AL334" s="178"/>
      <c r="AM334" s="178"/>
      <c r="AN334" s="178"/>
      <c r="AO334" s="178"/>
      <c r="AP334" s="178"/>
      <c r="AQ334" s="178"/>
      <c r="AR334" s="178" t="str">
        <f>IF('DATA - Follow-Up'!AR334="Relaxed",1,IF('DATA - Follow-Up'!AR334="Rushed",2,IF('DATA - Follow-Up'!AR334="Happy",3,IF('DATA - Follow-Up'!AR334="Tired",4,""))))</f>
        <v/>
      </c>
      <c r="AS334" s="178" t="str">
        <f>IF('DATA - Follow-Up'!AS334="Relaxed",1,IF('DATA - Follow-Up'!AS334="Rushed",2,IF('DATA - Follow-Up'!AS334="Happy",3,IF('DATA - Follow-Up'!AS334="Tired",4,""))))</f>
        <v/>
      </c>
      <c r="AT334" s="178" t="str">
        <f>IF('DATA - Follow-Up'!AT334="less driving",1,IF('DATA - Follow-Up'!AT334="less driving (e.g. more carpooling, walking, cycling, taking public transit, etc.)",1,IF('DATA - Follow-Up'!AT334="not changed",2,IF('DATA - Follow-Up'!AT334="no changed",2,IF('DATA - Follow-Up'!AT334="more driving",3, "")))))</f>
        <v/>
      </c>
      <c r="AU334" s="275"/>
      <c r="AV334" s="275"/>
      <c r="AW334" s="275"/>
      <c r="AX334" s="275"/>
      <c r="AY334" s="275"/>
      <c r="AZ334" s="178" t="str">
        <f>IF('DATA - Follow-Up'!AZ334="less driving",1,IF('DATA - Follow-Up'!AZ334="less driving (e.g. more carpooling, walking, cycling, taking public transit, etc.)",1,IF('DATA - Follow-Up'!AZ334="not changed",2,IF('DATA - Follow-Up'!AZ334="more driving",3,""))))</f>
        <v/>
      </c>
      <c r="BA334" s="178"/>
      <c r="BB334" s="178"/>
      <c r="BC334" s="178"/>
      <c r="BD334" s="178"/>
      <c r="BE334" s="178"/>
      <c r="BF334" s="178" t="str">
        <f>IF('DATA - Follow-Up'!BF334="decreased",1,IF('DATA - Follow-Up'!BF334="not changed",2,IF('DATA - Follow-Up'!BF334="increased",3, "")))</f>
        <v/>
      </c>
      <c r="BG334" s="178"/>
      <c r="BH334" s="178"/>
      <c r="BI334" s="178"/>
      <c r="BJ334" s="178"/>
      <c r="BK334" s="178"/>
      <c r="BL334" s="178"/>
      <c r="BM334" s="178"/>
      <c r="BN334" s="178"/>
      <c r="BO334" s="178"/>
      <c r="BP334" s="178"/>
      <c r="BQ334" s="312" t="str">
        <f>IF('DATA - Follow-Up'!BQ334="Yes",1,IF('DATA - Follow-Up'!BQ334="No",2, ""))</f>
        <v/>
      </c>
      <c r="BR334" s="273"/>
      <c r="BS334" s="180"/>
      <c r="BT334" s="180"/>
    </row>
    <row r="335" spans="1:72" s="132" customFormat="1" ht="15" x14ac:dyDescent="0.3">
      <c r="A335" s="148"/>
      <c r="B335" s="149"/>
      <c r="C335" s="236" t="str">
        <f t="shared" si="5"/>
        <v/>
      </c>
      <c r="D335" s="178" t="str">
        <f>IF('DATA - Follow-Up'!D335="","",'DATA - Follow-Up'!D335)</f>
        <v/>
      </c>
      <c r="E335" s="178" t="str">
        <f>IF('DATA - Follow-Up'!E335="","",'DATA - Follow-Up'!E335)</f>
        <v/>
      </c>
      <c r="F335" s="178" t="str">
        <f>IF('DATA - Follow-Up'!F335="","",'DATA - Follow-Up'!F335)</f>
        <v/>
      </c>
      <c r="G335" s="178" t="str">
        <f>IF('DATA - Follow-Up'!G335="Yes",1,IF('DATA - Follow-Up'!G335="No",2,IF('DATA - Follow-Up'!G335="Not Sure",3, "")))</f>
        <v/>
      </c>
      <c r="H335" s="178" t="str">
        <f>IF('DATA - Follow-Up'!H335="","",INDEX(Codes,MATCH('DATA - Follow-Up'!H335,Modes,0)))</f>
        <v/>
      </c>
      <c r="I335" s="275"/>
      <c r="J335" s="178" t="str">
        <f>IF('DATA - Follow-Up'!J335="","",INDEX(Codes,MATCH('DATA - Follow-Up'!J335,Modes,0)))</f>
        <v/>
      </c>
      <c r="K335" s="178"/>
      <c r="L335" s="178" t="str">
        <f>IF('DATA - Follow-Up'!L335=0,"",IF('DATA - Follow-Up'!L335="","",'DATA - Follow-Up'!L335))</f>
        <v/>
      </c>
      <c r="M335" s="178" t="str">
        <f>IF('DATA - Follow-Up'!M335="Yes",1,IF('DATA - Follow-Up'!M335="No",2, ""))</f>
        <v/>
      </c>
      <c r="N335" s="178" t="str">
        <f>IF('DATA - Follow-Up'!N335="Yes",1,IF('DATA - Follow-Up'!N335="No",2,""))</f>
        <v/>
      </c>
      <c r="O335" s="178" t="str">
        <f>IF('DATA - Follow-Up'!O335="Relaxed",1,IF('DATA - Follow-Up'!O335="Rushed",2,IF('DATA - Follow-Up'!O335="Happy",3,IF('DATA - Follow-Up'!O335="Frustrated",4,IF('DATA - Follow-Up'!O335="Other (please specify)",5,IF('DATA - Follow-Up'!O335="Other",5,""))))))</f>
        <v/>
      </c>
      <c r="P335" s="178"/>
      <c r="Q335" s="178" t="str">
        <f>IF('DATA - Follow-Up'!Q335="","",'DATA - Follow-Up'!Q335)</f>
        <v/>
      </c>
      <c r="R335" s="178" t="str">
        <f>IF('DATA - Follow-Up'!R335="Boy",1,IF('DATA - Follow-Up'!R335="Girl",2, ""))</f>
        <v/>
      </c>
      <c r="S335" s="178" t="str">
        <f>IF('DATA - Follow-Up'!Q335="","", 'DATA - Follow-Up'!S335)</f>
        <v/>
      </c>
      <c r="T335" s="178" t="str">
        <f>IF('DATA - Follow-Up'!T335="Less than 0.5km",1,IF('DATA - Follow-Up'!T335="0.51 to 1.59km",2,IF('DATA - Follow-Up'!T335="1.6 to 3km",3,IF('DATA - Follow-Up'!T335="Over 3km",4,""))))</f>
        <v/>
      </c>
      <c r="U335" s="178" t="str">
        <f>IF('DATA - Follow-Up'!U335="STRONGLY AGREE",1,IF('DATA - Follow-Up'!U335="AGREE",2,IF('DATA - Follow-Up'!U335="DISAGREE",3,IF('DATA - Follow-Up'!U335="STRONGLY DISAGREE",4,""))))</f>
        <v/>
      </c>
      <c r="V335" s="178" t="str">
        <f>IF('DATA - Follow-Up'!V335="Yes",1,IF('DATA - Follow-Up'!V335="No",2,""))</f>
        <v/>
      </c>
      <c r="W335" s="178"/>
      <c r="X335" s="178"/>
      <c r="Y335" s="178"/>
      <c r="Z335" s="178"/>
      <c r="AA335" s="178"/>
      <c r="AB335" s="178"/>
      <c r="AC335" s="178"/>
      <c r="AD335" s="178"/>
      <c r="AE335" s="178"/>
      <c r="AF335" s="178"/>
      <c r="AG335" s="178"/>
      <c r="AH335" s="178"/>
      <c r="AI335" s="178"/>
      <c r="AJ335" s="178"/>
      <c r="AK335" s="178"/>
      <c r="AL335" s="178"/>
      <c r="AM335" s="178"/>
      <c r="AN335" s="178"/>
      <c r="AO335" s="178"/>
      <c r="AP335" s="178"/>
      <c r="AQ335" s="178"/>
      <c r="AR335" s="178" t="str">
        <f>IF('DATA - Follow-Up'!AR335="Relaxed",1,IF('DATA - Follow-Up'!AR335="Rushed",2,IF('DATA - Follow-Up'!AR335="Happy",3,IF('DATA - Follow-Up'!AR335="Tired",4,""))))</f>
        <v/>
      </c>
      <c r="AS335" s="178" t="str">
        <f>IF('DATA - Follow-Up'!AS335="Relaxed",1,IF('DATA - Follow-Up'!AS335="Rushed",2,IF('DATA - Follow-Up'!AS335="Happy",3,IF('DATA - Follow-Up'!AS335="Tired",4,""))))</f>
        <v/>
      </c>
      <c r="AT335" s="178" t="str">
        <f>IF('DATA - Follow-Up'!AT335="less driving",1,IF('DATA - Follow-Up'!AT335="less driving (e.g. more carpooling, walking, cycling, taking public transit, etc.)",1,IF('DATA - Follow-Up'!AT335="not changed",2,IF('DATA - Follow-Up'!AT335="no changed",2,IF('DATA - Follow-Up'!AT335="more driving",3, "")))))</f>
        <v/>
      </c>
      <c r="AU335" s="275"/>
      <c r="AV335" s="275"/>
      <c r="AW335" s="275"/>
      <c r="AX335" s="275"/>
      <c r="AY335" s="275"/>
      <c r="AZ335" s="178" t="str">
        <f>IF('DATA - Follow-Up'!AZ335="less driving",1,IF('DATA - Follow-Up'!AZ335="less driving (e.g. more carpooling, walking, cycling, taking public transit, etc.)",1,IF('DATA - Follow-Up'!AZ335="not changed",2,IF('DATA - Follow-Up'!AZ335="more driving",3,""))))</f>
        <v/>
      </c>
      <c r="BA335" s="178"/>
      <c r="BB335" s="178"/>
      <c r="BC335" s="178"/>
      <c r="BD335" s="178"/>
      <c r="BE335" s="178"/>
      <c r="BF335" s="178" t="str">
        <f>IF('DATA - Follow-Up'!BF335="decreased",1,IF('DATA - Follow-Up'!BF335="not changed",2,IF('DATA - Follow-Up'!BF335="increased",3, "")))</f>
        <v/>
      </c>
      <c r="BG335" s="178"/>
      <c r="BH335" s="178"/>
      <c r="BI335" s="178"/>
      <c r="BJ335" s="178"/>
      <c r="BK335" s="178"/>
      <c r="BL335" s="178"/>
      <c r="BM335" s="178"/>
      <c r="BN335" s="178"/>
      <c r="BO335" s="178"/>
      <c r="BP335" s="178"/>
      <c r="BQ335" s="312" t="str">
        <f>IF('DATA - Follow-Up'!BQ335="Yes",1,IF('DATA - Follow-Up'!BQ335="No",2, ""))</f>
        <v/>
      </c>
      <c r="BR335" s="273"/>
      <c r="BS335" s="180"/>
      <c r="BT335" s="180"/>
    </row>
    <row r="336" spans="1:72" s="132" customFormat="1" ht="15" x14ac:dyDescent="0.3">
      <c r="A336" s="148"/>
      <c r="B336" s="149"/>
      <c r="C336" s="236" t="str">
        <f t="shared" si="5"/>
        <v/>
      </c>
      <c r="D336" s="178" t="str">
        <f>IF('DATA - Follow-Up'!D336="","",'DATA - Follow-Up'!D336)</f>
        <v/>
      </c>
      <c r="E336" s="178" t="str">
        <f>IF('DATA - Follow-Up'!E336="","",'DATA - Follow-Up'!E336)</f>
        <v/>
      </c>
      <c r="F336" s="178" t="str">
        <f>IF('DATA - Follow-Up'!F336="","",'DATA - Follow-Up'!F336)</f>
        <v/>
      </c>
      <c r="G336" s="178" t="str">
        <f>IF('DATA - Follow-Up'!G336="Yes",1,IF('DATA - Follow-Up'!G336="No",2,IF('DATA - Follow-Up'!G336="Not Sure",3, "")))</f>
        <v/>
      </c>
      <c r="H336" s="178" t="str">
        <f>IF('DATA - Follow-Up'!H336="","",INDEX(Codes,MATCH('DATA - Follow-Up'!H336,Modes,0)))</f>
        <v/>
      </c>
      <c r="I336" s="275"/>
      <c r="J336" s="178" t="str">
        <f>IF('DATA - Follow-Up'!J336="","",INDEX(Codes,MATCH('DATA - Follow-Up'!J336,Modes,0)))</f>
        <v/>
      </c>
      <c r="K336" s="178"/>
      <c r="L336" s="178" t="str">
        <f>IF('DATA - Follow-Up'!L336=0,"",IF('DATA - Follow-Up'!L336="","",'DATA - Follow-Up'!L336))</f>
        <v/>
      </c>
      <c r="M336" s="178" t="str">
        <f>IF('DATA - Follow-Up'!M336="Yes",1,IF('DATA - Follow-Up'!M336="No",2, ""))</f>
        <v/>
      </c>
      <c r="N336" s="178" t="str">
        <f>IF('DATA - Follow-Up'!N336="Yes",1,IF('DATA - Follow-Up'!N336="No",2,""))</f>
        <v/>
      </c>
      <c r="O336" s="178" t="str">
        <f>IF('DATA - Follow-Up'!O336="Relaxed",1,IF('DATA - Follow-Up'!O336="Rushed",2,IF('DATA - Follow-Up'!O336="Happy",3,IF('DATA - Follow-Up'!O336="Frustrated",4,IF('DATA - Follow-Up'!O336="Other (please specify)",5,IF('DATA - Follow-Up'!O336="Other",5,""))))))</f>
        <v/>
      </c>
      <c r="P336" s="178"/>
      <c r="Q336" s="178" t="str">
        <f>IF('DATA - Follow-Up'!Q336="","",'DATA - Follow-Up'!Q336)</f>
        <v/>
      </c>
      <c r="R336" s="178" t="str">
        <f>IF('DATA - Follow-Up'!R336="Boy",1,IF('DATA - Follow-Up'!R336="Girl",2, ""))</f>
        <v/>
      </c>
      <c r="S336" s="178" t="str">
        <f>IF('DATA - Follow-Up'!Q336="","", 'DATA - Follow-Up'!S336)</f>
        <v/>
      </c>
      <c r="T336" s="178" t="str">
        <f>IF('DATA - Follow-Up'!T336="Less than 0.5km",1,IF('DATA - Follow-Up'!T336="0.51 to 1.59km",2,IF('DATA - Follow-Up'!T336="1.6 to 3km",3,IF('DATA - Follow-Up'!T336="Over 3km",4,""))))</f>
        <v/>
      </c>
      <c r="U336" s="178" t="str">
        <f>IF('DATA - Follow-Up'!U336="STRONGLY AGREE",1,IF('DATA - Follow-Up'!U336="AGREE",2,IF('DATA - Follow-Up'!U336="DISAGREE",3,IF('DATA - Follow-Up'!U336="STRONGLY DISAGREE",4,""))))</f>
        <v/>
      </c>
      <c r="V336" s="178" t="str">
        <f>IF('DATA - Follow-Up'!V336="Yes",1,IF('DATA - Follow-Up'!V336="No",2,""))</f>
        <v/>
      </c>
      <c r="W336" s="178"/>
      <c r="X336" s="178"/>
      <c r="Y336" s="178"/>
      <c r="Z336" s="178"/>
      <c r="AA336" s="178"/>
      <c r="AB336" s="178"/>
      <c r="AC336" s="178"/>
      <c r="AD336" s="178"/>
      <c r="AE336" s="178"/>
      <c r="AF336" s="178"/>
      <c r="AG336" s="178"/>
      <c r="AH336" s="178"/>
      <c r="AI336" s="178"/>
      <c r="AJ336" s="178"/>
      <c r="AK336" s="178"/>
      <c r="AL336" s="178"/>
      <c r="AM336" s="178"/>
      <c r="AN336" s="178"/>
      <c r="AO336" s="178"/>
      <c r="AP336" s="178"/>
      <c r="AQ336" s="178"/>
      <c r="AR336" s="178" t="str">
        <f>IF('DATA - Follow-Up'!AR336="Relaxed",1,IF('DATA - Follow-Up'!AR336="Rushed",2,IF('DATA - Follow-Up'!AR336="Happy",3,IF('DATA - Follow-Up'!AR336="Tired",4,""))))</f>
        <v/>
      </c>
      <c r="AS336" s="178" t="str">
        <f>IF('DATA - Follow-Up'!AS336="Relaxed",1,IF('DATA - Follow-Up'!AS336="Rushed",2,IF('DATA - Follow-Up'!AS336="Happy",3,IF('DATA - Follow-Up'!AS336="Tired",4,""))))</f>
        <v/>
      </c>
      <c r="AT336" s="178" t="str">
        <f>IF('DATA - Follow-Up'!AT336="less driving",1,IF('DATA - Follow-Up'!AT336="less driving (e.g. more carpooling, walking, cycling, taking public transit, etc.)",1,IF('DATA - Follow-Up'!AT336="not changed",2,IF('DATA - Follow-Up'!AT336="no changed",2,IF('DATA - Follow-Up'!AT336="more driving",3, "")))))</f>
        <v/>
      </c>
      <c r="AU336" s="275"/>
      <c r="AV336" s="275"/>
      <c r="AW336" s="275"/>
      <c r="AX336" s="275"/>
      <c r="AY336" s="275"/>
      <c r="AZ336" s="178" t="str">
        <f>IF('DATA - Follow-Up'!AZ336="less driving",1,IF('DATA - Follow-Up'!AZ336="less driving (e.g. more carpooling, walking, cycling, taking public transit, etc.)",1,IF('DATA - Follow-Up'!AZ336="not changed",2,IF('DATA - Follow-Up'!AZ336="more driving",3,""))))</f>
        <v/>
      </c>
      <c r="BA336" s="178"/>
      <c r="BB336" s="178"/>
      <c r="BC336" s="178"/>
      <c r="BD336" s="178"/>
      <c r="BE336" s="178"/>
      <c r="BF336" s="178" t="str">
        <f>IF('DATA - Follow-Up'!BF336="decreased",1,IF('DATA - Follow-Up'!BF336="not changed",2,IF('DATA - Follow-Up'!BF336="increased",3, "")))</f>
        <v/>
      </c>
      <c r="BG336" s="178"/>
      <c r="BH336" s="178"/>
      <c r="BI336" s="178"/>
      <c r="BJ336" s="178"/>
      <c r="BK336" s="178"/>
      <c r="BL336" s="178"/>
      <c r="BM336" s="178"/>
      <c r="BN336" s="178"/>
      <c r="BO336" s="178"/>
      <c r="BP336" s="178"/>
      <c r="BQ336" s="312" t="str">
        <f>IF('DATA - Follow-Up'!BQ336="Yes",1,IF('DATA - Follow-Up'!BQ336="No",2, ""))</f>
        <v/>
      </c>
      <c r="BR336" s="273"/>
      <c r="BS336" s="180"/>
      <c r="BT336" s="180"/>
    </row>
    <row r="337" spans="1:72" s="132" customFormat="1" ht="15" x14ac:dyDescent="0.3">
      <c r="A337" s="148"/>
      <c r="B337" s="149"/>
      <c r="C337" s="236" t="str">
        <f t="shared" si="5"/>
        <v/>
      </c>
      <c r="D337" s="178" t="str">
        <f>IF('DATA - Follow-Up'!D337="","",'DATA - Follow-Up'!D337)</f>
        <v/>
      </c>
      <c r="E337" s="178" t="str">
        <f>IF('DATA - Follow-Up'!E337="","",'DATA - Follow-Up'!E337)</f>
        <v/>
      </c>
      <c r="F337" s="178" t="str">
        <f>IF('DATA - Follow-Up'!F337="","",'DATA - Follow-Up'!F337)</f>
        <v/>
      </c>
      <c r="G337" s="178" t="str">
        <f>IF('DATA - Follow-Up'!G337="Yes",1,IF('DATA - Follow-Up'!G337="No",2,IF('DATA - Follow-Up'!G337="Not Sure",3, "")))</f>
        <v/>
      </c>
      <c r="H337" s="178" t="str">
        <f>IF('DATA - Follow-Up'!H337="","",INDEX(Codes,MATCH('DATA - Follow-Up'!H337,Modes,0)))</f>
        <v/>
      </c>
      <c r="I337" s="275"/>
      <c r="J337" s="178" t="str">
        <f>IF('DATA - Follow-Up'!J337="","",INDEX(Codes,MATCH('DATA - Follow-Up'!J337,Modes,0)))</f>
        <v/>
      </c>
      <c r="K337" s="178"/>
      <c r="L337" s="178" t="str">
        <f>IF('DATA - Follow-Up'!L337=0,"",IF('DATA - Follow-Up'!L337="","",'DATA - Follow-Up'!L337))</f>
        <v/>
      </c>
      <c r="M337" s="178" t="str">
        <f>IF('DATA - Follow-Up'!M337="Yes",1,IF('DATA - Follow-Up'!M337="No",2, ""))</f>
        <v/>
      </c>
      <c r="N337" s="178" t="str">
        <f>IF('DATA - Follow-Up'!N337="Yes",1,IF('DATA - Follow-Up'!N337="No",2,""))</f>
        <v/>
      </c>
      <c r="O337" s="178" t="str">
        <f>IF('DATA - Follow-Up'!O337="Relaxed",1,IF('DATA - Follow-Up'!O337="Rushed",2,IF('DATA - Follow-Up'!O337="Happy",3,IF('DATA - Follow-Up'!O337="Frustrated",4,IF('DATA - Follow-Up'!O337="Other (please specify)",5,IF('DATA - Follow-Up'!O337="Other",5,""))))))</f>
        <v/>
      </c>
      <c r="P337" s="178"/>
      <c r="Q337" s="178" t="str">
        <f>IF('DATA - Follow-Up'!Q337="","",'DATA - Follow-Up'!Q337)</f>
        <v/>
      </c>
      <c r="R337" s="178" t="str">
        <f>IF('DATA - Follow-Up'!R337="Boy",1,IF('DATA - Follow-Up'!R337="Girl",2, ""))</f>
        <v/>
      </c>
      <c r="S337" s="178" t="str">
        <f>IF('DATA - Follow-Up'!Q337="","", 'DATA - Follow-Up'!S337)</f>
        <v/>
      </c>
      <c r="T337" s="178" t="str">
        <f>IF('DATA - Follow-Up'!T337="Less than 0.5km",1,IF('DATA - Follow-Up'!T337="0.51 to 1.59km",2,IF('DATA - Follow-Up'!T337="1.6 to 3km",3,IF('DATA - Follow-Up'!T337="Over 3km",4,""))))</f>
        <v/>
      </c>
      <c r="U337" s="178" t="str">
        <f>IF('DATA - Follow-Up'!U337="STRONGLY AGREE",1,IF('DATA - Follow-Up'!U337="AGREE",2,IF('DATA - Follow-Up'!U337="DISAGREE",3,IF('DATA - Follow-Up'!U337="STRONGLY DISAGREE",4,""))))</f>
        <v/>
      </c>
      <c r="V337" s="178" t="str">
        <f>IF('DATA - Follow-Up'!V337="Yes",1,IF('DATA - Follow-Up'!V337="No",2,""))</f>
        <v/>
      </c>
      <c r="W337" s="178"/>
      <c r="X337" s="178"/>
      <c r="Y337" s="178"/>
      <c r="Z337" s="178"/>
      <c r="AA337" s="178"/>
      <c r="AB337" s="178"/>
      <c r="AC337" s="178"/>
      <c r="AD337" s="178"/>
      <c r="AE337" s="178"/>
      <c r="AF337" s="178"/>
      <c r="AG337" s="178"/>
      <c r="AH337" s="178"/>
      <c r="AI337" s="178"/>
      <c r="AJ337" s="178"/>
      <c r="AK337" s="178"/>
      <c r="AL337" s="178"/>
      <c r="AM337" s="178"/>
      <c r="AN337" s="178"/>
      <c r="AO337" s="178"/>
      <c r="AP337" s="178"/>
      <c r="AQ337" s="178"/>
      <c r="AR337" s="178" t="str">
        <f>IF('DATA - Follow-Up'!AR337="Relaxed",1,IF('DATA - Follow-Up'!AR337="Rushed",2,IF('DATA - Follow-Up'!AR337="Happy",3,IF('DATA - Follow-Up'!AR337="Tired",4,""))))</f>
        <v/>
      </c>
      <c r="AS337" s="178" t="str">
        <f>IF('DATA - Follow-Up'!AS337="Relaxed",1,IF('DATA - Follow-Up'!AS337="Rushed",2,IF('DATA - Follow-Up'!AS337="Happy",3,IF('DATA - Follow-Up'!AS337="Tired",4,""))))</f>
        <v/>
      </c>
      <c r="AT337" s="178" t="str">
        <f>IF('DATA - Follow-Up'!AT337="less driving",1,IF('DATA - Follow-Up'!AT337="less driving (e.g. more carpooling, walking, cycling, taking public transit, etc.)",1,IF('DATA - Follow-Up'!AT337="not changed",2,IF('DATA - Follow-Up'!AT337="no changed",2,IF('DATA - Follow-Up'!AT337="more driving",3, "")))))</f>
        <v/>
      </c>
      <c r="AU337" s="275"/>
      <c r="AV337" s="275"/>
      <c r="AW337" s="275"/>
      <c r="AX337" s="275"/>
      <c r="AY337" s="275"/>
      <c r="AZ337" s="178" t="str">
        <f>IF('DATA - Follow-Up'!AZ337="less driving",1,IF('DATA - Follow-Up'!AZ337="less driving (e.g. more carpooling, walking, cycling, taking public transit, etc.)",1,IF('DATA - Follow-Up'!AZ337="not changed",2,IF('DATA - Follow-Up'!AZ337="more driving",3,""))))</f>
        <v/>
      </c>
      <c r="BA337" s="178"/>
      <c r="BB337" s="178"/>
      <c r="BC337" s="178"/>
      <c r="BD337" s="178"/>
      <c r="BE337" s="178"/>
      <c r="BF337" s="178" t="str">
        <f>IF('DATA - Follow-Up'!BF337="decreased",1,IF('DATA - Follow-Up'!BF337="not changed",2,IF('DATA - Follow-Up'!BF337="increased",3, "")))</f>
        <v/>
      </c>
      <c r="BG337" s="178"/>
      <c r="BH337" s="178"/>
      <c r="BI337" s="178"/>
      <c r="BJ337" s="178"/>
      <c r="BK337" s="178"/>
      <c r="BL337" s="178"/>
      <c r="BM337" s="178"/>
      <c r="BN337" s="178"/>
      <c r="BO337" s="178"/>
      <c r="BP337" s="178"/>
      <c r="BQ337" s="312" t="str">
        <f>IF('DATA - Follow-Up'!BQ337="Yes",1,IF('DATA - Follow-Up'!BQ337="No",2, ""))</f>
        <v/>
      </c>
      <c r="BR337" s="273"/>
      <c r="BS337" s="180"/>
      <c r="BT337" s="180"/>
    </row>
    <row r="338" spans="1:72" s="132" customFormat="1" ht="15" x14ac:dyDescent="0.3">
      <c r="A338" s="148"/>
      <c r="B338" s="149"/>
      <c r="C338" s="236" t="str">
        <f t="shared" si="5"/>
        <v/>
      </c>
      <c r="D338" s="178" t="str">
        <f>IF('DATA - Follow-Up'!D338="","",'DATA - Follow-Up'!D338)</f>
        <v/>
      </c>
      <c r="E338" s="178" t="str">
        <f>IF('DATA - Follow-Up'!E338="","",'DATA - Follow-Up'!E338)</f>
        <v/>
      </c>
      <c r="F338" s="178" t="str">
        <f>IF('DATA - Follow-Up'!F338="","",'DATA - Follow-Up'!F338)</f>
        <v/>
      </c>
      <c r="G338" s="178" t="str">
        <f>IF('DATA - Follow-Up'!G338="Yes",1,IF('DATA - Follow-Up'!G338="No",2,IF('DATA - Follow-Up'!G338="Not Sure",3, "")))</f>
        <v/>
      </c>
      <c r="H338" s="178" t="str">
        <f>IF('DATA - Follow-Up'!H338="","",INDEX(Codes,MATCH('DATA - Follow-Up'!H338,Modes,0)))</f>
        <v/>
      </c>
      <c r="I338" s="275"/>
      <c r="J338" s="178" t="str">
        <f>IF('DATA - Follow-Up'!J338="","",INDEX(Codes,MATCH('DATA - Follow-Up'!J338,Modes,0)))</f>
        <v/>
      </c>
      <c r="K338" s="178"/>
      <c r="L338" s="178" t="str">
        <f>IF('DATA - Follow-Up'!L338=0,"",IF('DATA - Follow-Up'!L338="","",'DATA - Follow-Up'!L338))</f>
        <v/>
      </c>
      <c r="M338" s="178" t="str">
        <f>IF('DATA - Follow-Up'!M338="Yes",1,IF('DATA - Follow-Up'!M338="No",2, ""))</f>
        <v/>
      </c>
      <c r="N338" s="178" t="str">
        <f>IF('DATA - Follow-Up'!N338="Yes",1,IF('DATA - Follow-Up'!N338="No",2,""))</f>
        <v/>
      </c>
      <c r="O338" s="178" t="str">
        <f>IF('DATA - Follow-Up'!O338="Relaxed",1,IF('DATA - Follow-Up'!O338="Rushed",2,IF('DATA - Follow-Up'!O338="Happy",3,IF('DATA - Follow-Up'!O338="Frustrated",4,IF('DATA - Follow-Up'!O338="Other (please specify)",5,IF('DATA - Follow-Up'!O338="Other",5,""))))))</f>
        <v/>
      </c>
      <c r="P338" s="178"/>
      <c r="Q338" s="178" t="str">
        <f>IF('DATA - Follow-Up'!Q338="","",'DATA - Follow-Up'!Q338)</f>
        <v/>
      </c>
      <c r="R338" s="178" t="str">
        <f>IF('DATA - Follow-Up'!R338="Boy",1,IF('DATA - Follow-Up'!R338="Girl",2, ""))</f>
        <v/>
      </c>
      <c r="S338" s="178" t="str">
        <f>IF('DATA - Follow-Up'!Q338="","", 'DATA - Follow-Up'!S338)</f>
        <v/>
      </c>
      <c r="T338" s="178" t="str">
        <f>IF('DATA - Follow-Up'!T338="Less than 0.5km",1,IF('DATA - Follow-Up'!T338="0.51 to 1.59km",2,IF('DATA - Follow-Up'!T338="1.6 to 3km",3,IF('DATA - Follow-Up'!T338="Over 3km",4,""))))</f>
        <v/>
      </c>
      <c r="U338" s="178" t="str">
        <f>IF('DATA - Follow-Up'!U338="STRONGLY AGREE",1,IF('DATA - Follow-Up'!U338="AGREE",2,IF('DATA - Follow-Up'!U338="DISAGREE",3,IF('DATA - Follow-Up'!U338="STRONGLY DISAGREE",4,""))))</f>
        <v/>
      </c>
      <c r="V338" s="178" t="str">
        <f>IF('DATA - Follow-Up'!V338="Yes",1,IF('DATA - Follow-Up'!V338="No",2,""))</f>
        <v/>
      </c>
      <c r="W338" s="178"/>
      <c r="X338" s="178"/>
      <c r="Y338" s="178"/>
      <c r="Z338" s="178"/>
      <c r="AA338" s="178"/>
      <c r="AB338" s="178"/>
      <c r="AC338" s="178"/>
      <c r="AD338" s="178"/>
      <c r="AE338" s="178"/>
      <c r="AF338" s="178"/>
      <c r="AG338" s="178"/>
      <c r="AH338" s="178"/>
      <c r="AI338" s="178"/>
      <c r="AJ338" s="178"/>
      <c r="AK338" s="178"/>
      <c r="AL338" s="178"/>
      <c r="AM338" s="178"/>
      <c r="AN338" s="178"/>
      <c r="AO338" s="178"/>
      <c r="AP338" s="178"/>
      <c r="AQ338" s="178"/>
      <c r="AR338" s="178" t="str">
        <f>IF('DATA - Follow-Up'!AR338="Relaxed",1,IF('DATA - Follow-Up'!AR338="Rushed",2,IF('DATA - Follow-Up'!AR338="Happy",3,IF('DATA - Follow-Up'!AR338="Tired",4,""))))</f>
        <v/>
      </c>
      <c r="AS338" s="178" t="str">
        <f>IF('DATA - Follow-Up'!AS338="Relaxed",1,IF('DATA - Follow-Up'!AS338="Rushed",2,IF('DATA - Follow-Up'!AS338="Happy",3,IF('DATA - Follow-Up'!AS338="Tired",4,""))))</f>
        <v/>
      </c>
      <c r="AT338" s="178" t="str">
        <f>IF('DATA - Follow-Up'!AT338="less driving",1,IF('DATA - Follow-Up'!AT338="less driving (e.g. more carpooling, walking, cycling, taking public transit, etc.)",1,IF('DATA - Follow-Up'!AT338="not changed",2,IF('DATA - Follow-Up'!AT338="no changed",2,IF('DATA - Follow-Up'!AT338="more driving",3, "")))))</f>
        <v/>
      </c>
      <c r="AU338" s="275"/>
      <c r="AV338" s="275"/>
      <c r="AW338" s="275"/>
      <c r="AX338" s="275"/>
      <c r="AY338" s="275"/>
      <c r="AZ338" s="178" t="str">
        <f>IF('DATA - Follow-Up'!AZ338="less driving",1,IF('DATA - Follow-Up'!AZ338="less driving (e.g. more carpooling, walking, cycling, taking public transit, etc.)",1,IF('DATA - Follow-Up'!AZ338="not changed",2,IF('DATA - Follow-Up'!AZ338="more driving",3,""))))</f>
        <v/>
      </c>
      <c r="BA338" s="178"/>
      <c r="BB338" s="178"/>
      <c r="BC338" s="178"/>
      <c r="BD338" s="178"/>
      <c r="BE338" s="178"/>
      <c r="BF338" s="178" t="str">
        <f>IF('DATA - Follow-Up'!BF338="decreased",1,IF('DATA - Follow-Up'!BF338="not changed",2,IF('DATA - Follow-Up'!BF338="increased",3, "")))</f>
        <v/>
      </c>
      <c r="BG338" s="178"/>
      <c r="BH338" s="178"/>
      <c r="BI338" s="178"/>
      <c r="BJ338" s="178"/>
      <c r="BK338" s="178"/>
      <c r="BL338" s="178"/>
      <c r="BM338" s="178"/>
      <c r="BN338" s="178"/>
      <c r="BO338" s="178"/>
      <c r="BP338" s="178"/>
      <c r="BQ338" s="312" t="str">
        <f>IF('DATA - Follow-Up'!BQ338="Yes",1,IF('DATA - Follow-Up'!BQ338="No",2, ""))</f>
        <v/>
      </c>
      <c r="BR338" s="273"/>
      <c r="BS338" s="180"/>
      <c r="BT338" s="180"/>
    </row>
    <row r="339" spans="1:72" s="132" customFormat="1" ht="15" x14ac:dyDescent="0.3">
      <c r="A339" s="148"/>
      <c r="B339" s="149"/>
      <c r="C339" s="236" t="str">
        <f t="shared" si="5"/>
        <v/>
      </c>
      <c r="D339" s="178" t="str">
        <f>IF('DATA - Follow-Up'!D339="","",'DATA - Follow-Up'!D339)</f>
        <v/>
      </c>
      <c r="E339" s="178" t="str">
        <f>IF('DATA - Follow-Up'!E339="","",'DATA - Follow-Up'!E339)</f>
        <v/>
      </c>
      <c r="F339" s="178" t="str">
        <f>IF('DATA - Follow-Up'!F339="","",'DATA - Follow-Up'!F339)</f>
        <v/>
      </c>
      <c r="G339" s="178" t="str">
        <f>IF('DATA - Follow-Up'!G339="Yes",1,IF('DATA - Follow-Up'!G339="No",2,IF('DATA - Follow-Up'!G339="Not Sure",3, "")))</f>
        <v/>
      </c>
      <c r="H339" s="178" t="str">
        <f>IF('DATA - Follow-Up'!H339="","",INDEX(Codes,MATCH('DATA - Follow-Up'!H339,Modes,0)))</f>
        <v/>
      </c>
      <c r="I339" s="275"/>
      <c r="J339" s="178" t="str">
        <f>IF('DATA - Follow-Up'!J339="","",INDEX(Codes,MATCH('DATA - Follow-Up'!J339,Modes,0)))</f>
        <v/>
      </c>
      <c r="K339" s="178"/>
      <c r="L339" s="178" t="str">
        <f>IF('DATA - Follow-Up'!L339=0,"",IF('DATA - Follow-Up'!L339="","",'DATA - Follow-Up'!L339))</f>
        <v/>
      </c>
      <c r="M339" s="178" t="str">
        <f>IF('DATA - Follow-Up'!M339="Yes",1,IF('DATA - Follow-Up'!M339="No",2, ""))</f>
        <v/>
      </c>
      <c r="N339" s="178" t="str">
        <f>IF('DATA - Follow-Up'!N339="Yes",1,IF('DATA - Follow-Up'!N339="No",2,""))</f>
        <v/>
      </c>
      <c r="O339" s="178" t="str">
        <f>IF('DATA - Follow-Up'!O339="Relaxed",1,IF('DATA - Follow-Up'!O339="Rushed",2,IF('DATA - Follow-Up'!O339="Happy",3,IF('DATA - Follow-Up'!O339="Frustrated",4,IF('DATA - Follow-Up'!O339="Other (please specify)",5,IF('DATA - Follow-Up'!O339="Other",5,""))))))</f>
        <v/>
      </c>
      <c r="P339" s="178"/>
      <c r="Q339" s="178" t="str">
        <f>IF('DATA - Follow-Up'!Q339="","",'DATA - Follow-Up'!Q339)</f>
        <v/>
      </c>
      <c r="R339" s="178" t="str">
        <f>IF('DATA - Follow-Up'!R339="Boy",1,IF('DATA - Follow-Up'!R339="Girl",2, ""))</f>
        <v/>
      </c>
      <c r="S339" s="178" t="str">
        <f>IF('DATA - Follow-Up'!Q339="","", 'DATA - Follow-Up'!S339)</f>
        <v/>
      </c>
      <c r="T339" s="178" t="str">
        <f>IF('DATA - Follow-Up'!T339="Less than 0.5km",1,IF('DATA - Follow-Up'!T339="0.51 to 1.59km",2,IF('DATA - Follow-Up'!T339="1.6 to 3km",3,IF('DATA - Follow-Up'!T339="Over 3km",4,""))))</f>
        <v/>
      </c>
      <c r="U339" s="178" t="str">
        <f>IF('DATA - Follow-Up'!U339="STRONGLY AGREE",1,IF('DATA - Follow-Up'!U339="AGREE",2,IF('DATA - Follow-Up'!U339="DISAGREE",3,IF('DATA - Follow-Up'!U339="STRONGLY DISAGREE",4,""))))</f>
        <v/>
      </c>
      <c r="V339" s="178" t="str">
        <f>IF('DATA - Follow-Up'!V339="Yes",1,IF('DATA - Follow-Up'!V339="No",2,""))</f>
        <v/>
      </c>
      <c r="W339" s="178"/>
      <c r="X339" s="178"/>
      <c r="Y339" s="178"/>
      <c r="Z339" s="178"/>
      <c r="AA339" s="178"/>
      <c r="AB339" s="178"/>
      <c r="AC339" s="178"/>
      <c r="AD339" s="178"/>
      <c r="AE339" s="178"/>
      <c r="AF339" s="178"/>
      <c r="AG339" s="178"/>
      <c r="AH339" s="178"/>
      <c r="AI339" s="178"/>
      <c r="AJ339" s="178"/>
      <c r="AK339" s="178"/>
      <c r="AL339" s="178"/>
      <c r="AM339" s="178"/>
      <c r="AN339" s="178"/>
      <c r="AO339" s="178"/>
      <c r="AP339" s="178"/>
      <c r="AQ339" s="178"/>
      <c r="AR339" s="178" t="str">
        <f>IF('DATA - Follow-Up'!AR339="Relaxed",1,IF('DATA - Follow-Up'!AR339="Rushed",2,IF('DATA - Follow-Up'!AR339="Happy",3,IF('DATA - Follow-Up'!AR339="Tired",4,""))))</f>
        <v/>
      </c>
      <c r="AS339" s="178" t="str">
        <f>IF('DATA - Follow-Up'!AS339="Relaxed",1,IF('DATA - Follow-Up'!AS339="Rushed",2,IF('DATA - Follow-Up'!AS339="Happy",3,IF('DATA - Follow-Up'!AS339="Tired",4,""))))</f>
        <v/>
      </c>
      <c r="AT339" s="178" t="str">
        <f>IF('DATA - Follow-Up'!AT339="less driving",1,IF('DATA - Follow-Up'!AT339="less driving (e.g. more carpooling, walking, cycling, taking public transit, etc.)",1,IF('DATA - Follow-Up'!AT339="not changed",2,IF('DATA - Follow-Up'!AT339="no changed",2,IF('DATA - Follow-Up'!AT339="more driving",3, "")))))</f>
        <v/>
      </c>
      <c r="AU339" s="275"/>
      <c r="AV339" s="275"/>
      <c r="AW339" s="275"/>
      <c r="AX339" s="275"/>
      <c r="AY339" s="275"/>
      <c r="AZ339" s="178" t="str">
        <f>IF('DATA - Follow-Up'!AZ339="less driving",1,IF('DATA - Follow-Up'!AZ339="less driving (e.g. more carpooling, walking, cycling, taking public transit, etc.)",1,IF('DATA - Follow-Up'!AZ339="not changed",2,IF('DATA - Follow-Up'!AZ339="more driving",3,""))))</f>
        <v/>
      </c>
      <c r="BA339" s="178"/>
      <c r="BB339" s="178"/>
      <c r="BC339" s="178"/>
      <c r="BD339" s="178"/>
      <c r="BE339" s="178"/>
      <c r="BF339" s="178" t="str">
        <f>IF('DATA - Follow-Up'!BF339="decreased",1,IF('DATA - Follow-Up'!BF339="not changed",2,IF('DATA - Follow-Up'!BF339="increased",3, "")))</f>
        <v/>
      </c>
      <c r="BG339" s="178"/>
      <c r="BH339" s="178"/>
      <c r="BI339" s="178"/>
      <c r="BJ339" s="178"/>
      <c r="BK339" s="178"/>
      <c r="BL339" s="178"/>
      <c r="BM339" s="178"/>
      <c r="BN339" s="178"/>
      <c r="BO339" s="178"/>
      <c r="BP339" s="178"/>
      <c r="BQ339" s="312" t="str">
        <f>IF('DATA - Follow-Up'!BQ339="Yes",1,IF('DATA - Follow-Up'!BQ339="No",2, ""))</f>
        <v/>
      </c>
      <c r="BR339" s="273"/>
      <c r="BS339" s="180"/>
      <c r="BT339" s="180"/>
    </row>
    <row r="340" spans="1:72" s="132" customFormat="1" ht="15" x14ac:dyDescent="0.3">
      <c r="A340" s="148"/>
      <c r="B340" s="149"/>
      <c r="C340" s="236" t="str">
        <f t="shared" si="5"/>
        <v/>
      </c>
      <c r="D340" s="178" t="str">
        <f>IF('DATA - Follow-Up'!D340="","",'DATA - Follow-Up'!D340)</f>
        <v/>
      </c>
      <c r="E340" s="178" t="str">
        <f>IF('DATA - Follow-Up'!E340="","",'DATA - Follow-Up'!E340)</f>
        <v/>
      </c>
      <c r="F340" s="178" t="str">
        <f>IF('DATA - Follow-Up'!F340="","",'DATA - Follow-Up'!F340)</f>
        <v/>
      </c>
      <c r="G340" s="178" t="str">
        <f>IF('DATA - Follow-Up'!G340="Yes",1,IF('DATA - Follow-Up'!G340="No",2,IF('DATA - Follow-Up'!G340="Not Sure",3, "")))</f>
        <v/>
      </c>
      <c r="H340" s="178" t="str">
        <f>IF('DATA - Follow-Up'!H340="","",INDEX(Codes,MATCH('DATA - Follow-Up'!H340,Modes,0)))</f>
        <v/>
      </c>
      <c r="I340" s="275"/>
      <c r="J340" s="178" t="str">
        <f>IF('DATA - Follow-Up'!J340="","",INDEX(Codes,MATCH('DATA - Follow-Up'!J340,Modes,0)))</f>
        <v/>
      </c>
      <c r="K340" s="178"/>
      <c r="L340" s="178" t="str">
        <f>IF('DATA - Follow-Up'!L340=0,"",IF('DATA - Follow-Up'!L340="","",'DATA - Follow-Up'!L340))</f>
        <v/>
      </c>
      <c r="M340" s="178" t="str">
        <f>IF('DATA - Follow-Up'!M340="Yes",1,IF('DATA - Follow-Up'!M340="No",2, ""))</f>
        <v/>
      </c>
      <c r="N340" s="178" t="str">
        <f>IF('DATA - Follow-Up'!N340="Yes",1,IF('DATA - Follow-Up'!N340="No",2,""))</f>
        <v/>
      </c>
      <c r="O340" s="178" t="str">
        <f>IF('DATA - Follow-Up'!O340="Relaxed",1,IF('DATA - Follow-Up'!O340="Rushed",2,IF('DATA - Follow-Up'!O340="Happy",3,IF('DATA - Follow-Up'!O340="Frustrated",4,IF('DATA - Follow-Up'!O340="Other (please specify)",5,IF('DATA - Follow-Up'!O340="Other",5,""))))))</f>
        <v/>
      </c>
      <c r="P340" s="178"/>
      <c r="Q340" s="178" t="str">
        <f>IF('DATA - Follow-Up'!Q340="","",'DATA - Follow-Up'!Q340)</f>
        <v/>
      </c>
      <c r="R340" s="178" t="str">
        <f>IF('DATA - Follow-Up'!R340="Boy",1,IF('DATA - Follow-Up'!R340="Girl",2, ""))</f>
        <v/>
      </c>
      <c r="S340" s="178" t="str">
        <f>IF('DATA - Follow-Up'!Q340="","", 'DATA - Follow-Up'!S340)</f>
        <v/>
      </c>
      <c r="T340" s="178" t="str">
        <f>IF('DATA - Follow-Up'!T340="Less than 0.5km",1,IF('DATA - Follow-Up'!T340="0.51 to 1.59km",2,IF('DATA - Follow-Up'!T340="1.6 to 3km",3,IF('DATA - Follow-Up'!T340="Over 3km",4,""))))</f>
        <v/>
      </c>
      <c r="U340" s="178" t="str">
        <f>IF('DATA - Follow-Up'!U340="STRONGLY AGREE",1,IF('DATA - Follow-Up'!U340="AGREE",2,IF('DATA - Follow-Up'!U340="DISAGREE",3,IF('DATA - Follow-Up'!U340="STRONGLY DISAGREE",4,""))))</f>
        <v/>
      </c>
      <c r="V340" s="178" t="str">
        <f>IF('DATA - Follow-Up'!V340="Yes",1,IF('DATA - Follow-Up'!V340="No",2,""))</f>
        <v/>
      </c>
      <c r="W340" s="178"/>
      <c r="X340" s="178"/>
      <c r="Y340" s="178"/>
      <c r="Z340" s="178"/>
      <c r="AA340" s="178"/>
      <c r="AB340" s="178"/>
      <c r="AC340" s="178"/>
      <c r="AD340" s="178"/>
      <c r="AE340" s="178"/>
      <c r="AF340" s="178"/>
      <c r="AG340" s="178"/>
      <c r="AH340" s="178"/>
      <c r="AI340" s="178"/>
      <c r="AJ340" s="178"/>
      <c r="AK340" s="178"/>
      <c r="AL340" s="178"/>
      <c r="AM340" s="178"/>
      <c r="AN340" s="178"/>
      <c r="AO340" s="178"/>
      <c r="AP340" s="178"/>
      <c r="AQ340" s="178"/>
      <c r="AR340" s="178" t="str">
        <f>IF('DATA - Follow-Up'!AR340="Relaxed",1,IF('DATA - Follow-Up'!AR340="Rushed",2,IF('DATA - Follow-Up'!AR340="Happy",3,IF('DATA - Follow-Up'!AR340="Tired",4,""))))</f>
        <v/>
      </c>
      <c r="AS340" s="178" t="str">
        <f>IF('DATA - Follow-Up'!AS340="Relaxed",1,IF('DATA - Follow-Up'!AS340="Rushed",2,IF('DATA - Follow-Up'!AS340="Happy",3,IF('DATA - Follow-Up'!AS340="Tired",4,""))))</f>
        <v/>
      </c>
      <c r="AT340" s="178" t="str">
        <f>IF('DATA - Follow-Up'!AT340="less driving",1,IF('DATA - Follow-Up'!AT340="less driving (e.g. more carpooling, walking, cycling, taking public transit, etc.)",1,IF('DATA - Follow-Up'!AT340="not changed",2,IF('DATA - Follow-Up'!AT340="no changed",2,IF('DATA - Follow-Up'!AT340="more driving",3, "")))))</f>
        <v/>
      </c>
      <c r="AU340" s="275"/>
      <c r="AV340" s="275"/>
      <c r="AW340" s="275"/>
      <c r="AX340" s="275"/>
      <c r="AY340" s="275"/>
      <c r="AZ340" s="178" t="str">
        <f>IF('DATA - Follow-Up'!AZ340="less driving",1,IF('DATA - Follow-Up'!AZ340="less driving (e.g. more carpooling, walking, cycling, taking public transit, etc.)",1,IF('DATA - Follow-Up'!AZ340="not changed",2,IF('DATA - Follow-Up'!AZ340="more driving",3,""))))</f>
        <v/>
      </c>
      <c r="BA340" s="178"/>
      <c r="BB340" s="178"/>
      <c r="BC340" s="178"/>
      <c r="BD340" s="178"/>
      <c r="BE340" s="178"/>
      <c r="BF340" s="178" t="str">
        <f>IF('DATA - Follow-Up'!BF340="decreased",1,IF('DATA - Follow-Up'!BF340="not changed",2,IF('DATA - Follow-Up'!BF340="increased",3, "")))</f>
        <v/>
      </c>
      <c r="BG340" s="178"/>
      <c r="BH340" s="178"/>
      <c r="BI340" s="178"/>
      <c r="BJ340" s="178"/>
      <c r="BK340" s="178"/>
      <c r="BL340" s="178"/>
      <c r="BM340" s="178"/>
      <c r="BN340" s="178"/>
      <c r="BO340" s="178"/>
      <c r="BP340" s="178"/>
      <c r="BQ340" s="312" t="str">
        <f>IF('DATA - Follow-Up'!BQ340="Yes",1,IF('DATA - Follow-Up'!BQ340="No",2, ""))</f>
        <v/>
      </c>
      <c r="BR340" s="273"/>
      <c r="BS340" s="180"/>
      <c r="BT340" s="180"/>
    </row>
    <row r="341" spans="1:72" s="132" customFormat="1" ht="15" x14ac:dyDescent="0.3">
      <c r="A341" s="148"/>
      <c r="B341" s="149"/>
      <c r="C341" s="236" t="str">
        <f t="shared" si="5"/>
        <v/>
      </c>
      <c r="D341" s="178" t="str">
        <f>IF('DATA - Follow-Up'!D341="","",'DATA - Follow-Up'!D341)</f>
        <v/>
      </c>
      <c r="E341" s="178" t="str">
        <f>IF('DATA - Follow-Up'!E341="","",'DATA - Follow-Up'!E341)</f>
        <v/>
      </c>
      <c r="F341" s="178" t="str">
        <f>IF('DATA - Follow-Up'!F341="","",'DATA - Follow-Up'!F341)</f>
        <v/>
      </c>
      <c r="G341" s="178" t="str">
        <f>IF('DATA - Follow-Up'!G341="Yes",1,IF('DATA - Follow-Up'!G341="No",2,IF('DATA - Follow-Up'!G341="Not Sure",3, "")))</f>
        <v/>
      </c>
      <c r="H341" s="178" t="str">
        <f>IF('DATA - Follow-Up'!H341="","",INDEX(Codes,MATCH('DATA - Follow-Up'!H341,Modes,0)))</f>
        <v/>
      </c>
      <c r="I341" s="275"/>
      <c r="J341" s="178" t="str">
        <f>IF('DATA - Follow-Up'!J341="","",INDEX(Codes,MATCH('DATA - Follow-Up'!J341,Modes,0)))</f>
        <v/>
      </c>
      <c r="K341" s="178"/>
      <c r="L341" s="178" t="str">
        <f>IF('DATA - Follow-Up'!L341=0,"",IF('DATA - Follow-Up'!L341="","",'DATA - Follow-Up'!L341))</f>
        <v/>
      </c>
      <c r="M341" s="178" t="str">
        <f>IF('DATA - Follow-Up'!M341="Yes",1,IF('DATA - Follow-Up'!M341="No",2, ""))</f>
        <v/>
      </c>
      <c r="N341" s="178" t="str">
        <f>IF('DATA - Follow-Up'!N341="Yes",1,IF('DATA - Follow-Up'!N341="No",2,""))</f>
        <v/>
      </c>
      <c r="O341" s="178" t="str">
        <f>IF('DATA - Follow-Up'!O341="Relaxed",1,IF('DATA - Follow-Up'!O341="Rushed",2,IF('DATA - Follow-Up'!O341="Happy",3,IF('DATA - Follow-Up'!O341="Frustrated",4,IF('DATA - Follow-Up'!O341="Other (please specify)",5,IF('DATA - Follow-Up'!O341="Other",5,""))))))</f>
        <v/>
      </c>
      <c r="P341" s="178"/>
      <c r="Q341" s="178" t="str">
        <f>IF('DATA - Follow-Up'!Q341="","",'DATA - Follow-Up'!Q341)</f>
        <v/>
      </c>
      <c r="R341" s="178" t="str">
        <f>IF('DATA - Follow-Up'!R341="Boy",1,IF('DATA - Follow-Up'!R341="Girl",2, ""))</f>
        <v/>
      </c>
      <c r="S341" s="178" t="str">
        <f>IF('DATA - Follow-Up'!Q341="","", 'DATA - Follow-Up'!S341)</f>
        <v/>
      </c>
      <c r="T341" s="178" t="str">
        <f>IF('DATA - Follow-Up'!T341="Less than 0.5km",1,IF('DATA - Follow-Up'!T341="0.51 to 1.59km",2,IF('DATA - Follow-Up'!T341="1.6 to 3km",3,IF('DATA - Follow-Up'!T341="Over 3km",4,""))))</f>
        <v/>
      </c>
      <c r="U341" s="178" t="str">
        <f>IF('DATA - Follow-Up'!U341="STRONGLY AGREE",1,IF('DATA - Follow-Up'!U341="AGREE",2,IF('DATA - Follow-Up'!U341="DISAGREE",3,IF('DATA - Follow-Up'!U341="STRONGLY DISAGREE",4,""))))</f>
        <v/>
      </c>
      <c r="V341" s="178" t="str">
        <f>IF('DATA - Follow-Up'!V341="Yes",1,IF('DATA - Follow-Up'!V341="No",2,""))</f>
        <v/>
      </c>
      <c r="W341" s="178"/>
      <c r="X341" s="178"/>
      <c r="Y341" s="178"/>
      <c r="Z341" s="178"/>
      <c r="AA341" s="178"/>
      <c r="AB341" s="178"/>
      <c r="AC341" s="178"/>
      <c r="AD341" s="178"/>
      <c r="AE341" s="178"/>
      <c r="AF341" s="178"/>
      <c r="AG341" s="178"/>
      <c r="AH341" s="178"/>
      <c r="AI341" s="178"/>
      <c r="AJ341" s="178"/>
      <c r="AK341" s="178"/>
      <c r="AL341" s="178"/>
      <c r="AM341" s="178"/>
      <c r="AN341" s="178"/>
      <c r="AO341" s="178"/>
      <c r="AP341" s="178"/>
      <c r="AQ341" s="178"/>
      <c r="AR341" s="178" t="str">
        <f>IF('DATA - Follow-Up'!AR341="Relaxed",1,IF('DATA - Follow-Up'!AR341="Rushed",2,IF('DATA - Follow-Up'!AR341="Happy",3,IF('DATA - Follow-Up'!AR341="Tired",4,""))))</f>
        <v/>
      </c>
      <c r="AS341" s="178" t="str">
        <f>IF('DATA - Follow-Up'!AS341="Relaxed",1,IF('DATA - Follow-Up'!AS341="Rushed",2,IF('DATA - Follow-Up'!AS341="Happy",3,IF('DATA - Follow-Up'!AS341="Tired",4,""))))</f>
        <v/>
      </c>
      <c r="AT341" s="178" t="str">
        <f>IF('DATA - Follow-Up'!AT341="less driving",1,IF('DATA - Follow-Up'!AT341="less driving (e.g. more carpooling, walking, cycling, taking public transit, etc.)",1,IF('DATA - Follow-Up'!AT341="not changed",2,IF('DATA - Follow-Up'!AT341="no changed",2,IF('DATA - Follow-Up'!AT341="more driving",3, "")))))</f>
        <v/>
      </c>
      <c r="AU341" s="275"/>
      <c r="AV341" s="275"/>
      <c r="AW341" s="275"/>
      <c r="AX341" s="275"/>
      <c r="AY341" s="275"/>
      <c r="AZ341" s="178" t="str">
        <f>IF('DATA - Follow-Up'!AZ341="less driving",1,IF('DATA - Follow-Up'!AZ341="less driving (e.g. more carpooling, walking, cycling, taking public transit, etc.)",1,IF('DATA - Follow-Up'!AZ341="not changed",2,IF('DATA - Follow-Up'!AZ341="more driving",3,""))))</f>
        <v/>
      </c>
      <c r="BA341" s="178"/>
      <c r="BB341" s="178"/>
      <c r="BC341" s="178"/>
      <c r="BD341" s="178"/>
      <c r="BE341" s="178"/>
      <c r="BF341" s="178" t="str">
        <f>IF('DATA - Follow-Up'!BF341="decreased",1,IF('DATA - Follow-Up'!BF341="not changed",2,IF('DATA - Follow-Up'!BF341="increased",3, "")))</f>
        <v/>
      </c>
      <c r="BG341" s="178"/>
      <c r="BH341" s="178"/>
      <c r="BI341" s="178"/>
      <c r="BJ341" s="178"/>
      <c r="BK341" s="178"/>
      <c r="BL341" s="178"/>
      <c r="BM341" s="178"/>
      <c r="BN341" s="178"/>
      <c r="BO341" s="178"/>
      <c r="BP341" s="178"/>
      <c r="BQ341" s="312" t="str">
        <f>IF('DATA - Follow-Up'!BQ341="Yes",1,IF('DATA - Follow-Up'!BQ341="No",2, ""))</f>
        <v/>
      </c>
      <c r="BR341" s="273"/>
      <c r="BS341" s="180"/>
      <c r="BT341" s="180"/>
    </row>
    <row r="342" spans="1:72" s="132" customFormat="1" ht="15" x14ac:dyDescent="0.3">
      <c r="A342" s="148"/>
      <c r="B342" s="149"/>
      <c r="C342" s="236" t="str">
        <f t="shared" si="5"/>
        <v/>
      </c>
      <c r="D342" s="178" t="str">
        <f>IF('DATA - Follow-Up'!D342="","",'DATA - Follow-Up'!D342)</f>
        <v/>
      </c>
      <c r="E342" s="178" t="str">
        <f>IF('DATA - Follow-Up'!E342="","",'DATA - Follow-Up'!E342)</f>
        <v/>
      </c>
      <c r="F342" s="178" t="str">
        <f>IF('DATA - Follow-Up'!F342="","",'DATA - Follow-Up'!F342)</f>
        <v/>
      </c>
      <c r="G342" s="178" t="str">
        <f>IF('DATA - Follow-Up'!G342="Yes",1,IF('DATA - Follow-Up'!G342="No",2,IF('DATA - Follow-Up'!G342="Not Sure",3, "")))</f>
        <v/>
      </c>
      <c r="H342" s="178" t="str">
        <f>IF('DATA - Follow-Up'!H342="","",INDEX(Codes,MATCH('DATA - Follow-Up'!H342,Modes,0)))</f>
        <v/>
      </c>
      <c r="I342" s="275"/>
      <c r="J342" s="178" t="str">
        <f>IF('DATA - Follow-Up'!J342="","",INDEX(Codes,MATCH('DATA - Follow-Up'!J342,Modes,0)))</f>
        <v/>
      </c>
      <c r="K342" s="178"/>
      <c r="L342" s="178" t="str">
        <f>IF('DATA - Follow-Up'!L342=0,"",IF('DATA - Follow-Up'!L342="","",'DATA - Follow-Up'!L342))</f>
        <v/>
      </c>
      <c r="M342" s="178" t="str">
        <f>IF('DATA - Follow-Up'!M342="Yes",1,IF('DATA - Follow-Up'!M342="No",2, ""))</f>
        <v/>
      </c>
      <c r="N342" s="178" t="str">
        <f>IF('DATA - Follow-Up'!N342="Yes",1,IF('DATA - Follow-Up'!N342="No",2,""))</f>
        <v/>
      </c>
      <c r="O342" s="178" t="str">
        <f>IF('DATA - Follow-Up'!O342="Relaxed",1,IF('DATA - Follow-Up'!O342="Rushed",2,IF('DATA - Follow-Up'!O342="Happy",3,IF('DATA - Follow-Up'!O342="Frustrated",4,IF('DATA - Follow-Up'!O342="Other (please specify)",5,IF('DATA - Follow-Up'!O342="Other",5,""))))))</f>
        <v/>
      </c>
      <c r="P342" s="178"/>
      <c r="Q342" s="178" t="str">
        <f>IF('DATA - Follow-Up'!Q342="","",'DATA - Follow-Up'!Q342)</f>
        <v/>
      </c>
      <c r="R342" s="178" t="str">
        <f>IF('DATA - Follow-Up'!R342="Boy",1,IF('DATA - Follow-Up'!R342="Girl",2, ""))</f>
        <v/>
      </c>
      <c r="S342" s="178" t="str">
        <f>IF('DATA - Follow-Up'!Q342="","", 'DATA - Follow-Up'!S342)</f>
        <v/>
      </c>
      <c r="T342" s="178" t="str">
        <f>IF('DATA - Follow-Up'!T342="Less than 0.5km",1,IF('DATA - Follow-Up'!T342="0.51 to 1.59km",2,IF('DATA - Follow-Up'!T342="1.6 to 3km",3,IF('DATA - Follow-Up'!T342="Over 3km",4,""))))</f>
        <v/>
      </c>
      <c r="U342" s="178" t="str">
        <f>IF('DATA - Follow-Up'!U342="STRONGLY AGREE",1,IF('DATA - Follow-Up'!U342="AGREE",2,IF('DATA - Follow-Up'!U342="DISAGREE",3,IF('DATA - Follow-Up'!U342="STRONGLY DISAGREE",4,""))))</f>
        <v/>
      </c>
      <c r="V342" s="178" t="str">
        <f>IF('DATA - Follow-Up'!V342="Yes",1,IF('DATA - Follow-Up'!V342="No",2,""))</f>
        <v/>
      </c>
      <c r="W342" s="178"/>
      <c r="X342" s="178"/>
      <c r="Y342" s="178"/>
      <c r="Z342" s="178"/>
      <c r="AA342" s="178"/>
      <c r="AB342" s="178"/>
      <c r="AC342" s="178"/>
      <c r="AD342" s="178"/>
      <c r="AE342" s="178"/>
      <c r="AF342" s="178"/>
      <c r="AG342" s="178"/>
      <c r="AH342" s="178"/>
      <c r="AI342" s="178"/>
      <c r="AJ342" s="178"/>
      <c r="AK342" s="178"/>
      <c r="AL342" s="178"/>
      <c r="AM342" s="178"/>
      <c r="AN342" s="178"/>
      <c r="AO342" s="178"/>
      <c r="AP342" s="178"/>
      <c r="AQ342" s="178"/>
      <c r="AR342" s="178" t="str">
        <f>IF('DATA - Follow-Up'!AR342="Relaxed",1,IF('DATA - Follow-Up'!AR342="Rushed",2,IF('DATA - Follow-Up'!AR342="Happy",3,IF('DATA - Follow-Up'!AR342="Tired",4,""))))</f>
        <v/>
      </c>
      <c r="AS342" s="178" t="str">
        <f>IF('DATA - Follow-Up'!AS342="Relaxed",1,IF('DATA - Follow-Up'!AS342="Rushed",2,IF('DATA - Follow-Up'!AS342="Happy",3,IF('DATA - Follow-Up'!AS342="Tired",4,""))))</f>
        <v/>
      </c>
      <c r="AT342" s="178" t="str">
        <f>IF('DATA - Follow-Up'!AT342="less driving",1,IF('DATA - Follow-Up'!AT342="less driving (e.g. more carpooling, walking, cycling, taking public transit, etc.)",1,IF('DATA - Follow-Up'!AT342="not changed",2,IF('DATA - Follow-Up'!AT342="no changed",2,IF('DATA - Follow-Up'!AT342="more driving",3, "")))))</f>
        <v/>
      </c>
      <c r="AU342" s="275"/>
      <c r="AV342" s="275"/>
      <c r="AW342" s="275"/>
      <c r="AX342" s="275"/>
      <c r="AY342" s="275"/>
      <c r="AZ342" s="178" t="str">
        <f>IF('DATA - Follow-Up'!AZ342="less driving",1,IF('DATA - Follow-Up'!AZ342="less driving (e.g. more carpooling, walking, cycling, taking public transit, etc.)",1,IF('DATA - Follow-Up'!AZ342="not changed",2,IF('DATA - Follow-Up'!AZ342="more driving",3,""))))</f>
        <v/>
      </c>
      <c r="BA342" s="178"/>
      <c r="BB342" s="178"/>
      <c r="BC342" s="178"/>
      <c r="BD342" s="178"/>
      <c r="BE342" s="178"/>
      <c r="BF342" s="178" t="str">
        <f>IF('DATA - Follow-Up'!BF342="decreased",1,IF('DATA - Follow-Up'!BF342="not changed",2,IF('DATA - Follow-Up'!BF342="increased",3, "")))</f>
        <v/>
      </c>
      <c r="BG342" s="178"/>
      <c r="BH342" s="178"/>
      <c r="BI342" s="178"/>
      <c r="BJ342" s="178"/>
      <c r="BK342" s="178"/>
      <c r="BL342" s="178"/>
      <c r="BM342" s="178"/>
      <c r="BN342" s="178"/>
      <c r="BO342" s="178"/>
      <c r="BP342" s="178"/>
      <c r="BQ342" s="312" t="str">
        <f>IF('DATA - Follow-Up'!BQ342="Yes",1,IF('DATA - Follow-Up'!BQ342="No",2, ""))</f>
        <v/>
      </c>
      <c r="BR342" s="273"/>
      <c r="BS342" s="180"/>
      <c r="BT342" s="180"/>
    </row>
    <row r="343" spans="1:72" s="132" customFormat="1" ht="15" x14ac:dyDescent="0.3">
      <c r="A343" s="148"/>
      <c r="B343" s="149"/>
      <c r="C343" s="236" t="str">
        <f t="shared" si="5"/>
        <v/>
      </c>
      <c r="D343" s="178" t="str">
        <f>IF('DATA - Follow-Up'!D343="","",'DATA - Follow-Up'!D343)</f>
        <v/>
      </c>
      <c r="E343" s="178" t="str">
        <f>IF('DATA - Follow-Up'!E343="","",'DATA - Follow-Up'!E343)</f>
        <v/>
      </c>
      <c r="F343" s="178" t="str">
        <f>IF('DATA - Follow-Up'!F343="","",'DATA - Follow-Up'!F343)</f>
        <v/>
      </c>
      <c r="G343" s="178" t="str">
        <f>IF('DATA - Follow-Up'!G343="Yes",1,IF('DATA - Follow-Up'!G343="No",2,IF('DATA - Follow-Up'!G343="Not Sure",3, "")))</f>
        <v/>
      </c>
      <c r="H343" s="178" t="str">
        <f>IF('DATA - Follow-Up'!H343="","",INDEX(Codes,MATCH('DATA - Follow-Up'!H343,Modes,0)))</f>
        <v/>
      </c>
      <c r="I343" s="275"/>
      <c r="J343" s="178" t="str">
        <f>IF('DATA - Follow-Up'!J343="","",INDEX(Codes,MATCH('DATA - Follow-Up'!J343,Modes,0)))</f>
        <v/>
      </c>
      <c r="K343" s="178"/>
      <c r="L343" s="178" t="str">
        <f>IF('DATA - Follow-Up'!L343=0,"",IF('DATA - Follow-Up'!L343="","",'DATA - Follow-Up'!L343))</f>
        <v/>
      </c>
      <c r="M343" s="178" t="str">
        <f>IF('DATA - Follow-Up'!M343="Yes",1,IF('DATA - Follow-Up'!M343="No",2, ""))</f>
        <v/>
      </c>
      <c r="N343" s="178" t="str">
        <f>IF('DATA - Follow-Up'!N343="Yes",1,IF('DATA - Follow-Up'!N343="No",2,""))</f>
        <v/>
      </c>
      <c r="O343" s="178" t="str">
        <f>IF('DATA - Follow-Up'!O343="Relaxed",1,IF('DATA - Follow-Up'!O343="Rushed",2,IF('DATA - Follow-Up'!O343="Happy",3,IF('DATA - Follow-Up'!O343="Frustrated",4,IF('DATA - Follow-Up'!O343="Other (please specify)",5,IF('DATA - Follow-Up'!O343="Other",5,""))))))</f>
        <v/>
      </c>
      <c r="P343" s="178"/>
      <c r="Q343" s="178" t="str">
        <f>IF('DATA - Follow-Up'!Q343="","",'DATA - Follow-Up'!Q343)</f>
        <v/>
      </c>
      <c r="R343" s="178" t="str">
        <f>IF('DATA - Follow-Up'!R343="Boy",1,IF('DATA - Follow-Up'!R343="Girl",2, ""))</f>
        <v/>
      </c>
      <c r="S343" s="178" t="str">
        <f>IF('DATA - Follow-Up'!Q343="","", 'DATA - Follow-Up'!S343)</f>
        <v/>
      </c>
      <c r="T343" s="178" t="str">
        <f>IF('DATA - Follow-Up'!T343="Less than 0.5km",1,IF('DATA - Follow-Up'!T343="0.51 to 1.59km",2,IF('DATA - Follow-Up'!T343="1.6 to 3km",3,IF('DATA - Follow-Up'!T343="Over 3km",4,""))))</f>
        <v/>
      </c>
      <c r="U343" s="178" t="str">
        <f>IF('DATA - Follow-Up'!U343="STRONGLY AGREE",1,IF('DATA - Follow-Up'!U343="AGREE",2,IF('DATA - Follow-Up'!U343="DISAGREE",3,IF('DATA - Follow-Up'!U343="STRONGLY DISAGREE",4,""))))</f>
        <v/>
      </c>
      <c r="V343" s="178" t="str">
        <f>IF('DATA - Follow-Up'!V343="Yes",1,IF('DATA - Follow-Up'!V343="No",2,""))</f>
        <v/>
      </c>
      <c r="W343" s="178"/>
      <c r="X343" s="178"/>
      <c r="Y343" s="178"/>
      <c r="Z343" s="178"/>
      <c r="AA343" s="178"/>
      <c r="AB343" s="178"/>
      <c r="AC343" s="178"/>
      <c r="AD343" s="178"/>
      <c r="AE343" s="178"/>
      <c r="AF343" s="178"/>
      <c r="AG343" s="178"/>
      <c r="AH343" s="178"/>
      <c r="AI343" s="178"/>
      <c r="AJ343" s="178"/>
      <c r="AK343" s="178"/>
      <c r="AL343" s="178"/>
      <c r="AM343" s="178"/>
      <c r="AN343" s="178"/>
      <c r="AO343" s="178"/>
      <c r="AP343" s="178"/>
      <c r="AQ343" s="178"/>
      <c r="AR343" s="178" t="str">
        <f>IF('DATA - Follow-Up'!AR343="Relaxed",1,IF('DATA - Follow-Up'!AR343="Rushed",2,IF('DATA - Follow-Up'!AR343="Happy",3,IF('DATA - Follow-Up'!AR343="Tired",4,""))))</f>
        <v/>
      </c>
      <c r="AS343" s="178" t="str">
        <f>IF('DATA - Follow-Up'!AS343="Relaxed",1,IF('DATA - Follow-Up'!AS343="Rushed",2,IF('DATA - Follow-Up'!AS343="Happy",3,IF('DATA - Follow-Up'!AS343="Tired",4,""))))</f>
        <v/>
      </c>
      <c r="AT343" s="178" t="str">
        <f>IF('DATA - Follow-Up'!AT343="less driving",1,IF('DATA - Follow-Up'!AT343="less driving (e.g. more carpooling, walking, cycling, taking public transit, etc.)",1,IF('DATA - Follow-Up'!AT343="not changed",2,IF('DATA - Follow-Up'!AT343="no changed",2,IF('DATA - Follow-Up'!AT343="more driving",3, "")))))</f>
        <v/>
      </c>
      <c r="AU343" s="275"/>
      <c r="AV343" s="275"/>
      <c r="AW343" s="275"/>
      <c r="AX343" s="275"/>
      <c r="AY343" s="275"/>
      <c r="AZ343" s="178" t="str">
        <f>IF('DATA - Follow-Up'!AZ343="less driving",1,IF('DATA - Follow-Up'!AZ343="less driving (e.g. more carpooling, walking, cycling, taking public transit, etc.)",1,IF('DATA - Follow-Up'!AZ343="not changed",2,IF('DATA - Follow-Up'!AZ343="more driving",3,""))))</f>
        <v/>
      </c>
      <c r="BA343" s="178"/>
      <c r="BB343" s="178"/>
      <c r="BC343" s="178"/>
      <c r="BD343" s="178"/>
      <c r="BE343" s="178"/>
      <c r="BF343" s="178" t="str">
        <f>IF('DATA - Follow-Up'!BF343="decreased",1,IF('DATA - Follow-Up'!BF343="not changed",2,IF('DATA - Follow-Up'!BF343="increased",3, "")))</f>
        <v/>
      </c>
      <c r="BG343" s="178"/>
      <c r="BH343" s="178"/>
      <c r="BI343" s="178"/>
      <c r="BJ343" s="178"/>
      <c r="BK343" s="178"/>
      <c r="BL343" s="178"/>
      <c r="BM343" s="178"/>
      <c r="BN343" s="178"/>
      <c r="BO343" s="178"/>
      <c r="BP343" s="178"/>
      <c r="BQ343" s="312" t="str">
        <f>IF('DATA - Follow-Up'!BQ343="Yes",1,IF('DATA - Follow-Up'!BQ343="No",2, ""))</f>
        <v/>
      </c>
      <c r="BR343" s="273"/>
      <c r="BS343" s="180"/>
      <c r="BT343" s="180"/>
    </row>
    <row r="344" spans="1:72" s="132" customFormat="1" ht="15" x14ac:dyDescent="0.3">
      <c r="A344" s="148"/>
      <c r="B344" s="149"/>
      <c r="C344" s="236" t="str">
        <f t="shared" si="5"/>
        <v/>
      </c>
      <c r="D344" s="178" t="str">
        <f>IF('DATA - Follow-Up'!D344="","",'DATA - Follow-Up'!D344)</f>
        <v/>
      </c>
      <c r="E344" s="178" t="str">
        <f>IF('DATA - Follow-Up'!E344="","",'DATA - Follow-Up'!E344)</f>
        <v/>
      </c>
      <c r="F344" s="178" t="str">
        <f>IF('DATA - Follow-Up'!F344="","",'DATA - Follow-Up'!F344)</f>
        <v/>
      </c>
      <c r="G344" s="178" t="str">
        <f>IF('DATA - Follow-Up'!G344="Yes",1,IF('DATA - Follow-Up'!G344="No",2,IF('DATA - Follow-Up'!G344="Not Sure",3, "")))</f>
        <v/>
      </c>
      <c r="H344" s="178" t="str">
        <f>IF('DATA - Follow-Up'!H344="","",INDEX(Codes,MATCH('DATA - Follow-Up'!H344,Modes,0)))</f>
        <v/>
      </c>
      <c r="I344" s="275"/>
      <c r="J344" s="178" t="str">
        <f>IF('DATA - Follow-Up'!J344="","",INDEX(Codes,MATCH('DATA - Follow-Up'!J344,Modes,0)))</f>
        <v/>
      </c>
      <c r="K344" s="178"/>
      <c r="L344" s="178" t="str">
        <f>IF('DATA - Follow-Up'!L344=0,"",IF('DATA - Follow-Up'!L344="","",'DATA - Follow-Up'!L344))</f>
        <v/>
      </c>
      <c r="M344" s="178" t="str">
        <f>IF('DATA - Follow-Up'!M344="Yes",1,IF('DATA - Follow-Up'!M344="No",2, ""))</f>
        <v/>
      </c>
      <c r="N344" s="178" t="str">
        <f>IF('DATA - Follow-Up'!N344="Yes",1,IF('DATA - Follow-Up'!N344="No",2,""))</f>
        <v/>
      </c>
      <c r="O344" s="178" t="str">
        <f>IF('DATA - Follow-Up'!O344="Relaxed",1,IF('DATA - Follow-Up'!O344="Rushed",2,IF('DATA - Follow-Up'!O344="Happy",3,IF('DATA - Follow-Up'!O344="Frustrated",4,IF('DATA - Follow-Up'!O344="Other (please specify)",5,IF('DATA - Follow-Up'!O344="Other",5,""))))))</f>
        <v/>
      </c>
      <c r="P344" s="178"/>
      <c r="Q344" s="178" t="str">
        <f>IF('DATA - Follow-Up'!Q344="","",'DATA - Follow-Up'!Q344)</f>
        <v/>
      </c>
      <c r="R344" s="178" t="str">
        <f>IF('DATA - Follow-Up'!R344="Boy",1,IF('DATA - Follow-Up'!R344="Girl",2, ""))</f>
        <v/>
      </c>
      <c r="S344" s="178" t="str">
        <f>IF('DATA - Follow-Up'!Q344="","", 'DATA - Follow-Up'!S344)</f>
        <v/>
      </c>
      <c r="T344" s="178" t="str">
        <f>IF('DATA - Follow-Up'!T344="Less than 0.5km",1,IF('DATA - Follow-Up'!T344="0.51 to 1.59km",2,IF('DATA - Follow-Up'!T344="1.6 to 3km",3,IF('DATA - Follow-Up'!T344="Over 3km",4,""))))</f>
        <v/>
      </c>
      <c r="U344" s="178" t="str">
        <f>IF('DATA - Follow-Up'!U344="STRONGLY AGREE",1,IF('DATA - Follow-Up'!U344="AGREE",2,IF('DATA - Follow-Up'!U344="DISAGREE",3,IF('DATA - Follow-Up'!U344="STRONGLY DISAGREE",4,""))))</f>
        <v/>
      </c>
      <c r="V344" s="178" t="str">
        <f>IF('DATA - Follow-Up'!V344="Yes",1,IF('DATA - Follow-Up'!V344="No",2,""))</f>
        <v/>
      </c>
      <c r="W344" s="178"/>
      <c r="X344" s="178"/>
      <c r="Y344" s="178"/>
      <c r="Z344" s="178"/>
      <c r="AA344" s="178"/>
      <c r="AB344" s="178"/>
      <c r="AC344" s="178"/>
      <c r="AD344" s="178"/>
      <c r="AE344" s="178"/>
      <c r="AF344" s="178"/>
      <c r="AG344" s="178"/>
      <c r="AH344" s="178"/>
      <c r="AI344" s="178"/>
      <c r="AJ344" s="178"/>
      <c r="AK344" s="178"/>
      <c r="AL344" s="178"/>
      <c r="AM344" s="178"/>
      <c r="AN344" s="178"/>
      <c r="AO344" s="178"/>
      <c r="AP344" s="178"/>
      <c r="AQ344" s="178"/>
      <c r="AR344" s="178" t="str">
        <f>IF('DATA - Follow-Up'!AR344="Relaxed",1,IF('DATA - Follow-Up'!AR344="Rushed",2,IF('DATA - Follow-Up'!AR344="Happy",3,IF('DATA - Follow-Up'!AR344="Tired",4,""))))</f>
        <v/>
      </c>
      <c r="AS344" s="178" t="str">
        <f>IF('DATA - Follow-Up'!AS344="Relaxed",1,IF('DATA - Follow-Up'!AS344="Rushed",2,IF('DATA - Follow-Up'!AS344="Happy",3,IF('DATA - Follow-Up'!AS344="Tired",4,""))))</f>
        <v/>
      </c>
      <c r="AT344" s="178" t="str">
        <f>IF('DATA - Follow-Up'!AT344="less driving",1,IF('DATA - Follow-Up'!AT344="less driving (e.g. more carpooling, walking, cycling, taking public transit, etc.)",1,IF('DATA - Follow-Up'!AT344="not changed",2,IF('DATA - Follow-Up'!AT344="no changed",2,IF('DATA - Follow-Up'!AT344="more driving",3, "")))))</f>
        <v/>
      </c>
      <c r="AU344" s="275"/>
      <c r="AV344" s="275"/>
      <c r="AW344" s="275"/>
      <c r="AX344" s="275"/>
      <c r="AY344" s="275"/>
      <c r="AZ344" s="178" t="str">
        <f>IF('DATA - Follow-Up'!AZ344="less driving",1,IF('DATA - Follow-Up'!AZ344="less driving (e.g. more carpooling, walking, cycling, taking public transit, etc.)",1,IF('DATA - Follow-Up'!AZ344="not changed",2,IF('DATA - Follow-Up'!AZ344="more driving",3,""))))</f>
        <v/>
      </c>
      <c r="BA344" s="178"/>
      <c r="BB344" s="178"/>
      <c r="BC344" s="178"/>
      <c r="BD344" s="178"/>
      <c r="BE344" s="178"/>
      <c r="BF344" s="178" t="str">
        <f>IF('DATA - Follow-Up'!BF344="decreased",1,IF('DATA - Follow-Up'!BF344="not changed",2,IF('DATA - Follow-Up'!BF344="increased",3, "")))</f>
        <v/>
      </c>
      <c r="BG344" s="178"/>
      <c r="BH344" s="178"/>
      <c r="BI344" s="178"/>
      <c r="BJ344" s="178"/>
      <c r="BK344" s="178"/>
      <c r="BL344" s="178"/>
      <c r="BM344" s="178"/>
      <c r="BN344" s="178"/>
      <c r="BO344" s="178"/>
      <c r="BP344" s="178"/>
      <c r="BQ344" s="312" t="str">
        <f>IF('DATA - Follow-Up'!BQ344="Yes",1,IF('DATA - Follow-Up'!BQ344="No",2, ""))</f>
        <v/>
      </c>
      <c r="BR344" s="273"/>
      <c r="BS344" s="180"/>
      <c r="BT344" s="180"/>
    </row>
    <row r="345" spans="1:72" s="132" customFormat="1" ht="15" x14ac:dyDescent="0.3">
      <c r="A345" s="148"/>
      <c r="B345" s="149"/>
      <c r="C345" s="236" t="str">
        <f t="shared" si="5"/>
        <v/>
      </c>
      <c r="D345" s="178" t="str">
        <f>IF('DATA - Follow-Up'!D345="","",'DATA - Follow-Up'!D345)</f>
        <v/>
      </c>
      <c r="E345" s="178" t="str">
        <f>IF('DATA - Follow-Up'!E345="","",'DATA - Follow-Up'!E345)</f>
        <v/>
      </c>
      <c r="F345" s="178" t="str">
        <f>IF('DATA - Follow-Up'!F345="","",'DATA - Follow-Up'!F345)</f>
        <v/>
      </c>
      <c r="G345" s="178" t="str">
        <f>IF('DATA - Follow-Up'!G345="Yes",1,IF('DATA - Follow-Up'!G345="No",2,IF('DATA - Follow-Up'!G345="Not Sure",3, "")))</f>
        <v/>
      </c>
      <c r="H345" s="178" t="str">
        <f>IF('DATA - Follow-Up'!H345="","",INDEX(Codes,MATCH('DATA - Follow-Up'!H345,Modes,0)))</f>
        <v/>
      </c>
      <c r="I345" s="275"/>
      <c r="J345" s="178" t="str">
        <f>IF('DATA - Follow-Up'!J345="","",INDEX(Codes,MATCH('DATA - Follow-Up'!J345,Modes,0)))</f>
        <v/>
      </c>
      <c r="K345" s="178"/>
      <c r="L345" s="178" t="str">
        <f>IF('DATA - Follow-Up'!L345=0,"",IF('DATA - Follow-Up'!L345="","",'DATA - Follow-Up'!L345))</f>
        <v/>
      </c>
      <c r="M345" s="178" t="str">
        <f>IF('DATA - Follow-Up'!M345="Yes",1,IF('DATA - Follow-Up'!M345="No",2, ""))</f>
        <v/>
      </c>
      <c r="N345" s="178" t="str">
        <f>IF('DATA - Follow-Up'!N345="Yes",1,IF('DATA - Follow-Up'!N345="No",2,""))</f>
        <v/>
      </c>
      <c r="O345" s="178" t="str">
        <f>IF('DATA - Follow-Up'!O345="Relaxed",1,IF('DATA - Follow-Up'!O345="Rushed",2,IF('DATA - Follow-Up'!O345="Happy",3,IF('DATA - Follow-Up'!O345="Frustrated",4,IF('DATA - Follow-Up'!O345="Other (please specify)",5,IF('DATA - Follow-Up'!O345="Other",5,""))))))</f>
        <v/>
      </c>
      <c r="P345" s="178"/>
      <c r="Q345" s="178" t="str">
        <f>IF('DATA - Follow-Up'!Q345="","",'DATA - Follow-Up'!Q345)</f>
        <v/>
      </c>
      <c r="R345" s="178" t="str">
        <f>IF('DATA - Follow-Up'!R345="Boy",1,IF('DATA - Follow-Up'!R345="Girl",2, ""))</f>
        <v/>
      </c>
      <c r="S345" s="178" t="str">
        <f>IF('DATA - Follow-Up'!Q345="","", 'DATA - Follow-Up'!S345)</f>
        <v/>
      </c>
      <c r="T345" s="178" t="str">
        <f>IF('DATA - Follow-Up'!T345="Less than 0.5km",1,IF('DATA - Follow-Up'!T345="0.51 to 1.59km",2,IF('DATA - Follow-Up'!T345="1.6 to 3km",3,IF('DATA - Follow-Up'!T345="Over 3km",4,""))))</f>
        <v/>
      </c>
      <c r="U345" s="178" t="str">
        <f>IF('DATA - Follow-Up'!U345="STRONGLY AGREE",1,IF('DATA - Follow-Up'!U345="AGREE",2,IF('DATA - Follow-Up'!U345="DISAGREE",3,IF('DATA - Follow-Up'!U345="STRONGLY DISAGREE",4,""))))</f>
        <v/>
      </c>
      <c r="V345" s="178" t="str">
        <f>IF('DATA - Follow-Up'!V345="Yes",1,IF('DATA - Follow-Up'!V345="No",2,""))</f>
        <v/>
      </c>
      <c r="W345" s="178"/>
      <c r="X345" s="178"/>
      <c r="Y345" s="178"/>
      <c r="Z345" s="178"/>
      <c r="AA345" s="178"/>
      <c r="AB345" s="178"/>
      <c r="AC345" s="178"/>
      <c r="AD345" s="178"/>
      <c r="AE345" s="178"/>
      <c r="AF345" s="178"/>
      <c r="AG345" s="178"/>
      <c r="AH345" s="178"/>
      <c r="AI345" s="178"/>
      <c r="AJ345" s="178"/>
      <c r="AK345" s="178"/>
      <c r="AL345" s="178"/>
      <c r="AM345" s="178"/>
      <c r="AN345" s="178"/>
      <c r="AO345" s="178"/>
      <c r="AP345" s="178"/>
      <c r="AQ345" s="178"/>
      <c r="AR345" s="178" t="str">
        <f>IF('DATA - Follow-Up'!AR345="Relaxed",1,IF('DATA - Follow-Up'!AR345="Rushed",2,IF('DATA - Follow-Up'!AR345="Happy",3,IF('DATA - Follow-Up'!AR345="Tired",4,""))))</f>
        <v/>
      </c>
      <c r="AS345" s="178" t="str">
        <f>IF('DATA - Follow-Up'!AS345="Relaxed",1,IF('DATA - Follow-Up'!AS345="Rushed",2,IF('DATA - Follow-Up'!AS345="Happy",3,IF('DATA - Follow-Up'!AS345="Tired",4,""))))</f>
        <v/>
      </c>
      <c r="AT345" s="178" t="str">
        <f>IF('DATA - Follow-Up'!AT345="less driving",1,IF('DATA - Follow-Up'!AT345="less driving (e.g. more carpooling, walking, cycling, taking public transit, etc.)",1,IF('DATA - Follow-Up'!AT345="not changed",2,IF('DATA - Follow-Up'!AT345="no changed",2,IF('DATA - Follow-Up'!AT345="more driving",3, "")))))</f>
        <v/>
      </c>
      <c r="AU345" s="275"/>
      <c r="AV345" s="275"/>
      <c r="AW345" s="275"/>
      <c r="AX345" s="275"/>
      <c r="AY345" s="275"/>
      <c r="AZ345" s="178" t="str">
        <f>IF('DATA - Follow-Up'!AZ345="less driving",1,IF('DATA - Follow-Up'!AZ345="less driving (e.g. more carpooling, walking, cycling, taking public transit, etc.)",1,IF('DATA - Follow-Up'!AZ345="not changed",2,IF('DATA - Follow-Up'!AZ345="more driving",3,""))))</f>
        <v/>
      </c>
      <c r="BA345" s="178"/>
      <c r="BB345" s="178"/>
      <c r="BC345" s="178"/>
      <c r="BD345" s="178"/>
      <c r="BE345" s="178"/>
      <c r="BF345" s="178" t="str">
        <f>IF('DATA - Follow-Up'!BF345="decreased",1,IF('DATA - Follow-Up'!BF345="not changed",2,IF('DATA - Follow-Up'!BF345="increased",3, "")))</f>
        <v/>
      </c>
      <c r="BG345" s="178"/>
      <c r="BH345" s="178"/>
      <c r="BI345" s="178"/>
      <c r="BJ345" s="178"/>
      <c r="BK345" s="178"/>
      <c r="BL345" s="178"/>
      <c r="BM345" s="178"/>
      <c r="BN345" s="178"/>
      <c r="BO345" s="178"/>
      <c r="BP345" s="178"/>
      <c r="BQ345" s="312" t="str">
        <f>IF('DATA - Follow-Up'!BQ345="Yes",1,IF('DATA - Follow-Up'!BQ345="No",2, ""))</f>
        <v/>
      </c>
      <c r="BR345" s="273"/>
      <c r="BS345" s="180"/>
      <c r="BT345" s="180"/>
    </row>
    <row r="346" spans="1:72" s="132" customFormat="1" ht="15" x14ac:dyDescent="0.3">
      <c r="A346" s="148"/>
      <c r="B346" s="149"/>
      <c r="C346" s="236" t="str">
        <f t="shared" si="5"/>
        <v/>
      </c>
      <c r="D346" s="178" t="str">
        <f>IF('DATA - Follow-Up'!D346="","",'DATA - Follow-Up'!D346)</f>
        <v/>
      </c>
      <c r="E346" s="178" t="str">
        <f>IF('DATA - Follow-Up'!E346="","",'DATA - Follow-Up'!E346)</f>
        <v/>
      </c>
      <c r="F346" s="178" t="str">
        <f>IF('DATA - Follow-Up'!F346="","",'DATA - Follow-Up'!F346)</f>
        <v/>
      </c>
      <c r="G346" s="178" t="str">
        <f>IF('DATA - Follow-Up'!G346="Yes",1,IF('DATA - Follow-Up'!G346="No",2,IF('DATA - Follow-Up'!G346="Not Sure",3, "")))</f>
        <v/>
      </c>
      <c r="H346" s="178" t="str">
        <f>IF('DATA - Follow-Up'!H346="","",INDEX(Codes,MATCH('DATA - Follow-Up'!H346,Modes,0)))</f>
        <v/>
      </c>
      <c r="I346" s="275"/>
      <c r="J346" s="178" t="str">
        <f>IF('DATA - Follow-Up'!J346="","",INDEX(Codes,MATCH('DATA - Follow-Up'!J346,Modes,0)))</f>
        <v/>
      </c>
      <c r="K346" s="178"/>
      <c r="L346" s="178" t="str">
        <f>IF('DATA - Follow-Up'!L346=0,"",IF('DATA - Follow-Up'!L346="","",'DATA - Follow-Up'!L346))</f>
        <v/>
      </c>
      <c r="M346" s="178" t="str">
        <f>IF('DATA - Follow-Up'!M346="Yes",1,IF('DATA - Follow-Up'!M346="No",2, ""))</f>
        <v/>
      </c>
      <c r="N346" s="178" t="str">
        <f>IF('DATA - Follow-Up'!N346="Yes",1,IF('DATA - Follow-Up'!N346="No",2,""))</f>
        <v/>
      </c>
      <c r="O346" s="178" t="str">
        <f>IF('DATA - Follow-Up'!O346="Relaxed",1,IF('DATA - Follow-Up'!O346="Rushed",2,IF('DATA - Follow-Up'!O346="Happy",3,IF('DATA - Follow-Up'!O346="Frustrated",4,IF('DATA - Follow-Up'!O346="Other (please specify)",5,IF('DATA - Follow-Up'!O346="Other",5,""))))))</f>
        <v/>
      </c>
      <c r="P346" s="178"/>
      <c r="Q346" s="178" t="str">
        <f>IF('DATA - Follow-Up'!Q346="","",'DATA - Follow-Up'!Q346)</f>
        <v/>
      </c>
      <c r="R346" s="178" t="str">
        <f>IF('DATA - Follow-Up'!R346="Boy",1,IF('DATA - Follow-Up'!R346="Girl",2, ""))</f>
        <v/>
      </c>
      <c r="S346" s="178" t="str">
        <f>IF('DATA - Follow-Up'!Q346="","", 'DATA - Follow-Up'!S346)</f>
        <v/>
      </c>
      <c r="T346" s="178" t="str">
        <f>IF('DATA - Follow-Up'!T346="Less than 0.5km",1,IF('DATA - Follow-Up'!T346="0.51 to 1.59km",2,IF('DATA - Follow-Up'!T346="1.6 to 3km",3,IF('DATA - Follow-Up'!T346="Over 3km",4,""))))</f>
        <v/>
      </c>
      <c r="U346" s="178" t="str">
        <f>IF('DATA - Follow-Up'!U346="STRONGLY AGREE",1,IF('DATA - Follow-Up'!U346="AGREE",2,IF('DATA - Follow-Up'!U346="DISAGREE",3,IF('DATA - Follow-Up'!U346="STRONGLY DISAGREE",4,""))))</f>
        <v/>
      </c>
      <c r="V346" s="178" t="str">
        <f>IF('DATA - Follow-Up'!V346="Yes",1,IF('DATA - Follow-Up'!V346="No",2,""))</f>
        <v/>
      </c>
      <c r="W346" s="178"/>
      <c r="X346" s="178"/>
      <c r="Y346" s="178"/>
      <c r="Z346" s="178"/>
      <c r="AA346" s="178"/>
      <c r="AB346" s="178"/>
      <c r="AC346" s="178"/>
      <c r="AD346" s="178"/>
      <c r="AE346" s="178"/>
      <c r="AF346" s="178"/>
      <c r="AG346" s="178"/>
      <c r="AH346" s="178"/>
      <c r="AI346" s="178"/>
      <c r="AJ346" s="178"/>
      <c r="AK346" s="178"/>
      <c r="AL346" s="178"/>
      <c r="AM346" s="178"/>
      <c r="AN346" s="178"/>
      <c r="AO346" s="178"/>
      <c r="AP346" s="178"/>
      <c r="AQ346" s="178"/>
      <c r="AR346" s="178" t="str">
        <f>IF('DATA - Follow-Up'!AR346="Relaxed",1,IF('DATA - Follow-Up'!AR346="Rushed",2,IF('DATA - Follow-Up'!AR346="Happy",3,IF('DATA - Follow-Up'!AR346="Tired",4,""))))</f>
        <v/>
      </c>
      <c r="AS346" s="178" t="str">
        <f>IF('DATA - Follow-Up'!AS346="Relaxed",1,IF('DATA - Follow-Up'!AS346="Rushed",2,IF('DATA - Follow-Up'!AS346="Happy",3,IF('DATA - Follow-Up'!AS346="Tired",4,""))))</f>
        <v/>
      </c>
      <c r="AT346" s="178" t="str">
        <f>IF('DATA - Follow-Up'!AT346="less driving",1,IF('DATA - Follow-Up'!AT346="less driving (e.g. more carpooling, walking, cycling, taking public transit, etc.)",1,IF('DATA - Follow-Up'!AT346="not changed",2,IF('DATA - Follow-Up'!AT346="no changed",2,IF('DATA - Follow-Up'!AT346="more driving",3, "")))))</f>
        <v/>
      </c>
      <c r="AU346" s="275"/>
      <c r="AV346" s="275"/>
      <c r="AW346" s="275"/>
      <c r="AX346" s="275"/>
      <c r="AY346" s="275"/>
      <c r="AZ346" s="178" t="str">
        <f>IF('DATA - Follow-Up'!AZ346="less driving",1,IF('DATA - Follow-Up'!AZ346="less driving (e.g. more carpooling, walking, cycling, taking public transit, etc.)",1,IF('DATA - Follow-Up'!AZ346="not changed",2,IF('DATA - Follow-Up'!AZ346="more driving",3,""))))</f>
        <v/>
      </c>
      <c r="BA346" s="178"/>
      <c r="BB346" s="178"/>
      <c r="BC346" s="178"/>
      <c r="BD346" s="178"/>
      <c r="BE346" s="178"/>
      <c r="BF346" s="178" t="str">
        <f>IF('DATA - Follow-Up'!BF346="decreased",1,IF('DATA - Follow-Up'!BF346="not changed",2,IF('DATA - Follow-Up'!BF346="increased",3, "")))</f>
        <v/>
      </c>
      <c r="BG346" s="178"/>
      <c r="BH346" s="178"/>
      <c r="BI346" s="178"/>
      <c r="BJ346" s="178"/>
      <c r="BK346" s="178"/>
      <c r="BL346" s="178"/>
      <c r="BM346" s="178"/>
      <c r="BN346" s="178"/>
      <c r="BO346" s="178"/>
      <c r="BP346" s="178"/>
      <c r="BQ346" s="312" t="str">
        <f>IF('DATA - Follow-Up'!BQ346="Yes",1,IF('DATA - Follow-Up'!BQ346="No",2, ""))</f>
        <v/>
      </c>
      <c r="BR346" s="273"/>
      <c r="BS346" s="180"/>
      <c r="BT346" s="180"/>
    </row>
    <row r="347" spans="1:72" s="132" customFormat="1" ht="15" x14ac:dyDescent="0.3">
      <c r="A347" s="148"/>
      <c r="B347" s="149"/>
      <c r="C347" s="236" t="str">
        <f t="shared" si="5"/>
        <v/>
      </c>
      <c r="D347" s="178" t="str">
        <f>IF('DATA - Follow-Up'!D347="","",'DATA - Follow-Up'!D347)</f>
        <v/>
      </c>
      <c r="E347" s="178" t="str">
        <f>IF('DATA - Follow-Up'!E347="","",'DATA - Follow-Up'!E347)</f>
        <v/>
      </c>
      <c r="F347" s="178" t="str">
        <f>IF('DATA - Follow-Up'!F347="","",'DATA - Follow-Up'!F347)</f>
        <v/>
      </c>
      <c r="G347" s="178" t="str">
        <f>IF('DATA - Follow-Up'!G347="Yes",1,IF('DATA - Follow-Up'!G347="No",2,IF('DATA - Follow-Up'!G347="Not Sure",3, "")))</f>
        <v/>
      </c>
      <c r="H347" s="178" t="str">
        <f>IF('DATA - Follow-Up'!H347="","",INDEX(Codes,MATCH('DATA - Follow-Up'!H347,Modes,0)))</f>
        <v/>
      </c>
      <c r="I347" s="275"/>
      <c r="J347" s="178" t="str">
        <f>IF('DATA - Follow-Up'!J347="","",INDEX(Codes,MATCH('DATA - Follow-Up'!J347,Modes,0)))</f>
        <v/>
      </c>
      <c r="K347" s="178"/>
      <c r="L347" s="178" t="str">
        <f>IF('DATA - Follow-Up'!L347=0,"",IF('DATA - Follow-Up'!L347="","",'DATA - Follow-Up'!L347))</f>
        <v/>
      </c>
      <c r="M347" s="178" t="str">
        <f>IF('DATA - Follow-Up'!M347="Yes",1,IF('DATA - Follow-Up'!M347="No",2, ""))</f>
        <v/>
      </c>
      <c r="N347" s="178" t="str">
        <f>IF('DATA - Follow-Up'!N347="Yes",1,IF('DATA - Follow-Up'!N347="No",2,""))</f>
        <v/>
      </c>
      <c r="O347" s="178" t="str">
        <f>IF('DATA - Follow-Up'!O347="Relaxed",1,IF('DATA - Follow-Up'!O347="Rushed",2,IF('DATA - Follow-Up'!O347="Happy",3,IF('DATA - Follow-Up'!O347="Frustrated",4,IF('DATA - Follow-Up'!O347="Other (please specify)",5,IF('DATA - Follow-Up'!O347="Other",5,""))))))</f>
        <v/>
      </c>
      <c r="P347" s="178"/>
      <c r="Q347" s="178" t="str">
        <f>IF('DATA - Follow-Up'!Q347="","",'DATA - Follow-Up'!Q347)</f>
        <v/>
      </c>
      <c r="R347" s="178" t="str">
        <f>IF('DATA - Follow-Up'!R347="Boy",1,IF('DATA - Follow-Up'!R347="Girl",2, ""))</f>
        <v/>
      </c>
      <c r="S347" s="178" t="str">
        <f>IF('DATA - Follow-Up'!Q347="","", 'DATA - Follow-Up'!S347)</f>
        <v/>
      </c>
      <c r="T347" s="178" t="str">
        <f>IF('DATA - Follow-Up'!T347="Less than 0.5km",1,IF('DATA - Follow-Up'!T347="0.51 to 1.59km",2,IF('DATA - Follow-Up'!T347="1.6 to 3km",3,IF('DATA - Follow-Up'!T347="Over 3km",4,""))))</f>
        <v/>
      </c>
      <c r="U347" s="178" t="str">
        <f>IF('DATA - Follow-Up'!U347="STRONGLY AGREE",1,IF('DATA - Follow-Up'!U347="AGREE",2,IF('DATA - Follow-Up'!U347="DISAGREE",3,IF('DATA - Follow-Up'!U347="STRONGLY DISAGREE",4,""))))</f>
        <v/>
      </c>
      <c r="V347" s="178" t="str">
        <f>IF('DATA - Follow-Up'!V347="Yes",1,IF('DATA - Follow-Up'!V347="No",2,""))</f>
        <v/>
      </c>
      <c r="W347" s="178"/>
      <c r="X347" s="178"/>
      <c r="Y347" s="178"/>
      <c r="Z347" s="178"/>
      <c r="AA347" s="178"/>
      <c r="AB347" s="178"/>
      <c r="AC347" s="178"/>
      <c r="AD347" s="178"/>
      <c r="AE347" s="178"/>
      <c r="AF347" s="178"/>
      <c r="AG347" s="178"/>
      <c r="AH347" s="178"/>
      <c r="AI347" s="178"/>
      <c r="AJ347" s="178"/>
      <c r="AK347" s="178"/>
      <c r="AL347" s="178"/>
      <c r="AM347" s="178"/>
      <c r="AN347" s="178"/>
      <c r="AO347" s="178"/>
      <c r="AP347" s="178"/>
      <c r="AQ347" s="178"/>
      <c r="AR347" s="178" t="str">
        <f>IF('DATA - Follow-Up'!AR347="Relaxed",1,IF('DATA - Follow-Up'!AR347="Rushed",2,IF('DATA - Follow-Up'!AR347="Happy",3,IF('DATA - Follow-Up'!AR347="Tired",4,""))))</f>
        <v/>
      </c>
      <c r="AS347" s="178" t="str">
        <f>IF('DATA - Follow-Up'!AS347="Relaxed",1,IF('DATA - Follow-Up'!AS347="Rushed",2,IF('DATA - Follow-Up'!AS347="Happy",3,IF('DATA - Follow-Up'!AS347="Tired",4,""))))</f>
        <v/>
      </c>
      <c r="AT347" s="178" t="str">
        <f>IF('DATA - Follow-Up'!AT347="less driving",1,IF('DATA - Follow-Up'!AT347="less driving (e.g. more carpooling, walking, cycling, taking public transit, etc.)",1,IF('DATA - Follow-Up'!AT347="not changed",2,IF('DATA - Follow-Up'!AT347="no changed",2,IF('DATA - Follow-Up'!AT347="more driving",3, "")))))</f>
        <v/>
      </c>
      <c r="AU347" s="275"/>
      <c r="AV347" s="275"/>
      <c r="AW347" s="275"/>
      <c r="AX347" s="275"/>
      <c r="AY347" s="275"/>
      <c r="AZ347" s="178" t="str">
        <f>IF('DATA - Follow-Up'!AZ347="less driving",1,IF('DATA - Follow-Up'!AZ347="less driving (e.g. more carpooling, walking, cycling, taking public transit, etc.)",1,IF('DATA - Follow-Up'!AZ347="not changed",2,IF('DATA - Follow-Up'!AZ347="more driving",3,""))))</f>
        <v/>
      </c>
      <c r="BA347" s="178"/>
      <c r="BB347" s="178"/>
      <c r="BC347" s="178"/>
      <c r="BD347" s="178"/>
      <c r="BE347" s="178"/>
      <c r="BF347" s="178" t="str">
        <f>IF('DATA - Follow-Up'!BF347="decreased",1,IF('DATA - Follow-Up'!BF347="not changed",2,IF('DATA - Follow-Up'!BF347="increased",3, "")))</f>
        <v/>
      </c>
      <c r="BG347" s="178"/>
      <c r="BH347" s="178"/>
      <c r="BI347" s="178"/>
      <c r="BJ347" s="178"/>
      <c r="BK347" s="178"/>
      <c r="BL347" s="178"/>
      <c r="BM347" s="178"/>
      <c r="BN347" s="178"/>
      <c r="BO347" s="178"/>
      <c r="BP347" s="178"/>
      <c r="BQ347" s="312" t="str">
        <f>IF('DATA - Follow-Up'!BQ347="Yes",1,IF('DATA - Follow-Up'!BQ347="No",2, ""))</f>
        <v/>
      </c>
      <c r="BR347" s="273"/>
      <c r="BS347" s="180"/>
      <c r="BT347" s="180"/>
    </row>
    <row r="348" spans="1:72" s="132" customFormat="1" ht="15" x14ac:dyDescent="0.3">
      <c r="A348" s="148"/>
      <c r="B348" s="149"/>
      <c r="C348" s="236" t="str">
        <f t="shared" si="5"/>
        <v/>
      </c>
      <c r="D348" s="178" t="str">
        <f>IF('DATA - Follow-Up'!D348="","",'DATA - Follow-Up'!D348)</f>
        <v/>
      </c>
      <c r="E348" s="178" t="str">
        <f>IF('DATA - Follow-Up'!E348="","",'DATA - Follow-Up'!E348)</f>
        <v/>
      </c>
      <c r="F348" s="178" t="str">
        <f>IF('DATA - Follow-Up'!F348="","",'DATA - Follow-Up'!F348)</f>
        <v/>
      </c>
      <c r="G348" s="178" t="str">
        <f>IF('DATA - Follow-Up'!G348="Yes",1,IF('DATA - Follow-Up'!G348="No",2,IF('DATA - Follow-Up'!G348="Not Sure",3, "")))</f>
        <v/>
      </c>
      <c r="H348" s="178" t="str">
        <f>IF('DATA - Follow-Up'!H348="","",INDEX(Codes,MATCH('DATA - Follow-Up'!H348,Modes,0)))</f>
        <v/>
      </c>
      <c r="I348" s="275"/>
      <c r="J348" s="178" t="str">
        <f>IF('DATA - Follow-Up'!J348="","",INDEX(Codes,MATCH('DATA - Follow-Up'!J348,Modes,0)))</f>
        <v/>
      </c>
      <c r="K348" s="178"/>
      <c r="L348" s="178" t="str">
        <f>IF('DATA - Follow-Up'!L348=0,"",IF('DATA - Follow-Up'!L348="","",'DATA - Follow-Up'!L348))</f>
        <v/>
      </c>
      <c r="M348" s="178" t="str">
        <f>IF('DATA - Follow-Up'!M348="Yes",1,IF('DATA - Follow-Up'!M348="No",2, ""))</f>
        <v/>
      </c>
      <c r="N348" s="178" t="str">
        <f>IF('DATA - Follow-Up'!N348="Yes",1,IF('DATA - Follow-Up'!N348="No",2,""))</f>
        <v/>
      </c>
      <c r="O348" s="178" t="str">
        <f>IF('DATA - Follow-Up'!O348="Relaxed",1,IF('DATA - Follow-Up'!O348="Rushed",2,IF('DATA - Follow-Up'!O348="Happy",3,IF('DATA - Follow-Up'!O348="Frustrated",4,IF('DATA - Follow-Up'!O348="Other (please specify)",5,IF('DATA - Follow-Up'!O348="Other",5,""))))))</f>
        <v/>
      </c>
      <c r="P348" s="178"/>
      <c r="Q348" s="178" t="str">
        <f>IF('DATA - Follow-Up'!Q348="","",'DATA - Follow-Up'!Q348)</f>
        <v/>
      </c>
      <c r="R348" s="178" t="str">
        <f>IF('DATA - Follow-Up'!R348="Boy",1,IF('DATA - Follow-Up'!R348="Girl",2, ""))</f>
        <v/>
      </c>
      <c r="S348" s="178" t="str">
        <f>IF('DATA - Follow-Up'!Q348="","", 'DATA - Follow-Up'!S348)</f>
        <v/>
      </c>
      <c r="T348" s="178" t="str">
        <f>IF('DATA - Follow-Up'!T348="Less than 0.5km",1,IF('DATA - Follow-Up'!T348="0.51 to 1.59km",2,IF('DATA - Follow-Up'!T348="1.6 to 3km",3,IF('DATA - Follow-Up'!T348="Over 3km",4,""))))</f>
        <v/>
      </c>
      <c r="U348" s="178" t="str">
        <f>IF('DATA - Follow-Up'!U348="STRONGLY AGREE",1,IF('DATA - Follow-Up'!U348="AGREE",2,IF('DATA - Follow-Up'!U348="DISAGREE",3,IF('DATA - Follow-Up'!U348="STRONGLY DISAGREE",4,""))))</f>
        <v/>
      </c>
      <c r="V348" s="178" t="str">
        <f>IF('DATA - Follow-Up'!V348="Yes",1,IF('DATA - Follow-Up'!V348="No",2,""))</f>
        <v/>
      </c>
      <c r="W348" s="178"/>
      <c r="X348" s="178"/>
      <c r="Y348" s="178"/>
      <c r="Z348" s="178"/>
      <c r="AA348" s="178"/>
      <c r="AB348" s="178"/>
      <c r="AC348" s="178"/>
      <c r="AD348" s="178"/>
      <c r="AE348" s="178"/>
      <c r="AF348" s="178"/>
      <c r="AG348" s="178"/>
      <c r="AH348" s="178"/>
      <c r="AI348" s="178"/>
      <c r="AJ348" s="178"/>
      <c r="AK348" s="178"/>
      <c r="AL348" s="178"/>
      <c r="AM348" s="178"/>
      <c r="AN348" s="178"/>
      <c r="AO348" s="178"/>
      <c r="AP348" s="178"/>
      <c r="AQ348" s="178"/>
      <c r="AR348" s="178" t="str">
        <f>IF('DATA - Follow-Up'!AR348="Relaxed",1,IF('DATA - Follow-Up'!AR348="Rushed",2,IF('DATA - Follow-Up'!AR348="Happy",3,IF('DATA - Follow-Up'!AR348="Tired",4,""))))</f>
        <v/>
      </c>
      <c r="AS348" s="178" t="str">
        <f>IF('DATA - Follow-Up'!AS348="Relaxed",1,IF('DATA - Follow-Up'!AS348="Rushed",2,IF('DATA - Follow-Up'!AS348="Happy",3,IF('DATA - Follow-Up'!AS348="Tired",4,""))))</f>
        <v/>
      </c>
      <c r="AT348" s="178" t="str">
        <f>IF('DATA - Follow-Up'!AT348="less driving",1,IF('DATA - Follow-Up'!AT348="less driving (e.g. more carpooling, walking, cycling, taking public transit, etc.)",1,IF('DATA - Follow-Up'!AT348="not changed",2,IF('DATA - Follow-Up'!AT348="no changed",2,IF('DATA - Follow-Up'!AT348="more driving",3, "")))))</f>
        <v/>
      </c>
      <c r="AU348" s="275"/>
      <c r="AV348" s="275"/>
      <c r="AW348" s="275"/>
      <c r="AX348" s="275"/>
      <c r="AY348" s="275"/>
      <c r="AZ348" s="178" t="str">
        <f>IF('DATA - Follow-Up'!AZ348="less driving",1,IF('DATA - Follow-Up'!AZ348="less driving (e.g. more carpooling, walking, cycling, taking public transit, etc.)",1,IF('DATA - Follow-Up'!AZ348="not changed",2,IF('DATA - Follow-Up'!AZ348="more driving",3,""))))</f>
        <v/>
      </c>
      <c r="BA348" s="178"/>
      <c r="BB348" s="178"/>
      <c r="BC348" s="178"/>
      <c r="BD348" s="178"/>
      <c r="BE348" s="178"/>
      <c r="BF348" s="178" t="str">
        <f>IF('DATA - Follow-Up'!BF348="decreased",1,IF('DATA - Follow-Up'!BF348="not changed",2,IF('DATA - Follow-Up'!BF348="increased",3, "")))</f>
        <v/>
      </c>
      <c r="BG348" s="178"/>
      <c r="BH348" s="178"/>
      <c r="BI348" s="178"/>
      <c r="BJ348" s="178"/>
      <c r="BK348" s="178"/>
      <c r="BL348" s="178"/>
      <c r="BM348" s="178"/>
      <c r="BN348" s="178"/>
      <c r="BO348" s="178"/>
      <c r="BP348" s="178"/>
      <c r="BQ348" s="312" t="str">
        <f>IF('DATA - Follow-Up'!BQ348="Yes",1,IF('DATA - Follow-Up'!BQ348="No",2, ""))</f>
        <v/>
      </c>
      <c r="BR348" s="273"/>
      <c r="BS348" s="180"/>
      <c r="BT348" s="180"/>
    </row>
    <row r="349" spans="1:72" s="132" customFormat="1" ht="15" x14ac:dyDescent="0.3">
      <c r="A349" s="148"/>
      <c r="B349" s="149"/>
      <c r="C349" s="236" t="str">
        <f t="shared" si="5"/>
        <v/>
      </c>
      <c r="D349" s="178" t="str">
        <f>IF('DATA - Follow-Up'!D349="","",'DATA - Follow-Up'!D349)</f>
        <v/>
      </c>
      <c r="E349" s="178" t="str">
        <f>IF('DATA - Follow-Up'!E349="","",'DATA - Follow-Up'!E349)</f>
        <v/>
      </c>
      <c r="F349" s="178" t="str">
        <f>IF('DATA - Follow-Up'!F349="","",'DATA - Follow-Up'!F349)</f>
        <v/>
      </c>
      <c r="G349" s="178" t="str">
        <f>IF('DATA - Follow-Up'!G349="Yes",1,IF('DATA - Follow-Up'!G349="No",2,IF('DATA - Follow-Up'!G349="Not Sure",3, "")))</f>
        <v/>
      </c>
      <c r="H349" s="178" t="str">
        <f>IF('DATA - Follow-Up'!H349="","",INDEX(Codes,MATCH('DATA - Follow-Up'!H349,Modes,0)))</f>
        <v/>
      </c>
      <c r="I349" s="275"/>
      <c r="J349" s="178" t="str">
        <f>IF('DATA - Follow-Up'!J349="","",INDEX(Codes,MATCH('DATA - Follow-Up'!J349,Modes,0)))</f>
        <v/>
      </c>
      <c r="K349" s="178"/>
      <c r="L349" s="178" t="str">
        <f>IF('DATA - Follow-Up'!L349=0,"",IF('DATA - Follow-Up'!L349="","",'DATA - Follow-Up'!L349))</f>
        <v/>
      </c>
      <c r="M349" s="178" t="str">
        <f>IF('DATA - Follow-Up'!M349="Yes",1,IF('DATA - Follow-Up'!M349="No",2, ""))</f>
        <v/>
      </c>
      <c r="N349" s="178" t="str">
        <f>IF('DATA - Follow-Up'!N349="Yes",1,IF('DATA - Follow-Up'!N349="No",2,""))</f>
        <v/>
      </c>
      <c r="O349" s="178" t="str">
        <f>IF('DATA - Follow-Up'!O349="Relaxed",1,IF('DATA - Follow-Up'!O349="Rushed",2,IF('DATA - Follow-Up'!O349="Happy",3,IF('DATA - Follow-Up'!O349="Frustrated",4,IF('DATA - Follow-Up'!O349="Other (please specify)",5,IF('DATA - Follow-Up'!O349="Other",5,""))))))</f>
        <v/>
      </c>
      <c r="P349" s="178"/>
      <c r="Q349" s="178" t="str">
        <f>IF('DATA - Follow-Up'!Q349="","",'DATA - Follow-Up'!Q349)</f>
        <v/>
      </c>
      <c r="R349" s="178" t="str">
        <f>IF('DATA - Follow-Up'!R349="Boy",1,IF('DATA - Follow-Up'!R349="Girl",2, ""))</f>
        <v/>
      </c>
      <c r="S349" s="178" t="str">
        <f>IF('DATA - Follow-Up'!Q349="","", 'DATA - Follow-Up'!S349)</f>
        <v/>
      </c>
      <c r="T349" s="178" t="str">
        <f>IF('DATA - Follow-Up'!T349="Less than 0.5km",1,IF('DATA - Follow-Up'!T349="0.51 to 1.59km",2,IF('DATA - Follow-Up'!T349="1.6 to 3km",3,IF('DATA - Follow-Up'!T349="Over 3km",4,""))))</f>
        <v/>
      </c>
      <c r="U349" s="178" t="str">
        <f>IF('DATA - Follow-Up'!U349="STRONGLY AGREE",1,IF('DATA - Follow-Up'!U349="AGREE",2,IF('DATA - Follow-Up'!U349="DISAGREE",3,IF('DATA - Follow-Up'!U349="STRONGLY DISAGREE",4,""))))</f>
        <v/>
      </c>
      <c r="V349" s="178" t="str">
        <f>IF('DATA - Follow-Up'!V349="Yes",1,IF('DATA - Follow-Up'!V349="No",2,""))</f>
        <v/>
      </c>
      <c r="W349" s="178"/>
      <c r="X349" s="178"/>
      <c r="Y349" s="178"/>
      <c r="Z349" s="178"/>
      <c r="AA349" s="178"/>
      <c r="AB349" s="178"/>
      <c r="AC349" s="178"/>
      <c r="AD349" s="178"/>
      <c r="AE349" s="178"/>
      <c r="AF349" s="178"/>
      <c r="AG349" s="178"/>
      <c r="AH349" s="178"/>
      <c r="AI349" s="178"/>
      <c r="AJ349" s="178"/>
      <c r="AK349" s="178"/>
      <c r="AL349" s="178"/>
      <c r="AM349" s="178"/>
      <c r="AN349" s="178"/>
      <c r="AO349" s="178"/>
      <c r="AP349" s="178"/>
      <c r="AQ349" s="178"/>
      <c r="AR349" s="178" t="str">
        <f>IF('DATA - Follow-Up'!AR349="Relaxed",1,IF('DATA - Follow-Up'!AR349="Rushed",2,IF('DATA - Follow-Up'!AR349="Happy",3,IF('DATA - Follow-Up'!AR349="Tired",4,""))))</f>
        <v/>
      </c>
      <c r="AS349" s="178" t="str">
        <f>IF('DATA - Follow-Up'!AS349="Relaxed",1,IF('DATA - Follow-Up'!AS349="Rushed",2,IF('DATA - Follow-Up'!AS349="Happy",3,IF('DATA - Follow-Up'!AS349="Tired",4,""))))</f>
        <v/>
      </c>
      <c r="AT349" s="178" t="str">
        <f>IF('DATA - Follow-Up'!AT349="less driving",1,IF('DATA - Follow-Up'!AT349="less driving (e.g. more carpooling, walking, cycling, taking public transit, etc.)",1,IF('DATA - Follow-Up'!AT349="not changed",2,IF('DATA - Follow-Up'!AT349="no changed",2,IF('DATA - Follow-Up'!AT349="more driving",3, "")))))</f>
        <v/>
      </c>
      <c r="AU349" s="275"/>
      <c r="AV349" s="275"/>
      <c r="AW349" s="275"/>
      <c r="AX349" s="275"/>
      <c r="AY349" s="275"/>
      <c r="AZ349" s="178" t="str">
        <f>IF('DATA - Follow-Up'!AZ349="less driving",1,IF('DATA - Follow-Up'!AZ349="less driving (e.g. more carpooling, walking, cycling, taking public transit, etc.)",1,IF('DATA - Follow-Up'!AZ349="not changed",2,IF('DATA - Follow-Up'!AZ349="more driving",3,""))))</f>
        <v/>
      </c>
      <c r="BA349" s="178"/>
      <c r="BB349" s="178"/>
      <c r="BC349" s="178"/>
      <c r="BD349" s="178"/>
      <c r="BE349" s="178"/>
      <c r="BF349" s="178" t="str">
        <f>IF('DATA - Follow-Up'!BF349="decreased",1,IF('DATA - Follow-Up'!BF349="not changed",2,IF('DATA - Follow-Up'!BF349="increased",3, "")))</f>
        <v/>
      </c>
      <c r="BG349" s="178"/>
      <c r="BH349" s="178"/>
      <c r="BI349" s="178"/>
      <c r="BJ349" s="178"/>
      <c r="BK349" s="178"/>
      <c r="BL349" s="178"/>
      <c r="BM349" s="178"/>
      <c r="BN349" s="178"/>
      <c r="BO349" s="178"/>
      <c r="BP349" s="178"/>
      <c r="BQ349" s="312" t="str">
        <f>IF('DATA - Follow-Up'!BQ349="Yes",1,IF('DATA - Follow-Up'!BQ349="No",2, ""))</f>
        <v/>
      </c>
      <c r="BR349" s="273"/>
      <c r="BS349" s="180"/>
      <c r="BT349" s="180"/>
    </row>
    <row r="350" spans="1:72" s="132" customFormat="1" ht="15" x14ac:dyDescent="0.3">
      <c r="A350" s="148"/>
      <c r="B350" s="149"/>
      <c r="C350" s="236" t="str">
        <f t="shared" si="5"/>
        <v/>
      </c>
      <c r="D350" s="178" t="str">
        <f>IF('DATA - Follow-Up'!D350="","",'DATA - Follow-Up'!D350)</f>
        <v/>
      </c>
      <c r="E350" s="178" t="str">
        <f>IF('DATA - Follow-Up'!E350="","",'DATA - Follow-Up'!E350)</f>
        <v/>
      </c>
      <c r="F350" s="178" t="str">
        <f>IF('DATA - Follow-Up'!F350="","",'DATA - Follow-Up'!F350)</f>
        <v/>
      </c>
      <c r="G350" s="178" t="str">
        <f>IF('DATA - Follow-Up'!G350="Yes",1,IF('DATA - Follow-Up'!G350="No",2,IF('DATA - Follow-Up'!G350="Not Sure",3, "")))</f>
        <v/>
      </c>
      <c r="H350" s="178" t="str">
        <f>IF('DATA - Follow-Up'!H350="","",INDEX(Codes,MATCH('DATA - Follow-Up'!H350,Modes,0)))</f>
        <v/>
      </c>
      <c r="I350" s="275"/>
      <c r="J350" s="178" t="str">
        <f>IF('DATA - Follow-Up'!J350="","",INDEX(Codes,MATCH('DATA - Follow-Up'!J350,Modes,0)))</f>
        <v/>
      </c>
      <c r="K350" s="178"/>
      <c r="L350" s="178" t="str">
        <f>IF('DATA - Follow-Up'!L350=0,"",IF('DATA - Follow-Up'!L350="","",'DATA - Follow-Up'!L350))</f>
        <v/>
      </c>
      <c r="M350" s="178" t="str">
        <f>IF('DATA - Follow-Up'!M350="Yes",1,IF('DATA - Follow-Up'!M350="No",2, ""))</f>
        <v/>
      </c>
      <c r="N350" s="178" t="str">
        <f>IF('DATA - Follow-Up'!N350="Yes",1,IF('DATA - Follow-Up'!N350="No",2,""))</f>
        <v/>
      </c>
      <c r="O350" s="178" t="str">
        <f>IF('DATA - Follow-Up'!O350="Relaxed",1,IF('DATA - Follow-Up'!O350="Rushed",2,IF('DATA - Follow-Up'!O350="Happy",3,IF('DATA - Follow-Up'!O350="Frustrated",4,IF('DATA - Follow-Up'!O350="Other (please specify)",5,IF('DATA - Follow-Up'!O350="Other",5,""))))))</f>
        <v/>
      </c>
      <c r="P350" s="178"/>
      <c r="Q350" s="178" t="str">
        <f>IF('DATA - Follow-Up'!Q350="","",'DATA - Follow-Up'!Q350)</f>
        <v/>
      </c>
      <c r="R350" s="178" t="str">
        <f>IF('DATA - Follow-Up'!R350="Boy",1,IF('DATA - Follow-Up'!R350="Girl",2, ""))</f>
        <v/>
      </c>
      <c r="S350" s="178" t="str">
        <f>IF('DATA - Follow-Up'!Q350="","", 'DATA - Follow-Up'!S350)</f>
        <v/>
      </c>
      <c r="T350" s="178" t="str">
        <f>IF('DATA - Follow-Up'!T350="Less than 0.5km",1,IF('DATA - Follow-Up'!T350="0.51 to 1.59km",2,IF('DATA - Follow-Up'!T350="1.6 to 3km",3,IF('DATA - Follow-Up'!T350="Over 3km",4,""))))</f>
        <v/>
      </c>
      <c r="U350" s="178" t="str">
        <f>IF('DATA - Follow-Up'!U350="STRONGLY AGREE",1,IF('DATA - Follow-Up'!U350="AGREE",2,IF('DATA - Follow-Up'!U350="DISAGREE",3,IF('DATA - Follow-Up'!U350="STRONGLY DISAGREE",4,""))))</f>
        <v/>
      </c>
      <c r="V350" s="178" t="str">
        <f>IF('DATA - Follow-Up'!V350="Yes",1,IF('DATA - Follow-Up'!V350="No",2,""))</f>
        <v/>
      </c>
      <c r="W350" s="178"/>
      <c r="X350" s="178"/>
      <c r="Y350" s="178"/>
      <c r="Z350" s="178"/>
      <c r="AA350" s="178"/>
      <c r="AB350" s="178"/>
      <c r="AC350" s="178"/>
      <c r="AD350" s="178"/>
      <c r="AE350" s="178"/>
      <c r="AF350" s="178"/>
      <c r="AG350" s="178"/>
      <c r="AH350" s="178"/>
      <c r="AI350" s="178"/>
      <c r="AJ350" s="178"/>
      <c r="AK350" s="178"/>
      <c r="AL350" s="178"/>
      <c r="AM350" s="178"/>
      <c r="AN350" s="178"/>
      <c r="AO350" s="178"/>
      <c r="AP350" s="178"/>
      <c r="AQ350" s="178"/>
      <c r="AR350" s="178" t="str">
        <f>IF('DATA - Follow-Up'!AR350="Relaxed",1,IF('DATA - Follow-Up'!AR350="Rushed",2,IF('DATA - Follow-Up'!AR350="Happy",3,IF('DATA - Follow-Up'!AR350="Tired",4,""))))</f>
        <v/>
      </c>
      <c r="AS350" s="178" t="str">
        <f>IF('DATA - Follow-Up'!AS350="Relaxed",1,IF('DATA - Follow-Up'!AS350="Rushed",2,IF('DATA - Follow-Up'!AS350="Happy",3,IF('DATA - Follow-Up'!AS350="Tired",4,""))))</f>
        <v/>
      </c>
      <c r="AT350" s="178" t="str">
        <f>IF('DATA - Follow-Up'!AT350="less driving",1,IF('DATA - Follow-Up'!AT350="less driving (e.g. more carpooling, walking, cycling, taking public transit, etc.)",1,IF('DATA - Follow-Up'!AT350="not changed",2,IF('DATA - Follow-Up'!AT350="no changed",2,IF('DATA - Follow-Up'!AT350="more driving",3, "")))))</f>
        <v/>
      </c>
      <c r="AU350" s="275"/>
      <c r="AV350" s="275"/>
      <c r="AW350" s="275"/>
      <c r="AX350" s="275"/>
      <c r="AY350" s="275"/>
      <c r="AZ350" s="178" t="str">
        <f>IF('DATA - Follow-Up'!AZ350="less driving",1,IF('DATA - Follow-Up'!AZ350="less driving (e.g. more carpooling, walking, cycling, taking public transit, etc.)",1,IF('DATA - Follow-Up'!AZ350="not changed",2,IF('DATA - Follow-Up'!AZ350="more driving",3,""))))</f>
        <v/>
      </c>
      <c r="BA350" s="178"/>
      <c r="BB350" s="178"/>
      <c r="BC350" s="178"/>
      <c r="BD350" s="178"/>
      <c r="BE350" s="178"/>
      <c r="BF350" s="178" t="str">
        <f>IF('DATA - Follow-Up'!BF350="decreased",1,IF('DATA - Follow-Up'!BF350="not changed",2,IF('DATA - Follow-Up'!BF350="increased",3, "")))</f>
        <v/>
      </c>
      <c r="BG350" s="178"/>
      <c r="BH350" s="178"/>
      <c r="BI350" s="178"/>
      <c r="BJ350" s="178"/>
      <c r="BK350" s="178"/>
      <c r="BL350" s="178"/>
      <c r="BM350" s="178"/>
      <c r="BN350" s="178"/>
      <c r="BO350" s="178"/>
      <c r="BP350" s="178"/>
      <c r="BQ350" s="312" t="str">
        <f>IF('DATA - Follow-Up'!BQ350="Yes",1,IF('DATA - Follow-Up'!BQ350="No",2, ""))</f>
        <v/>
      </c>
      <c r="BR350" s="273"/>
      <c r="BS350" s="180"/>
      <c r="BT350" s="180"/>
    </row>
    <row r="351" spans="1:72" s="132" customFormat="1" ht="15" x14ac:dyDescent="0.3">
      <c r="A351" s="148"/>
      <c r="B351" s="149"/>
      <c r="C351" s="236" t="str">
        <f t="shared" si="5"/>
        <v/>
      </c>
      <c r="D351" s="178" t="str">
        <f>IF('DATA - Follow-Up'!D351="","",'DATA - Follow-Up'!D351)</f>
        <v/>
      </c>
      <c r="E351" s="178" t="str">
        <f>IF('DATA - Follow-Up'!E351="","",'DATA - Follow-Up'!E351)</f>
        <v/>
      </c>
      <c r="F351" s="178" t="str">
        <f>IF('DATA - Follow-Up'!F351="","",'DATA - Follow-Up'!F351)</f>
        <v/>
      </c>
      <c r="G351" s="178" t="str">
        <f>IF('DATA - Follow-Up'!G351="Yes",1,IF('DATA - Follow-Up'!G351="No",2,IF('DATA - Follow-Up'!G351="Not Sure",3, "")))</f>
        <v/>
      </c>
      <c r="H351" s="178" t="str">
        <f>IF('DATA - Follow-Up'!H351="","",INDEX(Codes,MATCH('DATA - Follow-Up'!H351,Modes,0)))</f>
        <v/>
      </c>
      <c r="I351" s="275"/>
      <c r="J351" s="178" t="str">
        <f>IF('DATA - Follow-Up'!J351="","",INDEX(Codes,MATCH('DATA - Follow-Up'!J351,Modes,0)))</f>
        <v/>
      </c>
      <c r="K351" s="178"/>
      <c r="L351" s="178" t="str">
        <f>IF('DATA - Follow-Up'!L351=0,"",IF('DATA - Follow-Up'!L351="","",'DATA - Follow-Up'!L351))</f>
        <v/>
      </c>
      <c r="M351" s="178" t="str">
        <f>IF('DATA - Follow-Up'!M351="Yes",1,IF('DATA - Follow-Up'!M351="No",2, ""))</f>
        <v/>
      </c>
      <c r="N351" s="178" t="str">
        <f>IF('DATA - Follow-Up'!N351="Yes",1,IF('DATA - Follow-Up'!N351="No",2,""))</f>
        <v/>
      </c>
      <c r="O351" s="178" t="str">
        <f>IF('DATA - Follow-Up'!O351="Relaxed",1,IF('DATA - Follow-Up'!O351="Rushed",2,IF('DATA - Follow-Up'!O351="Happy",3,IF('DATA - Follow-Up'!O351="Frustrated",4,IF('DATA - Follow-Up'!O351="Other (please specify)",5,IF('DATA - Follow-Up'!O351="Other",5,""))))))</f>
        <v/>
      </c>
      <c r="P351" s="178"/>
      <c r="Q351" s="178" t="str">
        <f>IF('DATA - Follow-Up'!Q351="","",'DATA - Follow-Up'!Q351)</f>
        <v/>
      </c>
      <c r="R351" s="178" t="str">
        <f>IF('DATA - Follow-Up'!R351="Boy",1,IF('DATA - Follow-Up'!R351="Girl",2, ""))</f>
        <v/>
      </c>
      <c r="S351" s="178" t="str">
        <f>IF('DATA - Follow-Up'!Q351="","", 'DATA - Follow-Up'!S351)</f>
        <v/>
      </c>
      <c r="T351" s="178" t="str">
        <f>IF('DATA - Follow-Up'!T351="Less than 0.5km",1,IF('DATA - Follow-Up'!T351="0.51 to 1.59km",2,IF('DATA - Follow-Up'!T351="1.6 to 3km",3,IF('DATA - Follow-Up'!T351="Over 3km",4,""))))</f>
        <v/>
      </c>
      <c r="U351" s="178" t="str">
        <f>IF('DATA - Follow-Up'!U351="STRONGLY AGREE",1,IF('DATA - Follow-Up'!U351="AGREE",2,IF('DATA - Follow-Up'!U351="DISAGREE",3,IF('DATA - Follow-Up'!U351="STRONGLY DISAGREE",4,""))))</f>
        <v/>
      </c>
      <c r="V351" s="178" t="str">
        <f>IF('DATA - Follow-Up'!V351="Yes",1,IF('DATA - Follow-Up'!V351="No",2,""))</f>
        <v/>
      </c>
      <c r="W351" s="178"/>
      <c r="X351" s="178"/>
      <c r="Y351" s="178"/>
      <c r="Z351" s="178"/>
      <c r="AA351" s="178"/>
      <c r="AB351" s="178"/>
      <c r="AC351" s="178"/>
      <c r="AD351" s="178"/>
      <c r="AE351" s="178"/>
      <c r="AF351" s="178"/>
      <c r="AG351" s="178"/>
      <c r="AH351" s="178"/>
      <c r="AI351" s="178"/>
      <c r="AJ351" s="178"/>
      <c r="AK351" s="178"/>
      <c r="AL351" s="178"/>
      <c r="AM351" s="178"/>
      <c r="AN351" s="178"/>
      <c r="AO351" s="178"/>
      <c r="AP351" s="178"/>
      <c r="AQ351" s="178"/>
      <c r="AR351" s="178" t="str">
        <f>IF('DATA - Follow-Up'!AR351="Relaxed",1,IF('DATA - Follow-Up'!AR351="Rushed",2,IF('DATA - Follow-Up'!AR351="Happy",3,IF('DATA - Follow-Up'!AR351="Tired",4,""))))</f>
        <v/>
      </c>
      <c r="AS351" s="178" t="str">
        <f>IF('DATA - Follow-Up'!AS351="Relaxed",1,IF('DATA - Follow-Up'!AS351="Rushed",2,IF('DATA - Follow-Up'!AS351="Happy",3,IF('DATA - Follow-Up'!AS351="Tired",4,""))))</f>
        <v/>
      </c>
      <c r="AT351" s="178" t="str">
        <f>IF('DATA - Follow-Up'!AT351="less driving",1,IF('DATA - Follow-Up'!AT351="less driving (e.g. more carpooling, walking, cycling, taking public transit, etc.)",1,IF('DATA - Follow-Up'!AT351="not changed",2,IF('DATA - Follow-Up'!AT351="no changed",2,IF('DATA - Follow-Up'!AT351="more driving",3, "")))))</f>
        <v/>
      </c>
      <c r="AU351" s="275"/>
      <c r="AV351" s="275"/>
      <c r="AW351" s="275"/>
      <c r="AX351" s="275"/>
      <c r="AY351" s="275"/>
      <c r="AZ351" s="178" t="str">
        <f>IF('DATA - Follow-Up'!AZ351="less driving",1,IF('DATA - Follow-Up'!AZ351="less driving (e.g. more carpooling, walking, cycling, taking public transit, etc.)",1,IF('DATA - Follow-Up'!AZ351="not changed",2,IF('DATA - Follow-Up'!AZ351="more driving",3,""))))</f>
        <v/>
      </c>
      <c r="BA351" s="178"/>
      <c r="BB351" s="178"/>
      <c r="BC351" s="178"/>
      <c r="BD351" s="178"/>
      <c r="BE351" s="178"/>
      <c r="BF351" s="178" t="str">
        <f>IF('DATA - Follow-Up'!BF351="decreased",1,IF('DATA - Follow-Up'!BF351="not changed",2,IF('DATA - Follow-Up'!BF351="increased",3, "")))</f>
        <v/>
      </c>
      <c r="BG351" s="178"/>
      <c r="BH351" s="178"/>
      <c r="BI351" s="178"/>
      <c r="BJ351" s="178"/>
      <c r="BK351" s="178"/>
      <c r="BL351" s="178"/>
      <c r="BM351" s="178"/>
      <c r="BN351" s="178"/>
      <c r="BO351" s="178"/>
      <c r="BP351" s="178"/>
      <c r="BQ351" s="312" t="str">
        <f>IF('DATA - Follow-Up'!BQ351="Yes",1,IF('DATA - Follow-Up'!BQ351="No",2, ""))</f>
        <v/>
      </c>
      <c r="BR351" s="273"/>
      <c r="BS351" s="180"/>
      <c r="BT351" s="180"/>
    </row>
    <row r="352" spans="1:72" s="132" customFormat="1" ht="15" x14ac:dyDescent="0.3">
      <c r="A352" s="148"/>
      <c r="B352" s="149"/>
      <c r="C352" s="236" t="str">
        <f t="shared" si="5"/>
        <v/>
      </c>
      <c r="D352" s="178" t="str">
        <f>IF('DATA - Follow-Up'!D352="","",'DATA - Follow-Up'!D352)</f>
        <v/>
      </c>
      <c r="E352" s="178" t="str">
        <f>IF('DATA - Follow-Up'!E352="","",'DATA - Follow-Up'!E352)</f>
        <v/>
      </c>
      <c r="F352" s="178" t="str">
        <f>IF('DATA - Follow-Up'!F352="","",'DATA - Follow-Up'!F352)</f>
        <v/>
      </c>
      <c r="G352" s="178" t="str">
        <f>IF('DATA - Follow-Up'!G352="Yes",1,IF('DATA - Follow-Up'!G352="No",2,IF('DATA - Follow-Up'!G352="Not Sure",3, "")))</f>
        <v/>
      </c>
      <c r="H352" s="178" t="str">
        <f>IF('DATA - Follow-Up'!H352="","",INDEX(Codes,MATCH('DATA - Follow-Up'!H352,Modes,0)))</f>
        <v/>
      </c>
      <c r="I352" s="275"/>
      <c r="J352" s="178" t="str">
        <f>IF('DATA - Follow-Up'!J352="","",INDEX(Codes,MATCH('DATA - Follow-Up'!J352,Modes,0)))</f>
        <v/>
      </c>
      <c r="K352" s="178"/>
      <c r="L352" s="178" t="str">
        <f>IF('DATA - Follow-Up'!L352=0,"",IF('DATA - Follow-Up'!L352="","",'DATA - Follow-Up'!L352))</f>
        <v/>
      </c>
      <c r="M352" s="178" t="str">
        <f>IF('DATA - Follow-Up'!M352="Yes",1,IF('DATA - Follow-Up'!M352="No",2, ""))</f>
        <v/>
      </c>
      <c r="N352" s="178" t="str">
        <f>IF('DATA - Follow-Up'!N352="Yes",1,IF('DATA - Follow-Up'!N352="No",2,""))</f>
        <v/>
      </c>
      <c r="O352" s="178" t="str">
        <f>IF('DATA - Follow-Up'!O352="Relaxed",1,IF('DATA - Follow-Up'!O352="Rushed",2,IF('DATA - Follow-Up'!O352="Happy",3,IF('DATA - Follow-Up'!O352="Frustrated",4,IF('DATA - Follow-Up'!O352="Other (please specify)",5,IF('DATA - Follow-Up'!O352="Other",5,""))))))</f>
        <v/>
      </c>
      <c r="P352" s="178"/>
      <c r="Q352" s="178" t="str">
        <f>IF('DATA - Follow-Up'!Q352="","",'DATA - Follow-Up'!Q352)</f>
        <v/>
      </c>
      <c r="R352" s="178" t="str">
        <f>IF('DATA - Follow-Up'!R352="Boy",1,IF('DATA - Follow-Up'!R352="Girl",2, ""))</f>
        <v/>
      </c>
      <c r="S352" s="178" t="str">
        <f>IF('DATA - Follow-Up'!Q352="","", 'DATA - Follow-Up'!S352)</f>
        <v/>
      </c>
      <c r="T352" s="178" t="str">
        <f>IF('DATA - Follow-Up'!T352="Less than 0.5km",1,IF('DATA - Follow-Up'!T352="0.51 to 1.59km",2,IF('DATA - Follow-Up'!T352="1.6 to 3km",3,IF('DATA - Follow-Up'!T352="Over 3km",4,""))))</f>
        <v/>
      </c>
      <c r="U352" s="178" t="str">
        <f>IF('DATA - Follow-Up'!U352="STRONGLY AGREE",1,IF('DATA - Follow-Up'!U352="AGREE",2,IF('DATA - Follow-Up'!U352="DISAGREE",3,IF('DATA - Follow-Up'!U352="STRONGLY DISAGREE",4,""))))</f>
        <v/>
      </c>
      <c r="V352" s="178" t="str">
        <f>IF('DATA - Follow-Up'!V352="Yes",1,IF('DATA - Follow-Up'!V352="No",2,""))</f>
        <v/>
      </c>
      <c r="W352" s="178"/>
      <c r="X352" s="178"/>
      <c r="Y352" s="178"/>
      <c r="Z352" s="178"/>
      <c r="AA352" s="178"/>
      <c r="AB352" s="178"/>
      <c r="AC352" s="178"/>
      <c r="AD352" s="178"/>
      <c r="AE352" s="178"/>
      <c r="AF352" s="178"/>
      <c r="AG352" s="178"/>
      <c r="AH352" s="178"/>
      <c r="AI352" s="178"/>
      <c r="AJ352" s="178"/>
      <c r="AK352" s="178"/>
      <c r="AL352" s="178"/>
      <c r="AM352" s="178"/>
      <c r="AN352" s="178"/>
      <c r="AO352" s="178"/>
      <c r="AP352" s="178"/>
      <c r="AQ352" s="178"/>
      <c r="AR352" s="178" t="str">
        <f>IF('DATA - Follow-Up'!AR352="Relaxed",1,IF('DATA - Follow-Up'!AR352="Rushed",2,IF('DATA - Follow-Up'!AR352="Happy",3,IF('DATA - Follow-Up'!AR352="Tired",4,""))))</f>
        <v/>
      </c>
      <c r="AS352" s="178" t="str">
        <f>IF('DATA - Follow-Up'!AS352="Relaxed",1,IF('DATA - Follow-Up'!AS352="Rushed",2,IF('DATA - Follow-Up'!AS352="Happy",3,IF('DATA - Follow-Up'!AS352="Tired",4,""))))</f>
        <v/>
      </c>
      <c r="AT352" s="178" t="str">
        <f>IF('DATA - Follow-Up'!AT352="less driving",1,IF('DATA - Follow-Up'!AT352="less driving (e.g. more carpooling, walking, cycling, taking public transit, etc.)",1,IF('DATA - Follow-Up'!AT352="not changed",2,IF('DATA - Follow-Up'!AT352="no changed",2,IF('DATA - Follow-Up'!AT352="more driving",3, "")))))</f>
        <v/>
      </c>
      <c r="AU352" s="275"/>
      <c r="AV352" s="275"/>
      <c r="AW352" s="275"/>
      <c r="AX352" s="275"/>
      <c r="AY352" s="275"/>
      <c r="AZ352" s="178" t="str">
        <f>IF('DATA - Follow-Up'!AZ352="less driving",1,IF('DATA - Follow-Up'!AZ352="less driving (e.g. more carpooling, walking, cycling, taking public transit, etc.)",1,IF('DATA - Follow-Up'!AZ352="not changed",2,IF('DATA - Follow-Up'!AZ352="more driving",3,""))))</f>
        <v/>
      </c>
      <c r="BA352" s="178"/>
      <c r="BB352" s="178"/>
      <c r="BC352" s="178"/>
      <c r="BD352" s="178"/>
      <c r="BE352" s="178"/>
      <c r="BF352" s="178" t="str">
        <f>IF('DATA - Follow-Up'!BF352="decreased",1,IF('DATA - Follow-Up'!BF352="not changed",2,IF('DATA - Follow-Up'!BF352="increased",3, "")))</f>
        <v/>
      </c>
      <c r="BG352" s="178"/>
      <c r="BH352" s="178"/>
      <c r="BI352" s="178"/>
      <c r="BJ352" s="178"/>
      <c r="BK352" s="178"/>
      <c r="BL352" s="178"/>
      <c r="BM352" s="178"/>
      <c r="BN352" s="178"/>
      <c r="BO352" s="178"/>
      <c r="BP352" s="178"/>
      <c r="BQ352" s="312" t="str">
        <f>IF('DATA - Follow-Up'!BQ352="Yes",1,IF('DATA - Follow-Up'!BQ352="No",2, ""))</f>
        <v/>
      </c>
      <c r="BR352" s="273"/>
      <c r="BS352" s="180"/>
      <c r="BT352" s="180"/>
    </row>
    <row r="353" spans="1:72" s="132" customFormat="1" ht="15" x14ac:dyDescent="0.3">
      <c r="A353" s="148"/>
      <c r="B353" s="149"/>
      <c r="C353" s="236" t="str">
        <f t="shared" si="5"/>
        <v/>
      </c>
      <c r="D353" s="178" t="str">
        <f>IF('DATA - Follow-Up'!D353="","",'DATA - Follow-Up'!D353)</f>
        <v/>
      </c>
      <c r="E353" s="178" t="str">
        <f>IF('DATA - Follow-Up'!E353="","",'DATA - Follow-Up'!E353)</f>
        <v/>
      </c>
      <c r="F353" s="178" t="str">
        <f>IF('DATA - Follow-Up'!F353="","",'DATA - Follow-Up'!F353)</f>
        <v/>
      </c>
      <c r="G353" s="178" t="str">
        <f>IF('DATA - Follow-Up'!G353="Yes",1,IF('DATA - Follow-Up'!G353="No",2,IF('DATA - Follow-Up'!G353="Not Sure",3, "")))</f>
        <v/>
      </c>
      <c r="H353" s="178" t="str">
        <f>IF('DATA - Follow-Up'!H353="","",INDEX(Codes,MATCH('DATA - Follow-Up'!H353,Modes,0)))</f>
        <v/>
      </c>
      <c r="I353" s="275"/>
      <c r="J353" s="178" t="str">
        <f>IF('DATA - Follow-Up'!J353="","",INDEX(Codes,MATCH('DATA - Follow-Up'!J353,Modes,0)))</f>
        <v/>
      </c>
      <c r="K353" s="178"/>
      <c r="L353" s="178" t="str">
        <f>IF('DATA - Follow-Up'!L353=0,"",IF('DATA - Follow-Up'!L353="","",'DATA - Follow-Up'!L353))</f>
        <v/>
      </c>
      <c r="M353" s="178" t="str">
        <f>IF('DATA - Follow-Up'!M353="Yes",1,IF('DATA - Follow-Up'!M353="No",2, ""))</f>
        <v/>
      </c>
      <c r="N353" s="178" t="str">
        <f>IF('DATA - Follow-Up'!N353="Yes",1,IF('DATA - Follow-Up'!N353="No",2,""))</f>
        <v/>
      </c>
      <c r="O353" s="178" t="str">
        <f>IF('DATA - Follow-Up'!O353="Relaxed",1,IF('DATA - Follow-Up'!O353="Rushed",2,IF('DATA - Follow-Up'!O353="Happy",3,IF('DATA - Follow-Up'!O353="Frustrated",4,IF('DATA - Follow-Up'!O353="Other (please specify)",5,IF('DATA - Follow-Up'!O353="Other",5,""))))))</f>
        <v/>
      </c>
      <c r="P353" s="178"/>
      <c r="Q353" s="178" t="str">
        <f>IF('DATA - Follow-Up'!Q353="","",'DATA - Follow-Up'!Q353)</f>
        <v/>
      </c>
      <c r="R353" s="178" t="str">
        <f>IF('DATA - Follow-Up'!R353="Boy",1,IF('DATA - Follow-Up'!R353="Girl",2, ""))</f>
        <v/>
      </c>
      <c r="S353" s="178" t="str">
        <f>IF('DATA - Follow-Up'!Q353="","", 'DATA - Follow-Up'!S353)</f>
        <v/>
      </c>
      <c r="T353" s="178" t="str">
        <f>IF('DATA - Follow-Up'!T353="Less than 0.5km",1,IF('DATA - Follow-Up'!T353="0.51 to 1.59km",2,IF('DATA - Follow-Up'!T353="1.6 to 3km",3,IF('DATA - Follow-Up'!T353="Over 3km",4,""))))</f>
        <v/>
      </c>
      <c r="U353" s="178" t="str">
        <f>IF('DATA - Follow-Up'!U353="STRONGLY AGREE",1,IF('DATA - Follow-Up'!U353="AGREE",2,IF('DATA - Follow-Up'!U353="DISAGREE",3,IF('DATA - Follow-Up'!U353="STRONGLY DISAGREE",4,""))))</f>
        <v/>
      </c>
      <c r="V353" s="178" t="str">
        <f>IF('DATA - Follow-Up'!V353="Yes",1,IF('DATA - Follow-Up'!V353="No",2,""))</f>
        <v/>
      </c>
      <c r="W353" s="178"/>
      <c r="X353" s="178"/>
      <c r="Y353" s="178"/>
      <c r="Z353" s="178"/>
      <c r="AA353" s="178"/>
      <c r="AB353" s="178"/>
      <c r="AC353" s="178"/>
      <c r="AD353" s="178"/>
      <c r="AE353" s="178"/>
      <c r="AF353" s="178"/>
      <c r="AG353" s="178"/>
      <c r="AH353" s="178"/>
      <c r="AI353" s="178"/>
      <c r="AJ353" s="178"/>
      <c r="AK353" s="178"/>
      <c r="AL353" s="178"/>
      <c r="AM353" s="178"/>
      <c r="AN353" s="178"/>
      <c r="AO353" s="178"/>
      <c r="AP353" s="178"/>
      <c r="AQ353" s="178"/>
      <c r="AR353" s="178" t="str">
        <f>IF('DATA - Follow-Up'!AR353="Relaxed",1,IF('DATA - Follow-Up'!AR353="Rushed",2,IF('DATA - Follow-Up'!AR353="Happy",3,IF('DATA - Follow-Up'!AR353="Tired",4,""))))</f>
        <v/>
      </c>
      <c r="AS353" s="178" t="str">
        <f>IF('DATA - Follow-Up'!AS353="Relaxed",1,IF('DATA - Follow-Up'!AS353="Rushed",2,IF('DATA - Follow-Up'!AS353="Happy",3,IF('DATA - Follow-Up'!AS353="Tired",4,""))))</f>
        <v/>
      </c>
      <c r="AT353" s="178" t="str">
        <f>IF('DATA - Follow-Up'!AT353="less driving",1,IF('DATA - Follow-Up'!AT353="less driving (e.g. more carpooling, walking, cycling, taking public transit, etc.)",1,IF('DATA - Follow-Up'!AT353="not changed",2,IF('DATA - Follow-Up'!AT353="no changed",2,IF('DATA - Follow-Up'!AT353="more driving",3, "")))))</f>
        <v/>
      </c>
      <c r="AU353" s="275"/>
      <c r="AV353" s="275"/>
      <c r="AW353" s="275"/>
      <c r="AX353" s="275"/>
      <c r="AY353" s="275"/>
      <c r="AZ353" s="178" t="str">
        <f>IF('DATA - Follow-Up'!AZ353="less driving",1,IF('DATA - Follow-Up'!AZ353="less driving (e.g. more carpooling, walking, cycling, taking public transit, etc.)",1,IF('DATA - Follow-Up'!AZ353="not changed",2,IF('DATA - Follow-Up'!AZ353="more driving",3,""))))</f>
        <v/>
      </c>
      <c r="BA353" s="178"/>
      <c r="BB353" s="178"/>
      <c r="BC353" s="178"/>
      <c r="BD353" s="178"/>
      <c r="BE353" s="178"/>
      <c r="BF353" s="178" t="str">
        <f>IF('DATA - Follow-Up'!BF353="decreased",1,IF('DATA - Follow-Up'!BF353="not changed",2,IF('DATA - Follow-Up'!BF353="increased",3, "")))</f>
        <v/>
      </c>
      <c r="BG353" s="178"/>
      <c r="BH353" s="178"/>
      <c r="BI353" s="178"/>
      <c r="BJ353" s="178"/>
      <c r="BK353" s="178"/>
      <c r="BL353" s="178"/>
      <c r="BM353" s="178"/>
      <c r="BN353" s="178"/>
      <c r="BO353" s="178"/>
      <c r="BP353" s="178"/>
      <c r="BQ353" s="312" t="str">
        <f>IF('DATA - Follow-Up'!BQ353="Yes",1,IF('DATA - Follow-Up'!BQ353="No",2, ""))</f>
        <v/>
      </c>
      <c r="BR353" s="273"/>
      <c r="BS353" s="180"/>
      <c r="BT353" s="180"/>
    </row>
    <row r="354" spans="1:72" s="132" customFormat="1" ht="15" x14ac:dyDescent="0.3">
      <c r="A354" s="148"/>
      <c r="B354" s="149"/>
      <c r="C354" s="236" t="str">
        <f t="shared" si="5"/>
        <v/>
      </c>
      <c r="D354" s="178" t="str">
        <f>IF('DATA - Follow-Up'!D354="","",'DATA - Follow-Up'!D354)</f>
        <v/>
      </c>
      <c r="E354" s="178" t="str">
        <f>IF('DATA - Follow-Up'!E354="","",'DATA - Follow-Up'!E354)</f>
        <v/>
      </c>
      <c r="F354" s="178" t="str">
        <f>IF('DATA - Follow-Up'!F354="","",'DATA - Follow-Up'!F354)</f>
        <v/>
      </c>
      <c r="G354" s="178" t="str">
        <f>IF('DATA - Follow-Up'!G354="Yes",1,IF('DATA - Follow-Up'!G354="No",2,IF('DATA - Follow-Up'!G354="Not Sure",3, "")))</f>
        <v/>
      </c>
      <c r="H354" s="178" t="str">
        <f>IF('DATA - Follow-Up'!H354="","",INDEX(Codes,MATCH('DATA - Follow-Up'!H354,Modes,0)))</f>
        <v/>
      </c>
      <c r="I354" s="275"/>
      <c r="J354" s="178" t="str">
        <f>IF('DATA - Follow-Up'!J354="","",INDEX(Codes,MATCH('DATA - Follow-Up'!J354,Modes,0)))</f>
        <v/>
      </c>
      <c r="K354" s="178"/>
      <c r="L354" s="178" t="str">
        <f>IF('DATA - Follow-Up'!L354=0,"",IF('DATA - Follow-Up'!L354="","",'DATA - Follow-Up'!L354))</f>
        <v/>
      </c>
      <c r="M354" s="178" t="str">
        <f>IF('DATA - Follow-Up'!M354="Yes",1,IF('DATA - Follow-Up'!M354="No",2, ""))</f>
        <v/>
      </c>
      <c r="N354" s="178" t="str">
        <f>IF('DATA - Follow-Up'!N354="Yes",1,IF('DATA - Follow-Up'!N354="No",2,""))</f>
        <v/>
      </c>
      <c r="O354" s="178" t="str">
        <f>IF('DATA - Follow-Up'!O354="Relaxed",1,IF('DATA - Follow-Up'!O354="Rushed",2,IF('DATA - Follow-Up'!O354="Happy",3,IF('DATA - Follow-Up'!O354="Frustrated",4,IF('DATA - Follow-Up'!O354="Other (please specify)",5,IF('DATA - Follow-Up'!O354="Other",5,""))))))</f>
        <v/>
      </c>
      <c r="P354" s="178"/>
      <c r="Q354" s="178" t="str">
        <f>IF('DATA - Follow-Up'!Q354="","",'DATA - Follow-Up'!Q354)</f>
        <v/>
      </c>
      <c r="R354" s="178" t="str">
        <f>IF('DATA - Follow-Up'!R354="Boy",1,IF('DATA - Follow-Up'!R354="Girl",2, ""))</f>
        <v/>
      </c>
      <c r="S354" s="178" t="str">
        <f>IF('DATA - Follow-Up'!Q354="","", 'DATA - Follow-Up'!S354)</f>
        <v/>
      </c>
      <c r="T354" s="178" t="str">
        <f>IF('DATA - Follow-Up'!T354="Less than 0.5km",1,IF('DATA - Follow-Up'!T354="0.51 to 1.59km",2,IF('DATA - Follow-Up'!T354="1.6 to 3km",3,IF('DATA - Follow-Up'!T354="Over 3km",4,""))))</f>
        <v/>
      </c>
      <c r="U354" s="178" t="str">
        <f>IF('DATA - Follow-Up'!U354="STRONGLY AGREE",1,IF('DATA - Follow-Up'!U354="AGREE",2,IF('DATA - Follow-Up'!U354="DISAGREE",3,IF('DATA - Follow-Up'!U354="STRONGLY DISAGREE",4,""))))</f>
        <v/>
      </c>
      <c r="V354" s="178" t="str">
        <f>IF('DATA - Follow-Up'!V354="Yes",1,IF('DATA - Follow-Up'!V354="No",2,""))</f>
        <v/>
      </c>
      <c r="W354" s="178"/>
      <c r="X354" s="178"/>
      <c r="Y354" s="178"/>
      <c r="Z354" s="178"/>
      <c r="AA354" s="178"/>
      <c r="AB354" s="178"/>
      <c r="AC354" s="178"/>
      <c r="AD354" s="178"/>
      <c r="AE354" s="178"/>
      <c r="AF354" s="178"/>
      <c r="AG354" s="178"/>
      <c r="AH354" s="178"/>
      <c r="AI354" s="178"/>
      <c r="AJ354" s="178"/>
      <c r="AK354" s="178"/>
      <c r="AL354" s="178"/>
      <c r="AM354" s="178"/>
      <c r="AN354" s="178"/>
      <c r="AO354" s="178"/>
      <c r="AP354" s="178"/>
      <c r="AQ354" s="178"/>
      <c r="AR354" s="178" t="str">
        <f>IF('DATA - Follow-Up'!AR354="Relaxed",1,IF('DATA - Follow-Up'!AR354="Rushed",2,IF('DATA - Follow-Up'!AR354="Happy",3,IF('DATA - Follow-Up'!AR354="Tired",4,""))))</f>
        <v/>
      </c>
      <c r="AS354" s="178" t="str">
        <f>IF('DATA - Follow-Up'!AS354="Relaxed",1,IF('DATA - Follow-Up'!AS354="Rushed",2,IF('DATA - Follow-Up'!AS354="Happy",3,IF('DATA - Follow-Up'!AS354="Tired",4,""))))</f>
        <v/>
      </c>
      <c r="AT354" s="178" t="str">
        <f>IF('DATA - Follow-Up'!AT354="less driving",1,IF('DATA - Follow-Up'!AT354="less driving (e.g. more carpooling, walking, cycling, taking public transit, etc.)",1,IF('DATA - Follow-Up'!AT354="not changed",2,IF('DATA - Follow-Up'!AT354="no changed",2,IF('DATA - Follow-Up'!AT354="more driving",3, "")))))</f>
        <v/>
      </c>
      <c r="AU354" s="275"/>
      <c r="AV354" s="275"/>
      <c r="AW354" s="275"/>
      <c r="AX354" s="275"/>
      <c r="AY354" s="275"/>
      <c r="AZ354" s="178" t="str">
        <f>IF('DATA - Follow-Up'!AZ354="less driving",1,IF('DATA - Follow-Up'!AZ354="less driving (e.g. more carpooling, walking, cycling, taking public transit, etc.)",1,IF('DATA - Follow-Up'!AZ354="not changed",2,IF('DATA - Follow-Up'!AZ354="more driving",3,""))))</f>
        <v/>
      </c>
      <c r="BA354" s="178"/>
      <c r="BB354" s="178"/>
      <c r="BC354" s="178"/>
      <c r="BD354" s="178"/>
      <c r="BE354" s="178"/>
      <c r="BF354" s="178" t="str">
        <f>IF('DATA - Follow-Up'!BF354="decreased",1,IF('DATA - Follow-Up'!BF354="not changed",2,IF('DATA - Follow-Up'!BF354="increased",3, "")))</f>
        <v/>
      </c>
      <c r="BG354" s="178"/>
      <c r="BH354" s="178"/>
      <c r="BI354" s="178"/>
      <c r="BJ354" s="178"/>
      <c r="BK354" s="178"/>
      <c r="BL354" s="178"/>
      <c r="BM354" s="178"/>
      <c r="BN354" s="178"/>
      <c r="BO354" s="178"/>
      <c r="BP354" s="178"/>
      <c r="BQ354" s="312" t="str">
        <f>IF('DATA - Follow-Up'!BQ354="Yes",1,IF('DATA - Follow-Up'!BQ354="No",2, ""))</f>
        <v/>
      </c>
      <c r="BR354" s="273"/>
      <c r="BS354" s="180"/>
      <c r="BT354" s="180"/>
    </row>
    <row r="355" spans="1:72" s="132" customFormat="1" ht="15" x14ac:dyDescent="0.3">
      <c r="A355" s="148"/>
      <c r="B355" s="149"/>
      <c r="C355" s="236" t="str">
        <f t="shared" si="5"/>
        <v/>
      </c>
      <c r="D355" s="178" t="str">
        <f>IF('DATA - Follow-Up'!D355="","",'DATA - Follow-Up'!D355)</f>
        <v/>
      </c>
      <c r="E355" s="178" t="str">
        <f>IF('DATA - Follow-Up'!E355="","",'DATA - Follow-Up'!E355)</f>
        <v/>
      </c>
      <c r="F355" s="178" t="str">
        <f>IF('DATA - Follow-Up'!F355="","",'DATA - Follow-Up'!F355)</f>
        <v/>
      </c>
      <c r="G355" s="178" t="str">
        <f>IF('DATA - Follow-Up'!G355="Yes",1,IF('DATA - Follow-Up'!G355="No",2,IF('DATA - Follow-Up'!G355="Not Sure",3, "")))</f>
        <v/>
      </c>
      <c r="H355" s="178" t="str">
        <f>IF('DATA - Follow-Up'!H355="","",INDEX(Codes,MATCH('DATA - Follow-Up'!H355,Modes,0)))</f>
        <v/>
      </c>
      <c r="I355" s="275"/>
      <c r="J355" s="178" t="str">
        <f>IF('DATA - Follow-Up'!J355="","",INDEX(Codes,MATCH('DATA - Follow-Up'!J355,Modes,0)))</f>
        <v/>
      </c>
      <c r="K355" s="178"/>
      <c r="L355" s="178" t="str">
        <f>IF('DATA - Follow-Up'!L355=0,"",IF('DATA - Follow-Up'!L355="","",'DATA - Follow-Up'!L355))</f>
        <v/>
      </c>
      <c r="M355" s="178" t="str">
        <f>IF('DATA - Follow-Up'!M355="Yes",1,IF('DATA - Follow-Up'!M355="No",2, ""))</f>
        <v/>
      </c>
      <c r="N355" s="178" t="str">
        <f>IF('DATA - Follow-Up'!N355="Yes",1,IF('DATA - Follow-Up'!N355="No",2,""))</f>
        <v/>
      </c>
      <c r="O355" s="178" t="str">
        <f>IF('DATA - Follow-Up'!O355="Relaxed",1,IF('DATA - Follow-Up'!O355="Rushed",2,IF('DATA - Follow-Up'!O355="Happy",3,IF('DATA - Follow-Up'!O355="Frustrated",4,IF('DATA - Follow-Up'!O355="Other (please specify)",5,IF('DATA - Follow-Up'!O355="Other",5,""))))))</f>
        <v/>
      </c>
      <c r="P355" s="178"/>
      <c r="Q355" s="178" t="str">
        <f>IF('DATA - Follow-Up'!Q355="","",'DATA - Follow-Up'!Q355)</f>
        <v/>
      </c>
      <c r="R355" s="178" t="str">
        <f>IF('DATA - Follow-Up'!R355="Boy",1,IF('DATA - Follow-Up'!R355="Girl",2, ""))</f>
        <v/>
      </c>
      <c r="S355" s="178" t="str">
        <f>IF('DATA - Follow-Up'!Q355="","", 'DATA - Follow-Up'!S355)</f>
        <v/>
      </c>
      <c r="T355" s="178" t="str">
        <f>IF('DATA - Follow-Up'!T355="Less than 0.5km",1,IF('DATA - Follow-Up'!T355="0.51 to 1.59km",2,IF('DATA - Follow-Up'!T355="1.6 to 3km",3,IF('DATA - Follow-Up'!T355="Over 3km",4,""))))</f>
        <v/>
      </c>
      <c r="U355" s="178" t="str">
        <f>IF('DATA - Follow-Up'!U355="STRONGLY AGREE",1,IF('DATA - Follow-Up'!U355="AGREE",2,IF('DATA - Follow-Up'!U355="DISAGREE",3,IF('DATA - Follow-Up'!U355="STRONGLY DISAGREE",4,""))))</f>
        <v/>
      </c>
      <c r="V355" s="178" t="str">
        <f>IF('DATA - Follow-Up'!V355="Yes",1,IF('DATA - Follow-Up'!V355="No",2,""))</f>
        <v/>
      </c>
      <c r="W355" s="178"/>
      <c r="X355" s="178"/>
      <c r="Y355" s="178"/>
      <c r="Z355" s="178"/>
      <c r="AA355" s="178"/>
      <c r="AB355" s="178"/>
      <c r="AC355" s="178"/>
      <c r="AD355" s="178"/>
      <c r="AE355" s="178"/>
      <c r="AF355" s="178"/>
      <c r="AG355" s="178"/>
      <c r="AH355" s="178"/>
      <c r="AI355" s="178"/>
      <c r="AJ355" s="178"/>
      <c r="AK355" s="178"/>
      <c r="AL355" s="178"/>
      <c r="AM355" s="178"/>
      <c r="AN355" s="178"/>
      <c r="AO355" s="178"/>
      <c r="AP355" s="178"/>
      <c r="AQ355" s="178"/>
      <c r="AR355" s="178" t="str">
        <f>IF('DATA - Follow-Up'!AR355="Relaxed",1,IF('DATA - Follow-Up'!AR355="Rushed",2,IF('DATA - Follow-Up'!AR355="Happy",3,IF('DATA - Follow-Up'!AR355="Tired",4,""))))</f>
        <v/>
      </c>
      <c r="AS355" s="178" t="str">
        <f>IF('DATA - Follow-Up'!AS355="Relaxed",1,IF('DATA - Follow-Up'!AS355="Rushed",2,IF('DATA - Follow-Up'!AS355="Happy",3,IF('DATA - Follow-Up'!AS355="Tired",4,""))))</f>
        <v/>
      </c>
      <c r="AT355" s="178" t="str">
        <f>IF('DATA - Follow-Up'!AT355="less driving",1,IF('DATA - Follow-Up'!AT355="less driving (e.g. more carpooling, walking, cycling, taking public transit, etc.)",1,IF('DATA - Follow-Up'!AT355="not changed",2,IF('DATA - Follow-Up'!AT355="no changed",2,IF('DATA - Follow-Up'!AT355="more driving",3, "")))))</f>
        <v/>
      </c>
      <c r="AU355" s="275"/>
      <c r="AV355" s="275"/>
      <c r="AW355" s="275"/>
      <c r="AX355" s="275"/>
      <c r="AY355" s="275"/>
      <c r="AZ355" s="178" t="str">
        <f>IF('DATA - Follow-Up'!AZ355="less driving",1,IF('DATA - Follow-Up'!AZ355="less driving (e.g. more carpooling, walking, cycling, taking public transit, etc.)",1,IF('DATA - Follow-Up'!AZ355="not changed",2,IF('DATA - Follow-Up'!AZ355="more driving",3,""))))</f>
        <v/>
      </c>
      <c r="BA355" s="178"/>
      <c r="BB355" s="178"/>
      <c r="BC355" s="178"/>
      <c r="BD355" s="178"/>
      <c r="BE355" s="178"/>
      <c r="BF355" s="178" t="str">
        <f>IF('DATA - Follow-Up'!BF355="decreased",1,IF('DATA - Follow-Up'!BF355="not changed",2,IF('DATA - Follow-Up'!BF355="increased",3, "")))</f>
        <v/>
      </c>
      <c r="BG355" s="178"/>
      <c r="BH355" s="178"/>
      <c r="BI355" s="178"/>
      <c r="BJ355" s="178"/>
      <c r="BK355" s="178"/>
      <c r="BL355" s="178"/>
      <c r="BM355" s="178"/>
      <c r="BN355" s="178"/>
      <c r="BO355" s="178"/>
      <c r="BP355" s="178"/>
      <c r="BQ355" s="312" t="str">
        <f>IF('DATA - Follow-Up'!BQ355="Yes",1,IF('DATA - Follow-Up'!BQ355="No",2, ""))</f>
        <v/>
      </c>
      <c r="BR355" s="273"/>
      <c r="BS355" s="180"/>
      <c r="BT355" s="180"/>
    </row>
    <row r="356" spans="1:72" s="132" customFormat="1" ht="15" x14ac:dyDescent="0.3">
      <c r="A356" s="148"/>
      <c r="B356" s="149"/>
      <c r="C356" s="236" t="str">
        <f t="shared" si="5"/>
        <v/>
      </c>
      <c r="D356" s="178" t="str">
        <f>IF('DATA - Follow-Up'!D356="","",'DATA - Follow-Up'!D356)</f>
        <v/>
      </c>
      <c r="E356" s="178" t="str">
        <f>IF('DATA - Follow-Up'!E356="","",'DATA - Follow-Up'!E356)</f>
        <v/>
      </c>
      <c r="F356" s="178" t="str">
        <f>IF('DATA - Follow-Up'!F356="","",'DATA - Follow-Up'!F356)</f>
        <v/>
      </c>
      <c r="G356" s="178" t="str">
        <f>IF('DATA - Follow-Up'!G356="Yes",1,IF('DATA - Follow-Up'!G356="No",2,IF('DATA - Follow-Up'!G356="Not Sure",3, "")))</f>
        <v/>
      </c>
      <c r="H356" s="178" t="str">
        <f>IF('DATA - Follow-Up'!H356="","",INDEX(Codes,MATCH('DATA - Follow-Up'!H356,Modes,0)))</f>
        <v/>
      </c>
      <c r="I356" s="275"/>
      <c r="J356" s="178" t="str">
        <f>IF('DATA - Follow-Up'!J356="","",INDEX(Codes,MATCH('DATA - Follow-Up'!J356,Modes,0)))</f>
        <v/>
      </c>
      <c r="K356" s="178"/>
      <c r="L356" s="178" t="str">
        <f>IF('DATA - Follow-Up'!L356=0,"",IF('DATA - Follow-Up'!L356="","",'DATA - Follow-Up'!L356))</f>
        <v/>
      </c>
      <c r="M356" s="178" t="str">
        <f>IF('DATA - Follow-Up'!M356="Yes",1,IF('DATA - Follow-Up'!M356="No",2, ""))</f>
        <v/>
      </c>
      <c r="N356" s="178" t="str">
        <f>IF('DATA - Follow-Up'!N356="Yes",1,IF('DATA - Follow-Up'!N356="No",2,""))</f>
        <v/>
      </c>
      <c r="O356" s="178" t="str">
        <f>IF('DATA - Follow-Up'!O356="Relaxed",1,IF('DATA - Follow-Up'!O356="Rushed",2,IF('DATA - Follow-Up'!O356="Happy",3,IF('DATA - Follow-Up'!O356="Frustrated",4,IF('DATA - Follow-Up'!O356="Other (please specify)",5,IF('DATA - Follow-Up'!O356="Other",5,""))))))</f>
        <v/>
      </c>
      <c r="P356" s="178"/>
      <c r="Q356" s="178" t="str">
        <f>IF('DATA - Follow-Up'!Q356="","",'DATA - Follow-Up'!Q356)</f>
        <v/>
      </c>
      <c r="R356" s="178" t="str">
        <f>IF('DATA - Follow-Up'!R356="Boy",1,IF('DATA - Follow-Up'!R356="Girl",2, ""))</f>
        <v/>
      </c>
      <c r="S356" s="178" t="str">
        <f>IF('DATA - Follow-Up'!Q356="","", 'DATA - Follow-Up'!S356)</f>
        <v/>
      </c>
      <c r="T356" s="178" t="str">
        <f>IF('DATA - Follow-Up'!T356="Less than 0.5km",1,IF('DATA - Follow-Up'!T356="0.51 to 1.59km",2,IF('DATA - Follow-Up'!T356="1.6 to 3km",3,IF('DATA - Follow-Up'!T356="Over 3km",4,""))))</f>
        <v/>
      </c>
      <c r="U356" s="178" t="str">
        <f>IF('DATA - Follow-Up'!U356="STRONGLY AGREE",1,IF('DATA - Follow-Up'!U356="AGREE",2,IF('DATA - Follow-Up'!U356="DISAGREE",3,IF('DATA - Follow-Up'!U356="STRONGLY DISAGREE",4,""))))</f>
        <v/>
      </c>
      <c r="V356" s="178" t="str">
        <f>IF('DATA - Follow-Up'!V356="Yes",1,IF('DATA - Follow-Up'!V356="No",2,""))</f>
        <v/>
      </c>
      <c r="W356" s="178"/>
      <c r="X356" s="178"/>
      <c r="Y356" s="178"/>
      <c r="Z356" s="178"/>
      <c r="AA356" s="178"/>
      <c r="AB356" s="178"/>
      <c r="AC356" s="178"/>
      <c r="AD356" s="178"/>
      <c r="AE356" s="178"/>
      <c r="AF356" s="178"/>
      <c r="AG356" s="178"/>
      <c r="AH356" s="178"/>
      <c r="AI356" s="178"/>
      <c r="AJ356" s="178"/>
      <c r="AK356" s="178"/>
      <c r="AL356" s="178"/>
      <c r="AM356" s="178"/>
      <c r="AN356" s="178"/>
      <c r="AO356" s="178"/>
      <c r="AP356" s="178"/>
      <c r="AQ356" s="178"/>
      <c r="AR356" s="178" t="str">
        <f>IF('DATA - Follow-Up'!AR356="Relaxed",1,IF('DATA - Follow-Up'!AR356="Rushed",2,IF('DATA - Follow-Up'!AR356="Happy",3,IF('DATA - Follow-Up'!AR356="Tired",4,""))))</f>
        <v/>
      </c>
      <c r="AS356" s="178" t="str">
        <f>IF('DATA - Follow-Up'!AS356="Relaxed",1,IF('DATA - Follow-Up'!AS356="Rushed",2,IF('DATA - Follow-Up'!AS356="Happy",3,IF('DATA - Follow-Up'!AS356="Tired",4,""))))</f>
        <v/>
      </c>
      <c r="AT356" s="178" t="str">
        <f>IF('DATA - Follow-Up'!AT356="less driving",1,IF('DATA - Follow-Up'!AT356="less driving (e.g. more carpooling, walking, cycling, taking public transit, etc.)",1,IF('DATA - Follow-Up'!AT356="not changed",2,IF('DATA - Follow-Up'!AT356="no changed",2,IF('DATA - Follow-Up'!AT356="more driving",3, "")))))</f>
        <v/>
      </c>
      <c r="AU356" s="275"/>
      <c r="AV356" s="275"/>
      <c r="AW356" s="275"/>
      <c r="AX356" s="275"/>
      <c r="AY356" s="275"/>
      <c r="AZ356" s="178" t="str">
        <f>IF('DATA - Follow-Up'!AZ356="less driving",1,IF('DATA - Follow-Up'!AZ356="less driving (e.g. more carpooling, walking, cycling, taking public transit, etc.)",1,IF('DATA - Follow-Up'!AZ356="not changed",2,IF('DATA - Follow-Up'!AZ356="more driving",3,""))))</f>
        <v/>
      </c>
      <c r="BA356" s="178"/>
      <c r="BB356" s="178"/>
      <c r="BC356" s="178"/>
      <c r="BD356" s="178"/>
      <c r="BE356" s="178"/>
      <c r="BF356" s="178" t="str">
        <f>IF('DATA - Follow-Up'!BF356="decreased",1,IF('DATA - Follow-Up'!BF356="not changed",2,IF('DATA - Follow-Up'!BF356="increased",3, "")))</f>
        <v/>
      </c>
      <c r="BG356" s="178"/>
      <c r="BH356" s="178"/>
      <c r="BI356" s="178"/>
      <c r="BJ356" s="178"/>
      <c r="BK356" s="178"/>
      <c r="BL356" s="178"/>
      <c r="BM356" s="178"/>
      <c r="BN356" s="178"/>
      <c r="BO356" s="178"/>
      <c r="BP356" s="178"/>
      <c r="BQ356" s="312" t="str">
        <f>IF('DATA - Follow-Up'!BQ356="Yes",1,IF('DATA - Follow-Up'!BQ356="No",2, ""))</f>
        <v/>
      </c>
      <c r="BR356" s="273"/>
      <c r="BS356" s="180"/>
      <c r="BT356" s="180"/>
    </row>
    <row r="357" spans="1:72" s="132" customFormat="1" ht="15" x14ac:dyDescent="0.3">
      <c r="A357" s="148"/>
      <c r="B357" s="149"/>
      <c r="C357" s="236" t="str">
        <f t="shared" si="5"/>
        <v/>
      </c>
      <c r="D357" s="178" t="str">
        <f>IF('DATA - Follow-Up'!D357="","",'DATA - Follow-Up'!D357)</f>
        <v/>
      </c>
      <c r="E357" s="178" t="str">
        <f>IF('DATA - Follow-Up'!E357="","",'DATA - Follow-Up'!E357)</f>
        <v/>
      </c>
      <c r="F357" s="178" t="str">
        <f>IF('DATA - Follow-Up'!F357="","",'DATA - Follow-Up'!F357)</f>
        <v/>
      </c>
      <c r="G357" s="178" t="str">
        <f>IF('DATA - Follow-Up'!G357="Yes",1,IF('DATA - Follow-Up'!G357="No",2,IF('DATA - Follow-Up'!G357="Not Sure",3, "")))</f>
        <v/>
      </c>
      <c r="H357" s="178" t="str">
        <f>IF('DATA - Follow-Up'!H357="","",INDEX(Codes,MATCH('DATA - Follow-Up'!H357,Modes,0)))</f>
        <v/>
      </c>
      <c r="I357" s="275"/>
      <c r="J357" s="178" t="str">
        <f>IF('DATA - Follow-Up'!J357="","",INDEX(Codes,MATCH('DATA - Follow-Up'!J357,Modes,0)))</f>
        <v/>
      </c>
      <c r="K357" s="178"/>
      <c r="L357" s="178" t="str">
        <f>IF('DATA - Follow-Up'!L357=0,"",IF('DATA - Follow-Up'!L357="","",'DATA - Follow-Up'!L357))</f>
        <v/>
      </c>
      <c r="M357" s="178" t="str">
        <f>IF('DATA - Follow-Up'!M357="Yes",1,IF('DATA - Follow-Up'!M357="No",2, ""))</f>
        <v/>
      </c>
      <c r="N357" s="178" t="str">
        <f>IF('DATA - Follow-Up'!N357="Yes",1,IF('DATA - Follow-Up'!N357="No",2,""))</f>
        <v/>
      </c>
      <c r="O357" s="178" t="str">
        <f>IF('DATA - Follow-Up'!O357="Relaxed",1,IF('DATA - Follow-Up'!O357="Rushed",2,IF('DATA - Follow-Up'!O357="Happy",3,IF('DATA - Follow-Up'!O357="Frustrated",4,IF('DATA - Follow-Up'!O357="Other (please specify)",5,IF('DATA - Follow-Up'!O357="Other",5,""))))))</f>
        <v/>
      </c>
      <c r="P357" s="178"/>
      <c r="Q357" s="178" t="str">
        <f>IF('DATA - Follow-Up'!Q357="","",'DATA - Follow-Up'!Q357)</f>
        <v/>
      </c>
      <c r="R357" s="178" t="str">
        <f>IF('DATA - Follow-Up'!R357="Boy",1,IF('DATA - Follow-Up'!R357="Girl",2, ""))</f>
        <v/>
      </c>
      <c r="S357" s="178" t="str">
        <f>IF('DATA - Follow-Up'!Q357="","", 'DATA - Follow-Up'!S357)</f>
        <v/>
      </c>
      <c r="T357" s="178" t="str">
        <f>IF('DATA - Follow-Up'!T357="Less than 0.5km",1,IF('DATA - Follow-Up'!T357="0.51 to 1.59km",2,IF('DATA - Follow-Up'!T357="1.6 to 3km",3,IF('DATA - Follow-Up'!T357="Over 3km",4,""))))</f>
        <v/>
      </c>
      <c r="U357" s="178" t="str">
        <f>IF('DATA - Follow-Up'!U357="STRONGLY AGREE",1,IF('DATA - Follow-Up'!U357="AGREE",2,IF('DATA - Follow-Up'!U357="DISAGREE",3,IF('DATA - Follow-Up'!U357="STRONGLY DISAGREE",4,""))))</f>
        <v/>
      </c>
      <c r="V357" s="178" t="str">
        <f>IF('DATA - Follow-Up'!V357="Yes",1,IF('DATA - Follow-Up'!V357="No",2,""))</f>
        <v/>
      </c>
      <c r="W357" s="178"/>
      <c r="X357" s="178"/>
      <c r="Y357" s="178"/>
      <c r="Z357" s="178"/>
      <c r="AA357" s="178"/>
      <c r="AB357" s="178"/>
      <c r="AC357" s="178"/>
      <c r="AD357" s="178"/>
      <c r="AE357" s="178"/>
      <c r="AF357" s="178"/>
      <c r="AG357" s="178"/>
      <c r="AH357" s="178"/>
      <c r="AI357" s="178"/>
      <c r="AJ357" s="178"/>
      <c r="AK357" s="178"/>
      <c r="AL357" s="178"/>
      <c r="AM357" s="178"/>
      <c r="AN357" s="178"/>
      <c r="AO357" s="178"/>
      <c r="AP357" s="178"/>
      <c r="AQ357" s="178"/>
      <c r="AR357" s="178" t="str">
        <f>IF('DATA - Follow-Up'!AR357="Relaxed",1,IF('DATA - Follow-Up'!AR357="Rushed",2,IF('DATA - Follow-Up'!AR357="Happy",3,IF('DATA - Follow-Up'!AR357="Tired",4,""))))</f>
        <v/>
      </c>
      <c r="AS357" s="178" t="str">
        <f>IF('DATA - Follow-Up'!AS357="Relaxed",1,IF('DATA - Follow-Up'!AS357="Rushed",2,IF('DATA - Follow-Up'!AS357="Happy",3,IF('DATA - Follow-Up'!AS357="Tired",4,""))))</f>
        <v/>
      </c>
      <c r="AT357" s="178" t="str">
        <f>IF('DATA - Follow-Up'!AT357="less driving",1,IF('DATA - Follow-Up'!AT357="less driving (e.g. more carpooling, walking, cycling, taking public transit, etc.)",1,IF('DATA - Follow-Up'!AT357="not changed",2,IF('DATA - Follow-Up'!AT357="no changed",2,IF('DATA - Follow-Up'!AT357="more driving",3, "")))))</f>
        <v/>
      </c>
      <c r="AU357" s="275"/>
      <c r="AV357" s="275"/>
      <c r="AW357" s="275"/>
      <c r="AX357" s="275"/>
      <c r="AY357" s="275"/>
      <c r="AZ357" s="178" t="str">
        <f>IF('DATA - Follow-Up'!AZ357="less driving",1,IF('DATA - Follow-Up'!AZ357="less driving (e.g. more carpooling, walking, cycling, taking public transit, etc.)",1,IF('DATA - Follow-Up'!AZ357="not changed",2,IF('DATA - Follow-Up'!AZ357="more driving",3,""))))</f>
        <v/>
      </c>
      <c r="BA357" s="178"/>
      <c r="BB357" s="178"/>
      <c r="BC357" s="178"/>
      <c r="BD357" s="178"/>
      <c r="BE357" s="178"/>
      <c r="BF357" s="178" t="str">
        <f>IF('DATA - Follow-Up'!BF357="decreased",1,IF('DATA - Follow-Up'!BF357="not changed",2,IF('DATA - Follow-Up'!BF357="increased",3, "")))</f>
        <v/>
      </c>
      <c r="BG357" s="178"/>
      <c r="BH357" s="178"/>
      <c r="BI357" s="178"/>
      <c r="BJ357" s="178"/>
      <c r="BK357" s="178"/>
      <c r="BL357" s="178"/>
      <c r="BM357" s="178"/>
      <c r="BN357" s="178"/>
      <c r="BO357" s="178"/>
      <c r="BP357" s="178"/>
      <c r="BQ357" s="312" t="str">
        <f>IF('DATA - Follow-Up'!BQ357="Yes",1,IF('DATA - Follow-Up'!BQ357="No",2, ""))</f>
        <v/>
      </c>
      <c r="BR357" s="273"/>
      <c r="BS357" s="180"/>
      <c r="BT357" s="180"/>
    </row>
    <row r="358" spans="1:72" s="132" customFormat="1" ht="15" x14ac:dyDescent="0.3">
      <c r="A358" s="148"/>
      <c r="B358" s="149"/>
      <c r="C358" s="236" t="str">
        <f t="shared" si="5"/>
        <v/>
      </c>
      <c r="D358" s="178" t="str">
        <f>IF('DATA - Follow-Up'!D358="","",'DATA - Follow-Up'!D358)</f>
        <v/>
      </c>
      <c r="E358" s="178" t="str">
        <f>IF('DATA - Follow-Up'!E358="","",'DATA - Follow-Up'!E358)</f>
        <v/>
      </c>
      <c r="F358" s="178" t="str">
        <f>IF('DATA - Follow-Up'!F358="","",'DATA - Follow-Up'!F358)</f>
        <v/>
      </c>
      <c r="G358" s="178" t="str">
        <f>IF('DATA - Follow-Up'!G358="Yes",1,IF('DATA - Follow-Up'!G358="No",2,IF('DATA - Follow-Up'!G358="Not Sure",3, "")))</f>
        <v/>
      </c>
      <c r="H358" s="178" t="str">
        <f>IF('DATA - Follow-Up'!H358="","",INDEX(Codes,MATCH('DATA - Follow-Up'!H358,Modes,0)))</f>
        <v/>
      </c>
      <c r="I358" s="275"/>
      <c r="J358" s="178" t="str">
        <f>IF('DATA - Follow-Up'!J358="","",INDEX(Codes,MATCH('DATA - Follow-Up'!J358,Modes,0)))</f>
        <v/>
      </c>
      <c r="K358" s="178"/>
      <c r="L358" s="178" t="str">
        <f>IF('DATA - Follow-Up'!L358=0,"",IF('DATA - Follow-Up'!L358="","",'DATA - Follow-Up'!L358))</f>
        <v/>
      </c>
      <c r="M358" s="178" t="str">
        <f>IF('DATA - Follow-Up'!M358="Yes",1,IF('DATA - Follow-Up'!M358="No",2, ""))</f>
        <v/>
      </c>
      <c r="N358" s="178" t="str">
        <f>IF('DATA - Follow-Up'!N358="Yes",1,IF('DATA - Follow-Up'!N358="No",2,""))</f>
        <v/>
      </c>
      <c r="O358" s="178" t="str">
        <f>IF('DATA - Follow-Up'!O358="Relaxed",1,IF('DATA - Follow-Up'!O358="Rushed",2,IF('DATA - Follow-Up'!O358="Happy",3,IF('DATA - Follow-Up'!O358="Frustrated",4,IF('DATA - Follow-Up'!O358="Other (please specify)",5,IF('DATA - Follow-Up'!O358="Other",5,""))))))</f>
        <v/>
      </c>
      <c r="P358" s="178"/>
      <c r="Q358" s="178" t="str">
        <f>IF('DATA - Follow-Up'!Q358="","",'DATA - Follow-Up'!Q358)</f>
        <v/>
      </c>
      <c r="R358" s="178" t="str">
        <f>IF('DATA - Follow-Up'!R358="Boy",1,IF('DATA - Follow-Up'!R358="Girl",2, ""))</f>
        <v/>
      </c>
      <c r="S358" s="178" t="str">
        <f>IF('DATA - Follow-Up'!Q358="","", 'DATA - Follow-Up'!S358)</f>
        <v/>
      </c>
      <c r="T358" s="178" t="str">
        <f>IF('DATA - Follow-Up'!T358="Less than 0.5km",1,IF('DATA - Follow-Up'!T358="0.51 to 1.59km",2,IF('DATA - Follow-Up'!T358="1.6 to 3km",3,IF('DATA - Follow-Up'!T358="Over 3km",4,""))))</f>
        <v/>
      </c>
      <c r="U358" s="178" t="str">
        <f>IF('DATA - Follow-Up'!U358="STRONGLY AGREE",1,IF('DATA - Follow-Up'!U358="AGREE",2,IF('DATA - Follow-Up'!U358="DISAGREE",3,IF('DATA - Follow-Up'!U358="STRONGLY DISAGREE",4,""))))</f>
        <v/>
      </c>
      <c r="V358" s="178" t="str">
        <f>IF('DATA - Follow-Up'!V358="Yes",1,IF('DATA - Follow-Up'!V358="No",2,""))</f>
        <v/>
      </c>
      <c r="W358" s="178"/>
      <c r="X358" s="178"/>
      <c r="Y358" s="178"/>
      <c r="Z358" s="178"/>
      <c r="AA358" s="178"/>
      <c r="AB358" s="178"/>
      <c r="AC358" s="178"/>
      <c r="AD358" s="178"/>
      <c r="AE358" s="178"/>
      <c r="AF358" s="178"/>
      <c r="AG358" s="178"/>
      <c r="AH358" s="178"/>
      <c r="AI358" s="178"/>
      <c r="AJ358" s="178"/>
      <c r="AK358" s="178"/>
      <c r="AL358" s="178"/>
      <c r="AM358" s="178"/>
      <c r="AN358" s="178"/>
      <c r="AO358" s="178"/>
      <c r="AP358" s="178"/>
      <c r="AQ358" s="178"/>
      <c r="AR358" s="178" t="str">
        <f>IF('DATA - Follow-Up'!AR358="Relaxed",1,IF('DATA - Follow-Up'!AR358="Rushed",2,IF('DATA - Follow-Up'!AR358="Happy",3,IF('DATA - Follow-Up'!AR358="Tired",4,""))))</f>
        <v/>
      </c>
      <c r="AS358" s="178" t="str">
        <f>IF('DATA - Follow-Up'!AS358="Relaxed",1,IF('DATA - Follow-Up'!AS358="Rushed",2,IF('DATA - Follow-Up'!AS358="Happy",3,IF('DATA - Follow-Up'!AS358="Tired",4,""))))</f>
        <v/>
      </c>
      <c r="AT358" s="178" t="str">
        <f>IF('DATA - Follow-Up'!AT358="less driving",1,IF('DATA - Follow-Up'!AT358="less driving (e.g. more carpooling, walking, cycling, taking public transit, etc.)",1,IF('DATA - Follow-Up'!AT358="not changed",2,IF('DATA - Follow-Up'!AT358="no changed",2,IF('DATA - Follow-Up'!AT358="more driving",3, "")))))</f>
        <v/>
      </c>
      <c r="AU358" s="275"/>
      <c r="AV358" s="275"/>
      <c r="AW358" s="275"/>
      <c r="AX358" s="275"/>
      <c r="AY358" s="275"/>
      <c r="AZ358" s="178" t="str">
        <f>IF('DATA - Follow-Up'!AZ358="less driving",1,IF('DATA - Follow-Up'!AZ358="less driving (e.g. more carpooling, walking, cycling, taking public transit, etc.)",1,IF('DATA - Follow-Up'!AZ358="not changed",2,IF('DATA - Follow-Up'!AZ358="more driving",3,""))))</f>
        <v/>
      </c>
      <c r="BA358" s="178"/>
      <c r="BB358" s="178"/>
      <c r="BC358" s="178"/>
      <c r="BD358" s="178"/>
      <c r="BE358" s="178"/>
      <c r="BF358" s="178" t="str">
        <f>IF('DATA - Follow-Up'!BF358="decreased",1,IF('DATA - Follow-Up'!BF358="not changed",2,IF('DATA - Follow-Up'!BF358="increased",3, "")))</f>
        <v/>
      </c>
      <c r="BG358" s="178"/>
      <c r="BH358" s="178"/>
      <c r="BI358" s="178"/>
      <c r="BJ358" s="178"/>
      <c r="BK358" s="178"/>
      <c r="BL358" s="178"/>
      <c r="BM358" s="178"/>
      <c r="BN358" s="178"/>
      <c r="BO358" s="178"/>
      <c r="BP358" s="178"/>
      <c r="BQ358" s="312" t="str">
        <f>IF('DATA - Follow-Up'!BQ358="Yes",1,IF('DATA - Follow-Up'!BQ358="No",2, ""))</f>
        <v/>
      </c>
      <c r="BR358" s="273"/>
      <c r="BS358" s="180"/>
      <c r="BT358" s="180"/>
    </row>
    <row r="359" spans="1:72" s="132" customFormat="1" ht="15" x14ac:dyDescent="0.3">
      <c r="A359" s="148"/>
      <c r="B359" s="149"/>
      <c r="C359" s="236" t="str">
        <f t="shared" si="5"/>
        <v/>
      </c>
      <c r="D359" s="178" t="str">
        <f>IF('DATA - Follow-Up'!D359="","",'DATA - Follow-Up'!D359)</f>
        <v/>
      </c>
      <c r="E359" s="178" t="str">
        <f>IF('DATA - Follow-Up'!E359="","",'DATA - Follow-Up'!E359)</f>
        <v/>
      </c>
      <c r="F359" s="178" t="str">
        <f>IF('DATA - Follow-Up'!F359="","",'DATA - Follow-Up'!F359)</f>
        <v/>
      </c>
      <c r="G359" s="178" t="str">
        <f>IF('DATA - Follow-Up'!G359="Yes",1,IF('DATA - Follow-Up'!G359="No",2,IF('DATA - Follow-Up'!G359="Not Sure",3, "")))</f>
        <v/>
      </c>
      <c r="H359" s="178" t="str">
        <f>IF('DATA - Follow-Up'!H359="","",INDEX(Codes,MATCH('DATA - Follow-Up'!H359,Modes,0)))</f>
        <v/>
      </c>
      <c r="I359" s="275"/>
      <c r="J359" s="178" t="str">
        <f>IF('DATA - Follow-Up'!J359="","",INDEX(Codes,MATCH('DATA - Follow-Up'!J359,Modes,0)))</f>
        <v/>
      </c>
      <c r="K359" s="178"/>
      <c r="L359" s="178" t="str">
        <f>IF('DATA - Follow-Up'!L359=0,"",IF('DATA - Follow-Up'!L359="","",'DATA - Follow-Up'!L359))</f>
        <v/>
      </c>
      <c r="M359" s="178" t="str">
        <f>IF('DATA - Follow-Up'!M359="Yes",1,IF('DATA - Follow-Up'!M359="No",2, ""))</f>
        <v/>
      </c>
      <c r="N359" s="178" t="str">
        <f>IF('DATA - Follow-Up'!N359="Yes",1,IF('DATA - Follow-Up'!N359="No",2,""))</f>
        <v/>
      </c>
      <c r="O359" s="178" t="str">
        <f>IF('DATA - Follow-Up'!O359="Relaxed",1,IF('DATA - Follow-Up'!O359="Rushed",2,IF('DATA - Follow-Up'!O359="Happy",3,IF('DATA - Follow-Up'!O359="Frustrated",4,IF('DATA - Follow-Up'!O359="Other (please specify)",5,IF('DATA - Follow-Up'!O359="Other",5,""))))))</f>
        <v/>
      </c>
      <c r="P359" s="178"/>
      <c r="Q359" s="178" t="str">
        <f>IF('DATA - Follow-Up'!Q359="","",'DATA - Follow-Up'!Q359)</f>
        <v/>
      </c>
      <c r="R359" s="178" t="str">
        <f>IF('DATA - Follow-Up'!R359="Boy",1,IF('DATA - Follow-Up'!R359="Girl",2, ""))</f>
        <v/>
      </c>
      <c r="S359" s="178" t="str">
        <f>IF('DATA - Follow-Up'!Q359="","", 'DATA - Follow-Up'!S359)</f>
        <v/>
      </c>
      <c r="T359" s="178" t="str">
        <f>IF('DATA - Follow-Up'!T359="Less than 0.5km",1,IF('DATA - Follow-Up'!T359="0.51 to 1.59km",2,IF('DATA - Follow-Up'!T359="1.6 to 3km",3,IF('DATA - Follow-Up'!T359="Over 3km",4,""))))</f>
        <v/>
      </c>
      <c r="U359" s="178" t="str">
        <f>IF('DATA - Follow-Up'!U359="STRONGLY AGREE",1,IF('DATA - Follow-Up'!U359="AGREE",2,IF('DATA - Follow-Up'!U359="DISAGREE",3,IF('DATA - Follow-Up'!U359="STRONGLY DISAGREE",4,""))))</f>
        <v/>
      </c>
      <c r="V359" s="178" t="str">
        <f>IF('DATA - Follow-Up'!V359="Yes",1,IF('DATA - Follow-Up'!V359="No",2,""))</f>
        <v/>
      </c>
      <c r="W359" s="178"/>
      <c r="X359" s="178"/>
      <c r="Y359" s="178"/>
      <c r="Z359" s="178"/>
      <c r="AA359" s="178"/>
      <c r="AB359" s="178"/>
      <c r="AC359" s="178"/>
      <c r="AD359" s="178"/>
      <c r="AE359" s="178"/>
      <c r="AF359" s="178"/>
      <c r="AG359" s="178"/>
      <c r="AH359" s="178"/>
      <c r="AI359" s="178"/>
      <c r="AJ359" s="178"/>
      <c r="AK359" s="178"/>
      <c r="AL359" s="178"/>
      <c r="AM359" s="178"/>
      <c r="AN359" s="178"/>
      <c r="AO359" s="178"/>
      <c r="AP359" s="178"/>
      <c r="AQ359" s="178"/>
      <c r="AR359" s="178" t="str">
        <f>IF('DATA - Follow-Up'!AR359="Relaxed",1,IF('DATA - Follow-Up'!AR359="Rushed",2,IF('DATA - Follow-Up'!AR359="Happy",3,IF('DATA - Follow-Up'!AR359="Tired",4,""))))</f>
        <v/>
      </c>
      <c r="AS359" s="178" t="str">
        <f>IF('DATA - Follow-Up'!AS359="Relaxed",1,IF('DATA - Follow-Up'!AS359="Rushed",2,IF('DATA - Follow-Up'!AS359="Happy",3,IF('DATA - Follow-Up'!AS359="Tired",4,""))))</f>
        <v/>
      </c>
      <c r="AT359" s="178" t="str">
        <f>IF('DATA - Follow-Up'!AT359="less driving",1,IF('DATA - Follow-Up'!AT359="less driving (e.g. more carpooling, walking, cycling, taking public transit, etc.)",1,IF('DATA - Follow-Up'!AT359="not changed",2,IF('DATA - Follow-Up'!AT359="no changed",2,IF('DATA - Follow-Up'!AT359="more driving",3, "")))))</f>
        <v/>
      </c>
      <c r="AU359" s="275"/>
      <c r="AV359" s="275"/>
      <c r="AW359" s="275"/>
      <c r="AX359" s="275"/>
      <c r="AY359" s="275"/>
      <c r="AZ359" s="178" t="str">
        <f>IF('DATA - Follow-Up'!AZ359="less driving",1,IF('DATA - Follow-Up'!AZ359="less driving (e.g. more carpooling, walking, cycling, taking public transit, etc.)",1,IF('DATA - Follow-Up'!AZ359="not changed",2,IF('DATA - Follow-Up'!AZ359="more driving",3,""))))</f>
        <v/>
      </c>
      <c r="BA359" s="178"/>
      <c r="BB359" s="178"/>
      <c r="BC359" s="178"/>
      <c r="BD359" s="178"/>
      <c r="BE359" s="178"/>
      <c r="BF359" s="178" t="str">
        <f>IF('DATA - Follow-Up'!BF359="decreased",1,IF('DATA - Follow-Up'!BF359="not changed",2,IF('DATA - Follow-Up'!BF359="increased",3, "")))</f>
        <v/>
      </c>
      <c r="BG359" s="178"/>
      <c r="BH359" s="178"/>
      <c r="BI359" s="178"/>
      <c r="BJ359" s="178"/>
      <c r="BK359" s="178"/>
      <c r="BL359" s="178"/>
      <c r="BM359" s="178"/>
      <c r="BN359" s="178"/>
      <c r="BO359" s="178"/>
      <c r="BP359" s="178"/>
      <c r="BQ359" s="312" t="str">
        <f>IF('DATA - Follow-Up'!BQ359="Yes",1,IF('DATA - Follow-Up'!BQ359="No",2, ""))</f>
        <v/>
      </c>
      <c r="BR359" s="273"/>
      <c r="BS359" s="180"/>
      <c r="BT359" s="180"/>
    </row>
    <row r="360" spans="1:72" s="132" customFormat="1" ht="15" x14ac:dyDescent="0.3">
      <c r="A360" s="148"/>
      <c r="B360" s="149"/>
      <c r="C360" s="236" t="str">
        <f t="shared" si="5"/>
        <v/>
      </c>
      <c r="D360" s="178" t="str">
        <f>IF('DATA - Follow-Up'!D360="","",'DATA - Follow-Up'!D360)</f>
        <v/>
      </c>
      <c r="E360" s="178" t="str">
        <f>IF('DATA - Follow-Up'!E360="","",'DATA - Follow-Up'!E360)</f>
        <v/>
      </c>
      <c r="F360" s="178" t="str">
        <f>IF('DATA - Follow-Up'!F360="","",'DATA - Follow-Up'!F360)</f>
        <v/>
      </c>
      <c r="G360" s="178" t="str">
        <f>IF('DATA - Follow-Up'!G360="Yes",1,IF('DATA - Follow-Up'!G360="No",2,IF('DATA - Follow-Up'!G360="Not Sure",3, "")))</f>
        <v/>
      </c>
      <c r="H360" s="178" t="str">
        <f>IF('DATA - Follow-Up'!H360="","",INDEX(Codes,MATCH('DATA - Follow-Up'!H360,Modes,0)))</f>
        <v/>
      </c>
      <c r="I360" s="275"/>
      <c r="J360" s="178" t="str">
        <f>IF('DATA - Follow-Up'!J360="","",INDEX(Codes,MATCH('DATA - Follow-Up'!J360,Modes,0)))</f>
        <v/>
      </c>
      <c r="K360" s="178"/>
      <c r="L360" s="178" t="str">
        <f>IF('DATA - Follow-Up'!L360=0,"",IF('DATA - Follow-Up'!L360="","",'DATA - Follow-Up'!L360))</f>
        <v/>
      </c>
      <c r="M360" s="178" t="str">
        <f>IF('DATA - Follow-Up'!M360="Yes",1,IF('DATA - Follow-Up'!M360="No",2, ""))</f>
        <v/>
      </c>
      <c r="N360" s="178" t="str">
        <f>IF('DATA - Follow-Up'!N360="Yes",1,IF('DATA - Follow-Up'!N360="No",2,""))</f>
        <v/>
      </c>
      <c r="O360" s="178" t="str">
        <f>IF('DATA - Follow-Up'!O360="Relaxed",1,IF('DATA - Follow-Up'!O360="Rushed",2,IF('DATA - Follow-Up'!O360="Happy",3,IF('DATA - Follow-Up'!O360="Frustrated",4,IF('DATA - Follow-Up'!O360="Other (please specify)",5,IF('DATA - Follow-Up'!O360="Other",5,""))))))</f>
        <v/>
      </c>
      <c r="P360" s="178"/>
      <c r="Q360" s="178" t="str">
        <f>IF('DATA - Follow-Up'!Q360="","",'DATA - Follow-Up'!Q360)</f>
        <v/>
      </c>
      <c r="R360" s="178" t="str">
        <f>IF('DATA - Follow-Up'!R360="Boy",1,IF('DATA - Follow-Up'!R360="Girl",2, ""))</f>
        <v/>
      </c>
      <c r="S360" s="178" t="str">
        <f>IF('DATA - Follow-Up'!Q360="","", 'DATA - Follow-Up'!S360)</f>
        <v/>
      </c>
      <c r="T360" s="178" t="str">
        <f>IF('DATA - Follow-Up'!T360="Less than 0.5km",1,IF('DATA - Follow-Up'!T360="0.51 to 1.59km",2,IF('DATA - Follow-Up'!T360="1.6 to 3km",3,IF('DATA - Follow-Up'!T360="Over 3km",4,""))))</f>
        <v/>
      </c>
      <c r="U360" s="178" t="str">
        <f>IF('DATA - Follow-Up'!U360="STRONGLY AGREE",1,IF('DATA - Follow-Up'!U360="AGREE",2,IF('DATA - Follow-Up'!U360="DISAGREE",3,IF('DATA - Follow-Up'!U360="STRONGLY DISAGREE",4,""))))</f>
        <v/>
      </c>
      <c r="V360" s="178" t="str">
        <f>IF('DATA - Follow-Up'!V360="Yes",1,IF('DATA - Follow-Up'!V360="No",2,""))</f>
        <v/>
      </c>
      <c r="W360" s="178"/>
      <c r="X360" s="178"/>
      <c r="Y360" s="178"/>
      <c r="Z360" s="178"/>
      <c r="AA360" s="178"/>
      <c r="AB360" s="178"/>
      <c r="AC360" s="178"/>
      <c r="AD360" s="178"/>
      <c r="AE360" s="178"/>
      <c r="AF360" s="178"/>
      <c r="AG360" s="178"/>
      <c r="AH360" s="178"/>
      <c r="AI360" s="178"/>
      <c r="AJ360" s="178"/>
      <c r="AK360" s="178"/>
      <c r="AL360" s="178"/>
      <c r="AM360" s="178"/>
      <c r="AN360" s="178"/>
      <c r="AO360" s="178"/>
      <c r="AP360" s="178"/>
      <c r="AQ360" s="178"/>
      <c r="AR360" s="178" t="str">
        <f>IF('DATA - Follow-Up'!AR360="Relaxed",1,IF('DATA - Follow-Up'!AR360="Rushed",2,IF('DATA - Follow-Up'!AR360="Happy",3,IF('DATA - Follow-Up'!AR360="Tired",4,""))))</f>
        <v/>
      </c>
      <c r="AS360" s="178" t="str">
        <f>IF('DATA - Follow-Up'!AS360="Relaxed",1,IF('DATA - Follow-Up'!AS360="Rushed",2,IF('DATA - Follow-Up'!AS360="Happy",3,IF('DATA - Follow-Up'!AS360="Tired",4,""))))</f>
        <v/>
      </c>
      <c r="AT360" s="178" t="str">
        <f>IF('DATA - Follow-Up'!AT360="less driving",1,IF('DATA - Follow-Up'!AT360="less driving (e.g. more carpooling, walking, cycling, taking public transit, etc.)",1,IF('DATA - Follow-Up'!AT360="not changed",2,IF('DATA - Follow-Up'!AT360="no changed",2,IF('DATA - Follow-Up'!AT360="more driving",3, "")))))</f>
        <v/>
      </c>
      <c r="AU360" s="275"/>
      <c r="AV360" s="275"/>
      <c r="AW360" s="275"/>
      <c r="AX360" s="275"/>
      <c r="AY360" s="275"/>
      <c r="AZ360" s="178" t="str">
        <f>IF('DATA - Follow-Up'!AZ360="less driving",1,IF('DATA - Follow-Up'!AZ360="less driving (e.g. more carpooling, walking, cycling, taking public transit, etc.)",1,IF('DATA - Follow-Up'!AZ360="not changed",2,IF('DATA - Follow-Up'!AZ360="more driving",3,""))))</f>
        <v/>
      </c>
      <c r="BA360" s="178"/>
      <c r="BB360" s="178"/>
      <c r="BC360" s="178"/>
      <c r="BD360" s="178"/>
      <c r="BE360" s="178"/>
      <c r="BF360" s="178" t="str">
        <f>IF('DATA - Follow-Up'!BF360="decreased",1,IF('DATA - Follow-Up'!BF360="not changed",2,IF('DATA - Follow-Up'!BF360="increased",3, "")))</f>
        <v/>
      </c>
      <c r="BG360" s="178"/>
      <c r="BH360" s="178"/>
      <c r="BI360" s="178"/>
      <c r="BJ360" s="178"/>
      <c r="BK360" s="178"/>
      <c r="BL360" s="178"/>
      <c r="BM360" s="178"/>
      <c r="BN360" s="178"/>
      <c r="BO360" s="178"/>
      <c r="BP360" s="178"/>
      <c r="BQ360" s="312" t="str">
        <f>IF('DATA - Follow-Up'!BQ360="Yes",1,IF('DATA - Follow-Up'!BQ360="No",2, ""))</f>
        <v/>
      </c>
      <c r="BR360" s="273"/>
      <c r="BS360" s="180"/>
      <c r="BT360" s="180"/>
    </row>
    <row r="361" spans="1:72" s="132" customFormat="1" ht="15" x14ac:dyDescent="0.3">
      <c r="A361" s="148"/>
      <c r="B361" s="149"/>
      <c r="C361" s="236" t="str">
        <f t="shared" si="5"/>
        <v/>
      </c>
      <c r="D361" s="178" t="str">
        <f>IF('DATA - Follow-Up'!D361="","",'DATA - Follow-Up'!D361)</f>
        <v/>
      </c>
      <c r="E361" s="178" t="str">
        <f>IF('DATA - Follow-Up'!E361="","",'DATA - Follow-Up'!E361)</f>
        <v/>
      </c>
      <c r="F361" s="178" t="str">
        <f>IF('DATA - Follow-Up'!F361="","",'DATA - Follow-Up'!F361)</f>
        <v/>
      </c>
      <c r="G361" s="178" t="str">
        <f>IF('DATA - Follow-Up'!G361="Yes",1,IF('DATA - Follow-Up'!G361="No",2,IF('DATA - Follow-Up'!G361="Not Sure",3, "")))</f>
        <v/>
      </c>
      <c r="H361" s="178" t="str">
        <f>IF('DATA - Follow-Up'!H361="","",INDEX(Codes,MATCH('DATA - Follow-Up'!H361,Modes,0)))</f>
        <v/>
      </c>
      <c r="I361" s="275"/>
      <c r="J361" s="178" t="str">
        <f>IF('DATA - Follow-Up'!J361="","",INDEX(Codes,MATCH('DATA - Follow-Up'!J361,Modes,0)))</f>
        <v/>
      </c>
      <c r="K361" s="178"/>
      <c r="L361" s="178" t="str">
        <f>IF('DATA - Follow-Up'!L361=0,"",IF('DATA - Follow-Up'!L361="","",'DATA - Follow-Up'!L361))</f>
        <v/>
      </c>
      <c r="M361" s="178" t="str">
        <f>IF('DATA - Follow-Up'!M361="Yes",1,IF('DATA - Follow-Up'!M361="No",2, ""))</f>
        <v/>
      </c>
      <c r="N361" s="178" t="str">
        <f>IF('DATA - Follow-Up'!N361="Yes",1,IF('DATA - Follow-Up'!N361="No",2,""))</f>
        <v/>
      </c>
      <c r="O361" s="178" t="str">
        <f>IF('DATA - Follow-Up'!O361="Relaxed",1,IF('DATA - Follow-Up'!O361="Rushed",2,IF('DATA - Follow-Up'!O361="Happy",3,IF('DATA - Follow-Up'!O361="Frustrated",4,IF('DATA - Follow-Up'!O361="Other (please specify)",5,IF('DATA - Follow-Up'!O361="Other",5,""))))))</f>
        <v/>
      </c>
      <c r="P361" s="178"/>
      <c r="Q361" s="178" t="str">
        <f>IF('DATA - Follow-Up'!Q361="","",'DATA - Follow-Up'!Q361)</f>
        <v/>
      </c>
      <c r="R361" s="178" t="str">
        <f>IF('DATA - Follow-Up'!R361="Boy",1,IF('DATA - Follow-Up'!R361="Girl",2, ""))</f>
        <v/>
      </c>
      <c r="S361" s="178" t="str">
        <f>IF('DATA - Follow-Up'!Q361="","", 'DATA - Follow-Up'!S361)</f>
        <v/>
      </c>
      <c r="T361" s="178" t="str">
        <f>IF('DATA - Follow-Up'!T361="Less than 0.5km",1,IF('DATA - Follow-Up'!T361="0.51 to 1.59km",2,IF('DATA - Follow-Up'!T361="1.6 to 3km",3,IF('DATA - Follow-Up'!T361="Over 3km",4,""))))</f>
        <v/>
      </c>
      <c r="U361" s="178" t="str">
        <f>IF('DATA - Follow-Up'!U361="STRONGLY AGREE",1,IF('DATA - Follow-Up'!U361="AGREE",2,IF('DATA - Follow-Up'!U361="DISAGREE",3,IF('DATA - Follow-Up'!U361="STRONGLY DISAGREE",4,""))))</f>
        <v/>
      </c>
      <c r="V361" s="178" t="str">
        <f>IF('DATA - Follow-Up'!V361="Yes",1,IF('DATA - Follow-Up'!V361="No",2,""))</f>
        <v/>
      </c>
      <c r="W361" s="178"/>
      <c r="X361" s="178"/>
      <c r="Y361" s="178"/>
      <c r="Z361" s="178"/>
      <c r="AA361" s="178"/>
      <c r="AB361" s="178"/>
      <c r="AC361" s="178"/>
      <c r="AD361" s="178"/>
      <c r="AE361" s="178"/>
      <c r="AF361" s="178"/>
      <c r="AG361" s="178"/>
      <c r="AH361" s="178"/>
      <c r="AI361" s="178"/>
      <c r="AJ361" s="178"/>
      <c r="AK361" s="178"/>
      <c r="AL361" s="178"/>
      <c r="AM361" s="178"/>
      <c r="AN361" s="178"/>
      <c r="AO361" s="178"/>
      <c r="AP361" s="178"/>
      <c r="AQ361" s="178"/>
      <c r="AR361" s="178" t="str">
        <f>IF('DATA - Follow-Up'!AR361="Relaxed",1,IF('DATA - Follow-Up'!AR361="Rushed",2,IF('DATA - Follow-Up'!AR361="Happy",3,IF('DATA - Follow-Up'!AR361="Tired",4,""))))</f>
        <v/>
      </c>
      <c r="AS361" s="178" t="str">
        <f>IF('DATA - Follow-Up'!AS361="Relaxed",1,IF('DATA - Follow-Up'!AS361="Rushed",2,IF('DATA - Follow-Up'!AS361="Happy",3,IF('DATA - Follow-Up'!AS361="Tired",4,""))))</f>
        <v/>
      </c>
      <c r="AT361" s="178" t="str">
        <f>IF('DATA - Follow-Up'!AT361="less driving",1,IF('DATA - Follow-Up'!AT361="less driving (e.g. more carpooling, walking, cycling, taking public transit, etc.)",1,IF('DATA - Follow-Up'!AT361="not changed",2,IF('DATA - Follow-Up'!AT361="no changed",2,IF('DATA - Follow-Up'!AT361="more driving",3, "")))))</f>
        <v/>
      </c>
      <c r="AU361" s="275"/>
      <c r="AV361" s="275"/>
      <c r="AW361" s="275"/>
      <c r="AX361" s="275"/>
      <c r="AY361" s="275"/>
      <c r="AZ361" s="178" t="str">
        <f>IF('DATA - Follow-Up'!AZ361="less driving",1,IF('DATA - Follow-Up'!AZ361="less driving (e.g. more carpooling, walking, cycling, taking public transit, etc.)",1,IF('DATA - Follow-Up'!AZ361="not changed",2,IF('DATA - Follow-Up'!AZ361="more driving",3,""))))</f>
        <v/>
      </c>
      <c r="BA361" s="178"/>
      <c r="BB361" s="178"/>
      <c r="BC361" s="178"/>
      <c r="BD361" s="178"/>
      <c r="BE361" s="178"/>
      <c r="BF361" s="178" t="str">
        <f>IF('DATA - Follow-Up'!BF361="decreased",1,IF('DATA - Follow-Up'!BF361="not changed",2,IF('DATA - Follow-Up'!BF361="increased",3, "")))</f>
        <v/>
      </c>
      <c r="BG361" s="178"/>
      <c r="BH361" s="178"/>
      <c r="BI361" s="178"/>
      <c r="BJ361" s="178"/>
      <c r="BK361" s="178"/>
      <c r="BL361" s="178"/>
      <c r="BM361" s="178"/>
      <c r="BN361" s="178"/>
      <c r="BO361" s="178"/>
      <c r="BP361" s="178"/>
      <c r="BQ361" s="312" t="str">
        <f>IF('DATA - Follow-Up'!BQ361="Yes",1,IF('DATA - Follow-Up'!BQ361="No",2, ""))</f>
        <v/>
      </c>
      <c r="BR361" s="273"/>
      <c r="BS361" s="180"/>
      <c r="BT361" s="180"/>
    </row>
    <row r="362" spans="1:72" s="132" customFormat="1" ht="15" x14ac:dyDescent="0.3">
      <c r="A362" s="148"/>
      <c r="B362" s="149"/>
      <c r="C362" s="236" t="str">
        <f t="shared" si="5"/>
        <v/>
      </c>
      <c r="D362" s="178" t="str">
        <f>IF('DATA - Follow-Up'!D362="","",'DATA - Follow-Up'!D362)</f>
        <v/>
      </c>
      <c r="E362" s="178" t="str">
        <f>IF('DATA - Follow-Up'!E362="","",'DATA - Follow-Up'!E362)</f>
        <v/>
      </c>
      <c r="F362" s="178" t="str">
        <f>IF('DATA - Follow-Up'!F362="","",'DATA - Follow-Up'!F362)</f>
        <v/>
      </c>
      <c r="G362" s="178" t="str">
        <f>IF('DATA - Follow-Up'!G362="Yes",1,IF('DATA - Follow-Up'!G362="No",2,IF('DATA - Follow-Up'!G362="Not Sure",3, "")))</f>
        <v/>
      </c>
      <c r="H362" s="178" t="str">
        <f>IF('DATA - Follow-Up'!H362="","",INDEX(Codes,MATCH('DATA - Follow-Up'!H362,Modes,0)))</f>
        <v/>
      </c>
      <c r="I362" s="275"/>
      <c r="J362" s="178" t="str">
        <f>IF('DATA - Follow-Up'!J362="","",INDEX(Codes,MATCH('DATA - Follow-Up'!J362,Modes,0)))</f>
        <v/>
      </c>
      <c r="K362" s="178"/>
      <c r="L362" s="178" t="str">
        <f>IF('DATA - Follow-Up'!L362=0,"",IF('DATA - Follow-Up'!L362="","",'DATA - Follow-Up'!L362))</f>
        <v/>
      </c>
      <c r="M362" s="178" t="str">
        <f>IF('DATA - Follow-Up'!M362="Yes",1,IF('DATA - Follow-Up'!M362="No",2, ""))</f>
        <v/>
      </c>
      <c r="N362" s="178" t="str">
        <f>IF('DATA - Follow-Up'!N362="Yes",1,IF('DATA - Follow-Up'!N362="No",2,""))</f>
        <v/>
      </c>
      <c r="O362" s="178" t="str">
        <f>IF('DATA - Follow-Up'!O362="Relaxed",1,IF('DATA - Follow-Up'!O362="Rushed",2,IF('DATA - Follow-Up'!O362="Happy",3,IF('DATA - Follow-Up'!O362="Frustrated",4,IF('DATA - Follow-Up'!O362="Other (please specify)",5,IF('DATA - Follow-Up'!O362="Other",5,""))))))</f>
        <v/>
      </c>
      <c r="P362" s="178"/>
      <c r="Q362" s="178" t="str">
        <f>IF('DATA - Follow-Up'!Q362="","",'DATA - Follow-Up'!Q362)</f>
        <v/>
      </c>
      <c r="R362" s="178" t="str">
        <f>IF('DATA - Follow-Up'!R362="Boy",1,IF('DATA - Follow-Up'!R362="Girl",2, ""))</f>
        <v/>
      </c>
      <c r="S362" s="178" t="str">
        <f>IF('DATA - Follow-Up'!Q362="","", 'DATA - Follow-Up'!S362)</f>
        <v/>
      </c>
      <c r="T362" s="178" t="str">
        <f>IF('DATA - Follow-Up'!T362="Less than 0.5km",1,IF('DATA - Follow-Up'!T362="0.51 to 1.59km",2,IF('DATA - Follow-Up'!T362="1.6 to 3km",3,IF('DATA - Follow-Up'!T362="Over 3km",4,""))))</f>
        <v/>
      </c>
      <c r="U362" s="178" t="str">
        <f>IF('DATA - Follow-Up'!U362="STRONGLY AGREE",1,IF('DATA - Follow-Up'!U362="AGREE",2,IF('DATA - Follow-Up'!U362="DISAGREE",3,IF('DATA - Follow-Up'!U362="STRONGLY DISAGREE",4,""))))</f>
        <v/>
      </c>
      <c r="V362" s="178" t="str">
        <f>IF('DATA - Follow-Up'!V362="Yes",1,IF('DATA - Follow-Up'!V362="No",2,""))</f>
        <v/>
      </c>
      <c r="W362" s="178"/>
      <c r="X362" s="178"/>
      <c r="Y362" s="178"/>
      <c r="Z362" s="178"/>
      <c r="AA362" s="178"/>
      <c r="AB362" s="178"/>
      <c r="AC362" s="178"/>
      <c r="AD362" s="178"/>
      <c r="AE362" s="178"/>
      <c r="AF362" s="178"/>
      <c r="AG362" s="178"/>
      <c r="AH362" s="178"/>
      <c r="AI362" s="178"/>
      <c r="AJ362" s="178"/>
      <c r="AK362" s="178"/>
      <c r="AL362" s="178"/>
      <c r="AM362" s="178"/>
      <c r="AN362" s="178"/>
      <c r="AO362" s="178"/>
      <c r="AP362" s="178"/>
      <c r="AQ362" s="178"/>
      <c r="AR362" s="178" t="str">
        <f>IF('DATA - Follow-Up'!AR362="Relaxed",1,IF('DATA - Follow-Up'!AR362="Rushed",2,IF('DATA - Follow-Up'!AR362="Happy",3,IF('DATA - Follow-Up'!AR362="Tired",4,""))))</f>
        <v/>
      </c>
      <c r="AS362" s="178" t="str">
        <f>IF('DATA - Follow-Up'!AS362="Relaxed",1,IF('DATA - Follow-Up'!AS362="Rushed",2,IF('DATA - Follow-Up'!AS362="Happy",3,IF('DATA - Follow-Up'!AS362="Tired",4,""))))</f>
        <v/>
      </c>
      <c r="AT362" s="178" t="str">
        <f>IF('DATA - Follow-Up'!AT362="less driving",1,IF('DATA - Follow-Up'!AT362="less driving (e.g. more carpooling, walking, cycling, taking public transit, etc.)",1,IF('DATA - Follow-Up'!AT362="not changed",2,IF('DATA - Follow-Up'!AT362="no changed",2,IF('DATA - Follow-Up'!AT362="more driving",3, "")))))</f>
        <v/>
      </c>
      <c r="AU362" s="275"/>
      <c r="AV362" s="275"/>
      <c r="AW362" s="275"/>
      <c r="AX362" s="275"/>
      <c r="AY362" s="275"/>
      <c r="AZ362" s="178" t="str">
        <f>IF('DATA - Follow-Up'!AZ362="less driving",1,IF('DATA - Follow-Up'!AZ362="less driving (e.g. more carpooling, walking, cycling, taking public transit, etc.)",1,IF('DATA - Follow-Up'!AZ362="not changed",2,IF('DATA - Follow-Up'!AZ362="more driving",3,""))))</f>
        <v/>
      </c>
      <c r="BA362" s="178"/>
      <c r="BB362" s="178"/>
      <c r="BC362" s="178"/>
      <c r="BD362" s="178"/>
      <c r="BE362" s="178"/>
      <c r="BF362" s="178" t="str">
        <f>IF('DATA - Follow-Up'!BF362="decreased",1,IF('DATA - Follow-Up'!BF362="not changed",2,IF('DATA - Follow-Up'!BF362="increased",3, "")))</f>
        <v/>
      </c>
      <c r="BG362" s="178"/>
      <c r="BH362" s="178"/>
      <c r="BI362" s="178"/>
      <c r="BJ362" s="178"/>
      <c r="BK362" s="178"/>
      <c r="BL362" s="178"/>
      <c r="BM362" s="178"/>
      <c r="BN362" s="178"/>
      <c r="BO362" s="178"/>
      <c r="BP362" s="178"/>
      <c r="BQ362" s="312" t="str">
        <f>IF('DATA - Follow-Up'!BQ362="Yes",1,IF('DATA - Follow-Up'!BQ362="No",2, ""))</f>
        <v/>
      </c>
      <c r="BR362" s="273"/>
      <c r="BS362" s="180"/>
      <c r="BT362" s="180"/>
    </row>
    <row r="363" spans="1:72" s="132" customFormat="1" ht="15" x14ac:dyDescent="0.3">
      <c r="A363" s="148"/>
      <c r="B363" s="149"/>
      <c r="C363" s="236" t="str">
        <f t="shared" si="5"/>
        <v/>
      </c>
      <c r="D363" s="178" t="str">
        <f>IF('DATA - Follow-Up'!D363="","",'DATA - Follow-Up'!D363)</f>
        <v/>
      </c>
      <c r="E363" s="178" t="str">
        <f>IF('DATA - Follow-Up'!E363="","",'DATA - Follow-Up'!E363)</f>
        <v/>
      </c>
      <c r="F363" s="178" t="str">
        <f>IF('DATA - Follow-Up'!F363="","",'DATA - Follow-Up'!F363)</f>
        <v/>
      </c>
      <c r="G363" s="178" t="str">
        <f>IF('DATA - Follow-Up'!G363="Yes",1,IF('DATA - Follow-Up'!G363="No",2,IF('DATA - Follow-Up'!G363="Not Sure",3, "")))</f>
        <v/>
      </c>
      <c r="H363" s="178" t="str">
        <f>IF('DATA - Follow-Up'!H363="","",INDEX(Codes,MATCH('DATA - Follow-Up'!H363,Modes,0)))</f>
        <v/>
      </c>
      <c r="I363" s="275"/>
      <c r="J363" s="178" t="str">
        <f>IF('DATA - Follow-Up'!J363="","",INDEX(Codes,MATCH('DATA - Follow-Up'!J363,Modes,0)))</f>
        <v/>
      </c>
      <c r="K363" s="178"/>
      <c r="L363" s="178" t="str">
        <f>IF('DATA - Follow-Up'!L363=0,"",IF('DATA - Follow-Up'!L363="","",'DATA - Follow-Up'!L363))</f>
        <v/>
      </c>
      <c r="M363" s="178" t="str">
        <f>IF('DATA - Follow-Up'!M363="Yes",1,IF('DATA - Follow-Up'!M363="No",2, ""))</f>
        <v/>
      </c>
      <c r="N363" s="178" t="str">
        <f>IF('DATA - Follow-Up'!N363="Yes",1,IF('DATA - Follow-Up'!N363="No",2,""))</f>
        <v/>
      </c>
      <c r="O363" s="178" t="str">
        <f>IF('DATA - Follow-Up'!O363="Relaxed",1,IF('DATA - Follow-Up'!O363="Rushed",2,IF('DATA - Follow-Up'!O363="Happy",3,IF('DATA - Follow-Up'!O363="Frustrated",4,IF('DATA - Follow-Up'!O363="Other (please specify)",5,IF('DATA - Follow-Up'!O363="Other",5,""))))))</f>
        <v/>
      </c>
      <c r="P363" s="178"/>
      <c r="Q363" s="178" t="str">
        <f>IF('DATA - Follow-Up'!Q363="","",'DATA - Follow-Up'!Q363)</f>
        <v/>
      </c>
      <c r="R363" s="178" t="str">
        <f>IF('DATA - Follow-Up'!R363="Boy",1,IF('DATA - Follow-Up'!R363="Girl",2, ""))</f>
        <v/>
      </c>
      <c r="S363" s="178" t="str">
        <f>IF('DATA - Follow-Up'!Q363="","", 'DATA - Follow-Up'!S363)</f>
        <v/>
      </c>
      <c r="T363" s="178" t="str">
        <f>IF('DATA - Follow-Up'!T363="Less than 0.5km",1,IF('DATA - Follow-Up'!T363="0.51 to 1.59km",2,IF('DATA - Follow-Up'!T363="1.6 to 3km",3,IF('DATA - Follow-Up'!T363="Over 3km",4,""))))</f>
        <v/>
      </c>
      <c r="U363" s="178" t="str">
        <f>IF('DATA - Follow-Up'!U363="STRONGLY AGREE",1,IF('DATA - Follow-Up'!U363="AGREE",2,IF('DATA - Follow-Up'!U363="DISAGREE",3,IF('DATA - Follow-Up'!U363="STRONGLY DISAGREE",4,""))))</f>
        <v/>
      </c>
      <c r="V363" s="178" t="str">
        <f>IF('DATA - Follow-Up'!V363="Yes",1,IF('DATA - Follow-Up'!V363="No",2,""))</f>
        <v/>
      </c>
      <c r="W363" s="178"/>
      <c r="X363" s="178"/>
      <c r="Y363" s="178"/>
      <c r="Z363" s="178"/>
      <c r="AA363" s="178"/>
      <c r="AB363" s="178"/>
      <c r="AC363" s="178"/>
      <c r="AD363" s="178"/>
      <c r="AE363" s="178"/>
      <c r="AF363" s="178"/>
      <c r="AG363" s="178"/>
      <c r="AH363" s="178"/>
      <c r="AI363" s="178"/>
      <c r="AJ363" s="178"/>
      <c r="AK363" s="178"/>
      <c r="AL363" s="178"/>
      <c r="AM363" s="178"/>
      <c r="AN363" s="178"/>
      <c r="AO363" s="178"/>
      <c r="AP363" s="178"/>
      <c r="AQ363" s="178"/>
      <c r="AR363" s="178" t="str">
        <f>IF('DATA - Follow-Up'!AR363="Relaxed",1,IF('DATA - Follow-Up'!AR363="Rushed",2,IF('DATA - Follow-Up'!AR363="Happy",3,IF('DATA - Follow-Up'!AR363="Tired",4,""))))</f>
        <v/>
      </c>
      <c r="AS363" s="178" t="str">
        <f>IF('DATA - Follow-Up'!AS363="Relaxed",1,IF('DATA - Follow-Up'!AS363="Rushed",2,IF('DATA - Follow-Up'!AS363="Happy",3,IF('DATA - Follow-Up'!AS363="Tired",4,""))))</f>
        <v/>
      </c>
      <c r="AT363" s="178" t="str">
        <f>IF('DATA - Follow-Up'!AT363="less driving",1,IF('DATA - Follow-Up'!AT363="less driving (e.g. more carpooling, walking, cycling, taking public transit, etc.)",1,IF('DATA - Follow-Up'!AT363="not changed",2,IF('DATA - Follow-Up'!AT363="no changed",2,IF('DATA - Follow-Up'!AT363="more driving",3, "")))))</f>
        <v/>
      </c>
      <c r="AU363" s="275"/>
      <c r="AV363" s="275"/>
      <c r="AW363" s="275"/>
      <c r="AX363" s="275"/>
      <c r="AY363" s="275"/>
      <c r="AZ363" s="178" t="str">
        <f>IF('DATA - Follow-Up'!AZ363="less driving",1,IF('DATA - Follow-Up'!AZ363="less driving (e.g. more carpooling, walking, cycling, taking public transit, etc.)",1,IF('DATA - Follow-Up'!AZ363="not changed",2,IF('DATA - Follow-Up'!AZ363="more driving",3,""))))</f>
        <v/>
      </c>
      <c r="BA363" s="178"/>
      <c r="BB363" s="178"/>
      <c r="BC363" s="178"/>
      <c r="BD363" s="178"/>
      <c r="BE363" s="178"/>
      <c r="BF363" s="178" t="str">
        <f>IF('DATA - Follow-Up'!BF363="decreased",1,IF('DATA - Follow-Up'!BF363="not changed",2,IF('DATA - Follow-Up'!BF363="increased",3, "")))</f>
        <v/>
      </c>
      <c r="BG363" s="178"/>
      <c r="BH363" s="178"/>
      <c r="BI363" s="178"/>
      <c r="BJ363" s="178"/>
      <c r="BK363" s="178"/>
      <c r="BL363" s="178"/>
      <c r="BM363" s="178"/>
      <c r="BN363" s="178"/>
      <c r="BO363" s="178"/>
      <c r="BP363" s="178"/>
      <c r="BQ363" s="312" t="str">
        <f>IF('DATA - Follow-Up'!BQ363="Yes",1,IF('DATA - Follow-Up'!BQ363="No",2, ""))</f>
        <v/>
      </c>
      <c r="BR363" s="273"/>
      <c r="BS363" s="180"/>
      <c r="BT363" s="180"/>
    </row>
    <row r="364" spans="1:72" s="132" customFormat="1" ht="15" x14ac:dyDescent="0.3">
      <c r="A364" s="148"/>
      <c r="B364" s="149"/>
      <c r="C364" s="236" t="str">
        <f t="shared" si="5"/>
        <v/>
      </c>
      <c r="D364" s="178" t="str">
        <f>IF('DATA - Follow-Up'!D364="","",'DATA - Follow-Up'!D364)</f>
        <v/>
      </c>
      <c r="E364" s="178" t="str">
        <f>IF('DATA - Follow-Up'!E364="","",'DATA - Follow-Up'!E364)</f>
        <v/>
      </c>
      <c r="F364" s="178" t="str">
        <f>IF('DATA - Follow-Up'!F364="","",'DATA - Follow-Up'!F364)</f>
        <v/>
      </c>
      <c r="G364" s="178" t="str">
        <f>IF('DATA - Follow-Up'!G364="Yes",1,IF('DATA - Follow-Up'!G364="No",2,IF('DATA - Follow-Up'!G364="Not Sure",3, "")))</f>
        <v/>
      </c>
      <c r="H364" s="178" t="str">
        <f>IF('DATA - Follow-Up'!H364="","",INDEX(Codes,MATCH('DATA - Follow-Up'!H364,Modes,0)))</f>
        <v/>
      </c>
      <c r="I364" s="275"/>
      <c r="J364" s="178" t="str">
        <f>IF('DATA - Follow-Up'!J364="","",INDEX(Codes,MATCH('DATA - Follow-Up'!J364,Modes,0)))</f>
        <v/>
      </c>
      <c r="K364" s="178"/>
      <c r="L364" s="178" t="str">
        <f>IF('DATA - Follow-Up'!L364=0,"",IF('DATA - Follow-Up'!L364="","",'DATA - Follow-Up'!L364))</f>
        <v/>
      </c>
      <c r="M364" s="178" t="str">
        <f>IF('DATA - Follow-Up'!M364="Yes",1,IF('DATA - Follow-Up'!M364="No",2, ""))</f>
        <v/>
      </c>
      <c r="N364" s="178" t="str">
        <f>IF('DATA - Follow-Up'!N364="Yes",1,IF('DATA - Follow-Up'!N364="No",2,""))</f>
        <v/>
      </c>
      <c r="O364" s="178" t="str">
        <f>IF('DATA - Follow-Up'!O364="Relaxed",1,IF('DATA - Follow-Up'!O364="Rushed",2,IF('DATA - Follow-Up'!O364="Happy",3,IF('DATA - Follow-Up'!O364="Frustrated",4,IF('DATA - Follow-Up'!O364="Other (please specify)",5,IF('DATA - Follow-Up'!O364="Other",5,""))))))</f>
        <v/>
      </c>
      <c r="P364" s="178"/>
      <c r="Q364" s="178" t="str">
        <f>IF('DATA - Follow-Up'!Q364="","",'DATA - Follow-Up'!Q364)</f>
        <v/>
      </c>
      <c r="R364" s="178" t="str">
        <f>IF('DATA - Follow-Up'!R364="Boy",1,IF('DATA - Follow-Up'!R364="Girl",2, ""))</f>
        <v/>
      </c>
      <c r="S364" s="178" t="str">
        <f>IF('DATA - Follow-Up'!Q364="","", 'DATA - Follow-Up'!S364)</f>
        <v/>
      </c>
      <c r="T364" s="178" t="str">
        <f>IF('DATA - Follow-Up'!T364="Less than 0.5km",1,IF('DATA - Follow-Up'!T364="0.51 to 1.59km",2,IF('DATA - Follow-Up'!T364="1.6 to 3km",3,IF('DATA - Follow-Up'!T364="Over 3km",4,""))))</f>
        <v/>
      </c>
      <c r="U364" s="178" t="str">
        <f>IF('DATA - Follow-Up'!U364="STRONGLY AGREE",1,IF('DATA - Follow-Up'!U364="AGREE",2,IF('DATA - Follow-Up'!U364="DISAGREE",3,IF('DATA - Follow-Up'!U364="STRONGLY DISAGREE",4,""))))</f>
        <v/>
      </c>
      <c r="V364" s="178" t="str">
        <f>IF('DATA - Follow-Up'!V364="Yes",1,IF('DATA - Follow-Up'!V364="No",2,""))</f>
        <v/>
      </c>
      <c r="W364" s="178"/>
      <c r="X364" s="178"/>
      <c r="Y364" s="178"/>
      <c r="Z364" s="178"/>
      <c r="AA364" s="178"/>
      <c r="AB364" s="178"/>
      <c r="AC364" s="178"/>
      <c r="AD364" s="178"/>
      <c r="AE364" s="178"/>
      <c r="AF364" s="178"/>
      <c r="AG364" s="178"/>
      <c r="AH364" s="178"/>
      <c r="AI364" s="178"/>
      <c r="AJ364" s="178"/>
      <c r="AK364" s="178"/>
      <c r="AL364" s="178"/>
      <c r="AM364" s="178"/>
      <c r="AN364" s="178"/>
      <c r="AO364" s="178"/>
      <c r="AP364" s="178"/>
      <c r="AQ364" s="178"/>
      <c r="AR364" s="178" t="str">
        <f>IF('DATA - Follow-Up'!AR364="Relaxed",1,IF('DATA - Follow-Up'!AR364="Rushed",2,IF('DATA - Follow-Up'!AR364="Happy",3,IF('DATA - Follow-Up'!AR364="Tired",4,""))))</f>
        <v/>
      </c>
      <c r="AS364" s="178" t="str">
        <f>IF('DATA - Follow-Up'!AS364="Relaxed",1,IF('DATA - Follow-Up'!AS364="Rushed",2,IF('DATA - Follow-Up'!AS364="Happy",3,IF('DATA - Follow-Up'!AS364="Tired",4,""))))</f>
        <v/>
      </c>
      <c r="AT364" s="178" t="str">
        <f>IF('DATA - Follow-Up'!AT364="less driving",1,IF('DATA - Follow-Up'!AT364="less driving (e.g. more carpooling, walking, cycling, taking public transit, etc.)",1,IF('DATA - Follow-Up'!AT364="not changed",2,IF('DATA - Follow-Up'!AT364="no changed",2,IF('DATA - Follow-Up'!AT364="more driving",3, "")))))</f>
        <v/>
      </c>
      <c r="AU364" s="275"/>
      <c r="AV364" s="275"/>
      <c r="AW364" s="275"/>
      <c r="AX364" s="275"/>
      <c r="AY364" s="275"/>
      <c r="AZ364" s="178" t="str">
        <f>IF('DATA - Follow-Up'!AZ364="less driving",1,IF('DATA - Follow-Up'!AZ364="less driving (e.g. more carpooling, walking, cycling, taking public transit, etc.)",1,IF('DATA - Follow-Up'!AZ364="not changed",2,IF('DATA - Follow-Up'!AZ364="more driving",3,""))))</f>
        <v/>
      </c>
      <c r="BA364" s="178"/>
      <c r="BB364" s="178"/>
      <c r="BC364" s="178"/>
      <c r="BD364" s="178"/>
      <c r="BE364" s="178"/>
      <c r="BF364" s="178" t="str">
        <f>IF('DATA - Follow-Up'!BF364="decreased",1,IF('DATA - Follow-Up'!BF364="not changed",2,IF('DATA - Follow-Up'!BF364="increased",3, "")))</f>
        <v/>
      </c>
      <c r="BG364" s="178"/>
      <c r="BH364" s="178"/>
      <c r="BI364" s="178"/>
      <c r="BJ364" s="178"/>
      <c r="BK364" s="178"/>
      <c r="BL364" s="178"/>
      <c r="BM364" s="178"/>
      <c r="BN364" s="178"/>
      <c r="BO364" s="178"/>
      <c r="BP364" s="178"/>
      <c r="BQ364" s="312" t="str">
        <f>IF('DATA - Follow-Up'!BQ364="Yes",1,IF('DATA - Follow-Up'!BQ364="No",2, ""))</f>
        <v/>
      </c>
      <c r="BR364" s="273"/>
      <c r="BS364" s="180"/>
      <c r="BT364" s="180"/>
    </row>
    <row r="365" spans="1:72" s="132" customFormat="1" ht="15" x14ac:dyDescent="0.3">
      <c r="A365" s="148"/>
      <c r="B365" s="149"/>
      <c r="C365" s="236" t="str">
        <f t="shared" si="5"/>
        <v/>
      </c>
      <c r="D365" s="178" t="str">
        <f>IF('DATA - Follow-Up'!D365="","",'DATA - Follow-Up'!D365)</f>
        <v/>
      </c>
      <c r="E365" s="178" t="str">
        <f>IF('DATA - Follow-Up'!E365="","",'DATA - Follow-Up'!E365)</f>
        <v/>
      </c>
      <c r="F365" s="178" t="str">
        <f>IF('DATA - Follow-Up'!F365="","",'DATA - Follow-Up'!F365)</f>
        <v/>
      </c>
      <c r="G365" s="178" t="str">
        <f>IF('DATA - Follow-Up'!G365="Yes",1,IF('DATA - Follow-Up'!G365="No",2,IF('DATA - Follow-Up'!G365="Not Sure",3, "")))</f>
        <v/>
      </c>
      <c r="H365" s="178" t="str">
        <f>IF('DATA - Follow-Up'!H365="","",INDEX(Codes,MATCH('DATA - Follow-Up'!H365,Modes,0)))</f>
        <v/>
      </c>
      <c r="I365" s="275"/>
      <c r="J365" s="178" t="str">
        <f>IF('DATA - Follow-Up'!J365="","",INDEX(Codes,MATCH('DATA - Follow-Up'!J365,Modes,0)))</f>
        <v/>
      </c>
      <c r="K365" s="178"/>
      <c r="L365" s="178" t="str">
        <f>IF('DATA - Follow-Up'!L365=0,"",IF('DATA - Follow-Up'!L365="","",'DATA - Follow-Up'!L365))</f>
        <v/>
      </c>
      <c r="M365" s="178" t="str">
        <f>IF('DATA - Follow-Up'!M365="Yes",1,IF('DATA - Follow-Up'!M365="No",2, ""))</f>
        <v/>
      </c>
      <c r="N365" s="178" t="str">
        <f>IF('DATA - Follow-Up'!N365="Yes",1,IF('DATA - Follow-Up'!N365="No",2,""))</f>
        <v/>
      </c>
      <c r="O365" s="178" t="str">
        <f>IF('DATA - Follow-Up'!O365="Relaxed",1,IF('DATA - Follow-Up'!O365="Rushed",2,IF('DATA - Follow-Up'!O365="Happy",3,IF('DATA - Follow-Up'!O365="Frustrated",4,IF('DATA - Follow-Up'!O365="Other (please specify)",5,IF('DATA - Follow-Up'!O365="Other",5,""))))))</f>
        <v/>
      </c>
      <c r="P365" s="178"/>
      <c r="Q365" s="178" t="str">
        <f>IF('DATA - Follow-Up'!Q365="","",'DATA - Follow-Up'!Q365)</f>
        <v/>
      </c>
      <c r="R365" s="178" t="str">
        <f>IF('DATA - Follow-Up'!R365="Boy",1,IF('DATA - Follow-Up'!R365="Girl",2, ""))</f>
        <v/>
      </c>
      <c r="S365" s="178" t="str">
        <f>IF('DATA - Follow-Up'!Q365="","", 'DATA - Follow-Up'!S365)</f>
        <v/>
      </c>
      <c r="T365" s="178" t="str">
        <f>IF('DATA - Follow-Up'!T365="Less than 0.5km",1,IF('DATA - Follow-Up'!T365="0.51 to 1.59km",2,IF('DATA - Follow-Up'!T365="1.6 to 3km",3,IF('DATA - Follow-Up'!T365="Over 3km",4,""))))</f>
        <v/>
      </c>
      <c r="U365" s="178" t="str">
        <f>IF('DATA - Follow-Up'!U365="STRONGLY AGREE",1,IF('DATA - Follow-Up'!U365="AGREE",2,IF('DATA - Follow-Up'!U365="DISAGREE",3,IF('DATA - Follow-Up'!U365="STRONGLY DISAGREE",4,""))))</f>
        <v/>
      </c>
      <c r="V365" s="178" t="str">
        <f>IF('DATA - Follow-Up'!V365="Yes",1,IF('DATA - Follow-Up'!V365="No",2,""))</f>
        <v/>
      </c>
      <c r="W365" s="178"/>
      <c r="X365" s="178"/>
      <c r="Y365" s="178"/>
      <c r="Z365" s="178"/>
      <c r="AA365" s="178"/>
      <c r="AB365" s="178"/>
      <c r="AC365" s="178"/>
      <c r="AD365" s="178"/>
      <c r="AE365" s="178"/>
      <c r="AF365" s="178"/>
      <c r="AG365" s="178"/>
      <c r="AH365" s="178"/>
      <c r="AI365" s="178"/>
      <c r="AJ365" s="178"/>
      <c r="AK365" s="178"/>
      <c r="AL365" s="178"/>
      <c r="AM365" s="178"/>
      <c r="AN365" s="178"/>
      <c r="AO365" s="178"/>
      <c r="AP365" s="178"/>
      <c r="AQ365" s="178"/>
      <c r="AR365" s="178" t="str">
        <f>IF('DATA - Follow-Up'!AR365="Relaxed",1,IF('DATA - Follow-Up'!AR365="Rushed",2,IF('DATA - Follow-Up'!AR365="Happy",3,IF('DATA - Follow-Up'!AR365="Tired",4,""))))</f>
        <v/>
      </c>
      <c r="AS365" s="178" t="str">
        <f>IF('DATA - Follow-Up'!AS365="Relaxed",1,IF('DATA - Follow-Up'!AS365="Rushed",2,IF('DATA - Follow-Up'!AS365="Happy",3,IF('DATA - Follow-Up'!AS365="Tired",4,""))))</f>
        <v/>
      </c>
      <c r="AT365" s="178" t="str">
        <f>IF('DATA - Follow-Up'!AT365="less driving",1,IF('DATA - Follow-Up'!AT365="less driving (e.g. more carpooling, walking, cycling, taking public transit, etc.)",1,IF('DATA - Follow-Up'!AT365="not changed",2,IF('DATA - Follow-Up'!AT365="no changed",2,IF('DATA - Follow-Up'!AT365="more driving",3, "")))))</f>
        <v/>
      </c>
      <c r="AU365" s="275"/>
      <c r="AV365" s="275"/>
      <c r="AW365" s="275"/>
      <c r="AX365" s="275"/>
      <c r="AY365" s="275"/>
      <c r="AZ365" s="178" t="str">
        <f>IF('DATA - Follow-Up'!AZ365="less driving",1,IF('DATA - Follow-Up'!AZ365="less driving (e.g. more carpooling, walking, cycling, taking public transit, etc.)",1,IF('DATA - Follow-Up'!AZ365="not changed",2,IF('DATA - Follow-Up'!AZ365="more driving",3,""))))</f>
        <v/>
      </c>
      <c r="BA365" s="178"/>
      <c r="BB365" s="178"/>
      <c r="BC365" s="178"/>
      <c r="BD365" s="178"/>
      <c r="BE365" s="178"/>
      <c r="BF365" s="178" t="str">
        <f>IF('DATA - Follow-Up'!BF365="decreased",1,IF('DATA - Follow-Up'!BF365="not changed",2,IF('DATA - Follow-Up'!BF365="increased",3, "")))</f>
        <v/>
      </c>
      <c r="BG365" s="178"/>
      <c r="BH365" s="178"/>
      <c r="BI365" s="178"/>
      <c r="BJ365" s="178"/>
      <c r="BK365" s="178"/>
      <c r="BL365" s="178"/>
      <c r="BM365" s="178"/>
      <c r="BN365" s="178"/>
      <c r="BO365" s="178"/>
      <c r="BP365" s="178"/>
      <c r="BQ365" s="312" t="str">
        <f>IF('DATA - Follow-Up'!BQ365="Yes",1,IF('DATA - Follow-Up'!BQ365="No",2, ""))</f>
        <v/>
      </c>
      <c r="BR365" s="273"/>
      <c r="BS365" s="180"/>
      <c r="BT365" s="180"/>
    </row>
    <row r="366" spans="1:72" s="132" customFormat="1" ht="15" x14ac:dyDescent="0.3">
      <c r="A366" s="148"/>
      <c r="B366" s="149"/>
      <c r="C366" s="236" t="str">
        <f t="shared" si="5"/>
        <v/>
      </c>
      <c r="D366" s="178" t="str">
        <f>IF('DATA - Follow-Up'!D366="","",'DATA - Follow-Up'!D366)</f>
        <v/>
      </c>
      <c r="E366" s="178" t="str">
        <f>IF('DATA - Follow-Up'!E366="","",'DATA - Follow-Up'!E366)</f>
        <v/>
      </c>
      <c r="F366" s="178" t="str">
        <f>IF('DATA - Follow-Up'!F366="","",'DATA - Follow-Up'!F366)</f>
        <v/>
      </c>
      <c r="G366" s="178" t="str">
        <f>IF('DATA - Follow-Up'!G366="Yes",1,IF('DATA - Follow-Up'!G366="No",2,IF('DATA - Follow-Up'!G366="Not Sure",3, "")))</f>
        <v/>
      </c>
      <c r="H366" s="178" t="str">
        <f>IF('DATA - Follow-Up'!H366="","",INDEX(Codes,MATCH('DATA - Follow-Up'!H366,Modes,0)))</f>
        <v/>
      </c>
      <c r="I366" s="275"/>
      <c r="J366" s="178" t="str">
        <f>IF('DATA - Follow-Up'!J366="","",INDEX(Codes,MATCH('DATA - Follow-Up'!J366,Modes,0)))</f>
        <v/>
      </c>
      <c r="K366" s="178"/>
      <c r="L366" s="178" t="str">
        <f>IF('DATA - Follow-Up'!L366=0,"",IF('DATA - Follow-Up'!L366="","",'DATA - Follow-Up'!L366))</f>
        <v/>
      </c>
      <c r="M366" s="178" t="str">
        <f>IF('DATA - Follow-Up'!M366="Yes",1,IF('DATA - Follow-Up'!M366="No",2, ""))</f>
        <v/>
      </c>
      <c r="N366" s="178" t="str">
        <f>IF('DATA - Follow-Up'!N366="Yes",1,IF('DATA - Follow-Up'!N366="No",2,""))</f>
        <v/>
      </c>
      <c r="O366" s="178" t="str">
        <f>IF('DATA - Follow-Up'!O366="Relaxed",1,IF('DATA - Follow-Up'!O366="Rushed",2,IF('DATA - Follow-Up'!O366="Happy",3,IF('DATA - Follow-Up'!O366="Frustrated",4,IF('DATA - Follow-Up'!O366="Other (please specify)",5,IF('DATA - Follow-Up'!O366="Other",5,""))))))</f>
        <v/>
      </c>
      <c r="P366" s="178"/>
      <c r="Q366" s="178" t="str">
        <f>IF('DATA - Follow-Up'!Q366="","",'DATA - Follow-Up'!Q366)</f>
        <v/>
      </c>
      <c r="R366" s="178" t="str">
        <f>IF('DATA - Follow-Up'!R366="Boy",1,IF('DATA - Follow-Up'!R366="Girl",2, ""))</f>
        <v/>
      </c>
      <c r="S366" s="178" t="str">
        <f>IF('DATA - Follow-Up'!Q366="","", 'DATA - Follow-Up'!S366)</f>
        <v/>
      </c>
      <c r="T366" s="178" t="str">
        <f>IF('DATA - Follow-Up'!T366="Less than 0.5km",1,IF('DATA - Follow-Up'!T366="0.51 to 1.59km",2,IF('DATA - Follow-Up'!T366="1.6 to 3km",3,IF('DATA - Follow-Up'!T366="Over 3km",4,""))))</f>
        <v/>
      </c>
      <c r="U366" s="178" t="str">
        <f>IF('DATA - Follow-Up'!U366="STRONGLY AGREE",1,IF('DATA - Follow-Up'!U366="AGREE",2,IF('DATA - Follow-Up'!U366="DISAGREE",3,IF('DATA - Follow-Up'!U366="STRONGLY DISAGREE",4,""))))</f>
        <v/>
      </c>
      <c r="V366" s="178" t="str">
        <f>IF('DATA - Follow-Up'!V366="Yes",1,IF('DATA - Follow-Up'!V366="No",2,""))</f>
        <v/>
      </c>
      <c r="W366" s="178"/>
      <c r="X366" s="178"/>
      <c r="Y366" s="178"/>
      <c r="Z366" s="178"/>
      <c r="AA366" s="178"/>
      <c r="AB366" s="178"/>
      <c r="AC366" s="178"/>
      <c r="AD366" s="178"/>
      <c r="AE366" s="178"/>
      <c r="AF366" s="178"/>
      <c r="AG366" s="178"/>
      <c r="AH366" s="178"/>
      <c r="AI366" s="178"/>
      <c r="AJ366" s="178"/>
      <c r="AK366" s="178"/>
      <c r="AL366" s="178"/>
      <c r="AM366" s="178"/>
      <c r="AN366" s="178"/>
      <c r="AO366" s="178"/>
      <c r="AP366" s="178"/>
      <c r="AQ366" s="178"/>
      <c r="AR366" s="178" t="str">
        <f>IF('DATA - Follow-Up'!AR366="Relaxed",1,IF('DATA - Follow-Up'!AR366="Rushed",2,IF('DATA - Follow-Up'!AR366="Happy",3,IF('DATA - Follow-Up'!AR366="Tired",4,""))))</f>
        <v/>
      </c>
      <c r="AS366" s="178" t="str">
        <f>IF('DATA - Follow-Up'!AS366="Relaxed",1,IF('DATA - Follow-Up'!AS366="Rushed",2,IF('DATA - Follow-Up'!AS366="Happy",3,IF('DATA - Follow-Up'!AS366="Tired",4,""))))</f>
        <v/>
      </c>
      <c r="AT366" s="178" t="str">
        <f>IF('DATA - Follow-Up'!AT366="less driving",1,IF('DATA - Follow-Up'!AT366="less driving (e.g. more carpooling, walking, cycling, taking public transit, etc.)",1,IF('DATA - Follow-Up'!AT366="not changed",2,IF('DATA - Follow-Up'!AT366="no changed",2,IF('DATA - Follow-Up'!AT366="more driving",3, "")))))</f>
        <v/>
      </c>
      <c r="AU366" s="275"/>
      <c r="AV366" s="275"/>
      <c r="AW366" s="275"/>
      <c r="AX366" s="275"/>
      <c r="AY366" s="275"/>
      <c r="AZ366" s="178" t="str">
        <f>IF('DATA - Follow-Up'!AZ366="less driving",1,IF('DATA - Follow-Up'!AZ366="less driving (e.g. more carpooling, walking, cycling, taking public transit, etc.)",1,IF('DATA - Follow-Up'!AZ366="not changed",2,IF('DATA - Follow-Up'!AZ366="more driving",3,""))))</f>
        <v/>
      </c>
      <c r="BA366" s="178"/>
      <c r="BB366" s="178"/>
      <c r="BC366" s="178"/>
      <c r="BD366" s="178"/>
      <c r="BE366" s="178"/>
      <c r="BF366" s="178" t="str">
        <f>IF('DATA - Follow-Up'!BF366="decreased",1,IF('DATA - Follow-Up'!BF366="not changed",2,IF('DATA - Follow-Up'!BF366="increased",3, "")))</f>
        <v/>
      </c>
      <c r="BG366" s="178"/>
      <c r="BH366" s="178"/>
      <c r="BI366" s="178"/>
      <c r="BJ366" s="178"/>
      <c r="BK366" s="178"/>
      <c r="BL366" s="178"/>
      <c r="BM366" s="178"/>
      <c r="BN366" s="178"/>
      <c r="BO366" s="178"/>
      <c r="BP366" s="178"/>
      <c r="BQ366" s="312" t="str">
        <f>IF('DATA - Follow-Up'!BQ366="Yes",1,IF('DATA - Follow-Up'!BQ366="No",2, ""))</f>
        <v/>
      </c>
      <c r="BR366" s="273"/>
      <c r="BS366" s="180"/>
      <c r="BT366" s="180"/>
    </row>
    <row r="367" spans="1:72" s="132" customFormat="1" ht="15" x14ac:dyDescent="0.3">
      <c r="A367" s="148"/>
      <c r="B367" s="149"/>
      <c r="C367" s="236" t="str">
        <f t="shared" si="5"/>
        <v/>
      </c>
      <c r="D367" s="178" t="str">
        <f>IF('DATA - Follow-Up'!D367="","",'DATA - Follow-Up'!D367)</f>
        <v/>
      </c>
      <c r="E367" s="178" t="str">
        <f>IF('DATA - Follow-Up'!E367="","",'DATA - Follow-Up'!E367)</f>
        <v/>
      </c>
      <c r="F367" s="178" t="str">
        <f>IF('DATA - Follow-Up'!F367="","",'DATA - Follow-Up'!F367)</f>
        <v/>
      </c>
      <c r="G367" s="178" t="str">
        <f>IF('DATA - Follow-Up'!G367="Yes",1,IF('DATA - Follow-Up'!G367="No",2,IF('DATA - Follow-Up'!G367="Not Sure",3, "")))</f>
        <v/>
      </c>
      <c r="H367" s="178" t="str">
        <f>IF('DATA - Follow-Up'!H367="","",INDEX(Codes,MATCH('DATA - Follow-Up'!H367,Modes,0)))</f>
        <v/>
      </c>
      <c r="I367" s="275"/>
      <c r="J367" s="178" t="str">
        <f>IF('DATA - Follow-Up'!J367="","",INDEX(Codes,MATCH('DATA - Follow-Up'!J367,Modes,0)))</f>
        <v/>
      </c>
      <c r="K367" s="178"/>
      <c r="L367" s="178" t="str">
        <f>IF('DATA - Follow-Up'!L367=0,"",IF('DATA - Follow-Up'!L367="","",'DATA - Follow-Up'!L367))</f>
        <v/>
      </c>
      <c r="M367" s="178" t="str">
        <f>IF('DATA - Follow-Up'!M367="Yes",1,IF('DATA - Follow-Up'!M367="No",2, ""))</f>
        <v/>
      </c>
      <c r="N367" s="178" t="str">
        <f>IF('DATA - Follow-Up'!N367="Yes",1,IF('DATA - Follow-Up'!N367="No",2,""))</f>
        <v/>
      </c>
      <c r="O367" s="178" t="str">
        <f>IF('DATA - Follow-Up'!O367="Relaxed",1,IF('DATA - Follow-Up'!O367="Rushed",2,IF('DATA - Follow-Up'!O367="Happy",3,IF('DATA - Follow-Up'!O367="Frustrated",4,IF('DATA - Follow-Up'!O367="Other (please specify)",5,IF('DATA - Follow-Up'!O367="Other",5,""))))))</f>
        <v/>
      </c>
      <c r="P367" s="178"/>
      <c r="Q367" s="178" t="str">
        <f>IF('DATA - Follow-Up'!Q367="","",'DATA - Follow-Up'!Q367)</f>
        <v/>
      </c>
      <c r="R367" s="178" t="str">
        <f>IF('DATA - Follow-Up'!R367="Boy",1,IF('DATA - Follow-Up'!R367="Girl",2, ""))</f>
        <v/>
      </c>
      <c r="S367" s="178" t="str">
        <f>IF('DATA - Follow-Up'!Q367="","", 'DATA - Follow-Up'!S367)</f>
        <v/>
      </c>
      <c r="T367" s="178" t="str">
        <f>IF('DATA - Follow-Up'!T367="Less than 0.5km",1,IF('DATA - Follow-Up'!T367="0.51 to 1.59km",2,IF('DATA - Follow-Up'!T367="1.6 to 3km",3,IF('DATA - Follow-Up'!T367="Over 3km",4,""))))</f>
        <v/>
      </c>
      <c r="U367" s="178" t="str">
        <f>IF('DATA - Follow-Up'!U367="STRONGLY AGREE",1,IF('DATA - Follow-Up'!U367="AGREE",2,IF('DATA - Follow-Up'!U367="DISAGREE",3,IF('DATA - Follow-Up'!U367="STRONGLY DISAGREE",4,""))))</f>
        <v/>
      </c>
      <c r="V367" s="178" t="str">
        <f>IF('DATA - Follow-Up'!V367="Yes",1,IF('DATA - Follow-Up'!V367="No",2,""))</f>
        <v/>
      </c>
      <c r="W367" s="178"/>
      <c r="X367" s="178"/>
      <c r="Y367" s="178"/>
      <c r="Z367" s="178"/>
      <c r="AA367" s="178"/>
      <c r="AB367" s="178"/>
      <c r="AC367" s="178"/>
      <c r="AD367" s="178"/>
      <c r="AE367" s="178"/>
      <c r="AF367" s="178"/>
      <c r="AG367" s="178"/>
      <c r="AH367" s="178"/>
      <c r="AI367" s="178"/>
      <c r="AJ367" s="178"/>
      <c r="AK367" s="178"/>
      <c r="AL367" s="178"/>
      <c r="AM367" s="178"/>
      <c r="AN367" s="178"/>
      <c r="AO367" s="178"/>
      <c r="AP367" s="178"/>
      <c r="AQ367" s="178"/>
      <c r="AR367" s="178" t="str">
        <f>IF('DATA - Follow-Up'!AR367="Relaxed",1,IF('DATA - Follow-Up'!AR367="Rushed",2,IF('DATA - Follow-Up'!AR367="Happy",3,IF('DATA - Follow-Up'!AR367="Tired",4,""))))</f>
        <v/>
      </c>
      <c r="AS367" s="178" t="str">
        <f>IF('DATA - Follow-Up'!AS367="Relaxed",1,IF('DATA - Follow-Up'!AS367="Rushed",2,IF('DATA - Follow-Up'!AS367="Happy",3,IF('DATA - Follow-Up'!AS367="Tired",4,""))))</f>
        <v/>
      </c>
      <c r="AT367" s="178" t="str">
        <f>IF('DATA - Follow-Up'!AT367="less driving",1,IF('DATA - Follow-Up'!AT367="less driving (e.g. more carpooling, walking, cycling, taking public transit, etc.)",1,IF('DATA - Follow-Up'!AT367="not changed",2,IF('DATA - Follow-Up'!AT367="no changed",2,IF('DATA - Follow-Up'!AT367="more driving",3, "")))))</f>
        <v/>
      </c>
      <c r="AU367" s="275"/>
      <c r="AV367" s="275"/>
      <c r="AW367" s="275"/>
      <c r="AX367" s="275"/>
      <c r="AY367" s="275"/>
      <c r="AZ367" s="178" t="str">
        <f>IF('DATA - Follow-Up'!AZ367="less driving",1,IF('DATA - Follow-Up'!AZ367="less driving (e.g. more carpooling, walking, cycling, taking public transit, etc.)",1,IF('DATA - Follow-Up'!AZ367="not changed",2,IF('DATA - Follow-Up'!AZ367="more driving",3,""))))</f>
        <v/>
      </c>
      <c r="BA367" s="178"/>
      <c r="BB367" s="178"/>
      <c r="BC367" s="178"/>
      <c r="BD367" s="178"/>
      <c r="BE367" s="178"/>
      <c r="BF367" s="178" t="str">
        <f>IF('DATA - Follow-Up'!BF367="decreased",1,IF('DATA - Follow-Up'!BF367="not changed",2,IF('DATA - Follow-Up'!BF367="increased",3, "")))</f>
        <v/>
      </c>
      <c r="BG367" s="178"/>
      <c r="BH367" s="178"/>
      <c r="BI367" s="178"/>
      <c r="BJ367" s="178"/>
      <c r="BK367" s="178"/>
      <c r="BL367" s="178"/>
      <c r="BM367" s="178"/>
      <c r="BN367" s="178"/>
      <c r="BO367" s="178"/>
      <c r="BP367" s="178"/>
      <c r="BQ367" s="312" t="str">
        <f>IF('DATA - Follow-Up'!BQ367="Yes",1,IF('DATA - Follow-Up'!BQ367="No",2, ""))</f>
        <v/>
      </c>
      <c r="BR367" s="273"/>
      <c r="BS367" s="180"/>
      <c r="BT367" s="180"/>
    </row>
    <row r="368" spans="1:72" s="132" customFormat="1" ht="15" x14ac:dyDescent="0.3">
      <c r="A368" s="148"/>
      <c r="B368" s="149"/>
      <c r="C368" s="236" t="str">
        <f t="shared" si="5"/>
        <v/>
      </c>
      <c r="D368" s="178" t="str">
        <f>IF('DATA - Follow-Up'!D368="","",'DATA - Follow-Up'!D368)</f>
        <v/>
      </c>
      <c r="E368" s="178" t="str">
        <f>IF('DATA - Follow-Up'!E368="","",'DATA - Follow-Up'!E368)</f>
        <v/>
      </c>
      <c r="F368" s="178" t="str">
        <f>IF('DATA - Follow-Up'!F368="","",'DATA - Follow-Up'!F368)</f>
        <v/>
      </c>
      <c r="G368" s="178" t="str">
        <f>IF('DATA - Follow-Up'!G368="Yes",1,IF('DATA - Follow-Up'!G368="No",2,IF('DATA - Follow-Up'!G368="Not Sure",3, "")))</f>
        <v/>
      </c>
      <c r="H368" s="178" t="str">
        <f>IF('DATA - Follow-Up'!H368="","",INDEX(Codes,MATCH('DATA - Follow-Up'!H368,Modes,0)))</f>
        <v/>
      </c>
      <c r="I368" s="275"/>
      <c r="J368" s="178" t="str">
        <f>IF('DATA - Follow-Up'!J368="","",INDEX(Codes,MATCH('DATA - Follow-Up'!J368,Modes,0)))</f>
        <v/>
      </c>
      <c r="K368" s="178"/>
      <c r="L368" s="178" t="str">
        <f>IF('DATA - Follow-Up'!L368=0,"",IF('DATA - Follow-Up'!L368="","",'DATA - Follow-Up'!L368))</f>
        <v/>
      </c>
      <c r="M368" s="178" t="str">
        <f>IF('DATA - Follow-Up'!M368="Yes",1,IF('DATA - Follow-Up'!M368="No",2, ""))</f>
        <v/>
      </c>
      <c r="N368" s="178" t="str">
        <f>IF('DATA - Follow-Up'!N368="Yes",1,IF('DATA - Follow-Up'!N368="No",2,""))</f>
        <v/>
      </c>
      <c r="O368" s="178" t="str">
        <f>IF('DATA - Follow-Up'!O368="Relaxed",1,IF('DATA - Follow-Up'!O368="Rushed",2,IF('DATA - Follow-Up'!O368="Happy",3,IF('DATA - Follow-Up'!O368="Frustrated",4,IF('DATA - Follow-Up'!O368="Other (please specify)",5,IF('DATA - Follow-Up'!O368="Other",5,""))))))</f>
        <v/>
      </c>
      <c r="P368" s="178"/>
      <c r="Q368" s="178" t="str">
        <f>IF('DATA - Follow-Up'!Q368="","",'DATA - Follow-Up'!Q368)</f>
        <v/>
      </c>
      <c r="R368" s="178" t="str">
        <f>IF('DATA - Follow-Up'!R368="Boy",1,IF('DATA - Follow-Up'!R368="Girl",2, ""))</f>
        <v/>
      </c>
      <c r="S368" s="178" t="str">
        <f>IF('DATA - Follow-Up'!Q368="","", 'DATA - Follow-Up'!S368)</f>
        <v/>
      </c>
      <c r="T368" s="178" t="str">
        <f>IF('DATA - Follow-Up'!T368="Less than 0.5km",1,IF('DATA - Follow-Up'!T368="0.51 to 1.59km",2,IF('DATA - Follow-Up'!T368="1.6 to 3km",3,IF('DATA - Follow-Up'!T368="Over 3km",4,""))))</f>
        <v/>
      </c>
      <c r="U368" s="178" t="str">
        <f>IF('DATA - Follow-Up'!U368="STRONGLY AGREE",1,IF('DATA - Follow-Up'!U368="AGREE",2,IF('DATA - Follow-Up'!U368="DISAGREE",3,IF('DATA - Follow-Up'!U368="STRONGLY DISAGREE",4,""))))</f>
        <v/>
      </c>
      <c r="V368" s="178" t="str">
        <f>IF('DATA - Follow-Up'!V368="Yes",1,IF('DATA - Follow-Up'!V368="No",2,""))</f>
        <v/>
      </c>
      <c r="W368" s="178"/>
      <c r="X368" s="178"/>
      <c r="Y368" s="178"/>
      <c r="Z368" s="178"/>
      <c r="AA368" s="178"/>
      <c r="AB368" s="178"/>
      <c r="AC368" s="178"/>
      <c r="AD368" s="178"/>
      <c r="AE368" s="178"/>
      <c r="AF368" s="178"/>
      <c r="AG368" s="178"/>
      <c r="AH368" s="178"/>
      <c r="AI368" s="178"/>
      <c r="AJ368" s="178"/>
      <c r="AK368" s="178"/>
      <c r="AL368" s="178"/>
      <c r="AM368" s="178"/>
      <c r="AN368" s="178"/>
      <c r="AO368" s="178"/>
      <c r="AP368" s="178"/>
      <c r="AQ368" s="178"/>
      <c r="AR368" s="178" t="str">
        <f>IF('DATA - Follow-Up'!AR368="Relaxed",1,IF('DATA - Follow-Up'!AR368="Rushed",2,IF('DATA - Follow-Up'!AR368="Happy",3,IF('DATA - Follow-Up'!AR368="Tired",4,""))))</f>
        <v/>
      </c>
      <c r="AS368" s="178" t="str">
        <f>IF('DATA - Follow-Up'!AS368="Relaxed",1,IF('DATA - Follow-Up'!AS368="Rushed",2,IF('DATA - Follow-Up'!AS368="Happy",3,IF('DATA - Follow-Up'!AS368="Tired",4,""))))</f>
        <v/>
      </c>
      <c r="AT368" s="178" t="str">
        <f>IF('DATA - Follow-Up'!AT368="less driving",1,IF('DATA - Follow-Up'!AT368="less driving (e.g. more carpooling, walking, cycling, taking public transit, etc.)",1,IF('DATA - Follow-Up'!AT368="not changed",2,IF('DATA - Follow-Up'!AT368="no changed",2,IF('DATA - Follow-Up'!AT368="more driving",3, "")))))</f>
        <v/>
      </c>
      <c r="AU368" s="275"/>
      <c r="AV368" s="275"/>
      <c r="AW368" s="275"/>
      <c r="AX368" s="275"/>
      <c r="AY368" s="275"/>
      <c r="AZ368" s="178" t="str">
        <f>IF('DATA - Follow-Up'!AZ368="less driving",1,IF('DATA - Follow-Up'!AZ368="less driving (e.g. more carpooling, walking, cycling, taking public transit, etc.)",1,IF('DATA - Follow-Up'!AZ368="not changed",2,IF('DATA - Follow-Up'!AZ368="more driving",3,""))))</f>
        <v/>
      </c>
      <c r="BA368" s="178"/>
      <c r="BB368" s="178"/>
      <c r="BC368" s="178"/>
      <c r="BD368" s="178"/>
      <c r="BE368" s="178"/>
      <c r="BF368" s="178" t="str">
        <f>IF('DATA - Follow-Up'!BF368="decreased",1,IF('DATA - Follow-Up'!BF368="not changed",2,IF('DATA - Follow-Up'!BF368="increased",3, "")))</f>
        <v/>
      </c>
      <c r="BG368" s="178"/>
      <c r="BH368" s="178"/>
      <c r="BI368" s="178"/>
      <c r="BJ368" s="178"/>
      <c r="BK368" s="178"/>
      <c r="BL368" s="178"/>
      <c r="BM368" s="178"/>
      <c r="BN368" s="178"/>
      <c r="BO368" s="178"/>
      <c r="BP368" s="178"/>
      <c r="BQ368" s="312" t="str">
        <f>IF('DATA - Follow-Up'!BQ368="Yes",1,IF('DATA - Follow-Up'!BQ368="No",2, ""))</f>
        <v/>
      </c>
      <c r="BR368" s="273"/>
      <c r="BS368" s="180"/>
      <c r="BT368" s="180"/>
    </row>
    <row r="369" spans="1:72" s="132" customFormat="1" ht="15" x14ac:dyDescent="0.3">
      <c r="A369" s="148"/>
      <c r="B369" s="149"/>
      <c r="C369" s="236" t="str">
        <f t="shared" si="5"/>
        <v/>
      </c>
      <c r="D369" s="178" t="str">
        <f>IF('DATA - Follow-Up'!D369="","",'DATA - Follow-Up'!D369)</f>
        <v/>
      </c>
      <c r="E369" s="178" t="str">
        <f>IF('DATA - Follow-Up'!E369="","",'DATA - Follow-Up'!E369)</f>
        <v/>
      </c>
      <c r="F369" s="178" t="str">
        <f>IF('DATA - Follow-Up'!F369="","",'DATA - Follow-Up'!F369)</f>
        <v/>
      </c>
      <c r="G369" s="178" t="str">
        <f>IF('DATA - Follow-Up'!G369="Yes",1,IF('DATA - Follow-Up'!G369="No",2,IF('DATA - Follow-Up'!G369="Not Sure",3, "")))</f>
        <v/>
      </c>
      <c r="H369" s="178" t="str">
        <f>IF('DATA - Follow-Up'!H369="","",INDEX(Codes,MATCH('DATA - Follow-Up'!H369,Modes,0)))</f>
        <v/>
      </c>
      <c r="I369" s="275"/>
      <c r="J369" s="178" t="str">
        <f>IF('DATA - Follow-Up'!J369="","",INDEX(Codes,MATCH('DATA - Follow-Up'!J369,Modes,0)))</f>
        <v/>
      </c>
      <c r="K369" s="178"/>
      <c r="L369" s="178" t="str">
        <f>IF('DATA - Follow-Up'!L369=0,"",IF('DATA - Follow-Up'!L369="","",'DATA - Follow-Up'!L369))</f>
        <v/>
      </c>
      <c r="M369" s="178" t="str">
        <f>IF('DATA - Follow-Up'!M369="Yes",1,IF('DATA - Follow-Up'!M369="No",2, ""))</f>
        <v/>
      </c>
      <c r="N369" s="178" t="str">
        <f>IF('DATA - Follow-Up'!N369="Yes",1,IF('DATA - Follow-Up'!N369="No",2,""))</f>
        <v/>
      </c>
      <c r="O369" s="178" t="str">
        <f>IF('DATA - Follow-Up'!O369="Relaxed",1,IF('DATA - Follow-Up'!O369="Rushed",2,IF('DATA - Follow-Up'!O369="Happy",3,IF('DATA - Follow-Up'!O369="Frustrated",4,IF('DATA - Follow-Up'!O369="Other (please specify)",5,IF('DATA - Follow-Up'!O369="Other",5,""))))))</f>
        <v/>
      </c>
      <c r="P369" s="178"/>
      <c r="Q369" s="178" t="str">
        <f>IF('DATA - Follow-Up'!Q369="","",'DATA - Follow-Up'!Q369)</f>
        <v/>
      </c>
      <c r="R369" s="178" t="str">
        <f>IF('DATA - Follow-Up'!R369="Boy",1,IF('DATA - Follow-Up'!R369="Girl",2, ""))</f>
        <v/>
      </c>
      <c r="S369" s="178" t="str">
        <f>IF('DATA - Follow-Up'!Q369="","", 'DATA - Follow-Up'!S369)</f>
        <v/>
      </c>
      <c r="T369" s="178" t="str">
        <f>IF('DATA - Follow-Up'!T369="Less than 0.5km",1,IF('DATA - Follow-Up'!T369="0.51 to 1.59km",2,IF('DATA - Follow-Up'!T369="1.6 to 3km",3,IF('DATA - Follow-Up'!T369="Over 3km",4,""))))</f>
        <v/>
      </c>
      <c r="U369" s="178" t="str">
        <f>IF('DATA - Follow-Up'!U369="STRONGLY AGREE",1,IF('DATA - Follow-Up'!U369="AGREE",2,IF('DATA - Follow-Up'!U369="DISAGREE",3,IF('DATA - Follow-Up'!U369="STRONGLY DISAGREE",4,""))))</f>
        <v/>
      </c>
      <c r="V369" s="178" t="str">
        <f>IF('DATA - Follow-Up'!V369="Yes",1,IF('DATA - Follow-Up'!V369="No",2,""))</f>
        <v/>
      </c>
      <c r="W369" s="178"/>
      <c r="X369" s="178"/>
      <c r="Y369" s="178"/>
      <c r="Z369" s="178"/>
      <c r="AA369" s="178"/>
      <c r="AB369" s="178"/>
      <c r="AC369" s="178"/>
      <c r="AD369" s="178"/>
      <c r="AE369" s="178"/>
      <c r="AF369" s="178"/>
      <c r="AG369" s="178"/>
      <c r="AH369" s="178"/>
      <c r="AI369" s="178"/>
      <c r="AJ369" s="178"/>
      <c r="AK369" s="178"/>
      <c r="AL369" s="178"/>
      <c r="AM369" s="178"/>
      <c r="AN369" s="178"/>
      <c r="AO369" s="178"/>
      <c r="AP369" s="178"/>
      <c r="AQ369" s="178"/>
      <c r="AR369" s="178" t="str">
        <f>IF('DATA - Follow-Up'!AR369="Relaxed",1,IF('DATA - Follow-Up'!AR369="Rushed",2,IF('DATA - Follow-Up'!AR369="Happy",3,IF('DATA - Follow-Up'!AR369="Tired",4,""))))</f>
        <v/>
      </c>
      <c r="AS369" s="178" t="str">
        <f>IF('DATA - Follow-Up'!AS369="Relaxed",1,IF('DATA - Follow-Up'!AS369="Rushed",2,IF('DATA - Follow-Up'!AS369="Happy",3,IF('DATA - Follow-Up'!AS369="Tired",4,""))))</f>
        <v/>
      </c>
      <c r="AT369" s="178" t="str">
        <f>IF('DATA - Follow-Up'!AT369="less driving",1,IF('DATA - Follow-Up'!AT369="less driving (e.g. more carpooling, walking, cycling, taking public transit, etc.)",1,IF('DATA - Follow-Up'!AT369="not changed",2,IF('DATA - Follow-Up'!AT369="no changed",2,IF('DATA - Follow-Up'!AT369="more driving",3, "")))))</f>
        <v/>
      </c>
      <c r="AU369" s="275"/>
      <c r="AV369" s="275"/>
      <c r="AW369" s="275"/>
      <c r="AX369" s="275"/>
      <c r="AY369" s="275"/>
      <c r="AZ369" s="178" t="str">
        <f>IF('DATA - Follow-Up'!AZ369="less driving",1,IF('DATA - Follow-Up'!AZ369="less driving (e.g. more carpooling, walking, cycling, taking public transit, etc.)",1,IF('DATA - Follow-Up'!AZ369="not changed",2,IF('DATA - Follow-Up'!AZ369="more driving",3,""))))</f>
        <v/>
      </c>
      <c r="BA369" s="178"/>
      <c r="BB369" s="178"/>
      <c r="BC369" s="178"/>
      <c r="BD369" s="178"/>
      <c r="BE369" s="178"/>
      <c r="BF369" s="178" t="str">
        <f>IF('DATA - Follow-Up'!BF369="decreased",1,IF('DATA - Follow-Up'!BF369="not changed",2,IF('DATA - Follow-Up'!BF369="increased",3, "")))</f>
        <v/>
      </c>
      <c r="BG369" s="178"/>
      <c r="BH369" s="178"/>
      <c r="BI369" s="178"/>
      <c r="BJ369" s="178"/>
      <c r="BK369" s="178"/>
      <c r="BL369" s="178"/>
      <c r="BM369" s="178"/>
      <c r="BN369" s="178"/>
      <c r="BO369" s="178"/>
      <c r="BP369" s="178"/>
      <c r="BQ369" s="312" t="str">
        <f>IF('DATA - Follow-Up'!BQ369="Yes",1,IF('DATA - Follow-Up'!BQ369="No",2, ""))</f>
        <v/>
      </c>
      <c r="BR369" s="273"/>
      <c r="BS369" s="180"/>
      <c r="BT369" s="180"/>
    </row>
    <row r="370" spans="1:72" s="132" customFormat="1" ht="15" x14ac:dyDescent="0.3">
      <c r="A370" s="148"/>
      <c r="B370" s="149"/>
      <c r="C370" s="236" t="str">
        <f t="shared" si="5"/>
        <v/>
      </c>
      <c r="D370" s="178" t="str">
        <f>IF('DATA - Follow-Up'!D370="","",'DATA - Follow-Up'!D370)</f>
        <v/>
      </c>
      <c r="E370" s="178" t="str">
        <f>IF('DATA - Follow-Up'!E370="","",'DATA - Follow-Up'!E370)</f>
        <v/>
      </c>
      <c r="F370" s="178" t="str">
        <f>IF('DATA - Follow-Up'!F370="","",'DATA - Follow-Up'!F370)</f>
        <v/>
      </c>
      <c r="G370" s="178" t="str">
        <f>IF('DATA - Follow-Up'!G370="Yes",1,IF('DATA - Follow-Up'!G370="No",2,IF('DATA - Follow-Up'!G370="Not Sure",3, "")))</f>
        <v/>
      </c>
      <c r="H370" s="178" t="str">
        <f>IF('DATA - Follow-Up'!H370="","",INDEX(Codes,MATCH('DATA - Follow-Up'!H370,Modes,0)))</f>
        <v/>
      </c>
      <c r="I370" s="275"/>
      <c r="J370" s="178" t="str">
        <f>IF('DATA - Follow-Up'!J370="","",INDEX(Codes,MATCH('DATA - Follow-Up'!J370,Modes,0)))</f>
        <v/>
      </c>
      <c r="K370" s="178"/>
      <c r="L370" s="178" t="str">
        <f>IF('DATA - Follow-Up'!L370=0,"",IF('DATA - Follow-Up'!L370="","",'DATA - Follow-Up'!L370))</f>
        <v/>
      </c>
      <c r="M370" s="178" t="str">
        <f>IF('DATA - Follow-Up'!M370="Yes",1,IF('DATA - Follow-Up'!M370="No",2, ""))</f>
        <v/>
      </c>
      <c r="N370" s="178" t="str">
        <f>IF('DATA - Follow-Up'!N370="Yes",1,IF('DATA - Follow-Up'!N370="No",2,""))</f>
        <v/>
      </c>
      <c r="O370" s="178" t="str">
        <f>IF('DATA - Follow-Up'!O370="Relaxed",1,IF('DATA - Follow-Up'!O370="Rushed",2,IF('DATA - Follow-Up'!O370="Happy",3,IF('DATA - Follow-Up'!O370="Frustrated",4,IF('DATA - Follow-Up'!O370="Other (please specify)",5,IF('DATA - Follow-Up'!O370="Other",5,""))))))</f>
        <v/>
      </c>
      <c r="P370" s="178"/>
      <c r="Q370" s="178" t="str">
        <f>IF('DATA - Follow-Up'!Q370="","",'DATA - Follow-Up'!Q370)</f>
        <v/>
      </c>
      <c r="R370" s="178" t="str">
        <f>IF('DATA - Follow-Up'!R370="Boy",1,IF('DATA - Follow-Up'!R370="Girl",2, ""))</f>
        <v/>
      </c>
      <c r="S370" s="178" t="str">
        <f>IF('DATA - Follow-Up'!Q370="","", 'DATA - Follow-Up'!S370)</f>
        <v/>
      </c>
      <c r="T370" s="178" t="str">
        <f>IF('DATA - Follow-Up'!T370="Less than 0.5km",1,IF('DATA - Follow-Up'!T370="0.51 to 1.59km",2,IF('DATA - Follow-Up'!T370="1.6 to 3km",3,IF('DATA - Follow-Up'!T370="Over 3km",4,""))))</f>
        <v/>
      </c>
      <c r="U370" s="178" t="str">
        <f>IF('DATA - Follow-Up'!U370="STRONGLY AGREE",1,IF('DATA - Follow-Up'!U370="AGREE",2,IF('DATA - Follow-Up'!U370="DISAGREE",3,IF('DATA - Follow-Up'!U370="STRONGLY DISAGREE",4,""))))</f>
        <v/>
      </c>
      <c r="V370" s="178" t="str">
        <f>IF('DATA - Follow-Up'!V370="Yes",1,IF('DATA - Follow-Up'!V370="No",2,""))</f>
        <v/>
      </c>
      <c r="W370" s="178"/>
      <c r="X370" s="178"/>
      <c r="Y370" s="178"/>
      <c r="Z370" s="178"/>
      <c r="AA370" s="178"/>
      <c r="AB370" s="178"/>
      <c r="AC370" s="178"/>
      <c r="AD370" s="178"/>
      <c r="AE370" s="178"/>
      <c r="AF370" s="178"/>
      <c r="AG370" s="178"/>
      <c r="AH370" s="178"/>
      <c r="AI370" s="178"/>
      <c r="AJ370" s="178"/>
      <c r="AK370" s="178"/>
      <c r="AL370" s="178"/>
      <c r="AM370" s="178"/>
      <c r="AN370" s="178"/>
      <c r="AO370" s="178"/>
      <c r="AP370" s="178"/>
      <c r="AQ370" s="178"/>
      <c r="AR370" s="178" t="str">
        <f>IF('DATA - Follow-Up'!AR370="Relaxed",1,IF('DATA - Follow-Up'!AR370="Rushed",2,IF('DATA - Follow-Up'!AR370="Happy",3,IF('DATA - Follow-Up'!AR370="Tired",4,""))))</f>
        <v/>
      </c>
      <c r="AS370" s="178" t="str">
        <f>IF('DATA - Follow-Up'!AS370="Relaxed",1,IF('DATA - Follow-Up'!AS370="Rushed",2,IF('DATA - Follow-Up'!AS370="Happy",3,IF('DATA - Follow-Up'!AS370="Tired",4,""))))</f>
        <v/>
      </c>
      <c r="AT370" s="178" t="str">
        <f>IF('DATA - Follow-Up'!AT370="less driving",1,IF('DATA - Follow-Up'!AT370="less driving (e.g. more carpooling, walking, cycling, taking public transit, etc.)",1,IF('DATA - Follow-Up'!AT370="not changed",2,IF('DATA - Follow-Up'!AT370="no changed",2,IF('DATA - Follow-Up'!AT370="more driving",3, "")))))</f>
        <v/>
      </c>
      <c r="AU370" s="275"/>
      <c r="AV370" s="275"/>
      <c r="AW370" s="275"/>
      <c r="AX370" s="275"/>
      <c r="AY370" s="275"/>
      <c r="AZ370" s="178" t="str">
        <f>IF('DATA - Follow-Up'!AZ370="less driving",1,IF('DATA - Follow-Up'!AZ370="less driving (e.g. more carpooling, walking, cycling, taking public transit, etc.)",1,IF('DATA - Follow-Up'!AZ370="not changed",2,IF('DATA - Follow-Up'!AZ370="more driving",3,""))))</f>
        <v/>
      </c>
      <c r="BA370" s="178"/>
      <c r="BB370" s="178"/>
      <c r="BC370" s="178"/>
      <c r="BD370" s="178"/>
      <c r="BE370" s="178"/>
      <c r="BF370" s="178" t="str">
        <f>IF('DATA - Follow-Up'!BF370="decreased",1,IF('DATA - Follow-Up'!BF370="not changed",2,IF('DATA - Follow-Up'!BF370="increased",3, "")))</f>
        <v/>
      </c>
      <c r="BG370" s="178"/>
      <c r="BH370" s="178"/>
      <c r="BI370" s="178"/>
      <c r="BJ370" s="178"/>
      <c r="BK370" s="178"/>
      <c r="BL370" s="178"/>
      <c r="BM370" s="178"/>
      <c r="BN370" s="178"/>
      <c r="BO370" s="178"/>
      <c r="BP370" s="178"/>
      <c r="BQ370" s="312" t="str">
        <f>IF('DATA - Follow-Up'!BQ370="Yes",1,IF('DATA - Follow-Up'!BQ370="No",2, ""))</f>
        <v/>
      </c>
      <c r="BR370" s="273"/>
      <c r="BS370" s="180"/>
      <c r="BT370" s="180"/>
    </row>
    <row r="371" spans="1:72" s="132" customFormat="1" ht="15" x14ac:dyDescent="0.3">
      <c r="A371" s="148"/>
      <c r="B371" s="149"/>
      <c r="C371" s="236" t="str">
        <f t="shared" si="5"/>
        <v/>
      </c>
      <c r="D371" s="178" t="str">
        <f>IF('DATA - Follow-Up'!D371="","",'DATA - Follow-Up'!D371)</f>
        <v/>
      </c>
      <c r="E371" s="178" t="str">
        <f>IF('DATA - Follow-Up'!E371="","",'DATA - Follow-Up'!E371)</f>
        <v/>
      </c>
      <c r="F371" s="178" t="str">
        <f>IF('DATA - Follow-Up'!F371="","",'DATA - Follow-Up'!F371)</f>
        <v/>
      </c>
      <c r="G371" s="178" t="str">
        <f>IF('DATA - Follow-Up'!G371="Yes",1,IF('DATA - Follow-Up'!G371="No",2,IF('DATA - Follow-Up'!G371="Not Sure",3, "")))</f>
        <v/>
      </c>
      <c r="H371" s="178" t="str">
        <f>IF('DATA - Follow-Up'!H371="","",INDEX(Codes,MATCH('DATA - Follow-Up'!H371,Modes,0)))</f>
        <v/>
      </c>
      <c r="I371" s="275"/>
      <c r="J371" s="178" t="str">
        <f>IF('DATA - Follow-Up'!J371="","",INDEX(Codes,MATCH('DATA - Follow-Up'!J371,Modes,0)))</f>
        <v/>
      </c>
      <c r="K371" s="178"/>
      <c r="L371" s="178" t="str">
        <f>IF('DATA - Follow-Up'!L371=0,"",IF('DATA - Follow-Up'!L371="","",'DATA - Follow-Up'!L371))</f>
        <v/>
      </c>
      <c r="M371" s="178" t="str">
        <f>IF('DATA - Follow-Up'!M371="Yes",1,IF('DATA - Follow-Up'!M371="No",2, ""))</f>
        <v/>
      </c>
      <c r="N371" s="178" t="str">
        <f>IF('DATA - Follow-Up'!N371="Yes",1,IF('DATA - Follow-Up'!N371="No",2,""))</f>
        <v/>
      </c>
      <c r="O371" s="178" t="str">
        <f>IF('DATA - Follow-Up'!O371="Relaxed",1,IF('DATA - Follow-Up'!O371="Rushed",2,IF('DATA - Follow-Up'!O371="Happy",3,IF('DATA - Follow-Up'!O371="Frustrated",4,IF('DATA - Follow-Up'!O371="Other (please specify)",5,IF('DATA - Follow-Up'!O371="Other",5,""))))))</f>
        <v/>
      </c>
      <c r="P371" s="178"/>
      <c r="Q371" s="178" t="str">
        <f>IF('DATA - Follow-Up'!Q371="","",'DATA - Follow-Up'!Q371)</f>
        <v/>
      </c>
      <c r="R371" s="178" t="str">
        <f>IF('DATA - Follow-Up'!R371="Boy",1,IF('DATA - Follow-Up'!R371="Girl",2, ""))</f>
        <v/>
      </c>
      <c r="S371" s="178" t="str">
        <f>IF('DATA - Follow-Up'!Q371="","", 'DATA - Follow-Up'!S371)</f>
        <v/>
      </c>
      <c r="T371" s="178" t="str">
        <f>IF('DATA - Follow-Up'!T371="Less than 0.5km",1,IF('DATA - Follow-Up'!T371="0.51 to 1.59km",2,IF('DATA - Follow-Up'!T371="1.6 to 3km",3,IF('DATA - Follow-Up'!T371="Over 3km",4,""))))</f>
        <v/>
      </c>
      <c r="U371" s="178" t="str">
        <f>IF('DATA - Follow-Up'!U371="STRONGLY AGREE",1,IF('DATA - Follow-Up'!U371="AGREE",2,IF('DATA - Follow-Up'!U371="DISAGREE",3,IF('DATA - Follow-Up'!U371="STRONGLY DISAGREE",4,""))))</f>
        <v/>
      </c>
      <c r="V371" s="178" t="str">
        <f>IF('DATA - Follow-Up'!V371="Yes",1,IF('DATA - Follow-Up'!V371="No",2,""))</f>
        <v/>
      </c>
      <c r="W371" s="178"/>
      <c r="X371" s="178"/>
      <c r="Y371" s="178"/>
      <c r="Z371" s="178"/>
      <c r="AA371" s="178"/>
      <c r="AB371" s="178"/>
      <c r="AC371" s="178"/>
      <c r="AD371" s="178"/>
      <c r="AE371" s="178"/>
      <c r="AF371" s="178"/>
      <c r="AG371" s="178"/>
      <c r="AH371" s="178"/>
      <c r="AI371" s="178"/>
      <c r="AJ371" s="178"/>
      <c r="AK371" s="178"/>
      <c r="AL371" s="178"/>
      <c r="AM371" s="178"/>
      <c r="AN371" s="178"/>
      <c r="AO371" s="178"/>
      <c r="AP371" s="178"/>
      <c r="AQ371" s="178"/>
      <c r="AR371" s="178" t="str">
        <f>IF('DATA - Follow-Up'!AR371="Relaxed",1,IF('DATA - Follow-Up'!AR371="Rushed",2,IF('DATA - Follow-Up'!AR371="Happy",3,IF('DATA - Follow-Up'!AR371="Tired",4,""))))</f>
        <v/>
      </c>
      <c r="AS371" s="178" t="str">
        <f>IF('DATA - Follow-Up'!AS371="Relaxed",1,IF('DATA - Follow-Up'!AS371="Rushed",2,IF('DATA - Follow-Up'!AS371="Happy",3,IF('DATA - Follow-Up'!AS371="Tired",4,""))))</f>
        <v/>
      </c>
      <c r="AT371" s="178" t="str">
        <f>IF('DATA - Follow-Up'!AT371="less driving",1,IF('DATA - Follow-Up'!AT371="less driving (e.g. more carpooling, walking, cycling, taking public transit, etc.)",1,IF('DATA - Follow-Up'!AT371="not changed",2,IF('DATA - Follow-Up'!AT371="no changed",2,IF('DATA - Follow-Up'!AT371="more driving",3, "")))))</f>
        <v/>
      </c>
      <c r="AU371" s="275"/>
      <c r="AV371" s="275"/>
      <c r="AW371" s="275"/>
      <c r="AX371" s="275"/>
      <c r="AY371" s="275"/>
      <c r="AZ371" s="178" t="str">
        <f>IF('DATA - Follow-Up'!AZ371="less driving",1,IF('DATA - Follow-Up'!AZ371="less driving (e.g. more carpooling, walking, cycling, taking public transit, etc.)",1,IF('DATA - Follow-Up'!AZ371="not changed",2,IF('DATA - Follow-Up'!AZ371="more driving",3,""))))</f>
        <v/>
      </c>
      <c r="BA371" s="178"/>
      <c r="BB371" s="178"/>
      <c r="BC371" s="178"/>
      <c r="BD371" s="178"/>
      <c r="BE371" s="178"/>
      <c r="BF371" s="178" t="str">
        <f>IF('DATA - Follow-Up'!BF371="decreased",1,IF('DATA - Follow-Up'!BF371="not changed",2,IF('DATA - Follow-Up'!BF371="increased",3, "")))</f>
        <v/>
      </c>
      <c r="BG371" s="178"/>
      <c r="BH371" s="178"/>
      <c r="BI371" s="178"/>
      <c r="BJ371" s="178"/>
      <c r="BK371" s="178"/>
      <c r="BL371" s="178"/>
      <c r="BM371" s="178"/>
      <c r="BN371" s="178"/>
      <c r="BO371" s="178"/>
      <c r="BP371" s="178"/>
      <c r="BQ371" s="312" t="str">
        <f>IF('DATA - Follow-Up'!BQ371="Yes",1,IF('DATA - Follow-Up'!BQ371="No",2, ""))</f>
        <v/>
      </c>
      <c r="BR371" s="273"/>
      <c r="BS371" s="180"/>
      <c r="BT371" s="180"/>
    </row>
    <row r="372" spans="1:72" s="132" customFormat="1" ht="15" x14ac:dyDescent="0.3">
      <c r="A372" s="148"/>
      <c r="B372" s="149"/>
      <c r="C372" s="236" t="str">
        <f t="shared" si="5"/>
        <v/>
      </c>
      <c r="D372" s="178" t="str">
        <f>IF('DATA - Follow-Up'!D372="","",'DATA - Follow-Up'!D372)</f>
        <v/>
      </c>
      <c r="E372" s="178" t="str">
        <f>IF('DATA - Follow-Up'!E372="","",'DATA - Follow-Up'!E372)</f>
        <v/>
      </c>
      <c r="F372" s="178" t="str">
        <f>IF('DATA - Follow-Up'!F372="","",'DATA - Follow-Up'!F372)</f>
        <v/>
      </c>
      <c r="G372" s="178" t="str">
        <f>IF('DATA - Follow-Up'!G372="Yes",1,IF('DATA - Follow-Up'!G372="No",2,IF('DATA - Follow-Up'!G372="Not Sure",3, "")))</f>
        <v/>
      </c>
      <c r="H372" s="178" t="str">
        <f>IF('DATA - Follow-Up'!H372="","",INDEX(Codes,MATCH('DATA - Follow-Up'!H372,Modes,0)))</f>
        <v/>
      </c>
      <c r="I372" s="275"/>
      <c r="J372" s="178" t="str">
        <f>IF('DATA - Follow-Up'!J372="","",INDEX(Codes,MATCH('DATA - Follow-Up'!J372,Modes,0)))</f>
        <v/>
      </c>
      <c r="K372" s="178"/>
      <c r="L372" s="178" t="str">
        <f>IF('DATA - Follow-Up'!L372=0,"",IF('DATA - Follow-Up'!L372="","",'DATA - Follow-Up'!L372))</f>
        <v/>
      </c>
      <c r="M372" s="178" t="str">
        <f>IF('DATA - Follow-Up'!M372="Yes",1,IF('DATA - Follow-Up'!M372="No",2, ""))</f>
        <v/>
      </c>
      <c r="N372" s="178" t="str">
        <f>IF('DATA - Follow-Up'!N372="Yes",1,IF('DATA - Follow-Up'!N372="No",2,""))</f>
        <v/>
      </c>
      <c r="O372" s="178" t="str">
        <f>IF('DATA - Follow-Up'!O372="Relaxed",1,IF('DATA - Follow-Up'!O372="Rushed",2,IF('DATA - Follow-Up'!O372="Happy",3,IF('DATA - Follow-Up'!O372="Frustrated",4,IF('DATA - Follow-Up'!O372="Other (please specify)",5,IF('DATA - Follow-Up'!O372="Other",5,""))))))</f>
        <v/>
      </c>
      <c r="P372" s="178"/>
      <c r="Q372" s="178" t="str">
        <f>IF('DATA - Follow-Up'!Q372="","",'DATA - Follow-Up'!Q372)</f>
        <v/>
      </c>
      <c r="R372" s="178" t="str">
        <f>IF('DATA - Follow-Up'!R372="Boy",1,IF('DATA - Follow-Up'!R372="Girl",2, ""))</f>
        <v/>
      </c>
      <c r="S372" s="178" t="str">
        <f>IF('DATA - Follow-Up'!Q372="","", 'DATA - Follow-Up'!S372)</f>
        <v/>
      </c>
      <c r="T372" s="178" t="str">
        <f>IF('DATA - Follow-Up'!T372="Less than 0.5km",1,IF('DATA - Follow-Up'!T372="0.51 to 1.59km",2,IF('DATA - Follow-Up'!T372="1.6 to 3km",3,IF('DATA - Follow-Up'!T372="Over 3km",4,""))))</f>
        <v/>
      </c>
      <c r="U372" s="178" t="str">
        <f>IF('DATA - Follow-Up'!U372="STRONGLY AGREE",1,IF('DATA - Follow-Up'!U372="AGREE",2,IF('DATA - Follow-Up'!U372="DISAGREE",3,IF('DATA - Follow-Up'!U372="STRONGLY DISAGREE",4,""))))</f>
        <v/>
      </c>
      <c r="V372" s="178" t="str">
        <f>IF('DATA - Follow-Up'!V372="Yes",1,IF('DATA - Follow-Up'!V372="No",2,""))</f>
        <v/>
      </c>
      <c r="W372" s="178"/>
      <c r="X372" s="178"/>
      <c r="Y372" s="178"/>
      <c r="Z372" s="178"/>
      <c r="AA372" s="178"/>
      <c r="AB372" s="178"/>
      <c r="AC372" s="178"/>
      <c r="AD372" s="178"/>
      <c r="AE372" s="178"/>
      <c r="AF372" s="178"/>
      <c r="AG372" s="178"/>
      <c r="AH372" s="178"/>
      <c r="AI372" s="178"/>
      <c r="AJ372" s="178"/>
      <c r="AK372" s="178"/>
      <c r="AL372" s="178"/>
      <c r="AM372" s="178"/>
      <c r="AN372" s="178"/>
      <c r="AO372" s="178"/>
      <c r="AP372" s="178"/>
      <c r="AQ372" s="178"/>
      <c r="AR372" s="178" t="str">
        <f>IF('DATA - Follow-Up'!AR372="Relaxed",1,IF('DATA - Follow-Up'!AR372="Rushed",2,IF('DATA - Follow-Up'!AR372="Happy",3,IF('DATA - Follow-Up'!AR372="Tired",4,""))))</f>
        <v/>
      </c>
      <c r="AS372" s="178" t="str">
        <f>IF('DATA - Follow-Up'!AS372="Relaxed",1,IF('DATA - Follow-Up'!AS372="Rushed",2,IF('DATA - Follow-Up'!AS372="Happy",3,IF('DATA - Follow-Up'!AS372="Tired",4,""))))</f>
        <v/>
      </c>
      <c r="AT372" s="178" t="str">
        <f>IF('DATA - Follow-Up'!AT372="less driving",1,IF('DATA - Follow-Up'!AT372="less driving (e.g. more carpooling, walking, cycling, taking public transit, etc.)",1,IF('DATA - Follow-Up'!AT372="not changed",2,IF('DATA - Follow-Up'!AT372="no changed",2,IF('DATA - Follow-Up'!AT372="more driving",3, "")))))</f>
        <v/>
      </c>
      <c r="AU372" s="275"/>
      <c r="AV372" s="275"/>
      <c r="AW372" s="275"/>
      <c r="AX372" s="275"/>
      <c r="AY372" s="275"/>
      <c r="AZ372" s="178" t="str">
        <f>IF('DATA - Follow-Up'!AZ372="less driving",1,IF('DATA - Follow-Up'!AZ372="less driving (e.g. more carpooling, walking, cycling, taking public transit, etc.)",1,IF('DATA - Follow-Up'!AZ372="not changed",2,IF('DATA - Follow-Up'!AZ372="more driving",3,""))))</f>
        <v/>
      </c>
      <c r="BA372" s="178"/>
      <c r="BB372" s="178"/>
      <c r="BC372" s="178"/>
      <c r="BD372" s="178"/>
      <c r="BE372" s="178"/>
      <c r="BF372" s="178" t="str">
        <f>IF('DATA - Follow-Up'!BF372="decreased",1,IF('DATA - Follow-Up'!BF372="not changed",2,IF('DATA - Follow-Up'!BF372="increased",3, "")))</f>
        <v/>
      </c>
      <c r="BG372" s="178"/>
      <c r="BH372" s="178"/>
      <c r="BI372" s="178"/>
      <c r="BJ372" s="178"/>
      <c r="BK372" s="178"/>
      <c r="BL372" s="178"/>
      <c r="BM372" s="178"/>
      <c r="BN372" s="178"/>
      <c r="BO372" s="178"/>
      <c r="BP372" s="178"/>
      <c r="BQ372" s="312" t="str">
        <f>IF('DATA - Follow-Up'!BQ372="Yes",1,IF('DATA - Follow-Up'!BQ372="No",2, ""))</f>
        <v/>
      </c>
      <c r="BR372" s="273"/>
      <c r="BS372" s="180"/>
      <c r="BT372" s="180"/>
    </row>
    <row r="373" spans="1:72" s="132" customFormat="1" ht="15" x14ac:dyDescent="0.3">
      <c r="A373" s="148"/>
      <c r="B373" s="149"/>
      <c r="C373" s="236" t="str">
        <f t="shared" si="5"/>
        <v/>
      </c>
      <c r="D373" s="178" t="str">
        <f>IF('DATA - Follow-Up'!D373="","",'DATA - Follow-Up'!D373)</f>
        <v/>
      </c>
      <c r="E373" s="178" t="str">
        <f>IF('DATA - Follow-Up'!E373="","",'DATA - Follow-Up'!E373)</f>
        <v/>
      </c>
      <c r="F373" s="178" t="str">
        <f>IF('DATA - Follow-Up'!F373="","",'DATA - Follow-Up'!F373)</f>
        <v/>
      </c>
      <c r="G373" s="178" t="str">
        <f>IF('DATA - Follow-Up'!G373="Yes",1,IF('DATA - Follow-Up'!G373="No",2,IF('DATA - Follow-Up'!G373="Not Sure",3, "")))</f>
        <v/>
      </c>
      <c r="H373" s="178" t="str">
        <f>IF('DATA - Follow-Up'!H373="","",INDEX(Codes,MATCH('DATA - Follow-Up'!H373,Modes,0)))</f>
        <v/>
      </c>
      <c r="I373" s="275"/>
      <c r="J373" s="178" t="str">
        <f>IF('DATA - Follow-Up'!J373="","",INDEX(Codes,MATCH('DATA - Follow-Up'!J373,Modes,0)))</f>
        <v/>
      </c>
      <c r="K373" s="178"/>
      <c r="L373" s="178" t="str">
        <f>IF('DATA - Follow-Up'!L373=0,"",IF('DATA - Follow-Up'!L373="","",'DATA - Follow-Up'!L373))</f>
        <v/>
      </c>
      <c r="M373" s="178" t="str">
        <f>IF('DATA - Follow-Up'!M373="Yes",1,IF('DATA - Follow-Up'!M373="No",2, ""))</f>
        <v/>
      </c>
      <c r="N373" s="178" t="str">
        <f>IF('DATA - Follow-Up'!N373="Yes",1,IF('DATA - Follow-Up'!N373="No",2,""))</f>
        <v/>
      </c>
      <c r="O373" s="178" t="str">
        <f>IF('DATA - Follow-Up'!O373="Relaxed",1,IF('DATA - Follow-Up'!O373="Rushed",2,IF('DATA - Follow-Up'!O373="Happy",3,IF('DATA - Follow-Up'!O373="Frustrated",4,IF('DATA - Follow-Up'!O373="Other (please specify)",5,IF('DATA - Follow-Up'!O373="Other",5,""))))))</f>
        <v/>
      </c>
      <c r="P373" s="178"/>
      <c r="Q373" s="178" t="str">
        <f>IF('DATA - Follow-Up'!Q373="","",'DATA - Follow-Up'!Q373)</f>
        <v/>
      </c>
      <c r="R373" s="178" t="str">
        <f>IF('DATA - Follow-Up'!R373="Boy",1,IF('DATA - Follow-Up'!R373="Girl",2, ""))</f>
        <v/>
      </c>
      <c r="S373" s="178" t="str">
        <f>IF('DATA - Follow-Up'!Q373="","", 'DATA - Follow-Up'!S373)</f>
        <v/>
      </c>
      <c r="T373" s="178" t="str">
        <f>IF('DATA - Follow-Up'!T373="Less than 0.5km",1,IF('DATA - Follow-Up'!T373="0.51 to 1.59km",2,IF('DATA - Follow-Up'!T373="1.6 to 3km",3,IF('DATA - Follow-Up'!T373="Over 3km",4,""))))</f>
        <v/>
      </c>
      <c r="U373" s="178" t="str">
        <f>IF('DATA - Follow-Up'!U373="STRONGLY AGREE",1,IF('DATA - Follow-Up'!U373="AGREE",2,IF('DATA - Follow-Up'!U373="DISAGREE",3,IF('DATA - Follow-Up'!U373="STRONGLY DISAGREE",4,""))))</f>
        <v/>
      </c>
      <c r="V373" s="178" t="str">
        <f>IF('DATA - Follow-Up'!V373="Yes",1,IF('DATA - Follow-Up'!V373="No",2,""))</f>
        <v/>
      </c>
      <c r="W373" s="178"/>
      <c r="X373" s="178"/>
      <c r="Y373" s="178"/>
      <c r="Z373" s="178"/>
      <c r="AA373" s="178"/>
      <c r="AB373" s="178"/>
      <c r="AC373" s="178"/>
      <c r="AD373" s="178"/>
      <c r="AE373" s="178"/>
      <c r="AF373" s="178"/>
      <c r="AG373" s="178"/>
      <c r="AH373" s="178"/>
      <c r="AI373" s="178"/>
      <c r="AJ373" s="178"/>
      <c r="AK373" s="178"/>
      <c r="AL373" s="178"/>
      <c r="AM373" s="178"/>
      <c r="AN373" s="178"/>
      <c r="AO373" s="178"/>
      <c r="AP373" s="178"/>
      <c r="AQ373" s="178"/>
      <c r="AR373" s="178" t="str">
        <f>IF('DATA - Follow-Up'!AR373="Relaxed",1,IF('DATA - Follow-Up'!AR373="Rushed",2,IF('DATA - Follow-Up'!AR373="Happy",3,IF('DATA - Follow-Up'!AR373="Tired",4,""))))</f>
        <v/>
      </c>
      <c r="AS373" s="178" t="str">
        <f>IF('DATA - Follow-Up'!AS373="Relaxed",1,IF('DATA - Follow-Up'!AS373="Rushed",2,IF('DATA - Follow-Up'!AS373="Happy",3,IF('DATA - Follow-Up'!AS373="Tired",4,""))))</f>
        <v/>
      </c>
      <c r="AT373" s="178" t="str">
        <f>IF('DATA - Follow-Up'!AT373="less driving",1,IF('DATA - Follow-Up'!AT373="less driving (e.g. more carpooling, walking, cycling, taking public transit, etc.)",1,IF('DATA - Follow-Up'!AT373="not changed",2,IF('DATA - Follow-Up'!AT373="no changed",2,IF('DATA - Follow-Up'!AT373="more driving",3, "")))))</f>
        <v/>
      </c>
      <c r="AU373" s="275"/>
      <c r="AV373" s="275"/>
      <c r="AW373" s="275"/>
      <c r="AX373" s="275"/>
      <c r="AY373" s="275"/>
      <c r="AZ373" s="178" t="str">
        <f>IF('DATA - Follow-Up'!AZ373="less driving",1,IF('DATA - Follow-Up'!AZ373="less driving (e.g. more carpooling, walking, cycling, taking public transit, etc.)",1,IF('DATA - Follow-Up'!AZ373="not changed",2,IF('DATA - Follow-Up'!AZ373="more driving",3,""))))</f>
        <v/>
      </c>
      <c r="BA373" s="178"/>
      <c r="BB373" s="178"/>
      <c r="BC373" s="178"/>
      <c r="BD373" s="178"/>
      <c r="BE373" s="178"/>
      <c r="BF373" s="178" t="str">
        <f>IF('DATA - Follow-Up'!BF373="decreased",1,IF('DATA - Follow-Up'!BF373="not changed",2,IF('DATA - Follow-Up'!BF373="increased",3, "")))</f>
        <v/>
      </c>
      <c r="BG373" s="178"/>
      <c r="BH373" s="178"/>
      <c r="BI373" s="178"/>
      <c r="BJ373" s="178"/>
      <c r="BK373" s="178"/>
      <c r="BL373" s="178"/>
      <c r="BM373" s="178"/>
      <c r="BN373" s="178"/>
      <c r="BO373" s="178"/>
      <c r="BP373" s="178"/>
      <c r="BQ373" s="312" t="str">
        <f>IF('DATA - Follow-Up'!BQ373="Yes",1,IF('DATA - Follow-Up'!BQ373="No",2, ""))</f>
        <v/>
      </c>
      <c r="BR373" s="273"/>
      <c r="BS373" s="180"/>
      <c r="BT373" s="180"/>
    </row>
    <row r="374" spans="1:72" s="132" customFormat="1" ht="15" x14ac:dyDescent="0.3">
      <c r="A374" s="148"/>
      <c r="B374" s="149"/>
      <c r="C374" s="236" t="str">
        <f t="shared" si="5"/>
        <v/>
      </c>
      <c r="D374" s="178" t="str">
        <f>IF('DATA - Follow-Up'!D374="","",'DATA - Follow-Up'!D374)</f>
        <v/>
      </c>
      <c r="E374" s="178" t="str">
        <f>IF('DATA - Follow-Up'!E374="","",'DATA - Follow-Up'!E374)</f>
        <v/>
      </c>
      <c r="F374" s="178" t="str">
        <f>IF('DATA - Follow-Up'!F374="","",'DATA - Follow-Up'!F374)</f>
        <v/>
      </c>
      <c r="G374" s="178" t="str">
        <f>IF('DATA - Follow-Up'!G374="Yes",1,IF('DATA - Follow-Up'!G374="No",2,IF('DATA - Follow-Up'!G374="Not Sure",3, "")))</f>
        <v/>
      </c>
      <c r="H374" s="178" t="str">
        <f>IF('DATA - Follow-Up'!H374="","",INDEX(Codes,MATCH('DATA - Follow-Up'!H374,Modes,0)))</f>
        <v/>
      </c>
      <c r="I374" s="275"/>
      <c r="J374" s="178" t="str">
        <f>IF('DATA - Follow-Up'!J374="","",INDEX(Codes,MATCH('DATA - Follow-Up'!J374,Modes,0)))</f>
        <v/>
      </c>
      <c r="K374" s="178"/>
      <c r="L374" s="178" t="str">
        <f>IF('DATA - Follow-Up'!L374=0,"",IF('DATA - Follow-Up'!L374="","",'DATA - Follow-Up'!L374))</f>
        <v/>
      </c>
      <c r="M374" s="178" t="str">
        <f>IF('DATA - Follow-Up'!M374="Yes",1,IF('DATA - Follow-Up'!M374="No",2, ""))</f>
        <v/>
      </c>
      <c r="N374" s="178" t="str">
        <f>IF('DATA - Follow-Up'!N374="Yes",1,IF('DATA - Follow-Up'!N374="No",2,""))</f>
        <v/>
      </c>
      <c r="O374" s="178" t="str">
        <f>IF('DATA - Follow-Up'!O374="Relaxed",1,IF('DATA - Follow-Up'!O374="Rushed",2,IF('DATA - Follow-Up'!O374="Happy",3,IF('DATA - Follow-Up'!O374="Frustrated",4,IF('DATA - Follow-Up'!O374="Other (please specify)",5,IF('DATA - Follow-Up'!O374="Other",5,""))))))</f>
        <v/>
      </c>
      <c r="P374" s="178"/>
      <c r="Q374" s="178" t="str">
        <f>IF('DATA - Follow-Up'!Q374="","",'DATA - Follow-Up'!Q374)</f>
        <v/>
      </c>
      <c r="R374" s="178" t="str">
        <f>IF('DATA - Follow-Up'!R374="Boy",1,IF('DATA - Follow-Up'!R374="Girl",2, ""))</f>
        <v/>
      </c>
      <c r="S374" s="178" t="str">
        <f>IF('DATA - Follow-Up'!Q374="","", 'DATA - Follow-Up'!S374)</f>
        <v/>
      </c>
      <c r="T374" s="178" t="str">
        <f>IF('DATA - Follow-Up'!T374="Less than 0.5km",1,IF('DATA - Follow-Up'!T374="0.51 to 1.59km",2,IF('DATA - Follow-Up'!T374="1.6 to 3km",3,IF('DATA - Follow-Up'!T374="Over 3km",4,""))))</f>
        <v/>
      </c>
      <c r="U374" s="178" t="str">
        <f>IF('DATA - Follow-Up'!U374="STRONGLY AGREE",1,IF('DATA - Follow-Up'!U374="AGREE",2,IF('DATA - Follow-Up'!U374="DISAGREE",3,IF('DATA - Follow-Up'!U374="STRONGLY DISAGREE",4,""))))</f>
        <v/>
      </c>
      <c r="V374" s="178" t="str">
        <f>IF('DATA - Follow-Up'!V374="Yes",1,IF('DATA - Follow-Up'!V374="No",2,""))</f>
        <v/>
      </c>
      <c r="W374" s="178"/>
      <c r="X374" s="178"/>
      <c r="Y374" s="178"/>
      <c r="Z374" s="178"/>
      <c r="AA374" s="178"/>
      <c r="AB374" s="178"/>
      <c r="AC374" s="178"/>
      <c r="AD374" s="178"/>
      <c r="AE374" s="178"/>
      <c r="AF374" s="178"/>
      <c r="AG374" s="178"/>
      <c r="AH374" s="178"/>
      <c r="AI374" s="178"/>
      <c r="AJ374" s="178"/>
      <c r="AK374" s="178"/>
      <c r="AL374" s="178"/>
      <c r="AM374" s="178"/>
      <c r="AN374" s="178"/>
      <c r="AO374" s="178"/>
      <c r="AP374" s="178"/>
      <c r="AQ374" s="178"/>
      <c r="AR374" s="178" t="str">
        <f>IF('DATA - Follow-Up'!AR374="Relaxed",1,IF('DATA - Follow-Up'!AR374="Rushed",2,IF('DATA - Follow-Up'!AR374="Happy",3,IF('DATA - Follow-Up'!AR374="Tired",4,""))))</f>
        <v/>
      </c>
      <c r="AS374" s="178" t="str">
        <f>IF('DATA - Follow-Up'!AS374="Relaxed",1,IF('DATA - Follow-Up'!AS374="Rushed",2,IF('DATA - Follow-Up'!AS374="Happy",3,IF('DATA - Follow-Up'!AS374="Tired",4,""))))</f>
        <v/>
      </c>
      <c r="AT374" s="178" t="str">
        <f>IF('DATA - Follow-Up'!AT374="less driving",1,IF('DATA - Follow-Up'!AT374="less driving (e.g. more carpooling, walking, cycling, taking public transit, etc.)",1,IF('DATA - Follow-Up'!AT374="not changed",2,IF('DATA - Follow-Up'!AT374="no changed",2,IF('DATA - Follow-Up'!AT374="more driving",3, "")))))</f>
        <v/>
      </c>
      <c r="AU374" s="275"/>
      <c r="AV374" s="275"/>
      <c r="AW374" s="275"/>
      <c r="AX374" s="275"/>
      <c r="AY374" s="275"/>
      <c r="AZ374" s="178" t="str">
        <f>IF('DATA - Follow-Up'!AZ374="less driving",1,IF('DATA - Follow-Up'!AZ374="less driving (e.g. more carpooling, walking, cycling, taking public transit, etc.)",1,IF('DATA - Follow-Up'!AZ374="not changed",2,IF('DATA - Follow-Up'!AZ374="more driving",3,""))))</f>
        <v/>
      </c>
      <c r="BA374" s="178"/>
      <c r="BB374" s="178"/>
      <c r="BC374" s="178"/>
      <c r="BD374" s="178"/>
      <c r="BE374" s="178"/>
      <c r="BF374" s="178" t="str">
        <f>IF('DATA - Follow-Up'!BF374="decreased",1,IF('DATA - Follow-Up'!BF374="not changed",2,IF('DATA - Follow-Up'!BF374="increased",3, "")))</f>
        <v/>
      </c>
      <c r="BG374" s="178"/>
      <c r="BH374" s="178"/>
      <c r="BI374" s="178"/>
      <c r="BJ374" s="178"/>
      <c r="BK374" s="178"/>
      <c r="BL374" s="178"/>
      <c r="BM374" s="178"/>
      <c r="BN374" s="178"/>
      <c r="BO374" s="178"/>
      <c r="BP374" s="178"/>
      <c r="BQ374" s="312" t="str">
        <f>IF('DATA - Follow-Up'!BQ374="Yes",1,IF('DATA - Follow-Up'!BQ374="No",2, ""))</f>
        <v/>
      </c>
      <c r="BR374" s="273"/>
      <c r="BS374" s="180"/>
      <c r="BT374" s="180"/>
    </row>
    <row r="375" spans="1:72" s="132" customFormat="1" ht="15" x14ac:dyDescent="0.3">
      <c r="A375" s="148"/>
      <c r="B375" s="149"/>
      <c r="C375" s="236" t="str">
        <f t="shared" si="5"/>
        <v/>
      </c>
      <c r="D375" s="178" t="str">
        <f>IF('DATA - Follow-Up'!D375="","",'DATA - Follow-Up'!D375)</f>
        <v/>
      </c>
      <c r="E375" s="178" t="str">
        <f>IF('DATA - Follow-Up'!E375="","",'DATA - Follow-Up'!E375)</f>
        <v/>
      </c>
      <c r="F375" s="178" t="str">
        <f>IF('DATA - Follow-Up'!F375="","",'DATA - Follow-Up'!F375)</f>
        <v/>
      </c>
      <c r="G375" s="178" t="str">
        <f>IF('DATA - Follow-Up'!G375="Yes",1,IF('DATA - Follow-Up'!G375="No",2,IF('DATA - Follow-Up'!G375="Not Sure",3, "")))</f>
        <v/>
      </c>
      <c r="H375" s="178" t="str">
        <f>IF('DATA - Follow-Up'!H375="","",INDEX(Codes,MATCH('DATA - Follow-Up'!H375,Modes,0)))</f>
        <v/>
      </c>
      <c r="I375" s="275"/>
      <c r="J375" s="178" t="str">
        <f>IF('DATA - Follow-Up'!J375="","",INDEX(Codes,MATCH('DATA - Follow-Up'!J375,Modes,0)))</f>
        <v/>
      </c>
      <c r="K375" s="178"/>
      <c r="L375" s="178" t="str">
        <f>IF('DATA - Follow-Up'!L375=0,"",IF('DATA - Follow-Up'!L375="","",'DATA - Follow-Up'!L375))</f>
        <v/>
      </c>
      <c r="M375" s="178" t="str">
        <f>IF('DATA - Follow-Up'!M375="Yes",1,IF('DATA - Follow-Up'!M375="No",2, ""))</f>
        <v/>
      </c>
      <c r="N375" s="178" t="str">
        <f>IF('DATA - Follow-Up'!N375="Yes",1,IF('DATA - Follow-Up'!N375="No",2,""))</f>
        <v/>
      </c>
      <c r="O375" s="178" t="str">
        <f>IF('DATA - Follow-Up'!O375="Relaxed",1,IF('DATA - Follow-Up'!O375="Rushed",2,IF('DATA - Follow-Up'!O375="Happy",3,IF('DATA - Follow-Up'!O375="Frustrated",4,IF('DATA - Follow-Up'!O375="Other (please specify)",5,IF('DATA - Follow-Up'!O375="Other",5,""))))))</f>
        <v/>
      </c>
      <c r="P375" s="178"/>
      <c r="Q375" s="178" t="str">
        <f>IF('DATA - Follow-Up'!Q375="","",'DATA - Follow-Up'!Q375)</f>
        <v/>
      </c>
      <c r="R375" s="178" t="str">
        <f>IF('DATA - Follow-Up'!R375="Boy",1,IF('DATA - Follow-Up'!R375="Girl",2, ""))</f>
        <v/>
      </c>
      <c r="S375" s="178" t="str">
        <f>IF('DATA - Follow-Up'!Q375="","", 'DATA - Follow-Up'!S375)</f>
        <v/>
      </c>
      <c r="T375" s="178" t="str">
        <f>IF('DATA - Follow-Up'!T375="Less than 0.5km",1,IF('DATA - Follow-Up'!T375="0.51 to 1.59km",2,IF('DATA - Follow-Up'!T375="1.6 to 3km",3,IF('DATA - Follow-Up'!T375="Over 3km",4,""))))</f>
        <v/>
      </c>
      <c r="U375" s="178" t="str">
        <f>IF('DATA - Follow-Up'!U375="STRONGLY AGREE",1,IF('DATA - Follow-Up'!U375="AGREE",2,IF('DATA - Follow-Up'!U375="DISAGREE",3,IF('DATA - Follow-Up'!U375="STRONGLY DISAGREE",4,""))))</f>
        <v/>
      </c>
      <c r="V375" s="178" t="str">
        <f>IF('DATA - Follow-Up'!V375="Yes",1,IF('DATA - Follow-Up'!V375="No",2,""))</f>
        <v/>
      </c>
      <c r="W375" s="178"/>
      <c r="X375" s="178"/>
      <c r="Y375" s="178"/>
      <c r="Z375" s="178"/>
      <c r="AA375" s="178"/>
      <c r="AB375" s="178"/>
      <c r="AC375" s="178"/>
      <c r="AD375" s="178"/>
      <c r="AE375" s="178"/>
      <c r="AF375" s="178"/>
      <c r="AG375" s="178"/>
      <c r="AH375" s="178"/>
      <c r="AI375" s="178"/>
      <c r="AJ375" s="178"/>
      <c r="AK375" s="178"/>
      <c r="AL375" s="178"/>
      <c r="AM375" s="178"/>
      <c r="AN375" s="178"/>
      <c r="AO375" s="178"/>
      <c r="AP375" s="178"/>
      <c r="AQ375" s="178"/>
      <c r="AR375" s="178" t="str">
        <f>IF('DATA - Follow-Up'!AR375="Relaxed",1,IF('DATA - Follow-Up'!AR375="Rushed",2,IF('DATA - Follow-Up'!AR375="Happy",3,IF('DATA - Follow-Up'!AR375="Tired",4,""))))</f>
        <v/>
      </c>
      <c r="AS375" s="178" t="str">
        <f>IF('DATA - Follow-Up'!AS375="Relaxed",1,IF('DATA - Follow-Up'!AS375="Rushed",2,IF('DATA - Follow-Up'!AS375="Happy",3,IF('DATA - Follow-Up'!AS375="Tired",4,""))))</f>
        <v/>
      </c>
      <c r="AT375" s="178" t="str">
        <f>IF('DATA - Follow-Up'!AT375="less driving",1,IF('DATA - Follow-Up'!AT375="less driving (e.g. more carpooling, walking, cycling, taking public transit, etc.)",1,IF('DATA - Follow-Up'!AT375="not changed",2,IF('DATA - Follow-Up'!AT375="no changed",2,IF('DATA - Follow-Up'!AT375="more driving",3, "")))))</f>
        <v/>
      </c>
      <c r="AU375" s="275"/>
      <c r="AV375" s="275"/>
      <c r="AW375" s="275"/>
      <c r="AX375" s="275"/>
      <c r="AY375" s="275"/>
      <c r="AZ375" s="178" t="str">
        <f>IF('DATA - Follow-Up'!AZ375="less driving",1,IF('DATA - Follow-Up'!AZ375="less driving (e.g. more carpooling, walking, cycling, taking public transit, etc.)",1,IF('DATA - Follow-Up'!AZ375="not changed",2,IF('DATA - Follow-Up'!AZ375="more driving",3,""))))</f>
        <v/>
      </c>
      <c r="BA375" s="178"/>
      <c r="BB375" s="178"/>
      <c r="BC375" s="178"/>
      <c r="BD375" s="178"/>
      <c r="BE375" s="178"/>
      <c r="BF375" s="178" t="str">
        <f>IF('DATA - Follow-Up'!BF375="decreased",1,IF('DATA - Follow-Up'!BF375="not changed",2,IF('DATA - Follow-Up'!BF375="increased",3, "")))</f>
        <v/>
      </c>
      <c r="BG375" s="178"/>
      <c r="BH375" s="178"/>
      <c r="BI375" s="178"/>
      <c r="BJ375" s="178"/>
      <c r="BK375" s="178"/>
      <c r="BL375" s="178"/>
      <c r="BM375" s="178"/>
      <c r="BN375" s="178"/>
      <c r="BO375" s="178"/>
      <c r="BP375" s="178"/>
      <c r="BQ375" s="312" t="str">
        <f>IF('DATA - Follow-Up'!BQ375="Yes",1,IF('DATA - Follow-Up'!BQ375="No",2, ""))</f>
        <v/>
      </c>
      <c r="BR375" s="273"/>
      <c r="BS375" s="180"/>
      <c r="BT375" s="180"/>
    </row>
    <row r="376" spans="1:72" s="132" customFormat="1" ht="15" x14ac:dyDescent="0.3">
      <c r="A376" s="148"/>
      <c r="B376" s="149"/>
      <c r="C376" s="236" t="str">
        <f t="shared" si="5"/>
        <v/>
      </c>
      <c r="D376" s="178" t="str">
        <f>IF('DATA - Follow-Up'!D376="","",'DATA - Follow-Up'!D376)</f>
        <v/>
      </c>
      <c r="E376" s="178" t="str">
        <f>IF('DATA - Follow-Up'!E376="","",'DATA - Follow-Up'!E376)</f>
        <v/>
      </c>
      <c r="F376" s="178" t="str">
        <f>IF('DATA - Follow-Up'!F376="","",'DATA - Follow-Up'!F376)</f>
        <v/>
      </c>
      <c r="G376" s="178" t="str">
        <f>IF('DATA - Follow-Up'!G376="Yes",1,IF('DATA - Follow-Up'!G376="No",2,IF('DATA - Follow-Up'!G376="Not Sure",3, "")))</f>
        <v/>
      </c>
      <c r="H376" s="178" t="str">
        <f>IF('DATA - Follow-Up'!H376="","",INDEX(Codes,MATCH('DATA - Follow-Up'!H376,Modes,0)))</f>
        <v/>
      </c>
      <c r="I376" s="275"/>
      <c r="J376" s="178" t="str">
        <f>IF('DATA - Follow-Up'!J376="","",INDEX(Codes,MATCH('DATA - Follow-Up'!J376,Modes,0)))</f>
        <v/>
      </c>
      <c r="K376" s="178"/>
      <c r="L376" s="178" t="str">
        <f>IF('DATA - Follow-Up'!L376=0,"",IF('DATA - Follow-Up'!L376="","",'DATA - Follow-Up'!L376))</f>
        <v/>
      </c>
      <c r="M376" s="178" t="str">
        <f>IF('DATA - Follow-Up'!M376="Yes",1,IF('DATA - Follow-Up'!M376="No",2, ""))</f>
        <v/>
      </c>
      <c r="N376" s="178" t="str">
        <f>IF('DATA - Follow-Up'!N376="Yes",1,IF('DATA - Follow-Up'!N376="No",2,""))</f>
        <v/>
      </c>
      <c r="O376" s="178" t="str">
        <f>IF('DATA - Follow-Up'!O376="Relaxed",1,IF('DATA - Follow-Up'!O376="Rushed",2,IF('DATA - Follow-Up'!O376="Happy",3,IF('DATA - Follow-Up'!O376="Frustrated",4,IF('DATA - Follow-Up'!O376="Other (please specify)",5,IF('DATA - Follow-Up'!O376="Other",5,""))))))</f>
        <v/>
      </c>
      <c r="P376" s="178"/>
      <c r="Q376" s="178" t="str">
        <f>IF('DATA - Follow-Up'!Q376="","",'DATA - Follow-Up'!Q376)</f>
        <v/>
      </c>
      <c r="R376" s="178" t="str">
        <f>IF('DATA - Follow-Up'!R376="Boy",1,IF('DATA - Follow-Up'!R376="Girl",2, ""))</f>
        <v/>
      </c>
      <c r="S376" s="178" t="str">
        <f>IF('DATA - Follow-Up'!Q376="","", 'DATA - Follow-Up'!S376)</f>
        <v/>
      </c>
      <c r="T376" s="178" t="str">
        <f>IF('DATA - Follow-Up'!T376="Less than 0.5km",1,IF('DATA - Follow-Up'!T376="0.51 to 1.59km",2,IF('DATA - Follow-Up'!T376="1.6 to 3km",3,IF('DATA - Follow-Up'!T376="Over 3km",4,""))))</f>
        <v/>
      </c>
      <c r="U376" s="178" t="str">
        <f>IF('DATA - Follow-Up'!U376="STRONGLY AGREE",1,IF('DATA - Follow-Up'!U376="AGREE",2,IF('DATA - Follow-Up'!U376="DISAGREE",3,IF('DATA - Follow-Up'!U376="STRONGLY DISAGREE",4,""))))</f>
        <v/>
      </c>
      <c r="V376" s="178" t="str">
        <f>IF('DATA - Follow-Up'!V376="Yes",1,IF('DATA - Follow-Up'!V376="No",2,""))</f>
        <v/>
      </c>
      <c r="W376" s="178"/>
      <c r="X376" s="178"/>
      <c r="Y376" s="178"/>
      <c r="Z376" s="178"/>
      <c r="AA376" s="178"/>
      <c r="AB376" s="178"/>
      <c r="AC376" s="178"/>
      <c r="AD376" s="178"/>
      <c r="AE376" s="178"/>
      <c r="AF376" s="178"/>
      <c r="AG376" s="178"/>
      <c r="AH376" s="178"/>
      <c r="AI376" s="178"/>
      <c r="AJ376" s="178"/>
      <c r="AK376" s="178"/>
      <c r="AL376" s="178"/>
      <c r="AM376" s="178"/>
      <c r="AN376" s="178"/>
      <c r="AO376" s="178"/>
      <c r="AP376" s="178"/>
      <c r="AQ376" s="178"/>
      <c r="AR376" s="178" t="str">
        <f>IF('DATA - Follow-Up'!AR376="Relaxed",1,IF('DATA - Follow-Up'!AR376="Rushed",2,IF('DATA - Follow-Up'!AR376="Happy",3,IF('DATA - Follow-Up'!AR376="Tired",4,""))))</f>
        <v/>
      </c>
      <c r="AS376" s="178" t="str">
        <f>IF('DATA - Follow-Up'!AS376="Relaxed",1,IF('DATA - Follow-Up'!AS376="Rushed",2,IF('DATA - Follow-Up'!AS376="Happy",3,IF('DATA - Follow-Up'!AS376="Tired",4,""))))</f>
        <v/>
      </c>
      <c r="AT376" s="178" t="str">
        <f>IF('DATA - Follow-Up'!AT376="less driving",1,IF('DATA - Follow-Up'!AT376="less driving (e.g. more carpooling, walking, cycling, taking public transit, etc.)",1,IF('DATA - Follow-Up'!AT376="not changed",2,IF('DATA - Follow-Up'!AT376="no changed",2,IF('DATA - Follow-Up'!AT376="more driving",3, "")))))</f>
        <v/>
      </c>
      <c r="AU376" s="275"/>
      <c r="AV376" s="275"/>
      <c r="AW376" s="275"/>
      <c r="AX376" s="275"/>
      <c r="AY376" s="275"/>
      <c r="AZ376" s="178" t="str">
        <f>IF('DATA - Follow-Up'!AZ376="less driving",1,IF('DATA - Follow-Up'!AZ376="less driving (e.g. more carpooling, walking, cycling, taking public transit, etc.)",1,IF('DATA - Follow-Up'!AZ376="not changed",2,IF('DATA - Follow-Up'!AZ376="more driving",3,""))))</f>
        <v/>
      </c>
      <c r="BA376" s="178"/>
      <c r="BB376" s="178"/>
      <c r="BC376" s="178"/>
      <c r="BD376" s="178"/>
      <c r="BE376" s="178"/>
      <c r="BF376" s="178" t="str">
        <f>IF('DATA - Follow-Up'!BF376="decreased",1,IF('DATA - Follow-Up'!BF376="not changed",2,IF('DATA - Follow-Up'!BF376="increased",3, "")))</f>
        <v/>
      </c>
      <c r="BG376" s="178"/>
      <c r="BH376" s="178"/>
      <c r="BI376" s="178"/>
      <c r="BJ376" s="178"/>
      <c r="BK376" s="178"/>
      <c r="BL376" s="178"/>
      <c r="BM376" s="178"/>
      <c r="BN376" s="178"/>
      <c r="BO376" s="178"/>
      <c r="BP376" s="178"/>
      <c r="BQ376" s="312" t="str">
        <f>IF('DATA - Follow-Up'!BQ376="Yes",1,IF('DATA - Follow-Up'!BQ376="No",2, ""))</f>
        <v/>
      </c>
      <c r="BR376" s="273"/>
      <c r="BS376" s="180"/>
      <c r="BT376" s="180"/>
    </row>
    <row r="377" spans="1:72" s="132" customFormat="1" ht="15" x14ac:dyDescent="0.3">
      <c r="A377" s="148"/>
      <c r="B377" s="149"/>
      <c r="C377" s="236" t="str">
        <f t="shared" si="5"/>
        <v/>
      </c>
      <c r="D377" s="178" t="str">
        <f>IF('DATA - Follow-Up'!D377="","",'DATA - Follow-Up'!D377)</f>
        <v/>
      </c>
      <c r="E377" s="178" t="str">
        <f>IF('DATA - Follow-Up'!E377="","",'DATA - Follow-Up'!E377)</f>
        <v/>
      </c>
      <c r="F377" s="178" t="str">
        <f>IF('DATA - Follow-Up'!F377="","",'DATA - Follow-Up'!F377)</f>
        <v/>
      </c>
      <c r="G377" s="178" t="str">
        <f>IF('DATA - Follow-Up'!G377="Yes",1,IF('DATA - Follow-Up'!G377="No",2,IF('DATA - Follow-Up'!G377="Not Sure",3, "")))</f>
        <v/>
      </c>
      <c r="H377" s="178" t="str">
        <f>IF('DATA - Follow-Up'!H377="","",INDEX(Codes,MATCH('DATA - Follow-Up'!H377,Modes,0)))</f>
        <v/>
      </c>
      <c r="I377" s="275"/>
      <c r="J377" s="178" t="str">
        <f>IF('DATA - Follow-Up'!J377="","",INDEX(Codes,MATCH('DATA - Follow-Up'!J377,Modes,0)))</f>
        <v/>
      </c>
      <c r="K377" s="178"/>
      <c r="L377" s="178" t="str">
        <f>IF('DATA - Follow-Up'!L377=0,"",IF('DATA - Follow-Up'!L377="","",'DATA - Follow-Up'!L377))</f>
        <v/>
      </c>
      <c r="M377" s="178" t="str">
        <f>IF('DATA - Follow-Up'!M377="Yes",1,IF('DATA - Follow-Up'!M377="No",2, ""))</f>
        <v/>
      </c>
      <c r="N377" s="178" t="str">
        <f>IF('DATA - Follow-Up'!N377="Yes",1,IF('DATA - Follow-Up'!N377="No",2,""))</f>
        <v/>
      </c>
      <c r="O377" s="178" t="str">
        <f>IF('DATA - Follow-Up'!O377="Relaxed",1,IF('DATA - Follow-Up'!O377="Rushed",2,IF('DATA - Follow-Up'!O377="Happy",3,IF('DATA - Follow-Up'!O377="Frustrated",4,IF('DATA - Follow-Up'!O377="Other (please specify)",5,IF('DATA - Follow-Up'!O377="Other",5,""))))))</f>
        <v/>
      </c>
      <c r="P377" s="178"/>
      <c r="Q377" s="178" t="str">
        <f>IF('DATA - Follow-Up'!Q377="","",'DATA - Follow-Up'!Q377)</f>
        <v/>
      </c>
      <c r="R377" s="178" t="str">
        <f>IF('DATA - Follow-Up'!R377="Boy",1,IF('DATA - Follow-Up'!R377="Girl",2, ""))</f>
        <v/>
      </c>
      <c r="S377" s="178" t="str">
        <f>IF('DATA - Follow-Up'!Q377="","", 'DATA - Follow-Up'!S377)</f>
        <v/>
      </c>
      <c r="T377" s="178" t="str">
        <f>IF('DATA - Follow-Up'!T377="Less than 0.5km",1,IF('DATA - Follow-Up'!T377="0.51 to 1.59km",2,IF('DATA - Follow-Up'!T377="1.6 to 3km",3,IF('DATA - Follow-Up'!T377="Over 3km",4,""))))</f>
        <v/>
      </c>
      <c r="U377" s="178" t="str">
        <f>IF('DATA - Follow-Up'!U377="STRONGLY AGREE",1,IF('DATA - Follow-Up'!U377="AGREE",2,IF('DATA - Follow-Up'!U377="DISAGREE",3,IF('DATA - Follow-Up'!U377="STRONGLY DISAGREE",4,""))))</f>
        <v/>
      </c>
      <c r="V377" s="178" t="str">
        <f>IF('DATA - Follow-Up'!V377="Yes",1,IF('DATA - Follow-Up'!V377="No",2,""))</f>
        <v/>
      </c>
      <c r="W377" s="178"/>
      <c r="X377" s="178"/>
      <c r="Y377" s="178"/>
      <c r="Z377" s="178"/>
      <c r="AA377" s="178"/>
      <c r="AB377" s="178"/>
      <c r="AC377" s="178"/>
      <c r="AD377" s="178"/>
      <c r="AE377" s="178"/>
      <c r="AF377" s="178"/>
      <c r="AG377" s="178"/>
      <c r="AH377" s="178"/>
      <c r="AI377" s="178"/>
      <c r="AJ377" s="178"/>
      <c r="AK377" s="178"/>
      <c r="AL377" s="178"/>
      <c r="AM377" s="178"/>
      <c r="AN377" s="178"/>
      <c r="AO377" s="178"/>
      <c r="AP377" s="178"/>
      <c r="AQ377" s="178"/>
      <c r="AR377" s="178" t="str">
        <f>IF('DATA - Follow-Up'!AR377="Relaxed",1,IF('DATA - Follow-Up'!AR377="Rushed",2,IF('DATA - Follow-Up'!AR377="Happy",3,IF('DATA - Follow-Up'!AR377="Tired",4,""))))</f>
        <v/>
      </c>
      <c r="AS377" s="178" t="str">
        <f>IF('DATA - Follow-Up'!AS377="Relaxed",1,IF('DATA - Follow-Up'!AS377="Rushed",2,IF('DATA - Follow-Up'!AS377="Happy",3,IF('DATA - Follow-Up'!AS377="Tired",4,""))))</f>
        <v/>
      </c>
      <c r="AT377" s="178" t="str">
        <f>IF('DATA - Follow-Up'!AT377="less driving",1,IF('DATA - Follow-Up'!AT377="less driving (e.g. more carpooling, walking, cycling, taking public transit, etc.)",1,IF('DATA - Follow-Up'!AT377="not changed",2,IF('DATA - Follow-Up'!AT377="no changed",2,IF('DATA - Follow-Up'!AT377="more driving",3, "")))))</f>
        <v/>
      </c>
      <c r="AU377" s="275"/>
      <c r="AV377" s="275"/>
      <c r="AW377" s="275"/>
      <c r="AX377" s="275"/>
      <c r="AY377" s="275"/>
      <c r="AZ377" s="178" t="str">
        <f>IF('DATA - Follow-Up'!AZ377="less driving",1,IF('DATA - Follow-Up'!AZ377="less driving (e.g. more carpooling, walking, cycling, taking public transit, etc.)",1,IF('DATA - Follow-Up'!AZ377="not changed",2,IF('DATA - Follow-Up'!AZ377="more driving",3,""))))</f>
        <v/>
      </c>
      <c r="BA377" s="178"/>
      <c r="BB377" s="178"/>
      <c r="BC377" s="178"/>
      <c r="BD377" s="178"/>
      <c r="BE377" s="178"/>
      <c r="BF377" s="178" t="str">
        <f>IF('DATA - Follow-Up'!BF377="decreased",1,IF('DATA - Follow-Up'!BF377="not changed",2,IF('DATA - Follow-Up'!BF377="increased",3, "")))</f>
        <v/>
      </c>
      <c r="BG377" s="178"/>
      <c r="BH377" s="178"/>
      <c r="BI377" s="178"/>
      <c r="BJ377" s="178"/>
      <c r="BK377" s="178"/>
      <c r="BL377" s="178"/>
      <c r="BM377" s="178"/>
      <c r="BN377" s="178"/>
      <c r="BO377" s="178"/>
      <c r="BP377" s="178"/>
      <c r="BQ377" s="312" t="str">
        <f>IF('DATA - Follow-Up'!BQ377="Yes",1,IF('DATA - Follow-Up'!BQ377="No",2, ""))</f>
        <v/>
      </c>
      <c r="BR377" s="273"/>
      <c r="BS377" s="180"/>
      <c r="BT377" s="180"/>
    </row>
    <row r="378" spans="1:72" s="132" customFormat="1" ht="15" x14ac:dyDescent="0.3">
      <c r="A378" s="148"/>
      <c r="B378" s="149"/>
      <c r="C378" s="236" t="str">
        <f t="shared" si="5"/>
        <v/>
      </c>
      <c r="D378" s="178" t="str">
        <f>IF('DATA - Follow-Up'!D378="","",'DATA - Follow-Up'!D378)</f>
        <v/>
      </c>
      <c r="E378" s="178" t="str">
        <f>IF('DATA - Follow-Up'!E378="","",'DATA - Follow-Up'!E378)</f>
        <v/>
      </c>
      <c r="F378" s="178" t="str">
        <f>IF('DATA - Follow-Up'!F378="","",'DATA - Follow-Up'!F378)</f>
        <v/>
      </c>
      <c r="G378" s="178" t="str">
        <f>IF('DATA - Follow-Up'!G378="Yes",1,IF('DATA - Follow-Up'!G378="No",2,IF('DATA - Follow-Up'!G378="Not Sure",3, "")))</f>
        <v/>
      </c>
      <c r="H378" s="178" t="str">
        <f>IF('DATA - Follow-Up'!H378="","",INDEX(Codes,MATCH('DATA - Follow-Up'!H378,Modes,0)))</f>
        <v/>
      </c>
      <c r="I378" s="275"/>
      <c r="J378" s="178" t="str">
        <f>IF('DATA - Follow-Up'!J378="","",INDEX(Codes,MATCH('DATA - Follow-Up'!J378,Modes,0)))</f>
        <v/>
      </c>
      <c r="K378" s="178"/>
      <c r="L378" s="178" t="str">
        <f>IF('DATA - Follow-Up'!L378=0,"",IF('DATA - Follow-Up'!L378="","",'DATA - Follow-Up'!L378))</f>
        <v/>
      </c>
      <c r="M378" s="178" t="str">
        <f>IF('DATA - Follow-Up'!M378="Yes",1,IF('DATA - Follow-Up'!M378="No",2, ""))</f>
        <v/>
      </c>
      <c r="N378" s="178" t="str">
        <f>IF('DATA - Follow-Up'!N378="Yes",1,IF('DATA - Follow-Up'!N378="No",2,""))</f>
        <v/>
      </c>
      <c r="O378" s="178" t="str">
        <f>IF('DATA - Follow-Up'!O378="Relaxed",1,IF('DATA - Follow-Up'!O378="Rushed",2,IF('DATA - Follow-Up'!O378="Happy",3,IF('DATA - Follow-Up'!O378="Frustrated",4,IF('DATA - Follow-Up'!O378="Other (please specify)",5,IF('DATA - Follow-Up'!O378="Other",5,""))))))</f>
        <v/>
      </c>
      <c r="P378" s="178"/>
      <c r="Q378" s="178" t="str">
        <f>IF('DATA - Follow-Up'!Q378="","",'DATA - Follow-Up'!Q378)</f>
        <v/>
      </c>
      <c r="R378" s="178" t="str">
        <f>IF('DATA - Follow-Up'!R378="Boy",1,IF('DATA - Follow-Up'!R378="Girl",2, ""))</f>
        <v/>
      </c>
      <c r="S378" s="178" t="str">
        <f>IF('DATA - Follow-Up'!Q378="","", 'DATA - Follow-Up'!S378)</f>
        <v/>
      </c>
      <c r="T378" s="178" t="str">
        <f>IF('DATA - Follow-Up'!T378="Less than 0.5km",1,IF('DATA - Follow-Up'!T378="0.51 to 1.59km",2,IF('DATA - Follow-Up'!T378="1.6 to 3km",3,IF('DATA - Follow-Up'!T378="Over 3km",4,""))))</f>
        <v/>
      </c>
      <c r="U378" s="178" t="str">
        <f>IF('DATA - Follow-Up'!U378="STRONGLY AGREE",1,IF('DATA - Follow-Up'!U378="AGREE",2,IF('DATA - Follow-Up'!U378="DISAGREE",3,IF('DATA - Follow-Up'!U378="STRONGLY DISAGREE",4,""))))</f>
        <v/>
      </c>
      <c r="V378" s="178" t="str">
        <f>IF('DATA - Follow-Up'!V378="Yes",1,IF('DATA - Follow-Up'!V378="No",2,""))</f>
        <v/>
      </c>
      <c r="W378" s="178"/>
      <c r="X378" s="178"/>
      <c r="Y378" s="178"/>
      <c r="Z378" s="178"/>
      <c r="AA378" s="178"/>
      <c r="AB378" s="178"/>
      <c r="AC378" s="178"/>
      <c r="AD378" s="178"/>
      <c r="AE378" s="178"/>
      <c r="AF378" s="178"/>
      <c r="AG378" s="178"/>
      <c r="AH378" s="178"/>
      <c r="AI378" s="178"/>
      <c r="AJ378" s="178"/>
      <c r="AK378" s="178"/>
      <c r="AL378" s="178"/>
      <c r="AM378" s="178"/>
      <c r="AN378" s="178"/>
      <c r="AO378" s="178"/>
      <c r="AP378" s="178"/>
      <c r="AQ378" s="178"/>
      <c r="AR378" s="178" t="str">
        <f>IF('DATA - Follow-Up'!AR378="Relaxed",1,IF('DATA - Follow-Up'!AR378="Rushed",2,IF('DATA - Follow-Up'!AR378="Happy",3,IF('DATA - Follow-Up'!AR378="Tired",4,""))))</f>
        <v/>
      </c>
      <c r="AS378" s="178" t="str">
        <f>IF('DATA - Follow-Up'!AS378="Relaxed",1,IF('DATA - Follow-Up'!AS378="Rushed",2,IF('DATA - Follow-Up'!AS378="Happy",3,IF('DATA - Follow-Up'!AS378="Tired",4,""))))</f>
        <v/>
      </c>
      <c r="AT378" s="178" t="str">
        <f>IF('DATA - Follow-Up'!AT378="less driving",1,IF('DATA - Follow-Up'!AT378="less driving (e.g. more carpooling, walking, cycling, taking public transit, etc.)",1,IF('DATA - Follow-Up'!AT378="not changed",2,IF('DATA - Follow-Up'!AT378="no changed",2,IF('DATA - Follow-Up'!AT378="more driving",3, "")))))</f>
        <v/>
      </c>
      <c r="AU378" s="275"/>
      <c r="AV378" s="275"/>
      <c r="AW378" s="275"/>
      <c r="AX378" s="275"/>
      <c r="AY378" s="275"/>
      <c r="AZ378" s="178" t="str">
        <f>IF('DATA - Follow-Up'!AZ378="less driving",1,IF('DATA - Follow-Up'!AZ378="less driving (e.g. more carpooling, walking, cycling, taking public transit, etc.)",1,IF('DATA - Follow-Up'!AZ378="not changed",2,IF('DATA - Follow-Up'!AZ378="more driving",3,""))))</f>
        <v/>
      </c>
      <c r="BA378" s="178"/>
      <c r="BB378" s="178"/>
      <c r="BC378" s="178"/>
      <c r="BD378" s="178"/>
      <c r="BE378" s="178"/>
      <c r="BF378" s="178" t="str">
        <f>IF('DATA - Follow-Up'!BF378="decreased",1,IF('DATA - Follow-Up'!BF378="not changed",2,IF('DATA - Follow-Up'!BF378="increased",3, "")))</f>
        <v/>
      </c>
      <c r="BG378" s="178"/>
      <c r="BH378" s="178"/>
      <c r="BI378" s="178"/>
      <c r="BJ378" s="178"/>
      <c r="BK378" s="178"/>
      <c r="BL378" s="178"/>
      <c r="BM378" s="178"/>
      <c r="BN378" s="178"/>
      <c r="BO378" s="178"/>
      <c r="BP378" s="178"/>
      <c r="BQ378" s="312" t="str">
        <f>IF('DATA - Follow-Up'!BQ378="Yes",1,IF('DATA - Follow-Up'!BQ378="No",2, ""))</f>
        <v/>
      </c>
      <c r="BR378" s="273"/>
      <c r="BS378" s="180"/>
      <c r="BT378" s="180"/>
    </row>
    <row r="379" spans="1:72" s="132" customFormat="1" ht="15" x14ac:dyDescent="0.3">
      <c r="A379" s="148"/>
      <c r="B379" s="149"/>
      <c r="C379" s="236" t="str">
        <f t="shared" si="5"/>
        <v/>
      </c>
      <c r="D379" s="178" t="str">
        <f>IF('DATA - Follow-Up'!D379="","",'DATA - Follow-Up'!D379)</f>
        <v/>
      </c>
      <c r="E379" s="178" t="str">
        <f>IF('DATA - Follow-Up'!E379="","",'DATA - Follow-Up'!E379)</f>
        <v/>
      </c>
      <c r="F379" s="178" t="str">
        <f>IF('DATA - Follow-Up'!F379="","",'DATA - Follow-Up'!F379)</f>
        <v/>
      </c>
      <c r="G379" s="178" t="str">
        <f>IF('DATA - Follow-Up'!G379="Yes",1,IF('DATA - Follow-Up'!G379="No",2,IF('DATA - Follow-Up'!G379="Not Sure",3, "")))</f>
        <v/>
      </c>
      <c r="H379" s="178" t="str">
        <f>IF('DATA - Follow-Up'!H379="","",INDEX(Codes,MATCH('DATA - Follow-Up'!H379,Modes,0)))</f>
        <v/>
      </c>
      <c r="I379" s="275"/>
      <c r="J379" s="178" t="str">
        <f>IF('DATA - Follow-Up'!J379="","",INDEX(Codes,MATCH('DATA - Follow-Up'!J379,Modes,0)))</f>
        <v/>
      </c>
      <c r="K379" s="178"/>
      <c r="L379" s="178" t="str">
        <f>IF('DATA - Follow-Up'!L379=0,"",IF('DATA - Follow-Up'!L379="","",'DATA - Follow-Up'!L379))</f>
        <v/>
      </c>
      <c r="M379" s="178" t="str">
        <f>IF('DATA - Follow-Up'!M379="Yes",1,IF('DATA - Follow-Up'!M379="No",2, ""))</f>
        <v/>
      </c>
      <c r="N379" s="178" t="str">
        <f>IF('DATA - Follow-Up'!N379="Yes",1,IF('DATA - Follow-Up'!N379="No",2,""))</f>
        <v/>
      </c>
      <c r="O379" s="178" t="str">
        <f>IF('DATA - Follow-Up'!O379="Relaxed",1,IF('DATA - Follow-Up'!O379="Rushed",2,IF('DATA - Follow-Up'!O379="Happy",3,IF('DATA - Follow-Up'!O379="Frustrated",4,IF('DATA - Follow-Up'!O379="Other (please specify)",5,IF('DATA - Follow-Up'!O379="Other",5,""))))))</f>
        <v/>
      </c>
      <c r="P379" s="178"/>
      <c r="Q379" s="178" t="str">
        <f>IF('DATA - Follow-Up'!Q379="","",'DATA - Follow-Up'!Q379)</f>
        <v/>
      </c>
      <c r="R379" s="178" t="str">
        <f>IF('DATA - Follow-Up'!R379="Boy",1,IF('DATA - Follow-Up'!R379="Girl",2, ""))</f>
        <v/>
      </c>
      <c r="S379" s="178" t="str">
        <f>IF('DATA - Follow-Up'!Q379="","", 'DATA - Follow-Up'!S379)</f>
        <v/>
      </c>
      <c r="T379" s="178" t="str">
        <f>IF('DATA - Follow-Up'!T379="Less than 0.5km",1,IF('DATA - Follow-Up'!T379="0.51 to 1.59km",2,IF('DATA - Follow-Up'!T379="1.6 to 3km",3,IF('DATA - Follow-Up'!T379="Over 3km",4,""))))</f>
        <v/>
      </c>
      <c r="U379" s="178" t="str">
        <f>IF('DATA - Follow-Up'!U379="STRONGLY AGREE",1,IF('DATA - Follow-Up'!U379="AGREE",2,IF('DATA - Follow-Up'!U379="DISAGREE",3,IF('DATA - Follow-Up'!U379="STRONGLY DISAGREE",4,""))))</f>
        <v/>
      </c>
      <c r="V379" s="178" t="str">
        <f>IF('DATA - Follow-Up'!V379="Yes",1,IF('DATA - Follow-Up'!V379="No",2,""))</f>
        <v/>
      </c>
      <c r="W379" s="178"/>
      <c r="X379" s="178"/>
      <c r="Y379" s="178"/>
      <c r="Z379" s="178"/>
      <c r="AA379" s="178"/>
      <c r="AB379" s="178"/>
      <c r="AC379" s="178"/>
      <c r="AD379" s="178"/>
      <c r="AE379" s="178"/>
      <c r="AF379" s="178"/>
      <c r="AG379" s="178"/>
      <c r="AH379" s="178"/>
      <c r="AI379" s="178"/>
      <c r="AJ379" s="178"/>
      <c r="AK379" s="178"/>
      <c r="AL379" s="178"/>
      <c r="AM379" s="178"/>
      <c r="AN379" s="178"/>
      <c r="AO379" s="178"/>
      <c r="AP379" s="178"/>
      <c r="AQ379" s="178"/>
      <c r="AR379" s="178" t="str">
        <f>IF('DATA - Follow-Up'!AR379="Relaxed",1,IF('DATA - Follow-Up'!AR379="Rushed",2,IF('DATA - Follow-Up'!AR379="Happy",3,IF('DATA - Follow-Up'!AR379="Tired",4,""))))</f>
        <v/>
      </c>
      <c r="AS379" s="178" t="str">
        <f>IF('DATA - Follow-Up'!AS379="Relaxed",1,IF('DATA - Follow-Up'!AS379="Rushed",2,IF('DATA - Follow-Up'!AS379="Happy",3,IF('DATA - Follow-Up'!AS379="Tired",4,""))))</f>
        <v/>
      </c>
      <c r="AT379" s="178" t="str">
        <f>IF('DATA - Follow-Up'!AT379="less driving",1,IF('DATA - Follow-Up'!AT379="less driving (e.g. more carpooling, walking, cycling, taking public transit, etc.)",1,IF('DATA - Follow-Up'!AT379="not changed",2,IF('DATA - Follow-Up'!AT379="no changed",2,IF('DATA - Follow-Up'!AT379="more driving",3, "")))))</f>
        <v/>
      </c>
      <c r="AU379" s="275"/>
      <c r="AV379" s="275"/>
      <c r="AW379" s="275"/>
      <c r="AX379" s="275"/>
      <c r="AY379" s="275"/>
      <c r="AZ379" s="178" t="str">
        <f>IF('DATA - Follow-Up'!AZ379="less driving",1,IF('DATA - Follow-Up'!AZ379="less driving (e.g. more carpooling, walking, cycling, taking public transit, etc.)",1,IF('DATA - Follow-Up'!AZ379="not changed",2,IF('DATA - Follow-Up'!AZ379="more driving",3,""))))</f>
        <v/>
      </c>
      <c r="BA379" s="178"/>
      <c r="BB379" s="178"/>
      <c r="BC379" s="178"/>
      <c r="BD379" s="178"/>
      <c r="BE379" s="178"/>
      <c r="BF379" s="178" t="str">
        <f>IF('DATA - Follow-Up'!BF379="decreased",1,IF('DATA - Follow-Up'!BF379="not changed",2,IF('DATA - Follow-Up'!BF379="increased",3, "")))</f>
        <v/>
      </c>
      <c r="BG379" s="178"/>
      <c r="BH379" s="178"/>
      <c r="BI379" s="178"/>
      <c r="BJ379" s="178"/>
      <c r="BK379" s="178"/>
      <c r="BL379" s="178"/>
      <c r="BM379" s="178"/>
      <c r="BN379" s="178"/>
      <c r="BO379" s="178"/>
      <c r="BP379" s="178"/>
      <c r="BQ379" s="312" t="str">
        <f>IF('DATA - Follow-Up'!BQ379="Yes",1,IF('DATA - Follow-Up'!BQ379="No",2, ""))</f>
        <v/>
      </c>
      <c r="BR379" s="273"/>
      <c r="BS379" s="180"/>
      <c r="BT379" s="180"/>
    </row>
    <row r="380" spans="1:72" s="132" customFormat="1" ht="15" x14ac:dyDescent="0.3">
      <c r="A380" s="148"/>
      <c r="B380" s="149"/>
      <c r="C380" s="236" t="str">
        <f t="shared" si="5"/>
        <v/>
      </c>
      <c r="D380" s="178" t="str">
        <f>IF('DATA - Follow-Up'!D380="","",'DATA - Follow-Up'!D380)</f>
        <v/>
      </c>
      <c r="E380" s="178" t="str">
        <f>IF('DATA - Follow-Up'!E380="","",'DATA - Follow-Up'!E380)</f>
        <v/>
      </c>
      <c r="F380" s="178" t="str">
        <f>IF('DATA - Follow-Up'!F380="","",'DATA - Follow-Up'!F380)</f>
        <v/>
      </c>
      <c r="G380" s="178" t="str">
        <f>IF('DATA - Follow-Up'!G380="Yes",1,IF('DATA - Follow-Up'!G380="No",2,IF('DATA - Follow-Up'!G380="Not Sure",3, "")))</f>
        <v/>
      </c>
      <c r="H380" s="178" t="str">
        <f>IF('DATA - Follow-Up'!H380="","",INDEX(Codes,MATCH('DATA - Follow-Up'!H380,Modes,0)))</f>
        <v/>
      </c>
      <c r="I380" s="275"/>
      <c r="J380" s="178" t="str">
        <f>IF('DATA - Follow-Up'!J380="","",INDEX(Codes,MATCH('DATA - Follow-Up'!J380,Modes,0)))</f>
        <v/>
      </c>
      <c r="K380" s="178"/>
      <c r="L380" s="178" t="str">
        <f>IF('DATA - Follow-Up'!L380=0,"",IF('DATA - Follow-Up'!L380="","",'DATA - Follow-Up'!L380))</f>
        <v/>
      </c>
      <c r="M380" s="178" t="str">
        <f>IF('DATA - Follow-Up'!M380="Yes",1,IF('DATA - Follow-Up'!M380="No",2, ""))</f>
        <v/>
      </c>
      <c r="N380" s="178" t="str">
        <f>IF('DATA - Follow-Up'!N380="Yes",1,IF('DATA - Follow-Up'!N380="No",2,""))</f>
        <v/>
      </c>
      <c r="O380" s="178" t="str">
        <f>IF('DATA - Follow-Up'!O380="Relaxed",1,IF('DATA - Follow-Up'!O380="Rushed",2,IF('DATA - Follow-Up'!O380="Happy",3,IF('DATA - Follow-Up'!O380="Frustrated",4,IF('DATA - Follow-Up'!O380="Other (please specify)",5,IF('DATA - Follow-Up'!O380="Other",5,""))))))</f>
        <v/>
      </c>
      <c r="P380" s="178"/>
      <c r="Q380" s="178" t="str">
        <f>IF('DATA - Follow-Up'!Q380="","",'DATA - Follow-Up'!Q380)</f>
        <v/>
      </c>
      <c r="R380" s="178" t="str">
        <f>IF('DATA - Follow-Up'!R380="Boy",1,IF('DATA - Follow-Up'!R380="Girl",2, ""))</f>
        <v/>
      </c>
      <c r="S380" s="178" t="str">
        <f>IF('DATA - Follow-Up'!Q380="","", 'DATA - Follow-Up'!S380)</f>
        <v/>
      </c>
      <c r="T380" s="178" t="str">
        <f>IF('DATA - Follow-Up'!T380="Less than 0.5km",1,IF('DATA - Follow-Up'!T380="0.51 to 1.59km",2,IF('DATA - Follow-Up'!T380="1.6 to 3km",3,IF('DATA - Follow-Up'!T380="Over 3km",4,""))))</f>
        <v/>
      </c>
      <c r="U380" s="178" t="str">
        <f>IF('DATA - Follow-Up'!U380="STRONGLY AGREE",1,IF('DATA - Follow-Up'!U380="AGREE",2,IF('DATA - Follow-Up'!U380="DISAGREE",3,IF('DATA - Follow-Up'!U380="STRONGLY DISAGREE",4,""))))</f>
        <v/>
      </c>
      <c r="V380" s="178" t="str">
        <f>IF('DATA - Follow-Up'!V380="Yes",1,IF('DATA - Follow-Up'!V380="No",2,""))</f>
        <v/>
      </c>
      <c r="W380" s="178"/>
      <c r="X380" s="178"/>
      <c r="Y380" s="178"/>
      <c r="Z380" s="178"/>
      <c r="AA380" s="178"/>
      <c r="AB380" s="178"/>
      <c r="AC380" s="178"/>
      <c r="AD380" s="178"/>
      <c r="AE380" s="178"/>
      <c r="AF380" s="178"/>
      <c r="AG380" s="178"/>
      <c r="AH380" s="178"/>
      <c r="AI380" s="178"/>
      <c r="AJ380" s="178"/>
      <c r="AK380" s="178"/>
      <c r="AL380" s="178"/>
      <c r="AM380" s="178"/>
      <c r="AN380" s="178"/>
      <c r="AO380" s="178"/>
      <c r="AP380" s="178"/>
      <c r="AQ380" s="178"/>
      <c r="AR380" s="178" t="str">
        <f>IF('DATA - Follow-Up'!AR380="Relaxed",1,IF('DATA - Follow-Up'!AR380="Rushed",2,IF('DATA - Follow-Up'!AR380="Happy",3,IF('DATA - Follow-Up'!AR380="Tired",4,""))))</f>
        <v/>
      </c>
      <c r="AS380" s="178" t="str">
        <f>IF('DATA - Follow-Up'!AS380="Relaxed",1,IF('DATA - Follow-Up'!AS380="Rushed",2,IF('DATA - Follow-Up'!AS380="Happy",3,IF('DATA - Follow-Up'!AS380="Tired",4,""))))</f>
        <v/>
      </c>
      <c r="AT380" s="178" t="str">
        <f>IF('DATA - Follow-Up'!AT380="less driving",1,IF('DATA - Follow-Up'!AT380="less driving (e.g. more carpooling, walking, cycling, taking public transit, etc.)",1,IF('DATA - Follow-Up'!AT380="not changed",2,IF('DATA - Follow-Up'!AT380="no changed",2,IF('DATA - Follow-Up'!AT380="more driving",3, "")))))</f>
        <v/>
      </c>
      <c r="AU380" s="275"/>
      <c r="AV380" s="275"/>
      <c r="AW380" s="275"/>
      <c r="AX380" s="275"/>
      <c r="AY380" s="275"/>
      <c r="AZ380" s="178" t="str">
        <f>IF('DATA - Follow-Up'!AZ380="less driving",1,IF('DATA - Follow-Up'!AZ380="less driving (e.g. more carpooling, walking, cycling, taking public transit, etc.)",1,IF('DATA - Follow-Up'!AZ380="not changed",2,IF('DATA - Follow-Up'!AZ380="more driving",3,""))))</f>
        <v/>
      </c>
      <c r="BA380" s="178"/>
      <c r="BB380" s="178"/>
      <c r="BC380" s="178"/>
      <c r="BD380" s="178"/>
      <c r="BE380" s="178"/>
      <c r="BF380" s="178" t="str">
        <f>IF('DATA - Follow-Up'!BF380="decreased",1,IF('DATA - Follow-Up'!BF380="not changed",2,IF('DATA - Follow-Up'!BF380="increased",3, "")))</f>
        <v/>
      </c>
      <c r="BG380" s="178"/>
      <c r="BH380" s="178"/>
      <c r="BI380" s="178"/>
      <c r="BJ380" s="178"/>
      <c r="BK380" s="178"/>
      <c r="BL380" s="178"/>
      <c r="BM380" s="178"/>
      <c r="BN380" s="178"/>
      <c r="BO380" s="178"/>
      <c r="BP380" s="178"/>
      <c r="BQ380" s="312" t="str">
        <f>IF('DATA - Follow-Up'!BQ380="Yes",1,IF('DATA - Follow-Up'!BQ380="No",2, ""))</f>
        <v/>
      </c>
      <c r="BR380" s="273"/>
      <c r="BS380" s="180"/>
      <c r="BT380" s="180"/>
    </row>
    <row r="381" spans="1:72" s="132" customFormat="1" ht="15" x14ac:dyDescent="0.3">
      <c r="A381" s="148"/>
      <c r="B381" s="149"/>
      <c r="C381" s="236" t="str">
        <f t="shared" si="5"/>
        <v/>
      </c>
      <c r="D381" s="178" t="str">
        <f>IF('DATA - Follow-Up'!D381="","",'DATA - Follow-Up'!D381)</f>
        <v/>
      </c>
      <c r="E381" s="178" t="str">
        <f>IF('DATA - Follow-Up'!E381="","",'DATA - Follow-Up'!E381)</f>
        <v/>
      </c>
      <c r="F381" s="178" t="str">
        <f>IF('DATA - Follow-Up'!F381="","",'DATA - Follow-Up'!F381)</f>
        <v/>
      </c>
      <c r="G381" s="178" t="str">
        <f>IF('DATA - Follow-Up'!G381="Yes",1,IF('DATA - Follow-Up'!G381="No",2,IF('DATA - Follow-Up'!G381="Not Sure",3, "")))</f>
        <v/>
      </c>
      <c r="H381" s="178" t="str">
        <f>IF('DATA - Follow-Up'!H381="","",INDEX(Codes,MATCH('DATA - Follow-Up'!H381,Modes,0)))</f>
        <v/>
      </c>
      <c r="I381" s="275"/>
      <c r="J381" s="178" t="str">
        <f>IF('DATA - Follow-Up'!J381="","",INDEX(Codes,MATCH('DATA - Follow-Up'!J381,Modes,0)))</f>
        <v/>
      </c>
      <c r="K381" s="178"/>
      <c r="L381" s="178" t="str">
        <f>IF('DATA - Follow-Up'!L381=0,"",IF('DATA - Follow-Up'!L381="","",'DATA - Follow-Up'!L381))</f>
        <v/>
      </c>
      <c r="M381" s="178" t="str">
        <f>IF('DATA - Follow-Up'!M381="Yes",1,IF('DATA - Follow-Up'!M381="No",2, ""))</f>
        <v/>
      </c>
      <c r="N381" s="178" t="str">
        <f>IF('DATA - Follow-Up'!N381="Yes",1,IF('DATA - Follow-Up'!N381="No",2,""))</f>
        <v/>
      </c>
      <c r="O381" s="178" t="str">
        <f>IF('DATA - Follow-Up'!O381="Relaxed",1,IF('DATA - Follow-Up'!O381="Rushed",2,IF('DATA - Follow-Up'!O381="Happy",3,IF('DATA - Follow-Up'!O381="Frustrated",4,IF('DATA - Follow-Up'!O381="Other (please specify)",5,IF('DATA - Follow-Up'!O381="Other",5,""))))))</f>
        <v/>
      </c>
      <c r="P381" s="178"/>
      <c r="Q381" s="178" t="str">
        <f>IF('DATA - Follow-Up'!Q381="","",'DATA - Follow-Up'!Q381)</f>
        <v/>
      </c>
      <c r="R381" s="178" t="str">
        <f>IF('DATA - Follow-Up'!R381="Boy",1,IF('DATA - Follow-Up'!R381="Girl",2, ""))</f>
        <v/>
      </c>
      <c r="S381" s="178" t="str">
        <f>IF('DATA - Follow-Up'!Q381="","", 'DATA - Follow-Up'!S381)</f>
        <v/>
      </c>
      <c r="T381" s="178" t="str">
        <f>IF('DATA - Follow-Up'!T381="Less than 0.5km",1,IF('DATA - Follow-Up'!T381="0.51 to 1.59km",2,IF('DATA - Follow-Up'!T381="1.6 to 3km",3,IF('DATA - Follow-Up'!T381="Over 3km",4,""))))</f>
        <v/>
      </c>
      <c r="U381" s="178" t="str">
        <f>IF('DATA - Follow-Up'!U381="STRONGLY AGREE",1,IF('DATA - Follow-Up'!U381="AGREE",2,IF('DATA - Follow-Up'!U381="DISAGREE",3,IF('DATA - Follow-Up'!U381="STRONGLY DISAGREE",4,""))))</f>
        <v/>
      </c>
      <c r="V381" s="178" t="str">
        <f>IF('DATA - Follow-Up'!V381="Yes",1,IF('DATA - Follow-Up'!V381="No",2,""))</f>
        <v/>
      </c>
      <c r="W381" s="178"/>
      <c r="X381" s="178"/>
      <c r="Y381" s="178"/>
      <c r="Z381" s="178"/>
      <c r="AA381" s="178"/>
      <c r="AB381" s="178"/>
      <c r="AC381" s="178"/>
      <c r="AD381" s="178"/>
      <c r="AE381" s="178"/>
      <c r="AF381" s="178"/>
      <c r="AG381" s="178"/>
      <c r="AH381" s="178"/>
      <c r="AI381" s="178"/>
      <c r="AJ381" s="178"/>
      <c r="AK381" s="178"/>
      <c r="AL381" s="178"/>
      <c r="AM381" s="178"/>
      <c r="AN381" s="178"/>
      <c r="AO381" s="178"/>
      <c r="AP381" s="178"/>
      <c r="AQ381" s="178"/>
      <c r="AR381" s="178" t="str">
        <f>IF('DATA - Follow-Up'!AR381="Relaxed",1,IF('DATA - Follow-Up'!AR381="Rushed",2,IF('DATA - Follow-Up'!AR381="Happy",3,IF('DATA - Follow-Up'!AR381="Tired",4,""))))</f>
        <v/>
      </c>
      <c r="AS381" s="178" t="str">
        <f>IF('DATA - Follow-Up'!AS381="Relaxed",1,IF('DATA - Follow-Up'!AS381="Rushed",2,IF('DATA - Follow-Up'!AS381="Happy",3,IF('DATA - Follow-Up'!AS381="Tired",4,""))))</f>
        <v/>
      </c>
      <c r="AT381" s="178" t="str">
        <f>IF('DATA - Follow-Up'!AT381="less driving",1,IF('DATA - Follow-Up'!AT381="less driving (e.g. more carpooling, walking, cycling, taking public transit, etc.)",1,IF('DATA - Follow-Up'!AT381="not changed",2,IF('DATA - Follow-Up'!AT381="no changed",2,IF('DATA - Follow-Up'!AT381="more driving",3, "")))))</f>
        <v/>
      </c>
      <c r="AU381" s="275"/>
      <c r="AV381" s="275"/>
      <c r="AW381" s="275"/>
      <c r="AX381" s="275"/>
      <c r="AY381" s="275"/>
      <c r="AZ381" s="178" t="str">
        <f>IF('DATA - Follow-Up'!AZ381="less driving",1,IF('DATA - Follow-Up'!AZ381="less driving (e.g. more carpooling, walking, cycling, taking public transit, etc.)",1,IF('DATA - Follow-Up'!AZ381="not changed",2,IF('DATA - Follow-Up'!AZ381="more driving",3,""))))</f>
        <v/>
      </c>
      <c r="BA381" s="178"/>
      <c r="BB381" s="178"/>
      <c r="BC381" s="178"/>
      <c r="BD381" s="178"/>
      <c r="BE381" s="178"/>
      <c r="BF381" s="178" t="str">
        <f>IF('DATA - Follow-Up'!BF381="decreased",1,IF('DATA - Follow-Up'!BF381="not changed",2,IF('DATA - Follow-Up'!BF381="increased",3, "")))</f>
        <v/>
      </c>
      <c r="BG381" s="178"/>
      <c r="BH381" s="178"/>
      <c r="BI381" s="178"/>
      <c r="BJ381" s="178"/>
      <c r="BK381" s="178"/>
      <c r="BL381" s="178"/>
      <c r="BM381" s="178"/>
      <c r="BN381" s="178"/>
      <c r="BO381" s="178"/>
      <c r="BP381" s="178"/>
      <c r="BQ381" s="312" t="str">
        <f>IF('DATA - Follow-Up'!BQ381="Yes",1,IF('DATA - Follow-Up'!BQ381="No",2, ""))</f>
        <v/>
      </c>
      <c r="BR381" s="273"/>
      <c r="BS381" s="180"/>
      <c r="BT381" s="180"/>
    </row>
    <row r="382" spans="1:72" s="132" customFormat="1" ht="15" x14ac:dyDescent="0.3">
      <c r="A382" s="148"/>
      <c r="B382" s="149"/>
      <c r="C382" s="236" t="str">
        <f t="shared" si="5"/>
        <v/>
      </c>
      <c r="D382" s="178" t="str">
        <f>IF('DATA - Follow-Up'!D382="","",'DATA - Follow-Up'!D382)</f>
        <v/>
      </c>
      <c r="E382" s="178" t="str">
        <f>IF('DATA - Follow-Up'!E382="","",'DATA - Follow-Up'!E382)</f>
        <v/>
      </c>
      <c r="F382" s="178" t="str">
        <f>IF('DATA - Follow-Up'!F382="","",'DATA - Follow-Up'!F382)</f>
        <v/>
      </c>
      <c r="G382" s="178" t="str">
        <f>IF('DATA - Follow-Up'!G382="Yes",1,IF('DATA - Follow-Up'!G382="No",2,IF('DATA - Follow-Up'!G382="Not Sure",3, "")))</f>
        <v/>
      </c>
      <c r="H382" s="178" t="str">
        <f>IF('DATA - Follow-Up'!H382="","",INDEX(Codes,MATCH('DATA - Follow-Up'!H382,Modes,0)))</f>
        <v/>
      </c>
      <c r="I382" s="275"/>
      <c r="J382" s="178" t="str">
        <f>IF('DATA - Follow-Up'!J382="","",INDEX(Codes,MATCH('DATA - Follow-Up'!J382,Modes,0)))</f>
        <v/>
      </c>
      <c r="K382" s="178"/>
      <c r="L382" s="178" t="str">
        <f>IF('DATA - Follow-Up'!L382=0,"",IF('DATA - Follow-Up'!L382="","",'DATA - Follow-Up'!L382))</f>
        <v/>
      </c>
      <c r="M382" s="178" t="str">
        <f>IF('DATA - Follow-Up'!M382="Yes",1,IF('DATA - Follow-Up'!M382="No",2, ""))</f>
        <v/>
      </c>
      <c r="N382" s="178" t="str">
        <f>IF('DATA - Follow-Up'!N382="Yes",1,IF('DATA - Follow-Up'!N382="No",2,""))</f>
        <v/>
      </c>
      <c r="O382" s="178" t="str">
        <f>IF('DATA - Follow-Up'!O382="Relaxed",1,IF('DATA - Follow-Up'!O382="Rushed",2,IF('DATA - Follow-Up'!O382="Happy",3,IF('DATA - Follow-Up'!O382="Frustrated",4,IF('DATA - Follow-Up'!O382="Other (please specify)",5,IF('DATA - Follow-Up'!O382="Other",5,""))))))</f>
        <v/>
      </c>
      <c r="P382" s="178"/>
      <c r="Q382" s="178" t="str">
        <f>IF('DATA - Follow-Up'!Q382="","",'DATA - Follow-Up'!Q382)</f>
        <v/>
      </c>
      <c r="R382" s="178" t="str">
        <f>IF('DATA - Follow-Up'!R382="Boy",1,IF('DATA - Follow-Up'!R382="Girl",2, ""))</f>
        <v/>
      </c>
      <c r="S382" s="178" t="str">
        <f>IF('DATA - Follow-Up'!Q382="","", 'DATA - Follow-Up'!S382)</f>
        <v/>
      </c>
      <c r="T382" s="178" t="str">
        <f>IF('DATA - Follow-Up'!T382="Less than 0.5km",1,IF('DATA - Follow-Up'!T382="0.51 to 1.59km",2,IF('DATA - Follow-Up'!T382="1.6 to 3km",3,IF('DATA - Follow-Up'!T382="Over 3km",4,""))))</f>
        <v/>
      </c>
      <c r="U382" s="178" t="str">
        <f>IF('DATA - Follow-Up'!U382="STRONGLY AGREE",1,IF('DATA - Follow-Up'!U382="AGREE",2,IF('DATA - Follow-Up'!U382="DISAGREE",3,IF('DATA - Follow-Up'!U382="STRONGLY DISAGREE",4,""))))</f>
        <v/>
      </c>
      <c r="V382" s="178" t="str">
        <f>IF('DATA - Follow-Up'!V382="Yes",1,IF('DATA - Follow-Up'!V382="No",2,""))</f>
        <v/>
      </c>
      <c r="W382" s="178"/>
      <c r="X382" s="178"/>
      <c r="Y382" s="178"/>
      <c r="Z382" s="178"/>
      <c r="AA382" s="178"/>
      <c r="AB382" s="178"/>
      <c r="AC382" s="178"/>
      <c r="AD382" s="178"/>
      <c r="AE382" s="178"/>
      <c r="AF382" s="178"/>
      <c r="AG382" s="178"/>
      <c r="AH382" s="178"/>
      <c r="AI382" s="178"/>
      <c r="AJ382" s="178"/>
      <c r="AK382" s="178"/>
      <c r="AL382" s="178"/>
      <c r="AM382" s="178"/>
      <c r="AN382" s="178"/>
      <c r="AO382" s="178"/>
      <c r="AP382" s="178"/>
      <c r="AQ382" s="178"/>
      <c r="AR382" s="178" t="str">
        <f>IF('DATA - Follow-Up'!AR382="Relaxed",1,IF('DATA - Follow-Up'!AR382="Rushed",2,IF('DATA - Follow-Up'!AR382="Happy",3,IF('DATA - Follow-Up'!AR382="Tired",4,""))))</f>
        <v/>
      </c>
      <c r="AS382" s="178" t="str">
        <f>IF('DATA - Follow-Up'!AS382="Relaxed",1,IF('DATA - Follow-Up'!AS382="Rushed",2,IF('DATA - Follow-Up'!AS382="Happy",3,IF('DATA - Follow-Up'!AS382="Tired",4,""))))</f>
        <v/>
      </c>
      <c r="AT382" s="178" t="str">
        <f>IF('DATA - Follow-Up'!AT382="less driving",1,IF('DATA - Follow-Up'!AT382="less driving (e.g. more carpooling, walking, cycling, taking public transit, etc.)",1,IF('DATA - Follow-Up'!AT382="not changed",2,IF('DATA - Follow-Up'!AT382="no changed",2,IF('DATA - Follow-Up'!AT382="more driving",3, "")))))</f>
        <v/>
      </c>
      <c r="AU382" s="275"/>
      <c r="AV382" s="275"/>
      <c r="AW382" s="275"/>
      <c r="AX382" s="275"/>
      <c r="AY382" s="275"/>
      <c r="AZ382" s="178" t="str">
        <f>IF('DATA - Follow-Up'!AZ382="less driving",1,IF('DATA - Follow-Up'!AZ382="less driving (e.g. more carpooling, walking, cycling, taking public transit, etc.)",1,IF('DATA - Follow-Up'!AZ382="not changed",2,IF('DATA - Follow-Up'!AZ382="more driving",3,""))))</f>
        <v/>
      </c>
      <c r="BA382" s="178"/>
      <c r="BB382" s="178"/>
      <c r="BC382" s="178"/>
      <c r="BD382" s="178"/>
      <c r="BE382" s="178"/>
      <c r="BF382" s="178" t="str">
        <f>IF('DATA - Follow-Up'!BF382="decreased",1,IF('DATA - Follow-Up'!BF382="not changed",2,IF('DATA - Follow-Up'!BF382="increased",3, "")))</f>
        <v/>
      </c>
      <c r="BG382" s="178"/>
      <c r="BH382" s="178"/>
      <c r="BI382" s="178"/>
      <c r="BJ382" s="178"/>
      <c r="BK382" s="178"/>
      <c r="BL382" s="178"/>
      <c r="BM382" s="178"/>
      <c r="BN382" s="178"/>
      <c r="BO382" s="178"/>
      <c r="BP382" s="178"/>
      <c r="BQ382" s="312" t="str">
        <f>IF('DATA - Follow-Up'!BQ382="Yes",1,IF('DATA - Follow-Up'!BQ382="No",2, ""))</f>
        <v/>
      </c>
      <c r="BR382" s="273"/>
      <c r="BS382" s="180"/>
      <c r="BT382" s="180"/>
    </row>
    <row r="383" spans="1:72" s="132" customFormat="1" ht="15" x14ac:dyDescent="0.3">
      <c r="A383" s="148"/>
      <c r="B383" s="149"/>
      <c r="C383" s="236" t="str">
        <f t="shared" si="5"/>
        <v/>
      </c>
      <c r="D383" s="178" t="str">
        <f>IF('DATA - Follow-Up'!D383="","",'DATA - Follow-Up'!D383)</f>
        <v/>
      </c>
      <c r="E383" s="178" t="str">
        <f>IF('DATA - Follow-Up'!E383="","",'DATA - Follow-Up'!E383)</f>
        <v/>
      </c>
      <c r="F383" s="178" t="str">
        <f>IF('DATA - Follow-Up'!F383="","",'DATA - Follow-Up'!F383)</f>
        <v/>
      </c>
      <c r="G383" s="178" t="str">
        <f>IF('DATA - Follow-Up'!G383="Yes",1,IF('DATA - Follow-Up'!G383="No",2,IF('DATA - Follow-Up'!G383="Not Sure",3, "")))</f>
        <v/>
      </c>
      <c r="H383" s="178" t="str">
        <f>IF('DATA - Follow-Up'!H383="","",INDEX(Codes,MATCH('DATA - Follow-Up'!H383,Modes,0)))</f>
        <v/>
      </c>
      <c r="I383" s="275"/>
      <c r="J383" s="178" t="str">
        <f>IF('DATA - Follow-Up'!J383="","",INDEX(Codes,MATCH('DATA - Follow-Up'!J383,Modes,0)))</f>
        <v/>
      </c>
      <c r="K383" s="178"/>
      <c r="L383" s="178" t="str">
        <f>IF('DATA - Follow-Up'!L383=0,"",IF('DATA - Follow-Up'!L383="","",'DATA - Follow-Up'!L383))</f>
        <v/>
      </c>
      <c r="M383" s="178" t="str">
        <f>IF('DATA - Follow-Up'!M383="Yes",1,IF('DATA - Follow-Up'!M383="No",2, ""))</f>
        <v/>
      </c>
      <c r="N383" s="178" t="str">
        <f>IF('DATA - Follow-Up'!N383="Yes",1,IF('DATA - Follow-Up'!N383="No",2,""))</f>
        <v/>
      </c>
      <c r="O383" s="178" t="str">
        <f>IF('DATA - Follow-Up'!O383="Relaxed",1,IF('DATA - Follow-Up'!O383="Rushed",2,IF('DATA - Follow-Up'!O383="Happy",3,IF('DATA - Follow-Up'!O383="Frustrated",4,IF('DATA - Follow-Up'!O383="Other (please specify)",5,IF('DATA - Follow-Up'!O383="Other",5,""))))))</f>
        <v/>
      </c>
      <c r="P383" s="178"/>
      <c r="Q383" s="178" t="str">
        <f>IF('DATA - Follow-Up'!Q383="","",'DATA - Follow-Up'!Q383)</f>
        <v/>
      </c>
      <c r="R383" s="178" t="str">
        <f>IF('DATA - Follow-Up'!R383="Boy",1,IF('DATA - Follow-Up'!R383="Girl",2, ""))</f>
        <v/>
      </c>
      <c r="S383" s="178" t="str">
        <f>IF('DATA - Follow-Up'!Q383="","", 'DATA - Follow-Up'!S383)</f>
        <v/>
      </c>
      <c r="T383" s="178" t="str">
        <f>IF('DATA - Follow-Up'!T383="Less than 0.5km",1,IF('DATA - Follow-Up'!T383="0.51 to 1.59km",2,IF('DATA - Follow-Up'!T383="1.6 to 3km",3,IF('DATA - Follow-Up'!T383="Over 3km",4,""))))</f>
        <v/>
      </c>
      <c r="U383" s="178" t="str">
        <f>IF('DATA - Follow-Up'!U383="STRONGLY AGREE",1,IF('DATA - Follow-Up'!U383="AGREE",2,IF('DATA - Follow-Up'!U383="DISAGREE",3,IF('DATA - Follow-Up'!U383="STRONGLY DISAGREE",4,""))))</f>
        <v/>
      </c>
      <c r="V383" s="178" t="str">
        <f>IF('DATA - Follow-Up'!V383="Yes",1,IF('DATA - Follow-Up'!V383="No",2,""))</f>
        <v/>
      </c>
      <c r="W383" s="178"/>
      <c r="X383" s="178"/>
      <c r="Y383" s="178"/>
      <c r="Z383" s="178"/>
      <c r="AA383" s="178"/>
      <c r="AB383" s="178"/>
      <c r="AC383" s="178"/>
      <c r="AD383" s="178"/>
      <c r="AE383" s="178"/>
      <c r="AF383" s="178"/>
      <c r="AG383" s="178"/>
      <c r="AH383" s="178"/>
      <c r="AI383" s="178"/>
      <c r="AJ383" s="178"/>
      <c r="AK383" s="178"/>
      <c r="AL383" s="178"/>
      <c r="AM383" s="178"/>
      <c r="AN383" s="178"/>
      <c r="AO383" s="178"/>
      <c r="AP383" s="178"/>
      <c r="AQ383" s="178"/>
      <c r="AR383" s="178" t="str">
        <f>IF('DATA - Follow-Up'!AR383="Relaxed",1,IF('DATA - Follow-Up'!AR383="Rushed",2,IF('DATA - Follow-Up'!AR383="Happy",3,IF('DATA - Follow-Up'!AR383="Tired",4,""))))</f>
        <v/>
      </c>
      <c r="AS383" s="178" t="str">
        <f>IF('DATA - Follow-Up'!AS383="Relaxed",1,IF('DATA - Follow-Up'!AS383="Rushed",2,IF('DATA - Follow-Up'!AS383="Happy",3,IF('DATA - Follow-Up'!AS383="Tired",4,""))))</f>
        <v/>
      </c>
      <c r="AT383" s="178" t="str">
        <f>IF('DATA - Follow-Up'!AT383="less driving",1,IF('DATA - Follow-Up'!AT383="less driving (e.g. more carpooling, walking, cycling, taking public transit, etc.)",1,IF('DATA - Follow-Up'!AT383="not changed",2,IF('DATA - Follow-Up'!AT383="no changed",2,IF('DATA - Follow-Up'!AT383="more driving",3, "")))))</f>
        <v/>
      </c>
      <c r="AU383" s="275"/>
      <c r="AV383" s="275"/>
      <c r="AW383" s="275"/>
      <c r="AX383" s="275"/>
      <c r="AY383" s="275"/>
      <c r="AZ383" s="178" t="str">
        <f>IF('DATA - Follow-Up'!AZ383="less driving",1,IF('DATA - Follow-Up'!AZ383="less driving (e.g. more carpooling, walking, cycling, taking public transit, etc.)",1,IF('DATA - Follow-Up'!AZ383="not changed",2,IF('DATA - Follow-Up'!AZ383="more driving",3,""))))</f>
        <v/>
      </c>
      <c r="BA383" s="178"/>
      <c r="BB383" s="178"/>
      <c r="BC383" s="178"/>
      <c r="BD383" s="178"/>
      <c r="BE383" s="178"/>
      <c r="BF383" s="178" t="str">
        <f>IF('DATA - Follow-Up'!BF383="decreased",1,IF('DATA - Follow-Up'!BF383="not changed",2,IF('DATA - Follow-Up'!BF383="increased",3, "")))</f>
        <v/>
      </c>
      <c r="BG383" s="178"/>
      <c r="BH383" s="178"/>
      <c r="BI383" s="178"/>
      <c r="BJ383" s="178"/>
      <c r="BK383" s="178"/>
      <c r="BL383" s="178"/>
      <c r="BM383" s="178"/>
      <c r="BN383" s="178"/>
      <c r="BO383" s="178"/>
      <c r="BP383" s="178"/>
      <c r="BQ383" s="312" t="str">
        <f>IF('DATA - Follow-Up'!BQ383="Yes",1,IF('DATA - Follow-Up'!BQ383="No",2, ""))</f>
        <v/>
      </c>
      <c r="BR383" s="273"/>
      <c r="BS383" s="180"/>
      <c r="BT383" s="180"/>
    </row>
    <row r="384" spans="1:72" s="132" customFormat="1" ht="15" x14ac:dyDescent="0.3">
      <c r="A384" s="148"/>
      <c r="B384" s="149"/>
      <c r="C384" s="236" t="str">
        <f t="shared" si="5"/>
        <v/>
      </c>
      <c r="D384" s="178" t="str">
        <f>IF('DATA - Follow-Up'!D384="","",'DATA - Follow-Up'!D384)</f>
        <v/>
      </c>
      <c r="E384" s="178" t="str">
        <f>IF('DATA - Follow-Up'!E384="","",'DATA - Follow-Up'!E384)</f>
        <v/>
      </c>
      <c r="F384" s="178" t="str">
        <f>IF('DATA - Follow-Up'!F384="","",'DATA - Follow-Up'!F384)</f>
        <v/>
      </c>
      <c r="G384" s="178" t="str">
        <f>IF('DATA - Follow-Up'!G384="Yes",1,IF('DATA - Follow-Up'!G384="No",2,IF('DATA - Follow-Up'!G384="Not Sure",3, "")))</f>
        <v/>
      </c>
      <c r="H384" s="178" t="str">
        <f>IF('DATA - Follow-Up'!H384="","",INDEX(Codes,MATCH('DATA - Follow-Up'!H384,Modes,0)))</f>
        <v/>
      </c>
      <c r="I384" s="275"/>
      <c r="J384" s="178" t="str">
        <f>IF('DATA - Follow-Up'!J384="","",INDEX(Codes,MATCH('DATA - Follow-Up'!J384,Modes,0)))</f>
        <v/>
      </c>
      <c r="K384" s="178"/>
      <c r="L384" s="178" t="str">
        <f>IF('DATA - Follow-Up'!L384=0,"",IF('DATA - Follow-Up'!L384="","",'DATA - Follow-Up'!L384))</f>
        <v/>
      </c>
      <c r="M384" s="178" t="str">
        <f>IF('DATA - Follow-Up'!M384="Yes",1,IF('DATA - Follow-Up'!M384="No",2, ""))</f>
        <v/>
      </c>
      <c r="N384" s="178" t="str">
        <f>IF('DATA - Follow-Up'!N384="Yes",1,IF('DATA - Follow-Up'!N384="No",2,""))</f>
        <v/>
      </c>
      <c r="O384" s="178" t="str">
        <f>IF('DATA - Follow-Up'!O384="Relaxed",1,IF('DATA - Follow-Up'!O384="Rushed",2,IF('DATA - Follow-Up'!O384="Happy",3,IF('DATA - Follow-Up'!O384="Frustrated",4,IF('DATA - Follow-Up'!O384="Other (please specify)",5,IF('DATA - Follow-Up'!O384="Other",5,""))))))</f>
        <v/>
      </c>
      <c r="P384" s="178"/>
      <c r="Q384" s="178" t="str">
        <f>IF('DATA - Follow-Up'!Q384="","",'DATA - Follow-Up'!Q384)</f>
        <v/>
      </c>
      <c r="R384" s="178" t="str">
        <f>IF('DATA - Follow-Up'!R384="Boy",1,IF('DATA - Follow-Up'!R384="Girl",2, ""))</f>
        <v/>
      </c>
      <c r="S384" s="178" t="str">
        <f>IF('DATA - Follow-Up'!Q384="","", 'DATA - Follow-Up'!S384)</f>
        <v/>
      </c>
      <c r="T384" s="178" t="str">
        <f>IF('DATA - Follow-Up'!T384="Less than 0.5km",1,IF('DATA - Follow-Up'!T384="0.51 to 1.59km",2,IF('DATA - Follow-Up'!T384="1.6 to 3km",3,IF('DATA - Follow-Up'!T384="Over 3km",4,""))))</f>
        <v/>
      </c>
      <c r="U384" s="178" t="str">
        <f>IF('DATA - Follow-Up'!U384="STRONGLY AGREE",1,IF('DATA - Follow-Up'!U384="AGREE",2,IF('DATA - Follow-Up'!U384="DISAGREE",3,IF('DATA - Follow-Up'!U384="STRONGLY DISAGREE",4,""))))</f>
        <v/>
      </c>
      <c r="V384" s="178" t="str">
        <f>IF('DATA - Follow-Up'!V384="Yes",1,IF('DATA - Follow-Up'!V384="No",2,""))</f>
        <v/>
      </c>
      <c r="W384" s="178"/>
      <c r="X384" s="178"/>
      <c r="Y384" s="178"/>
      <c r="Z384" s="178"/>
      <c r="AA384" s="178"/>
      <c r="AB384" s="178"/>
      <c r="AC384" s="178"/>
      <c r="AD384" s="178"/>
      <c r="AE384" s="178"/>
      <c r="AF384" s="178"/>
      <c r="AG384" s="178"/>
      <c r="AH384" s="178"/>
      <c r="AI384" s="178"/>
      <c r="AJ384" s="178"/>
      <c r="AK384" s="178"/>
      <c r="AL384" s="178"/>
      <c r="AM384" s="178"/>
      <c r="AN384" s="178"/>
      <c r="AO384" s="178"/>
      <c r="AP384" s="178"/>
      <c r="AQ384" s="178"/>
      <c r="AR384" s="178" t="str">
        <f>IF('DATA - Follow-Up'!AR384="Relaxed",1,IF('DATA - Follow-Up'!AR384="Rushed",2,IF('DATA - Follow-Up'!AR384="Happy",3,IF('DATA - Follow-Up'!AR384="Tired",4,""))))</f>
        <v/>
      </c>
      <c r="AS384" s="178" t="str">
        <f>IF('DATA - Follow-Up'!AS384="Relaxed",1,IF('DATA - Follow-Up'!AS384="Rushed",2,IF('DATA - Follow-Up'!AS384="Happy",3,IF('DATA - Follow-Up'!AS384="Tired",4,""))))</f>
        <v/>
      </c>
      <c r="AT384" s="178" t="str">
        <f>IF('DATA - Follow-Up'!AT384="less driving",1,IF('DATA - Follow-Up'!AT384="less driving (e.g. more carpooling, walking, cycling, taking public transit, etc.)",1,IF('DATA - Follow-Up'!AT384="not changed",2,IF('DATA - Follow-Up'!AT384="no changed",2,IF('DATA - Follow-Up'!AT384="more driving",3, "")))))</f>
        <v/>
      </c>
      <c r="AU384" s="275"/>
      <c r="AV384" s="275"/>
      <c r="AW384" s="275"/>
      <c r="AX384" s="275"/>
      <c r="AY384" s="275"/>
      <c r="AZ384" s="178" t="str">
        <f>IF('DATA - Follow-Up'!AZ384="less driving",1,IF('DATA - Follow-Up'!AZ384="less driving (e.g. more carpooling, walking, cycling, taking public transit, etc.)",1,IF('DATA - Follow-Up'!AZ384="not changed",2,IF('DATA - Follow-Up'!AZ384="more driving",3,""))))</f>
        <v/>
      </c>
      <c r="BA384" s="178"/>
      <c r="BB384" s="178"/>
      <c r="BC384" s="178"/>
      <c r="BD384" s="178"/>
      <c r="BE384" s="178"/>
      <c r="BF384" s="178" t="str">
        <f>IF('DATA - Follow-Up'!BF384="decreased",1,IF('DATA - Follow-Up'!BF384="not changed",2,IF('DATA - Follow-Up'!BF384="increased",3, "")))</f>
        <v/>
      </c>
      <c r="BG384" s="178"/>
      <c r="BH384" s="178"/>
      <c r="BI384" s="178"/>
      <c r="BJ384" s="178"/>
      <c r="BK384" s="178"/>
      <c r="BL384" s="178"/>
      <c r="BM384" s="178"/>
      <c r="BN384" s="178"/>
      <c r="BO384" s="178"/>
      <c r="BP384" s="178"/>
      <c r="BQ384" s="312" t="str">
        <f>IF('DATA - Follow-Up'!BQ384="Yes",1,IF('DATA - Follow-Up'!BQ384="No",2, ""))</f>
        <v/>
      </c>
      <c r="BR384" s="273"/>
      <c r="BS384" s="180"/>
      <c r="BT384" s="180"/>
    </row>
    <row r="385" spans="1:72" s="132" customFormat="1" ht="15" x14ac:dyDescent="0.3">
      <c r="A385" s="148"/>
      <c r="B385" s="149"/>
      <c r="C385" s="236" t="str">
        <f t="shared" si="5"/>
        <v/>
      </c>
      <c r="D385" s="178" t="str">
        <f>IF('DATA - Follow-Up'!D385="","",'DATA - Follow-Up'!D385)</f>
        <v/>
      </c>
      <c r="E385" s="178" t="str">
        <f>IF('DATA - Follow-Up'!E385="","",'DATA - Follow-Up'!E385)</f>
        <v/>
      </c>
      <c r="F385" s="178" t="str">
        <f>IF('DATA - Follow-Up'!F385="","",'DATA - Follow-Up'!F385)</f>
        <v/>
      </c>
      <c r="G385" s="178" t="str">
        <f>IF('DATA - Follow-Up'!G385="Yes",1,IF('DATA - Follow-Up'!G385="No",2,IF('DATA - Follow-Up'!G385="Not Sure",3, "")))</f>
        <v/>
      </c>
      <c r="H385" s="178" t="str">
        <f>IF('DATA - Follow-Up'!H385="","",INDEX(Codes,MATCH('DATA - Follow-Up'!H385,Modes,0)))</f>
        <v/>
      </c>
      <c r="I385" s="275"/>
      <c r="J385" s="178" t="str">
        <f>IF('DATA - Follow-Up'!J385="","",INDEX(Codes,MATCH('DATA - Follow-Up'!J385,Modes,0)))</f>
        <v/>
      </c>
      <c r="K385" s="178"/>
      <c r="L385" s="178" t="str">
        <f>IF('DATA - Follow-Up'!L385=0,"",IF('DATA - Follow-Up'!L385="","",'DATA - Follow-Up'!L385))</f>
        <v/>
      </c>
      <c r="M385" s="178" t="str">
        <f>IF('DATA - Follow-Up'!M385="Yes",1,IF('DATA - Follow-Up'!M385="No",2, ""))</f>
        <v/>
      </c>
      <c r="N385" s="178" t="str">
        <f>IF('DATA - Follow-Up'!N385="Yes",1,IF('DATA - Follow-Up'!N385="No",2,""))</f>
        <v/>
      </c>
      <c r="O385" s="178" t="str">
        <f>IF('DATA - Follow-Up'!O385="Relaxed",1,IF('DATA - Follow-Up'!O385="Rushed",2,IF('DATA - Follow-Up'!O385="Happy",3,IF('DATA - Follow-Up'!O385="Frustrated",4,IF('DATA - Follow-Up'!O385="Other (please specify)",5,IF('DATA - Follow-Up'!O385="Other",5,""))))))</f>
        <v/>
      </c>
      <c r="P385" s="178"/>
      <c r="Q385" s="178" t="str">
        <f>IF('DATA - Follow-Up'!Q385="","",'DATA - Follow-Up'!Q385)</f>
        <v/>
      </c>
      <c r="R385" s="178" t="str">
        <f>IF('DATA - Follow-Up'!R385="Boy",1,IF('DATA - Follow-Up'!R385="Girl",2, ""))</f>
        <v/>
      </c>
      <c r="S385" s="178" t="str">
        <f>IF('DATA - Follow-Up'!Q385="","", 'DATA - Follow-Up'!S385)</f>
        <v/>
      </c>
      <c r="T385" s="178" t="str">
        <f>IF('DATA - Follow-Up'!T385="Less than 0.5km",1,IF('DATA - Follow-Up'!T385="0.51 to 1.59km",2,IF('DATA - Follow-Up'!T385="1.6 to 3km",3,IF('DATA - Follow-Up'!T385="Over 3km",4,""))))</f>
        <v/>
      </c>
      <c r="U385" s="178" t="str">
        <f>IF('DATA - Follow-Up'!U385="STRONGLY AGREE",1,IF('DATA - Follow-Up'!U385="AGREE",2,IF('DATA - Follow-Up'!U385="DISAGREE",3,IF('DATA - Follow-Up'!U385="STRONGLY DISAGREE",4,""))))</f>
        <v/>
      </c>
      <c r="V385" s="178" t="str">
        <f>IF('DATA - Follow-Up'!V385="Yes",1,IF('DATA - Follow-Up'!V385="No",2,""))</f>
        <v/>
      </c>
      <c r="W385" s="178"/>
      <c r="X385" s="178"/>
      <c r="Y385" s="178"/>
      <c r="Z385" s="178"/>
      <c r="AA385" s="178"/>
      <c r="AB385" s="178"/>
      <c r="AC385" s="178"/>
      <c r="AD385" s="178"/>
      <c r="AE385" s="178"/>
      <c r="AF385" s="178"/>
      <c r="AG385" s="178"/>
      <c r="AH385" s="178"/>
      <c r="AI385" s="178"/>
      <c r="AJ385" s="178"/>
      <c r="AK385" s="178"/>
      <c r="AL385" s="178"/>
      <c r="AM385" s="178"/>
      <c r="AN385" s="178"/>
      <c r="AO385" s="178"/>
      <c r="AP385" s="178"/>
      <c r="AQ385" s="178"/>
      <c r="AR385" s="178" t="str">
        <f>IF('DATA - Follow-Up'!AR385="Relaxed",1,IF('DATA - Follow-Up'!AR385="Rushed",2,IF('DATA - Follow-Up'!AR385="Happy",3,IF('DATA - Follow-Up'!AR385="Tired",4,""))))</f>
        <v/>
      </c>
      <c r="AS385" s="178" t="str">
        <f>IF('DATA - Follow-Up'!AS385="Relaxed",1,IF('DATA - Follow-Up'!AS385="Rushed",2,IF('DATA - Follow-Up'!AS385="Happy",3,IF('DATA - Follow-Up'!AS385="Tired",4,""))))</f>
        <v/>
      </c>
      <c r="AT385" s="178" t="str">
        <f>IF('DATA - Follow-Up'!AT385="less driving",1,IF('DATA - Follow-Up'!AT385="less driving (e.g. more carpooling, walking, cycling, taking public transit, etc.)",1,IF('DATA - Follow-Up'!AT385="not changed",2,IF('DATA - Follow-Up'!AT385="no changed",2,IF('DATA - Follow-Up'!AT385="more driving",3, "")))))</f>
        <v/>
      </c>
      <c r="AU385" s="275"/>
      <c r="AV385" s="275"/>
      <c r="AW385" s="275"/>
      <c r="AX385" s="275"/>
      <c r="AY385" s="275"/>
      <c r="AZ385" s="178" t="str">
        <f>IF('DATA - Follow-Up'!AZ385="less driving",1,IF('DATA - Follow-Up'!AZ385="less driving (e.g. more carpooling, walking, cycling, taking public transit, etc.)",1,IF('DATA - Follow-Up'!AZ385="not changed",2,IF('DATA - Follow-Up'!AZ385="more driving",3,""))))</f>
        <v/>
      </c>
      <c r="BA385" s="178"/>
      <c r="BB385" s="178"/>
      <c r="BC385" s="178"/>
      <c r="BD385" s="178"/>
      <c r="BE385" s="178"/>
      <c r="BF385" s="178" t="str">
        <f>IF('DATA - Follow-Up'!BF385="decreased",1,IF('DATA - Follow-Up'!BF385="not changed",2,IF('DATA - Follow-Up'!BF385="increased",3, "")))</f>
        <v/>
      </c>
      <c r="BG385" s="178"/>
      <c r="BH385" s="178"/>
      <c r="BI385" s="178"/>
      <c r="BJ385" s="178"/>
      <c r="BK385" s="178"/>
      <c r="BL385" s="178"/>
      <c r="BM385" s="178"/>
      <c r="BN385" s="178"/>
      <c r="BO385" s="178"/>
      <c r="BP385" s="178"/>
      <c r="BQ385" s="312" t="str">
        <f>IF('DATA - Follow-Up'!BQ385="Yes",1,IF('DATA - Follow-Up'!BQ385="No",2, ""))</f>
        <v/>
      </c>
      <c r="BR385" s="273"/>
      <c r="BS385" s="180"/>
      <c r="BT385" s="180"/>
    </row>
    <row r="386" spans="1:72" s="132" customFormat="1" ht="15" x14ac:dyDescent="0.3">
      <c r="A386" s="148"/>
      <c r="B386" s="149"/>
      <c r="C386" s="236" t="str">
        <f t="shared" si="5"/>
        <v/>
      </c>
      <c r="D386" s="178" t="str">
        <f>IF('DATA - Follow-Up'!D386="","",'DATA - Follow-Up'!D386)</f>
        <v/>
      </c>
      <c r="E386" s="178" t="str">
        <f>IF('DATA - Follow-Up'!E386="","",'DATA - Follow-Up'!E386)</f>
        <v/>
      </c>
      <c r="F386" s="178" t="str">
        <f>IF('DATA - Follow-Up'!F386="","",'DATA - Follow-Up'!F386)</f>
        <v/>
      </c>
      <c r="G386" s="178" t="str">
        <f>IF('DATA - Follow-Up'!G386="Yes",1,IF('DATA - Follow-Up'!G386="No",2,IF('DATA - Follow-Up'!G386="Not Sure",3, "")))</f>
        <v/>
      </c>
      <c r="H386" s="178" t="str">
        <f>IF('DATA - Follow-Up'!H386="","",INDEX(Codes,MATCH('DATA - Follow-Up'!H386,Modes,0)))</f>
        <v/>
      </c>
      <c r="I386" s="275"/>
      <c r="J386" s="178" t="str">
        <f>IF('DATA - Follow-Up'!J386="","",INDEX(Codes,MATCH('DATA - Follow-Up'!J386,Modes,0)))</f>
        <v/>
      </c>
      <c r="K386" s="178"/>
      <c r="L386" s="178" t="str">
        <f>IF('DATA - Follow-Up'!L386=0,"",IF('DATA - Follow-Up'!L386="","",'DATA - Follow-Up'!L386))</f>
        <v/>
      </c>
      <c r="M386" s="178" t="str">
        <f>IF('DATA - Follow-Up'!M386="Yes",1,IF('DATA - Follow-Up'!M386="No",2, ""))</f>
        <v/>
      </c>
      <c r="N386" s="178" t="str">
        <f>IF('DATA - Follow-Up'!N386="Yes",1,IF('DATA - Follow-Up'!N386="No",2,""))</f>
        <v/>
      </c>
      <c r="O386" s="178" t="str">
        <f>IF('DATA - Follow-Up'!O386="Relaxed",1,IF('DATA - Follow-Up'!O386="Rushed",2,IF('DATA - Follow-Up'!O386="Happy",3,IF('DATA - Follow-Up'!O386="Frustrated",4,IF('DATA - Follow-Up'!O386="Other (please specify)",5,IF('DATA - Follow-Up'!O386="Other",5,""))))))</f>
        <v/>
      </c>
      <c r="P386" s="178"/>
      <c r="Q386" s="178" t="str">
        <f>IF('DATA - Follow-Up'!Q386="","",'DATA - Follow-Up'!Q386)</f>
        <v/>
      </c>
      <c r="R386" s="178" t="str">
        <f>IF('DATA - Follow-Up'!R386="Boy",1,IF('DATA - Follow-Up'!R386="Girl",2, ""))</f>
        <v/>
      </c>
      <c r="S386" s="178" t="str">
        <f>IF('DATA - Follow-Up'!Q386="","", 'DATA - Follow-Up'!S386)</f>
        <v/>
      </c>
      <c r="T386" s="178" t="str">
        <f>IF('DATA - Follow-Up'!T386="Less than 0.5km",1,IF('DATA - Follow-Up'!T386="0.51 to 1.59km",2,IF('DATA - Follow-Up'!T386="1.6 to 3km",3,IF('DATA - Follow-Up'!T386="Over 3km",4,""))))</f>
        <v/>
      </c>
      <c r="U386" s="178" t="str">
        <f>IF('DATA - Follow-Up'!U386="STRONGLY AGREE",1,IF('DATA - Follow-Up'!U386="AGREE",2,IF('DATA - Follow-Up'!U386="DISAGREE",3,IF('DATA - Follow-Up'!U386="STRONGLY DISAGREE",4,""))))</f>
        <v/>
      </c>
      <c r="V386" s="178" t="str">
        <f>IF('DATA - Follow-Up'!V386="Yes",1,IF('DATA - Follow-Up'!V386="No",2,""))</f>
        <v/>
      </c>
      <c r="W386" s="178"/>
      <c r="X386" s="178"/>
      <c r="Y386" s="178"/>
      <c r="Z386" s="178"/>
      <c r="AA386" s="178"/>
      <c r="AB386" s="178"/>
      <c r="AC386" s="178"/>
      <c r="AD386" s="178"/>
      <c r="AE386" s="178"/>
      <c r="AF386" s="178"/>
      <c r="AG386" s="178"/>
      <c r="AH386" s="178"/>
      <c r="AI386" s="178"/>
      <c r="AJ386" s="178"/>
      <c r="AK386" s="178"/>
      <c r="AL386" s="178"/>
      <c r="AM386" s="178"/>
      <c r="AN386" s="178"/>
      <c r="AO386" s="178"/>
      <c r="AP386" s="178"/>
      <c r="AQ386" s="178"/>
      <c r="AR386" s="178" t="str">
        <f>IF('DATA - Follow-Up'!AR386="Relaxed",1,IF('DATA - Follow-Up'!AR386="Rushed",2,IF('DATA - Follow-Up'!AR386="Happy",3,IF('DATA - Follow-Up'!AR386="Tired",4,""))))</f>
        <v/>
      </c>
      <c r="AS386" s="178" t="str">
        <f>IF('DATA - Follow-Up'!AS386="Relaxed",1,IF('DATA - Follow-Up'!AS386="Rushed",2,IF('DATA - Follow-Up'!AS386="Happy",3,IF('DATA - Follow-Up'!AS386="Tired",4,""))))</f>
        <v/>
      </c>
      <c r="AT386" s="178" t="str">
        <f>IF('DATA - Follow-Up'!AT386="less driving",1,IF('DATA - Follow-Up'!AT386="less driving (e.g. more carpooling, walking, cycling, taking public transit, etc.)",1,IF('DATA - Follow-Up'!AT386="not changed",2,IF('DATA - Follow-Up'!AT386="no changed",2,IF('DATA - Follow-Up'!AT386="more driving",3, "")))))</f>
        <v/>
      </c>
      <c r="AU386" s="275"/>
      <c r="AV386" s="275"/>
      <c r="AW386" s="275"/>
      <c r="AX386" s="275"/>
      <c r="AY386" s="275"/>
      <c r="AZ386" s="178" t="str">
        <f>IF('DATA - Follow-Up'!AZ386="less driving",1,IF('DATA - Follow-Up'!AZ386="less driving (e.g. more carpooling, walking, cycling, taking public transit, etc.)",1,IF('DATA - Follow-Up'!AZ386="not changed",2,IF('DATA - Follow-Up'!AZ386="more driving",3,""))))</f>
        <v/>
      </c>
      <c r="BA386" s="178"/>
      <c r="BB386" s="178"/>
      <c r="BC386" s="178"/>
      <c r="BD386" s="178"/>
      <c r="BE386" s="178"/>
      <c r="BF386" s="178" t="str">
        <f>IF('DATA - Follow-Up'!BF386="decreased",1,IF('DATA - Follow-Up'!BF386="not changed",2,IF('DATA - Follow-Up'!BF386="increased",3, "")))</f>
        <v/>
      </c>
      <c r="BG386" s="178"/>
      <c r="BH386" s="178"/>
      <c r="BI386" s="178"/>
      <c r="BJ386" s="178"/>
      <c r="BK386" s="178"/>
      <c r="BL386" s="178"/>
      <c r="BM386" s="178"/>
      <c r="BN386" s="178"/>
      <c r="BO386" s="178"/>
      <c r="BP386" s="178"/>
      <c r="BQ386" s="312" t="str">
        <f>IF('DATA - Follow-Up'!BQ386="Yes",1,IF('DATA - Follow-Up'!BQ386="No",2, ""))</f>
        <v/>
      </c>
      <c r="BR386" s="273"/>
      <c r="BS386" s="180"/>
      <c r="BT386" s="180"/>
    </row>
    <row r="387" spans="1:72" s="132" customFormat="1" ht="15" x14ac:dyDescent="0.3">
      <c r="A387" s="148"/>
      <c r="B387" s="149"/>
      <c r="C387" s="236" t="str">
        <f t="shared" si="5"/>
        <v/>
      </c>
      <c r="D387" s="178" t="str">
        <f>IF('DATA - Follow-Up'!D387="","",'DATA - Follow-Up'!D387)</f>
        <v/>
      </c>
      <c r="E387" s="178" t="str">
        <f>IF('DATA - Follow-Up'!E387="","",'DATA - Follow-Up'!E387)</f>
        <v/>
      </c>
      <c r="F387" s="178" t="str">
        <f>IF('DATA - Follow-Up'!F387="","",'DATA - Follow-Up'!F387)</f>
        <v/>
      </c>
      <c r="G387" s="178" t="str">
        <f>IF('DATA - Follow-Up'!G387="Yes",1,IF('DATA - Follow-Up'!G387="No",2,IF('DATA - Follow-Up'!G387="Not Sure",3, "")))</f>
        <v/>
      </c>
      <c r="H387" s="178" t="str">
        <f>IF('DATA - Follow-Up'!H387="","",INDEX(Codes,MATCH('DATA - Follow-Up'!H387,Modes,0)))</f>
        <v/>
      </c>
      <c r="I387" s="275"/>
      <c r="J387" s="178" t="str">
        <f>IF('DATA - Follow-Up'!J387="","",INDEX(Codes,MATCH('DATA - Follow-Up'!J387,Modes,0)))</f>
        <v/>
      </c>
      <c r="K387" s="178"/>
      <c r="L387" s="178" t="str">
        <f>IF('DATA - Follow-Up'!L387=0,"",IF('DATA - Follow-Up'!L387="","",'DATA - Follow-Up'!L387))</f>
        <v/>
      </c>
      <c r="M387" s="178" t="str">
        <f>IF('DATA - Follow-Up'!M387="Yes",1,IF('DATA - Follow-Up'!M387="No",2, ""))</f>
        <v/>
      </c>
      <c r="N387" s="178" t="str">
        <f>IF('DATA - Follow-Up'!N387="Yes",1,IF('DATA - Follow-Up'!N387="No",2,""))</f>
        <v/>
      </c>
      <c r="O387" s="178" t="str">
        <f>IF('DATA - Follow-Up'!O387="Relaxed",1,IF('DATA - Follow-Up'!O387="Rushed",2,IF('DATA - Follow-Up'!O387="Happy",3,IF('DATA - Follow-Up'!O387="Frustrated",4,IF('DATA - Follow-Up'!O387="Other (please specify)",5,IF('DATA - Follow-Up'!O387="Other",5,""))))))</f>
        <v/>
      </c>
      <c r="P387" s="178"/>
      <c r="Q387" s="178" t="str">
        <f>IF('DATA - Follow-Up'!Q387="","",'DATA - Follow-Up'!Q387)</f>
        <v/>
      </c>
      <c r="R387" s="178" t="str">
        <f>IF('DATA - Follow-Up'!R387="Boy",1,IF('DATA - Follow-Up'!R387="Girl",2, ""))</f>
        <v/>
      </c>
      <c r="S387" s="178" t="str">
        <f>IF('DATA - Follow-Up'!Q387="","", 'DATA - Follow-Up'!S387)</f>
        <v/>
      </c>
      <c r="T387" s="178" t="str">
        <f>IF('DATA - Follow-Up'!T387="Less than 0.5km",1,IF('DATA - Follow-Up'!T387="0.51 to 1.59km",2,IF('DATA - Follow-Up'!T387="1.6 to 3km",3,IF('DATA - Follow-Up'!T387="Over 3km",4,""))))</f>
        <v/>
      </c>
      <c r="U387" s="178" t="str">
        <f>IF('DATA - Follow-Up'!U387="STRONGLY AGREE",1,IF('DATA - Follow-Up'!U387="AGREE",2,IF('DATA - Follow-Up'!U387="DISAGREE",3,IF('DATA - Follow-Up'!U387="STRONGLY DISAGREE",4,""))))</f>
        <v/>
      </c>
      <c r="V387" s="178" t="str">
        <f>IF('DATA - Follow-Up'!V387="Yes",1,IF('DATA - Follow-Up'!V387="No",2,""))</f>
        <v/>
      </c>
      <c r="W387" s="178"/>
      <c r="X387" s="178"/>
      <c r="Y387" s="178"/>
      <c r="Z387" s="178"/>
      <c r="AA387" s="178"/>
      <c r="AB387" s="178"/>
      <c r="AC387" s="178"/>
      <c r="AD387" s="178"/>
      <c r="AE387" s="178"/>
      <c r="AF387" s="178"/>
      <c r="AG387" s="178"/>
      <c r="AH387" s="178"/>
      <c r="AI387" s="178"/>
      <c r="AJ387" s="178"/>
      <c r="AK387" s="178"/>
      <c r="AL387" s="178"/>
      <c r="AM387" s="178"/>
      <c r="AN387" s="178"/>
      <c r="AO387" s="178"/>
      <c r="AP387" s="178"/>
      <c r="AQ387" s="178"/>
      <c r="AR387" s="178" t="str">
        <f>IF('DATA - Follow-Up'!AR387="Relaxed",1,IF('DATA - Follow-Up'!AR387="Rushed",2,IF('DATA - Follow-Up'!AR387="Happy",3,IF('DATA - Follow-Up'!AR387="Tired",4,""))))</f>
        <v/>
      </c>
      <c r="AS387" s="178" t="str">
        <f>IF('DATA - Follow-Up'!AS387="Relaxed",1,IF('DATA - Follow-Up'!AS387="Rushed",2,IF('DATA - Follow-Up'!AS387="Happy",3,IF('DATA - Follow-Up'!AS387="Tired",4,""))))</f>
        <v/>
      </c>
      <c r="AT387" s="178" t="str">
        <f>IF('DATA - Follow-Up'!AT387="less driving",1,IF('DATA - Follow-Up'!AT387="less driving (e.g. more carpooling, walking, cycling, taking public transit, etc.)",1,IF('DATA - Follow-Up'!AT387="not changed",2,IF('DATA - Follow-Up'!AT387="no changed",2,IF('DATA - Follow-Up'!AT387="more driving",3, "")))))</f>
        <v/>
      </c>
      <c r="AU387" s="275"/>
      <c r="AV387" s="275"/>
      <c r="AW387" s="275"/>
      <c r="AX387" s="275"/>
      <c r="AY387" s="275"/>
      <c r="AZ387" s="178" t="str">
        <f>IF('DATA - Follow-Up'!AZ387="less driving",1,IF('DATA - Follow-Up'!AZ387="less driving (e.g. more carpooling, walking, cycling, taking public transit, etc.)",1,IF('DATA - Follow-Up'!AZ387="not changed",2,IF('DATA - Follow-Up'!AZ387="more driving",3,""))))</f>
        <v/>
      </c>
      <c r="BA387" s="178"/>
      <c r="BB387" s="178"/>
      <c r="BC387" s="178"/>
      <c r="BD387" s="178"/>
      <c r="BE387" s="178"/>
      <c r="BF387" s="178" t="str">
        <f>IF('DATA - Follow-Up'!BF387="decreased",1,IF('DATA - Follow-Up'!BF387="not changed",2,IF('DATA - Follow-Up'!BF387="increased",3, "")))</f>
        <v/>
      </c>
      <c r="BG387" s="178"/>
      <c r="BH387" s="178"/>
      <c r="BI387" s="178"/>
      <c r="BJ387" s="178"/>
      <c r="BK387" s="178"/>
      <c r="BL387" s="178"/>
      <c r="BM387" s="178"/>
      <c r="BN387" s="178"/>
      <c r="BO387" s="178"/>
      <c r="BP387" s="178"/>
      <c r="BQ387" s="312" t="str">
        <f>IF('DATA - Follow-Up'!BQ387="Yes",1,IF('DATA - Follow-Up'!BQ387="No",2, ""))</f>
        <v/>
      </c>
      <c r="BR387" s="273"/>
      <c r="BS387" s="180"/>
      <c r="BT387" s="180"/>
    </row>
    <row r="388" spans="1:72" s="132" customFormat="1" ht="15" x14ac:dyDescent="0.3">
      <c r="A388" s="148"/>
      <c r="B388" s="149"/>
      <c r="C388" s="236" t="str">
        <f t="shared" si="5"/>
        <v/>
      </c>
      <c r="D388" s="178" t="str">
        <f>IF('DATA - Follow-Up'!D388="","",'DATA - Follow-Up'!D388)</f>
        <v/>
      </c>
      <c r="E388" s="178" t="str">
        <f>IF('DATA - Follow-Up'!E388="","",'DATA - Follow-Up'!E388)</f>
        <v/>
      </c>
      <c r="F388" s="178" t="str">
        <f>IF('DATA - Follow-Up'!F388="","",'DATA - Follow-Up'!F388)</f>
        <v/>
      </c>
      <c r="G388" s="178" t="str">
        <f>IF('DATA - Follow-Up'!G388="Yes",1,IF('DATA - Follow-Up'!G388="No",2,IF('DATA - Follow-Up'!G388="Not Sure",3, "")))</f>
        <v/>
      </c>
      <c r="H388" s="178" t="str">
        <f>IF('DATA - Follow-Up'!H388="","",INDEX(Codes,MATCH('DATA - Follow-Up'!H388,Modes,0)))</f>
        <v/>
      </c>
      <c r="I388" s="275"/>
      <c r="J388" s="178" t="str">
        <f>IF('DATA - Follow-Up'!J388="","",INDEX(Codes,MATCH('DATA - Follow-Up'!J388,Modes,0)))</f>
        <v/>
      </c>
      <c r="K388" s="178"/>
      <c r="L388" s="178" t="str">
        <f>IF('DATA - Follow-Up'!L388=0,"",IF('DATA - Follow-Up'!L388="","",'DATA - Follow-Up'!L388))</f>
        <v/>
      </c>
      <c r="M388" s="178" t="str">
        <f>IF('DATA - Follow-Up'!M388="Yes",1,IF('DATA - Follow-Up'!M388="No",2, ""))</f>
        <v/>
      </c>
      <c r="N388" s="178" t="str">
        <f>IF('DATA - Follow-Up'!N388="Yes",1,IF('DATA - Follow-Up'!N388="No",2,""))</f>
        <v/>
      </c>
      <c r="O388" s="178" t="str">
        <f>IF('DATA - Follow-Up'!O388="Relaxed",1,IF('DATA - Follow-Up'!O388="Rushed",2,IF('DATA - Follow-Up'!O388="Happy",3,IF('DATA - Follow-Up'!O388="Frustrated",4,IF('DATA - Follow-Up'!O388="Other (please specify)",5,IF('DATA - Follow-Up'!O388="Other",5,""))))))</f>
        <v/>
      </c>
      <c r="P388" s="178"/>
      <c r="Q388" s="178" t="str">
        <f>IF('DATA - Follow-Up'!Q388="","",'DATA - Follow-Up'!Q388)</f>
        <v/>
      </c>
      <c r="R388" s="178" t="str">
        <f>IF('DATA - Follow-Up'!R388="Boy",1,IF('DATA - Follow-Up'!R388="Girl",2, ""))</f>
        <v/>
      </c>
      <c r="S388" s="178" t="str">
        <f>IF('DATA - Follow-Up'!Q388="","", 'DATA - Follow-Up'!S388)</f>
        <v/>
      </c>
      <c r="T388" s="178" t="str">
        <f>IF('DATA - Follow-Up'!T388="Less than 0.5km",1,IF('DATA - Follow-Up'!T388="0.51 to 1.59km",2,IF('DATA - Follow-Up'!T388="1.6 to 3km",3,IF('DATA - Follow-Up'!T388="Over 3km",4,""))))</f>
        <v/>
      </c>
      <c r="U388" s="178" t="str">
        <f>IF('DATA - Follow-Up'!U388="STRONGLY AGREE",1,IF('DATA - Follow-Up'!U388="AGREE",2,IF('DATA - Follow-Up'!U388="DISAGREE",3,IF('DATA - Follow-Up'!U388="STRONGLY DISAGREE",4,""))))</f>
        <v/>
      </c>
      <c r="V388" s="178" t="str">
        <f>IF('DATA - Follow-Up'!V388="Yes",1,IF('DATA - Follow-Up'!V388="No",2,""))</f>
        <v/>
      </c>
      <c r="W388" s="178"/>
      <c r="X388" s="178"/>
      <c r="Y388" s="178"/>
      <c r="Z388" s="178"/>
      <c r="AA388" s="178"/>
      <c r="AB388" s="178"/>
      <c r="AC388" s="178"/>
      <c r="AD388" s="178"/>
      <c r="AE388" s="178"/>
      <c r="AF388" s="178"/>
      <c r="AG388" s="178"/>
      <c r="AH388" s="178"/>
      <c r="AI388" s="178"/>
      <c r="AJ388" s="178"/>
      <c r="AK388" s="178"/>
      <c r="AL388" s="178"/>
      <c r="AM388" s="178"/>
      <c r="AN388" s="178"/>
      <c r="AO388" s="178"/>
      <c r="AP388" s="178"/>
      <c r="AQ388" s="178"/>
      <c r="AR388" s="178" t="str">
        <f>IF('DATA - Follow-Up'!AR388="Relaxed",1,IF('DATA - Follow-Up'!AR388="Rushed",2,IF('DATA - Follow-Up'!AR388="Happy",3,IF('DATA - Follow-Up'!AR388="Tired",4,""))))</f>
        <v/>
      </c>
      <c r="AS388" s="178" t="str">
        <f>IF('DATA - Follow-Up'!AS388="Relaxed",1,IF('DATA - Follow-Up'!AS388="Rushed",2,IF('DATA - Follow-Up'!AS388="Happy",3,IF('DATA - Follow-Up'!AS388="Tired",4,""))))</f>
        <v/>
      </c>
      <c r="AT388" s="178" t="str">
        <f>IF('DATA - Follow-Up'!AT388="less driving",1,IF('DATA - Follow-Up'!AT388="less driving (e.g. more carpooling, walking, cycling, taking public transit, etc.)",1,IF('DATA - Follow-Up'!AT388="not changed",2,IF('DATA - Follow-Up'!AT388="no changed",2,IF('DATA - Follow-Up'!AT388="more driving",3, "")))))</f>
        <v/>
      </c>
      <c r="AU388" s="275"/>
      <c r="AV388" s="275"/>
      <c r="AW388" s="275"/>
      <c r="AX388" s="275"/>
      <c r="AY388" s="275"/>
      <c r="AZ388" s="178" t="str">
        <f>IF('DATA - Follow-Up'!AZ388="less driving",1,IF('DATA - Follow-Up'!AZ388="less driving (e.g. more carpooling, walking, cycling, taking public transit, etc.)",1,IF('DATA - Follow-Up'!AZ388="not changed",2,IF('DATA - Follow-Up'!AZ388="more driving",3,""))))</f>
        <v/>
      </c>
      <c r="BA388" s="178"/>
      <c r="BB388" s="178"/>
      <c r="BC388" s="178"/>
      <c r="BD388" s="178"/>
      <c r="BE388" s="178"/>
      <c r="BF388" s="178" t="str">
        <f>IF('DATA - Follow-Up'!BF388="decreased",1,IF('DATA - Follow-Up'!BF388="not changed",2,IF('DATA - Follow-Up'!BF388="increased",3, "")))</f>
        <v/>
      </c>
      <c r="BG388" s="178"/>
      <c r="BH388" s="178"/>
      <c r="BI388" s="178"/>
      <c r="BJ388" s="178"/>
      <c r="BK388" s="178"/>
      <c r="BL388" s="178"/>
      <c r="BM388" s="178"/>
      <c r="BN388" s="178"/>
      <c r="BO388" s="178"/>
      <c r="BP388" s="178"/>
      <c r="BQ388" s="312" t="str">
        <f>IF('DATA - Follow-Up'!BQ388="Yes",1,IF('DATA - Follow-Up'!BQ388="No",2, ""))</f>
        <v/>
      </c>
      <c r="BR388" s="273"/>
      <c r="BS388" s="180"/>
      <c r="BT388" s="180"/>
    </row>
    <row r="389" spans="1:72" s="132" customFormat="1" ht="15" x14ac:dyDescent="0.3">
      <c r="A389" s="148"/>
      <c r="B389" s="149"/>
      <c r="C389" s="236" t="str">
        <f t="shared" ref="C389:C452" si="6">IF(D389="","",C388+1)</f>
        <v/>
      </c>
      <c r="D389" s="178" t="str">
        <f>IF('DATA - Follow-Up'!D389="","",'DATA - Follow-Up'!D389)</f>
        <v/>
      </c>
      <c r="E389" s="178" t="str">
        <f>IF('DATA - Follow-Up'!E389="","",'DATA - Follow-Up'!E389)</f>
        <v/>
      </c>
      <c r="F389" s="178" t="str">
        <f>IF('DATA - Follow-Up'!F389="","",'DATA - Follow-Up'!F389)</f>
        <v/>
      </c>
      <c r="G389" s="178" t="str">
        <f>IF('DATA - Follow-Up'!G389="Yes",1,IF('DATA - Follow-Up'!G389="No",2,IF('DATA - Follow-Up'!G389="Not Sure",3, "")))</f>
        <v/>
      </c>
      <c r="H389" s="178" t="str">
        <f>IF('DATA - Follow-Up'!H389="","",INDEX(Codes,MATCH('DATA - Follow-Up'!H389,Modes,0)))</f>
        <v/>
      </c>
      <c r="I389" s="275"/>
      <c r="J389" s="178" t="str">
        <f>IF('DATA - Follow-Up'!J389="","",INDEX(Codes,MATCH('DATA - Follow-Up'!J389,Modes,0)))</f>
        <v/>
      </c>
      <c r="K389" s="178"/>
      <c r="L389" s="178" t="str">
        <f>IF('DATA - Follow-Up'!L389=0,"",IF('DATA - Follow-Up'!L389="","",'DATA - Follow-Up'!L389))</f>
        <v/>
      </c>
      <c r="M389" s="178" t="str">
        <f>IF('DATA - Follow-Up'!M389="Yes",1,IF('DATA - Follow-Up'!M389="No",2, ""))</f>
        <v/>
      </c>
      <c r="N389" s="178" t="str">
        <f>IF('DATA - Follow-Up'!N389="Yes",1,IF('DATA - Follow-Up'!N389="No",2,""))</f>
        <v/>
      </c>
      <c r="O389" s="178" t="str">
        <f>IF('DATA - Follow-Up'!O389="Relaxed",1,IF('DATA - Follow-Up'!O389="Rushed",2,IF('DATA - Follow-Up'!O389="Happy",3,IF('DATA - Follow-Up'!O389="Frustrated",4,IF('DATA - Follow-Up'!O389="Other (please specify)",5,IF('DATA - Follow-Up'!O389="Other",5,""))))))</f>
        <v/>
      </c>
      <c r="P389" s="178"/>
      <c r="Q389" s="178" t="str">
        <f>IF('DATA - Follow-Up'!Q389="","",'DATA - Follow-Up'!Q389)</f>
        <v/>
      </c>
      <c r="R389" s="178" t="str">
        <f>IF('DATA - Follow-Up'!R389="Boy",1,IF('DATA - Follow-Up'!R389="Girl",2, ""))</f>
        <v/>
      </c>
      <c r="S389" s="178" t="str">
        <f>IF('DATA - Follow-Up'!Q389="","", 'DATA - Follow-Up'!S389)</f>
        <v/>
      </c>
      <c r="T389" s="178" t="str">
        <f>IF('DATA - Follow-Up'!T389="Less than 0.5km",1,IF('DATA - Follow-Up'!T389="0.51 to 1.59km",2,IF('DATA - Follow-Up'!T389="1.6 to 3km",3,IF('DATA - Follow-Up'!T389="Over 3km",4,""))))</f>
        <v/>
      </c>
      <c r="U389" s="178" t="str">
        <f>IF('DATA - Follow-Up'!U389="STRONGLY AGREE",1,IF('DATA - Follow-Up'!U389="AGREE",2,IF('DATA - Follow-Up'!U389="DISAGREE",3,IF('DATA - Follow-Up'!U389="STRONGLY DISAGREE",4,""))))</f>
        <v/>
      </c>
      <c r="V389" s="178" t="str">
        <f>IF('DATA - Follow-Up'!V389="Yes",1,IF('DATA - Follow-Up'!V389="No",2,""))</f>
        <v/>
      </c>
      <c r="W389" s="178"/>
      <c r="X389" s="178"/>
      <c r="Y389" s="178"/>
      <c r="Z389" s="178"/>
      <c r="AA389" s="178"/>
      <c r="AB389" s="178"/>
      <c r="AC389" s="178"/>
      <c r="AD389" s="178"/>
      <c r="AE389" s="178"/>
      <c r="AF389" s="178"/>
      <c r="AG389" s="178"/>
      <c r="AH389" s="178"/>
      <c r="AI389" s="178"/>
      <c r="AJ389" s="178"/>
      <c r="AK389" s="178"/>
      <c r="AL389" s="178"/>
      <c r="AM389" s="178"/>
      <c r="AN389" s="178"/>
      <c r="AO389" s="178"/>
      <c r="AP389" s="178"/>
      <c r="AQ389" s="178"/>
      <c r="AR389" s="178" t="str">
        <f>IF('DATA - Follow-Up'!AR389="Relaxed",1,IF('DATA - Follow-Up'!AR389="Rushed",2,IF('DATA - Follow-Up'!AR389="Happy",3,IF('DATA - Follow-Up'!AR389="Tired",4,""))))</f>
        <v/>
      </c>
      <c r="AS389" s="178" t="str">
        <f>IF('DATA - Follow-Up'!AS389="Relaxed",1,IF('DATA - Follow-Up'!AS389="Rushed",2,IF('DATA - Follow-Up'!AS389="Happy",3,IF('DATA - Follow-Up'!AS389="Tired",4,""))))</f>
        <v/>
      </c>
      <c r="AT389" s="178" t="str">
        <f>IF('DATA - Follow-Up'!AT389="less driving",1,IF('DATA - Follow-Up'!AT389="less driving (e.g. more carpooling, walking, cycling, taking public transit, etc.)",1,IF('DATA - Follow-Up'!AT389="not changed",2,IF('DATA - Follow-Up'!AT389="no changed",2,IF('DATA - Follow-Up'!AT389="more driving",3, "")))))</f>
        <v/>
      </c>
      <c r="AU389" s="275"/>
      <c r="AV389" s="275"/>
      <c r="AW389" s="275"/>
      <c r="AX389" s="275"/>
      <c r="AY389" s="275"/>
      <c r="AZ389" s="178" t="str">
        <f>IF('DATA - Follow-Up'!AZ389="less driving",1,IF('DATA - Follow-Up'!AZ389="less driving (e.g. more carpooling, walking, cycling, taking public transit, etc.)",1,IF('DATA - Follow-Up'!AZ389="not changed",2,IF('DATA - Follow-Up'!AZ389="more driving",3,""))))</f>
        <v/>
      </c>
      <c r="BA389" s="178"/>
      <c r="BB389" s="178"/>
      <c r="BC389" s="178"/>
      <c r="BD389" s="178"/>
      <c r="BE389" s="178"/>
      <c r="BF389" s="178" t="str">
        <f>IF('DATA - Follow-Up'!BF389="decreased",1,IF('DATA - Follow-Up'!BF389="not changed",2,IF('DATA - Follow-Up'!BF389="increased",3, "")))</f>
        <v/>
      </c>
      <c r="BG389" s="178"/>
      <c r="BH389" s="178"/>
      <c r="BI389" s="178"/>
      <c r="BJ389" s="178"/>
      <c r="BK389" s="178"/>
      <c r="BL389" s="178"/>
      <c r="BM389" s="178"/>
      <c r="BN389" s="178"/>
      <c r="BO389" s="178"/>
      <c r="BP389" s="178"/>
      <c r="BQ389" s="312" t="str">
        <f>IF('DATA - Follow-Up'!BQ389="Yes",1,IF('DATA - Follow-Up'!BQ389="No",2, ""))</f>
        <v/>
      </c>
      <c r="BR389" s="273"/>
      <c r="BS389" s="180"/>
      <c r="BT389" s="180"/>
    </row>
    <row r="390" spans="1:72" s="132" customFormat="1" ht="15" x14ac:dyDescent="0.3">
      <c r="A390" s="148"/>
      <c r="B390" s="149"/>
      <c r="C390" s="236" t="str">
        <f t="shared" si="6"/>
        <v/>
      </c>
      <c r="D390" s="178" t="str">
        <f>IF('DATA - Follow-Up'!D390="","",'DATA - Follow-Up'!D390)</f>
        <v/>
      </c>
      <c r="E390" s="178" t="str">
        <f>IF('DATA - Follow-Up'!E390="","",'DATA - Follow-Up'!E390)</f>
        <v/>
      </c>
      <c r="F390" s="178" t="str">
        <f>IF('DATA - Follow-Up'!F390="","",'DATA - Follow-Up'!F390)</f>
        <v/>
      </c>
      <c r="G390" s="178" t="str">
        <f>IF('DATA - Follow-Up'!G390="Yes",1,IF('DATA - Follow-Up'!G390="No",2,IF('DATA - Follow-Up'!G390="Not Sure",3, "")))</f>
        <v/>
      </c>
      <c r="H390" s="178" t="str">
        <f>IF('DATA - Follow-Up'!H390="","",INDEX(Codes,MATCH('DATA - Follow-Up'!H390,Modes,0)))</f>
        <v/>
      </c>
      <c r="I390" s="275"/>
      <c r="J390" s="178" t="str">
        <f>IF('DATA - Follow-Up'!J390="","",INDEX(Codes,MATCH('DATA - Follow-Up'!J390,Modes,0)))</f>
        <v/>
      </c>
      <c r="K390" s="178"/>
      <c r="L390" s="178" t="str">
        <f>IF('DATA - Follow-Up'!L390=0,"",IF('DATA - Follow-Up'!L390="","",'DATA - Follow-Up'!L390))</f>
        <v/>
      </c>
      <c r="M390" s="178" t="str">
        <f>IF('DATA - Follow-Up'!M390="Yes",1,IF('DATA - Follow-Up'!M390="No",2, ""))</f>
        <v/>
      </c>
      <c r="N390" s="178" t="str">
        <f>IF('DATA - Follow-Up'!N390="Yes",1,IF('DATA - Follow-Up'!N390="No",2,""))</f>
        <v/>
      </c>
      <c r="O390" s="178" t="str">
        <f>IF('DATA - Follow-Up'!O390="Relaxed",1,IF('DATA - Follow-Up'!O390="Rushed",2,IF('DATA - Follow-Up'!O390="Happy",3,IF('DATA - Follow-Up'!O390="Frustrated",4,IF('DATA - Follow-Up'!O390="Other (please specify)",5,IF('DATA - Follow-Up'!O390="Other",5,""))))))</f>
        <v/>
      </c>
      <c r="P390" s="178"/>
      <c r="Q390" s="178" t="str">
        <f>IF('DATA - Follow-Up'!Q390="","",'DATA - Follow-Up'!Q390)</f>
        <v/>
      </c>
      <c r="R390" s="178" t="str">
        <f>IF('DATA - Follow-Up'!R390="Boy",1,IF('DATA - Follow-Up'!R390="Girl",2, ""))</f>
        <v/>
      </c>
      <c r="S390" s="178" t="str">
        <f>IF('DATA - Follow-Up'!Q390="","", 'DATA - Follow-Up'!S390)</f>
        <v/>
      </c>
      <c r="T390" s="178" t="str">
        <f>IF('DATA - Follow-Up'!T390="Less than 0.5km",1,IF('DATA - Follow-Up'!T390="0.51 to 1.59km",2,IF('DATA - Follow-Up'!T390="1.6 to 3km",3,IF('DATA - Follow-Up'!T390="Over 3km",4,""))))</f>
        <v/>
      </c>
      <c r="U390" s="178" t="str">
        <f>IF('DATA - Follow-Up'!U390="STRONGLY AGREE",1,IF('DATA - Follow-Up'!U390="AGREE",2,IF('DATA - Follow-Up'!U390="DISAGREE",3,IF('DATA - Follow-Up'!U390="STRONGLY DISAGREE",4,""))))</f>
        <v/>
      </c>
      <c r="V390" s="178" t="str">
        <f>IF('DATA - Follow-Up'!V390="Yes",1,IF('DATA - Follow-Up'!V390="No",2,""))</f>
        <v/>
      </c>
      <c r="W390" s="178"/>
      <c r="X390" s="178"/>
      <c r="Y390" s="178"/>
      <c r="Z390" s="178"/>
      <c r="AA390" s="178"/>
      <c r="AB390" s="178"/>
      <c r="AC390" s="178"/>
      <c r="AD390" s="178"/>
      <c r="AE390" s="178"/>
      <c r="AF390" s="178"/>
      <c r="AG390" s="178"/>
      <c r="AH390" s="178"/>
      <c r="AI390" s="178"/>
      <c r="AJ390" s="178"/>
      <c r="AK390" s="178"/>
      <c r="AL390" s="178"/>
      <c r="AM390" s="178"/>
      <c r="AN390" s="178"/>
      <c r="AO390" s="178"/>
      <c r="AP390" s="178"/>
      <c r="AQ390" s="178"/>
      <c r="AR390" s="178" t="str">
        <f>IF('DATA - Follow-Up'!AR390="Relaxed",1,IF('DATA - Follow-Up'!AR390="Rushed",2,IF('DATA - Follow-Up'!AR390="Happy",3,IF('DATA - Follow-Up'!AR390="Tired",4,""))))</f>
        <v/>
      </c>
      <c r="AS390" s="178" t="str">
        <f>IF('DATA - Follow-Up'!AS390="Relaxed",1,IF('DATA - Follow-Up'!AS390="Rushed",2,IF('DATA - Follow-Up'!AS390="Happy",3,IF('DATA - Follow-Up'!AS390="Tired",4,""))))</f>
        <v/>
      </c>
      <c r="AT390" s="178" t="str">
        <f>IF('DATA - Follow-Up'!AT390="less driving",1,IF('DATA - Follow-Up'!AT390="less driving (e.g. more carpooling, walking, cycling, taking public transit, etc.)",1,IF('DATA - Follow-Up'!AT390="not changed",2,IF('DATA - Follow-Up'!AT390="no changed",2,IF('DATA - Follow-Up'!AT390="more driving",3, "")))))</f>
        <v/>
      </c>
      <c r="AU390" s="275"/>
      <c r="AV390" s="275"/>
      <c r="AW390" s="275"/>
      <c r="AX390" s="275"/>
      <c r="AY390" s="275"/>
      <c r="AZ390" s="178" t="str">
        <f>IF('DATA - Follow-Up'!AZ390="less driving",1,IF('DATA - Follow-Up'!AZ390="less driving (e.g. more carpooling, walking, cycling, taking public transit, etc.)",1,IF('DATA - Follow-Up'!AZ390="not changed",2,IF('DATA - Follow-Up'!AZ390="more driving",3,""))))</f>
        <v/>
      </c>
      <c r="BA390" s="178"/>
      <c r="BB390" s="178"/>
      <c r="BC390" s="178"/>
      <c r="BD390" s="178"/>
      <c r="BE390" s="178"/>
      <c r="BF390" s="178" t="str">
        <f>IF('DATA - Follow-Up'!BF390="decreased",1,IF('DATA - Follow-Up'!BF390="not changed",2,IF('DATA - Follow-Up'!BF390="increased",3, "")))</f>
        <v/>
      </c>
      <c r="BG390" s="178"/>
      <c r="BH390" s="178"/>
      <c r="BI390" s="178"/>
      <c r="BJ390" s="178"/>
      <c r="BK390" s="178"/>
      <c r="BL390" s="178"/>
      <c r="BM390" s="178"/>
      <c r="BN390" s="178"/>
      <c r="BO390" s="178"/>
      <c r="BP390" s="178"/>
      <c r="BQ390" s="312" t="str">
        <f>IF('DATA - Follow-Up'!BQ390="Yes",1,IF('DATA - Follow-Up'!BQ390="No",2, ""))</f>
        <v/>
      </c>
      <c r="BR390" s="273"/>
      <c r="BS390" s="180"/>
      <c r="BT390" s="180"/>
    </row>
    <row r="391" spans="1:72" s="132" customFormat="1" ht="15" x14ac:dyDescent="0.3">
      <c r="A391" s="148"/>
      <c r="B391" s="149"/>
      <c r="C391" s="236" t="str">
        <f t="shared" si="6"/>
        <v/>
      </c>
      <c r="D391" s="178" t="str">
        <f>IF('DATA - Follow-Up'!D391="","",'DATA - Follow-Up'!D391)</f>
        <v/>
      </c>
      <c r="E391" s="178" t="str">
        <f>IF('DATA - Follow-Up'!E391="","",'DATA - Follow-Up'!E391)</f>
        <v/>
      </c>
      <c r="F391" s="178" t="str">
        <f>IF('DATA - Follow-Up'!F391="","",'DATA - Follow-Up'!F391)</f>
        <v/>
      </c>
      <c r="G391" s="178" t="str">
        <f>IF('DATA - Follow-Up'!G391="Yes",1,IF('DATA - Follow-Up'!G391="No",2,IF('DATA - Follow-Up'!G391="Not Sure",3, "")))</f>
        <v/>
      </c>
      <c r="H391" s="178" t="str">
        <f>IF('DATA - Follow-Up'!H391="","",INDEX(Codes,MATCH('DATA - Follow-Up'!H391,Modes,0)))</f>
        <v/>
      </c>
      <c r="I391" s="275"/>
      <c r="J391" s="178" t="str">
        <f>IF('DATA - Follow-Up'!J391="","",INDEX(Codes,MATCH('DATA - Follow-Up'!J391,Modes,0)))</f>
        <v/>
      </c>
      <c r="K391" s="178"/>
      <c r="L391" s="178" t="str">
        <f>IF('DATA - Follow-Up'!L391=0,"",IF('DATA - Follow-Up'!L391="","",'DATA - Follow-Up'!L391))</f>
        <v/>
      </c>
      <c r="M391" s="178" t="str">
        <f>IF('DATA - Follow-Up'!M391="Yes",1,IF('DATA - Follow-Up'!M391="No",2, ""))</f>
        <v/>
      </c>
      <c r="N391" s="178" t="str">
        <f>IF('DATA - Follow-Up'!N391="Yes",1,IF('DATA - Follow-Up'!N391="No",2,""))</f>
        <v/>
      </c>
      <c r="O391" s="178" t="str">
        <f>IF('DATA - Follow-Up'!O391="Relaxed",1,IF('DATA - Follow-Up'!O391="Rushed",2,IF('DATA - Follow-Up'!O391="Happy",3,IF('DATA - Follow-Up'!O391="Frustrated",4,IF('DATA - Follow-Up'!O391="Other (please specify)",5,IF('DATA - Follow-Up'!O391="Other",5,""))))))</f>
        <v/>
      </c>
      <c r="P391" s="178"/>
      <c r="Q391" s="178" t="str">
        <f>IF('DATA - Follow-Up'!Q391="","",'DATA - Follow-Up'!Q391)</f>
        <v/>
      </c>
      <c r="R391" s="178" t="str">
        <f>IF('DATA - Follow-Up'!R391="Boy",1,IF('DATA - Follow-Up'!R391="Girl",2, ""))</f>
        <v/>
      </c>
      <c r="S391" s="178" t="str">
        <f>IF('DATA - Follow-Up'!Q391="","", 'DATA - Follow-Up'!S391)</f>
        <v/>
      </c>
      <c r="T391" s="178" t="str">
        <f>IF('DATA - Follow-Up'!T391="Less than 0.5km",1,IF('DATA - Follow-Up'!T391="0.51 to 1.59km",2,IF('DATA - Follow-Up'!T391="1.6 to 3km",3,IF('DATA - Follow-Up'!T391="Over 3km",4,""))))</f>
        <v/>
      </c>
      <c r="U391" s="178" t="str">
        <f>IF('DATA - Follow-Up'!U391="STRONGLY AGREE",1,IF('DATA - Follow-Up'!U391="AGREE",2,IF('DATA - Follow-Up'!U391="DISAGREE",3,IF('DATA - Follow-Up'!U391="STRONGLY DISAGREE",4,""))))</f>
        <v/>
      </c>
      <c r="V391" s="178" t="str">
        <f>IF('DATA - Follow-Up'!V391="Yes",1,IF('DATA - Follow-Up'!V391="No",2,""))</f>
        <v/>
      </c>
      <c r="W391" s="178"/>
      <c r="X391" s="178"/>
      <c r="Y391" s="178"/>
      <c r="Z391" s="178"/>
      <c r="AA391" s="178"/>
      <c r="AB391" s="178"/>
      <c r="AC391" s="178"/>
      <c r="AD391" s="178"/>
      <c r="AE391" s="178"/>
      <c r="AF391" s="178"/>
      <c r="AG391" s="178"/>
      <c r="AH391" s="178"/>
      <c r="AI391" s="178"/>
      <c r="AJ391" s="178"/>
      <c r="AK391" s="178"/>
      <c r="AL391" s="178"/>
      <c r="AM391" s="178"/>
      <c r="AN391" s="178"/>
      <c r="AO391" s="178"/>
      <c r="AP391" s="178"/>
      <c r="AQ391" s="178"/>
      <c r="AR391" s="178" t="str">
        <f>IF('DATA - Follow-Up'!AR391="Relaxed",1,IF('DATA - Follow-Up'!AR391="Rushed",2,IF('DATA - Follow-Up'!AR391="Happy",3,IF('DATA - Follow-Up'!AR391="Tired",4,""))))</f>
        <v/>
      </c>
      <c r="AS391" s="178" t="str">
        <f>IF('DATA - Follow-Up'!AS391="Relaxed",1,IF('DATA - Follow-Up'!AS391="Rushed",2,IF('DATA - Follow-Up'!AS391="Happy",3,IF('DATA - Follow-Up'!AS391="Tired",4,""))))</f>
        <v/>
      </c>
      <c r="AT391" s="178" t="str">
        <f>IF('DATA - Follow-Up'!AT391="less driving",1,IF('DATA - Follow-Up'!AT391="less driving (e.g. more carpooling, walking, cycling, taking public transit, etc.)",1,IF('DATA - Follow-Up'!AT391="not changed",2,IF('DATA - Follow-Up'!AT391="no changed",2,IF('DATA - Follow-Up'!AT391="more driving",3, "")))))</f>
        <v/>
      </c>
      <c r="AU391" s="275"/>
      <c r="AV391" s="275"/>
      <c r="AW391" s="275"/>
      <c r="AX391" s="275"/>
      <c r="AY391" s="275"/>
      <c r="AZ391" s="178" t="str">
        <f>IF('DATA - Follow-Up'!AZ391="less driving",1,IF('DATA - Follow-Up'!AZ391="less driving (e.g. more carpooling, walking, cycling, taking public transit, etc.)",1,IF('DATA - Follow-Up'!AZ391="not changed",2,IF('DATA - Follow-Up'!AZ391="more driving",3,""))))</f>
        <v/>
      </c>
      <c r="BA391" s="178"/>
      <c r="BB391" s="178"/>
      <c r="BC391" s="178"/>
      <c r="BD391" s="178"/>
      <c r="BE391" s="178"/>
      <c r="BF391" s="178" t="str">
        <f>IF('DATA - Follow-Up'!BF391="decreased",1,IF('DATA - Follow-Up'!BF391="not changed",2,IF('DATA - Follow-Up'!BF391="increased",3, "")))</f>
        <v/>
      </c>
      <c r="BG391" s="178"/>
      <c r="BH391" s="178"/>
      <c r="BI391" s="178"/>
      <c r="BJ391" s="178"/>
      <c r="BK391" s="178"/>
      <c r="BL391" s="178"/>
      <c r="BM391" s="178"/>
      <c r="BN391" s="178"/>
      <c r="BO391" s="178"/>
      <c r="BP391" s="178"/>
      <c r="BQ391" s="312" t="str">
        <f>IF('DATA - Follow-Up'!BQ391="Yes",1,IF('DATA - Follow-Up'!BQ391="No",2, ""))</f>
        <v/>
      </c>
      <c r="BR391" s="273"/>
      <c r="BS391" s="180"/>
      <c r="BT391" s="180"/>
    </row>
    <row r="392" spans="1:72" s="132" customFormat="1" ht="15" x14ac:dyDescent="0.3">
      <c r="A392" s="148"/>
      <c r="B392" s="149"/>
      <c r="C392" s="236" t="str">
        <f t="shared" si="6"/>
        <v/>
      </c>
      <c r="D392" s="178" t="str">
        <f>IF('DATA - Follow-Up'!D392="","",'DATA - Follow-Up'!D392)</f>
        <v/>
      </c>
      <c r="E392" s="178" t="str">
        <f>IF('DATA - Follow-Up'!E392="","",'DATA - Follow-Up'!E392)</f>
        <v/>
      </c>
      <c r="F392" s="178" t="str">
        <f>IF('DATA - Follow-Up'!F392="","",'DATA - Follow-Up'!F392)</f>
        <v/>
      </c>
      <c r="G392" s="178" t="str">
        <f>IF('DATA - Follow-Up'!G392="Yes",1,IF('DATA - Follow-Up'!G392="No",2,IF('DATA - Follow-Up'!G392="Not Sure",3, "")))</f>
        <v/>
      </c>
      <c r="H392" s="178" t="str">
        <f>IF('DATA - Follow-Up'!H392="","",INDEX(Codes,MATCH('DATA - Follow-Up'!H392,Modes,0)))</f>
        <v/>
      </c>
      <c r="I392" s="275"/>
      <c r="J392" s="178" t="str">
        <f>IF('DATA - Follow-Up'!J392="","",INDEX(Codes,MATCH('DATA - Follow-Up'!J392,Modes,0)))</f>
        <v/>
      </c>
      <c r="K392" s="178"/>
      <c r="L392" s="178" t="str">
        <f>IF('DATA - Follow-Up'!L392=0,"",IF('DATA - Follow-Up'!L392="","",'DATA - Follow-Up'!L392))</f>
        <v/>
      </c>
      <c r="M392" s="178" t="str">
        <f>IF('DATA - Follow-Up'!M392="Yes",1,IF('DATA - Follow-Up'!M392="No",2, ""))</f>
        <v/>
      </c>
      <c r="N392" s="178" t="str">
        <f>IF('DATA - Follow-Up'!N392="Yes",1,IF('DATA - Follow-Up'!N392="No",2,""))</f>
        <v/>
      </c>
      <c r="O392" s="178" t="str">
        <f>IF('DATA - Follow-Up'!O392="Relaxed",1,IF('DATA - Follow-Up'!O392="Rushed",2,IF('DATA - Follow-Up'!O392="Happy",3,IF('DATA - Follow-Up'!O392="Frustrated",4,IF('DATA - Follow-Up'!O392="Other (please specify)",5,IF('DATA - Follow-Up'!O392="Other",5,""))))))</f>
        <v/>
      </c>
      <c r="P392" s="178"/>
      <c r="Q392" s="178" t="str">
        <f>IF('DATA - Follow-Up'!Q392="","",'DATA - Follow-Up'!Q392)</f>
        <v/>
      </c>
      <c r="R392" s="178" t="str">
        <f>IF('DATA - Follow-Up'!R392="Boy",1,IF('DATA - Follow-Up'!R392="Girl",2, ""))</f>
        <v/>
      </c>
      <c r="S392" s="178" t="str">
        <f>IF('DATA - Follow-Up'!Q392="","", 'DATA - Follow-Up'!S392)</f>
        <v/>
      </c>
      <c r="T392" s="178" t="str">
        <f>IF('DATA - Follow-Up'!T392="Less than 0.5km",1,IF('DATA - Follow-Up'!T392="0.51 to 1.59km",2,IF('DATA - Follow-Up'!T392="1.6 to 3km",3,IF('DATA - Follow-Up'!T392="Over 3km",4,""))))</f>
        <v/>
      </c>
      <c r="U392" s="178" t="str">
        <f>IF('DATA - Follow-Up'!U392="STRONGLY AGREE",1,IF('DATA - Follow-Up'!U392="AGREE",2,IF('DATA - Follow-Up'!U392="DISAGREE",3,IF('DATA - Follow-Up'!U392="STRONGLY DISAGREE",4,""))))</f>
        <v/>
      </c>
      <c r="V392" s="178" t="str">
        <f>IF('DATA - Follow-Up'!V392="Yes",1,IF('DATA - Follow-Up'!V392="No",2,""))</f>
        <v/>
      </c>
      <c r="W392" s="178"/>
      <c r="X392" s="178"/>
      <c r="Y392" s="178"/>
      <c r="Z392" s="178"/>
      <c r="AA392" s="178"/>
      <c r="AB392" s="178"/>
      <c r="AC392" s="178"/>
      <c r="AD392" s="178"/>
      <c r="AE392" s="178"/>
      <c r="AF392" s="178"/>
      <c r="AG392" s="178"/>
      <c r="AH392" s="178"/>
      <c r="AI392" s="178"/>
      <c r="AJ392" s="178"/>
      <c r="AK392" s="178"/>
      <c r="AL392" s="178"/>
      <c r="AM392" s="178"/>
      <c r="AN392" s="178"/>
      <c r="AO392" s="178"/>
      <c r="AP392" s="178"/>
      <c r="AQ392" s="178"/>
      <c r="AR392" s="178" t="str">
        <f>IF('DATA - Follow-Up'!AR392="Relaxed",1,IF('DATA - Follow-Up'!AR392="Rushed",2,IF('DATA - Follow-Up'!AR392="Happy",3,IF('DATA - Follow-Up'!AR392="Tired",4,""))))</f>
        <v/>
      </c>
      <c r="AS392" s="178" t="str">
        <f>IF('DATA - Follow-Up'!AS392="Relaxed",1,IF('DATA - Follow-Up'!AS392="Rushed",2,IF('DATA - Follow-Up'!AS392="Happy",3,IF('DATA - Follow-Up'!AS392="Tired",4,""))))</f>
        <v/>
      </c>
      <c r="AT392" s="178" t="str">
        <f>IF('DATA - Follow-Up'!AT392="less driving",1,IF('DATA - Follow-Up'!AT392="less driving (e.g. more carpooling, walking, cycling, taking public transit, etc.)",1,IF('DATA - Follow-Up'!AT392="not changed",2,IF('DATA - Follow-Up'!AT392="no changed",2,IF('DATA - Follow-Up'!AT392="more driving",3, "")))))</f>
        <v/>
      </c>
      <c r="AU392" s="275"/>
      <c r="AV392" s="275"/>
      <c r="AW392" s="275"/>
      <c r="AX392" s="275"/>
      <c r="AY392" s="275"/>
      <c r="AZ392" s="178" t="str">
        <f>IF('DATA - Follow-Up'!AZ392="less driving",1,IF('DATA - Follow-Up'!AZ392="less driving (e.g. more carpooling, walking, cycling, taking public transit, etc.)",1,IF('DATA - Follow-Up'!AZ392="not changed",2,IF('DATA - Follow-Up'!AZ392="more driving",3,""))))</f>
        <v/>
      </c>
      <c r="BA392" s="178"/>
      <c r="BB392" s="178"/>
      <c r="BC392" s="178"/>
      <c r="BD392" s="178"/>
      <c r="BE392" s="178"/>
      <c r="BF392" s="178" t="str">
        <f>IF('DATA - Follow-Up'!BF392="decreased",1,IF('DATA - Follow-Up'!BF392="not changed",2,IF('DATA - Follow-Up'!BF392="increased",3, "")))</f>
        <v/>
      </c>
      <c r="BG392" s="178"/>
      <c r="BH392" s="178"/>
      <c r="BI392" s="178"/>
      <c r="BJ392" s="178"/>
      <c r="BK392" s="178"/>
      <c r="BL392" s="178"/>
      <c r="BM392" s="178"/>
      <c r="BN392" s="178"/>
      <c r="BO392" s="178"/>
      <c r="BP392" s="178"/>
      <c r="BQ392" s="312" t="str">
        <f>IF('DATA - Follow-Up'!BQ392="Yes",1,IF('DATA - Follow-Up'!BQ392="No",2, ""))</f>
        <v/>
      </c>
      <c r="BR392" s="273"/>
      <c r="BS392" s="180"/>
      <c r="BT392" s="180"/>
    </row>
    <row r="393" spans="1:72" s="132" customFormat="1" ht="15" x14ac:dyDescent="0.3">
      <c r="A393" s="148"/>
      <c r="B393" s="149"/>
      <c r="C393" s="236" t="str">
        <f t="shared" si="6"/>
        <v/>
      </c>
      <c r="D393" s="178" t="str">
        <f>IF('DATA - Follow-Up'!D393="","",'DATA - Follow-Up'!D393)</f>
        <v/>
      </c>
      <c r="E393" s="178" t="str">
        <f>IF('DATA - Follow-Up'!E393="","",'DATA - Follow-Up'!E393)</f>
        <v/>
      </c>
      <c r="F393" s="178" t="str">
        <f>IF('DATA - Follow-Up'!F393="","",'DATA - Follow-Up'!F393)</f>
        <v/>
      </c>
      <c r="G393" s="178" t="str">
        <f>IF('DATA - Follow-Up'!G393="Yes",1,IF('DATA - Follow-Up'!G393="No",2,IF('DATA - Follow-Up'!G393="Not Sure",3, "")))</f>
        <v/>
      </c>
      <c r="H393" s="178" t="str">
        <f>IF('DATA - Follow-Up'!H393="","",INDEX(Codes,MATCH('DATA - Follow-Up'!H393,Modes,0)))</f>
        <v/>
      </c>
      <c r="I393" s="275"/>
      <c r="J393" s="178" t="str">
        <f>IF('DATA - Follow-Up'!J393="","",INDEX(Codes,MATCH('DATA - Follow-Up'!J393,Modes,0)))</f>
        <v/>
      </c>
      <c r="K393" s="178"/>
      <c r="L393" s="178" t="str">
        <f>IF('DATA - Follow-Up'!L393=0,"",IF('DATA - Follow-Up'!L393="","",'DATA - Follow-Up'!L393))</f>
        <v/>
      </c>
      <c r="M393" s="178" t="str">
        <f>IF('DATA - Follow-Up'!M393="Yes",1,IF('DATA - Follow-Up'!M393="No",2, ""))</f>
        <v/>
      </c>
      <c r="N393" s="178" t="str">
        <f>IF('DATA - Follow-Up'!N393="Yes",1,IF('DATA - Follow-Up'!N393="No",2,""))</f>
        <v/>
      </c>
      <c r="O393" s="178" t="str">
        <f>IF('DATA - Follow-Up'!O393="Relaxed",1,IF('DATA - Follow-Up'!O393="Rushed",2,IF('DATA - Follow-Up'!O393="Happy",3,IF('DATA - Follow-Up'!O393="Frustrated",4,IF('DATA - Follow-Up'!O393="Other (please specify)",5,IF('DATA - Follow-Up'!O393="Other",5,""))))))</f>
        <v/>
      </c>
      <c r="P393" s="178"/>
      <c r="Q393" s="178" t="str">
        <f>IF('DATA - Follow-Up'!Q393="","",'DATA - Follow-Up'!Q393)</f>
        <v/>
      </c>
      <c r="R393" s="178" t="str">
        <f>IF('DATA - Follow-Up'!R393="Boy",1,IF('DATA - Follow-Up'!R393="Girl",2, ""))</f>
        <v/>
      </c>
      <c r="S393" s="178" t="str">
        <f>IF('DATA - Follow-Up'!Q393="","", 'DATA - Follow-Up'!S393)</f>
        <v/>
      </c>
      <c r="T393" s="178" t="str">
        <f>IF('DATA - Follow-Up'!T393="Less than 0.5km",1,IF('DATA - Follow-Up'!T393="0.51 to 1.59km",2,IF('DATA - Follow-Up'!T393="1.6 to 3km",3,IF('DATA - Follow-Up'!T393="Over 3km",4,""))))</f>
        <v/>
      </c>
      <c r="U393" s="178" t="str">
        <f>IF('DATA - Follow-Up'!U393="STRONGLY AGREE",1,IF('DATA - Follow-Up'!U393="AGREE",2,IF('DATA - Follow-Up'!U393="DISAGREE",3,IF('DATA - Follow-Up'!U393="STRONGLY DISAGREE",4,""))))</f>
        <v/>
      </c>
      <c r="V393" s="178" t="str">
        <f>IF('DATA - Follow-Up'!V393="Yes",1,IF('DATA - Follow-Up'!V393="No",2,""))</f>
        <v/>
      </c>
      <c r="W393" s="178"/>
      <c r="X393" s="178"/>
      <c r="Y393" s="178"/>
      <c r="Z393" s="178"/>
      <c r="AA393" s="178"/>
      <c r="AB393" s="178"/>
      <c r="AC393" s="178"/>
      <c r="AD393" s="178"/>
      <c r="AE393" s="178"/>
      <c r="AF393" s="178"/>
      <c r="AG393" s="178"/>
      <c r="AH393" s="178"/>
      <c r="AI393" s="178"/>
      <c r="AJ393" s="178"/>
      <c r="AK393" s="178"/>
      <c r="AL393" s="178"/>
      <c r="AM393" s="178"/>
      <c r="AN393" s="178"/>
      <c r="AO393" s="178"/>
      <c r="AP393" s="178"/>
      <c r="AQ393" s="178"/>
      <c r="AR393" s="178" t="str">
        <f>IF('DATA - Follow-Up'!AR393="Relaxed",1,IF('DATA - Follow-Up'!AR393="Rushed",2,IF('DATA - Follow-Up'!AR393="Happy",3,IF('DATA - Follow-Up'!AR393="Tired",4,""))))</f>
        <v/>
      </c>
      <c r="AS393" s="178" t="str">
        <f>IF('DATA - Follow-Up'!AS393="Relaxed",1,IF('DATA - Follow-Up'!AS393="Rushed",2,IF('DATA - Follow-Up'!AS393="Happy",3,IF('DATA - Follow-Up'!AS393="Tired",4,""))))</f>
        <v/>
      </c>
      <c r="AT393" s="178" t="str">
        <f>IF('DATA - Follow-Up'!AT393="less driving",1,IF('DATA - Follow-Up'!AT393="less driving (e.g. more carpooling, walking, cycling, taking public transit, etc.)",1,IF('DATA - Follow-Up'!AT393="not changed",2,IF('DATA - Follow-Up'!AT393="no changed",2,IF('DATA - Follow-Up'!AT393="more driving",3, "")))))</f>
        <v/>
      </c>
      <c r="AU393" s="275"/>
      <c r="AV393" s="275"/>
      <c r="AW393" s="275"/>
      <c r="AX393" s="275"/>
      <c r="AY393" s="275"/>
      <c r="AZ393" s="178" t="str">
        <f>IF('DATA - Follow-Up'!AZ393="less driving",1,IF('DATA - Follow-Up'!AZ393="less driving (e.g. more carpooling, walking, cycling, taking public transit, etc.)",1,IF('DATA - Follow-Up'!AZ393="not changed",2,IF('DATA - Follow-Up'!AZ393="more driving",3,""))))</f>
        <v/>
      </c>
      <c r="BA393" s="178"/>
      <c r="BB393" s="178"/>
      <c r="BC393" s="178"/>
      <c r="BD393" s="178"/>
      <c r="BE393" s="178"/>
      <c r="BF393" s="178" t="str">
        <f>IF('DATA - Follow-Up'!BF393="decreased",1,IF('DATA - Follow-Up'!BF393="not changed",2,IF('DATA - Follow-Up'!BF393="increased",3, "")))</f>
        <v/>
      </c>
      <c r="BG393" s="178"/>
      <c r="BH393" s="178"/>
      <c r="BI393" s="178"/>
      <c r="BJ393" s="178"/>
      <c r="BK393" s="178"/>
      <c r="BL393" s="178"/>
      <c r="BM393" s="178"/>
      <c r="BN393" s="178"/>
      <c r="BO393" s="178"/>
      <c r="BP393" s="178"/>
      <c r="BQ393" s="312" t="str">
        <f>IF('DATA - Follow-Up'!BQ393="Yes",1,IF('DATA - Follow-Up'!BQ393="No",2, ""))</f>
        <v/>
      </c>
      <c r="BR393" s="273"/>
      <c r="BS393" s="180"/>
      <c r="BT393" s="180"/>
    </row>
    <row r="394" spans="1:72" s="132" customFormat="1" ht="15" x14ac:dyDescent="0.3">
      <c r="A394" s="148"/>
      <c r="B394" s="149"/>
      <c r="C394" s="236" t="str">
        <f t="shared" si="6"/>
        <v/>
      </c>
      <c r="D394" s="178" t="str">
        <f>IF('DATA - Follow-Up'!D394="","",'DATA - Follow-Up'!D394)</f>
        <v/>
      </c>
      <c r="E394" s="178" t="str">
        <f>IF('DATA - Follow-Up'!E394="","",'DATA - Follow-Up'!E394)</f>
        <v/>
      </c>
      <c r="F394" s="178" t="str">
        <f>IF('DATA - Follow-Up'!F394="","",'DATA - Follow-Up'!F394)</f>
        <v/>
      </c>
      <c r="G394" s="178" t="str">
        <f>IF('DATA - Follow-Up'!G394="Yes",1,IF('DATA - Follow-Up'!G394="No",2,IF('DATA - Follow-Up'!G394="Not Sure",3, "")))</f>
        <v/>
      </c>
      <c r="H394" s="178" t="str">
        <f>IF('DATA - Follow-Up'!H394="","",INDEX(Codes,MATCH('DATA - Follow-Up'!H394,Modes,0)))</f>
        <v/>
      </c>
      <c r="I394" s="275"/>
      <c r="J394" s="178" t="str">
        <f>IF('DATA - Follow-Up'!J394="","",INDEX(Codes,MATCH('DATA - Follow-Up'!J394,Modes,0)))</f>
        <v/>
      </c>
      <c r="K394" s="178"/>
      <c r="L394" s="178" t="str">
        <f>IF('DATA - Follow-Up'!L394=0,"",IF('DATA - Follow-Up'!L394="","",'DATA - Follow-Up'!L394))</f>
        <v/>
      </c>
      <c r="M394" s="178" t="str">
        <f>IF('DATA - Follow-Up'!M394="Yes",1,IF('DATA - Follow-Up'!M394="No",2, ""))</f>
        <v/>
      </c>
      <c r="N394" s="178" t="str">
        <f>IF('DATA - Follow-Up'!N394="Yes",1,IF('DATA - Follow-Up'!N394="No",2,""))</f>
        <v/>
      </c>
      <c r="O394" s="178" t="str">
        <f>IF('DATA - Follow-Up'!O394="Relaxed",1,IF('DATA - Follow-Up'!O394="Rushed",2,IF('DATA - Follow-Up'!O394="Happy",3,IF('DATA - Follow-Up'!O394="Frustrated",4,IF('DATA - Follow-Up'!O394="Other (please specify)",5,IF('DATA - Follow-Up'!O394="Other",5,""))))))</f>
        <v/>
      </c>
      <c r="P394" s="178"/>
      <c r="Q394" s="178" t="str">
        <f>IF('DATA - Follow-Up'!Q394="","",'DATA - Follow-Up'!Q394)</f>
        <v/>
      </c>
      <c r="R394" s="178" t="str">
        <f>IF('DATA - Follow-Up'!R394="Boy",1,IF('DATA - Follow-Up'!R394="Girl",2, ""))</f>
        <v/>
      </c>
      <c r="S394" s="178" t="str">
        <f>IF('DATA - Follow-Up'!Q394="","", 'DATA - Follow-Up'!S394)</f>
        <v/>
      </c>
      <c r="T394" s="178" t="str">
        <f>IF('DATA - Follow-Up'!T394="Less than 0.5km",1,IF('DATA - Follow-Up'!T394="0.51 to 1.59km",2,IF('DATA - Follow-Up'!T394="1.6 to 3km",3,IF('DATA - Follow-Up'!T394="Over 3km",4,""))))</f>
        <v/>
      </c>
      <c r="U394" s="178" t="str">
        <f>IF('DATA - Follow-Up'!U394="STRONGLY AGREE",1,IF('DATA - Follow-Up'!U394="AGREE",2,IF('DATA - Follow-Up'!U394="DISAGREE",3,IF('DATA - Follow-Up'!U394="STRONGLY DISAGREE",4,""))))</f>
        <v/>
      </c>
      <c r="V394" s="178" t="str">
        <f>IF('DATA - Follow-Up'!V394="Yes",1,IF('DATA - Follow-Up'!V394="No",2,""))</f>
        <v/>
      </c>
      <c r="W394" s="178"/>
      <c r="X394" s="178"/>
      <c r="Y394" s="178"/>
      <c r="Z394" s="178"/>
      <c r="AA394" s="178"/>
      <c r="AB394" s="178"/>
      <c r="AC394" s="178"/>
      <c r="AD394" s="178"/>
      <c r="AE394" s="178"/>
      <c r="AF394" s="178"/>
      <c r="AG394" s="178"/>
      <c r="AH394" s="178"/>
      <c r="AI394" s="178"/>
      <c r="AJ394" s="178"/>
      <c r="AK394" s="178"/>
      <c r="AL394" s="178"/>
      <c r="AM394" s="178"/>
      <c r="AN394" s="178"/>
      <c r="AO394" s="178"/>
      <c r="AP394" s="178"/>
      <c r="AQ394" s="178"/>
      <c r="AR394" s="178" t="str">
        <f>IF('DATA - Follow-Up'!AR394="Relaxed",1,IF('DATA - Follow-Up'!AR394="Rushed",2,IF('DATA - Follow-Up'!AR394="Happy",3,IF('DATA - Follow-Up'!AR394="Tired",4,""))))</f>
        <v/>
      </c>
      <c r="AS394" s="178" t="str">
        <f>IF('DATA - Follow-Up'!AS394="Relaxed",1,IF('DATA - Follow-Up'!AS394="Rushed",2,IF('DATA - Follow-Up'!AS394="Happy",3,IF('DATA - Follow-Up'!AS394="Tired",4,""))))</f>
        <v/>
      </c>
      <c r="AT394" s="178" t="str">
        <f>IF('DATA - Follow-Up'!AT394="less driving",1,IF('DATA - Follow-Up'!AT394="less driving (e.g. more carpooling, walking, cycling, taking public transit, etc.)",1,IF('DATA - Follow-Up'!AT394="not changed",2,IF('DATA - Follow-Up'!AT394="no changed",2,IF('DATA - Follow-Up'!AT394="more driving",3, "")))))</f>
        <v/>
      </c>
      <c r="AU394" s="275"/>
      <c r="AV394" s="275"/>
      <c r="AW394" s="275"/>
      <c r="AX394" s="275"/>
      <c r="AY394" s="275"/>
      <c r="AZ394" s="178" t="str">
        <f>IF('DATA - Follow-Up'!AZ394="less driving",1,IF('DATA - Follow-Up'!AZ394="less driving (e.g. more carpooling, walking, cycling, taking public transit, etc.)",1,IF('DATA - Follow-Up'!AZ394="not changed",2,IF('DATA - Follow-Up'!AZ394="more driving",3,""))))</f>
        <v/>
      </c>
      <c r="BA394" s="178"/>
      <c r="BB394" s="178"/>
      <c r="BC394" s="178"/>
      <c r="BD394" s="178"/>
      <c r="BE394" s="178"/>
      <c r="BF394" s="178" t="str">
        <f>IF('DATA - Follow-Up'!BF394="decreased",1,IF('DATA - Follow-Up'!BF394="not changed",2,IF('DATA - Follow-Up'!BF394="increased",3, "")))</f>
        <v/>
      </c>
      <c r="BG394" s="178"/>
      <c r="BH394" s="178"/>
      <c r="BI394" s="178"/>
      <c r="BJ394" s="178"/>
      <c r="BK394" s="178"/>
      <c r="BL394" s="178"/>
      <c r="BM394" s="178"/>
      <c r="BN394" s="178"/>
      <c r="BO394" s="178"/>
      <c r="BP394" s="178"/>
      <c r="BQ394" s="312" t="str">
        <f>IF('DATA - Follow-Up'!BQ394="Yes",1,IF('DATA - Follow-Up'!BQ394="No",2, ""))</f>
        <v/>
      </c>
      <c r="BR394" s="273"/>
      <c r="BS394" s="180"/>
      <c r="BT394" s="180"/>
    </row>
    <row r="395" spans="1:72" s="132" customFormat="1" ht="15" x14ac:dyDescent="0.3">
      <c r="A395" s="148"/>
      <c r="B395" s="149"/>
      <c r="C395" s="236" t="str">
        <f t="shared" si="6"/>
        <v/>
      </c>
      <c r="D395" s="178" t="str">
        <f>IF('DATA - Follow-Up'!D395="","",'DATA - Follow-Up'!D395)</f>
        <v/>
      </c>
      <c r="E395" s="178" t="str">
        <f>IF('DATA - Follow-Up'!E395="","",'DATA - Follow-Up'!E395)</f>
        <v/>
      </c>
      <c r="F395" s="178" t="str">
        <f>IF('DATA - Follow-Up'!F395="","",'DATA - Follow-Up'!F395)</f>
        <v/>
      </c>
      <c r="G395" s="178" t="str">
        <f>IF('DATA - Follow-Up'!G395="Yes",1,IF('DATA - Follow-Up'!G395="No",2,IF('DATA - Follow-Up'!G395="Not Sure",3, "")))</f>
        <v/>
      </c>
      <c r="H395" s="178" t="str">
        <f>IF('DATA - Follow-Up'!H395="","",INDEX(Codes,MATCH('DATA - Follow-Up'!H395,Modes,0)))</f>
        <v/>
      </c>
      <c r="I395" s="275"/>
      <c r="J395" s="178" t="str">
        <f>IF('DATA - Follow-Up'!J395="","",INDEX(Codes,MATCH('DATA - Follow-Up'!J395,Modes,0)))</f>
        <v/>
      </c>
      <c r="K395" s="178"/>
      <c r="L395" s="178" t="str">
        <f>IF('DATA - Follow-Up'!L395=0,"",IF('DATA - Follow-Up'!L395="","",'DATA - Follow-Up'!L395))</f>
        <v/>
      </c>
      <c r="M395" s="178" t="str">
        <f>IF('DATA - Follow-Up'!M395="Yes",1,IF('DATA - Follow-Up'!M395="No",2, ""))</f>
        <v/>
      </c>
      <c r="N395" s="178" t="str">
        <f>IF('DATA - Follow-Up'!N395="Yes",1,IF('DATA - Follow-Up'!N395="No",2,""))</f>
        <v/>
      </c>
      <c r="O395" s="178" t="str">
        <f>IF('DATA - Follow-Up'!O395="Relaxed",1,IF('DATA - Follow-Up'!O395="Rushed",2,IF('DATA - Follow-Up'!O395="Happy",3,IF('DATA - Follow-Up'!O395="Frustrated",4,IF('DATA - Follow-Up'!O395="Other (please specify)",5,IF('DATA - Follow-Up'!O395="Other",5,""))))))</f>
        <v/>
      </c>
      <c r="P395" s="178"/>
      <c r="Q395" s="178" t="str">
        <f>IF('DATA - Follow-Up'!Q395="","",'DATA - Follow-Up'!Q395)</f>
        <v/>
      </c>
      <c r="R395" s="178" t="str">
        <f>IF('DATA - Follow-Up'!R395="Boy",1,IF('DATA - Follow-Up'!R395="Girl",2, ""))</f>
        <v/>
      </c>
      <c r="S395" s="178" t="str">
        <f>IF('DATA - Follow-Up'!Q395="","", 'DATA - Follow-Up'!S395)</f>
        <v/>
      </c>
      <c r="T395" s="178" t="str">
        <f>IF('DATA - Follow-Up'!T395="Less than 0.5km",1,IF('DATA - Follow-Up'!T395="0.51 to 1.59km",2,IF('DATA - Follow-Up'!T395="1.6 to 3km",3,IF('DATA - Follow-Up'!T395="Over 3km",4,""))))</f>
        <v/>
      </c>
      <c r="U395" s="178" t="str">
        <f>IF('DATA - Follow-Up'!U395="STRONGLY AGREE",1,IF('DATA - Follow-Up'!U395="AGREE",2,IF('DATA - Follow-Up'!U395="DISAGREE",3,IF('DATA - Follow-Up'!U395="STRONGLY DISAGREE",4,""))))</f>
        <v/>
      </c>
      <c r="V395" s="178" t="str">
        <f>IF('DATA - Follow-Up'!V395="Yes",1,IF('DATA - Follow-Up'!V395="No",2,""))</f>
        <v/>
      </c>
      <c r="W395" s="178"/>
      <c r="X395" s="178"/>
      <c r="Y395" s="178"/>
      <c r="Z395" s="178"/>
      <c r="AA395" s="178"/>
      <c r="AB395" s="178"/>
      <c r="AC395" s="178"/>
      <c r="AD395" s="178"/>
      <c r="AE395" s="178"/>
      <c r="AF395" s="178"/>
      <c r="AG395" s="178"/>
      <c r="AH395" s="178"/>
      <c r="AI395" s="178"/>
      <c r="AJ395" s="178"/>
      <c r="AK395" s="178"/>
      <c r="AL395" s="178"/>
      <c r="AM395" s="178"/>
      <c r="AN395" s="178"/>
      <c r="AO395" s="178"/>
      <c r="AP395" s="178"/>
      <c r="AQ395" s="178"/>
      <c r="AR395" s="178" t="str">
        <f>IF('DATA - Follow-Up'!AR395="Relaxed",1,IF('DATA - Follow-Up'!AR395="Rushed",2,IF('DATA - Follow-Up'!AR395="Happy",3,IF('DATA - Follow-Up'!AR395="Tired",4,""))))</f>
        <v/>
      </c>
      <c r="AS395" s="178" t="str">
        <f>IF('DATA - Follow-Up'!AS395="Relaxed",1,IF('DATA - Follow-Up'!AS395="Rushed",2,IF('DATA - Follow-Up'!AS395="Happy",3,IF('DATA - Follow-Up'!AS395="Tired",4,""))))</f>
        <v/>
      </c>
      <c r="AT395" s="178" t="str">
        <f>IF('DATA - Follow-Up'!AT395="less driving",1,IF('DATA - Follow-Up'!AT395="less driving (e.g. more carpooling, walking, cycling, taking public transit, etc.)",1,IF('DATA - Follow-Up'!AT395="not changed",2,IF('DATA - Follow-Up'!AT395="no changed",2,IF('DATA - Follow-Up'!AT395="more driving",3, "")))))</f>
        <v/>
      </c>
      <c r="AU395" s="275"/>
      <c r="AV395" s="275"/>
      <c r="AW395" s="275"/>
      <c r="AX395" s="275"/>
      <c r="AY395" s="275"/>
      <c r="AZ395" s="178" t="str">
        <f>IF('DATA - Follow-Up'!AZ395="less driving",1,IF('DATA - Follow-Up'!AZ395="less driving (e.g. more carpooling, walking, cycling, taking public transit, etc.)",1,IF('DATA - Follow-Up'!AZ395="not changed",2,IF('DATA - Follow-Up'!AZ395="more driving",3,""))))</f>
        <v/>
      </c>
      <c r="BA395" s="178"/>
      <c r="BB395" s="178"/>
      <c r="BC395" s="178"/>
      <c r="BD395" s="178"/>
      <c r="BE395" s="178"/>
      <c r="BF395" s="178" t="str">
        <f>IF('DATA - Follow-Up'!BF395="decreased",1,IF('DATA - Follow-Up'!BF395="not changed",2,IF('DATA - Follow-Up'!BF395="increased",3, "")))</f>
        <v/>
      </c>
      <c r="BG395" s="178"/>
      <c r="BH395" s="178"/>
      <c r="BI395" s="178"/>
      <c r="BJ395" s="178"/>
      <c r="BK395" s="178"/>
      <c r="BL395" s="178"/>
      <c r="BM395" s="178"/>
      <c r="BN395" s="178"/>
      <c r="BO395" s="178"/>
      <c r="BP395" s="178"/>
      <c r="BQ395" s="312" t="str">
        <f>IF('DATA - Follow-Up'!BQ395="Yes",1,IF('DATA - Follow-Up'!BQ395="No",2, ""))</f>
        <v/>
      </c>
      <c r="BR395" s="273"/>
      <c r="BS395" s="180"/>
      <c r="BT395" s="180"/>
    </row>
    <row r="396" spans="1:72" s="132" customFormat="1" ht="15" x14ac:dyDescent="0.3">
      <c r="A396" s="148"/>
      <c r="B396" s="149"/>
      <c r="C396" s="236" t="str">
        <f t="shared" si="6"/>
        <v/>
      </c>
      <c r="D396" s="178" t="str">
        <f>IF('DATA - Follow-Up'!D396="","",'DATA - Follow-Up'!D396)</f>
        <v/>
      </c>
      <c r="E396" s="178" t="str">
        <f>IF('DATA - Follow-Up'!E396="","",'DATA - Follow-Up'!E396)</f>
        <v/>
      </c>
      <c r="F396" s="178" t="str">
        <f>IF('DATA - Follow-Up'!F396="","",'DATA - Follow-Up'!F396)</f>
        <v/>
      </c>
      <c r="G396" s="178" t="str">
        <f>IF('DATA - Follow-Up'!G396="Yes",1,IF('DATA - Follow-Up'!G396="No",2,IF('DATA - Follow-Up'!G396="Not Sure",3, "")))</f>
        <v/>
      </c>
      <c r="H396" s="178" t="str">
        <f>IF('DATA - Follow-Up'!H396="","",INDEX(Codes,MATCH('DATA - Follow-Up'!H396,Modes,0)))</f>
        <v/>
      </c>
      <c r="I396" s="275"/>
      <c r="J396" s="178" t="str">
        <f>IF('DATA - Follow-Up'!J396="","",INDEX(Codes,MATCH('DATA - Follow-Up'!J396,Modes,0)))</f>
        <v/>
      </c>
      <c r="K396" s="178"/>
      <c r="L396" s="178" t="str">
        <f>IF('DATA - Follow-Up'!L396=0,"",IF('DATA - Follow-Up'!L396="","",'DATA - Follow-Up'!L396))</f>
        <v/>
      </c>
      <c r="M396" s="178" t="str">
        <f>IF('DATA - Follow-Up'!M396="Yes",1,IF('DATA - Follow-Up'!M396="No",2, ""))</f>
        <v/>
      </c>
      <c r="N396" s="178" t="str">
        <f>IF('DATA - Follow-Up'!N396="Yes",1,IF('DATA - Follow-Up'!N396="No",2,""))</f>
        <v/>
      </c>
      <c r="O396" s="178" t="str">
        <f>IF('DATA - Follow-Up'!O396="Relaxed",1,IF('DATA - Follow-Up'!O396="Rushed",2,IF('DATA - Follow-Up'!O396="Happy",3,IF('DATA - Follow-Up'!O396="Frustrated",4,IF('DATA - Follow-Up'!O396="Other (please specify)",5,IF('DATA - Follow-Up'!O396="Other",5,""))))))</f>
        <v/>
      </c>
      <c r="P396" s="178"/>
      <c r="Q396" s="178" t="str">
        <f>IF('DATA - Follow-Up'!Q396="","",'DATA - Follow-Up'!Q396)</f>
        <v/>
      </c>
      <c r="R396" s="178" t="str">
        <f>IF('DATA - Follow-Up'!R396="Boy",1,IF('DATA - Follow-Up'!R396="Girl",2, ""))</f>
        <v/>
      </c>
      <c r="S396" s="178" t="str">
        <f>IF('DATA - Follow-Up'!Q396="","", 'DATA - Follow-Up'!S396)</f>
        <v/>
      </c>
      <c r="T396" s="178" t="str">
        <f>IF('DATA - Follow-Up'!T396="Less than 0.5km",1,IF('DATA - Follow-Up'!T396="0.51 to 1.59km",2,IF('DATA - Follow-Up'!T396="1.6 to 3km",3,IF('DATA - Follow-Up'!T396="Over 3km",4,""))))</f>
        <v/>
      </c>
      <c r="U396" s="178" t="str">
        <f>IF('DATA - Follow-Up'!U396="STRONGLY AGREE",1,IF('DATA - Follow-Up'!U396="AGREE",2,IF('DATA - Follow-Up'!U396="DISAGREE",3,IF('DATA - Follow-Up'!U396="STRONGLY DISAGREE",4,""))))</f>
        <v/>
      </c>
      <c r="V396" s="178" t="str">
        <f>IF('DATA - Follow-Up'!V396="Yes",1,IF('DATA - Follow-Up'!V396="No",2,""))</f>
        <v/>
      </c>
      <c r="W396" s="178"/>
      <c r="X396" s="178"/>
      <c r="Y396" s="178"/>
      <c r="Z396" s="178"/>
      <c r="AA396" s="178"/>
      <c r="AB396" s="178"/>
      <c r="AC396" s="178"/>
      <c r="AD396" s="178"/>
      <c r="AE396" s="178"/>
      <c r="AF396" s="178"/>
      <c r="AG396" s="178"/>
      <c r="AH396" s="178"/>
      <c r="AI396" s="178"/>
      <c r="AJ396" s="178"/>
      <c r="AK396" s="178"/>
      <c r="AL396" s="178"/>
      <c r="AM396" s="178"/>
      <c r="AN396" s="178"/>
      <c r="AO396" s="178"/>
      <c r="AP396" s="178"/>
      <c r="AQ396" s="178"/>
      <c r="AR396" s="178" t="str">
        <f>IF('DATA - Follow-Up'!AR396="Relaxed",1,IF('DATA - Follow-Up'!AR396="Rushed",2,IF('DATA - Follow-Up'!AR396="Happy",3,IF('DATA - Follow-Up'!AR396="Tired",4,""))))</f>
        <v/>
      </c>
      <c r="AS396" s="178" t="str">
        <f>IF('DATA - Follow-Up'!AS396="Relaxed",1,IF('DATA - Follow-Up'!AS396="Rushed",2,IF('DATA - Follow-Up'!AS396="Happy",3,IF('DATA - Follow-Up'!AS396="Tired",4,""))))</f>
        <v/>
      </c>
      <c r="AT396" s="178" t="str">
        <f>IF('DATA - Follow-Up'!AT396="less driving",1,IF('DATA - Follow-Up'!AT396="less driving (e.g. more carpooling, walking, cycling, taking public transit, etc.)",1,IF('DATA - Follow-Up'!AT396="not changed",2,IF('DATA - Follow-Up'!AT396="no changed",2,IF('DATA - Follow-Up'!AT396="more driving",3, "")))))</f>
        <v/>
      </c>
      <c r="AU396" s="275"/>
      <c r="AV396" s="275"/>
      <c r="AW396" s="275"/>
      <c r="AX396" s="275"/>
      <c r="AY396" s="275"/>
      <c r="AZ396" s="178" t="str">
        <f>IF('DATA - Follow-Up'!AZ396="less driving",1,IF('DATA - Follow-Up'!AZ396="less driving (e.g. more carpooling, walking, cycling, taking public transit, etc.)",1,IF('DATA - Follow-Up'!AZ396="not changed",2,IF('DATA - Follow-Up'!AZ396="more driving",3,""))))</f>
        <v/>
      </c>
      <c r="BA396" s="178"/>
      <c r="BB396" s="178"/>
      <c r="BC396" s="178"/>
      <c r="BD396" s="178"/>
      <c r="BE396" s="178"/>
      <c r="BF396" s="178" t="str">
        <f>IF('DATA - Follow-Up'!BF396="decreased",1,IF('DATA - Follow-Up'!BF396="not changed",2,IF('DATA - Follow-Up'!BF396="increased",3, "")))</f>
        <v/>
      </c>
      <c r="BG396" s="178"/>
      <c r="BH396" s="178"/>
      <c r="BI396" s="178"/>
      <c r="BJ396" s="178"/>
      <c r="BK396" s="178"/>
      <c r="BL396" s="178"/>
      <c r="BM396" s="178"/>
      <c r="BN396" s="178"/>
      <c r="BO396" s="178"/>
      <c r="BP396" s="178"/>
      <c r="BQ396" s="312" t="str">
        <f>IF('DATA - Follow-Up'!BQ396="Yes",1,IF('DATA - Follow-Up'!BQ396="No",2, ""))</f>
        <v/>
      </c>
      <c r="BR396" s="273"/>
      <c r="BS396" s="180"/>
      <c r="BT396" s="180"/>
    </row>
    <row r="397" spans="1:72" s="132" customFormat="1" ht="15" x14ac:dyDescent="0.3">
      <c r="A397" s="148"/>
      <c r="B397" s="149"/>
      <c r="C397" s="236" t="str">
        <f t="shared" si="6"/>
        <v/>
      </c>
      <c r="D397" s="178" t="str">
        <f>IF('DATA - Follow-Up'!D397="","",'DATA - Follow-Up'!D397)</f>
        <v/>
      </c>
      <c r="E397" s="178" t="str">
        <f>IF('DATA - Follow-Up'!E397="","",'DATA - Follow-Up'!E397)</f>
        <v/>
      </c>
      <c r="F397" s="178" t="str">
        <f>IF('DATA - Follow-Up'!F397="","",'DATA - Follow-Up'!F397)</f>
        <v/>
      </c>
      <c r="G397" s="178" t="str">
        <f>IF('DATA - Follow-Up'!G397="Yes",1,IF('DATA - Follow-Up'!G397="No",2,IF('DATA - Follow-Up'!G397="Not Sure",3, "")))</f>
        <v/>
      </c>
      <c r="H397" s="178" t="str">
        <f>IF('DATA - Follow-Up'!H397="","",INDEX(Codes,MATCH('DATA - Follow-Up'!H397,Modes,0)))</f>
        <v/>
      </c>
      <c r="I397" s="275"/>
      <c r="J397" s="178" t="str">
        <f>IF('DATA - Follow-Up'!J397="","",INDEX(Codes,MATCH('DATA - Follow-Up'!J397,Modes,0)))</f>
        <v/>
      </c>
      <c r="K397" s="178"/>
      <c r="L397" s="178" t="str">
        <f>IF('DATA - Follow-Up'!L397=0,"",IF('DATA - Follow-Up'!L397="","",'DATA - Follow-Up'!L397))</f>
        <v/>
      </c>
      <c r="M397" s="178" t="str">
        <f>IF('DATA - Follow-Up'!M397="Yes",1,IF('DATA - Follow-Up'!M397="No",2, ""))</f>
        <v/>
      </c>
      <c r="N397" s="178" t="str">
        <f>IF('DATA - Follow-Up'!N397="Yes",1,IF('DATA - Follow-Up'!N397="No",2,""))</f>
        <v/>
      </c>
      <c r="O397" s="178" t="str">
        <f>IF('DATA - Follow-Up'!O397="Relaxed",1,IF('DATA - Follow-Up'!O397="Rushed",2,IF('DATA - Follow-Up'!O397="Happy",3,IF('DATA - Follow-Up'!O397="Frustrated",4,IF('DATA - Follow-Up'!O397="Other (please specify)",5,IF('DATA - Follow-Up'!O397="Other",5,""))))))</f>
        <v/>
      </c>
      <c r="P397" s="178"/>
      <c r="Q397" s="178" t="str">
        <f>IF('DATA - Follow-Up'!Q397="","",'DATA - Follow-Up'!Q397)</f>
        <v/>
      </c>
      <c r="R397" s="178" t="str">
        <f>IF('DATA - Follow-Up'!R397="Boy",1,IF('DATA - Follow-Up'!R397="Girl",2, ""))</f>
        <v/>
      </c>
      <c r="S397" s="178" t="str">
        <f>IF('DATA - Follow-Up'!Q397="","", 'DATA - Follow-Up'!S397)</f>
        <v/>
      </c>
      <c r="T397" s="178" t="str">
        <f>IF('DATA - Follow-Up'!T397="Less than 0.5km",1,IF('DATA - Follow-Up'!T397="0.51 to 1.59km",2,IF('DATA - Follow-Up'!T397="1.6 to 3km",3,IF('DATA - Follow-Up'!T397="Over 3km",4,""))))</f>
        <v/>
      </c>
      <c r="U397" s="178" t="str">
        <f>IF('DATA - Follow-Up'!U397="STRONGLY AGREE",1,IF('DATA - Follow-Up'!U397="AGREE",2,IF('DATA - Follow-Up'!U397="DISAGREE",3,IF('DATA - Follow-Up'!U397="STRONGLY DISAGREE",4,""))))</f>
        <v/>
      </c>
      <c r="V397" s="178" t="str">
        <f>IF('DATA - Follow-Up'!V397="Yes",1,IF('DATA - Follow-Up'!V397="No",2,""))</f>
        <v/>
      </c>
      <c r="W397" s="178"/>
      <c r="X397" s="178"/>
      <c r="Y397" s="178"/>
      <c r="Z397" s="178"/>
      <c r="AA397" s="178"/>
      <c r="AB397" s="178"/>
      <c r="AC397" s="178"/>
      <c r="AD397" s="178"/>
      <c r="AE397" s="178"/>
      <c r="AF397" s="178"/>
      <c r="AG397" s="178"/>
      <c r="AH397" s="178"/>
      <c r="AI397" s="178"/>
      <c r="AJ397" s="178"/>
      <c r="AK397" s="178"/>
      <c r="AL397" s="178"/>
      <c r="AM397" s="178"/>
      <c r="AN397" s="178"/>
      <c r="AO397" s="178"/>
      <c r="AP397" s="178"/>
      <c r="AQ397" s="178"/>
      <c r="AR397" s="178" t="str">
        <f>IF('DATA - Follow-Up'!AR397="Relaxed",1,IF('DATA - Follow-Up'!AR397="Rushed",2,IF('DATA - Follow-Up'!AR397="Happy",3,IF('DATA - Follow-Up'!AR397="Tired",4,""))))</f>
        <v/>
      </c>
      <c r="AS397" s="178" t="str">
        <f>IF('DATA - Follow-Up'!AS397="Relaxed",1,IF('DATA - Follow-Up'!AS397="Rushed",2,IF('DATA - Follow-Up'!AS397="Happy",3,IF('DATA - Follow-Up'!AS397="Tired",4,""))))</f>
        <v/>
      </c>
      <c r="AT397" s="178" t="str">
        <f>IF('DATA - Follow-Up'!AT397="less driving",1,IF('DATA - Follow-Up'!AT397="less driving (e.g. more carpooling, walking, cycling, taking public transit, etc.)",1,IF('DATA - Follow-Up'!AT397="not changed",2,IF('DATA - Follow-Up'!AT397="no changed",2,IF('DATA - Follow-Up'!AT397="more driving",3, "")))))</f>
        <v/>
      </c>
      <c r="AU397" s="275"/>
      <c r="AV397" s="275"/>
      <c r="AW397" s="275"/>
      <c r="AX397" s="275"/>
      <c r="AY397" s="275"/>
      <c r="AZ397" s="178" t="str">
        <f>IF('DATA - Follow-Up'!AZ397="less driving",1,IF('DATA - Follow-Up'!AZ397="less driving (e.g. more carpooling, walking, cycling, taking public transit, etc.)",1,IF('DATA - Follow-Up'!AZ397="not changed",2,IF('DATA - Follow-Up'!AZ397="more driving",3,""))))</f>
        <v/>
      </c>
      <c r="BA397" s="178"/>
      <c r="BB397" s="178"/>
      <c r="BC397" s="178"/>
      <c r="BD397" s="178"/>
      <c r="BE397" s="178"/>
      <c r="BF397" s="178" t="str">
        <f>IF('DATA - Follow-Up'!BF397="decreased",1,IF('DATA - Follow-Up'!BF397="not changed",2,IF('DATA - Follow-Up'!BF397="increased",3, "")))</f>
        <v/>
      </c>
      <c r="BG397" s="178"/>
      <c r="BH397" s="178"/>
      <c r="BI397" s="178"/>
      <c r="BJ397" s="178"/>
      <c r="BK397" s="178"/>
      <c r="BL397" s="178"/>
      <c r="BM397" s="178"/>
      <c r="BN397" s="178"/>
      <c r="BO397" s="178"/>
      <c r="BP397" s="178"/>
      <c r="BQ397" s="312" t="str">
        <f>IF('DATA - Follow-Up'!BQ397="Yes",1,IF('DATA - Follow-Up'!BQ397="No",2, ""))</f>
        <v/>
      </c>
      <c r="BR397" s="273"/>
      <c r="BS397" s="180"/>
      <c r="BT397" s="180"/>
    </row>
    <row r="398" spans="1:72" s="132" customFormat="1" ht="15" x14ac:dyDescent="0.3">
      <c r="A398" s="148"/>
      <c r="B398" s="149"/>
      <c r="C398" s="236" t="str">
        <f t="shared" si="6"/>
        <v/>
      </c>
      <c r="D398" s="178" t="str">
        <f>IF('DATA - Follow-Up'!D398="","",'DATA - Follow-Up'!D398)</f>
        <v/>
      </c>
      <c r="E398" s="178" t="str">
        <f>IF('DATA - Follow-Up'!E398="","",'DATA - Follow-Up'!E398)</f>
        <v/>
      </c>
      <c r="F398" s="178" t="str">
        <f>IF('DATA - Follow-Up'!F398="","",'DATA - Follow-Up'!F398)</f>
        <v/>
      </c>
      <c r="G398" s="178" t="str">
        <f>IF('DATA - Follow-Up'!G398="Yes",1,IF('DATA - Follow-Up'!G398="No",2,IF('DATA - Follow-Up'!G398="Not Sure",3, "")))</f>
        <v/>
      </c>
      <c r="H398" s="178" t="str">
        <f>IF('DATA - Follow-Up'!H398="","",INDEX(Codes,MATCH('DATA - Follow-Up'!H398,Modes,0)))</f>
        <v/>
      </c>
      <c r="I398" s="275"/>
      <c r="J398" s="178" t="str">
        <f>IF('DATA - Follow-Up'!J398="","",INDEX(Codes,MATCH('DATA - Follow-Up'!J398,Modes,0)))</f>
        <v/>
      </c>
      <c r="K398" s="178"/>
      <c r="L398" s="178" t="str">
        <f>IF('DATA - Follow-Up'!L398=0,"",IF('DATA - Follow-Up'!L398="","",'DATA - Follow-Up'!L398))</f>
        <v/>
      </c>
      <c r="M398" s="178" t="str">
        <f>IF('DATA - Follow-Up'!M398="Yes",1,IF('DATA - Follow-Up'!M398="No",2, ""))</f>
        <v/>
      </c>
      <c r="N398" s="178" t="str">
        <f>IF('DATA - Follow-Up'!N398="Yes",1,IF('DATA - Follow-Up'!N398="No",2,""))</f>
        <v/>
      </c>
      <c r="O398" s="178" t="str">
        <f>IF('DATA - Follow-Up'!O398="Relaxed",1,IF('DATA - Follow-Up'!O398="Rushed",2,IF('DATA - Follow-Up'!O398="Happy",3,IF('DATA - Follow-Up'!O398="Frustrated",4,IF('DATA - Follow-Up'!O398="Other (please specify)",5,IF('DATA - Follow-Up'!O398="Other",5,""))))))</f>
        <v/>
      </c>
      <c r="P398" s="178"/>
      <c r="Q398" s="178" t="str">
        <f>IF('DATA - Follow-Up'!Q398="","",'DATA - Follow-Up'!Q398)</f>
        <v/>
      </c>
      <c r="R398" s="178" t="str">
        <f>IF('DATA - Follow-Up'!R398="Boy",1,IF('DATA - Follow-Up'!R398="Girl",2, ""))</f>
        <v/>
      </c>
      <c r="S398" s="178" t="str">
        <f>IF('DATA - Follow-Up'!Q398="","", 'DATA - Follow-Up'!S398)</f>
        <v/>
      </c>
      <c r="T398" s="178" t="str">
        <f>IF('DATA - Follow-Up'!T398="Less than 0.5km",1,IF('DATA - Follow-Up'!T398="0.51 to 1.59km",2,IF('DATA - Follow-Up'!T398="1.6 to 3km",3,IF('DATA - Follow-Up'!T398="Over 3km",4,""))))</f>
        <v/>
      </c>
      <c r="U398" s="178" t="str">
        <f>IF('DATA - Follow-Up'!U398="STRONGLY AGREE",1,IF('DATA - Follow-Up'!U398="AGREE",2,IF('DATA - Follow-Up'!U398="DISAGREE",3,IF('DATA - Follow-Up'!U398="STRONGLY DISAGREE",4,""))))</f>
        <v/>
      </c>
      <c r="V398" s="178" t="str">
        <f>IF('DATA - Follow-Up'!V398="Yes",1,IF('DATA - Follow-Up'!V398="No",2,""))</f>
        <v/>
      </c>
      <c r="W398" s="178"/>
      <c r="X398" s="178"/>
      <c r="Y398" s="178"/>
      <c r="Z398" s="178"/>
      <c r="AA398" s="178"/>
      <c r="AB398" s="178"/>
      <c r="AC398" s="178"/>
      <c r="AD398" s="178"/>
      <c r="AE398" s="178"/>
      <c r="AF398" s="178"/>
      <c r="AG398" s="178"/>
      <c r="AH398" s="178"/>
      <c r="AI398" s="178"/>
      <c r="AJ398" s="178"/>
      <c r="AK398" s="178"/>
      <c r="AL398" s="178"/>
      <c r="AM398" s="178"/>
      <c r="AN398" s="178"/>
      <c r="AO398" s="178"/>
      <c r="AP398" s="178"/>
      <c r="AQ398" s="178"/>
      <c r="AR398" s="178" t="str">
        <f>IF('DATA - Follow-Up'!AR398="Relaxed",1,IF('DATA - Follow-Up'!AR398="Rushed",2,IF('DATA - Follow-Up'!AR398="Happy",3,IF('DATA - Follow-Up'!AR398="Tired",4,""))))</f>
        <v/>
      </c>
      <c r="AS398" s="178" t="str">
        <f>IF('DATA - Follow-Up'!AS398="Relaxed",1,IF('DATA - Follow-Up'!AS398="Rushed",2,IF('DATA - Follow-Up'!AS398="Happy",3,IF('DATA - Follow-Up'!AS398="Tired",4,""))))</f>
        <v/>
      </c>
      <c r="AT398" s="178" t="str">
        <f>IF('DATA - Follow-Up'!AT398="less driving",1,IF('DATA - Follow-Up'!AT398="less driving (e.g. more carpooling, walking, cycling, taking public transit, etc.)",1,IF('DATA - Follow-Up'!AT398="not changed",2,IF('DATA - Follow-Up'!AT398="no changed",2,IF('DATA - Follow-Up'!AT398="more driving",3, "")))))</f>
        <v/>
      </c>
      <c r="AU398" s="275"/>
      <c r="AV398" s="275"/>
      <c r="AW398" s="275"/>
      <c r="AX398" s="275"/>
      <c r="AY398" s="275"/>
      <c r="AZ398" s="178" t="str">
        <f>IF('DATA - Follow-Up'!AZ398="less driving",1,IF('DATA - Follow-Up'!AZ398="less driving (e.g. more carpooling, walking, cycling, taking public transit, etc.)",1,IF('DATA - Follow-Up'!AZ398="not changed",2,IF('DATA - Follow-Up'!AZ398="more driving",3,""))))</f>
        <v/>
      </c>
      <c r="BA398" s="178"/>
      <c r="BB398" s="178"/>
      <c r="BC398" s="178"/>
      <c r="BD398" s="178"/>
      <c r="BE398" s="178"/>
      <c r="BF398" s="178" t="str">
        <f>IF('DATA - Follow-Up'!BF398="decreased",1,IF('DATA - Follow-Up'!BF398="not changed",2,IF('DATA - Follow-Up'!BF398="increased",3, "")))</f>
        <v/>
      </c>
      <c r="BG398" s="178"/>
      <c r="BH398" s="178"/>
      <c r="BI398" s="178"/>
      <c r="BJ398" s="178"/>
      <c r="BK398" s="178"/>
      <c r="BL398" s="178"/>
      <c r="BM398" s="178"/>
      <c r="BN398" s="178"/>
      <c r="BO398" s="178"/>
      <c r="BP398" s="178"/>
      <c r="BQ398" s="312" t="str">
        <f>IF('DATA - Follow-Up'!BQ398="Yes",1,IF('DATA - Follow-Up'!BQ398="No",2, ""))</f>
        <v/>
      </c>
      <c r="BR398" s="273"/>
      <c r="BS398" s="180"/>
      <c r="BT398" s="180"/>
    </row>
    <row r="399" spans="1:72" s="132" customFormat="1" ht="15" x14ac:dyDescent="0.3">
      <c r="A399" s="148"/>
      <c r="B399" s="149"/>
      <c r="C399" s="236" t="str">
        <f t="shared" si="6"/>
        <v/>
      </c>
      <c r="D399" s="178" t="str">
        <f>IF('DATA - Follow-Up'!D399="","",'DATA - Follow-Up'!D399)</f>
        <v/>
      </c>
      <c r="E399" s="178" t="str">
        <f>IF('DATA - Follow-Up'!E399="","",'DATA - Follow-Up'!E399)</f>
        <v/>
      </c>
      <c r="F399" s="178" t="str">
        <f>IF('DATA - Follow-Up'!F399="","",'DATA - Follow-Up'!F399)</f>
        <v/>
      </c>
      <c r="G399" s="178" t="str">
        <f>IF('DATA - Follow-Up'!G399="Yes",1,IF('DATA - Follow-Up'!G399="No",2,IF('DATA - Follow-Up'!G399="Not Sure",3, "")))</f>
        <v/>
      </c>
      <c r="H399" s="178" t="str">
        <f>IF('DATA - Follow-Up'!H399="","",INDEX(Codes,MATCH('DATA - Follow-Up'!H399,Modes,0)))</f>
        <v/>
      </c>
      <c r="I399" s="275"/>
      <c r="J399" s="178" t="str">
        <f>IF('DATA - Follow-Up'!J399="","",INDEX(Codes,MATCH('DATA - Follow-Up'!J399,Modes,0)))</f>
        <v/>
      </c>
      <c r="K399" s="178"/>
      <c r="L399" s="178" t="str">
        <f>IF('DATA - Follow-Up'!L399=0,"",IF('DATA - Follow-Up'!L399="","",'DATA - Follow-Up'!L399))</f>
        <v/>
      </c>
      <c r="M399" s="178" t="str">
        <f>IF('DATA - Follow-Up'!M399="Yes",1,IF('DATA - Follow-Up'!M399="No",2, ""))</f>
        <v/>
      </c>
      <c r="N399" s="178" t="str">
        <f>IF('DATA - Follow-Up'!N399="Yes",1,IF('DATA - Follow-Up'!N399="No",2,""))</f>
        <v/>
      </c>
      <c r="O399" s="178" t="str">
        <f>IF('DATA - Follow-Up'!O399="Relaxed",1,IF('DATA - Follow-Up'!O399="Rushed",2,IF('DATA - Follow-Up'!O399="Happy",3,IF('DATA - Follow-Up'!O399="Frustrated",4,IF('DATA - Follow-Up'!O399="Other (please specify)",5,IF('DATA - Follow-Up'!O399="Other",5,""))))))</f>
        <v/>
      </c>
      <c r="P399" s="178"/>
      <c r="Q399" s="178" t="str">
        <f>IF('DATA - Follow-Up'!Q399="","",'DATA - Follow-Up'!Q399)</f>
        <v/>
      </c>
      <c r="R399" s="178" t="str">
        <f>IF('DATA - Follow-Up'!R399="Boy",1,IF('DATA - Follow-Up'!R399="Girl",2, ""))</f>
        <v/>
      </c>
      <c r="S399" s="178" t="str">
        <f>IF('DATA - Follow-Up'!Q399="","", 'DATA - Follow-Up'!S399)</f>
        <v/>
      </c>
      <c r="T399" s="178" t="str">
        <f>IF('DATA - Follow-Up'!T399="Less than 0.5km",1,IF('DATA - Follow-Up'!T399="0.51 to 1.59km",2,IF('DATA - Follow-Up'!T399="1.6 to 3km",3,IF('DATA - Follow-Up'!T399="Over 3km",4,""))))</f>
        <v/>
      </c>
      <c r="U399" s="178" t="str">
        <f>IF('DATA - Follow-Up'!U399="STRONGLY AGREE",1,IF('DATA - Follow-Up'!U399="AGREE",2,IF('DATA - Follow-Up'!U399="DISAGREE",3,IF('DATA - Follow-Up'!U399="STRONGLY DISAGREE",4,""))))</f>
        <v/>
      </c>
      <c r="V399" s="178" t="str">
        <f>IF('DATA - Follow-Up'!V399="Yes",1,IF('DATA - Follow-Up'!V399="No",2,""))</f>
        <v/>
      </c>
      <c r="W399" s="178"/>
      <c r="X399" s="178"/>
      <c r="Y399" s="178"/>
      <c r="Z399" s="178"/>
      <c r="AA399" s="178"/>
      <c r="AB399" s="178"/>
      <c r="AC399" s="178"/>
      <c r="AD399" s="178"/>
      <c r="AE399" s="178"/>
      <c r="AF399" s="178"/>
      <c r="AG399" s="178"/>
      <c r="AH399" s="178"/>
      <c r="AI399" s="178"/>
      <c r="AJ399" s="178"/>
      <c r="AK399" s="178"/>
      <c r="AL399" s="178"/>
      <c r="AM399" s="178"/>
      <c r="AN399" s="178"/>
      <c r="AO399" s="178"/>
      <c r="AP399" s="178"/>
      <c r="AQ399" s="178"/>
      <c r="AR399" s="178" t="str">
        <f>IF('DATA - Follow-Up'!AR399="Relaxed",1,IF('DATA - Follow-Up'!AR399="Rushed",2,IF('DATA - Follow-Up'!AR399="Happy",3,IF('DATA - Follow-Up'!AR399="Tired",4,""))))</f>
        <v/>
      </c>
      <c r="AS399" s="178" t="str">
        <f>IF('DATA - Follow-Up'!AS399="Relaxed",1,IF('DATA - Follow-Up'!AS399="Rushed",2,IF('DATA - Follow-Up'!AS399="Happy",3,IF('DATA - Follow-Up'!AS399="Tired",4,""))))</f>
        <v/>
      </c>
      <c r="AT399" s="178" t="str">
        <f>IF('DATA - Follow-Up'!AT399="less driving",1,IF('DATA - Follow-Up'!AT399="less driving (e.g. more carpooling, walking, cycling, taking public transit, etc.)",1,IF('DATA - Follow-Up'!AT399="not changed",2,IF('DATA - Follow-Up'!AT399="no changed",2,IF('DATA - Follow-Up'!AT399="more driving",3, "")))))</f>
        <v/>
      </c>
      <c r="AU399" s="275"/>
      <c r="AV399" s="275"/>
      <c r="AW399" s="275"/>
      <c r="AX399" s="275"/>
      <c r="AY399" s="275"/>
      <c r="AZ399" s="178" t="str">
        <f>IF('DATA - Follow-Up'!AZ399="less driving",1,IF('DATA - Follow-Up'!AZ399="less driving (e.g. more carpooling, walking, cycling, taking public transit, etc.)",1,IF('DATA - Follow-Up'!AZ399="not changed",2,IF('DATA - Follow-Up'!AZ399="more driving",3,""))))</f>
        <v/>
      </c>
      <c r="BA399" s="178"/>
      <c r="BB399" s="178"/>
      <c r="BC399" s="178"/>
      <c r="BD399" s="178"/>
      <c r="BE399" s="178"/>
      <c r="BF399" s="178" t="str">
        <f>IF('DATA - Follow-Up'!BF399="decreased",1,IF('DATA - Follow-Up'!BF399="not changed",2,IF('DATA - Follow-Up'!BF399="increased",3, "")))</f>
        <v/>
      </c>
      <c r="BG399" s="178"/>
      <c r="BH399" s="178"/>
      <c r="BI399" s="178"/>
      <c r="BJ399" s="178"/>
      <c r="BK399" s="178"/>
      <c r="BL399" s="178"/>
      <c r="BM399" s="178"/>
      <c r="BN399" s="178"/>
      <c r="BO399" s="178"/>
      <c r="BP399" s="178"/>
      <c r="BQ399" s="312" t="str">
        <f>IF('DATA - Follow-Up'!BQ399="Yes",1,IF('DATA - Follow-Up'!BQ399="No",2, ""))</f>
        <v/>
      </c>
      <c r="BR399" s="273"/>
      <c r="BS399" s="180"/>
      <c r="BT399" s="180"/>
    </row>
    <row r="400" spans="1:72" s="132" customFormat="1" ht="15" x14ac:dyDescent="0.3">
      <c r="A400" s="148"/>
      <c r="B400" s="149"/>
      <c r="C400" s="236" t="str">
        <f t="shared" si="6"/>
        <v/>
      </c>
      <c r="D400" s="178" t="str">
        <f>IF('DATA - Follow-Up'!D400="","",'DATA - Follow-Up'!D400)</f>
        <v/>
      </c>
      <c r="E400" s="178" t="str">
        <f>IF('DATA - Follow-Up'!E400="","",'DATA - Follow-Up'!E400)</f>
        <v/>
      </c>
      <c r="F400" s="178" t="str">
        <f>IF('DATA - Follow-Up'!F400="","",'DATA - Follow-Up'!F400)</f>
        <v/>
      </c>
      <c r="G400" s="178" t="str">
        <f>IF('DATA - Follow-Up'!G400="Yes",1,IF('DATA - Follow-Up'!G400="No",2,IF('DATA - Follow-Up'!G400="Not Sure",3, "")))</f>
        <v/>
      </c>
      <c r="H400" s="178" t="str">
        <f>IF('DATA - Follow-Up'!H400="","",INDEX(Codes,MATCH('DATA - Follow-Up'!H400,Modes,0)))</f>
        <v/>
      </c>
      <c r="I400" s="275"/>
      <c r="J400" s="178" t="str">
        <f>IF('DATA - Follow-Up'!J400="","",INDEX(Codes,MATCH('DATA - Follow-Up'!J400,Modes,0)))</f>
        <v/>
      </c>
      <c r="K400" s="178"/>
      <c r="L400" s="178" t="str">
        <f>IF('DATA - Follow-Up'!L400=0,"",IF('DATA - Follow-Up'!L400="","",'DATA - Follow-Up'!L400))</f>
        <v/>
      </c>
      <c r="M400" s="178" t="str">
        <f>IF('DATA - Follow-Up'!M400="Yes",1,IF('DATA - Follow-Up'!M400="No",2, ""))</f>
        <v/>
      </c>
      <c r="N400" s="178" t="str">
        <f>IF('DATA - Follow-Up'!N400="Yes",1,IF('DATA - Follow-Up'!N400="No",2,""))</f>
        <v/>
      </c>
      <c r="O400" s="178" t="str">
        <f>IF('DATA - Follow-Up'!O400="Relaxed",1,IF('DATA - Follow-Up'!O400="Rushed",2,IF('DATA - Follow-Up'!O400="Happy",3,IF('DATA - Follow-Up'!O400="Frustrated",4,IF('DATA - Follow-Up'!O400="Other (please specify)",5,IF('DATA - Follow-Up'!O400="Other",5,""))))))</f>
        <v/>
      </c>
      <c r="P400" s="178"/>
      <c r="Q400" s="178" t="str">
        <f>IF('DATA - Follow-Up'!Q400="","",'DATA - Follow-Up'!Q400)</f>
        <v/>
      </c>
      <c r="R400" s="178" t="str">
        <f>IF('DATA - Follow-Up'!R400="Boy",1,IF('DATA - Follow-Up'!R400="Girl",2, ""))</f>
        <v/>
      </c>
      <c r="S400" s="178" t="str">
        <f>IF('DATA - Follow-Up'!Q400="","", 'DATA - Follow-Up'!S400)</f>
        <v/>
      </c>
      <c r="T400" s="178" t="str">
        <f>IF('DATA - Follow-Up'!T400="Less than 0.5km",1,IF('DATA - Follow-Up'!T400="0.51 to 1.59km",2,IF('DATA - Follow-Up'!T400="1.6 to 3km",3,IF('DATA - Follow-Up'!T400="Over 3km",4,""))))</f>
        <v/>
      </c>
      <c r="U400" s="178" t="str">
        <f>IF('DATA - Follow-Up'!U400="STRONGLY AGREE",1,IF('DATA - Follow-Up'!U400="AGREE",2,IF('DATA - Follow-Up'!U400="DISAGREE",3,IF('DATA - Follow-Up'!U400="STRONGLY DISAGREE",4,""))))</f>
        <v/>
      </c>
      <c r="V400" s="178" t="str">
        <f>IF('DATA - Follow-Up'!V400="Yes",1,IF('DATA - Follow-Up'!V400="No",2,""))</f>
        <v/>
      </c>
      <c r="W400" s="178"/>
      <c r="X400" s="178"/>
      <c r="Y400" s="178"/>
      <c r="Z400" s="178"/>
      <c r="AA400" s="178"/>
      <c r="AB400" s="178"/>
      <c r="AC400" s="178"/>
      <c r="AD400" s="178"/>
      <c r="AE400" s="178"/>
      <c r="AF400" s="178"/>
      <c r="AG400" s="178"/>
      <c r="AH400" s="178"/>
      <c r="AI400" s="178"/>
      <c r="AJ400" s="178"/>
      <c r="AK400" s="178"/>
      <c r="AL400" s="178"/>
      <c r="AM400" s="178"/>
      <c r="AN400" s="178"/>
      <c r="AO400" s="178"/>
      <c r="AP400" s="178"/>
      <c r="AQ400" s="178"/>
      <c r="AR400" s="178" t="str">
        <f>IF('DATA - Follow-Up'!AR400="Relaxed",1,IF('DATA - Follow-Up'!AR400="Rushed",2,IF('DATA - Follow-Up'!AR400="Happy",3,IF('DATA - Follow-Up'!AR400="Tired",4,""))))</f>
        <v/>
      </c>
      <c r="AS400" s="178" t="str">
        <f>IF('DATA - Follow-Up'!AS400="Relaxed",1,IF('DATA - Follow-Up'!AS400="Rushed",2,IF('DATA - Follow-Up'!AS400="Happy",3,IF('DATA - Follow-Up'!AS400="Tired",4,""))))</f>
        <v/>
      </c>
      <c r="AT400" s="178" t="str">
        <f>IF('DATA - Follow-Up'!AT400="less driving",1,IF('DATA - Follow-Up'!AT400="less driving (e.g. more carpooling, walking, cycling, taking public transit, etc.)",1,IF('DATA - Follow-Up'!AT400="not changed",2,IF('DATA - Follow-Up'!AT400="no changed",2,IF('DATA - Follow-Up'!AT400="more driving",3, "")))))</f>
        <v/>
      </c>
      <c r="AU400" s="275"/>
      <c r="AV400" s="275"/>
      <c r="AW400" s="275"/>
      <c r="AX400" s="275"/>
      <c r="AY400" s="275"/>
      <c r="AZ400" s="178" t="str">
        <f>IF('DATA - Follow-Up'!AZ400="less driving",1,IF('DATA - Follow-Up'!AZ400="less driving (e.g. more carpooling, walking, cycling, taking public transit, etc.)",1,IF('DATA - Follow-Up'!AZ400="not changed",2,IF('DATA - Follow-Up'!AZ400="more driving",3,""))))</f>
        <v/>
      </c>
      <c r="BA400" s="178"/>
      <c r="BB400" s="178"/>
      <c r="BC400" s="178"/>
      <c r="BD400" s="178"/>
      <c r="BE400" s="178"/>
      <c r="BF400" s="178" t="str">
        <f>IF('DATA - Follow-Up'!BF400="decreased",1,IF('DATA - Follow-Up'!BF400="not changed",2,IF('DATA - Follow-Up'!BF400="increased",3, "")))</f>
        <v/>
      </c>
      <c r="BG400" s="178"/>
      <c r="BH400" s="178"/>
      <c r="BI400" s="178"/>
      <c r="BJ400" s="178"/>
      <c r="BK400" s="178"/>
      <c r="BL400" s="178"/>
      <c r="BM400" s="178"/>
      <c r="BN400" s="178"/>
      <c r="BO400" s="178"/>
      <c r="BP400" s="178"/>
      <c r="BQ400" s="312" t="str">
        <f>IF('DATA - Follow-Up'!BQ400="Yes",1,IF('DATA - Follow-Up'!BQ400="No",2, ""))</f>
        <v/>
      </c>
      <c r="BR400" s="273"/>
      <c r="BS400" s="180"/>
      <c r="BT400" s="180"/>
    </row>
    <row r="401" spans="1:72" s="132" customFormat="1" ht="15" x14ac:dyDescent="0.3">
      <c r="A401" s="148"/>
      <c r="B401" s="149"/>
      <c r="C401" s="236" t="str">
        <f t="shared" si="6"/>
        <v/>
      </c>
      <c r="D401" s="178" t="str">
        <f>IF('DATA - Follow-Up'!D401="","",'DATA - Follow-Up'!D401)</f>
        <v/>
      </c>
      <c r="E401" s="178" t="str">
        <f>IF('DATA - Follow-Up'!E401="","",'DATA - Follow-Up'!E401)</f>
        <v/>
      </c>
      <c r="F401" s="178" t="str">
        <f>IF('DATA - Follow-Up'!F401="","",'DATA - Follow-Up'!F401)</f>
        <v/>
      </c>
      <c r="G401" s="178" t="str">
        <f>IF('DATA - Follow-Up'!G401="Yes",1,IF('DATA - Follow-Up'!G401="No",2,IF('DATA - Follow-Up'!G401="Not Sure",3, "")))</f>
        <v/>
      </c>
      <c r="H401" s="178" t="str">
        <f>IF('DATA - Follow-Up'!H401="","",INDEX(Codes,MATCH('DATA - Follow-Up'!H401,Modes,0)))</f>
        <v/>
      </c>
      <c r="I401" s="275"/>
      <c r="J401" s="178" t="str">
        <f>IF('DATA - Follow-Up'!J401="","",INDEX(Codes,MATCH('DATA - Follow-Up'!J401,Modes,0)))</f>
        <v/>
      </c>
      <c r="K401" s="178"/>
      <c r="L401" s="178" t="str">
        <f>IF('DATA - Follow-Up'!L401=0,"",IF('DATA - Follow-Up'!L401="","",'DATA - Follow-Up'!L401))</f>
        <v/>
      </c>
      <c r="M401" s="178" t="str">
        <f>IF('DATA - Follow-Up'!M401="Yes",1,IF('DATA - Follow-Up'!M401="No",2, ""))</f>
        <v/>
      </c>
      <c r="N401" s="178" t="str">
        <f>IF('DATA - Follow-Up'!N401="Yes",1,IF('DATA - Follow-Up'!N401="No",2,""))</f>
        <v/>
      </c>
      <c r="O401" s="178" t="str">
        <f>IF('DATA - Follow-Up'!O401="Relaxed",1,IF('DATA - Follow-Up'!O401="Rushed",2,IF('DATA - Follow-Up'!O401="Happy",3,IF('DATA - Follow-Up'!O401="Frustrated",4,IF('DATA - Follow-Up'!O401="Other (please specify)",5,IF('DATA - Follow-Up'!O401="Other",5,""))))))</f>
        <v/>
      </c>
      <c r="P401" s="178"/>
      <c r="Q401" s="178" t="str">
        <f>IF('DATA - Follow-Up'!Q401="","",'DATA - Follow-Up'!Q401)</f>
        <v/>
      </c>
      <c r="R401" s="178" t="str">
        <f>IF('DATA - Follow-Up'!R401="Boy",1,IF('DATA - Follow-Up'!R401="Girl",2, ""))</f>
        <v/>
      </c>
      <c r="S401" s="178" t="str">
        <f>IF('DATA - Follow-Up'!Q401="","", 'DATA - Follow-Up'!S401)</f>
        <v/>
      </c>
      <c r="T401" s="178" t="str">
        <f>IF('DATA - Follow-Up'!T401="Less than 0.5km",1,IF('DATA - Follow-Up'!T401="0.51 to 1.59km",2,IF('DATA - Follow-Up'!T401="1.6 to 3km",3,IF('DATA - Follow-Up'!T401="Over 3km",4,""))))</f>
        <v/>
      </c>
      <c r="U401" s="178" t="str">
        <f>IF('DATA - Follow-Up'!U401="STRONGLY AGREE",1,IF('DATA - Follow-Up'!U401="AGREE",2,IF('DATA - Follow-Up'!U401="DISAGREE",3,IF('DATA - Follow-Up'!U401="STRONGLY DISAGREE",4,""))))</f>
        <v/>
      </c>
      <c r="V401" s="178" t="str">
        <f>IF('DATA - Follow-Up'!V401="Yes",1,IF('DATA - Follow-Up'!V401="No",2,""))</f>
        <v/>
      </c>
      <c r="W401" s="178"/>
      <c r="X401" s="178"/>
      <c r="Y401" s="178"/>
      <c r="Z401" s="178"/>
      <c r="AA401" s="178"/>
      <c r="AB401" s="178"/>
      <c r="AC401" s="178"/>
      <c r="AD401" s="178"/>
      <c r="AE401" s="178"/>
      <c r="AF401" s="178"/>
      <c r="AG401" s="178"/>
      <c r="AH401" s="178"/>
      <c r="AI401" s="178"/>
      <c r="AJ401" s="178"/>
      <c r="AK401" s="178"/>
      <c r="AL401" s="178"/>
      <c r="AM401" s="178"/>
      <c r="AN401" s="178"/>
      <c r="AO401" s="178"/>
      <c r="AP401" s="178"/>
      <c r="AQ401" s="178"/>
      <c r="AR401" s="178" t="str">
        <f>IF('DATA - Follow-Up'!AR401="Relaxed",1,IF('DATA - Follow-Up'!AR401="Rushed",2,IF('DATA - Follow-Up'!AR401="Happy",3,IF('DATA - Follow-Up'!AR401="Tired",4,""))))</f>
        <v/>
      </c>
      <c r="AS401" s="178" t="str">
        <f>IF('DATA - Follow-Up'!AS401="Relaxed",1,IF('DATA - Follow-Up'!AS401="Rushed",2,IF('DATA - Follow-Up'!AS401="Happy",3,IF('DATA - Follow-Up'!AS401="Tired",4,""))))</f>
        <v/>
      </c>
      <c r="AT401" s="178" t="str">
        <f>IF('DATA - Follow-Up'!AT401="less driving",1,IF('DATA - Follow-Up'!AT401="less driving (e.g. more carpooling, walking, cycling, taking public transit, etc.)",1,IF('DATA - Follow-Up'!AT401="not changed",2,IF('DATA - Follow-Up'!AT401="no changed",2,IF('DATA - Follow-Up'!AT401="more driving",3, "")))))</f>
        <v/>
      </c>
      <c r="AU401" s="275"/>
      <c r="AV401" s="275"/>
      <c r="AW401" s="275"/>
      <c r="AX401" s="275"/>
      <c r="AY401" s="275"/>
      <c r="AZ401" s="178" t="str">
        <f>IF('DATA - Follow-Up'!AZ401="less driving",1,IF('DATA - Follow-Up'!AZ401="less driving (e.g. more carpooling, walking, cycling, taking public transit, etc.)",1,IF('DATA - Follow-Up'!AZ401="not changed",2,IF('DATA - Follow-Up'!AZ401="more driving",3,""))))</f>
        <v/>
      </c>
      <c r="BA401" s="178"/>
      <c r="BB401" s="178"/>
      <c r="BC401" s="178"/>
      <c r="BD401" s="178"/>
      <c r="BE401" s="178"/>
      <c r="BF401" s="178" t="str">
        <f>IF('DATA - Follow-Up'!BF401="decreased",1,IF('DATA - Follow-Up'!BF401="not changed",2,IF('DATA - Follow-Up'!BF401="increased",3, "")))</f>
        <v/>
      </c>
      <c r="BG401" s="178"/>
      <c r="BH401" s="178"/>
      <c r="BI401" s="178"/>
      <c r="BJ401" s="178"/>
      <c r="BK401" s="178"/>
      <c r="BL401" s="178"/>
      <c r="BM401" s="178"/>
      <c r="BN401" s="178"/>
      <c r="BO401" s="178"/>
      <c r="BP401" s="178"/>
      <c r="BQ401" s="312" t="str">
        <f>IF('DATA - Follow-Up'!BQ401="Yes",1,IF('DATA - Follow-Up'!BQ401="No",2, ""))</f>
        <v/>
      </c>
      <c r="BR401" s="273"/>
      <c r="BS401" s="180"/>
      <c r="BT401" s="180"/>
    </row>
    <row r="402" spans="1:72" s="132" customFormat="1" ht="15" x14ac:dyDescent="0.3">
      <c r="A402" s="148"/>
      <c r="B402" s="149"/>
      <c r="C402" s="236" t="str">
        <f t="shared" si="6"/>
        <v/>
      </c>
      <c r="D402" s="178" t="str">
        <f>IF('DATA - Follow-Up'!D402="","",'DATA - Follow-Up'!D402)</f>
        <v/>
      </c>
      <c r="E402" s="178" t="str">
        <f>IF('DATA - Follow-Up'!E402="","",'DATA - Follow-Up'!E402)</f>
        <v/>
      </c>
      <c r="F402" s="178" t="str">
        <f>IF('DATA - Follow-Up'!F402="","",'DATA - Follow-Up'!F402)</f>
        <v/>
      </c>
      <c r="G402" s="178" t="str">
        <f>IF('DATA - Follow-Up'!G402="Yes",1,IF('DATA - Follow-Up'!G402="No",2,IF('DATA - Follow-Up'!G402="Not Sure",3, "")))</f>
        <v/>
      </c>
      <c r="H402" s="178" t="str">
        <f>IF('DATA - Follow-Up'!H402="","",INDEX(Codes,MATCH('DATA - Follow-Up'!H402,Modes,0)))</f>
        <v/>
      </c>
      <c r="I402" s="275"/>
      <c r="J402" s="178" t="str">
        <f>IF('DATA - Follow-Up'!J402="","",INDEX(Codes,MATCH('DATA - Follow-Up'!J402,Modes,0)))</f>
        <v/>
      </c>
      <c r="K402" s="178"/>
      <c r="L402" s="178" t="str">
        <f>IF('DATA - Follow-Up'!L402=0,"",IF('DATA - Follow-Up'!L402="","",'DATA - Follow-Up'!L402))</f>
        <v/>
      </c>
      <c r="M402" s="178" t="str">
        <f>IF('DATA - Follow-Up'!M402="Yes",1,IF('DATA - Follow-Up'!M402="No",2, ""))</f>
        <v/>
      </c>
      <c r="N402" s="178" t="str">
        <f>IF('DATA - Follow-Up'!N402="Yes",1,IF('DATA - Follow-Up'!N402="No",2,""))</f>
        <v/>
      </c>
      <c r="O402" s="178" t="str">
        <f>IF('DATA - Follow-Up'!O402="Relaxed",1,IF('DATA - Follow-Up'!O402="Rushed",2,IF('DATA - Follow-Up'!O402="Happy",3,IF('DATA - Follow-Up'!O402="Frustrated",4,IF('DATA - Follow-Up'!O402="Other (please specify)",5,IF('DATA - Follow-Up'!O402="Other",5,""))))))</f>
        <v/>
      </c>
      <c r="P402" s="178"/>
      <c r="Q402" s="178" t="str">
        <f>IF('DATA - Follow-Up'!Q402="","",'DATA - Follow-Up'!Q402)</f>
        <v/>
      </c>
      <c r="R402" s="178" t="str">
        <f>IF('DATA - Follow-Up'!R402="Boy",1,IF('DATA - Follow-Up'!R402="Girl",2, ""))</f>
        <v/>
      </c>
      <c r="S402" s="178" t="str">
        <f>IF('DATA - Follow-Up'!Q402="","", 'DATA - Follow-Up'!S402)</f>
        <v/>
      </c>
      <c r="T402" s="178" t="str">
        <f>IF('DATA - Follow-Up'!T402="Less than 0.5km",1,IF('DATA - Follow-Up'!T402="0.51 to 1.59km",2,IF('DATA - Follow-Up'!T402="1.6 to 3km",3,IF('DATA - Follow-Up'!T402="Over 3km",4,""))))</f>
        <v/>
      </c>
      <c r="U402" s="178" t="str">
        <f>IF('DATA - Follow-Up'!U402="STRONGLY AGREE",1,IF('DATA - Follow-Up'!U402="AGREE",2,IF('DATA - Follow-Up'!U402="DISAGREE",3,IF('DATA - Follow-Up'!U402="STRONGLY DISAGREE",4,""))))</f>
        <v/>
      </c>
      <c r="V402" s="178" t="str">
        <f>IF('DATA - Follow-Up'!V402="Yes",1,IF('DATA - Follow-Up'!V402="No",2,""))</f>
        <v/>
      </c>
      <c r="W402" s="178"/>
      <c r="X402" s="178"/>
      <c r="Y402" s="178"/>
      <c r="Z402" s="178"/>
      <c r="AA402" s="178"/>
      <c r="AB402" s="178"/>
      <c r="AC402" s="178"/>
      <c r="AD402" s="178"/>
      <c r="AE402" s="178"/>
      <c r="AF402" s="178"/>
      <c r="AG402" s="178"/>
      <c r="AH402" s="178"/>
      <c r="AI402" s="178"/>
      <c r="AJ402" s="178"/>
      <c r="AK402" s="178"/>
      <c r="AL402" s="178"/>
      <c r="AM402" s="178"/>
      <c r="AN402" s="178"/>
      <c r="AO402" s="178"/>
      <c r="AP402" s="178"/>
      <c r="AQ402" s="178"/>
      <c r="AR402" s="178" t="str">
        <f>IF('DATA - Follow-Up'!AR402="Relaxed",1,IF('DATA - Follow-Up'!AR402="Rushed",2,IF('DATA - Follow-Up'!AR402="Happy",3,IF('DATA - Follow-Up'!AR402="Tired",4,""))))</f>
        <v/>
      </c>
      <c r="AS402" s="178" t="str">
        <f>IF('DATA - Follow-Up'!AS402="Relaxed",1,IF('DATA - Follow-Up'!AS402="Rushed",2,IF('DATA - Follow-Up'!AS402="Happy",3,IF('DATA - Follow-Up'!AS402="Tired",4,""))))</f>
        <v/>
      </c>
      <c r="AT402" s="178" t="str">
        <f>IF('DATA - Follow-Up'!AT402="less driving",1,IF('DATA - Follow-Up'!AT402="less driving (e.g. more carpooling, walking, cycling, taking public transit, etc.)",1,IF('DATA - Follow-Up'!AT402="not changed",2,IF('DATA - Follow-Up'!AT402="no changed",2,IF('DATA - Follow-Up'!AT402="more driving",3, "")))))</f>
        <v/>
      </c>
      <c r="AU402" s="275"/>
      <c r="AV402" s="275"/>
      <c r="AW402" s="275"/>
      <c r="AX402" s="275"/>
      <c r="AY402" s="275"/>
      <c r="AZ402" s="178" t="str">
        <f>IF('DATA - Follow-Up'!AZ402="less driving",1,IF('DATA - Follow-Up'!AZ402="less driving (e.g. more carpooling, walking, cycling, taking public transit, etc.)",1,IF('DATA - Follow-Up'!AZ402="not changed",2,IF('DATA - Follow-Up'!AZ402="more driving",3,""))))</f>
        <v/>
      </c>
      <c r="BA402" s="178"/>
      <c r="BB402" s="178"/>
      <c r="BC402" s="178"/>
      <c r="BD402" s="178"/>
      <c r="BE402" s="178"/>
      <c r="BF402" s="178" t="str">
        <f>IF('DATA - Follow-Up'!BF402="decreased",1,IF('DATA - Follow-Up'!BF402="not changed",2,IF('DATA - Follow-Up'!BF402="increased",3, "")))</f>
        <v/>
      </c>
      <c r="BG402" s="178"/>
      <c r="BH402" s="178"/>
      <c r="BI402" s="178"/>
      <c r="BJ402" s="178"/>
      <c r="BK402" s="178"/>
      <c r="BL402" s="178"/>
      <c r="BM402" s="178"/>
      <c r="BN402" s="178"/>
      <c r="BO402" s="178"/>
      <c r="BP402" s="178"/>
      <c r="BQ402" s="312" t="str">
        <f>IF('DATA - Follow-Up'!BQ402="Yes",1,IF('DATA - Follow-Up'!BQ402="No",2, ""))</f>
        <v/>
      </c>
      <c r="BR402" s="273"/>
      <c r="BS402" s="180"/>
      <c r="BT402" s="180"/>
    </row>
    <row r="403" spans="1:72" s="132" customFormat="1" ht="15" x14ac:dyDescent="0.3">
      <c r="A403" s="148"/>
      <c r="B403" s="149"/>
      <c r="C403" s="236" t="str">
        <f t="shared" si="6"/>
        <v/>
      </c>
      <c r="D403" s="178" t="str">
        <f>IF('DATA - Follow-Up'!D403="","",'DATA - Follow-Up'!D403)</f>
        <v/>
      </c>
      <c r="E403" s="178" t="str">
        <f>IF('DATA - Follow-Up'!E403="","",'DATA - Follow-Up'!E403)</f>
        <v/>
      </c>
      <c r="F403" s="178" t="str">
        <f>IF('DATA - Follow-Up'!F403="","",'DATA - Follow-Up'!F403)</f>
        <v/>
      </c>
      <c r="G403" s="178" t="str">
        <f>IF('DATA - Follow-Up'!G403="Yes",1,IF('DATA - Follow-Up'!G403="No",2,IF('DATA - Follow-Up'!G403="Not Sure",3, "")))</f>
        <v/>
      </c>
      <c r="H403" s="178" t="str">
        <f>IF('DATA - Follow-Up'!H403="","",INDEX(Codes,MATCH('DATA - Follow-Up'!H403,Modes,0)))</f>
        <v/>
      </c>
      <c r="I403" s="275"/>
      <c r="J403" s="178" t="str">
        <f>IF('DATA - Follow-Up'!J403="","",INDEX(Codes,MATCH('DATA - Follow-Up'!J403,Modes,0)))</f>
        <v/>
      </c>
      <c r="K403" s="178"/>
      <c r="L403" s="178" t="str">
        <f>IF('DATA - Follow-Up'!L403=0,"",IF('DATA - Follow-Up'!L403="","",'DATA - Follow-Up'!L403))</f>
        <v/>
      </c>
      <c r="M403" s="178" t="str">
        <f>IF('DATA - Follow-Up'!M403="Yes",1,IF('DATA - Follow-Up'!M403="No",2, ""))</f>
        <v/>
      </c>
      <c r="N403" s="178" t="str">
        <f>IF('DATA - Follow-Up'!N403="Yes",1,IF('DATA - Follow-Up'!N403="No",2,""))</f>
        <v/>
      </c>
      <c r="O403" s="178" t="str">
        <f>IF('DATA - Follow-Up'!O403="Relaxed",1,IF('DATA - Follow-Up'!O403="Rushed",2,IF('DATA - Follow-Up'!O403="Happy",3,IF('DATA - Follow-Up'!O403="Frustrated",4,IF('DATA - Follow-Up'!O403="Other (please specify)",5,IF('DATA - Follow-Up'!O403="Other",5,""))))))</f>
        <v/>
      </c>
      <c r="P403" s="178"/>
      <c r="Q403" s="178" t="str">
        <f>IF('DATA - Follow-Up'!Q403="","",'DATA - Follow-Up'!Q403)</f>
        <v/>
      </c>
      <c r="R403" s="178" t="str">
        <f>IF('DATA - Follow-Up'!R403="Boy",1,IF('DATA - Follow-Up'!R403="Girl",2, ""))</f>
        <v/>
      </c>
      <c r="S403" s="178" t="str">
        <f>IF('DATA - Follow-Up'!Q403="","", 'DATA - Follow-Up'!S403)</f>
        <v/>
      </c>
      <c r="T403" s="178" t="str">
        <f>IF('DATA - Follow-Up'!T403="Less than 0.5km",1,IF('DATA - Follow-Up'!T403="0.51 to 1.59km",2,IF('DATA - Follow-Up'!T403="1.6 to 3km",3,IF('DATA - Follow-Up'!T403="Over 3km",4,""))))</f>
        <v/>
      </c>
      <c r="U403" s="178" t="str">
        <f>IF('DATA - Follow-Up'!U403="STRONGLY AGREE",1,IF('DATA - Follow-Up'!U403="AGREE",2,IF('DATA - Follow-Up'!U403="DISAGREE",3,IF('DATA - Follow-Up'!U403="STRONGLY DISAGREE",4,""))))</f>
        <v/>
      </c>
      <c r="V403" s="178" t="str">
        <f>IF('DATA - Follow-Up'!V403="Yes",1,IF('DATA - Follow-Up'!V403="No",2,""))</f>
        <v/>
      </c>
      <c r="W403" s="178"/>
      <c r="X403" s="178"/>
      <c r="Y403" s="178"/>
      <c r="Z403" s="178"/>
      <c r="AA403" s="178"/>
      <c r="AB403" s="178"/>
      <c r="AC403" s="178"/>
      <c r="AD403" s="178"/>
      <c r="AE403" s="178"/>
      <c r="AF403" s="178"/>
      <c r="AG403" s="178"/>
      <c r="AH403" s="178"/>
      <c r="AI403" s="178"/>
      <c r="AJ403" s="178"/>
      <c r="AK403" s="178"/>
      <c r="AL403" s="178"/>
      <c r="AM403" s="178"/>
      <c r="AN403" s="178"/>
      <c r="AO403" s="178"/>
      <c r="AP403" s="178"/>
      <c r="AQ403" s="178"/>
      <c r="AR403" s="178" t="str">
        <f>IF('DATA - Follow-Up'!AR403="Relaxed",1,IF('DATA - Follow-Up'!AR403="Rushed",2,IF('DATA - Follow-Up'!AR403="Happy",3,IF('DATA - Follow-Up'!AR403="Tired",4,""))))</f>
        <v/>
      </c>
      <c r="AS403" s="178" t="str">
        <f>IF('DATA - Follow-Up'!AS403="Relaxed",1,IF('DATA - Follow-Up'!AS403="Rushed",2,IF('DATA - Follow-Up'!AS403="Happy",3,IF('DATA - Follow-Up'!AS403="Tired",4,""))))</f>
        <v/>
      </c>
      <c r="AT403" s="178" t="str">
        <f>IF('DATA - Follow-Up'!AT403="less driving",1,IF('DATA - Follow-Up'!AT403="less driving (e.g. more carpooling, walking, cycling, taking public transit, etc.)",1,IF('DATA - Follow-Up'!AT403="not changed",2,IF('DATA - Follow-Up'!AT403="no changed",2,IF('DATA - Follow-Up'!AT403="more driving",3, "")))))</f>
        <v/>
      </c>
      <c r="AU403" s="275"/>
      <c r="AV403" s="275"/>
      <c r="AW403" s="275"/>
      <c r="AX403" s="275"/>
      <c r="AY403" s="275"/>
      <c r="AZ403" s="178" t="str">
        <f>IF('DATA - Follow-Up'!AZ403="less driving",1,IF('DATA - Follow-Up'!AZ403="less driving (e.g. more carpooling, walking, cycling, taking public transit, etc.)",1,IF('DATA - Follow-Up'!AZ403="not changed",2,IF('DATA - Follow-Up'!AZ403="more driving",3,""))))</f>
        <v/>
      </c>
      <c r="BA403" s="178"/>
      <c r="BB403" s="178"/>
      <c r="BC403" s="178"/>
      <c r="BD403" s="178"/>
      <c r="BE403" s="178"/>
      <c r="BF403" s="178" t="str">
        <f>IF('DATA - Follow-Up'!BF403="decreased",1,IF('DATA - Follow-Up'!BF403="not changed",2,IF('DATA - Follow-Up'!BF403="increased",3, "")))</f>
        <v/>
      </c>
      <c r="BG403" s="178"/>
      <c r="BH403" s="178"/>
      <c r="BI403" s="178"/>
      <c r="BJ403" s="178"/>
      <c r="BK403" s="178"/>
      <c r="BL403" s="178"/>
      <c r="BM403" s="178"/>
      <c r="BN403" s="178"/>
      <c r="BO403" s="178"/>
      <c r="BP403" s="178"/>
      <c r="BQ403" s="312" t="str">
        <f>IF('DATA - Follow-Up'!BQ403="Yes",1,IF('DATA - Follow-Up'!BQ403="No",2, ""))</f>
        <v/>
      </c>
      <c r="BR403" s="273"/>
      <c r="BS403" s="180"/>
      <c r="BT403" s="180"/>
    </row>
    <row r="404" spans="1:72" s="132" customFormat="1" ht="15" x14ac:dyDescent="0.3">
      <c r="A404" s="148"/>
      <c r="B404" s="149"/>
      <c r="C404" s="236" t="str">
        <f t="shared" si="6"/>
        <v/>
      </c>
      <c r="D404" s="178" t="str">
        <f>IF('DATA - Follow-Up'!D404="","",'DATA - Follow-Up'!D404)</f>
        <v/>
      </c>
      <c r="E404" s="178" t="str">
        <f>IF('DATA - Follow-Up'!E404="","",'DATA - Follow-Up'!E404)</f>
        <v/>
      </c>
      <c r="F404" s="178" t="str">
        <f>IF('DATA - Follow-Up'!F404="","",'DATA - Follow-Up'!F404)</f>
        <v/>
      </c>
      <c r="G404" s="178" t="str">
        <f>IF('DATA - Follow-Up'!G404="Yes",1,IF('DATA - Follow-Up'!G404="No",2,IF('DATA - Follow-Up'!G404="Not Sure",3, "")))</f>
        <v/>
      </c>
      <c r="H404" s="178" t="str">
        <f>IF('DATA - Follow-Up'!H404="","",INDEX(Codes,MATCH('DATA - Follow-Up'!H404,Modes,0)))</f>
        <v/>
      </c>
      <c r="I404" s="275"/>
      <c r="J404" s="178" t="str">
        <f>IF('DATA - Follow-Up'!J404="","",INDEX(Codes,MATCH('DATA - Follow-Up'!J404,Modes,0)))</f>
        <v/>
      </c>
      <c r="K404" s="178"/>
      <c r="L404" s="178" t="str">
        <f>IF('DATA - Follow-Up'!L404=0,"",IF('DATA - Follow-Up'!L404="","",'DATA - Follow-Up'!L404))</f>
        <v/>
      </c>
      <c r="M404" s="178" t="str">
        <f>IF('DATA - Follow-Up'!M404="Yes",1,IF('DATA - Follow-Up'!M404="No",2, ""))</f>
        <v/>
      </c>
      <c r="N404" s="178" t="str">
        <f>IF('DATA - Follow-Up'!N404="Yes",1,IF('DATA - Follow-Up'!N404="No",2,""))</f>
        <v/>
      </c>
      <c r="O404" s="178" t="str">
        <f>IF('DATA - Follow-Up'!O404="Relaxed",1,IF('DATA - Follow-Up'!O404="Rushed",2,IF('DATA - Follow-Up'!O404="Happy",3,IF('DATA - Follow-Up'!O404="Frustrated",4,IF('DATA - Follow-Up'!O404="Other (please specify)",5,IF('DATA - Follow-Up'!O404="Other",5,""))))))</f>
        <v/>
      </c>
      <c r="P404" s="178"/>
      <c r="Q404" s="178" t="str">
        <f>IF('DATA - Follow-Up'!Q404="","",'DATA - Follow-Up'!Q404)</f>
        <v/>
      </c>
      <c r="R404" s="178" t="str">
        <f>IF('DATA - Follow-Up'!R404="Boy",1,IF('DATA - Follow-Up'!R404="Girl",2, ""))</f>
        <v/>
      </c>
      <c r="S404" s="178" t="str">
        <f>IF('DATA - Follow-Up'!Q404="","", 'DATA - Follow-Up'!S404)</f>
        <v/>
      </c>
      <c r="T404" s="178" t="str">
        <f>IF('DATA - Follow-Up'!T404="Less than 0.5km",1,IF('DATA - Follow-Up'!T404="0.51 to 1.59km",2,IF('DATA - Follow-Up'!T404="1.6 to 3km",3,IF('DATA - Follow-Up'!T404="Over 3km",4,""))))</f>
        <v/>
      </c>
      <c r="U404" s="178" t="str">
        <f>IF('DATA - Follow-Up'!U404="STRONGLY AGREE",1,IF('DATA - Follow-Up'!U404="AGREE",2,IF('DATA - Follow-Up'!U404="DISAGREE",3,IF('DATA - Follow-Up'!U404="STRONGLY DISAGREE",4,""))))</f>
        <v/>
      </c>
      <c r="V404" s="178" t="str">
        <f>IF('DATA - Follow-Up'!V404="Yes",1,IF('DATA - Follow-Up'!V404="No",2,""))</f>
        <v/>
      </c>
      <c r="W404" s="178"/>
      <c r="X404" s="178"/>
      <c r="Y404" s="178"/>
      <c r="Z404" s="178"/>
      <c r="AA404" s="178"/>
      <c r="AB404" s="178"/>
      <c r="AC404" s="178"/>
      <c r="AD404" s="178"/>
      <c r="AE404" s="178"/>
      <c r="AF404" s="178"/>
      <c r="AG404" s="178"/>
      <c r="AH404" s="178"/>
      <c r="AI404" s="178"/>
      <c r="AJ404" s="178"/>
      <c r="AK404" s="178"/>
      <c r="AL404" s="178"/>
      <c r="AM404" s="178"/>
      <c r="AN404" s="178"/>
      <c r="AO404" s="178"/>
      <c r="AP404" s="178"/>
      <c r="AQ404" s="178"/>
      <c r="AR404" s="178" t="str">
        <f>IF('DATA - Follow-Up'!AR404="Relaxed",1,IF('DATA - Follow-Up'!AR404="Rushed",2,IF('DATA - Follow-Up'!AR404="Happy",3,IF('DATA - Follow-Up'!AR404="Tired",4,""))))</f>
        <v/>
      </c>
      <c r="AS404" s="178" t="str">
        <f>IF('DATA - Follow-Up'!AS404="Relaxed",1,IF('DATA - Follow-Up'!AS404="Rushed",2,IF('DATA - Follow-Up'!AS404="Happy",3,IF('DATA - Follow-Up'!AS404="Tired",4,""))))</f>
        <v/>
      </c>
      <c r="AT404" s="178" t="str">
        <f>IF('DATA - Follow-Up'!AT404="less driving",1,IF('DATA - Follow-Up'!AT404="less driving (e.g. more carpooling, walking, cycling, taking public transit, etc.)",1,IF('DATA - Follow-Up'!AT404="not changed",2,IF('DATA - Follow-Up'!AT404="no changed",2,IF('DATA - Follow-Up'!AT404="more driving",3, "")))))</f>
        <v/>
      </c>
      <c r="AU404" s="275"/>
      <c r="AV404" s="275"/>
      <c r="AW404" s="275"/>
      <c r="AX404" s="275"/>
      <c r="AY404" s="275"/>
      <c r="AZ404" s="178" t="str">
        <f>IF('DATA - Follow-Up'!AZ404="less driving",1,IF('DATA - Follow-Up'!AZ404="less driving (e.g. more carpooling, walking, cycling, taking public transit, etc.)",1,IF('DATA - Follow-Up'!AZ404="not changed",2,IF('DATA - Follow-Up'!AZ404="more driving",3,""))))</f>
        <v/>
      </c>
      <c r="BA404" s="178"/>
      <c r="BB404" s="178"/>
      <c r="BC404" s="178"/>
      <c r="BD404" s="178"/>
      <c r="BE404" s="178"/>
      <c r="BF404" s="178" t="str">
        <f>IF('DATA - Follow-Up'!BF404="decreased",1,IF('DATA - Follow-Up'!BF404="not changed",2,IF('DATA - Follow-Up'!BF404="increased",3, "")))</f>
        <v/>
      </c>
      <c r="BG404" s="178"/>
      <c r="BH404" s="178"/>
      <c r="BI404" s="178"/>
      <c r="BJ404" s="178"/>
      <c r="BK404" s="178"/>
      <c r="BL404" s="178"/>
      <c r="BM404" s="178"/>
      <c r="BN404" s="178"/>
      <c r="BO404" s="178"/>
      <c r="BP404" s="178"/>
      <c r="BQ404" s="312" t="str">
        <f>IF('DATA - Follow-Up'!BQ404="Yes",1,IF('DATA - Follow-Up'!BQ404="No",2, ""))</f>
        <v/>
      </c>
      <c r="BR404" s="273"/>
      <c r="BS404" s="180"/>
      <c r="BT404" s="180"/>
    </row>
    <row r="405" spans="1:72" s="132" customFormat="1" ht="15" x14ac:dyDescent="0.3">
      <c r="A405" s="148"/>
      <c r="B405" s="149"/>
      <c r="C405" s="236" t="str">
        <f t="shared" si="6"/>
        <v/>
      </c>
      <c r="D405" s="178" t="str">
        <f>IF('DATA - Follow-Up'!D405="","",'DATA - Follow-Up'!D405)</f>
        <v/>
      </c>
      <c r="E405" s="178" t="str">
        <f>IF('DATA - Follow-Up'!E405="","",'DATA - Follow-Up'!E405)</f>
        <v/>
      </c>
      <c r="F405" s="178" t="str">
        <f>IF('DATA - Follow-Up'!F405="","",'DATA - Follow-Up'!F405)</f>
        <v/>
      </c>
      <c r="G405" s="178" t="str">
        <f>IF('DATA - Follow-Up'!G405="Yes",1,IF('DATA - Follow-Up'!G405="No",2,IF('DATA - Follow-Up'!G405="Not Sure",3, "")))</f>
        <v/>
      </c>
      <c r="H405" s="178" t="str">
        <f>IF('DATA - Follow-Up'!H405="","",INDEX(Codes,MATCH('DATA - Follow-Up'!H405,Modes,0)))</f>
        <v/>
      </c>
      <c r="I405" s="275"/>
      <c r="J405" s="178" t="str">
        <f>IF('DATA - Follow-Up'!J405="","",INDEX(Codes,MATCH('DATA - Follow-Up'!J405,Modes,0)))</f>
        <v/>
      </c>
      <c r="K405" s="178"/>
      <c r="L405" s="178" t="str">
        <f>IF('DATA - Follow-Up'!L405=0,"",IF('DATA - Follow-Up'!L405="","",'DATA - Follow-Up'!L405))</f>
        <v/>
      </c>
      <c r="M405" s="178" t="str">
        <f>IF('DATA - Follow-Up'!M405="Yes",1,IF('DATA - Follow-Up'!M405="No",2, ""))</f>
        <v/>
      </c>
      <c r="N405" s="178" t="str">
        <f>IF('DATA - Follow-Up'!N405="Yes",1,IF('DATA - Follow-Up'!N405="No",2,""))</f>
        <v/>
      </c>
      <c r="O405" s="178" t="str">
        <f>IF('DATA - Follow-Up'!O405="Relaxed",1,IF('DATA - Follow-Up'!O405="Rushed",2,IF('DATA - Follow-Up'!O405="Happy",3,IF('DATA - Follow-Up'!O405="Frustrated",4,IF('DATA - Follow-Up'!O405="Other (please specify)",5,IF('DATA - Follow-Up'!O405="Other",5,""))))))</f>
        <v/>
      </c>
      <c r="P405" s="178"/>
      <c r="Q405" s="178" t="str">
        <f>IF('DATA - Follow-Up'!Q405="","",'DATA - Follow-Up'!Q405)</f>
        <v/>
      </c>
      <c r="R405" s="178" t="str">
        <f>IF('DATA - Follow-Up'!R405="Boy",1,IF('DATA - Follow-Up'!R405="Girl",2, ""))</f>
        <v/>
      </c>
      <c r="S405" s="178" t="str">
        <f>IF('DATA - Follow-Up'!Q405="","", 'DATA - Follow-Up'!S405)</f>
        <v/>
      </c>
      <c r="T405" s="178" t="str">
        <f>IF('DATA - Follow-Up'!T405="Less than 0.5km",1,IF('DATA - Follow-Up'!T405="0.51 to 1.59km",2,IF('DATA - Follow-Up'!T405="1.6 to 3km",3,IF('DATA - Follow-Up'!T405="Over 3km",4,""))))</f>
        <v/>
      </c>
      <c r="U405" s="178" t="str">
        <f>IF('DATA - Follow-Up'!U405="STRONGLY AGREE",1,IF('DATA - Follow-Up'!U405="AGREE",2,IF('DATA - Follow-Up'!U405="DISAGREE",3,IF('DATA - Follow-Up'!U405="STRONGLY DISAGREE",4,""))))</f>
        <v/>
      </c>
      <c r="V405" s="178" t="str">
        <f>IF('DATA - Follow-Up'!V405="Yes",1,IF('DATA - Follow-Up'!V405="No",2,""))</f>
        <v/>
      </c>
      <c r="W405" s="178"/>
      <c r="X405" s="178"/>
      <c r="Y405" s="178"/>
      <c r="Z405" s="178"/>
      <c r="AA405" s="178"/>
      <c r="AB405" s="178"/>
      <c r="AC405" s="178"/>
      <c r="AD405" s="178"/>
      <c r="AE405" s="178"/>
      <c r="AF405" s="178"/>
      <c r="AG405" s="178"/>
      <c r="AH405" s="178"/>
      <c r="AI405" s="178"/>
      <c r="AJ405" s="178"/>
      <c r="AK405" s="178"/>
      <c r="AL405" s="178"/>
      <c r="AM405" s="178"/>
      <c r="AN405" s="178"/>
      <c r="AO405" s="178"/>
      <c r="AP405" s="178"/>
      <c r="AQ405" s="178"/>
      <c r="AR405" s="178" t="str">
        <f>IF('DATA - Follow-Up'!AR405="Relaxed",1,IF('DATA - Follow-Up'!AR405="Rushed",2,IF('DATA - Follow-Up'!AR405="Happy",3,IF('DATA - Follow-Up'!AR405="Tired",4,""))))</f>
        <v/>
      </c>
      <c r="AS405" s="178" t="str">
        <f>IF('DATA - Follow-Up'!AS405="Relaxed",1,IF('DATA - Follow-Up'!AS405="Rushed",2,IF('DATA - Follow-Up'!AS405="Happy",3,IF('DATA - Follow-Up'!AS405="Tired",4,""))))</f>
        <v/>
      </c>
      <c r="AT405" s="178" t="str">
        <f>IF('DATA - Follow-Up'!AT405="less driving",1,IF('DATA - Follow-Up'!AT405="less driving (e.g. more carpooling, walking, cycling, taking public transit, etc.)",1,IF('DATA - Follow-Up'!AT405="not changed",2,IF('DATA - Follow-Up'!AT405="no changed",2,IF('DATA - Follow-Up'!AT405="more driving",3, "")))))</f>
        <v/>
      </c>
      <c r="AU405" s="275"/>
      <c r="AV405" s="275"/>
      <c r="AW405" s="275"/>
      <c r="AX405" s="275"/>
      <c r="AY405" s="275"/>
      <c r="AZ405" s="178" t="str">
        <f>IF('DATA - Follow-Up'!AZ405="less driving",1,IF('DATA - Follow-Up'!AZ405="less driving (e.g. more carpooling, walking, cycling, taking public transit, etc.)",1,IF('DATA - Follow-Up'!AZ405="not changed",2,IF('DATA - Follow-Up'!AZ405="more driving",3,""))))</f>
        <v/>
      </c>
      <c r="BA405" s="178"/>
      <c r="BB405" s="178"/>
      <c r="BC405" s="178"/>
      <c r="BD405" s="178"/>
      <c r="BE405" s="178"/>
      <c r="BF405" s="178" t="str">
        <f>IF('DATA - Follow-Up'!BF405="decreased",1,IF('DATA - Follow-Up'!BF405="not changed",2,IF('DATA - Follow-Up'!BF405="increased",3, "")))</f>
        <v/>
      </c>
      <c r="BG405" s="178"/>
      <c r="BH405" s="178"/>
      <c r="BI405" s="178"/>
      <c r="BJ405" s="178"/>
      <c r="BK405" s="178"/>
      <c r="BL405" s="178"/>
      <c r="BM405" s="178"/>
      <c r="BN405" s="178"/>
      <c r="BO405" s="178"/>
      <c r="BP405" s="178"/>
      <c r="BQ405" s="312" t="str">
        <f>IF('DATA - Follow-Up'!BQ405="Yes",1,IF('DATA - Follow-Up'!BQ405="No",2, ""))</f>
        <v/>
      </c>
      <c r="BR405" s="273"/>
      <c r="BS405" s="180"/>
      <c r="BT405" s="180"/>
    </row>
    <row r="406" spans="1:72" s="132" customFormat="1" ht="15" x14ac:dyDescent="0.3">
      <c r="A406" s="148"/>
      <c r="B406" s="149"/>
      <c r="C406" s="236" t="str">
        <f t="shared" si="6"/>
        <v/>
      </c>
      <c r="D406" s="178" t="str">
        <f>IF('DATA - Follow-Up'!D406="","",'DATA - Follow-Up'!D406)</f>
        <v/>
      </c>
      <c r="E406" s="178" t="str">
        <f>IF('DATA - Follow-Up'!E406="","",'DATA - Follow-Up'!E406)</f>
        <v/>
      </c>
      <c r="F406" s="178" t="str">
        <f>IF('DATA - Follow-Up'!F406="","",'DATA - Follow-Up'!F406)</f>
        <v/>
      </c>
      <c r="G406" s="178" t="str">
        <f>IF('DATA - Follow-Up'!G406="Yes",1,IF('DATA - Follow-Up'!G406="No",2,IF('DATA - Follow-Up'!G406="Not Sure",3, "")))</f>
        <v/>
      </c>
      <c r="H406" s="178" t="str">
        <f>IF('DATA - Follow-Up'!H406="","",INDEX(Codes,MATCH('DATA - Follow-Up'!H406,Modes,0)))</f>
        <v/>
      </c>
      <c r="I406" s="275"/>
      <c r="J406" s="178" t="str">
        <f>IF('DATA - Follow-Up'!J406="","",INDEX(Codes,MATCH('DATA - Follow-Up'!J406,Modes,0)))</f>
        <v/>
      </c>
      <c r="K406" s="178"/>
      <c r="L406" s="178" t="str">
        <f>IF('DATA - Follow-Up'!L406=0,"",IF('DATA - Follow-Up'!L406="","",'DATA - Follow-Up'!L406))</f>
        <v/>
      </c>
      <c r="M406" s="178" t="str">
        <f>IF('DATA - Follow-Up'!M406="Yes",1,IF('DATA - Follow-Up'!M406="No",2, ""))</f>
        <v/>
      </c>
      <c r="N406" s="178" t="str">
        <f>IF('DATA - Follow-Up'!N406="Yes",1,IF('DATA - Follow-Up'!N406="No",2,""))</f>
        <v/>
      </c>
      <c r="O406" s="178" t="str">
        <f>IF('DATA - Follow-Up'!O406="Relaxed",1,IF('DATA - Follow-Up'!O406="Rushed",2,IF('DATA - Follow-Up'!O406="Happy",3,IF('DATA - Follow-Up'!O406="Frustrated",4,IF('DATA - Follow-Up'!O406="Other (please specify)",5,IF('DATA - Follow-Up'!O406="Other",5,""))))))</f>
        <v/>
      </c>
      <c r="P406" s="178"/>
      <c r="Q406" s="178" t="str">
        <f>IF('DATA - Follow-Up'!Q406="","",'DATA - Follow-Up'!Q406)</f>
        <v/>
      </c>
      <c r="R406" s="178" t="str">
        <f>IF('DATA - Follow-Up'!R406="Boy",1,IF('DATA - Follow-Up'!R406="Girl",2, ""))</f>
        <v/>
      </c>
      <c r="S406" s="178" t="str">
        <f>IF('DATA - Follow-Up'!Q406="","", 'DATA - Follow-Up'!S406)</f>
        <v/>
      </c>
      <c r="T406" s="178" t="str">
        <f>IF('DATA - Follow-Up'!T406="Less than 0.5km",1,IF('DATA - Follow-Up'!T406="0.51 to 1.59km",2,IF('DATA - Follow-Up'!T406="1.6 to 3km",3,IF('DATA - Follow-Up'!T406="Over 3km",4,""))))</f>
        <v/>
      </c>
      <c r="U406" s="178" t="str">
        <f>IF('DATA - Follow-Up'!U406="STRONGLY AGREE",1,IF('DATA - Follow-Up'!U406="AGREE",2,IF('DATA - Follow-Up'!U406="DISAGREE",3,IF('DATA - Follow-Up'!U406="STRONGLY DISAGREE",4,""))))</f>
        <v/>
      </c>
      <c r="V406" s="178" t="str">
        <f>IF('DATA - Follow-Up'!V406="Yes",1,IF('DATA - Follow-Up'!V406="No",2,""))</f>
        <v/>
      </c>
      <c r="W406" s="178"/>
      <c r="X406" s="178"/>
      <c r="Y406" s="178"/>
      <c r="Z406" s="178"/>
      <c r="AA406" s="178"/>
      <c r="AB406" s="178"/>
      <c r="AC406" s="178"/>
      <c r="AD406" s="178"/>
      <c r="AE406" s="178"/>
      <c r="AF406" s="178"/>
      <c r="AG406" s="178"/>
      <c r="AH406" s="178"/>
      <c r="AI406" s="178"/>
      <c r="AJ406" s="178"/>
      <c r="AK406" s="178"/>
      <c r="AL406" s="178"/>
      <c r="AM406" s="178"/>
      <c r="AN406" s="178"/>
      <c r="AO406" s="178"/>
      <c r="AP406" s="178"/>
      <c r="AQ406" s="178"/>
      <c r="AR406" s="178" t="str">
        <f>IF('DATA - Follow-Up'!AR406="Relaxed",1,IF('DATA - Follow-Up'!AR406="Rushed",2,IF('DATA - Follow-Up'!AR406="Happy",3,IF('DATA - Follow-Up'!AR406="Tired",4,""))))</f>
        <v/>
      </c>
      <c r="AS406" s="178" t="str">
        <f>IF('DATA - Follow-Up'!AS406="Relaxed",1,IF('DATA - Follow-Up'!AS406="Rushed",2,IF('DATA - Follow-Up'!AS406="Happy",3,IF('DATA - Follow-Up'!AS406="Tired",4,""))))</f>
        <v/>
      </c>
      <c r="AT406" s="178" t="str">
        <f>IF('DATA - Follow-Up'!AT406="less driving",1,IF('DATA - Follow-Up'!AT406="less driving (e.g. more carpooling, walking, cycling, taking public transit, etc.)",1,IF('DATA - Follow-Up'!AT406="not changed",2,IF('DATA - Follow-Up'!AT406="no changed",2,IF('DATA - Follow-Up'!AT406="more driving",3, "")))))</f>
        <v/>
      </c>
      <c r="AU406" s="275"/>
      <c r="AV406" s="275"/>
      <c r="AW406" s="275"/>
      <c r="AX406" s="275"/>
      <c r="AY406" s="275"/>
      <c r="AZ406" s="178" t="str">
        <f>IF('DATA - Follow-Up'!AZ406="less driving",1,IF('DATA - Follow-Up'!AZ406="less driving (e.g. more carpooling, walking, cycling, taking public transit, etc.)",1,IF('DATA - Follow-Up'!AZ406="not changed",2,IF('DATA - Follow-Up'!AZ406="more driving",3,""))))</f>
        <v/>
      </c>
      <c r="BA406" s="178"/>
      <c r="BB406" s="178"/>
      <c r="BC406" s="178"/>
      <c r="BD406" s="178"/>
      <c r="BE406" s="178"/>
      <c r="BF406" s="178" t="str">
        <f>IF('DATA - Follow-Up'!BF406="decreased",1,IF('DATA - Follow-Up'!BF406="not changed",2,IF('DATA - Follow-Up'!BF406="increased",3, "")))</f>
        <v/>
      </c>
      <c r="BG406" s="178"/>
      <c r="BH406" s="178"/>
      <c r="BI406" s="178"/>
      <c r="BJ406" s="178"/>
      <c r="BK406" s="178"/>
      <c r="BL406" s="178"/>
      <c r="BM406" s="178"/>
      <c r="BN406" s="178"/>
      <c r="BO406" s="178"/>
      <c r="BP406" s="178"/>
      <c r="BQ406" s="312" t="str">
        <f>IF('DATA - Follow-Up'!BQ406="Yes",1,IF('DATA - Follow-Up'!BQ406="No",2, ""))</f>
        <v/>
      </c>
      <c r="BR406" s="273"/>
      <c r="BS406" s="180"/>
      <c r="BT406" s="180"/>
    </row>
    <row r="407" spans="1:72" s="132" customFormat="1" ht="15" x14ac:dyDescent="0.3">
      <c r="A407" s="148"/>
      <c r="B407" s="149"/>
      <c r="C407" s="236" t="str">
        <f t="shared" si="6"/>
        <v/>
      </c>
      <c r="D407" s="178" t="str">
        <f>IF('DATA - Follow-Up'!D407="","",'DATA - Follow-Up'!D407)</f>
        <v/>
      </c>
      <c r="E407" s="178" t="str">
        <f>IF('DATA - Follow-Up'!E407="","",'DATA - Follow-Up'!E407)</f>
        <v/>
      </c>
      <c r="F407" s="178" t="str">
        <f>IF('DATA - Follow-Up'!F407="","",'DATA - Follow-Up'!F407)</f>
        <v/>
      </c>
      <c r="G407" s="178" t="str">
        <f>IF('DATA - Follow-Up'!G407="Yes",1,IF('DATA - Follow-Up'!G407="No",2,IF('DATA - Follow-Up'!G407="Not Sure",3, "")))</f>
        <v/>
      </c>
      <c r="H407" s="178" t="str">
        <f>IF('DATA - Follow-Up'!H407="","",INDEX(Codes,MATCH('DATA - Follow-Up'!H407,Modes,0)))</f>
        <v/>
      </c>
      <c r="I407" s="275"/>
      <c r="J407" s="178" t="str">
        <f>IF('DATA - Follow-Up'!J407="","",INDEX(Codes,MATCH('DATA - Follow-Up'!J407,Modes,0)))</f>
        <v/>
      </c>
      <c r="K407" s="178"/>
      <c r="L407" s="178" t="str">
        <f>IF('DATA - Follow-Up'!L407=0,"",IF('DATA - Follow-Up'!L407="","",'DATA - Follow-Up'!L407))</f>
        <v/>
      </c>
      <c r="M407" s="178" t="str">
        <f>IF('DATA - Follow-Up'!M407="Yes",1,IF('DATA - Follow-Up'!M407="No",2, ""))</f>
        <v/>
      </c>
      <c r="N407" s="178" t="str">
        <f>IF('DATA - Follow-Up'!N407="Yes",1,IF('DATA - Follow-Up'!N407="No",2,""))</f>
        <v/>
      </c>
      <c r="O407" s="178" t="str">
        <f>IF('DATA - Follow-Up'!O407="Relaxed",1,IF('DATA - Follow-Up'!O407="Rushed",2,IF('DATA - Follow-Up'!O407="Happy",3,IF('DATA - Follow-Up'!O407="Frustrated",4,IF('DATA - Follow-Up'!O407="Other (please specify)",5,IF('DATA - Follow-Up'!O407="Other",5,""))))))</f>
        <v/>
      </c>
      <c r="P407" s="178"/>
      <c r="Q407" s="178" t="str">
        <f>IF('DATA - Follow-Up'!Q407="","",'DATA - Follow-Up'!Q407)</f>
        <v/>
      </c>
      <c r="R407" s="178" t="str">
        <f>IF('DATA - Follow-Up'!R407="Boy",1,IF('DATA - Follow-Up'!R407="Girl",2, ""))</f>
        <v/>
      </c>
      <c r="S407" s="178" t="str">
        <f>IF('DATA - Follow-Up'!Q407="","", 'DATA - Follow-Up'!S407)</f>
        <v/>
      </c>
      <c r="T407" s="178" t="str">
        <f>IF('DATA - Follow-Up'!T407="Less than 0.5km",1,IF('DATA - Follow-Up'!T407="0.51 to 1.59km",2,IF('DATA - Follow-Up'!T407="1.6 to 3km",3,IF('DATA - Follow-Up'!T407="Over 3km",4,""))))</f>
        <v/>
      </c>
      <c r="U407" s="178" t="str">
        <f>IF('DATA - Follow-Up'!U407="STRONGLY AGREE",1,IF('DATA - Follow-Up'!U407="AGREE",2,IF('DATA - Follow-Up'!U407="DISAGREE",3,IF('DATA - Follow-Up'!U407="STRONGLY DISAGREE",4,""))))</f>
        <v/>
      </c>
      <c r="V407" s="178" t="str">
        <f>IF('DATA - Follow-Up'!V407="Yes",1,IF('DATA - Follow-Up'!V407="No",2,""))</f>
        <v/>
      </c>
      <c r="W407" s="178"/>
      <c r="X407" s="178"/>
      <c r="Y407" s="178"/>
      <c r="Z407" s="178"/>
      <c r="AA407" s="178"/>
      <c r="AB407" s="178"/>
      <c r="AC407" s="178"/>
      <c r="AD407" s="178"/>
      <c r="AE407" s="178"/>
      <c r="AF407" s="178"/>
      <c r="AG407" s="178"/>
      <c r="AH407" s="178"/>
      <c r="AI407" s="178"/>
      <c r="AJ407" s="178"/>
      <c r="AK407" s="178"/>
      <c r="AL407" s="178"/>
      <c r="AM407" s="178"/>
      <c r="AN407" s="178"/>
      <c r="AO407" s="178"/>
      <c r="AP407" s="178"/>
      <c r="AQ407" s="178"/>
      <c r="AR407" s="178" t="str">
        <f>IF('DATA - Follow-Up'!AR407="Relaxed",1,IF('DATA - Follow-Up'!AR407="Rushed",2,IF('DATA - Follow-Up'!AR407="Happy",3,IF('DATA - Follow-Up'!AR407="Tired",4,""))))</f>
        <v/>
      </c>
      <c r="AS407" s="178" t="str">
        <f>IF('DATA - Follow-Up'!AS407="Relaxed",1,IF('DATA - Follow-Up'!AS407="Rushed",2,IF('DATA - Follow-Up'!AS407="Happy",3,IF('DATA - Follow-Up'!AS407="Tired",4,""))))</f>
        <v/>
      </c>
      <c r="AT407" s="178" t="str">
        <f>IF('DATA - Follow-Up'!AT407="less driving",1,IF('DATA - Follow-Up'!AT407="less driving (e.g. more carpooling, walking, cycling, taking public transit, etc.)",1,IF('DATA - Follow-Up'!AT407="not changed",2,IF('DATA - Follow-Up'!AT407="no changed",2,IF('DATA - Follow-Up'!AT407="more driving",3, "")))))</f>
        <v/>
      </c>
      <c r="AU407" s="275"/>
      <c r="AV407" s="275"/>
      <c r="AW407" s="275"/>
      <c r="AX407" s="275"/>
      <c r="AY407" s="275"/>
      <c r="AZ407" s="178" t="str">
        <f>IF('DATA - Follow-Up'!AZ407="less driving",1,IF('DATA - Follow-Up'!AZ407="less driving (e.g. more carpooling, walking, cycling, taking public transit, etc.)",1,IF('DATA - Follow-Up'!AZ407="not changed",2,IF('DATA - Follow-Up'!AZ407="more driving",3,""))))</f>
        <v/>
      </c>
      <c r="BA407" s="178"/>
      <c r="BB407" s="178"/>
      <c r="BC407" s="178"/>
      <c r="BD407" s="178"/>
      <c r="BE407" s="178"/>
      <c r="BF407" s="178" t="str">
        <f>IF('DATA - Follow-Up'!BF407="decreased",1,IF('DATA - Follow-Up'!BF407="not changed",2,IF('DATA - Follow-Up'!BF407="increased",3, "")))</f>
        <v/>
      </c>
      <c r="BG407" s="178"/>
      <c r="BH407" s="178"/>
      <c r="BI407" s="178"/>
      <c r="BJ407" s="178"/>
      <c r="BK407" s="178"/>
      <c r="BL407" s="178"/>
      <c r="BM407" s="178"/>
      <c r="BN407" s="178"/>
      <c r="BO407" s="178"/>
      <c r="BP407" s="178"/>
      <c r="BQ407" s="312" t="str">
        <f>IF('DATA - Follow-Up'!BQ407="Yes",1,IF('DATA - Follow-Up'!BQ407="No",2, ""))</f>
        <v/>
      </c>
      <c r="BR407" s="273"/>
      <c r="BS407" s="180"/>
      <c r="BT407" s="180"/>
    </row>
    <row r="408" spans="1:72" s="132" customFormat="1" ht="15" x14ac:dyDescent="0.3">
      <c r="A408" s="148"/>
      <c r="B408" s="149"/>
      <c r="C408" s="236" t="str">
        <f t="shared" si="6"/>
        <v/>
      </c>
      <c r="D408" s="178" t="str">
        <f>IF('DATA - Follow-Up'!D408="","",'DATA - Follow-Up'!D408)</f>
        <v/>
      </c>
      <c r="E408" s="178" t="str">
        <f>IF('DATA - Follow-Up'!E408="","",'DATA - Follow-Up'!E408)</f>
        <v/>
      </c>
      <c r="F408" s="178" t="str">
        <f>IF('DATA - Follow-Up'!F408="","",'DATA - Follow-Up'!F408)</f>
        <v/>
      </c>
      <c r="G408" s="178" t="str">
        <f>IF('DATA - Follow-Up'!G408="Yes",1,IF('DATA - Follow-Up'!G408="No",2,IF('DATA - Follow-Up'!G408="Not Sure",3, "")))</f>
        <v/>
      </c>
      <c r="H408" s="178" t="str">
        <f>IF('DATA - Follow-Up'!H408="","",INDEX(Codes,MATCH('DATA - Follow-Up'!H408,Modes,0)))</f>
        <v/>
      </c>
      <c r="I408" s="275"/>
      <c r="J408" s="178" t="str">
        <f>IF('DATA - Follow-Up'!J408="","",INDEX(Codes,MATCH('DATA - Follow-Up'!J408,Modes,0)))</f>
        <v/>
      </c>
      <c r="K408" s="178"/>
      <c r="L408" s="178" t="str">
        <f>IF('DATA - Follow-Up'!L408=0,"",IF('DATA - Follow-Up'!L408="","",'DATA - Follow-Up'!L408))</f>
        <v/>
      </c>
      <c r="M408" s="178" t="str">
        <f>IF('DATA - Follow-Up'!M408="Yes",1,IF('DATA - Follow-Up'!M408="No",2, ""))</f>
        <v/>
      </c>
      <c r="N408" s="178" t="str">
        <f>IF('DATA - Follow-Up'!N408="Yes",1,IF('DATA - Follow-Up'!N408="No",2,""))</f>
        <v/>
      </c>
      <c r="O408" s="178" t="str">
        <f>IF('DATA - Follow-Up'!O408="Relaxed",1,IF('DATA - Follow-Up'!O408="Rushed",2,IF('DATA - Follow-Up'!O408="Happy",3,IF('DATA - Follow-Up'!O408="Frustrated",4,IF('DATA - Follow-Up'!O408="Other (please specify)",5,IF('DATA - Follow-Up'!O408="Other",5,""))))))</f>
        <v/>
      </c>
      <c r="P408" s="178"/>
      <c r="Q408" s="178" t="str">
        <f>IF('DATA - Follow-Up'!Q408="","",'DATA - Follow-Up'!Q408)</f>
        <v/>
      </c>
      <c r="R408" s="178" t="str">
        <f>IF('DATA - Follow-Up'!R408="Boy",1,IF('DATA - Follow-Up'!R408="Girl",2, ""))</f>
        <v/>
      </c>
      <c r="S408" s="178" t="str">
        <f>IF('DATA - Follow-Up'!Q408="","", 'DATA - Follow-Up'!S408)</f>
        <v/>
      </c>
      <c r="T408" s="178" t="str">
        <f>IF('DATA - Follow-Up'!T408="Less than 0.5km",1,IF('DATA - Follow-Up'!T408="0.51 to 1.59km",2,IF('DATA - Follow-Up'!T408="1.6 to 3km",3,IF('DATA - Follow-Up'!T408="Over 3km",4,""))))</f>
        <v/>
      </c>
      <c r="U408" s="178" t="str">
        <f>IF('DATA - Follow-Up'!U408="STRONGLY AGREE",1,IF('DATA - Follow-Up'!U408="AGREE",2,IF('DATA - Follow-Up'!U408="DISAGREE",3,IF('DATA - Follow-Up'!U408="STRONGLY DISAGREE",4,""))))</f>
        <v/>
      </c>
      <c r="V408" s="178" t="str">
        <f>IF('DATA - Follow-Up'!V408="Yes",1,IF('DATA - Follow-Up'!V408="No",2,""))</f>
        <v/>
      </c>
      <c r="W408" s="178"/>
      <c r="X408" s="178"/>
      <c r="Y408" s="178"/>
      <c r="Z408" s="178"/>
      <c r="AA408" s="178"/>
      <c r="AB408" s="178"/>
      <c r="AC408" s="178"/>
      <c r="AD408" s="178"/>
      <c r="AE408" s="178"/>
      <c r="AF408" s="178"/>
      <c r="AG408" s="178"/>
      <c r="AH408" s="178"/>
      <c r="AI408" s="178"/>
      <c r="AJ408" s="178"/>
      <c r="AK408" s="178"/>
      <c r="AL408" s="178"/>
      <c r="AM408" s="178"/>
      <c r="AN408" s="178"/>
      <c r="AO408" s="178"/>
      <c r="AP408" s="178"/>
      <c r="AQ408" s="178"/>
      <c r="AR408" s="178" t="str">
        <f>IF('DATA - Follow-Up'!AR408="Relaxed",1,IF('DATA - Follow-Up'!AR408="Rushed",2,IF('DATA - Follow-Up'!AR408="Happy",3,IF('DATA - Follow-Up'!AR408="Tired",4,""))))</f>
        <v/>
      </c>
      <c r="AS408" s="178" t="str">
        <f>IF('DATA - Follow-Up'!AS408="Relaxed",1,IF('DATA - Follow-Up'!AS408="Rushed",2,IF('DATA - Follow-Up'!AS408="Happy",3,IF('DATA - Follow-Up'!AS408="Tired",4,""))))</f>
        <v/>
      </c>
      <c r="AT408" s="178" t="str">
        <f>IF('DATA - Follow-Up'!AT408="less driving",1,IF('DATA - Follow-Up'!AT408="less driving (e.g. more carpooling, walking, cycling, taking public transit, etc.)",1,IF('DATA - Follow-Up'!AT408="not changed",2,IF('DATA - Follow-Up'!AT408="no changed",2,IF('DATA - Follow-Up'!AT408="more driving",3, "")))))</f>
        <v/>
      </c>
      <c r="AU408" s="275"/>
      <c r="AV408" s="275"/>
      <c r="AW408" s="275"/>
      <c r="AX408" s="275"/>
      <c r="AY408" s="275"/>
      <c r="AZ408" s="178" t="str">
        <f>IF('DATA - Follow-Up'!AZ408="less driving",1,IF('DATA - Follow-Up'!AZ408="less driving (e.g. more carpooling, walking, cycling, taking public transit, etc.)",1,IF('DATA - Follow-Up'!AZ408="not changed",2,IF('DATA - Follow-Up'!AZ408="more driving",3,""))))</f>
        <v/>
      </c>
      <c r="BA408" s="178"/>
      <c r="BB408" s="178"/>
      <c r="BC408" s="178"/>
      <c r="BD408" s="178"/>
      <c r="BE408" s="178"/>
      <c r="BF408" s="178" t="str">
        <f>IF('DATA - Follow-Up'!BF408="decreased",1,IF('DATA - Follow-Up'!BF408="not changed",2,IF('DATA - Follow-Up'!BF408="increased",3, "")))</f>
        <v/>
      </c>
      <c r="BG408" s="178"/>
      <c r="BH408" s="178"/>
      <c r="BI408" s="178"/>
      <c r="BJ408" s="178"/>
      <c r="BK408" s="178"/>
      <c r="BL408" s="178"/>
      <c r="BM408" s="178"/>
      <c r="BN408" s="178"/>
      <c r="BO408" s="178"/>
      <c r="BP408" s="178"/>
      <c r="BQ408" s="312" t="str">
        <f>IF('DATA - Follow-Up'!BQ408="Yes",1,IF('DATA - Follow-Up'!BQ408="No",2, ""))</f>
        <v/>
      </c>
      <c r="BR408" s="273"/>
      <c r="BS408" s="180"/>
      <c r="BT408" s="180"/>
    </row>
    <row r="409" spans="1:72" s="132" customFormat="1" ht="15" x14ac:dyDescent="0.3">
      <c r="A409" s="148"/>
      <c r="B409" s="149"/>
      <c r="C409" s="236" t="str">
        <f t="shared" si="6"/>
        <v/>
      </c>
      <c r="D409" s="178" t="str">
        <f>IF('DATA - Follow-Up'!D409="","",'DATA - Follow-Up'!D409)</f>
        <v/>
      </c>
      <c r="E409" s="178" t="str">
        <f>IF('DATA - Follow-Up'!E409="","",'DATA - Follow-Up'!E409)</f>
        <v/>
      </c>
      <c r="F409" s="178" t="str">
        <f>IF('DATA - Follow-Up'!F409="","",'DATA - Follow-Up'!F409)</f>
        <v/>
      </c>
      <c r="G409" s="178" t="str">
        <f>IF('DATA - Follow-Up'!G409="Yes",1,IF('DATA - Follow-Up'!G409="No",2,IF('DATA - Follow-Up'!G409="Not Sure",3, "")))</f>
        <v/>
      </c>
      <c r="H409" s="178" t="str">
        <f>IF('DATA - Follow-Up'!H409="","",INDEX(Codes,MATCH('DATA - Follow-Up'!H409,Modes,0)))</f>
        <v/>
      </c>
      <c r="I409" s="275"/>
      <c r="J409" s="178" t="str">
        <f>IF('DATA - Follow-Up'!J409="","",INDEX(Codes,MATCH('DATA - Follow-Up'!J409,Modes,0)))</f>
        <v/>
      </c>
      <c r="K409" s="178"/>
      <c r="L409" s="178" t="str">
        <f>IF('DATA - Follow-Up'!L409=0,"",IF('DATA - Follow-Up'!L409="","",'DATA - Follow-Up'!L409))</f>
        <v/>
      </c>
      <c r="M409" s="178" t="str">
        <f>IF('DATA - Follow-Up'!M409="Yes",1,IF('DATA - Follow-Up'!M409="No",2, ""))</f>
        <v/>
      </c>
      <c r="N409" s="178" t="str">
        <f>IF('DATA - Follow-Up'!N409="Yes",1,IF('DATA - Follow-Up'!N409="No",2,""))</f>
        <v/>
      </c>
      <c r="O409" s="178" t="str">
        <f>IF('DATA - Follow-Up'!O409="Relaxed",1,IF('DATA - Follow-Up'!O409="Rushed",2,IF('DATA - Follow-Up'!O409="Happy",3,IF('DATA - Follow-Up'!O409="Frustrated",4,IF('DATA - Follow-Up'!O409="Other (please specify)",5,IF('DATA - Follow-Up'!O409="Other",5,""))))))</f>
        <v/>
      </c>
      <c r="P409" s="178"/>
      <c r="Q409" s="178" t="str">
        <f>IF('DATA - Follow-Up'!Q409="","",'DATA - Follow-Up'!Q409)</f>
        <v/>
      </c>
      <c r="R409" s="178" t="str">
        <f>IF('DATA - Follow-Up'!R409="Boy",1,IF('DATA - Follow-Up'!R409="Girl",2, ""))</f>
        <v/>
      </c>
      <c r="S409" s="178" t="str">
        <f>IF('DATA - Follow-Up'!Q409="","", 'DATA - Follow-Up'!S409)</f>
        <v/>
      </c>
      <c r="T409" s="178" t="str">
        <f>IF('DATA - Follow-Up'!T409="Less than 0.5km",1,IF('DATA - Follow-Up'!T409="0.51 to 1.59km",2,IF('DATA - Follow-Up'!T409="1.6 to 3km",3,IF('DATA - Follow-Up'!T409="Over 3km",4,""))))</f>
        <v/>
      </c>
      <c r="U409" s="178" t="str">
        <f>IF('DATA - Follow-Up'!U409="STRONGLY AGREE",1,IF('DATA - Follow-Up'!U409="AGREE",2,IF('DATA - Follow-Up'!U409="DISAGREE",3,IF('DATA - Follow-Up'!U409="STRONGLY DISAGREE",4,""))))</f>
        <v/>
      </c>
      <c r="V409" s="178" t="str">
        <f>IF('DATA - Follow-Up'!V409="Yes",1,IF('DATA - Follow-Up'!V409="No",2,""))</f>
        <v/>
      </c>
      <c r="W409" s="178"/>
      <c r="X409" s="178"/>
      <c r="Y409" s="178"/>
      <c r="Z409" s="178"/>
      <c r="AA409" s="178"/>
      <c r="AB409" s="178"/>
      <c r="AC409" s="178"/>
      <c r="AD409" s="178"/>
      <c r="AE409" s="178"/>
      <c r="AF409" s="178"/>
      <c r="AG409" s="178"/>
      <c r="AH409" s="178"/>
      <c r="AI409" s="178"/>
      <c r="AJ409" s="178"/>
      <c r="AK409" s="178"/>
      <c r="AL409" s="178"/>
      <c r="AM409" s="178"/>
      <c r="AN409" s="178"/>
      <c r="AO409" s="178"/>
      <c r="AP409" s="178"/>
      <c r="AQ409" s="178"/>
      <c r="AR409" s="178" t="str">
        <f>IF('DATA - Follow-Up'!AR409="Relaxed",1,IF('DATA - Follow-Up'!AR409="Rushed",2,IF('DATA - Follow-Up'!AR409="Happy",3,IF('DATA - Follow-Up'!AR409="Tired",4,""))))</f>
        <v/>
      </c>
      <c r="AS409" s="178" t="str">
        <f>IF('DATA - Follow-Up'!AS409="Relaxed",1,IF('DATA - Follow-Up'!AS409="Rushed",2,IF('DATA - Follow-Up'!AS409="Happy",3,IF('DATA - Follow-Up'!AS409="Tired",4,""))))</f>
        <v/>
      </c>
      <c r="AT409" s="178" t="str">
        <f>IF('DATA - Follow-Up'!AT409="less driving",1,IF('DATA - Follow-Up'!AT409="less driving (e.g. more carpooling, walking, cycling, taking public transit, etc.)",1,IF('DATA - Follow-Up'!AT409="not changed",2,IF('DATA - Follow-Up'!AT409="no changed",2,IF('DATA - Follow-Up'!AT409="more driving",3, "")))))</f>
        <v/>
      </c>
      <c r="AU409" s="275"/>
      <c r="AV409" s="275"/>
      <c r="AW409" s="275"/>
      <c r="AX409" s="275"/>
      <c r="AY409" s="275"/>
      <c r="AZ409" s="178" t="str">
        <f>IF('DATA - Follow-Up'!AZ409="less driving",1,IF('DATA - Follow-Up'!AZ409="less driving (e.g. more carpooling, walking, cycling, taking public transit, etc.)",1,IF('DATA - Follow-Up'!AZ409="not changed",2,IF('DATA - Follow-Up'!AZ409="more driving",3,""))))</f>
        <v/>
      </c>
      <c r="BA409" s="178"/>
      <c r="BB409" s="178"/>
      <c r="BC409" s="178"/>
      <c r="BD409" s="178"/>
      <c r="BE409" s="178"/>
      <c r="BF409" s="178" t="str">
        <f>IF('DATA - Follow-Up'!BF409="decreased",1,IF('DATA - Follow-Up'!BF409="not changed",2,IF('DATA - Follow-Up'!BF409="increased",3, "")))</f>
        <v/>
      </c>
      <c r="BG409" s="178"/>
      <c r="BH409" s="178"/>
      <c r="BI409" s="178"/>
      <c r="BJ409" s="178"/>
      <c r="BK409" s="178"/>
      <c r="BL409" s="178"/>
      <c r="BM409" s="178"/>
      <c r="BN409" s="178"/>
      <c r="BO409" s="178"/>
      <c r="BP409" s="178"/>
      <c r="BQ409" s="312" t="str">
        <f>IF('DATA - Follow-Up'!BQ409="Yes",1,IF('DATA - Follow-Up'!BQ409="No",2, ""))</f>
        <v/>
      </c>
      <c r="BR409" s="273"/>
      <c r="BS409" s="180"/>
      <c r="BT409" s="180"/>
    </row>
    <row r="410" spans="1:72" s="132" customFormat="1" ht="15" x14ac:dyDescent="0.3">
      <c r="A410" s="148"/>
      <c r="B410" s="149"/>
      <c r="C410" s="236" t="str">
        <f t="shared" si="6"/>
        <v/>
      </c>
      <c r="D410" s="178" t="str">
        <f>IF('DATA - Follow-Up'!D410="","",'DATA - Follow-Up'!D410)</f>
        <v/>
      </c>
      <c r="E410" s="178" t="str">
        <f>IF('DATA - Follow-Up'!E410="","",'DATA - Follow-Up'!E410)</f>
        <v/>
      </c>
      <c r="F410" s="178" t="str">
        <f>IF('DATA - Follow-Up'!F410="","",'DATA - Follow-Up'!F410)</f>
        <v/>
      </c>
      <c r="G410" s="178" t="str">
        <f>IF('DATA - Follow-Up'!G410="Yes",1,IF('DATA - Follow-Up'!G410="No",2,IF('DATA - Follow-Up'!G410="Not Sure",3, "")))</f>
        <v/>
      </c>
      <c r="H410" s="178" t="str">
        <f>IF('DATA - Follow-Up'!H410="","",INDEX(Codes,MATCH('DATA - Follow-Up'!H410,Modes,0)))</f>
        <v/>
      </c>
      <c r="I410" s="275"/>
      <c r="J410" s="178" t="str">
        <f>IF('DATA - Follow-Up'!J410="","",INDEX(Codes,MATCH('DATA - Follow-Up'!J410,Modes,0)))</f>
        <v/>
      </c>
      <c r="K410" s="178"/>
      <c r="L410" s="178" t="str">
        <f>IF('DATA - Follow-Up'!L410=0,"",IF('DATA - Follow-Up'!L410="","",'DATA - Follow-Up'!L410))</f>
        <v/>
      </c>
      <c r="M410" s="178" t="str">
        <f>IF('DATA - Follow-Up'!M410="Yes",1,IF('DATA - Follow-Up'!M410="No",2, ""))</f>
        <v/>
      </c>
      <c r="N410" s="178" t="str">
        <f>IF('DATA - Follow-Up'!N410="Yes",1,IF('DATA - Follow-Up'!N410="No",2,""))</f>
        <v/>
      </c>
      <c r="O410" s="178" t="str">
        <f>IF('DATA - Follow-Up'!O410="Relaxed",1,IF('DATA - Follow-Up'!O410="Rushed",2,IF('DATA - Follow-Up'!O410="Happy",3,IF('DATA - Follow-Up'!O410="Frustrated",4,IF('DATA - Follow-Up'!O410="Other (please specify)",5,IF('DATA - Follow-Up'!O410="Other",5,""))))))</f>
        <v/>
      </c>
      <c r="P410" s="178"/>
      <c r="Q410" s="178" t="str">
        <f>IF('DATA - Follow-Up'!Q410="","",'DATA - Follow-Up'!Q410)</f>
        <v/>
      </c>
      <c r="R410" s="178" t="str">
        <f>IF('DATA - Follow-Up'!R410="Boy",1,IF('DATA - Follow-Up'!R410="Girl",2, ""))</f>
        <v/>
      </c>
      <c r="S410" s="178" t="str">
        <f>IF('DATA - Follow-Up'!Q410="","", 'DATA - Follow-Up'!S410)</f>
        <v/>
      </c>
      <c r="T410" s="178" t="str">
        <f>IF('DATA - Follow-Up'!T410="Less than 0.5km",1,IF('DATA - Follow-Up'!T410="0.51 to 1.59km",2,IF('DATA - Follow-Up'!T410="1.6 to 3km",3,IF('DATA - Follow-Up'!T410="Over 3km",4,""))))</f>
        <v/>
      </c>
      <c r="U410" s="178" t="str">
        <f>IF('DATA - Follow-Up'!U410="STRONGLY AGREE",1,IF('DATA - Follow-Up'!U410="AGREE",2,IF('DATA - Follow-Up'!U410="DISAGREE",3,IF('DATA - Follow-Up'!U410="STRONGLY DISAGREE",4,""))))</f>
        <v/>
      </c>
      <c r="V410" s="178" t="str">
        <f>IF('DATA - Follow-Up'!V410="Yes",1,IF('DATA - Follow-Up'!V410="No",2,""))</f>
        <v/>
      </c>
      <c r="W410" s="178"/>
      <c r="X410" s="178"/>
      <c r="Y410" s="178"/>
      <c r="Z410" s="178"/>
      <c r="AA410" s="178"/>
      <c r="AB410" s="178"/>
      <c r="AC410" s="178"/>
      <c r="AD410" s="178"/>
      <c r="AE410" s="178"/>
      <c r="AF410" s="178"/>
      <c r="AG410" s="178"/>
      <c r="AH410" s="178"/>
      <c r="AI410" s="178"/>
      <c r="AJ410" s="178"/>
      <c r="AK410" s="178"/>
      <c r="AL410" s="178"/>
      <c r="AM410" s="178"/>
      <c r="AN410" s="178"/>
      <c r="AO410" s="178"/>
      <c r="AP410" s="178"/>
      <c r="AQ410" s="178"/>
      <c r="AR410" s="178" t="str">
        <f>IF('DATA - Follow-Up'!AR410="Relaxed",1,IF('DATA - Follow-Up'!AR410="Rushed",2,IF('DATA - Follow-Up'!AR410="Happy",3,IF('DATA - Follow-Up'!AR410="Tired",4,""))))</f>
        <v/>
      </c>
      <c r="AS410" s="178" t="str">
        <f>IF('DATA - Follow-Up'!AS410="Relaxed",1,IF('DATA - Follow-Up'!AS410="Rushed",2,IF('DATA - Follow-Up'!AS410="Happy",3,IF('DATA - Follow-Up'!AS410="Tired",4,""))))</f>
        <v/>
      </c>
      <c r="AT410" s="178" t="str">
        <f>IF('DATA - Follow-Up'!AT410="less driving",1,IF('DATA - Follow-Up'!AT410="less driving (e.g. more carpooling, walking, cycling, taking public transit, etc.)",1,IF('DATA - Follow-Up'!AT410="not changed",2,IF('DATA - Follow-Up'!AT410="no changed",2,IF('DATA - Follow-Up'!AT410="more driving",3, "")))))</f>
        <v/>
      </c>
      <c r="AU410" s="275"/>
      <c r="AV410" s="275"/>
      <c r="AW410" s="275"/>
      <c r="AX410" s="275"/>
      <c r="AY410" s="275"/>
      <c r="AZ410" s="178" t="str">
        <f>IF('DATA - Follow-Up'!AZ410="less driving",1,IF('DATA - Follow-Up'!AZ410="less driving (e.g. more carpooling, walking, cycling, taking public transit, etc.)",1,IF('DATA - Follow-Up'!AZ410="not changed",2,IF('DATA - Follow-Up'!AZ410="more driving",3,""))))</f>
        <v/>
      </c>
      <c r="BA410" s="178"/>
      <c r="BB410" s="178"/>
      <c r="BC410" s="178"/>
      <c r="BD410" s="178"/>
      <c r="BE410" s="178"/>
      <c r="BF410" s="178" t="str">
        <f>IF('DATA - Follow-Up'!BF410="decreased",1,IF('DATA - Follow-Up'!BF410="not changed",2,IF('DATA - Follow-Up'!BF410="increased",3, "")))</f>
        <v/>
      </c>
      <c r="BG410" s="178"/>
      <c r="BH410" s="178"/>
      <c r="BI410" s="178"/>
      <c r="BJ410" s="178"/>
      <c r="BK410" s="178"/>
      <c r="BL410" s="178"/>
      <c r="BM410" s="178"/>
      <c r="BN410" s="178"/>
      <c r="BO410" s="178"/>
      <c r="BP410" s="178"/>
      <c r="BQ410" s="312" t="str">
        <f>IF('DATA - Follow-Up'!BQ410="Yes",1,IF('DATA - Follow-Up'!BQ410="No",2, ""))</f>
        <v/>
      </c>
      <c r="BR410" s="273"/>
      <c r="BS410" s="180"/>
      <c r="BT410" s="180"/>
    </row>
    <row r="411" spans="1:72" s="132" customFormat="1" ht="15" x14ac:dyDescent="0.3">
      <c r="A411" s="148"/>
      <c r="B411" s="149"/>
      <c r="C411" s="236" t="str">
        <f t="shared" si="6"/>
        <v/>
      </c>
      <c r="D411" s="178" t="str">
        <f>IF('DATA - Follow-Up'!D411="","",'DATA - Follow-Up'!D411)</f>
        <v/>
      </c>
      <c r="E411" s="178" t="str">
        <f>IF('DATA - Follow-Up'!E411="","",'DATA - Follow-Up'!E411)</f>
        <v/>
      </c>
      <c r="F411" s="178" t="str">
        <f>IF('DATA - Follow-Up'!F411="","",'DATA - Follow-Up'!F411)</f>
        <v/>
      </c>
      <c r="G411" s="178" t="str">
        <f>IF('DATA - Follow-Up'!G411="Yes",1,IF('DATA - Follow-Up'!G411="No",2,IF('DATA - Follow-Up'!G411="Not Sure",3, "")))</f>
        <v/>
      </c>
      <c r="H411" s="178" t="str">
        <f>IF('DATA - Follow-Up'!H411="","",INDEX(Codes,MATCH('DATA - Follow-Up'!H411,Modes,0)))</f>
        <v/>
      </c>
      <c r="I411" s="275"/>
      <c r="J411" s="178" t="str">
        <f>IF('DATA - Follow-Up'!J411="","",INDEX(Codes,MATCH('DATA - Follow-Up'!J411,Modes,0)))</f>
        <v/>
      </c>
      <c r="K411" s="178"/>
      <c r="L411" s="178" t="str">
        <f>IF('DATA - Follow-Up'!L411=0,"",IF('DATA - Follow-Up'!L411="","",'DATA - Follow-Up'!L411))</f>
        <v/>
      </c>
      <c r="M411" s="178" t="str">
        <f>IF('DATA - Follow-Up'!M411="Yes",1,IF('DATA - Follow-Up'!M411="No",2, ""))</f>
        <v/>
      </c>
      <c r="N411" s="178" t="str">
        <f>IF('DATA - Follow-Up'!N411="Yes",1,IF('DATA - Follow-Up'!N411="No",2,""))</f>
        <v/>
      </c>
      <c r="O411" s="178" t="str">
        <f>IF('DATA - Follow-Up'!O411="Relaxed",1,IF('DATA - Follow-Up'!O411="Rushed",2,IF('DATA - Follow-Up'!O411="Happy",3,IF('DATA - Follow-Up'!O411="Frustrated",4,IF('DATA - Follow-Up'!O411="Other (please specify)",5,IF('DATA - Follow-Up'!O411="Other",5,""))))))</f>
        <v/>
      </c>
      <c r="P411" s="178"/>
      <c r="Q411" s="178" t="str">
        <f>IF('DATA - Follow-Up'!Q411="","",'DATA - Follow-Up'!Q411)</f>
        <v/>
      </c>
      <c r="R411" s="178" t="str">
        <f>IF('DATA - Follow-Up'!R411="Boy",1,IF('DATA - Follow-Up'!R411="Girl",2, ""))</f>
        <v/>
      </c>
      <c r="S411" s="178" t="str">
        <f>IF('DATA - Follow-Up'!Q411="","", 'DATA - Follow-Up'!S411)</f>
        <v/>
      </c>
      <c r="T411" s="178" t="str">
        <f>IF('DATA - Follow-Up'!T411="Less than 0.5km",1,IF('DATA - Follow-Up'!T411="0.51 to 1.59km",2,IF('DATA - Follow-Up'!T411="1.6 to 3km",3,IF('DATA - Follow-Up'!T411="Over 3km",4,""))))</f>
        <v/>
      </c>
      <c r="U411" s="178" t="str">
        <f>IF('DATA - Follow-Up'!U411="STRONGLY AGREE",1,IF('DATA - Follow-Up'!U411="AGREE",2,IF('DATA - Follow-Up'!U411="DISAGREE",3,IF('DATA - Follow-Up'!U411="STRONGLY DISAGREE",4,""))))</f>
        <v/>
      </c>
      <c r="V411" s="178" t="str">
        <f>IF('DATA - Follow-Up'!V411="Yes",1,IF('DATA - Follow-Up'!V411="No",2,""))</f>
        <v/>
      </c>
      <c r="W411" s="178"/>
      <c r="X411" s="178"/>
      <c r="Y411" s="178"/>
      <c r="Z411" s="178"/>
      <c r="AA411" s="178"/>
      <c r="AB411" s="178"/>
      <c r="AC411" s="178"/>
      <c r="AD411" s="178"/>
      <c r="AE411" s="178"/>
      <c r="AF411" s="178"/>
      <c r="AG411" s="178"/>
      <c r="AH411" s="178"/>
      <c r="AI411" s="178"/>
      <c r="AJ411" s="178"/>
      <c r="AK411" s="178"/>
      <c r="AL411" s="178"/>
      <c r="AM411" s="178"/>
      <c r="AN411" s="178"/>
      <c r="AO411" s="178"/>
      <c r="AP411" s="178"/>
      <c r="AQ411" s="178"/>
      <c r="AR411" s="178" t="str">
        <f>IF('DATA - Follow-Up'!AR411="Relaxed",1,IF('DATA - Follow-Up'!AR411="Rushed",2,IF('DATA - Follow-Up'!AR411="Happy",3,IF('DATA - Follow-Up'!AR411="Tired",4,""))))</f>
        <v/>
      </c>
      <c r="AS411" s="178" t="str">
        <f>IF('DATA - Follow-Up'!AS411="Relaxed",1,IF('DATA - Follow-Up'!AS411="Rushed",2,IF('DATA - Follow-Up'!AS411="Happy",3,IF('DATA - Follow-Up'!AS411="Tired",4,""))))</f>
        <v/>
      </c>
      <c r="AT411" s="178" t="str">
        <f>IF('DATA - Follow-Up'!AT411="less driving",1,IF('DATA - Follow-Up'!AT411="less driving (e.g. more carpooling, walking, cycling, taking public transit, etc.)",1,IF('DATA - Follow-Up'!AT411="not changed",2,IF('DATA - Follow-Up'!AT411="no changed",2,IF('DATA - Follow-Up'!AT411="more driving",3, "")))))</f>
        <v/>
      </c>
      <c r="AU411" s="275"/>
      <c r="AV411" s="275"/>
      <c r="AW411" s="275"/>
      <c r="AX411" s="275"/>
      <c r="AY411" s="275"/>
      <c r="AZ411" s="178" t="str">
        <f>IF('DATA - Follow-Up'!AZ411="less driving",1,IF('DATA - Follow-Up'!AZ411="less driving (e.g. more carpooling, walking, cycling, taking public transit, etc.)",1,IF('DATA - Follow-Up'!AZ411="not changed",2,IF('DATA - Follow-Up'!AZ411="more driving",3,""))))</f>
        <v/>
      </c>
      <c r="BA411" s="178"/>
      <c r="BB411" s="178"/>
      <c r="BC411" s="178"/>
      <c r="BD411" s="178"/>
      <c r="BE411" s="178"/>
      <c r="BF411" s="178" t="str">
        <f>IF('DATA - Follow-Up'!BF411="decreased",1,IF('DATA - Follow-Up'!BF411="not changed",2,IF('DATA - Follow-Up'!BF411="increased",3, "")))</f>
        <v/>
      </c>
      <c r="BG411" s="178"/>
      <c r="BH411" s="178"/>
      <c r="BI411" s="178"/>
      <c r="BJ411" s="178"/>
      <c r="BK411" s="178"/>
      <c r="BL411" s="178"/>
      <c r="BM411" s="178"/>
      <c r="BN411" s="178"/>
      <c r="BO411" s="178"/>
      <c r="BP411" s="178"/>
      <c r="BQ411" s="312" t="str">
        <f>IF('DATA - Follow-Up'!BQ411="Yes",1,IF('DATA - Follow-Up'!BQ411="No",2, ""))</f>
        <v/>
      </c>
      <c r="BR411" s="273"/>
      <c r="BS411" s="180"/>
      <c r="BT411" s="180"/>
    </row>
    <row r="412" spans="1:72" s="132" customFormat="1" ht="15" x14ac:dyDescent="0.3">
      <c r="A412" s="148"/>
      <c r="B412" s="149"/>
      <c r="C412" s="236" t="str">
        <f t="shared" si="6"/>
        <v/>
      </c>
      <c r="D412" s="178" t="str">
        <f>IF('DATA - Follow-Up'!D412="","",'DATA - Follow-Up'!D412)</f>
        <v/>
      </c>
      <c r="E412" s="178" t="str">
        <f>IF('DATA - Follow-Up'!E412="","",'DATA - Follow-Up'!E412)</f>
        <v/>
      </c>
      <c r="F412" s="178" t="str">
        <f>IF('DATA - Follow-Up'!F412="","",'DATA - Follow-Up'!F412)</f>
        <v/>
      </c>
      <c r="G412" s="178" t="str">
        <f>IF('DATA - Follow-Up'!G412="Yes",1,IF('DATA - Follow-Up'!G412="No",2,IF('DATA - Follow-Up'!G412="Not Sure",3, "")))</f>
        <v/>
      </c>
      <c r="H412" s="178" t="str">
        <f>IF('DATA - Follow-Up'!H412="","",INDEX(Codes,MATCH('DATA - Follow-Up'!H412,Modes,0)))</f>
        <v/>
      </c>
      <c r="I412" s="275"/>
      <c r="J412" s="178" t="str">
        <f>IF('DATA - Follow-Up'!J412="","",INDEX(Codes,MATCH('DATA - Follow-Up'!J412,Modes,0)))</f>
        <v/>
      </c>
      <c r="K412" s="178"/>
      <c r="L412" s="178" t="str">
        <f>IF('DATA - Follow-Up'!L412=0,"",IF('DATA - Follow-Up'!L412="","",'DATA - Follow-Up'!L412))</f>
        <v/>
      </c>
      <c r="M412" s="178" t="str">
        <f>IF('DATA - Follow-Up'!M412="Yes",1,IF('DATA - Follow-Up'!M412="No",2, ""))</f>
        <v/>
      </c>
      <c r="N412" s="178" t="str">
        <f>IF('DATA - Follow-Up'!N412="Yes",1,IF('DATA - Follow-Up'!N412="No",2,""))</f>
        <v/>
      </c>
      <c r="O412" s="178" t="str">
        <f>IF('DATA - Follow-Up'!O412="Relaxed",1,IF('DATA - Follow-Up'!O412="Rushed",2,IF('DATA - Follow-Up'!O412="Happy",3,IF('DATA - Follow-Up'!O412="Frustrated",4,IF('DATA - Follow-Up'!O412="Other (please specify)",5,IF('DATA - Follow-Up'!O412="Other",5,""))))))</f>
        <v/>
      </c>
      <c r="P412" s="178"/>
      <c r="Q412" s="178" t="str">
        <f>IF('DATA - Follow-Up'!Q412="","",'DATA - Follow-Up'!Q412)</f>
        <v/>
      </c>
      <c r="R412" s="178" t="str">
        <f>IF('DATA - Follow-Up'!R412="Boy",1,IF('DATA - Follow-Up'!R412="Girl",2, ""))</f>
        <v/>
      </c>
      <c r="S412" s="178" t="str">
        <f>IF('DATA - Follow-Up'!Q412="","", 'DATA - Follow-Up'!S412)</f>
        <v/>
      </c>
      <c r="T412" s="178" t="str">
        <f>IF('DATA - Follow-Up'!T412="Less than 0.5km",1,IF('DATA - Follow-Up'!T412="0.51 to 1.59km",2,IF('DATA - Follow-Up'!T412="1.6 to 3km",3,IF('DATA - Follow-Up'!T412="Over 3km",4,""))))</f>
        <v/>
      </c>
      <c r="U412" s="178" t="str">
        <f>IF('DATA - Follow-Up'!U412="STRONGLY AGREE",1,IF('DATA - Follow-Up'!U412="AGREE",2,IF('DATA - Follow-Up'!U412="DISAGREE",3,IF('DATA - Follow-Up'!U412="STRONGLY DISAGREE",4,""))))</f>
        <v/>
      </c>
      <c r="V412" s="178" t="str">
        <f>IF('DATA - Follow-Up'!V412="Yes",1,IF('DATA - Follow-Up'!V412="No",2,""))</f>
        <v/>
      </c>
      <c r="W412" s="178"/>
      <c r="X412" s="178"/>
      <c r="Y412" s="178"/>
      <c r="Z412" s="178"/>
      <c r="AA412" s="178"/>
      <c r="AB412" s="178"/>
      <c r="AC412" s="178"/>
      <c r="AD412" s="178"/>
      <c r="AE412" s="178"/>
      <c r="AF412" s="178"/>
      <c r="AG412" s="178"/>
      <c r="AH412" s="178"/>
      <c r="AI412" s="178"/>
      <c r="AJ412" s="178"/>
      <c r="AK412" s="178"/>
      <c r="AL412" s="178"/>
      <c r="AM412" s="178"/>
      <c r="AN412" s="178"/>
      <c r="AO412" s="178"/>
      <c r="AP412" s="178"/>
      <c r="AQ412" s="178"/>
      <c r="AR412" s="178" t="str">
        <f>IF('DATA - Follow-Up'!AR412="Relaxed",1,IF('DATA - Follow-Up'!AR412="Rushed",2,IF('DATA - Follow-Up'!AR412="Happy",3,IF('DATA - Follow-Up'!AR412="Tired",4,""))))</f>
        <v/>
      </c>
      <c r="AS412" s="178" t="str">
        <f>IF('DATA - Follow-Up'!AS412="Relaxed",1,IF('DATA - Follow-Up'!AS412="Rushed",2,IF('DATA - Follow-Up'!AS412="Happy",3,IF('DATA - Follow-Up'!AS412="Tired",4,""))))</f>
        <v/>
      </c>
      <c r="AT412" s="178" t="str">
        <f>IF('DATA - Follow-Up'!AT412="less driving",1,IF('DATA - Follow-Up'!AT412="less driving (e.g. more carpooling, walking, cycling, taking public transit, etc.)",1,IF('DATA - Follow-Up'!AT412="not changed",2,IF('DATA - Follow-Up'!AT412="no changed",2,IF('DATA - Follow-Up'!AT412="more driving",3, "")))))</f>
        <v/>
      </c>
      <c r="AU412" s="275"/>
      <c r="AV412" s="275"/>
      <c r="AW412" s="275"/>
      <c r="AX412" s="275"/>
      <c r="AY412" s="275"/>
      <c r="AZ412" s="178" t="str">
        <f>IF('DATA - Follow-Up'!AZ412="less driving",1,IF('DATA - Follow-Up'!AZ412="less driving (e.g. more carpooling, walking, cycling, taking public transit, etc.)",1,IF('DATA - Follow-Up'!AZ412="not changed",2,IF('DATA - Follow-Up'!AZ412="more driving",3,""))))</f>
        <v/>
      </c>
      <c r="BA412" s="178"/>
      <c r="BB412" s="178"/>
      <c r="BC412" s="178"/>
      <c r="BD412" s="178"/>
      <c r="BE412" s="178"/>
      <c r="BF412" s="178" t="str">
        <f>IF('DATA - Follow-Up'!BF412="decreased",1,IF('DATA - Follow-Up'!BF412="not changed",2,IF('DATA - Follow-Up'!BF412="increased",3, "")))</f>
        <v/>
      </c>
      <c r="BG412" s="178"/>
      <c r="BH412" s="178"/>
      <c r="BI412" s="178"/>
      <c r="BJ412" s="178"/>
      <c r="BK412" s="178"/>
      <c r="BL412" s="178"/>
      <c r="BM412" s="178"/>
      <c r="BN412" s="178"/>
      <c r="BO412" s="178"/>
      <c r="BP412" s="178"/>
      <c r="BQ412" s="312" t="str">
        <f>IF('DATA - Follow-Up'!BQ412="Yes",1,IF('DATA - Follow-Up'!BQ412="No",2, ""))</f>
        <v/>
      </c>
      <c r="BR412" s="273"/>
      <c r="BS412" s="180"/>
      <c r="BT412" s="180"/>
    </row>
    <row r="413" spans="1:72" s="132" customFormat="1" ht="15" x14ac:dyDescent="0.3">
      <c r="A413" s="148"/>
      <c r="B413" s="149"/>
      <c r="C413" s="236" t="str">
        <f t="shared" si="6"/>
        <v/>
      </c>
      <c r="D413" s="178" t="str">
        <f>IF('DATA - Follow-Up'!D413="","",'DATA - Follow-Up'!D413)</f>
        <v/>
      </c>
      <c r="E413" s="178" t="str">
        <f>IF('DATA - Follow-Up'!E413="","",'DATA - Follow-Up'!E413)</f>
        <v/>
      </c>
      <c r="F413" s="178" t="str">
        <f>IF('DATA - Follow-Up'!F413="","",'DATA - Follow-Up'!F413)</f>
        <v/>
      </c>
      <c r="G413" s="178" t="str">
        <f>IF('DATA - Follow-Up'!G413="Yes",1,IF('DATA - Follow-Up'!G413="No",2,IF('DATA - Follow-Up'!G413="Not Sure",3, "")))</f>
        <v/>
      </c>
      <c r="H413" s="178" t="str">
        <f>IF('DATA - Follow-Up'!H413="","",INDEX(Codes,MATCH('DATA - Follow-Up'!H413,Modes,0)))</f>
        <v/>
      </c>
      <c r="I413" s="275"/>
      <c r="J413" s="178" t="str">
        <f>IF('DATA - Follow-Up'!J413="","",INDEX(Codes,MATCH('DATA - Follow-Up'!J413,Modes,0)))</f>
        <v/>
      </c>
      <c r="K413" s="178"/>
      <c r="L413" s="178" t="str">
        <f>IF('DATA - Follow-Up'!L413=0,"",IF('DATA - Follow-Up'!L413="","",'DATA - Follow-Up'!L413))</f>
        <v/>
      </c>
      <c r="M413" s="178" t="str">
        <f>IF('DATA - Follow-Up'!M413="Yes",1,IF('DATA - Follow-Up'!M413="No",2, ""))</f>
        <v/>
      </c>
      <c r="N413" s="178" t="str">
        <f>IF('DATA - Follow-Up'!N413="Yes",1,IF('DATA - Follow-Up'!N413="No",2,""))</f>
        <v/>
      </c>
      <c r="O413" s="178" t="str">
        <f>IF('DATA - Follow-Up'!O413="Relaxed",1,IF('DATA - Follow-Up'!O413="Rushed",2,IF('DATA - Follow-Up'!O413="Happy",3,IF('DATA - Follow-Up'!O413="Frustrated",4,IF('DATA - Follow-Up'!O413="Other (please specify)",5,IF('DATA - Follow-Up'!O413="Other",5,""))))))</f>
        <v/>
      </c>
      <c r="P413" s="178"/>
      <c r="Q413" s="178" t="str">
        <f>IF('DATA - Follow-Up'!Q413="","",'DATA - Follow-Up'!Q413)</f>
        <v/>
      </c>
      <c r="R413" s="178" t="str">
        <f>IF('DATA - Follow-Up'!R413="Boy",1,IF('DATA - Follow-Up'!R413="Girl",2, ""))</f>
        <v/>
      </c>
      <c r="S413" s="178" t="str">
        <f>IF('DATA - Follow-Up'!Q413="","", 'DATA - Follow-Up'!S413)</f>
        <v/>
      </c>
      <c r="T413" s="178" t="str">
        <f>IF('DATA - Follow-Up'!T413="Less than 0.5km",1,IF('DATA - Follow-Up'!T413="0.51 to 1.59km",2,IF('DATA - Follow-Up'!T413="1.6 to 3km",3,IF('DATA - Follow-Up'!T413="Over 3km",4,""))))</f>
        <v/>
      </c>
      <c r="U413" s="178" t="str">
        <f>IF('DATA - Follow-Up'!U413="STRONGLY AGREE",1,IF('DATA - Follow-Up'!U413="AGREE",2,IF('DATA - Follow-Up'!U413="DISAGREE",3,IF('DATA - Follow-Up'!U413="STRONGLY DISAGREE",4,""))))</f>
        <v/>
      </c>
      <c r="V413" s="178" t="str">
        <f>IF('DATA - Follow-Up'!V413="Yes",1,IF('DATA - Follow-Up'!V413="No",2,""))</f>
        <v/>
      </c>
      <c r="W413" s="178"/>
      <c r="X413" s="178"/>
      <c r="Y413" s="178"/>
      <c r="Z413" s="178"/>
      <c r="AA413" s="178"/>
      <c r="AB413" s="178"/>
      <c r="AC413" s="178"/>
      <c r="AD413" s="178"/>
      <c r="AE413" s="178"/>
      <c r="AF413" s="178"/>
      <c r="AG413" s="178"/>
      <c r="AH413" s="178"/>
      <c r="AI413" s="178"/>
      <c r="AJ413" s="178"/>
      <c r="AK413" s="178"/>
      <c r="AL413" s="178"/>
      <c r="AM413" s="178"/>
      <c r="AN413" s="178"/>
      <c r="AO413" s="178"/>
      <c r="AP413" s="178"/>
      <c r="AQ413" s="178"/>
      <c r="AR413" s="178" t="str">
        <f>IF('DATA - Follow-Up'!AR413="Relaxed",1,IF('DATA - Follow-Up'!AR413="Rushed",2,IF('DATA - Follow-Up'!AR413="Happy",3,IF('DATA - Follow-Up'!AR413="Tired",4,""))))</f>
        <v/>
      </c>
      <c r="AS413" s="178" t="str">
        <f>IF('DATA - Follow-Up'!AS413="Relaxed",1,IF('DATA - Follow-Up'!AS413="Rushed",2,IF('DATA - Follow-Up'!AS413="Happy",3,IF('DATA - Follow-Up'!AS413="Tired",4,""))))</f>
        <v/>
      </c>
      <c r="AT413" s="178" t="str">
        <f>IF('DATA - Follow-Up'!AT413="less driving",1,IF('DATA - Follow-Up'!AT413="less driving (e.g. more carpooling, walking, cycling, taking public transit, etc.)",1,IF('DATA - Follow-Up'!AT413="not changed",2,IF('DATA - Follow-Up'!AT413="no changed",2,IF('DATA - Follow-Up'!AT413="more driving",3, "")))))</f>
        <v/>
      </c>
      <c r="AU413" s="275"/>
      <c r="AV413" s="275"/>
      <c r="AW413" s="275"/>
      <c r="AX413" s="275"/>
      <c r="AY413" s="275"/>
      <c r="AZ413" s="178" t="str">
        <f>IF('DATA - Follow-Up'!AZ413="less driving",1,IF('DATA - Follow-Up'!AZ413="less driving (e.g. more carpooling, walking, cycling, taking public transit, etc.)",1,IF('DATA - Follow-Up'!AZ413="not changed",2,IF('DATA - Follow-Up'!AZ413="more driving",3,""))))</f>
        <v/>
      </c>
      <c r="BA413" s="178"/>
      <c r="BB413" s="178"/>
      <c r="BC413" s="178"/>
      <c r="BD413" s="178"/>
      <c r="BE413" s="178"/>
      <c r="BF413" s="178" t="str">
        <f>IF('DATA - Follow-Up'!BF413="decreased",1,IF('DATA - Follow-Up'!BF413="not changed",2,IF('DATA - Follow-Up'!BF413="increased",3, "")))</f>
        <v/>
      </c>
      <c r="BG413" s="178"/>
      <c r="BH413" s="178"/>
      <c r="BI413" s="178"/>
      <c r="BJ413" s="178"/>
      <c r="BK413" s="178"/>
      <c r="BL413" s="178"/>
      <c r="BM413" s="178"/>
      <c r="BN413" s="178"/>
      <c r="BO413" s="178"/>
      <c r="BP413" s="178"/>
      <c r="BQ413" s="312" t="str">
        <f>IF('DATA - Follow-Up'!BQ413="Yes",1,IF('DATA - Follow-Up'!BQ413="No",2, ""))</f>
        <v/>
      </c>
      <c r="BR413" s="273"/>
      <c r="BS413" s="180"/>
      <c r="BT413" s="180"/>
    </row>
    <row r="414" spans="1:72" s="132" customFormat="1" ht="15" x14ac:dyDescent="0.3">
      <c r="A414" s="148"/>
      <c r="B414" s="149"/>
      <c r="C414" s="236" t="str">
        <f t="shared" si="6"/>
        <v/>
      </c>
      <c r="D414" s="178" t="str">
        <f>IF('DATA - Follow-Up'!D414="","",'DATA - Follow-Up'!D414)</f>
        <v/>
      </c>
      <c r="E414" s="178" t="str">
        <f>IF('DATA - Follow-Up'!E414="","",'DATA - Follow-Up'!E414)</f>
        <v/>
      </c>
      <c r="F414" s="178" t="str">
        <f>IF('DATA - Follow-Up'!F414="","",'DATA - Follow-Up'!F414)</f>
        <v/>
      </c>
      <c r="G414" s="178" t="str">
        <f>IF('DATA - Follow-Up'!G414="Yes",1,IF('DATA - Follow-Up'!G414="No",2,IF('DATA - Follow-Up'!G414="Not Sure",3, "")))</f>
        <v/>
      </c>
      <c r="H414" s="178" t="str">
        <f>IF('DATA - Follow-Up'!H414="","",INDEX(Codes,MATCH('DATA - Follow-Up'!H414,Modes,0)))</f>
        <v/>
      </c>
      <c r="I414" s="275"/>
      <c r="J414" s="178" t="str">
        <f>IF('DATA - Follow-Up'!J414="","",INDEX(Codes,MATCH('DATA - Follow-Up'!J414,Modes,0)))</f>
        <v/>
      </c>
      <c r="K414" s="178"/>
      <c r="L414" s="178" t="str">
        <f>IF('DATA - Follow-Up'!L414=0,"",IF('DATA - Follow-Up'!L414="","",'DATA - Follow-Up'!L414))</f>
        <v/>
      </c>
      <c r="M414" s="178" t="str">
        <f>IF('DATA - Follow-Up'!M414="Yes",1,IF('DATA - Follow-Up'!M414="No",2, ""))</f>
        <v/>
      </c>
      <c r="N414" s="178" t="str">
        <f>IF('DATA - Follow-Up'!N414="Yes",1,IF('DATA - Follow-Up'!N414="No",2,""))</f>
        <v/>
      </c>
      <c r="O414" s="178" t="str">
        <f>IF('DATA - Follow-Up'!O414="Relaxed",1,IF('DATA - Follow-Up'!O414="Rushed",2,IF('DATA - Follow-Up'!O414="Happy",3,IF('DATA - Follow-Up'!O414="Frustrated",4,IF('DATA - Follow-Up'!O414="Other (please specify)",5,IF('DATA - Follow-Up'!O414="Other",5,""))))))</f>
        <v/>
      </c>
      <c r="P414" s="178"/>
      <c r="Q414" s="178" t="str">
        <f>IF('DATA - Follow-Up'!Q414="","",'DATA - Follow-Up'!Q414)</f>
        <v/>
      </c>
      <c r="R414" s="178" t="str">
        <f>IF('DATA - Follow-Up'!R414="Boy",1,IF('DATA - Follow-Up'!R414="Girl",2, ""))</f>
        <v/>
      </c>
      <c r="S414" s="178" t="str">
        <f>IF('DATA - Follow-Up'!Q414="","", 'DATA - Follow-Up'!S414)</f>
        <v/>
      </c>
      <c r="T414" s="178" t="str">
        <f>IF('DATA - Follow-Up'!T414="Less than 0.5km",1,IF('DATA - Follow-Up'!T414="0.51 to 1.59km",2,IF('DATA - Follow-Up'!T414="1.6 to 3km",3,IF('DATA - Follow-Up'!T414="Over 3km",4,""))))</f>
        <v/>
      </c>
      <c r="U414" s="178" t="str">
        <f>IF('DATA - Follow-Up'!U414="STRONGLY AGREE",1,IF('DATA - Follow-Up'!U414="AGREE",2,IF('DATA - Follow-Up'!U414="DISAGREE",3,IF('DATA - Follow-Up'!U414="STRONGLY DISAGREE",4,""))))</f>
        <v/>
      </c>
      <c r="V414" s="178" t="str">
        <f>IF('DATA - Follow-Up'!V414="Yes",1,IF('DATA - Follow-Up'!V414="No",2,""))</f>
        <v/>
      </c>
      <c r="W414" s="178"/>
      <c r="X414" s="178"/>
      <c r="Y414" s="178"/>
      <c r="Z414" s="178"/>
      <c r="AA414" s="178"/>
      <c r="AB414" s="178"/>
      <c r="AC414" s="178"/>
      <c r="AD414" s="178"/>
      <c r="AE414" s="178"/>
      <c r="AF414" s="178"/>
      <c r="AG414" s="178"/>
      <c r="AH414" s="178"/>
      <c r="AI414" s="178"/>
      <c r="AJ414" s="178"/>
      <c r="AK414" s="178"/>
      <c r="AL414" s="178"/>
      <c r="AM414" s="178"/>
      <c r="AN414" s="178"/>
      <c r="AO414" s="178"/>
      <c r="AP414" s="178"/>
      <c r="AQ414" s="178"/>
      <c r="AR414" s="178" t="str">
        <f>IF('DATA - Follow-Up'!AR414="Relaxed",1,IF('DATA - Follow-Up'!AR414="Rushed",2,IF('DATA - Follow-Up'!AR414="Happy",3,IF('DATA - Follow-Up'!AR414="Tired",4,""))))</f>
        <v/>
      </c>
      <c r="AS414" s="178" t="str">
        <f>IF('DATA - Follow-Up'!AS414="Relaxed",1,IF('DATA - Follow-Up'!AS414="Rushed",2,IF('DATA - Follow-Up'!AS414="Happy",3,IF('DATA - Follow-Up'!AS414="Tired",4,""))))</f>
        <v/>
      </c>
      <c r="AT414" s="178" t="str">
        <f>IF('DATA - Follow-Up'!AT414="less driving",1,IF('DATA - Follow-Up'!AT414="less driving (e.g. more carpooling, walking, cycling, taking public transit, etc.)",1,IF('DATA - Follow-Up'!AT414="not changed",2,IF('DATA - Follow-Up'!AT414="no changed",2,IF('DATA - Follow-Up'!AT414="more driving",3, "")))))</f>
        <v/>
      </c>
      <c r="AU414" s="275"/>
      <c r="AV414" s="275"/>
      <c r="AW414" s="275"/>
      <c r="AX414" s="275"/>
      <c r="AY414" s="275"/>
      <c r="AZ414" s="178" t="str">
        <f>IF('DATA - Follow-Up'!AZ414="less driving",1,IF('DATA - Follow-Up'!AZ414="less driving (e.g. more carpooling, walking, cycling, taking public transit, etc.)",1,IF('DATA - Follow-Up'!AZ414="not changed",2,IF('DATA - Follow-Up'!AZ414="more driving",3,""))))</f>
        <v/>
      </c>
      <c r="BA414" s="178"/>
      <c r="BB414" s="178"/>
      <c r="BC414" s="178"/>
      <c r="BD414" s="178"/>
      <c r="BE414" s="178"/>
      <c r="BF414" s="178" t="str">
        <f>IF('DATA - Follow-Up'!BF414="decreased",1,IF('DATA - Follow-Up'!BF414="not changed",2,IF('DATA - Follow-Up'!BF414="increased",3, "")))</f>
        <v/>
      </c>
      <c r="BG414" s="178"/>
      <c r="BH414" s="178"/>
      <c r="BI414" s="178"/>
      <c r="BJ414" s="178"/>
      <c r="BK414" s="178"/>
      <c r="BL414" s="178"/>
      <c r="BM414" s="178"/>
      <c r="BN414" s="178"/>
      <c r="BO414" s="178"/>
      <c r="BP414" s="178"/>
      <c r="BQ414" s="312" t="str">
        <f>IF('DATA - Follow-Up'!BQ414="Yes",1,IF('DATA - Follow-Up'!BQ414="No",2, ""))</f>
        <v/>
      </c>
      <c r="BR414" s="273"/>
      <c r="BS414" s="180"/>
      <c r="BT414" s="180"/>
    </row>
    <row r="415" spans="1:72" s="132" customFormat="1" ht="15" x14ac:dyDescent="0.3">
      <c r="A415" s="148"/>
      <c r="B415" s="149"/>
      <c r="C415" s="236" t="str">
        <f t="shared" si="6"/>
        <v/>
      </c>
      <c r="D415" s="178" t="str">
        <f>IF('DATA - Follow-Up'!D415="","",'DATA - Follow-Up'!D415)</f>
        <v/>
      </c>
      <c r="E415" s="178" t="str">
        <f>IF('DATA - Follow-Up'!E415="","",'DATA - Follow-Up'!E415)</f>
        <v/>
      </c>
      <c r="F415" s="178" t="str">
        <f>IF('DATA - Follow-Up'!F415="","",'DATA - Follow-Up'!F415)</f>
        <v/>
      </c>
      <c r="G415" s="178" t="str">
        <f>IF('DATA - Follow-Up'!G415="Yes",1,IF('DATA - Follow-Up'!G415="No",2,IF('DATA - Follow-Up'!G415="Not Sure",3, "")))</f>
        <v/>
      </c>
      <c r="H415" s="178" t="str">
        <f>IF('DATA - Follow-Up'!H415="","",INDEX(Codes,MATCH('DATA - Follow-Up'!H415,Modes,0)))</f>
        <v/>
      </c>
      <c r="I415" s="275"/>
      <c r="J415" s="178" t="str">
        <f>IF('DATA - Follow-Up'!J415="","",INDEX(Codes,MATCH('DATA - Follow-Up'!J415,Modes,0)))</f>
        <v/>
      </c>
      <c r="K415" s="178"/>
      <c r="L415" s="178" t="str">
        <f>IF('DATA - Follow-Up'!L415=0,"",IF('DATA - Follow-Up'!L415="","",'DATA - Follow-Up'!L415))</f>
        <v/>
      </c>
      <c r="M415" s="178" t="str">
        <f>IF('DATA - Follow-Up'!M415="Yes",1,IF('DATA - Follow-Up'!M415="No",2, ""))</f>
        <v/>
      </c>
      <c r="N415" s="178" t="str">
        <f>IF('DATA - Follow-Up'!N415="Yes",1,IF('DATA - Follow-Up'!N415="No",2,""))</f>
        <v/>
      </c>
      <c r="O415" s="178" t="str">
        <f>IF('DATA - Follow-Up'!O415="Relaxed",1,IF('DATA - Follow-Up'!O415="Rushed",2,IF('DATA - Follow-Up'!O415="Happy",3,IF('DATA - Follow-Up'!O415="Frustrated",4,IF('DATA - Follow-Up'!O415="Other (please specify)",5,IF('DATA - Follow-Up'!O415="Other",5,""))))))</f>
        <v/>
      </c>
      <c r="P415" s="178"/>
      <c r="Q415" s="178" t="str">
        <f>IF('DATA - Follow-Up'!Q415="","",'DATA - Follow-Up'!Q415)</f>
        <v/>
      </c>
      <c r="R415" s="178" t="str">
        <f>IF('DATA - Follow-Up'!R415="Boy",1,IF('DATA - Follow-Up'!R415="Girl",2, ""))</f>
        <v/>
      </c>
      <c r="S415" s="178" t="str">
        <f>IF('DATA - Follow-Up'!Q415="","", 'DATA - Follow-Up'!S415)</f>
        <v/>
      </c>
      <c r="T415" s="178" t="str">
        <f>IF('DATA - Follow-Up'!T415="Less than 0.5km",1,IF('DATA - Follow-Up'!T415="0.51 to 1.59km",2,IF('DATA - Follow-Up'!T415="1.6 to 3km",3,IF('DATA - Follow-Up'!T415="Over 3km",4,""))))</f>
        <v/>
      </c>
      <c r="U415" s="178" t="str">
        <f>IF('DATA - Follow-Up'!U415="STRONGLY AGREE",1,IF('DATA - Follow-Up'!U415="AGREE",2,IF('DATA - Follow-Up'!U415="DISAGREE",3,IF('DATA - Follow-Up'!U415="STRONGLY DISAGREE",4,""))))</f>
        <v/>
      </c>
      <c r="V415" s="178" t="str">
        <f>IF('DATA - Follow-Up'!V415="Yes",1,IF('DATA - Follow-Up'!V415="No",2,""))</f>
        <v/>
      </c>
      <c r="W415" s="178"/>
      <c r="X415" s="178"/>
      <c r="Y415" s="178"/>
      <c r="Z415" s="178"/>
      <c r="AA415" s="178"/>
      <c r="AB415" s="178"/>
      <c r="AC415" s="178"/>
      <c r="AD415" s="178"/>
      <c r="AE415" s="178"/>
      <c r="AF415" s="178"/>
      <c r="AG415" s="178"/>
      <c r="AH415" s="178"/>
      <c r="AI415" s="178"/>
      <c r="AJ415" s="178"/>
      <c r="AK415" s="178"/>
      <c r="AL415" s="178"/>
      <c r="AM415" s="178"/>
      <c r="AN415" s="178"/>
      <c r="AO415" s="178"/>
      <c r="AP415" s="178"/>
      <c r="AQ415" s="178"/>
      <c r="AR415" s="178" t="str">
        <f>IF('DATA - Follow-Up'!AR415="Relaxed",1,IF('DATA - Follow-Up'!AR415="Rushed",2,IF('DATA - Follow-Up'!AR415="Happy",3,IF('DATA - Follow-Up'!AR415="Tired",4,""))))</f>
        <v/>
      </c>
      <c r="AS415" s="178" t="str">
        <f>IF('DATA - Follow-Up'!AS415="Relaxed",1,IF('DATA - Follow-Up'!AS415="Rushed",2,IF('DATA - Follow-Up'!AS415="Happy",3,IF('DATA - Follow-Up'!AS415="Tired",4,""))))</f>
        <v/>
      </c>
      <c r="AT415" s="178" t="str">
        <f>IF('DATA - Follow-Up'!AT415="less driving",1,IF('DATA - Follow-Up'!AT415="less driving (e.g. more carpooling, walking, cycling, taking public transit, etc.)",1,IF('DATA - Follow-Up'!AT415="not changed",2,IF('DATA - Follow-Up'!AT415="no changed",2,IF('DATA - Follow-Up'!AT415="more driving",3, "")))))</f>
        <v/>
      </c>
      <c r="AU415" s="275"/>
      <c r="AV415" s="275"/>
      <c r="AW415" s="275"/>
      <c r="AX415" s="275"/>
      <c r="AY415" s="275"/>
      <c r="AZ415" s="178" t="str">
        <f>IF('DATA - Follow-Up'!AZ415="less driving",1,IF('DATA - Follow-Up'!AZ415="less driving (e.g. more carpooling, walking, cycling, taking public transit, etc.)",1,IF('DATA - Follow-Up'!AZ415="not changed",2,IF('DATA - Follow-Up'!AZ415="more driving",3,""))))</f>
        <v/>
      </c>
      <c r="BA415" s="178"/>
      <c r="BB415" s="178"/>
      <c r="BC415" s="178"/>
      <c r="BD415" s="178"/>
      <c r="BE415" s="178"/>
      <c r="BF415" s="178" t="str">
        <f>IF('DATA - Follow-Up'!BF415="decreased",1,IF('DATA - Follow-Up'!BF415="not changed",2,IF('DATA - Follow-Up'!BF415="increased",3, "")))</f>
        <v/>
      </c>
      <c r="BG415" s="178"/>
      <c r="BH415" s="178"/>
      <c r="BI415" s="178"/>
      <c r="BJ415" s="178"/>
      <c r="BK415" s="178"/>
      <c r="BL415" s="178"/>
      <c r="BM415" s="178"/>
      <c r="BN415" s="178"/>
      <c r="BO415" s="178"/>
      <c r="BP415" s="178"/>
      <c r="BQ415" s="312" t="str">
        <f>IF('DATA - Follow-Up'!BQ415="Yes",1,IF('DATA - Follow-Up'!BQ415="No",2, ""))</f>
        <v/>
      </c>
      <c r="BR415" s="273"/>
      <c r="BS415" s="180"/>
      <c r="BT415" s="180"/>
    </row>
    <row r="416" spans="1:72" s="132" customFormat="1" ht="15" x14ac:dyDescent="0.3">
      <c r="A416" s="148"/>
      <c r="B416" s="149"/>
      <c r="C416" s="236" t="str">
        <f t="shared" si="6"/>
        <v/>
      </c>
      <c r="D416" s="178" t="str">
        <f>IF('DATA - Follow-Up'!D416="","",'DATA - Follow-Up'!D416)</f>
        <v/>
      </c>
      <c r="E416" s="178" t="str">
        <f>IF('DATA - Follow-Up'!E416="","",'DATA - Follow-Up'!E416)</f>
        <v/>
      </c>
      <c r="F416" s="178" t="str">
        <f>IF('DATA - Follow-Up'!F416="","",'DATA - Follow-Up'!F416)</f>
        <v/>
      </c>
      <c r="G416" s="178" t="str">
        <f>IF('DATA - Follow-Up'!G416="Yes",1,IF('DATA - Follow-Up'!G416="No",2,IF('DATA - Follow-Up'!G416="Not Sure",3, "")))</f>
        <v/>
      </c>
      <c r="H416" s="178" t="str">
        <f>IF('DATA - Follow-Up'!H416="","",INDEX(Codes,MATCH('DATA - Follow-Up'!H416,Modes,0)))</f>
        <v/>
      </c>
      <c r="I416" s="275"/>
      <c r="J416" s="178" t="str">
        <f>IF('DATA - Follow-Up'!J416="","",INDEX(Codes,MATCH('DATA - Follow-Up'!J416,Modes,0)))</f>
        <v/>
      </c>
      <c r="K416" s="178"/>
      <c r="L416" s="178" t="str">
        <f>IF('DATA - Follow-Up'!L416=0,"",IF('DATA - Follow-Up'!L416="","",'DATA - Follow-Up'!L416))</f>
        <v/>
      </c>
      <c r="M416" s="178" t="str">
        <f>IF('DATA - Follow-Up'!M416="Yes",1,IF('DATA - Follow-Up'!M416="No",2, ""))</f>
        <v/>
      </c>
      <c r="N416" s="178" t="str">
        <f>IF('DATA - Follow-Up'!N416="Yes",1,IF('DATA - Follow-Up'!N416="No",2,""))</f>
        <v/>
      </c>
      <c r="O416" s="178" t="str">
        <f>IF('DATA - Follow-Up'!O416="Relaxed",1,IF('DATA - Follow-Up'!O416="Rushed",2,IF('DATA - Follow-Up'!O416="Happy",3,IF('DATA - Follow-Up'!O416="Frustrated",4,IF('DATA - Follow-Up'!O416="Other (please specify)",5,IF('DATA - Follow-Up'!O416="Other",5,""))))))</f>
        <v/>
      </c>
      <c r="P416" s="178"/>
      <c r="Q416" s="178" t="str">
        <f>IF('DATA - Follow-Up'!Q416="","",'DATA - Follow-Up'!Q416)</f>
        <v/>
      </c>
      <c r="R416" s="178" t="str">
        <f>IF('DATA - Follow-Up'!R416="Boy",1,IF('DATA - Follow-Up'!R416="Girl",2, ""))</f>
        <v/>
      </c>
      <c r="S416" s="178" t="str">
        <f>IF('DATA - Follow-Up'!Q416="","", 'DATA - Follow-Up'!S416)</f>
        <v/>
      </c>
      <c r="T416" s="178" t="str">
        <f>IF('DATA - Follow-Up'!T416="Less than 0.5km",1,IF('DATA - Follow-Up'!T416="0.51 to 1.59km",2,IF('DATA - Follow-Up'!T416="1.6 to 3km",3,IF('DATA - Follow-Up'!T416="Over 3km",4,""))))</f>
        <v/>
      </c>
      <c r="U416" s="178" t="str">
        <f>IF('DATA - Follow-Up'!U416="STRONGLY AGREE",1,IF('DATA - Follow-Up'!U416="AGREE",2,IF('DATA - Follow-Up'!U416="DISAGREE",3,IF('DATA - Follow-Up'!U416="STRONGLY DISAGREE",4,""))))</f>
        <v/>
      </c>
      <c r="V416" s="178" t="str">
        <f>IF('DATA - Follow-Up'!V416="Yes",1,IF('DATA - Follow-Up'!V416="No",2,""))</f>
        <v/>
      </c>
      <c r="W416" s="178"/>
      <c r="X416" s="178"/>
      <c r="Y416" s="178"/>
      <c r="Z416" s="178"/>
      <c r="AA416" s="178"/>
      <c r="AB416" s="178"/>
      <c r="AC416" s="178"/>
      <c r="AD416" s="178"/>
      <c r="AE416" s="178"/>
      <c r="AF416" s="178"/>
      <c r="AG416" s="178"/>
      <c r="AH416" s="178"/>
      <c r="AI416" s="178"/>
      <c r="AJ416" s="178"/>
      <c r="AK416" s="178"/>
      <c r="AL416" s="178"/>
      <c r="AM416" s="178"/>
      <c r="AN416" s="178"/>
      <c r="AO416" s="178"/>
      <c r="AP416" s="178"/>
      <c r="AQ416" s="178"/>
      <c r="AR416" s="178" t="str">
        <f>IF('DATA - Follow-Up'!AR416="Relaxed",1,IF('DATA - Follow-Up'!AR416="Rushed",2,IF('DATA - Follow-Up'!AR416="Happy",3,IF('DATA - Follow-Up'!AR416="Tired",4,""))))</f>
        <v/>
      </c>
      <c r="AS416" s="178" t="str">
        <f>IF('DATA - Follow-Up'!AS416="Relaxed",1,IF('DATA - Follow-Up'!AS416="Rushed",2,IF('DATA - Follow-Up'!AS416="Happy",3,IF('DATA - Follow-Up'!AS416="Tired",4,""))))</f>
        <v/>
      </c>
      <c r="AT416" s="178" t="str">
        <f>IF('DATA - Follow-Up'!AT416="less driving",1,IF('DATA - Follow-Up'!AT416="less driving (e.g. more carpooling, walking, cycling, taking public transit, etc.)",1,IF('DATA - Follow-Up'!AT416="not changed",2,IF('DATA - Follow-Up'!AT416="no changed",2,IF('DATA - Follow-Up'!AT416="more driving",3, "")))))</f>
        <v/>
      </c>
      <c r="AU416" s="275"/>
      <c r="AV416" s="275"/>
      <c r="AW416" s="275"/>
      <c r="AX416" s="275"/>
      <c r="AY416" s="275"/>
      <c r="AZ416" s="178" t="str">
        <f>IF('DATA - Follow-Up'!AZ416="less driving",1,IF('DATA - Follow-Up'!AZ416="less driving (e.g. more carpooling, walking, cycling, taking public transit, etc.)",1,IF('DATA - Follow-Up'!AZ416="not changed",2,IF('DATA - Follow-Up'!AZ416="more driving",3,""))))</f>
        <v/>
      </c>
      <c r="BA416" s="178"/>
      <c r="BB416" s="178"/>
      <c r="BC416" s="178"/>
      <c r="BD416" s="178"/>
      <c r="BE416" s="178"/>
      <c r="BF416" s="178" t="str">
        <f>IF('DATA - Follow-Up'!BF416="decreased",1,IF('DATA - Follow-Up'!BF416="not changed",2,IF('DATA - Follow-Up'!BF416="increased",3, "")))</f>
        <v/>
      </c>
      <c r="BG416" s="178"/>
      <c r="BH416" s="178"/>
      <c r="BI416" s="178"/>
      <c r="BJ416" s="178"/>
      <c r="BK416" s="178"/>
      <c r="BL416" s="178"/>
      <c r="BM416" s="178"/>
      <c r="BN416" s="178"/>
      <c r="BO416" s="178"/>
      <c r="BP416" s="178"/>
      <c r="BQ416" s="312" t="str">
        <f>IF('DATA - Follow-Up'!BQ416="Yes",1,IF('DATA - Follow-Up'!BQ416="No",2, ""))</f>
        <v/>
      </c>
      <c r="BR416" s="273"/>
      <c r="BS416" s="180"/>
      <c r="BT416" s="180"/>
    </row>
    <row r="417" spans="1:72" s="132" customFormat="1" ht="15" x14ac:dyDescent="0.3">
      <c r="A417" s="148"/>
      <c r="B417" s="149"/>
      <c r="C417" s="236" t="str">
        <f t="shared" si="6"/>
        <v/>
      </c>
      <c r="D417" s="178" t="str">
        <f>IF('DATA - Follow-Up'!D417="","",'DATA - Follow-Up'!D417)</f>
        <v/>
      </c>
      <c r="E417" s="178" t="str">
        <f>IF('DATA - Follow-Up'!E417="","",'DATA - Follow-Up'!E417)</f>
        <v/>
      </c>
      <c r="F417" s="178" t="str">
        <f>IF('DATA - Follow-Up'!F417="","",'DATA - Follow-Up'!F417)</f>
        <v/>
      </c>
      <c r="G417" s="178" t="str">
        <f>IF('DATA - Follow-Up'!G417="Yes",1,IF('DATA - Follow-Up'!G417="No",2,IF('DATA - Follow-Up'!G417="Not Sure",3, "")))</f>
        <v/>
      </c>
      <c r="H417" s="178" t="str">
        <f>IF('DATA - Follow-Up'!H417="","",INDEX(Codes,MATCH('DATA - Follow-Up'!H417,Modes,0)))</f>
        <v/>
      </c>
      <c r="I417" s="275"/>
      <c r="J417" s="178" t="str">
        <f>IF('DATA - Follow-Up'!J417="","",INDEX(Codes,MATCH('DATA - Follow-Up'!J417,Modes,0)))</f>
        <v/>
      </c>
      <c r="K417" s="178"/>
      <c r="L417" s="178" t="str">
        <f>IF('DATA - Follow-Up'!L417=0,"",IF('DATA - Follow-Up'!L417="","",'DATA - Follow-Up'!L417))</f>
        <v/>
      </c>
      <c r="M417" s="178" t="str">
        <f>IF('DATA - Follow-Up'!M417="Yes",1,IF('DATA - Follow-Up'!M417="No",2, ""))</f>
        <v/>
      </c>
      <c r="N417" s="178" t="str">
        <f>IF('DATA - Follow-Up'!N417="Yes",1,IF('DATA - Follow-Up'!N417="No",2,""))</f>
        <v/>
      </c>
      <c r="O417" s="178" t="str">
        <f>IF('DATA - Follow-Up'!O417="Relaxed",1,IF('DATA - Follow-Up'!O417="Rushed",2,IF('DATA - Follow-Up'!O417="Happy",3,IF('DATA - Follow-Up'!O417="Frustrated",4,IF('DATA - Follow-Up'!O417="Other (please specify)",5,IF('DATA - Follow-Up'!O417="Other",5,""))))))</f>
        <v/>
      </c>
      <c r="P417" s="178"/>
      <c r="Q417" s="178" t="str">
        <f>IF('DATA - Follow-Up'!Q417="","",'DATA - Follow-Up'!Q417)</f>
        <v/>
      </c>
      <c r="R417" s="178" t="str">
        <f>IF('DATA - Follow-Up'!R417="Boy",1,IF('DATA - Follow-Up'!R417="Girl",2, ""))</f>
        <v/>
      </c>
      <c r="S417" s="178" t="str">
        <f>IF('DATA - Follow-Up'!Q417="","", 'DATA - Follow-Up'!S417)</f>
        <v/>
      </c>
      <c r="T417" s="178" t="str">
        <f>IF('DATA - Follow-Up'!T417="Less than 0.5km",1,IF('DATA - Follow-Up'!T417="0.51 to 1.59km",2,IF('DATA - Follow-Up'!T417="1.6 to 3km",3,IF('DATA - Follow-Up'!T417="Over 3km",4,""))))</f>
        <v/>
      </c>
      <c r="U417" s="178" t="str">
        <f>IF('DATA - Follow-Up'!U417="STRONGLY AGREE",1,IF('DATA - Follow-Up'!U417="AGREE",2,IF('DATA - Follow-Up'!U417="DISAGREE",3,IF('DATA - Follow-Up'!U417="STRONGLY DISAGREE",4,""))))</f>
        <v/>
      </c>
      <c r="V417" s="178" t="str">
        <f>IF('DATA - Follow-Up'!V417="Yes",1,IF('DATA - Follow-Up'!V417="No",2,""))</f>
        <v/>
      </c>
      <c r="W417" s="178"/>
      <c r="X417" s="178"/>
      <c r="Y417" s="178"/>
      <c r="Z417" s="178"/>
      <c r="AA417" s="178"/>
      <c r="AB417" s="178"/>
      <c r="AC417" s="178"/>
      <c r="AD417" s="178"/>
      <c r="AE417" s="178"/>
      <c r="AF417" s="178"/>
      <c r="AG417" s="178"/>
      <c r="AH417" s="178"/>
      <c r="AI417" s="178"/>
      <c r="AJ417" s="178"/>
      <c r="AK417" s="178"/>
      <c r="AL417" s="178"/>
      <c r="AM417" s="178"/>
      <c r="AN417" s="178"/>
      <c r="AO417" s="178"/>
      <c r="AP417" s="178"/>
      <c r="AQ417" s="178"/>
      <c r="AR417" s="178" t="str">
        <f>IF('DATA - Follow-Up'!AR417="Relaxed",1,IF('DATA - Follow-Up'!AR417="Rushed",2,IF('DATA - Follow-Up'!AR417="Happy",3,IF('DATA - Follow-Up'!AR417="Tired",4,""))))</f>
        <v/>
      </c>
      <c r="AS417" s="178" t="str">
        <f>IF('DATA - Follow-Up'!AS417="Relaxed",1,IF('DATA - Follow-Up'!AS417="Rushed",2,IF('DATA - Follow-Up'!AS417="Happy",3,IF('DATA - Follow-Up'!AS417="Tired",4,""))))</f>
        <v/>
      </c>
      <c r="AT417" s="178" t="str">
        <f>IF('DATA - Follow-Up'!AT417="less driving",1,IF('DATA - Follow-Up'!AT417="less driving (e.g. more carpooling, walking, cycling, taking public transit, etc.)",1,IF('DATA - Follow-Up'!AT417="not changed",2,IF('DATA - Follow-Up'!AT417="no changed",2,IF('DATA - Follow-Up'!AT417="more driving",3, "")))))</f>
        <v/>
      </c>
      <c r="AU417" s="275"/>
      <c r="AV417" s="275"/>
      <c r="AW417" s="275"/>
      <c r="AX417" s="275"/>
      <c r="AY417" s="275"/>
      <c r="AZ417" s="178" t="str">
        <f>IF('DATA - Follow-Up'!AZ417="less driving",1,IF('DATA - Follow-Up'!AZ417="less driving (e.g. more carpooling, walking, cycling, taking public transit, etc.)",1,IF('DATA - Follow-Up'!AZ417="not changed",2,IF('DATA - Follow-Up'!AZ417="more driving",3,""))))</f>
        <v/>
      </c>
      <c r="BA417" s="178"/>
      <c r="BB417" s="178"/>
      <c r="BC417" s="178"/>
      <c r="BD417" s="178"/>
      <c r="BE417" s="178"/>
      <c r="BF417" s="178" t="str">
        <f>IF('DATA - Follow-Up'!BF417="decreased",1,IF('DATA - Follow-Up'!BF417="not changed",2,IF('DATA - Follow-Up'!BF417="increased",3, "")))</f>
        <v/>
      </c>
      <c r="BG417" s="178"/>
      <c r="BH417" s="178"/>
      <c r="BI417" s="178"/>
      <c r="BJ417" s="178"/>
      <c r="BK417" s="178"/>
      <c r="BL417" s="178"/>
      <c r="BM417" s="178"/>
      <c r="BN417" s="178"/>
      <c r="BO417" s="178"/>
      <c r="BP417" s="178"/>
      <c r="BQ417" s="312" t="str">
        <f>IF('DATA - Follow-Up'!BQ417="Yes",1,IF('DATA - Follow-Up'!BQ417="No",2, ""))</f>
        <v/>
      </c>
      <c r="BR417" s="273"/>
      <c r="BS417" s="180"/>
      <c r="BT417" s="180"/>
    </row>
    <row r="418" spans="1:72" s="132" customFormat="1" ht="15" x14ac:dyDescent="0.3">
      <c r="A418" s="148"/>
      <c r="B418" s="149"/>
      <c r="C418" s="236" t="str">
        <f t="shared" si="6"/>
        <v/>
      </c>
      <c r="D418" s="178" t="str">
        <f>IF('DATA - Follow-Up'!D418="","",'DATA - Follow-Up'!D418)</f>
        <v/>
      </c>
      <c r="E418" s="178" t="str">
        <f>IF('DATA - Follow-Up'!E418="","",'DATA - Follow-Up'!E418)</f>
        <v/>
      </c>
      <c r="F418" s="178" t="str">
        <f>IF('DATA - Follow-Up'!F418="","",'DATA - Follow-Up'!F418)</f>
        <v/>
      </c>
      <c r="G418" s="178" t="str">
        <f>IF('DATA - Follow-Up'!G418="Yes",1,IF('DATA - Follow-Up'!G418="No",2,IF('DATA - Follow-Up'!G418="Not Sure",3, "")))</f>
        <v/>
      </c>
      <c r="H418" s="178" t="str">
        <f>IF('DATA - Follow-Up'!H418="","",INDEX(Codes,MATCH('DATA - Follow-Up'!H418,Modes,0)))</f>
        <v/>
      </c>
      <c r="I418" s="275"/>
      <c r="J418" s="178" t="str">
        <f>IF('DATA - Follow-Up'!J418="","",INDEX(Codes,MATCH('DATA - Follow-Up'!J418,Modes,0)))</f>
        <v/>
      </c>
      <c r="K418" s="178"/>
      <c r="L418" s="178" t="str">
        <f>IF('DATA - Follow-Up'!L418=0,"",IF('DATA - Follow-Up'!L418="","",'DATA - Follow-Up'!L418))</f>
        <v/>
      </c>
      <c r="M418" s="178" t="str">
        <f>IF('DATA - Follow-Up'!M418="Yes",1,IF('DATA - Follow-Up'!M418="No",2, ""))</f>
        <v/>
      </c>
      <c r="N418" s="178" t="str">
        <f>IF('DATA - Follow-Up'!N418="Yes",1,IF('DATA - Follow-Up'!N418="No",2,""))</f>
        <v/>
      </c>
      <c r="O418" s="178" t="str">
        <f>IF('DATA - Follow-Up'!O418="Relaxed",1,IF('DATA - Follow-Up'!O418="Rushed",2,IF('DATA - Follow-Up'!O418="Happy",3,IF('DATA - Follow-Up'!O418="Frustrated",4,IF('DATA - Follow-Up'!O418="Other (please specify)",5,IF('DATA - Follow-Up'!O418="Other",5,""))))))</f>
        <v/>
      </c>
      <c r="P418" s="178"/>
      <c r="Q418" s="178" t="str">
        <f>IF('DATA - Follow-Up'!Q418="","",'DATA - Follow-Up'!Q418)</f>
        <v/>
      </c>
      <c r="R418" s="178" t="str">
        <f>IF('DATA - Follow-Up'!R418="Boy",1,IF('DATA - Follow-Up'!R418="Girl",2, ""))</f>
        <v/>
      </c>
      <c r="S418" s="178" t="str">
        <f>IF('DATA - Follow-Up'!Q418="","", 'DATA - Follow-Up'!S418)</f>
        <v/>
      </c>
      <c r="T418" s="178" t="str">
        <f>IF('DATA - Follow-Up'!T418="Less than 0.5km",1,IF('DATA - Follow-Up'!T418="0.51 to 1.59km",2,IF('DATA - Follow-Up'!T418="1.6 to 3km",3,IF('DATA - Follow-Up'!T418="Over 3km",4,""))))</f>
        <v/>
      </c>
      <c r="U418" s="178" t="str">
        <f>IF('DATA - Follow-Up'!U418="STRONGLY AGREE",1,IF('DATA - Follow-Up'!U418="AGREE",2,IF('DATA - Follow-Up'!U418="DISAGREE",3,IF('DATA - Follow-Up'!U418="STRONGLY DISAGREE",4,""))))</f>
        <v/>
      </c>
      <c r="V418" s="178" t="str">
        <f>IF('DATA - Follow-Up'!V418="Yes",1,IF('DATA - Follow-Up'!V418="No",2,""))</f>
        <v/>
      </c>
      <c r="W418" s="178"/>
      <c r="X418" s="178"/>
      <c r="Y418" s="178"/>
      <c r="Z418" s="178"/>
      <c r="AA418" s="178"/>
      <c r="AB418" s="178"/>
      <c r="AC418" s="178"/>
      <c r="AD418" s="178"/>
      <c r="AE418" s="178"/>
      <c r="AF418" s="178"/>
      <c r="AG418" s="178"/>
      <c r="AH418" s="178"/>
      <c r="AI418" s="178"/>
      <c r="AJ418" s="178"/>
      <c r="AK418" s="178"/>
      <c r="AL418" s="178"/>
      <c r="AM418" s="178"/>
      <c r="AN418" s="178"/>
      <c r="AO418" s="178"/>
      <c r="AP418" s="178"/>
      <c r="AQ418" s="178"/>
      <c r="AR418" s="178" t="str">
        <f>IF('DATA - Follow-Up'!AR418="Relaxed",1,IF('DATA - Follow-Up'!AR418="Rushed",2,IF('DATA - Follow-Up'!AR418="Happy",3,IF('DATA - Follow-Up'!AR418="Tired",4,""))))</f>
        <v/>
      </c>
      <c r="AS418" s="178" t="str">
        <f>IF('DATA - Follow-Up'!AS418="Relaxed",1,IF('DATA - Follow-Up'!AS418="Rushed",2,IF('DATA - Follow-Up'!AS418="Happy",3,IF('DATA - Follow-Up'!AS418="Tired",4,""))))</f>
        <v/>
      </c>
      <c r="AT418" s="178" t="str">
        <f>IF('DATA - Follow-Up'!AT418="less driving",1,IF('DATA - Follow-Up'!AT418="less driving (e.g. more carpooling, walking, cycling, taking public transit, etc.)",1,IF('DATA - Follow-Up'!AT418="not changed",2,IF('DATA - Follow-Up'!AT418="no changed",2,IF('DATA - Follow-Up'!AT418="more driving",3, "")))))</f>
        <v/>
      </c>
      <c r="AU418" s="275"/>
      <c r="AV418" s="275"/>
      <c r="AW418" s="275"/>
      <c r="AX418" s="275"/>
      <c r="AY418" s="275"/>
      <c r="AZ418" s="178" t="str">
        <f>IF('DATA - Follow-Up'!AZ418="less driving",1,IF('DATA - Follow-Up'!AZ418="less driving (e.g. more carpooling, walking, cycling, taking public transit, etc.)",1,IF('DATA - Follow-Up'!AZ418="not changed",2,IF('DATA - Follow-Up'!AZ418="more driving",3,""))))</f>
        <v/>
      </c>
      <c r="BA418" s="178"/>
      <c r="BB418" s="178"/>
      <c r="BC418" s="178"/>
      <c r="BD418" s="178"/>
      <c r="BE418" s="178"/>
      <c r="BF418" s="178" t="str">
        <f>IF('DATA - Follow-Up'!BF418="decreased",1,IF('DATA - Follow-Up'!BF418="not changed",2,IF('DATA - Follow-Up'!BF418="increased",3, "")))</f>
        <v/>
      </c>
      <c r="BG418" s="178"/>
      <c r="BH418" s="178"/>
      <c r="BI418" s="178"/>
      <c r="BJ418" s="178"/>
      <c r="BK418" s="178"/>
      <c r="BL418" s="178"/>
      <c r="BM418" s="178"/>
      <c r="BN418" s="178"/>
      <c r="BO418" s="178"/>
      <c r="BP418" s="178"/>
      <c r="BQ418" s="312" t="str">
        <f>IF('DATA - Follow-Up'!BQ418="Yes",1,IF('DATA - Follow-Up'!BQ418="No",2, ""))</f>
        <v/>
      </c>
      <c r="BR418" s="273"/>
      <c r="BS418" s="180"/>
      <c r="BT418" s="180"/>
    </row>
    <row r="419" spans="1:72" s="132" customFormat="1" ht="15" x14ac:dyDescent="0.3">
      <c r="A419" s="148"/>
      <c r="B419" s="149"/>
      <c r="C419" s="236" t="str">
        <f t="shared" si="6"/>
        <v/>
      </c>
      <c r="D419" s="178" t="str">
        <f>IF('DATA - Follow-Up'!D419="","",'DATA - Follow-Up'!D419)</f>
        <v/>
      </c>
      <c r="E419" s="178" t="str">
        <f>IF('DATA - Follow-Up'!E419="","",'DATA - Follow-Up'!E419)</f>
        <v/>
      </c>
      <c r="F419" s="178" t="str">
        <f>IF('DATA - Follow-Up'!F419="","",'DATA - Follow-Up'!F419)</f>
        <v/>
      </c>
      <c r="G419" s="178" t="str">
        <f>IF('DATA - Follow-Up'!G419="Yes",1,IF('DATA - Follow-Up'!G419="No",2,IF('DATA - Follow-Up'!G419="Not Sure",3, "")))</f>
        <v/>
      </c>
      <c r="H419" s="178" t="str">
        <f>IF('DATA - Follow-Up'!H419="","",INDEX(Codes,MATCH('DATA - Follow-Up'!H419,Modes,0)))</f>
        <v/>
      </c>
      <c r="I419" s="275"/>
      <c r="J419" s="178" t="str">
        <f>IF('DATA - Follow-Up'!J419="","",INDEX(Codes,MATCH('DATA - Follow-Up'!J419,Modes,0)))</f>
        <v/>
      </c>
      <c r="K419" s="178"/>
      <c r="L419" s="178" t="str">
        <f>IF('DATA - Follow-Up'!L419=0,"",IF('DATA - Follow-Up'!L419="","",'DATA - Follow-Up'!L419))</f>
        <v/>
      </c>
      <c r="M419" s="178" t="str">
        <f>IF('DATA - Follow-Up'!M419="Yes",1,IF('DATA - Follow-Up'!M419="No",2, ""))</f>
        <v/>
      </c>
      <c r="N419" s="178" t="str">
        <f>IF('DATA - Follow-Up'!N419="Yes",1,IF('DATA - Follow-Up'!N419="No",2,""))</f>
        <v/>
      </c>
      <c r="O419" s="178" t="str">
        <f>IF('DATA - Follow-Up'!O419="Relaxed",1,IF('DATA - Follow-Up'!O419="Rushed",2,IF('DATA - Follow-Up'!O419="Happy",3,IF('DATA - Follow-Up'!O419="Frustrated",4,IF('DATA - Follow-Up'!O419="Other (please specify)",5,IF('DATA - Follow-Up'!O419="Other",5,""))))))</f>
        <v/>
      </c>
      <c r="P419" s="178"/>
      <c r="Q419" s="178" t="str">
        <f>IF('DATA - Follow-Up'!Q419="","",'DATA - Follow-Up'!Q419)</f>
        <v/>
      </c>
      <c r="R419" s="178" t="str">
        <f>IF('DATA - Follow-Up'!R419="Boy",1,IF('DATA - Follow-Up'!R419="Girl",2, ""))</f>
        <v/>
      </c>
      <c r="S419" s="178" t="str">
        <f>IF('DATA - Follow-Up'!Q419="","", 'DATA - Follow-Up'!S419)</f>
        <v/>
      </c>
      <c r="T419" s="178" t="str">
        <f>IF('DATA - Follow-Up'!T419="Less than 0.5km",1,IF('DATA - Follow-Up'!T419="0.51 to 1.59km",2,IF('DATA - Follow-Up'!T419="1.6 to 3km",3,IF('DATA - Follow-Up'!T419="Over 3km",4,""))))</f>
        <v/>
      </c>
      <c r="U419" s="178" t="str">
        <f>IF('DATA - Follow-Up'!U419="STRONGLY AGREE",1,IF('DATA - Follow-Up'!U419="AGREE",2,IF('DATA - Follow-Up'!U419="DISAGREE",3,IF('DATA - Follow-Up'!U419="STRONGLY DISAGREE",4,""))))</f>
        <v/>
      </c>
      <c r="V419" s="178" t="str">
        <f>IF('DATA - Follow-Up'!V419="Yes",1,IF('DATA - Follow-Up'!V419="No",2,""))</f>
        <v/>
      </c>
      <c r="W419" s="178"/>
      <c r="X419" s="178"/>
      <c r="Y419" s="178"/>
      <c r="Z419" s="178"/>
      <c r="AA419" s="178"/>
      <c r="AB419" s="178"/>
      <c r="AC419" s="178"/>
      <c r="AD419" s="178"/>
      <c r="AE419" s="178"/>
      <c r="AF419" s="178"/>
      <c r="AG419" s="178"/>
      <c r="AH419" s="178"/>
      <c r="AI419" s="178"/>
      <c r="AJ419" s="178"/>
      <c r="AK419" s="178"/>
      <c r="AL419" s="178"/>
      <c r="AM419" s="178"/>
      <c r="AN419" s="178"/>
      <c r="AO419" s="178"/>
      <c r="AP419" s="178"/>
      <c r="AQ419" s="178"/>
      <c r="AR419" s="178" t="str">
        <f>IF('DATA - Follow-Up'!AR419="Relaxed",1,IF('DATA - Follow-Up'!AR419="Rushed",2,IF('DATA - Follow-Up'!AR419="Happy",3,IF('DATA - Follow-Up'!AR419="Tired",4,""))))</f>
        <v/>
      </c>
      <c r="AS419" s="178" t="str">
        <f>IF('DATA - Follow-Up'!AS419="Relaxed",1,IF('DATA - Follow-Up'!AS419="Rushed",2,IF('DATA - Follow-Up'!AS419="Happy",3,IF('DATA - Follow-Up'!AS419="Tired",4,""))))</f>
        <v/>
      </c>
      <c r="AT419" s="178" t="str">
        <f>IF('DATA - Follow-Up'!AT419="less driving",1,IF('DATA - Follow-Up'!AT419="less driving (e.g. more carpooling, walking, cycling, taking public transit, etc.)",1,IF('DATA - Follow-Up'!AT419="not changed",2,IF('DATA - Follow-Up'!AT419="no changed",2,IF('DATA - Follow-Up'!AT419="more driving",3, "")))))</f>
        <v/>
      </c>
      <c r="AU419" s="275"/>
      <c r="AV419" s="275"/>
      <c r="AW419" s="275"/>
      <c r="AX419" s="275"/>
      <c r="AY419" s="275"/>
      <c r="AZ419" s="178" t="str">
        <f>IF('DATA - Follow-Up'!AZ419="less driving",1,IF('DATA - Follow-Up'!AZ419="less driving (e.g. more carpooling, walking, cycling, taking public transit, etc.)",1,IF('DATA - Follow-Up'!AZ419="not changed",2,IF('DATA - Follow-Up'!AZ419="more driving",3,""))))</f>
        <v/>
      </c>
      <c r="BA419" s="178"/>
      <c r="BB419" s="178"/>
      <c r="BC419" s="178"/>
      <c r="BD419" s="178"/>
      <c r="BE419" s="178"/>
      <c r="BF419" s="178" t="str">
        <f>IF('DATA - Follow-Up'!BF419="decreased",1,IF('DATA - Follow-Up'!BF419="not changed",2,IF('DATA - Follow-Up'!BF419="increased",3, "")))</f>
        <v/>
      </c>
      <c r="BG419" s="178"/>
      <c r="BH419" s="178"/>
      <c r="BI419" s="178"/>
      <c r="BJ419" s="178"/>
      <c r="BK419" s="178"/>
      <c r="BL419" s="178"/>
      <c r="BM419" s="178"/>
      <c r="BN419" s="178"/>
      <c r="BO419" s="178"/>
      <c r="BP419" s="178"/>
      <c r="BQ419" s="312" t="str">
        <f>IF('DATA - Follow-Up'!BQ419="Yes",1,IF('DATA - Follow-Up'!BQ419="No",2, ""))</f>
        <v/>
      </c>
      <c r="BR419" s="273"/>
      <c r="BS419" s="180"/>
      <c r="BT419" s="180"/>
    </row>
    <row r="420" spans="1:72" s="132" customFormat="1" ht="15" x14ac:dyDescent="0.3">
      <c r="A420" s="148"/>
      <c r="B420" s="149"/>
      <c r="C420" s="236" t="str">
        <f t="shared" si="6"/>
        <v/>
      </c>
      <c r="D420" s="178" t="str">
        <f>IF('DATA - Follow-Up'!D420="","",'DATA - Follow-Up'!D420)</f>
        <v/>
      </c>
      <c r="E420" s="178" t="str">
        <f>IF('DATA - Follow-Up'!E420="","",'DATA - Follow-Up'!E420)</f>
        <v/>
      </c>
      <c r="F420" s="178" t="str">
        <f>IF('DATA - Follow-Up'!F420="","",'DATA - Follow-Up'!F420)</f>
        <v/>
      </c>
      <c r="G420" s="178" t="str">
        <f>IF('DATA - Follow-Up'!G420="Yes",1,IF('DATA - Follow-Up'!G420="No",2,IF('DATA - Follow-Up'!G420="Not Sure",3, "")))</f>
        <v/>
      </c>
      <c r="H420" s="178" t="str">
        <f>IF('DATA - Follow-Up'!H420="","",INDEX(Codes,MATCH('DATA - Follow-Up'!H420,Modes,0)))</f>
        <v/>
      </c>
      <c r="I420" s="275"/>
      <c r="J420" s="178" t="str">
        <f>IF('DATA - Follow-Up'!J420="","",INDEX(Codes,MATCH('DATA - Follow-Up'!J420,Modes,0)))</f>
        <v/>
      </c>
      <c r="K420" s="178"/>
      <c r="L420" s="178" t="str">
        <f>IF('DATA - Follow-Up'!L420=0,"",IF('DATA - Follow-Up'!L420="","",'DATA - Follow-Up'!L420))</f>
        <v/>
      </c>
      <c r="M420" s="178" t="str">
        <f>IF('DATA - Follow-Up'!M420="Yes",1,IF('DATA - Follow-Up'!M420="No",2, ""))</f>
        <v/>
      </c>
      <c r="N420" s="178" t="str">
        <f>IF('DATA - Follow-Up'!N420="Yes",1,IF('DATA - Follow-Up'!N420="No",2,""))</f>
        <v/>
      </c>
      <c r="O420" s="178" t="str">
        <f>IF('DATA - Follow-Up'!O420="Relaxed",1,IF('DATA - Follow-Up'!O420="Rushed",2,IF('DATA - Follow-Up'!O420="Happy",3,IF('DATA - Follow-Up'!O420="Frustrated",4,IF('DATA - Follow-Up'!O420="Other (please specify)",5,IF('DATA - Follow-Up'!O420="Other",5,""))))))</f>
        <v/>
      </c>
      <c r="P420" s="178"/>
      <c r="Q420" s="178" t="str">
        <f>IF('DATA - Follow-Up'!Q420="","",'DATA - Follow-Up'!Q420)</f>
        <v/>
      </c>
      <c r="R420" s="178" t="str">
        <f>IF('DATA - Follow-Up'!R420="Boy",1,IF('DATA - Follow-Up'!R420="Girl",2, ""))</f>
        <v/>
      </c>
      <c r="S420" s="178" t="str">
        <f>IF('DATA - Follow-Up'!Q420="","", 'DATA - Follow-Up'!S420)</f>
        <v/>
      </c>
      <c r="T420" s="178" t="str">
        <f>IF('DATA - Follow-Up'!T420="Less than 0.5km",1,IF('DATA - Follow-Up'!T420="0.51 to 1.59km",2,IF('DATA - Follow-Up'!T420="1.6 to 3km",3,IF('DATA - Follow-Up'!T420="Over 3km",4,""))))</f>
        <v/>
      </c>
      <c r="U420" s="178" t="str">
        <f>IF('DATA - Follow-Up'!U420="STRONGLY AGREE",1,IF('DATA - Follow-Up'!U420="AGREE",2,IF('DATA - Follow-Up'!U420="DISAGREE",3,IF('DATA - Follow-Up'!U420="STRONGLY DISAGREE",4,""))))</f>
        <v/>
      </c>
      <c r="V420" s="178" t="str">
        <f>IF('DATA - Follow-Up'!V420="Yes",1,IF('DATA - Follow-Up'!V420="No",2,""))</f>
        <v/>
      </c>
      <c r="W420" s="178"/>
      <c r="X420" s="178"/>
      <c r="Y420" s="178"/>
      <c r="Z420" s="178"/>
      <c r="AA420" s="178"/>
      <c r="AB420" s="178"/>
      <c r="AC420" s="178"/>
      <c r="AD420" s="178"/>
      <c r="AE420" s="178"/>
      <c r="AF420" s="178"/>
      <c r="AG420" s="178"/>
      <c r="AH420" s="178"/>
      <c r="AI420" s="178"/>
      <c r="AJ420" s="178"/>
      <c r="AK420" s="178"/>
      <c r="AL420" s="178"/>
      <c r="AM420" s="178"/>
      <c r="AN420" s="178"/>
      <c r="AO420" s="178"/>
      <c r="AP420" s="178"/>
      <c r="AQ420" s="178"/>
      <c r="AR420" s="178" t="str">
        <f>IF('DATA - Follow-Up'!AR420="Relaxed",1,IF('DATA - Follow-Up'!AR420="Rushed",2,IF('DATA - Follow-Up'!AR420="Happy",3,IF('DATA - Follow-Up'!AR420="Tired",4,""))))</f>
        <v/>
      </c>
      <c r="AS420" s="178" t="str">
        <f>IF('DATA - Follow-Up'!AS420="Relaxed",1,IF('DATA - Follow-Up'!AS420="Rushed",2,IF('DATA - Follow-Up'!AS420="Happy",3,IF('DATA - Follow-Up'!AS420="Tired",4,""))))</f>
        <v/>
      </c>
      <c r="AT420" s="178" t="str">
        <f>IF('DATA - Follow-Up'!AT420="less driving",1,IF('DATA - Follow-Up'!AT420="less driving (e.g. more carpooling, walking, cycling, taking public transit, etc.)",1,IF('DATA - Follow-Up'!AT420="not changed",2,IF('DATA - Follow-Up'!AT420="no changed",2,IF('DATA - Follow-Up'!AT420="more driving",3, "")))))</f>
        <v/>
      </c>
      <c r="AU420" s="275"/>
      <c r="AV420" s="275"/>
      <c r="AW420" s="275"/>
      <c r="AX420" s="275"/>
      <c r="AY420" s="275"/>
      <c r="AZ420" s="178" t="str">
        <f>IF('DATA - Follow-Up'!AZ420="less driving",1,IF('DATA - Follow-Up'!AZ420="less driving (e.g. more carpooling, walking, cycling, taking public transit, etc.)",1,IF('DATA - Follow-Up'!AZ420="not changed",2,IF('DATA - Follow-Up'!AZ420="more driving",3,""))))</f>
        <v/>
      </c>
      <c r="BA420" s="178"/>
      <c r="BB420" s="178"/>
      <c r="BC420" s="178"/>
      <c r="BD420" s="178"/>
      <c r="BE420" s="178"/>
      <c r="BF420" s="178" t="str">
        <f>IF('DATA - Follow-Up'!BF420="decreased",1,IF('DATA - Follow-Up'!BF420="not changed",2,IF('DATA - Follow-Up'!BF420="increased",3, "")))</f>
        <v/>
      </c>
      <c r="BG420" s="178"/>
      <c r="BH420" s="178"/>
      <c r="BI420" s="178"/>
      <c r="BJ420" s="178"/>
      <c r="BK420" s="178"/>
      <c r="BL420" s="178"/>
      <c r="BM420" s="178"/>
      <c r="BN420" s="178"/>
      <c r="BO420" s="178"/>
      <c r="BP420" s="178"/>
      <c r="BQ420" s="312" t="str">
        <f>IF('DATA - Follow-Up'!BQ420="Yes",1,IF('DATA - Follow-Up'!BQ420="No",2, ""))</f>
        <v/>
      </c>
      <c r="BR420" s="273"/>
      <c r="BS420" s="180"/>
      <c r="BT420" s="180"/>
    </row>
    <row r="421" spans="1:72" s="132" customFormat="1" ht="15" x14ac:dyDescent="0.3">
      <c r="A421" s="148"/>
      <c r="B421" s="149"/>
      <c r="C421" s="236" t="str">
        <f t="shared" si="6"/>
        <v/>
      </c>
      <c r="D421" s="178" t="str">
        <f>IF('DATA - Follow-Up'!D421="","",'DATA - Follow-Up'!D421)</f>
        <v/>
      </c>
      <c r="E421" s="178" t="str">
        <f>IF('DATA - Follow-Up'!E421="","",'DATA - Follow-Up'!E421)</f>
        <v/>
      </c>
      <c r="F421" s="178" t="str">
        <f>IF('DATA - Follow-Up'!F421="","",'DATA - Follow-Up'!F421)</f>
        <v/>
      </c>
      <c r="G421" s="178" t="str">
        <f>IF('DATA - Follow-Up'!G421="Yes",1,IF('DATA - Follow-Up'!G421="No",2,IF('DATA - Follow-Up'!G421="Not Sure",3, "")))</f>
        <v/>
      </c>
      <c r="H421" s="178" t="str">
        <f>IF('DATA - Follow-Up'!H421="","",INDEX(Codes,MATCH('DATA - Follow-Up'!H421,Modes,0)))</f>
        <v/>
      </c>
      <c r="I421" s="275"/>
      <c r="J421" s="178" t="str">
        <f>IF('DATA - Follow-Up'!J421="","",INDEX(Codes,MATCH('DATA - Follow-Up'!J421,Modes,0)))</f>
        <v/>
      </c>
      <c r="K421" s="178"/>
      <c r="L421" s="178" t="str">
        <f>IF('DATA - Follow-Up'!L421=0,"",IF('DATA - Follow-Up'!L421="","",'DATA - Follow-Up'!L421))</f>
        <v/>
      </c>
      <c r="M421" s="178" t="str">
        <f>IF('DATA - Follow-Up'!M421="Yes",1,IF('DATA - Follow-Up'!M421="No",2, ""))</f>
        <v/>
      </c>
      <c r="N421" s="178" t="str">
        <f>IF('DATA - Follow-Up'!N421="Yes",1,IF('DATA - Follow-Up'!N421="No",2,""))</f>
        <v/>
      </c>
      <c r="O421" s="178" t="str">
        <f>IF('DATA - Follow-Up'!O421="Relaxed",1,IF('DATA - Follow-Up'!O421="Rushed",2,IF('DATA - Follow-Up'!O421="Happy",3,IF('DATA - Follow-Up'!O421="Frustrated",4,IF('DATA - Follow-Up'!O421="Other (please specify)",5,IF('DATA - Follow-Up'!O421="Other",5,""))))))</f>
        <v/>
      </c>
      <c r="P421" s="178"/>
      <c r="Q421" s="178" t="str">
        <f>IF('DATA - Follow-Up'!Q421="","",'DATA - Follow-Up'!Q421)</f>
        <v/>
      </c>
      <c r="R421" s="178" t="str">
        <f>IF('DATA - Follow-Up'!R421="Boy",1,IF('DATA - Follow-Up'!R421="Girl",2, ""))</f>
        <v/>
      </c>
      <c r="S421" s="178" t="str">
        <f>IF('DATA - Follow-Up'!Q421="","", 'DATA - Follow-Up'!S421)</f>
        <v/>
      </c>
      <c r="T421" s="178" t="str">
        <f>IF('DATA - Follow-Up'!T421="Less than 0.5km",1,IF('DATA - Follow-Up'!T421="0.51 to 1.59km",2,IF('DATA - Follow-Up'!T421="1.6 to 3km",3,IF('DATA - Follow-Up'!T421="Over 3km",4,""))))</f>
        <v/>
      </c>
      <c r="U421" s="178" t="str">
        <f>IF('DATA - Follow-Up'!U421="STRONGLY AGREE",1,IF('DATA - Follow-Up'!U421="AGREE",2,IF('DATA - Follow-Up'!U421="DISAGREE",3,IF('DATA - Follow-Up'!U421="STRONGLY DISAGREE",4,""))))</f>
        <v/>
      </c>
      <c r="V421" s="178" t="str">
        <f>IF('DATA - Follow-Up'!V421="Yes",1,IF('DATA - Follow-Up'!V421="No",2,""))</f>
        <v/>
      </c>
      <c r="W421" s="178"/>
      <c r="X421" s="178"/>
      <c r="Y421" s="178"/>
      <c r="Z421" s="178"/>
      <c r="AA421" s="178"/>
      <c r="AB421" s="178"/>
      <c r="AC421" s="178"/>
      <c r="AD421" s="178"/>
      <c r="AE421" s="178"/>
      <c r="AF421" s="178"/>
      <c r="AG421" s="178"/>
      <c r="AH421" s="178"/>
      <c r="AI421" s="178"/>
      <c r="AJ421" s="178"/>
      <c r="AK421" s="178"/>
      <c r="AL421" s="178"/>
      <c r="AM421" s="178"/>
      <c r="AN421" s="178"/>
      <c r="AO421" s="178"/>
      <c r="AP421" s="178"/>
      <c r="AQ421" s="178"/>
      <c r="AR421" s="178" t="str">
        <f>IF('DATA - Follow-Up'!AR421="Relaxed",1,IF('DATA - Follow-Up'!AR421="Rushed",2,IF('DATA - Follow-Up'!AR421="Happy",3,IF('DATA - Follow-Up'!AR421="Tired",4,""))))</f>
        <v/>
      </c>
      <c r="AS421" s="178" t="str">
        <f>IF('DATA - Follow-Up'!AS421="Relaxed",1,IF('DATA - Follow-Up'!AS421="Rushed",2,IF('DATA - Follow-Up'!AS421="Happy",3,IF('DATA - Follow-Up'!AS421="Tired",4,""))))</f>
        <v/>
      </c>
      <c r="AT421" s="178" t="str">
        <f>IF('DATA - Follow-Up'!AT421="less driving",1,IF('DATA - Follow-Up'!AT421="less driving (e.g. more carpooling, walking, cycling, taking public transit, etc.)",1,IF('DATA - Follow-Up'!AT421="not changed",2,IF('DATA - Follow-Up'!AT421="no changed",2,IF('DATA - Follow-Up'!AT421="more driving",3, "")))))</f>
        <v/>
      </c>
      <c r="AU421" s="275"/>
      <c r="AV421" s="275"/>
      <c r="AW421" s="275"/>
      <c r="AX421" s="275"/>
      <c r="AY421" s="275"/>
      <c r="AZ421" s="178" t="str">
        <f>IF('DATA - Follow-Up'!AZ421="less driving",1,IF('DATA - Follow-Up'!AZ421="less driving (e.g. more carpooling, walking, cycling, taking public transit, etc.)",1,IF('DATA - Follow-Up'!AZ421="not changed",2,IF('DATA - Follow-Up'!AZ421="more driving",3,""))))</f>
        <v/>
      </c>
      <c r="BA421" s="178"/>
      <c r="BB421" s="178"/>
      <c r="BC421" s="178"/>
      <c r="BD421" s="178"/>
      <c r="BE421" s="178"/>
      <c r="BF421" s="178" t="str">
        <f>IF('DATA - Follow-Up'!BF421="decreased",1,IF('DATA - Follow-Up'!BF421="not changed",2,IF('DATA - Follow-Up'!BF421="increased",3, "")))</f>
        <v/>
      </c>
      <c r="BG421" s="178"/>
      <c r="BH421" s="178"/>
      <c r="BI421" s="178"/>
      <c r="BJ421" s="178"/>
      <c r="BK421" s="178"/>
      <c r="BL421" s="178"/>
      <c r="BM421" s="178"/>
      <c r="BN421" s="178"/>
      <c r="BO421" s="178"/>
      <c r="BP421" s="178"/>
      <c r="BQ421" s="312" t="str">
        <f>IF('DATA - Follow-Up'!BQ421="Yes",1,IF('DATA - Follow-Up'!BQ421="No",2, ""))</f>
        <v/>
      </c>
      <c r="BR421" s="273"/>
      <c r="BS421" s="180"/>
      <c r="BT421" s="180"/>
    </row>
    <row r="422" spans="1:72" s="132" customFormat="1" ht="15" x14ac:dyDescent="0.3">
      <c r="A422" s="148"/>
      <c r="B422" s="149"/>
      <c r="C422" s="236" t="str">
        <f t="shared" si="6"/>
        <v/>
      </c>
      <c r="D422" s="178" t="str">
        <f>IF('DATA - Follow-Up'!D422="","",'DATA - Follow-Up'!D422)</f>
        <v/>
      </c>
      <c r="E422" s="178" t="str">
        <f>IF('DATA - Follow-Up'!E422="","",'DATA - Follow-Up'!E422)</f>
        <v/>
      </c>
      <c r="F422" s="178" t="str">
        <f>IF('DATA - Follow-Up'!F422="","",'DATA - Follow-Up'!F422)</f>
        <v/>
      </c>
      <c r="G422" s="178" t="str">
        <f>IF('DATA - Follow-Up'!G422="Yes",1,IF('DATA - Follow-Up'!G422="No",2,IF('DATA - Follow-Up'!G422="Not Sure",3, "")))</f>
        <v/>
      </c>
      <c r="H422" s="178" t="str">
        <f>IF('DATA - Follow-Up'!H422="","",INDEX(Codes,MATCH('DATA - Follow-Up'!H422,Modes,0)))</f>
        <v/>
      </c>
      <c r="I422" s="275"/>
      <c r="J422" s="178" t="str">
        <f>IF('DATA - Follow-Up'!J422="","",INDEX(Codes,MATCH('DATA - Follow-Up'!J422,Modes,0)))</f>
        <v/>
      </c>
      <c r="K422" s="178"/>
      <c r="L422" s="178" t="str">
        <f>IF('DATA - Follow-Up'!L422=0,"",IF('DATA - Follow-Up'!L422="","",'DATA - Follow-Up'!L422))</f>
        <v/>
      </c>
      <c r="M422" s="178" t="str">
        <f>IF('DATA - Follow-Up'!M422="Yes",1,IF('DATA - Follow-Up'!M422="No",2, ""))</f>
        <v/>
      </c>
      <c r="N422" s="178" t="str">
        <f>IF('DATA - Follow-Up'!N422="Yes",1,IF('DATA - Follow-Up'!N422="No",2,""))</f>
        <v/>
      </c>
      <c r="O422" s="178" t="str">
        <f>IF('DATA - Follow-Up'!O422="Relaxed",1,IF('DATA - Follow-Up'!O422="Rushed",2,IF('DATA - Follow-Up'!O422="Happy",3,IF('DATA - Follow-Up'!O422="Frustrated",4,IF('DATA - Follow-Up'!O422="Other (please specify)",5,IF('DATA - Follow-Up'!O422="Other",5,""))))))</f>
        <v/>
      </c>
      <c r="P422" s="178"/>
      <c r="Q422" s="178" t="str">
        <f>IF('DATA - Follow-Up'!Q422="","",'DATA - Follow-Up'!Q422)</f>
        <v/>
      </c>
      <c r="R422" s="178" t="str">
        <f>IF('DATA - Follow-Up'!R422="Boy",1,IF('DATA - Follow-Up'!R422="Girl",2, ""))</f>
        <v/>
      </c>
      <c r="S422" s="178" t="str">
        <f>IF('DATA - Follow-Up'!Q422="","", 'DATA - Follow-Up'!S422)</f>
        <v/>
      </c>
      <c r="T422" s="178" t="str">
        <f>IF('DATA - Follow-Up'!T422="Less than 0.5km",1,IF('DATA - Follow-Up'!T422="0.51 to 1.59km",2,IF('DATA - Follow-Up'!T422="1.6 to 3km",3,IF('DATA - Follow-Up'!T422="Over 3km",4,""))))</f>
        <v/>
      </c>
      <c r="U422" s="178" t="str">
        <f>IF('DATA - Follow-Up'!U422="STRONGLY AGREE",1,IF('DATA - Follow-Up'!U422="AGREE",2,IF('DATA - Follow-Up'!U422="DISAGREE",3,IF('DATA - Follow-Up'!U422="STRONGLY DISAGREE",4,""))))</f>
        <v/>
      </c>
      <c r="V422" s="178" t="str">
        <f>IF('DATA - Follow-Up'!V422="Yes",1,IF('DATA - Follow-Up'!V422="No",2,""))</f>
        <v/>
      </c>
      <c r="W422" s="178"/>
      <c r="X422" s="178"/>
      <c r="Y422" s="178"/>
      <c r="Z422" s="178"/>
      <c r="AA422" s="178"/>
      <c r="AB422" s="178"/>
      <c r="AC422" s="178"/>
      <c r="AD422" s="178"/>
      <c r="AE422" s="178"/>
      <c r="AF422" s="178"/>
      <c r="AG422" s="178"/>
      <c r="AH422" s="178"/>
      <c r="AI422" s="178"/>
      <c r="AJ422" s="178"/>
      <c r="AK422" s="178"/>
      <c r="AL422" s="178"/>
      <c r="AM422" s="178"/>
      <c r="AN422" s="178"/>
      <c r="AO422" s="178"/>
      <c r="AP422" s="178"/>
      <c r="AQ422" s="178"/>
      <c r="AR422" s="178" t="str">
        <f>IF('DATA - Follow-Up'!AR422="Relaxed",1,IF('DATA - Follow-Up'!AR422="Rushed",2,IF('DATA - Follow-Up'!AR422="Happy",3,IF('DATA - Follow-Up'!AR422="Tired",4,""))))</f>
        <v/>
      </c>
      <c r="AS422" s="178" t="str">
        <f>IF('DATA - Follow-Up'!AS422="Relaxed",1,IF('DATA - Follow-Up'!AS422="Rushed",2,IF('DATA - Follow-Up'!AS422="Happy",3,IF('DATA - Follow-Up'!AS422="Tired",4,""))))</f>
        <v/>
      </c>
      <c r="AT422" s="178" t="str">
        <f>IF('DATA - Follow-Up'!AT422="less driving",1,IF('DATA - Follow-Up'!AT422="less driving (e.g. more carpooling, walking, cycling, taking public transit, etc.)",1,IF('DATA - Follow-Up'!AT422="not changed",2,IF('DATA - Follow-Up'!AT422="no changed",2,IF('DATA - Follow-Up'!AT422="more driving",3, "")))))</f>
        <v/>
      </c>
      <c r="AU422" s="275"/>
      <c r="AV422" s="275"/>
      <c r="AW422" s="275"/>
      <c r="AX422" s="275"/>
      <c r="AY422" s="275"/>
      <c r="AZ422" s="178" t="str">
        <f>IF('DATA - Follow-Up'!AZ422="less driving",1,IF('DATA - Follow-Up'!AZ422="less driving (e.g. more carpooling, walking, cycling, taking public transit, etc.)",1,IF('DATA - Follow-Up'!AZ422="not changed",2,IF('DATA - Follow-Up'!AZ422="more driving",3,""))))</f>
        <v/>
      </c>
      <c r="BA422" s="178"/>
      <c r="BB422" s="178"/>
      <c r="BC422" s="178"/>
      <c r="BD422" s="178"/>
      <c r="BE422" s="178"/>
      <c r="BF422" s="178" t="str">
        <f>IF('DATA - Follow-Up'!BF422="decreased",1,IF('DATA - Follow-Up'!BF422="not changed",2,IF('DATA - Follow-Up'!BF422="increased",3, "")))</f>
        <v/>
      </c>
      <c r="BG422" s="178"/>
      <c r="BH422" s="178"/>
      <c r="BI422" s="178"/>
      <c r="BJ422" s="178"/>
      <c r="BK422" s="178"/>
      <c r="BL422" s="178"/>
      <c r="BM422" s="178"/>
      <c r="BN422" s="178"/>
      <c r="BO422" s="178"/>
      <c r="BP422" s="178"/>
      <c r="BQ422" s="312" t="str">
        <f>IF('DATA - Follow-Up'!BQ422="Yes",1,IF('DATA - Follow-Up'!BQ422="No",2, ""))</f>
        <v/>
      </c>
      <c r="BR422" s="273"/>
      <c r="BS422" s="180"/>
      <c r="BT422" s="180"/>
    </row>
    <row r="423" spans="1:72" s="132" customFormat="1" ht="15" x14ac:dyDescent="0.3">
      <c r="A423" s="148"/>
      <c r="B423" s="149"/>
      <c r="C423" s="236" t="str">
        <f t="shared" si="6"/>
        <v/>
      </c>
      <c r="D423" s="178" t="str">
        <f>IF('DATA - Follow-Up'!D423="","",'DATA - Follow-Up'!D423)</f>
        <v/>
      </c>
      <c r="E423" s="178" t="str">
        <f>IF('DATA - Follow-Up'!E423="","",'DATA - Follow-Up'!E423)</f>
        <v/>
      </c>
      <c r="F423" s="178" t="str">
        <f>IF('DATA - Follow-Up'!F423="","",'DATA - Follow-Up'!F423)</f>
        <v/>
      </c>
      <c r="G423" s="178" t="str">
        <f>IF('DATA - Follow-Up'!G423="Yes",1,IF('DATA - Follow-Up'!G423="No",2,IF('DATA - Follow-Up'!G423="Not Sure",3, "")))</f>
        <v/>
      </c>
      <c r="H423" s="178" t="str">
        <f>IF('DATA - Follow-Up'!H423="","",INDEX(Codes,MATCH('DATA - Follow-Up'!H423,Modes,0)))</f>
        <v/>
      </c>
      <c r="I423" s="275"/>
      <c r="J423" s="178" t="str">
        <f>IF('DATA - Follow-Up'!J423="","",INDEX(Codes,MATCH('DATA - Follow-Up'!J423,Modes,0)))</f>
        <v/>
      </c>
      <c r="K423" s="178"/>
      <c r="L423" s="178" t="str">
        <f>IF('DATA - Follow-Up'!L423=0,"",IF('DATA - Follow-Up'!L423="","",'DATA - Follow-Up'!L423))</f>
        <v/>
      </c>
      <c r="M423" s="178" t="str">
        <f>IF('DATA - Follow-Up'!M423="Yes",1,IF('DATA - Follow-Up'!M423="No",2, ""))</f>
        <v/>
      </c>
      <c r="N423" s="178" t="str">
        <f>IF('DATA - Follow-Up'!N423="Yes",1,IF('DATA - Follow-Up'!N423="No",2,""))</f>
        <v/>
      </c>
      <c r="O423" s="178" t="str">
        <f>IF('DATA - Follow-Up'!O423="Relaxed",1,IF('DATA - Follow-Up'!O423="Rushed",2,IF('DATA - Follow-Up'!O423="Happy",3,IF('DATA - Follow-Up'!O423="Frustrated",4,IF('DATA - Follow-Up'!O423="Other (please specify)",5,IF('DATA - Follow-Up'!O423="Other",5,""))))))</f>
        <v/>
      </c>
      <c r="P423" s="178"/>
      <c r="Q423" s="178" t="str">
        <f>IF('DATA - Follow-Up'!Q423="","",'DATA - Follow-Up'!Q423)</f>
        <v/>
      </c>
      <c r="R423" s="178" t="str">
        <f>IF('DATA - Follow-Up'!R423="Boy",1,IF('DATA - Follow-Up'!R423="Girl",2, ""))</f>
        <v/>
      </c>
      <c r="S423" s="178" t="str">
        <f>IF('DATA - Follow-Up'!Q423="","", 'DATA - Follow-Up'!S423)</f>
        <v/>
      </c>
      <c r="T423" s="178" t="str">
        <f>IF('DATA - Follow-Up'!T423="Less than 0.5km",1,IF('DATA - Follow-Up'!T423="0.51 to 1.59km",2,IF('DATA - Follow-Up'!T423="1.6 to 3km",3,IF('DATA - Follow-Up'!T423="Over 3km",4,""))))</f>
        <v/>
      </c>
      <c r="U423" s="178" t="str">
        <f>IF('DATA - Follow-Up'!U423="STRONGLY AGREE",1,IF('DATA - Follow-Up'!U423="AGREE",2,IF('DATA - Follow-Up'!U423="DISAGREE",3,IF('DATA - Follow-Up'!U423="STRONGLY DISAGREE",4,""))))</f>
        <v/>
      </c>
      <c r="V423" s="178" t="str">
        <f>IF('DATA - Follow-Up'!V423="Yes",1,IF('DATA - Follow-Up'!V423="No",2,""))</f>
        <v/>
      </c>
      <c r="W423" s="178"/>
      <c r="X423" s="178"/>
      <c r="Y423" s="178"/>
      <c r="Z423" s="178"/>
      <c r="AA423" s="178"/>
      <c r="AB423" s="178"/>
      <c r="AC423" s="178"/>
      <c r="AD423" s="178"/>
      <c r="AE423" s="178"/>
      <c r="AF423" s="178"/>
      <c r="AG423" s="178"/>
      <c r="AH423" s="178"/>
      <c r="AI423" s="178"/>
      <c r="AJ423" s="178"/>
      <c r="AK423" s="178"/>
      <c r="AL423" s="178"/>
      <c r="AM423" s="178"/>
      <c r="AN423" s="178"/>
      <c r="AO423" s="178"/>
      <c r="AP423" s="178"/>
      <c r="AQ423" s="178"/>
      <c r="AR423" s="178" t="str">
        <f>IF('DATA - Follow-Up'!AR423="Relaxed",1,IF('DATA - Follow-Up'!AR423="Rushed",2,IF('DATA - Follow-Up'!AR423="Happy",3,IF('DATA - Follow-Up'!AR423="Tired",4,""))))</f>
        <v/>
      </c>
      <c r="AS423" s="178" t="str">
        <f>IF('DATA - Follow-Up'!AS423="Relaxed",1,IF('DATA - Follow-Up'!AS423="Rushed",2,IF('DATA - Follow-Up'!AS423="Happy",3,IF('DATA - Follow-Up'!AS423="Tired",4,""))))</f>
        <v/>
      </c>
      <c r="AT423" s="178" t="str">
        <f>IF('DATA - Follow-Up'!AT423="less driving",1,IF('DATA - Follow-Up'!AT423="less driving (e.g. more carpooling, walking, cycling, taking public transit, etc.)",1,IF('DATA - Follow-Up'!AT423="not changed",2,IF('DATA - Follow-Up'!AT423="no changed",2,IF('DATA - Follow-Up'!AT423="more driving",3, "")))))</f>
        <v/>
      </c>
      <c r="AU423" s="275"/>
      <c r="AV423" s="275"/>
      <c r="AW423" s="275"/>
      <c r="AX423" s="275"/>
      <c r="AY423" s="275"/>
      <c r="AZ423" s="178" t="str">
        <f>IF('DATA - Follow-Up'!AZ423="less driving",1,IF('DATA - Follow-Up'!AZ423="less driving (e.g. more carpooling, walking, cycling, taking public transit, etc.)",1,IF('DATA - Follow-Up'!AZ423="not changed",2,IF('DATA - Follow-Up'!AZ423="more driving",3,""))))</f>
        <v/>
      </c>
      <c r="BA423" s="178"/>
      <c r="BB423" s="178"/>
      <c r="BC423" s="178"/>
      <c r="BD423" s="178"/>
      <c r="BE423" s="178"/>
      <c r="BF423" s="178" t="str">
        <f>IF('DATA - Follow-Up'!BF423="decreased",1,IF('DATA - Follow-Up'!BF423="not changed",2,IF('DATA - Follow-Up'!BF423="increased",3, "")))</f>
        <v/>
      </c>
      <c r="BG423" s="178"/>
      <c r="BH423" s="178"/>
      <c r="BI423" s="178"/>
      <c r="BJ423" s="178"/>
      <c r="BK423" s="178"/>
      <c r="BL423" s="178"/>
      <c r="BM423" s="178"/>
      <c r="BN423" s="178"/>
      <c r="BO423" s="178"/>
      <c r="BP423" s="178"/>
      <c r="BQ423" s="312" t="str">
        <f>IF('DATA - Follow-Up'!BQ423="Yes",1,IF('DATA - Follow-Up'!BQ423="No",2, ""))</f>
        <v/>
      </c>
      <c r="BR423" s="273"/>
      <c r="BS423" s="180"/>
      <c r="BT423" s="180"/>
    </row>
    <row r="424" spans="1:72" s="132" customFormat="1" ht="15" x14ac:dyDescent="0.3">
      <c r="A424" s="148"/>
      <c r="B424" s="149"/>
      <c r="C424" s="236" t="str">
        <f t="shared" si="6"/>
        <v/>
      </c>
      <c r="D424" s="178" t="str">
        <f>IF('DATA - Follow-Up'!D424="","",'DATA - Follow-Up'!D424)</f>
        <v/>
      </c>
      <c r="E424" s="178" t="str">
        <f>IF('DATA - Follow-Up'!E424="","",'DATA - Follow-Up'!E424)</f>
        <v/>
      </c>
      <c r="F424" s="178" t="str">
        <f>IF('DATA - Follow-Up'!F424="","",'DATA - Follow-Up'!F424)</f>
        <v/>
      </c>
      <c r="G424" s="178" t="str">
        <f>IF('DATA - Follow-Up'!G424="Yes",1,IF('DATA - Follow-Up'!G424="No",2,IF('DATA - Follow-Up'!G424="Not Sure",3, "")))</f>
        <v/>
      </c>
      <c r="H424" s="178" t="str">
        <f>IF('DATA - Follow-Up'!H424="","",INDEX(Codes,MATCH('DATA - Follow-Up'!H424,Modes,0)))</f>
        <v/>
      </c>
      <c r="I424" s="275"/>
      <c r="J424" s="178" t="str">
        <f>IF('DATA - Follow-Up'!J424="","",INDEX(Codes,MATCH('DATA - Follow-Up'!J424,Modes,0)))</f>
        <v/>
      </c>
      <c r="K424" s="178"/>
      <c r="L424" s="178" t="str">
        <f>IF('DATA - Follow-Up'!L424=0,"",IF('DATA - Follow-Up'!L424="","",'DATA - Follow-Up'!L424))</f>
        <v/>
      </c>
      <c r="M424" s="178" t="str">
        <f>IF('DATA - Follow-Up'!M424="Yes",1,IF('DATA - Follow-Up'!M424="No",2, ""))</f>
        <v/>
      </c>
      <c r="N424" s="178" t="str">
        <f>IF('DATA - Follow-Up'!N424="Yes",1,IF('DATA - Follow-Up'!N424="No",2,""))</f>
        <v/>
      </c>
      <c r="O424" s="178" t="str">
        <f>IF('DATA - Follow-Up'!O424="Relaxed",1,IF('DATA - Follow-Up'!O424="Rushed",2,IF('DATA - Follow-Up'!O424="Happy",3,IF('DATA - Follow-Up'!O424="Frustrated",4,IF('DATA - Follow-Up'!O424="Other (please specify)",5,IF('DATA - Follow-Up'!O424="Other",5,""))))))</f>
        <v/>
      </c>
      <c r="P424" s="178"/>
      <c r="Q424" s="178" t="str">
        <f>IF('DATA - Follow-Up'!Q424="","",'DATA - Follow-Up'!Q424)</f>
        <v/>
      </c>
      <c r="R424" s="178" t="str">
        <f>IF('DATA - Follow-Up'!R424="Boy",1,IF('DATA - Follow-Up'!R424="Girl",2, ""))</f>
        <v/>
      </c>
      <c r="S424" s="178" t="str">
        <f>IF('DATA - Follow-Up'!Q424="","", 'DATA - Follow-Up'!S424)</f>
        <v/>
      </c>
      <c r="T424" s="178" t="str">
        <f>IF('DATA - Follow-Up'!T424="Less than 0.5km",1,IF('DATA - Follow-Up'!T424="0.51 to 1.59km",2,IF('DATA - Follow-Up'!T424="1.6 to 3km",3,IF('DATA - Follow-Up'!T424="Over 3km",4,""))))</f>
        <v/>
      </c>
      <c r="U424" s="178" t="str">
        <f>IF('DATA - Follow-Up'!U424="STRONGLY AGREE",1,IF('DATA - Follow-Up'!U424="AGREE",2,IF('DATA - Follow-Up'!U424="DISAGREE",3,IF('DATA - Follow-Up'!U424="STRONGLY DISAGREE",4,""))))</f>
        <v/>
      </c>
      <c r="V424" s="178" t="str">
        <f>IF('DATA - Follow-Up'!V424="Yes",1,IF('DATA - Follow-Up'!V424="No",2,""))</f>
        <v/>
      </c>
      <c r="W424" s="178"/>
      <c r="X424" s="178"/>
      <c r="Y424" s="178"/>
      <c r="Z424" s="178"/>
      <c r="AA424" s="178"/>
      <c r="AB424" s="178"/>
      <c r="AC424" s="178"/>
      <c r="AD424" s="178"/>
      <c r="AE424" s="178"/>
      <c r="AF424" s="178"/>
      <c r="AG424" s="178"/>
      <c r="AH424" s="178"/>
      <c r="AI424" s="178"/>
      <c r="AJ424" s="178"/>
      <c r="AK424" s="178"/>
      <c r="AL424" s="178"/>
      <c r="AM424" s="178"/>
      <c r="AN424" s="178"/>
      <c r="AO424" s="178"/>
      <c r="AP424" s="178"/>
      <c r="AQ424" s="178"/>
      <c r="AR424" s="178" t="str">
        <f>IF('DATA - Follow-Up'!AR424="Relaxed",1,IF('DATA - Follow-Up'!AR424="Rushed",2,IF('DATA - Follow-Up'!AR424="Happy",3,IF('DATA - Follow-Up'!AR424="Tired",4,""))))</f>
        <v/>
      </c>
      <c r="AS424" s="178" t="str">
        <f>IF('DATA - Follow-Up'!AS424="Relaxed",1,IF('DATA - Follow-Up'!AS424="Rushed",2,IF('DATA - Follow-Up'!AS424="Happy",3,IF('DATA - Follow-Up'!AS424="Tired",4,""))))</f>
        <v/>
      </c>
      <c r="AT424" s="178" t="str">
        <f>IF('DATA - Follow-Up'!AT424="less driving",1,IF('DATA - Follow-Up'!AT424="less driving (e.g. more carpooling, walking, cycling, taking public transit, etc.)",1,IF('DATA - Follow-Up'!AT424="not changed",2,IF('DATA - Follow-Up'!AT424="no changed",2,IF('DATA - Follow-Up'!AT424="more driving",3, "")))))</f>
        <v/>
      </c>
      <c r="AU424" s="275"/>
      <c r="AV424" s="275"/>
      <c r="AW424" s="275"/>
      <c r="AX424" s="275"/>
      <c r="AY424" s="275"/>
      <c r="AZ424" s="178" t="str">
        <f>IF('DATA - Follow-Up'!AZ424="less driving",1,IF('DATA - Follow-Up'!AZ424="less driving (e.g. more carpooling, walking, cycling, taking public transit, etc.)",1,IF('DATA - Follow-Up'!AZ424="not changed",2,IF('DATA - Follow-Up'!AZ424="more driving",3,""))))</f>
        <v/>
      </c>
      <c r="BA424" s="178"/>
      <c r="BB424" s="178"/>
      <c r="BC424" s="178"/>
      <c r="BD424" s="178"/>
      <c r="BE424" s="178"/>
      <c r="BF424" s="178" t="str">
        <f>IF('DATA - Follow-Up'!BF424="decreased",1,IF('DATA - Follow-Up'!BF424="not changed",2,IF('DATA - Follow-Up'!BF424="increased",3, "")))</f>
        <v/>
      </c>
      <c r="BG424" s="178"/>
      <c r="BH424" s="178"/>
      <c r="BI424" s="178"/>
      <c r="BJ424" s="178"/>
      <c r="BK424" s="178"/>
      <c r="BL424" s="178"/>
      <c r="BM424" s="178"/>
      <c r="BN424" s="178"/>
      <c r="BO424" s="178"/>
      <c r="BP424" s="178"/>
      <c r="BQ424" s="312" t="str">
        <f>IF('DATA - Follow-Up'!BQ424="Yes",1,IF('DATA - Follow-Up'!BQ424="No",2, ""))</f>
        <v/>
      </c>
      <c r="BR424" s="273"/>
      <c r="BS424" s="180"/>
      <c r="BT424" s="180"/>
    </row>
    <row r="425" spans="1:72" s="132" customFormat="1" ht="15" x14ac:dyDescent="0.3">
      <c r="A425" s="148"/>
      <c r="B425" s="149"/>
      <c r="C425" s="236" t="str">
        <f t="shared" si="6"/>
        <v/>
      </c>
      <c r="D425" s="178" t="str">
        <f>IF('DATA - Follow-Up'!D425="","",'DATA - Follow-Up'!D425)</f>
        <v/>
      </c>
      <c r="E425" s="178" t="str">
        <f>IF('DATA - Follow-Up'!E425="","",'DATA - Follow-Up'!E425)</f>
        <v/>
      </c>
      <c r="F425" s="178" t="str">
        <f>IF('DATA - Follow-Up'!F425="","",'DATA - Follow-Up'!F425)</f>
        <v/>
      </c>
      <c r="G425" s="178" t="str">
        <f>IF('DATA - Follow-Up'!G425="Yes",1,IF('DATA - Follow-Up'!G425="No",2,IF('DATA - Follow-Up'!G425="Not Sure",3, "")))</f>
        <v/>
      </c>
      <c r="H425" s="178" t="str">
        <f>IF('DATA - Follow-Up'!H425="","",INDEX(Codes,MATCH('DATA - Follow-Up'!H425,Modes,0)))</f>
        <v/>
      </c>
      <c r="I425" s="275"/>
      <c r="J425" s="178" t="str">
        <f>IF('DATA - Follow-Up'!J425="","",INDEX(Codes,MATCH('DATA - Follow-Up'!J425,Modes,0)))</f>
        <v/>
      </c>
      <c r="K425" s="178"/>
      <c r="L425" s="178" t="str">
        <f>IF('DATA - Follow-Up'!L425=0,"",IF('DATA - Follow-Up'!L425="","",'DATA - Follow-Up'!L425))</f>
        <v/>
      </c>
      <c r="M425" s="178" t="str">
        <f>IF('DATA - Follow-Up'!M425="Yes",1,IF('DATA - Follow-Up'!M425="No",2, ""))</f>
        <v/>
      </c>
      <c r="N425" s="178" t="str">
        <f>IF('DATA - Follow-Up'!N425="Yes",1,IF('DATA - Follow-Up'!N425="No",2,""))</f>
        <v/>
      </c>
      <c r="O425" s="178" t="str">
        <f>IF('DATA - Follow-Up'!O425="Relaxed",1,IF('DATA - Follow-Up'!O425="Rushed",2,IF('DATA - Follow-Up'!O425="Happy",3,IF('DATA - Follow-Up'!O425="Frustrated",4,IF('DATA - Follow-Up'!O425="Other (please specify)",5,IF('DATA - Follow-Up'!O425="Other",5,""))))))</f>
        <v/>
      </c>
      <c r="P425" s="178"/>
      <c r="Q425" s="178" t="str">
        <f>IF('DATA - Follow-Up'!Q425="","",'DATA - Follow-Up'!Q425)</f>
        <v/>
      </c>
      <c r="R425" s="178" t="str">
        <f>IF('DATA - Follow-Up'!R425="Boy",1,IF('DATA - Follow-Up'!R425="Girl",2, ""))</f>
        <v/>
      </c>
      <c r="S425" s="178" t="str">
        <f>IF('DATA - Follow-Up'!Q425="","", 'DATA - Follow-Up'!S425)</f>
        <v/>
      </c>
      <c r="T425" s="178" t="str">
        <f>IF('DATA - Follow-Up'!T425="Less than 0.5km",1,IF('DATA - Follow-Up'!T425="0.51 to 1.59km",2,IF('DATA - Follow-Up'!T425="1.6 to 3km",3,IF('DATA - Follow-Up'!T425="Over 3km",4,""))))</f>
        <v/>
      </c>
      <c r="U425" s="178" t="str">
        <f>IF('DATA - Follow-Up'!U425="STRONGLY AGREE",1,IF('DATA - Follow-Up'!U425="AGREE",2,IF('DATA - Follow-Up'!U425="DISAGREE",3,IF('DATA - Follow-Up'!U425="STRONGLY DISAGREE",4,""))))</f>
        <v/>
      </c>
      <c r="V425" s="178" t="str">
        <f>IF('DATA - Follow-Up'!V425="Yes",1,IF('DATA - Follow-Up'!V425="No",2,""))</f>
        <v/>
      </c>
      <c r="W425" s="178"/>
      <c r="X425" s="178"/>
      <c r="Y425" s="178"/>
      <c r="Z425" s="178"/>
      <c r="AA425" s="178"/>
      <c r="AB425" s="178"/>
      <c r="AC425" s="178"/>
      <c r="AD425" s="178"/>
      <c r="AE425" s="178"/>
      <c r="AF425" s="178"/>
      <c r="AG425" s="178"/>
      <c r="AH425" s="178"/>
      <c r="AI425" s="178"/>
      <c r="AJ425" s="178"/>
      <c r="AK425" s="178"/>
      <c r="AL425" s="178"/>
      <c r="AM425" s="178"/>
      <c r="AN425" s="178"/>
      <c r="AO425" s="178"/>
      <c r="AP425" s="178"/>
      <c r="AQ425" s="178"/>
      <c r="AR425" s="178" t="str">
        <f>IF('DATA - Follow-Up'!AR425="Relaxed",1,IF('DATA - Follow-Up'!AR425="Rushed",2,IF('DATA - Follow-Up'!AR425="Happy",3,IF('DATA - Follow-Up'!AR425="Tired",4,""))))</f>
        <v/>
      </c>
      <c r="AS425" s="178" t="str">
        <f>IF('DATA - Follow-Up'!AS425="Relaxed",1,IF('DATA - Follow-Up'!AS425="Rushed",2,IF('DATA - Follow-Up'!AS425="Happy",3,IF('DATA - Follow-Up'!AS425="Tired",4,""))))</f>
        <v/>
      </c>
      <c r="AT425" s="178" t="str">
        <f>IF('DATA - Follow-Up'!AT425="less driving",1,IF('DATA - Follow-Up'!AT425="less driving (e.g. more carpooling, walking, cycling, taking public transit, etc.)",1,IF('DATA - Follow-Up'!AT425="not changed",2,IF('DATA - Follow-Up'!AT425="no changed",2,IF('DATA - Follow-Up'!AT425="more driving",3, "")))))</f>
        <v/>
      </c>
      <c r="AU425" s="275"/>
      <c r="AV425" s="275"/>
      <c r="AW425" s="275"/>
      <c r="AX425" s="275"/>
      <c r="AY425" s="275"/>
      <c r="AZ425" s="178" t="str">
        <f>IF('DATA - Follow-Up'!AZ425="less driving",1,IF('DATA - Follow-Up'!AZ425="less driving (e.g. more carpooling, walking, cycling, taking public transit, etc.)",1,IF('DATA - Follow-Up'!AZ425="not changed",2,IF('DATA - Follow-Up'!AZ425="more driving",3,""))))</f>
        <v/>
      </c>
      <c r="BA425" s="178"/>
      <c r="BB425" s="178"/>
      <c r="BC425" s="178"/>
      <c r="BD425" s="178"/>
      <c r="BE425" s="178"/>
      <c r="BF425" s="178" t="str">
        <f>IF('DATA - Follow-Up'!BF425="decreased",1,IF('DATA - Follow-Up'!BF425="not changed",2,IF('DATA - Follow-Up'!BF425="increased",3, "")))</f>
        <v/>
      </c>
      <c r="BG425" s="178"/>
      <c r="BH425" s="178"/>
      <c r="BI425" s="178"/>
      <c r="BJ425" s="178"/>
      <c r="BK425" s="178"/>
      <c r="BL425" s="178"/>
      <c r="BM425" s="178"/>
      <c r="BN425" s="178"/>
      <c r="BO425" s="178"/>
      <c r="BP425" s="178"/>
      <c r="BQ425" s="312" t="str">
        <f>IF('DATA - Follow-Up'!BQ425="Yes",1,IF('DATA - Follow-Up'!BQ425="No",2, ""))</f>
        <v/>
      </c>
      <c r="BR425" s="273"/>
      <c r="BS425" s="180"/>
      <c r="BT425" s="180"/>
    </row>
    <row r="426" spans="1:72" s="132" customFormat="1" ht="15" x14ac:dyDescent="0.3">
      <c r="A426" s="148"/>
      <c r="B426" s="149"/>
      <c r="C426" s="236" t="str">
        <f t="shared" si="6"/>
        <v/>
      </c>
      <c r="D426" s="178" t="str">
        <f>IF('DATA - Follow-Up'!D426="","",'DATA - Follow-Up'!D426)</f>
        <v/>
      </c>
      <c r="E426" s="178" t="str">
        <f>IF('DATA - Follow-Up'!E426="","",'DATA - Follow-Up'!E426)</f>
        <v/>
      </c>
      <c r="F426" s="178" t="str">
        <f>IF('DATA - Follow-Up'!F426="","",'DATA - Follow-Up'!F426)</f>
        <v/>
      </c>
      <c r="G426" s="178" t="str">
        <f>IF('DATA - Follow-Up'!G426="Yes",1,IF('DATA - Follow-Up'!G426="No",2,IF('DATA - Follow-Up'!G426="Not Sure",3, "")))</f>
        <v/>
      </c>
      <c r="H426" s="178" t="str">
        <f>IF('DATA - Follow-Up'!H426="","",INDEX(Codes,MATCH('DATA - Follow-Up'!H426,Modes,0)))</f>
        <v/>
      </c>
      <c r="I426" s="275"/>
      <c r="J426" s="178" t="str">
        <f>IF('DATA - Follow-Up'!J426="","",INDEX(Codes,MATCH('DATA - Follow-Up'!J426,Modes,0)))</f>
        <v/>
      </c>
      <c r="K426" s="178"/>
      <c r="L426" s="178" t="str">
        <f>IF('DATA - Follow-Up'!L426=0,"",IF('DATA - Follow-Up'!L426="","",'DATA - Follow-Up'!L426))</f>
        <v/>
      </c>
      <c r="M426" s="178" t="str">
        <f>IF('DATA - Follow-Up'!M426="Yes",1,IF('DATA - Follow-Up'!M426="No",2, ""))</f>
        <v/>
      </c>
      <c r="N426" s="178" t="str">
        <f>IF('DATA - Follow-Up'!N426="Yes",1,IF('DATA - Follow-Up'!N426="No",2,""))</f>
        <v/>
      </c>
      <c r="O426" s="178" t="str">
        <f>IF('DATA - Follow-Up'!O426="Relaxed",1,IF('DATA - Follow-Up'!O426="Rushed",2,IF('DATA - Follow-Up'!O426="Happy",3,IF('DATA - Follow-Up'!O426="Frustrated",4,IF('DATA - Follow-Up'!O426="Other (please specify)",5,IF('DATA - Follow-Up'!O426="Other",5,""))))))</f>
        <v/>
      </c>
      <c r="P426" s="178"/>
      <c r="Q426" s="178" t="str">
        <f>IF('DATA - Follow-Up'!Q426="","",'DATA - Follow-Up'!Q426)</f>
        <v/>
      </c>
      <c r="R426" s="178" t="str">
        <f>IF('DATA - Follow-Up'!R426="Boy",1,IF('DATA - Follow-Up'!R426="Girl",2, ""))</f>
        <v/>
      </c>
      <c r="S426" s="178" t="str">
        <f>IF('DATA - Follow-Up'!Q426="","", 'DATA - Follow-Up'!S426)</f>
        <v/>
      </c>
      <c r="T426" s="178" t="str">
        <f>IF('DATA - Follow-Up'!T426="Less than 0.5km",1,IF('DATA - Follow-Up'!T426="0.51 to 1.59km",2,IF('DATA - Follow-Up'!T426="1.6 to 3km",3,IF('DATA - Follow-Up'!T426="Over 3km",4,""))))</f>
        <v/>
      </c>
      <c r="U426" s="178" t="str">
        <f>IF('DATA - Follow-Up'!U426="STRONGLY AGREE",1,IF('DATA - Follow-Up'!U426="AGREE",2,IF('DATA - Follow-Up'!U426="DISAGREE",3,IF('DATA - Follow-Up'!U426="STRONGLY DISAGREE",4,""))))</f>
        <v/>
      </c>
      <c r="V426" s="178" t="str">
        <f>IF('DATA - Follow-Up'!V426="Yes",1,IF('DATA - Follow-Up'!V426="No",2,""))</f>
        <v/>
      </c>
      <c r="W426" s="178"/>
      <c r="X426" s="178"/>
      <c r="Y426" s="178"/>
      <c r="Z426" s="178"/>
      <c r="AA426" s="178"/>
      <c r="AB426" s="178"/>
      <c r="AC426" s="178"/>
      <c r="AD426" s="178"/>
      <c r="AE426" s="178"/>
      <c r="AF426" s="178"/>
      <c r="AG426" s="178"/>
      <c r="AH426" s="178"/>
      <c r="AI426" s="178"/>
      <c r="AJ426" s="178"/>
      <c r="AK426" s="178"/>
      <c r="AL426" s="178"/>
      <c r="AM426" s="178"/>
      <c r="AN426" s="178"/>
      <c r="AO426" s="178"/>
      <c r="AP426" s="178"/>
      <c r="AQ426" s="178"/>
      <c r="AR426" s="178" t="str">
        <f>IF('DATA - Follow-Up'!AR426="Relaxed",1,IF('DATA - Follow-Up'!AR426="Rushed",2,IF('DATA - Follow-Up'!AR426="Happy",3,IF('DATA - Follow-Up'!AR426="Tired",4,""))))</f>
        <v/>
      </c>
      <c r="AS426" s="178" t="str">
        <f>IF('DATA - Follow-Up'!AS426="Relaxed",1,IF('DATA - Follow-Up'!AS426="Rushed",2,IF('DATA - Follow-Up'!AS426="Happy",3,IF('DATA - Follow-Up'!AS426="Tired",4,""))))</f>
        <v/>
      </c>
      <c r="AT426" s="178" t="str">
        <f>IF('DATA - Follow-Up'!AT426="less driving",1,IF('DATA - Follow-Up'!AT426="less driving (e.g. more carpooling, walking, cycling, taking public transit, etc.)",1,IF('DATA - Follow-Up'!AT426="not changed",2,IF('DATA - Follow-Up'!AT426="no changed",2,IF('DATA - Follow-Up'!AT426="more driving",3, "")))))</f>
        <v/>
      </c>
      <c r="AU426" s="275"/>
      <c r="AV426" s="275"/>
      <c r="AW426" s="275"/>
      <c r="AX426" s="275"/>
      <c r="AY426" s="275"/>
      <c r="AZ426" s="178" t="str">
        <f>IF('DATA - Follow-Up'!AZ426="less driving",1,IF('DATA - Follow-Up'!AZ426="less driving (e.g. more carpooling, walking, cycling, taking public transit, etc.)",1,IF('DATA - Follow-Up'!AZ426="not changed",2,IF('DATA - Follow-Up'!AZ426="more driving",3,""))))</f>
        <v/>
      </c>
      <c r="BA426" s="178"/>
      <c r="BB426" s="178"/>
      <c r="BC426" s="178"/>
      <c r="BD426" s="178"/>
      <c r="BE426" s="178"/>
      <c r="BF426" s="178" t="str">
        <f>IF('DATA - Follow-Up'!BF426="decreased",1,IF('DATA - Follow-Up'!BF426="not changed",2,IF('DATA - Follow-Up'!BF426="increased",3, "")))</f>
        <v/>
      </c>
      <c r="BG426" s="178"/>
      <c r="BH426" s="178"/>
      <c r="BI426" s="178"/>
      <c r="BJ426" s="178"/>
      <c r="BK426" s="178"/>
      <c r="BL426" s="178"/>
      <c r="BM426" s="178"/>
      <c r="BN426" s="178"/>
      <c r="BO426" s="178"/>
      <c r="BP426" s="178"/>
      <c r="BQ426" s="312" t="str">
        <f>IF('DATA - Follow-Up'!BQ426="Yes",1,IF('DATA - Follow-Up'!BQ426="No",2, ""))</f>
        <v/>
      </c>
      <c r="BR426" s="273"/>
      <c r="BS426" s="180"/>
      <c r="BT426" s="180"/>
    </row>
    <row r="427" spans="1:72" s="132" customFormat="1" ht="15" x14ac:dyDescent="0.3">
      <c r="A427" s="148"/>
      <c r="B427" s="149"/>
      <c r="C427" s="236" t="str">
        <f t="shared" si="6"/>
        <v/>
      </c>
      <c r="D427" s="178" t="str">
        <f>IF('DATA - Follow-Up'!D427="","",'DATA - Follow-Up'!D427)</f>
        <v/>
      </c>
      <c r="E427" s="178" t="str">
        <f>IF('DATA - Follow-Up'!E427="","",'DATA - Follow-Up'!E427)</f>
        <v/>
      </c>
      <c r="F427" s="178" t="str">
        <f>IF('DATA - Follow-Up'!F427="","",'DATA - Follow-Up'!F427)</f>
        <v/>
      </c>
      <c r="G427" s="178" t="str">
        <f>IF('DATA - Follow-Up'!G427="Yes",1,IF('DATA - Follow-Up'!G427="No",2,IF('DATA - Follow-Up'!G427="Not Sure",3, "")))</f>
        <v/>
      </c>
      <c r="H427" s="178" t="str">
        <f>IF('DATA - Follow-Up'!H427="","",INDEX(Codes,MATCH('DATA - Follow-Up'!H427,Modes,0)))</f>
        <v/>
      </c>
      <c r="I427" s="275"/>
      <c r="J427" s="178" t="str">
        <f>IF('DATA - Follow-Up'!J427="","",INDEX(Codes,MATCH('DATA - Follow-Up'!J427,Modes,0)))</f>
        <v/>
      </c>
      <c r="K427" s="178"/>
      <c r="L427" s="178" t="str">
        <f>IF('DATA - Follow-Up'!L427=0,"",IF('DATA - Follow-Up'!L427="","",'DATA - Follow-Up'!L427))</f>
        <v/>
      </c>
      <c r="M427" s="178" t="str">
        <f>IF('DATA - Follow-Up'!M427="Yes",1,IF('DATA - Follow-Up'!M427="No",2, ""))</f>
        <v/>
      </c>
      <c r="N427" s="178" t="str">
        <f>IF('DATA - Follow-Up'!N427="Yes",1,IF('DATA - Follow-Up'!N427="No",2,""))</f>
        <v/>
      </c>
      <c r="O427" s="178" t="str">
        <f>IF('DATA - Follow-Up'!O427="Relaxed",1,IF('DATA - Follow-Up'!O427="Rushed",2,IF('DATA - Follow-Up'!O427="Happy",3,IF('DATA - Follow-Up'!O427="Frustrated",4,IF('DATA - Follow-Up'!O427="Other (please specify)",5,IF('DATA - Follow-Up'!O427="Other",5,""))))))</f>
        <v/>
      </c>
      <c r="P427" s="178"/>
      <c r="Q427" s="178" t="str">
        <f>IF('DATA - Follow-Up'!Q427="","",'DATA - Follow-Up'!Q427)</f>
        <v/>
      </c>
      <c r="R427" s="178" t="str">
        <f>IF('DATA - Follow-Up'!R427="Boy",1,IF('DATA - Follow-Up'!R427="Girl",2, ""))</f>
        <v/>
      </c>
      <c r="S427" s="178" t="str">
        <f>IF('DATA - Follow-Up'!Q427="","", 'DATA - Follow-Up'!S427)</f>
        <v/>
      </c>
      <c r="T427" s="178" t="str">
        <f>IF('DATA - Follow-Up'!T427="Less than 0.5km",1,IF('DATA - Follow-Up'!T427="0.51 to 1.59km",2,IF('DATA - Follow-Up'!T427="1.6 to 3km",3,IF('DATA - Follow-Up'!T427="Over 3km",4,""))))</f>
        <v/>
      </c>
      <c r="U427" s="178" t="str">
        <f>IF('DATA - Follow-Up'!U427="STRONGLY AGREE",1,IF('DATA - Follow-Up'!U427="AGREE",2,IF('DATA - Follow-Up'!U427="DISAGREE",3,IF('DATA - Follow-Up'!U427="STRONGLY DISAGREE",4,""))))</f>
        <v/>
      </c>
      <c r="V427" s="178" t="str">
        <f>IF('DATA - Follow-Up'!V427="Yes",1,IF('DATA - Follow-Up'!V427="No",2,""))</f>
        <v/>
      </c>
      <c r="W427" s="178"/>
      <c r="X427" s="178"/>
      <c r="Y427" s="178"/>
      <c r="Z427" s="178"/>
      <c r="AA427" s="178"/>
      <c r="AB427" s="178"/>
      <c r="AC427" s="178"/>
      <c r="AD427" s="178"/>
      <c r="AE427" s="178"/>
      <c r="AF427" s="178"/>
      <c r="AG427" s="178"/>
      <c r="AH427" s="178"/>
      <c r="AI427" s="178"/>
      <c r="AJ427" s="178"/>
      <c r="AK427" s="178"/>
      <c r="AL427" s="178"/>
      <c r="AM427" s="178"/>
      <c r="AN427" s="178"/>
      <c r="AO427" s="178"/>
      <c r="AP427" s="178"/>
      <c r="AQ427" s="178"/>
      <c r="AR427" s="178" t="str">
        <f>IF('DATA - Follow-Up'!AR427="Relaxed",1,IF('DATA - Follow-Up'!AR427="Rushed",2,IF('DATA - Follow-Up'!AR427="Happy",3,IF('DATA - Follow-Up'!AR427="Tired",4,""))))</f>
        <v/>
      </c>
      <c r="AS427" s="178" t="str">
        <f>IF('DATA - Follow-Up'!AS427="Relaxed",1,IF('DATA - Follow-Up'!AS427="Rushed",2,IF('DATA - Follow-Up'!AS427="Happy",3,IF('DATA - Follow-Up'!AS427="Tired",4,""))))</f>
        <v/>
      </c>
      <c r="AT427" s="178" t="str">
        <f>IF('DATA - Follow-Up'!AT427="less driving",1,IF('DATA - Follow-Up'!AT427="less driving (e.g. more carpooling, walking, cycling, taking public transit, etc.)",1,IF('DATA - Follow-Up'!AT427="not changed",2,IF('DATA - Follow-Up'!AT427="no changed",2,IF('DATA - Follow-Up'!AT427="more driving",3, "")))))</f>
        <v/>
      </c>
      <c r="AU427" s="275"/>
      <c r="AV427" s="275"/>
      <c r="AW427" s="275"/>
      <c r="AX427" s="275"/>
      <c r="AY427" s="275"/>
      <c r="AZ427" s="178" t="str">
        <f>IF('DATA - Follow-Up'!AZ427="less driving",1,IF('DATA - Follow-Up'!AZ427="less driving (e.g. more carpooling, walking, cycling, taking public transit, etc.)",1,IF('DATA - Follow-Up'!AZ427="not changed",2,IF('DATA - Follow-Up'!AZ427="more driving",3,""))))</f>
        <v/>
      </c>
      <c r="BA427" s="178"/>
      <c r="BB427" s="178"/>
      <c r="BC427" s="178"/>
      <c r="BD427" s="178"/>
      <c r="BE427" s="178"/>
      <c r="BF427" s="178" t="str">
        <f>IF('DATA - Follow-Up'!BF427="decreased",1,IF('DATA - Follow-Up'!BF427="not changed",2,IF('DATA - Follow-Up'!BF427="increased",3, "")))</f>
        <v/>
      </c>
      <c r="BG427" s="178"/>
      <c r="BH427" s="178"/>
      <c r="BI427" s="178"/>
      <c r="BJ427" s="178"/>
      <c r="BK427" s="178"/>
      <c r="BL427" s="178"/>
      <c r="BM427" s="178"/>
      <c r="BN427" s="178"/>
      <c r="BO427" s="178"/>
      <c r="BP427" s="178"/>
      <c r="BQ427" s="312" t="str">
        <f>IF('DATA - Follow-Up'!BQ427="Yes",1,IF('DATA - Follow-Up'!BQ427="No",2, ""))</f>
        <v/>
      </c>
      <c r="BR427" s="273"/>
      <c r="BS427" s="180"/>
      <c r="BT427" s="180"/>
    </row>
    <row r="428" spans="1:72" s="132" customFormat="1" ht="15" x14ac:dyDescent="0.3">
      <c r="A428" s="148"/>
      <c r="B428" s="149"/>
      <c r="C428" s="236" t="str">
        <f t="shared" si="6"/>
        <v/>
      </c>
      <c r="D428" s="178" t="str">
        <f>IF('DATA - Follow-Up'!D428="","",'DATA - Follow-Up'!D428)</f>
        <v/>
      </c>
      <c r="E428" s="178" t="str">
        <f>IF('DATA - Follow-Up'!E428="","",'DATA - Follow-Up'!E428)</f>
        <v/>
      </c>
      <c r="F428" s="178" t="str">
        <f>IF('DATA - Follow-Up'!F428="","",'DATA - Follow-Up'!F428)</f>
        <v/>
      </c>
      <c r="G428" s="178" t="str">
        <f>IF('DATA - Follow-Up'!G428="Yes",1,IF('DATA - Follow-Up'!G428="No",2,IF('DATA - Follow-Up'!G428="Not Sure",3, "")))</f>
        <v/>
      </c>
      <c r="H428" s="178" t="str">
        <f>IF('DATA - Follow-Up'!H428="","",INDEX(Codes,MATCH('DATA - Follow-Up'!H428,Modes,0)))</f>
        <v/>
      </c>
      <c r="I428" s="275"/>
      <c r="J428" s="178" t="str">
        <f>IF('DATA - Follow-Up'!J428="","",INDEX(Codes,MATCH('DATA - Follow-Up'!J428,Modes,0)))</f>
        <v/>
      </c>
      <c r="K428" s="178"/>
      <c r="L428" s="178" t="str">
        <f>IF('DATA - Follow-Up'!L428=0,"",IF('DATA - Follow-Up'!L428="","",'DATA - Follow-Up'!L428))</f>
        <v/>
      </c>
      <c r="M428" s="178" t="str">
        <f>IF('DATA - Follow-Up'!M428="Yes",1,IF('DATA - Follow-Up'!M428="No",2, ""))</f>
        <v/>
      </c>
      <c r="N428" s="178" t="str">
        <f>IF('DATA - Follow-Up'!N428="Yes",1,IF('DATA - Follow-Up'!N428="No",2,""))</f>
        <v/>
      </c>
      <c r="O428" s="178" t="str">
        <f>IF('DATA - Follow-Up'!O428="Relaxed",1,IF('DATA - Follow-Up'!O428="Rushed",2,IF('DATA - Follow-Up'!O428="Happy",3,IF('DATA - Follow-Up'!O428="Frustrated",4,IF('DATA - Follow-Up'!O428="Other (please specify)",5,IF('DATA - Follow-Up'!O428="Other",5,""))))))</f>
        <v/>
      </c>
      <c r="P428" s="178"/>
      <c r="Q428" s="178" t="str">
        <f>IF('DATA - Follow-Up'!Q428="","",'DATA - Follow-Up'!Q428)</f>
        <v/>
      </c>
      <c r="R428" s="178" t="str">
        <f>IF('DATA - Follow-Up'!R428="Boy",1,IF('DATA - Follow-Up'!R428="Girl",2, ""))</f>
        <v/>
      </c>
      <c r="S428" s="178" t="str">
        <f>IF('DATA - Follow-Up'!Q428="","", 'DATA - Follow-Up'!S428)</f>
        <v/>
      </c>
      <c r="T428" s="178" t="str">
        <f>IF('DATA - Follow-Up'!T428="Less than 0.5km",1,IF('DATA - Follow-Up'!T428="0.51 to 1.59km",2,IF('DATA - Follow-Up'!T428="1.6 to 3km",3,IF('DATA - Follow-Up'!T428="Over 3km",4,""))))</f>
        <v/>
      </c>
      <c r="U428" s="178" t="str">
        <f>IF('DATA - Follow-Up'!U428="STRONGLY AGREE",1,IF('DATA - Follow-Up'!U428="AGREE",2,IF('DATA - Follow-Up'!U428="DISAGREE",3,IF('DATA - Follow-Up'!U428="STRONGLY DISAGREE",4,""))))</f>
        <v/>
      </c>
      <c r="V428" s="178" t="str">
        <f>IF('DATA - Follow-Up'!V428="Yes",1,IF('DATA - Follow-Up'!V428="No",2,""))</f>
        <v/>
      </c>
      <c r="W428" s="178"/>
      <c r="X428" s="178"/>
      <c r="Y428" s="178"/>
      <c r="Z428" s="178"/>
      <c r="AA428" s="178"/>
      <c r="AB428" s="178"/>
      <c r="AC428" s="178"/>
      <c r="AD428" s="178"/>
      <c r="AE428" s="178"/>
      <c r="AF428" s="178"/>
      <c r="AG428" s="178"/>
      <c r="AH428" s="178"/>
      <c r="AI428" s="178"/>
      <c r="AJ428" s="178"/>
      <c r="AK428" s="178"/>
      <c r="AL428" s="178"/>
      <c r="AM428" s="178"/>
      <c r="AN428" s="178"/>
      <c r="AO428" s="178"/>
      <c r="AP428" s="178"/>
      <c r="AQ428" s="178"/>
      <c r="AR428" s="178" t="str">
        <f>IF('DATA - Follow-Up'!AR428="Relaxed",1,IF('DATA - Follow-Up'!AR428="Rushed",2,IF('DATA - Follow-Up'!AR428="Happy",3,IF('DATA - Follow-Up'!AR428="Tired",4,""))))</f>
        <v/>
      </c>
      <c r="AS428" s="178" t="str">
        <f>IF('DATA - Follow-Up'!AS428="Relaxed",1,IF('DATA - Follow-Up'!AS428="Rushed",2,IF('DATA - Follow-Up'!AS428="Happy",3,IF('DATA - Follow-Up'!AS428="Tired",4,""))))</f>
        <v/>
      </c>
      <c r="AT428" s="178" t="str">
        <f>IF('DATA - Follow-Up'!AT428="less driving",1,IF('DATA - Follow-Up'!AT428="less driving (e.g. more carpooling, walking, cycling, taking public transit, etc.)",1,IF('DATA - Follow-Up'!AT428="not changed",2,IF('DATA - Follow-Up'!AT428="no changed",2,IF('DATA - Follow-Up'!AT428="more driving",3, "")))))</f>
        <v/>
      </c>
      <c r="AU428" s="275"/>
      <c r="AV428" s="275"/>
      <c r="AW428" s="275"/>
      <c r="AX428" s="275"/>
      <c r="AY428" s="275"/>
      <c r="AZ428" s="178" t="str">
        <f>IF('DATA - Follow-Up'!AZ428="less driving",1,IF('DATA - Follow-Up'!AZ428="less driving (e.g. more carpooling, walking, cycling, taking public transit, etc.)",1,IF('DATA - Follow-Up'!AZ428="not changed",2,IF('DATA - Follow-Up'!AZ428="more driving",3,""))))</f>
        <v/>
      </c>
      <c r="BA428" s="178"/>
      <c r="BB428" s="178"/>
      <c r="BC428" s="178"/>
      <c r="BD428" s="178"/>
      <c r="BE428" s="178"/>
      <c r="BF428" s="178" t="str">
        <f>IF('DATA - Follow-Up'!BF428="decreased",1,IF('DATA - Follow-Up'!BF428="not changed",2,IF('DATA - Follow-Up'!BF428="increased",3, "")))</f>
        <v/>
      </c>
      <c r="BG428" s="178"/>
      <c r="BH428" s="178"/>
      <c r="BI428" s="178"/>
      <c r="BJ428" s="178"/>
      <c r="BK428" s="178"/>
      <c r="BL428" s="178"/>
      <c r="BM428" s="178"/>
      <c r="BN428" s="178"/>
      <c r="BO428" s="178"/>
      <c r="BP428" s="178"/>
      <c r="BQ428" s="312" t="str">
        <f>IF('DATA - Follow-Up'!BQ428="Yes",1,IF('DATA - Follow-Up'!BQ428="No",2, ""))</f>
        <v/>
      </c>
      <c r="BR428" s="273"/>
      <c r="BS428" s="180"/>
      <c r="BT428" s="180"/>
    </row>
    <row r="429" spans="1:72" s="132" customFormat="1" ht="15" x14ac:dyDescent="0.3">
      <c r="A429" s="148"/>
      <c r="B429" s="149"/>
      <c r="C429" s="236" t="str">
        <f t="shared" si="6"/>
        <v/>
      </c>
      <c r="D429" s="178" t="str">
        <f>IF('DATA - Follow-Up'!D429="","",'DATA - Follow-Up'!D429)</f>
        <v/>
      </c>
      <c r="E429" s="178" t="str">
        <f>IF('DATA - Follow-Up'!E429="","",'DATA - Follow-Up'!E429)</f>
        <v/>
      </c>
      <c r="F429" s="178" t="str">
        <f>IF('DATA - Follow-Up'!F429="","",'DATA - Follow-Up'!F429)</f>
        <v/>
      </c>
      <c r="G429" s="178" t="str">
        <f>IF('DATA - Follow-Up'!G429="Yes",1,IF('DATA - Follow-Up'!G429="No",2,IF('DATA - Follow-Up'!G429="Not Sure",3, "")))</f>
        <v/>
      </c>
      <c r="H429" s="178" t="str">
        <f>IF('DATA - Follow-Up'!H429="","",INDEX(Codes,MATCH('DATA - Follow-Up'!H429,Modes,0)))</f>
        <v/>
      </c>
      <c r="I429" s="275"/>
      <c r="J429" s="178" t="str">
        <f>IF('DATA - Follow-Up'!J429="","",INDEX(Codes,MATCH('DATA - Follow-Up'!J429,Modes,0)))</f>
        <v/>
      </c>
      <c r="K429" s="178"/>
      <c r="L429" s="178" t="str">
        <f>IF('DATA - Follow-Up'!L429=0,"",IF('DATA - Follow-Up'!L429="","",'DATA - Follow-Up'!L429))</f>
        <v/>
      </c>
      <c r="M429" s="178" t="str">
        <f>IF('DATA - Follow-Up'!M429="Yes",1,IF('DATA - Follow-Up'!M429="No",2, ""))</f>
        <v/>
      </c>
      <c r="N429" s="178" t="str">
        <f>IF('DATA - Follow-Up'!N429="Yes",1,IF('DATA - Follow-Up'!N429="No",2,""))</f>
        <v/>
      </c>
      <c r="O429" s="178" t="str">
        <f>IF('DATA - Follow-Up'!O429="Relaxed",1,IF('DATA - Follow-Up'!O429="Rushed",2,IF('DATA - Follow-Up'!O429="Happy",3,IF('DATA - Follow-Up'!O429="Frustrated",4,IF('DATA - Follow-Up'!O429="Other (please specify)",5,IF('DATA - Follow-Up'!O429="Other",5,""))))))</f>
        <v/>
      </c>
      <c r="P429" s="178"/>
      <c r="Q429" s="178" t="str">
        <f>IF('DATA - Follow-Up'!Q429="","",'DATA - Follow-Up'!Q429)</f>
        <v/>
      </c>
      <c r="R429" s="178" t="str">
        <f>IF('DATA - Follow-Up'!R429="Boy",1,IF('DATA - Follow-Up'!R429="Girl",2, ""))</f>
        <v/>
      </c>
      <c r="S429" s="178" t="str">
        <f>IF('DATA - Follow-Up'!Q429="","", 'DATA - Follow-Up'!S429)</f>
        <v/>
      </c>
      <c r="T429" s="178" t="str">
        <f>IF('DATA - Follow-Up'!T429="Less than 0.5km",1,IF('DATA - Follow-Up'!T429="0.51 to 1.59km",2,IF('DATA - Follow-Up'!T429="1.6 to 3km",3,IF('DATA - Follow-Up'!T429="Over 3km",4,""))))</f>
        <v/>
      </c>
      <c r="U429" s="178" t="str">
        <f>IF('DATA - Follow-Up'!U429="STRONGLY AGREE",1,IF('DATA - Follow-Up'!U429="AGREE",2,IF('DATA - Follow-Up'!U429="DISAGREE",3,IF('DATA - Follow-Up'!U429="STRONGLY DISAGREE",4,""))))</f>
        <v/>
      </c>
      <c r="V429" s="178" t="str">
        <f>IF('DATA - Follow-Up'!V429="Yes",1,IF('DATA - Follow-Up'!V429="No",2,""))</f>
        <v/>
      </c>
      <c r="W429" s="178"/>
      <c r="X429" s="178"/>
      <c r="Y429" s="178"/>
      <c r="Z429" s="178"/>
      <c r="AA429" s="178"/>
      <c r="AB429" s="178"/>
      <c r="AC429" s="178"/>
      <c r="AD429" s="178"/>
      <c r="AE429" s="178"/>
      <c r="AF429" s="178"/>
      <c r="AG429" s="178"/>
      <c r="AH429" s="178"/>
      <c r="AI429" s="178"/>
      <c r="AJ429" s="178"/>
      <c r="AK429" s="178"/>
      <c r="AL429" s="178"/>
      <c r="AM429" s="178"/>
      <c r="AN429" s="178"/>
      <c r="AO429" s="178"/>
      <c r="AP429" s="178"/>
      <c r="AQ429" s="178"/>
      <c r="AR429" s="178" t="str">
        <f>IF('DATA - Follow-Up'!AR429="Relaxed",1,IF('DATA - Follow-Up'!AR429="Rushed",2,IF('DATA - Follow-Up'!AR429="Happy",3,IF('DATA - Follow-Up'!AR429="Tired",4,""))))</f>
        <v/>
      </c>
      <c r="AS429" s="178" t="str">
        <f>IF('DATA - Follow-Up'!AS429="Relaxed",1,IF('DATA - Follow-Up'!AS429="Rushed",2,IF('DATA - Follow-Up'!AS429="Happy",3,IF('DATA - Follow-Up'!AS429="Tired",4,""))))</f>
        <v/>
      </c>
      <c r="AT429" s="178" t="str">
        <f>IF('DATA - Follow-Up'!AT429="less driving",1,IF('DATA - Follow-Up'!AT429="less driving (e.g. more carpooling, walking, cycling, taking public transit, etc.)",1,IF('DATA - Follow-Up'!AT429="not changed",2,IF('DATA - Follow-Up'!AT429="no changed",2,IF('DATA - Follow-Up'!AT429="more driving",3, "")))))</f>
        <v/>
      </c>
      <c r="AU429" s="275"/>
      <c r="AV429" s="275"/>
      <c r="AW429" s="275"/>
      <c r="AX429" s="275"/>
      <c r="AY429" s="275"/>
      <c r="AZ429" s="178" t="str">
        <f>IF('DATA - Follow-Up'!AZ429="less driving",1,IF('DATA - Follow-Up'!AZ429="less driving (e.g. more carpooling, walking, cycling, taking public transit, etc.)",1,IF('DATA - Follow-Up'!AZ429="not changed",2,IF('DATA - Follow-Up'!AZ429="more driving",3,""))))</f>
        <v/>
      </c>
      <c r="BA429" s="178"/>
      <c r="BB429" s="178"/>
      <c r="BC429" s="178"/>
      <c r="BD429" s="178"/>
      <c r="BE429" s="178"/>
      <c r="BF429" s="178" t="str">
        <f>IF('DATA - Follow-Up'!BF429="decreased",1,IF('DATA - Follow-Up'!BF429="not changed",2,IF('DATA - Follow-Up'!BF429="increased",3, "")))</f>
        <v/>
      </c>
      <c r="BG429" s="178"/>
      <c r="BH429" s="178"/>
      <c r="BI429" s="178"/>
      <c r="BJ429" s="178"/>
      <c r="BK429" s="178"/>
      <c r="BL429" s="178"/>
      <c r="BM429" s="178"/>
      <c r="BN429" s="178"/>
      <c r="BO429" s="178"/>
      <c r="BP429" s="178"/>
      <c r="BQ429" s="312" t="str">
        <f>IF('DATA - Follow-Up'!BQ429="Yes",1,IF('DATA - Follow-Up'!BQ429="No",2, ""))</f>
        <v/>
      </c>
      <c r="BR429" s="273"/>
      <c r="BS429" s="180"/>
      <c r="BT429" s="180"/>
    </row>
    <row r="430" spans="1:72" s="132" customFormat="1" ht="15" x14ac:dyDescent="0.3">
      <c r="A430" s="148"/>
      <c r="B430" s="149"/>
      <c r="C430" s="236" t="str">
        <f t="shared" si="6"/>
        <v/>
      </c>
      <c r="D430" s="178" t="str">
        <f>IF('DATA - Follow-Up'!D430="","",'DATA - Follow-Up'!D430)</f>
        <v/>
      </c>
      <c r="E430" s="178" t="str">
        <f>IF('DATA - Follow-Up'!E430="","",'DATA - Follow-Up'!E430)</f>
        <v/>
      </c>
      <c r="F430" s="178" t="str">
        <f>IF('DATA - Follow-Up'!F430="","",'DATA - Follow-Up'!F430)</f>
        <v/>
      </c>
      <c r="G430" s="178" t="str">
        <f>IF('DATA - Follow-Up'!G430="Yes",1,IF('DATA - Follow-Up'!G430="No",2,IF('DATA - Follow-Up'!G430="Not Sure",3, "")))</f>
        <v/>
      </c>
      <c r="H430" s="178" t="str">
        <f>IF('DATA - Follow-Up'!H430="","",INDEX(Codes,MATCH('DATA - Follow-Up'!H430,Modes,0)))</f>
        <v/>
      </c>
      <c r="I430" s="275"/>
      <c r="J430" s="178" t="str">
        <f>IF('DATA - Follow-Up'!J430="","",INDEX(Codes,MATCH('DATA - Follow-Up'!J430,Modes,0)))</f>
        <v/>
      </c>
      <c r="K430" s="178"/>
      <c r="L430" s="178" t="str">
        <f>IF('DATA - Follow-Up'!L430=0,"",IF('DATA - Follow-Up'!L430="","",'DATA - Follow-Up'!L430))</f>
        <v/>
      </c>
      <c r="M430" s="178" t="str">
        <f>IF('DATA - Follow-Up'!M430="Yes",1,IF('DATA - Follow-Up'!M430="No",2, ""))</f>
        <v/>
      </c>
      <c r="N430" s="178" t="str">
        <f>IF('DATA - Follow-Up'!N430="Yes",1,IF('DATA - Follow-Up'!N430="No",2,""))</f>
        <v/>
      </c>
      <c r="O430" s="178" t="str">
        <f>IF('DATA - Follow-Up'!O430="Relaxed",1,IF('DATA - Follow-Up'!O430="Rushed",2,IF('DATA - Follow-Up'!O430="Happy",3,IF('DATA - Follow-Up'!O430="Frustrated",4,IF('DATA - Follow-Up'!O430="Other (please specify)",5,IF('DATA - Follow-Up'!O430="Other",5,""))))))</f>
        <v/>
      </c>
      <c r="P430" s="178"/>
      <c r="Q430" s="178" t="str">
        <f>IF('DATA - Follow-Up'!Q430="","",'DATA - Follow-Up'!Q430)</f>
        <v/>
      </c>
      <c r="R430" s="178" t="str">
        <f>IF('DATA - Follow-Up'!R430="Boy",1,IF('DATA - Follow-Up'!R430="Girl",2, ""))</f>
        <v/>
      </c>
      <c r="S430" s="178" t="str">
        <f>IF('DATA - Follow-Up'!Q430="","", 'DATA - Follow-Up'!S430)</f>
        <v/>
      </c>
      <c r="T430" s="178" t="str">
        <f>IF('DATA - Follow-Up'!T430="Less than 0.5km",1,IF('DATA - Follow-Up'!T430="0.51 to 1.59km",2,IF('DATA - Follow-Up'!T430="1.6 to 3km",3,IF('DATA - Follow-Up'!T430="Over 3km",4,""))))</f>
        <v/>
      </c>
      <c r="U430" s="178" t="str">
        <f>IF('DATA - Follow-Up'!U430="STRONGLY AGREE",1,IF('DATA - Follow-Up'!U430="AGREE",2,IF('DATA - Follow-Up'!U430="DISAGREE",3,IF('DATA - Follow-Up'!U430="STRONGLY DISAGREE",4,""))))</f>
        <v/>
      </c>
      <c r="V430" s="178" t="str">
        <f>IF('DATA - Follow-Up'!V430="Yes",1,IF('DATA - Follow-Up'!V430="No",2,""))</f>
        <v/>
      </c>
      <c r="W430" s="178"/>
      <c r="X430" s="178"/>
      <c r="Y430" s="178"/>
      <c r="Z430" s="178"/>
      <c r="AA430" s="178"/>
      <c r="AB430" s="178"/>
      <c r="AC430" s="178"/>
      <c r="AD430" s="178"/>
      <c r="AE430" s="178"/>
      <c r="AF430" s="178"/>
      <c r="AG430" s="178"/>
      <c r="AH430" s="178"/>
      <c r="AI430" s="178"/>
      <c r="AJ430" s="178"/>
      <c r="AK430" s="178"/>
      <c r="AL430" s="178"/>
      <c r="AM430" s="178"/>
      <c r="AN430" s="178"/>
      <c r="AO430" s="178"/>
      <c r="AP430" s="178"/>
      <c r="AQ430" s="178"/>
      <c r="AR430" s="178" t="str">
        <f>IF('DATA - Follow-Up'!AR430="Relaxed",1,IF('DATA - Follow-Up'!AR430="Rushed",2,IF('DATA - Follow-Up'!AR430="Happy",3,IF('DATA - Follow-Up'!AR430="Tired",4,""))))</f>
        <v/>
      </c>
      <c r="AS430" s="178" t="str">
        <f>IF('DATA - Follow-Up'!AS430="Relaxed",1,IF('DATA - Follow-Up'!AS430="Rushed",2,IF('DATA - Follow-Up'!AS430="Happy",3,IF('DATA - Follow-Up'!AS430="Tired",4,""))))</f>
        <v/>
      </c>
      <c r="AT430" s="178" t="str">
        <f>IF('DATA - Follow-Up'!AT430="less driving",1,IF('DATA - Follow-Up'!AT430="less driving (e.g. more carpooling, walking, cycling, taking public transit, etc.)",1,IF('DATA - Follow-Up'!AT430="not changed",2,IF('DATA - Follow-Up'!AT430="no changed",2,IF('DATA - Follow-Up'!AT430="more driving",3, "")))))</f>
        <v/>
      </c>
      <c r="AU430" s="275"/>
      <c r="AV430" s="275"/>
      <c r="AW430" s="275"/>
      <c r="AX430" s="275"/>
      <c r="AY430" s="275"/>
      <c r="AZ430" s="178" t="str">
        <f>IF('DATA - Follow-Up'!AZ430="less driving",1,IF('DATA - Follow-Up'!AZ430="less driving (e.g. more carpooling, walking, cycling, taking public transit, etc.)",1,IF('DATA - Follow-Up'!AZ430="not changed",2,IF('DATA - Follow-Up'!AZ430="more driving",3,""))))</f>
        <v/>
      </c>
      <c r="BA430" s="178"/>
      <c r="BB430" s="178"/>
      <c r="BC430" s="178"/>
      <c r="BD430" s="178"/>
      <c r="BE430" s="178"/>
      <c r="BF430" s="178" t="str">
        <f>IF('DATA - Follow-Up'!BF430="decreased",1,IF('DATA - Follow-Up'!BF430="not changed",2,IF('DATA - Follow-Up'!BF430="increased",3, "")))</f>
        <v/>
      </c>
      <c r="BG430" s="178"/>
      <c r="BH430" s="178"/>
      <c r="BI430" s="178"/>
      <c r="BJ430" s="178"/>
      <c r="BK430" s="178"/>
      <c r="BL430" s="178"/>
      <c r="BM430" s="178"/>
      <c r="BN430" s="178"/>
      <c r="BO430" s="178"/>
      <c r="BP430" s="178"/>
      <c r="BQ430" s="312" t="str">
        <f>IF('DATA - Follow-Up'!BQ430="Yes",1,IF('DATA - Follow-Up'!BQ430="No",2, ""))</f>
        <v/>
      </c>
      <c r="BR430" s="273"/>
      <c r="BS430" s="180"/>
      <c r="BT430" s="180"/>
    </row>
    <row r="431" spans="1:72" s="132" customFormat="1" ht="15" x14ac:dyDescent="0.3">
      <c r="A431" s="148"/>
      <c r="B431" s="149"/>
      <c r="C431" s="236" t="str">
        <f t="shared" si="6"/>
        <v/>
      </c>
      <c r="D431" s="178" t="str">
        <f>IF('DATA - Follow-Up'!D431="","",'DATA - Follow-Up'!D431)</f>
        <v/>
      </c>
      <c r="E431" s="178" t="str">
        <f>IF('DATA - Follow-Up'!E431="","",'DATA - Follow-Up'!E431)</f>
        <v/>
      </c>
      <c r="F431" s="178" t="str">
        <f>IF('DATA - Follow-Up'!F431="","",'DATA - Follow-Up'!F431)</f>
        <v/>
      </c>
      <c r="G431" s="178" t="str">
        <f>IF('DATA - Follow-Up'!G431="Yes",1,IF('DATA - Follow-Up'!G431="No",2,IF('DATA - Follow-Up'!G431="Not Sure",3, "")))</f>
        <v/>
      </c>
      <c r="H431" s="178" t="str">
        <f>IF('DATA - Follow-Up'!H431="","",INDEX(Codes,MATCH('DATA - Follow-Up'!H431,Modes,0)))</f>
        <v/>
      </c>
      <c r="I431" s="275"/>
      <c r="J431" s="178" t="str">
        <f>IF('DATA - Follow-Up'!J431="","",INDEX(Codes,MATCH('DATA - Follow-Up'!J431,Modes,0)))</f>
        <v/>
      </c>
      <c r="K431" s="178"/>
      <c r="L431" s="178" t="str">
        <f>IF('DATA - Follow-Up'!L431=0,"",IF('DATA - Follow-Up'!L431="","",'DATA - Follow-Up'!L431))</f>
        <v/>
      </c>
      <c r="M431" s="178" t="str">
        <f>IF('DATA - Follow-Up'!M431="Yes",1,IF('DATA - Follow-Up'!M431="No",2, ""))</f>
        <v/>
      </c>
      <c r="N431" s="178" t="str">
        <f>IF('DATA - Follow-Up'!N431="Yes",1,IF('DATA - Follow-Up'!N431="No",2,""))</f>
        <v/>
      </c>
      <c r="O431" s="178" t="str">
        <f>IF('DATA - Follow-Up'!O431="Relaxed",1,IF('DATA - Follow-Up'!O431="Rushed",2,IF('DATA - Follow-Up'!O431="Happy",3,IF('DATA - Follow-Up'!O431="Frustrated",4,IF('DATA - Follow-Up'!O431="Other (please specify)",5,IF('DATA - Follow-Up'!O431="Other",5,""))))))</f>
        <v/>
      </c>
      <c r="P431" s="178"/>
      <c r="Q431" s="178" t="str">
        <f>IF('DATA - Follow-Up'!Q431="","",'DATA - Follow-Up'!Q431)</f>
        <v/>
      </c>
      <c r="R431" s="178" t="str">
        <f>IF('DATA - Follow-Up'!R431="Boy",1,IF('DATA - Follow-Up'!R431="Girl",2, ""))</f>
        <v/>
      </c>
      <c r="S431" s="178" t="str">
        <f>IF('DATA - Follow-Up'!Q431="","", 'DATA - Follow-Up'!S431)</f>
        <v/>
      </c>
      <c r="T431" s="178" t="str">
        <f>IF('DATA - Follow-Up'!T431="Less than 0.5km",1,IF('DATA - Follow-Up'!T431="0.51 to 1.59km",2,IF('DATA - Follow-Up'!T431="1.6 to 3km",3,IF('DATA - Follow-Up'!T431="Over 3km",4,""))))</f>
        <v/>
      </c>
      <c r="U431" s="178" t="str">
        <f>IF('DATA - Follow-Up'!U431="STRONGLY AGREE",1,IF('DATA - Follow-Up'!U431="AGREE",2,IF('DATA - Follow-Up'!U431="DISAGREE",3,IF('DATA - Follow-Up'!U431="STRONGLY DISAGREE",4,""))))</f>
        <v/>
      </c>
      <c r="V431" s="178" t="str">
        <f>IF('DATA - Follow-Up'!V431="Yes",1,IF('DATA - Follow-Up'!V431="No",2,""))</f>
        <v/>
      </c>
      <c r="W431" s="178"/>
      <c r="X431" s="178"/>
      <c r="Y431" s="178"/>
      <c r="Z431" s="178"/>
      <c r="AA431" s="178"/>
      <c r="AB431" s="178"/>
      <c r="AC431" s="178"/>
      <c r="AD431" s="178"/>
      <c r="AE431" s="178"/>
      <c r="AF431" s="178"/>
      <c r="AG431" s="178"/>
      <c r="AH431" s="178"/>
      <c r="AI431" s="178"/>
      <c r="AJ431" s="178"/>
      <c r="AK431" s="178"/>
      <c r="AL431" s="178"/>
      <c r="AM431" s="178"/>
      <c r="AN431" s="178"/>
      <c r="AO431" s="178"/>
      <c r="AP431" s="178"/>
      <c r="AQ431" s="178"/>
      <c r="AR431" s="178" t="str">
        <f>IF('DATA - Follow-Up'!AR431="Relaxed",1,IF('DATA - Follow-Up'!AR431="Rushed",2,IF('DATA - Follow-Up'!AR431="Happy",3,IF('DATA - Follow-Up'!AR431="Tired",4,""))))</f>
        <v/>
      </c>
      <c r="AS431" s="178" t="str">
        <f>IF('DATA - Follow-Up'!AS431="Relaxed",1,IF('DATA - Follow-Up'!AS431="Rushed",2,IF('DATA - Follow-Up'!AS431="Happy",3,IF('DATA - Follow-Up'!AS431="Tired",4,""))))</f>
        <v/>
      </c>
      <c r="AT431" s="178" t="str">
        <f>IF('DATA - Follow-Up'!AT431="less driving",1,IF('DATA - Follow-Up'!AT431="less driving (e.g. more carpooling, walking, cycling, taking public transit, etc.)",1,IF('DATA - Follow-Up'!AT431="not changed",2,IF('DATA - Follow-Up'!AT431="no changed",2,IF('DATA - Follow-Up'!AT431="more driving",3, "")))))</f>
        <v/>
      </c>
      <c r="AU431" s="275"/>
      <c r="AV431" s="275"/>
      <c r="AW431" s="275"/>
      <c r="AX431" s="275"/>
      <c r="AY431" s="275"/>
      <c r="AZ431" s="178" t="str">
        <f>IF('DATA - Follow-Up'!AZ431="less driving",1,IF('DATA - Follow-Up'!AZ431="less driving (e.g. more carpooling, walking, cycling, taking public transit, etc.)",1,IF('DATA - Follow-Up'!AZ431="not changed",2,IF('DATA - Follow-Up'!AZ431="more driving",3,""))))</f>
        <v/>
      </c>
      <c r="BA431" s="178"/>
      <c r="BB431" s="178"/>
      <c r="BC431" s="178"/>
      <c r="BD431" s="178"/>
      <c r="BE431" s="178"/>
      <c r="BF431" s="178" t="str">
        <f>IF('DATA - Follow-Up'!BF431="decreased",1,IF('DATA - Follow-Up'!BF431="not changed",2,IF('DATA - Follow-Up'!BF431="increased",3, "")))</f>
        <v/>
      </c>
      <c r="BG431" s="178"/>
      <c r="BH431" s="178"/>
      <c r="BI431" s="178"/>
      <c r="BJ431" s="178"/>
      <c r="BK431" s="178"/>
      <c r="BL431" s="178"/>
      <c r="BM431" s="178"/>
      <c r="BN431" s="178"/>
      <c r="BO431" s="178"/>
      <c r="BP431" s="178"/>
      <c r="BQ431" s="312" t="str">
        <f>IF('DATA - Follow-Up'!BQ431="Yes",1,IF('DATA - Follow-Up'!BQ431="No",2, ""))</f>
        <v/>
      </c>
      <c r="BR431" s="273"/>
      <c r="BS431" s="180"/>
      <c r="BT431" s="180"/>
    </row>
    <row r="432" spans="1:72" s="132" customFormat="1" ht="15" x14ac:dyDescent="0.3">
      <c r="A432" s="148"/>
      <c r="B432" s="149"/>
      <c r="C432" s="236" t="str">
        <f t="shared" si="6"/>
        <v/>
      </c>
      <c r="D432" s="178" t="str">
        <f>IF('DATA - Follow-Up'!D432="","",'DATA - Follow-Up'!D432)</f>
        <v/>
      </c>
      <c r="E432" s="178" t="str">
        <f>IF('DATA - Follow-Up'!E432="","",'DATA - Follow-Up'!E432)</f>
        <v/>
      </c>
      <c r="F432" s="178" t="str">
        <f>IF('DATA - Follow-Up'!F432="","",'DATA - Follow-Up'!F432)</f>
        <v/>
      </c>
      <c r="G432" s="178" t="str">
        <f>IF('DATA - Follow-Up'!G432="Yes",1,IF('DATA - Follow-Up'!G432="No",2,IF('DATA - Follow-Up'!G432="Not Sure",3, "")))</f>
        <v/>
      </c>
      <c r="H432" s="178" t="str">
        <f>IF('DATA - Follow-Up'!H432="","",INDEX(Codes,MATCH('DATA - Follow-Up'!H432,Modes,0)))</f>
        <v/>
      </c>
      <c r="I432" s="275"/>
      <c r="J432" s="178" t="str">
        <f>IF('DATA - Follow-Up'!J432="","",INDEX(Codes,MATCH('DATA - Follow-Up'!J432,Modes,0)))</f>
        <v/>
      </c>
      <c r="K432" s="178"/>
      <c r="L432" s="178" t="str">
        <f>IF('DATA - Follow-Up'!L432=0,"",IF('DATA - Follow-Up'!L432="","",'DATA - Follow-Up'!L432))</f>
        <v/>
      </c>
      <c r="M432" s="178" t="str">
        <f>IF('DATA - Follow-Up'!M432="Yes",1,IF('DATA - Follow-Up'!M432="No",2, ""))</f>
        <v/>
      </c>
      <c r="N432" s="178" t="str">
        <f>IF('DATA - Follow-Up'!N432="Yes",1,IF('DATA - Follow-Up'!N432="No",2,""))</f>
        <v/>
      </c>
      <c r="O432" s="178" t="str">
        <f>IF('DATA - Follow-Up'!O432="Relaxed",1,IF('DATA - Follow-Up'!O432="Rushed",2,IF('DATA - Follow-Up'!O432="Happy",3,IF('DATA - Follow-Up'!O432="Frustrated",4,IF('DATA - Follow-Up'!O432="Other (please specify)",5,IF('DATA - Follow-Up'!O432="Other",5,""))))))</f>
        <v/>
      </c>
      <c r="P432" s="178"/>
      <c r="Q432" s="178" t="str">
        <f>IF('DATA - Follow-Up'!Q432="","",'DATA - Follow-Up'!Q432)</f>
        <v/>
      </c>
      <c r="R432" s="178" t="str">
        <f>IF('DATA - Follow-Up'!R432="Boy",1,IF('DATA - Follow-Up'!R432="Girl",2, ""))</f>
        <v/>
      </c>
      <c r="S432" s="178" t="str">
        <f>IF('DATA - Follow-Up'!Q432="","", 'DATA - Follow-Up'!S432)</f>
        <v/>
      </c>
      <c r="T432" s="178" t="str">
        <f>IF('DATA - Follow-Up'!T432="Less than 0.5km",1,IF('DATA - Follow-Up'!T432="0.51 to 1.59km",2,IF('DATA - Follow-Up'!T432="1.6 to 3km",3,IF('DATA - Follow-Up'!T432="Over 3km",4,""))))</f>
        <v/>
      </c>
      <c r="U432" s="178" t="str">
        <f>IF('DATA - Follow-Up'!U432="STRONGLY AGREE",1,IF('DATA - Follow-Up'!U432="AGREE",2,IF('DATA - Follow-Up'!U432="DISAGREE",3,IF('DATA - Follow-Up'!U432="STRONGLY DISAGREE",4,""))))</f>
        <v/>
      </c>
      <c r="V432" s="178" t="str">
        <f>IF('DATA - Follow-Up'!V432="Yes",1,IF('DATA - Follow-Up'!V432="No",2,""))</f>
        <v/>
      </c>
      <c r="W432" s="178"/>
      <c r="X432" s="178"/>
      <c r="Y432" s="178"/>
      <c r="Z432" s="178"/>
      <c r="AA432" s="178"/>
      <c r="AB432" s="178"/>
      <c r="AC432" s="178"/>
      <c r="AD432" s="178"/>
      <c r="AE432" s="178"/>
      <c r="AF432" s="178"/>
      <c r="AG432" s="178"/>
      <c r="AH432" s="178"/>
      <c r="AI432" s="178"/>
      <c r="AJ432" s="178"/>
      <c r="AK432" s="178"/>
      <c r="AL432" s="178"/>
      <c r="AM432" s="178"/>
      <c r="AN432" s="178"/>
      <c r="AO432" s="178"/>
      <c r="AP432" s="178"/>
      <c r="AQ432" s="178"/>
      <c r="AR432" s="178" t="str">
        <f>IF('DATA - Follow-Up'!AR432="Relaxed",1,IF('DATA - Follow-Up'!AR432="Rushed",2,IF('DATA - Follow-Up'!AR432="Happy",3,IF('DATA - Follow-Up'!AR432="Tired",4,""))))</f>
        <v/>
      </c>
      <c r="AS432" s="178" t="str">
        <f>IF('DATA - Follow-Up'!AS432="Relaxed",1,IF('DATA - Follow-Up'!AS432="Rushed",2,IF('DATA - Follow-Up'!AS432="Happy",3,IF('DATA - Follow-Up'!AS432="Tired",4,""))))</f>
        <v/>
      </c>
      <c r="AT432" s="178" t="str">
        <f>IF('DATA - Follow-Up'!AT432="less driving",1,IF('DATA - Follow-Up'!AT432="less driving (e.g. more carpooling, walking, cycling, taking public transit, etc.)",1,IF('DATA - Follow-Up'!AT432="not changed",2,IF('DATA - Follow-Up'!AT432="no changed",2,IF('DATA - Follow-Up'!AT432="more driving",3, "")))))</f>
        <v/>
      </c>
      <c r="AU432" s="275"/>
      <c r="AV432" s="275"/>
      <c r="AW432" s="275"/>
      <c r="AX432" s="275"/>
      <c r="AY432" s="275"/>
      <c r="AZ432" s="178" t="str">
        <f>IF('DATA - Follow-Up'!AZ432="less driving",1,IF('DATA - Follow-Up'!AZ432="less driving (e.g. more carpooling, walking, cycling, taking public transit, etc.)",1,IF('DATA - Follow-Up'!AZ432="not changed",2,IF('DATA - Follow-Up'!AZ432="more driving",3,""))))</f>
        <v/>
      </c>
      <c r="BA432" s="178"/>
      <c r="BB432" s="178"/>
      <c r="BC432" s="178"/>
      <c r="BD432" s="178"/>
      <c r="BE432" s="178"/>
      <c r="BF432" s="178" t="str">
        <f>IF('DATA - Follow-Up'!BF432="decreased",1,IF('DATA - Follow-Up'!BF432="not changed",2,IF('DATA - Follow-Up'!BF432="increased",3, "")))</f>
        <v/>
      </c>
      <c r="BG432" s="178"/>
      <c r="BH432" s="178"/>
      <c r="BI432" s="178"/>
      <c r="BJ432" s="178"/>
      <c r="BK432" s="178"/>
      <c r="BL432" s="178"/>
      <c r="BM432" s="178"/>
      <c r="BN432" s="178"/>
      <c r="BO432" s="178"/>
      <c r="BP432" s="178"/>
      <c r="BQ432" s="312" t="str">
        <f>IF('DATA - Follow-Up'!BQ432="Yes",1,IF('DATA - Follow-Up'!BQ432="No",2, ""))</f>
        <v/>
      </c>
      <c r="BR432" s="273"/>
      <c r="BS432" s="180"/>
      <c r="BT432" s="180"/>
    </row>
    <row r="433" spans="1:72" s="132" customFormat="1" ht="15" x14ac:dyDescent="0.3">
      <c r="A433" s="148"/>
      <c r="B433" s="149"/>
      <c r="C433" s="236" t="str">
        <f t="shared" si="6"/>
        <v/>
      </c>
      <c r="D433" s="178" t="str">
        <f>IF('DATA - Follow-Up'!D433="","",'DATA - Follow-Up'!D433)</f>
        <v/>
      </c>
      <c r="E433" s="178" t="str">
        <f>IF('DATA - Follow-Up'!E433="","",'DATA - Follow-Up'!E433)</f>
        <v/>
      </c>
      <c r="F433" s="178" t="str">
        <f>IF('DATA - Follow-Up'!F433="","",'DATA - Follow-Up'!F433)</f>
        <v/>
      </c>
      <c r="G433" s="178" t="str">
        <f>IF('DATA - Follow-Up'!G433="Yes",1,IF('DATA - Follow-Up'!G433="No",2,IF('DATA - Follow-Up'!G433="Not Sure",3, "")))</f>
        <v/>
      </c>
      <c r="H433" s="178" t="str">
        <f>IF('DATA - Follow-Up'!H433="","",INDEX(Codes,MATCH('DATA - Follow-Up'!H433,Modes,0)))</f>
        <v/>
      </c>
      <c r="I433" s="275"/>
      <c r="J433" s="178" t="str">
        <f>IF('DATA - Follow-Up'!J433="","",INDEX(Codes,MATCH('DATA - Follow-Up'!J433,Modes,0)))</f>
        <v/>
      </c>
      <c r="K433" s="178"/>
      <c r="L433" s="178" t="str">
        <f>IF('DATA - Follow-Up'!L433=0,"",IF('DATA - Follow-Up'!L433="","",'DATA - Follow-Up'!L433))</f>
        <v/>
      </c>
      <c r="M433" s="178" t="str">
        <f>IF('DATA - Follow-Up'!M433="Yes",1,IF('DATA - Follow-Up'!M433="No",2, ""))</f>
        <v/>
      </c>
      <c r="N433" s="178" t="str">
        <f>IF('DATA - Follow-Up'!N433="Yes",1,IF('DATA - Follow-Up'!N433="No",2,""))</f>
        <v/>
      </c>
      <c r="O433" s="178" t="str">
        <f>IF('DATA - Follow-Up'!O433="Relaxed",1,IF('DATA - Follow-Up'!O433="Rushed",2,IF('DATA - Follow-Up'!O433="Happy",3,IF('DATA - Follow-Up'!O433="Frustrated",4,IF('DATA - Follow-Up'!O433="Other (please specify)",5,IF('DATA - Follow-Up'!O433="Other",5,""))))))</f>
        <v/>
      </c>
      <c r="P433" s="178"/>
      <c r="Q433" s="178" t="str">
        <f>IF('DATA - Follow-Up'!Q433="","",'DATA - Follow-Up'!Q433)</f>
        <v/>
      </c>
      <c r="R433" s="178" t="str">
        <f>IF('DATA - Follow-Up'!R433="Boy",1,IF('DATA - Follow-Up'!R433="Girl",2, ""))</f>
        <v/>
      </c>
      <c r="S433" s="178" t="str">
        <f>IF('DATA - Follow-Up'!Q433="","", 'DATA - Follow-Up'!S433)</f>
        <v/>
      </c>
      <c r="T433" s="178" t="str">
        <f>IF('DATA - Follow-Up'!T433="Less than 0.5km",1,IF('DATA - Follow-Up'!T433="0.51 to 1.59km",2,IF('DATA - Follow-Up'!T433="1.6 to 3km",3,IF('DATA - Follow-Up'!T433="Over 3km",4,""))))</f>
        <v/>
      </c>
      <c r="U433" s="178" t="str">
        <f>IF('DATA - Follow-Up'!U433="STRONGLY AGREE",1,IF('DATA - Follow-Up'!U433="AGREE",2,IF('DATA - Follow-Up'!U433="DISAGREE",3,IF('DATA - Follow-Up'!U433="STRONGLY DISAGREE",4,""))))</f>
        <v/>
      </c>
      <c r="V433" s="178" t="str">
        <f>IF('DATA - Follow-Up'!V433="Yes",1,IF('DATA - Follow-Up'!V433="No",2,""))</f>
        <v/>
      </c>
      <c r="W433" s="178"/>
      <c r="X433" s="178"/>
      <c r="Y433" s="178"/>
      <c r="Z433" s="178"/>
      <c r="AA433" s="178"/>
      <c r="AB433" s="178"/>
      <c r="AC433" s="178"/>
      <c r="AD433" s="178"/>
      <c r="AE433" s="178"/>
      <c r="AF433" s="178"/>
      <c r="AG433" s="178"/>
      <c r="AH433" s="178"/>
      <c r="AI433" s="178"/>
      <c r="AJ433" s="178"/>
      <c r="AK433" s="178"/>
      <c r="AL433" s="178"/>
      <c r="AM433" s="178"/>
      <c r="AN433" s="178"/>
      <c r="AO433" s="178"/>
      <c r="AP433" s="178"/>
      <c r="AQ433" s="178"/>
      <c r="AR433" s="178" t="str">
        <f>IF('DATA - Follow-Up'!AR433="Relaxed",1,IF('DATA - Follow-Up'!AR433="Rushed",2,IF('DATA - Follow-Up'!AR433="Happy",3,IF('DATA - Follow-Up'!AR433="Tired",4,""))))</f>
        <v/>
      </c>
      <c r="AS433" s="178" t="str">
        <f>IF('DATA - Follow-Up'!AS433="Relaxed",1,IF('DATA - Follow-Up'!AS433="Rushed",2,IF('DATA - Follow-Up'!AS433="Happy",3,IF('DATA - Follow-Up'!AS433="Tired",4,""))))</f>
        <v/>
      </c>
      <c r="AT433" s="178" t="str">
        <f>IF('DATA - Follow-Up'!AT433="less driving",1,IF('DATA - Follow-Up'!AT433="less driving (e.g. more carpooling, walking, cycling, taking public transit, etc.)",1,IF('DATA - Follow-Up'!AT433="not changed",2,IF('DATA - Follow-Up'!AT433="no changed",2,IF('DATA - Follow-Up'!AT433="more driving",3, "")))))</f>
        <v/>
      </c>
      <c r="AU433" s="275"/>
      <c r="AV433" s="275"/>
      <c r="AW433" s="275"/>
      <c r="AX433" s="275"/>
      <c r="AY433" s="275"/>
      <c r="AZ433" s="178" t="str">
        <f>IF('DATA - Follow-Up'!AZ433="less driving",1,IF('DATA - Follow-Up'!AZ433="less driving (e.g. more carpooling, walking, cycling, taking public transit, etc.)",1,IF('DATA - Follow-Up'!AZ433="not changed",2,IF('DATA - Follow-Up'!AZ433="more driving",3,""))))</f>
        <v/>
      </c>
      <c r="BA433" s="178"/>
      <c r="BB433" s="178"/>
      <c r="BC433" s="178"/>
      <c r="BD433" s="178"/>
      <c r="BE433" s="178"/>
      <c r="BF433" s="178" t="str">
        <f>IF('DATA - Follow-Up'!BF433="decreased",1,IF('DATA - Follow-Up'!BF433="not changed",2,IF('DATA - Follow-Up'!BF433="increased",3, "")))</f>
        <v/>
      </c>
      <c r="BG433" s="178"/>
      <c r="BH433" s="178"/>
      <c r="BI433" s="178"/>
      <c r="BJ433" s="178"/>
      <c r="BK433" s="178"/>
      <c r="BL433" s="178"/>
      <c r="BM433" s="178"/>
      <c r="BN433" s="178"/>
      <c r="BO433" s="178"/>
      <c r="BP433" s="178"/>
      <c r="BQ433" s="312" t="str">
        <f>IF('DATA - Follow-Up'!BQ433="Yes",1,IF('DATA - Follow-Up'!BQ433="No",2, ""))</f>
        <v/>
      </c>
      <c r="BR433" s="273"/>
      <c r="BS433" s="180"/>
      <c r="BT433" s="180"/>
    </row>
    <row r="434" spans="1:72" s="132" customFormat="1" ht="15" x14ac:dyDescent="0.3">
      <c r="A434" s="148"/>
      <c r="B434" s="149"/>
      <c r="C434" s="236" t="str">
        <f t="shared" si="6"/>
        <v/>
      </c>
      <c r="D434" s="178" t="str">
        <f>IF('DATA - Follow-Up'!D434="","",'DATA - Follow-Up'!D434)</f>
        <v/>
      </c>
      <c r="E434" s="178" t="str">
        <f>IF('DATA - Follow-Up'!E434="","",'DATA - Follow-Up'!E434)</f>
        <v/>
      </c>
      <c r="F434" s="178" t="str">
        <f>IF('DATA - Follow-Up'!F434="","",'DATA - Follow-Up'!F434)</f>
        <v/>
      </c>
      <c r="G434" s="178" t="str">
        <f>IF('DATA - Follow-Up'!G434="Yes",1,IF('DATA - Follow-Up'!G434="No",2,IF('DATA - Follow-Up'!G434="Not Sure",3, "")))</f>
        <v/>
      </c>
      <c r="H434" s="178" t="str">
        <f>IF('DATA - Follow-Up'!H434="","",INDEX(Codes,MATCH('DATA - Follow-Up'!H434,Modes,0)))</f>
        <v/>
      </c>
      <c r="I434" s="275"/>
      <c r="J434" s="178" t="str">
        <f>IF('DATA - Follow-Up'!J434="","",INDEX(Codes,MATCH('DATA - Follow-Up'!J434,Modes,0)))</f>
        <v/>
      </c>
      <c r="K434" s="178"/>
      <c r="L434" s="178" t="str">
        <f>IF('DATA - Follow-Up'!L434=0,"",IF('DATA - Follow-Up'!L434="","",'DATA - Follow-Up'!L434))</f>
        <v/>
      </c>
      <c r="M434" s="178" t="str">
        <f>IF('DATA - Follow-Up'!M434="Yes",1,IF('DATA - Follow-Up'!M434="No",2, ""))</f>
        <v/>
      </c>
      <c r="N434" s="178" t="str">
        <f>IF('DATA - Follow-Up'!N434="Yes",1,IF('DATA - Follow-Up'!N434="No",2,""))</f>
        <v/>
      </c>
      <c r="O434" s="178" t="str">
        <f>IF('DATA - Follow-Up'!O434="Relaxed",1,IF('DATA - Follow-Up'!O434="Rushed",2,IF('DATA - Follow-Up'!O434="Happy",3,IF('DATA - Follow-Up'!O434="Frustrated",4,IF('DATA - Follow-Up'!O434="Other (please specify)",5,IF('DATA - Follow-Up'!O434="Other",5,""))))))</f>
        <v/>
      </c>
      <c r="P434" s="178"/>
      <c r="Q434" s="178" t="str">
        <f>IF('DATA - Follow-Up'!Q434="","",'DATA - Follow-Up'!Q434)</f>
        <v/>
      </c>
      <c r="R434" s="178" t="str">
        <f>IF('DATA - Follow-Up'!R434="Boy",1,IF('DATA - Follow-Up'!R434="Girl",2, ""))</f>
        <v/>
      </c>
      <c r="S434" s="178" t="str">
        <f>IF('DATA - Follow-Up'!Q434="","", 'DATA - Follow-Up'!S434)</f>
        <v/>
      </c>
      <c r="T434" s="178" t="str">
        <f>IF('DATA - Follow-Up'!T434="Less than 0.5km",1,IF('DATA - Follow-Up'!T434="0.51 to 1.59km",2,IF('DATA - Follow-Up'!T434="1.6 to 3km",3,IF('DATA - Follow-Up'!T434="Over 3km",4,""))))</f>
        <v/>
      </c>
      <c r="U434" s="178" t="str">
        <f>IF('DATA - Follow-Up'!U434="STRONGLY AGREE",1,IF('DATA - Follow-Up'!U434="AGREE",2,IF('DATA - Follow-Up'!U434="DISAGREE",3,IF('DATA - Follow-Up'!U434="STRONGLY DISAGREE",4,""))))</f>
        <v/>
      </c>
      <c r="V434" s="178" t="str">
        <f>IF('DATA - Follow-Up'!V434="Yes",1,IF('DATA - Follow-Up'!V434="No",2,""))</f>
        <v/>
      </c>
      <c r="W434" s="178"/>
      <c r="X434" s="178"/>
      <c r="Y434" s="178"/>
      <c r="Z434" s="178"/>
      <c r="AA434" s="178"/>
      <c r="AB434" s="178"/>
      <c r="AC434" s="178"/>
      <c r="AD434" s="178"/>
      <c r="AE434" s="178"/>
      <c r="AF434" s="178"/>
      <c r="AG434" s="178"/>
      <c r="AH434" s="178"/>
      <c r="AI434" s="178"/>
      <c r="AJ434" s="178"/>
      <c r="AK434" s="178"/>
      <c r="AL434" s="178"/>
      <c r="AM434" s="178"/>
      <c r="AN434" s="178"/>
      <c r="AO434" s="178"/>
      <c r="AP434" s="178"/>
      <c r="AQ434" s="178"/>
      <c r="AR434" s="178" t="str">
        <f>IF('DATA - Follow-Up'!AR434="Relaxed",1,IF('DATA - Follow-Up'!AR434="Rushed",2,IF('DATA - Follow-Up'!AR434="Happy",3,IF('DATA - Follow-Up'!AR434="Tired",4,""))))</f>
        <v/>
      </c>
      <c r="AS434" s="178" t="str">
        <f>IF('DATA - Follow-Up'!AS434="Relaxed",1,IF('DATA - Follow-Up'!AS434="Rushed",2,IF('DATA - Follow-Up'!AS434="Happy",3,IF('DATA - Follow-Up'!AS434="Tired",4,""))))</f>
        <v/>
      </c>
      <c r="AT434" s="178" t="str">
        <f>IF('DATA - Follow-Up'!AT434="less driving",1,IF('DATA - Follow-Up'!AT434="less driving (e.g. more carpooling, walking, cycling, taking public transit, etc.)",1,IF('DATA - Follow-Up'!AT434="not changed",2,IF('DATA - Follow-Up'!AT434="no changed",2,IF('DATA - Follow-Up'!AT434="more driving",3, "")))))</f>
        <v/>
      </c>
      <c r="AU434" s="275"/>
      <c r="AV434" s="275"/>
      <c r="AW434" s="275"/>
      <c r="AX434" s="275"/>
      <c r="AY434" s="275"/>
      <c r="AZ434" s="178" t="str">
        <f>IF('DATA - Follow-Up'!AZ434="less driving",1,IF('DATA - Follow-Up'!AZ434="less driving (e.g. more carpooling, walking, cycling, taking public transit, etc.)",1,IF('DATA - Follow-Up'!AZ434="not changed",2,IF('DATA - Follow-Up'!AZ434="more driving",3,""))))</f>
        <v/>
      </c>
      <c r="BA434" s="178"/>
      <c r="BB434" s="178"/>
      <c r="BC434" s="178"/>
      <c r="BD434" s="178"/>
      <c r="BE434" s="178"/>
      <c r="BF434" s="178" t="str">
        <f>IF('DATA - Follow-Up'!BF434="decreased",1,IF('DATA - Follow-Up'!BF434="not changed",2,IF('DATA - Follow-Up'!BF434="increased",3, "")))</f>
        <v/>
      </c>
      <c r="BG434" s="178"/>
      <c r="BH434" s="178"/>
      <c r="BI434" s="178"/>
      <c r="BJ434" s="178"/>
      <c r="BK434" s="178"/>
      <c r="BL434" s="178"/>
      <c r="BM434" s="178"/>
      <c r="BN434" s="178"/>
      <c r="BO434" s="178"/>
      <c r="BP434" s="178"/>
      <c r="BQ434" s="312" t="str">
        <f>IF('DATA - Follow-Up'!BQ434="Yes",1,IF('DATA - Follow-Up'!BQ434="No",2, ""))</f>
        <v/>
      </c>
      <c r="BR434" s="273"/>
      <c r="BS434" s="180"/>
      <c r="BT434" s="180"/>
    </row>
    <row r="435" spans="1:72" s="132" customFormat="1" ht="15" x14ac:dyDescent="0.3">
      <c r="A435" s="148"/>
      <c r="B435" s="149"/>
      <c r="C435" s="236" t="str">
        <f t="shared" si="6"/>
        <v/>
      </c>
      <c r="D435" s="178" t="str">
        <f>IF('DATA - Follow-Up'!D435="","",'DATA - Follow-Up'!D435)</f>
        <v/>
      </c>
      <c r="E435" s="178" t="str">
        <f>IF('DATA - Follow-Up'!E435="","",'DATA - Follow-Up'!E435)</f>
        <v/>
      </c>
      <c r="F435" s="178" t="str">
        <f>IF('DATA - Follow-Up'!F435="","",'DATA - Follow-Up'!F435)</f>
        <v/>
      </c>
      <c r="G435" s="178" t="str">
        <f>IF('DATA - Follow-Up'!G435="Yes",1,IF('DATA - Follow-Up'!G435="No",2,IF('DATA - Follow-Up'!G435="Not Sure",3, "")))</f>
        <v/>
      </c>
      <c r="H435" s="178" t="str">
        <f>IF('DATA - Follow-Up'!H435="","",INDEX(Codes,MATCH('DATA - Follow-Up'!H435,Modes,0)))</f>
        <v/>
      </c>
      <c r="I435" s="275"/>
      <c r="J435" s="178" t="str">
        <f>IF('DATA - Follow-Up'!J435="","",INDEX(Codes,MATCH('DATA - Follow-Up'!J435,Modes,0)))</f>
        <v/>
      </c>
      <c r="K435" s="178"/>
      <c r="L435" s="178" t="str">
        <f>IF('DATA - Follow-Up'!L435=0,"",IF('DATA - Follow-Up'!L435="","",'DATA - Follow-Up'!L435))</f>
        <v/>
      </c>
      <c r="M435" s="178" t="str">
        <f>IF('DATA - Follow-Up'!M435="Yes",1,IF('DATA - Follow-Up'!M435="No",2, ""))</f>
        <v/>
      </c>
      <c r="N435" s="178" t="str">
        <f>IF('DATA - Follow-Up'!N435="Yes",1,IF('DATA - Follow-Up'!N435="No",2,""))</f>
        <v/>
      </c>
      <c r="O435" s="178" t="str">
        <f>IF('DATA - Follow-Up'!O435="Relaxed",1,IF('DATA - Follow-Up'!O435="Rushed",2,IF('DATA - Follow-Up'!O435="Happy",3,IF('DATA - Follow-Up'!O435="Frustrated",4,IF('DATA - Follow-Up'!O435="Other (please specify)",5,IF('DATA - Follow-Up'!O435="Other",5,""))))))</f>
        <v/>
      </c>
      <c r="P435" s="178"/>
      <c r="Q435" s="178" t="str">
        <f>IF('DATA - Follow-Up'!Q435="","",'DATA - Follow-Up'!Q435)</f>
        <v/>
      </c>
      <c r="R435" s="178" t="str">
        <f>IF('DATA - Follow-Up'!R435="Boy",1,IF('DATA - Follow-Up'!R435="Girl",2, ""))</f>
        <v/>
      </c>
      <c r="S435" s="178" t="str">
        <f>IF('DATA - Follow-Up'!Q435="","", 'DATA - Follow-Up'!S435)</f>
        <v/>
      </c>
      <c r="T435" s="178" t="str">
        <f>IF('DATA - Follow-Up'!T435="Less than 0.5km",1,IF('DATA - Follow-Up'!T435="0.51 to 1.59km",2,IF('DATA - Follow-Up'!T435="1.6 to 3km",3,IF('DATA - Follow-Up'!T435="Over 3km",4,""))))</f>
        <v/>
      </c>
      <c r="U435" s="178" t="str">
        <f>IF('DATA - Follow-Up'!U435="STRONGLY AGREE",1,IF('DATA - Follow-Up'!U435="AGREE",2,IF('DATA - Follow-Up'!U435="DISAGREE",3,IF('DATA - Follow-Up'!U435="STRONGLY DISAGREE",4,""))))</f>
        <v/>
      </c>
      <c r="V435" s="178" t="str">
        <f>IF('DATA - Follow-Up'!V435="Yes",1,IF('DATA - Follow-Up'!V435="No",2,""))</f>
        <v/>
      </c>
      <c r="W435" s="178"/>
      <c r="X435" s="178"/>
      <c r="Y435" s="178"/>
      <c r="Z435" s="178"/>
      <c r="AA435" s="178"/>
      <c r="AB435" s="178"/>
      <c r="AC435" s="178"/>
      <c r="AD435" s="178"/>
      <c r="AE435" s="178"/>
      <c r="AF435" s="178"/>
      <c r="AG435" s="178"/>
      <c r="AH435" s="178"/>
      <c r="AI435" s="178"/>
      <c r="AJ435" s="178"/>
      <c r="AK435" s="178"/>
      <c r="AL435" s="178"/>
      <c r="AM435" s="178"/>
      <c r="AN435" s="178"/>
      <c r="AO435" s="178"/>
      <c r="AP435" s="178"/>
      <c r="AQ435" s="178"/>
      <c r="AR435" s="178" t="str">
        <f>IF('DATA - Follow-Up'!AR435="Relaxed",1,IF('DATA - Follow-Up'!AR435="Rushed",2,IF('DATA - Follow-Up'!AR435="Happy",3,IF('DATA - Follow-Up'!AR435="Tired",4,""))))</f>
        <v/>
      </c>
      <c r="AS435" s="178" t="str">
        <f>IF('DATA - Follow-Up'!AS435="Relaxed",1,IF('DATA - Follow-Up'!AS435="Rushed",2,IF('DATA - Follow-Up'!AS435="Happy",3,IF('DATA - Follow-Up'!AS435="Tired",4,""))))</f>
        <v/>
      </c>
      <c r="AT435" s="178" t="str">
        <f>IF('DATA - Follow-Up'!AT435="less driving",1,IF('DATA - Follow-Up'!AT435="less driving (e.g. more carpooling, walking, cycling, taking public transit, etc.)",1,IF('DATA - Follow-Up'!AT435="not changed",2,IF('DATA - Follow-Up'!AT435="no changed",2,IF('DATA - Follow-Up'!AT435="more driving",3, "")))))</f>
        <v/>
      </c>
      <c r="AU435" s="275"/>
      <c r="AV435" s="275"/>
      <c r="AW435" s="275"/>
      <c r="AX435" s="275"/>
      <c r="AY435" s="275"/>
      <c r="AZ435" s="178" t="str">
        <f>IF('DATA - Follow-Up'!AZ435="less driving",1,IF('DATA - Follow-Up'!AZ435="less driving (e.g. more carpooling, walking, cycling, taking public transit, etc.)",1,IF('DATA - Follow-Up'!AZ435="not changed",2,IF('DATA - Follow-Up'!AZ435="more driving",3,""))))</f>
        <v/>
      </c>
      <c r="BA435" s="178"/>
      <c r="BB435" s="178"/>
      <c r="BC435" s="178"/>
      <c r="BD435" s="178"/>
      <c r="BE435" s="178"/>
      <c r="BF435" s="178" t="str">
        <f>IF('DATA - Follow-Up'!BF435="decreased",1,IF('DATA - Follow-Up'!BF435="not changed",2,IF('DATA - Follow-Up'!BF435="increased",3, "")))</f>
        <v/>
      </c>
      <c r="BG435" s="178"/>
      <c r="BH435" s="178"/>
      <c r="BI435" s="178"/>
      <c r="BJ435" s="178"/>
      <c r="BK435" s="178"/>
      <c r="BL435" s="178"/>
      <c r="BM435" s="178"/>
      <c r="BN435" s="178"/>
      <c r="BO435" s="178"/>
      <c r="BP435" s="178"/>
      <c r="BQ435" s="312" t="str">
        <f>IF('DATA - Follow-Up'!BQ435="Yes",1,IF('DATA - Follow-Up'!BQ435="No",2, ""))</f>
        <v/>
      </c>
      <c r="BR435" s="273"/>
      <c r="BS435" s="180"/>
      <c r="BT435" s="180"/>
    </row>
    <row r="436" spans="1:72" s="132" customFormat="1" ht="15" x14ac:dyDescent="0.3">
      <c r="A436" s="148"/>
      <c r="B436" s="149"/>
      <c r="C436" s="236" t="str">
        <f t="shared" si="6"/>
        <v/>
      </c>
      <c r="D436" s="178" t="str">
        <f>IF('DATA - Follow-Up'!D436="","",'DATA - Follow-Up'!D436)</f>
        <v/>
      </c>
      <c r="E436" s="178" t="str">
        <f>IF('DATA - Follow-Up'!E436="","",'DATA - Follow-Up'!E436)</f>
        <v/>
      </c>
      <c r="F436" s="178" t="str">
        <f>IF('DATA - Follow-Up'!F436="","",'DATA - Follow-Up'!F436)</f>
        <v/>
      </c>
      <c r="G436" s="178" t="str">
        <f>IF('DATA - Follow-Up'!G436="Yes",1,IF('DATA - Follow-Up'!G436="No",2,IF('DATA - Follow-Up'!G436="Not Sure",3, "")))</f>
        <v/>
      </c>
      <c r="H436" s="178" t="str">
        <f>IF('DATA - Follow-Up'!H436="","",INDEX(Codes,MATCH('DATA - Follow-Up'!H436,Modes,0)))</f>
        <v/>
      </c>
      <c r="I436" s="275"/>
      <c r="J436" s="178" t="str">
        <f>IF('DATA - Follow-Up'!J436="","",INDEX(Codes,MATCH('DATA - Follow-Up'!J436,Modes,0)))</f>
        <v/>
      </c>
      <c r="K436" s="178"/>
      <c r="L436" s="178" t="str">
        <f>IF('DATA - Follow-Up'!L436=0,"",IF('DATA - Follow-Up'!L436="","",'DATA - Follow-Up'!L436))</f>
        <v/>
      </c>
      <c r="M436" s="178" t="str">
        <f>IF('DATA - Follow-Up'!M436="Yes",1,IF('DATA - Follow-Up'!M436="No",2, ""))</f>
        <v/>
      </c>
      <c r="N436" s="178" t="str">
        <f>IF('DATA - Follow-Up'!N436="Yes",1,IF('DATA - Follow-Up'!N436="No",2,""))</f>
        <v/>
      </c>
      <c r="O436" s="178" t="str">
        <f>IF('DATA - Follow-Up'!O436="Relaxed",1,IF('DATA - Follow-Up'!O436="Rushed",2,IF('DATA - Follow-Up'!O436="Happy",3,IF('DATA - Follow-Up'!O436="Frustrated",4,IF('DATA - Follow-Up'!O436="Other (please specify)",5,IF('DATA - Follow-Up'!O436="Other",5,""))))))</f>
        <v/>
      </c>
      <c r="P436" s="178"/>
      <c r="Q436" s="178" t="str">
        <f>IF('DATA - Follow-Up'!Q436="","",'DATA - Follow-Up'!Q436)</f>
        <v/>
      </c>
      <c r="R436" s="178" t="str">
        <f>IF('DATA - Follow-Up'!R436="Boy",1,IF('DATA - Follow-Up'!R436="Girl",2, ""))</f>
        <v/>
      </c>
      <c r="S436" s="178" t="str">
        <f>IF('DATA - Follow-Up'!Q436="","", 'DATA - Follow-Up'!S436)</f>
        <v/>
      </c>
      <c r="T436" s="178" t="str">
        <f>IF('DATA - Follow-Up'!T436="Less than 0.5km",1,IF('DATA - Follow-Up'!T436="0.51 to 1.59km",2,IF('DATA - Follow-Up'!T436="1.6 to 3km",3,IF('DATA - Follow-Up'!T436="Over 3km",4,""))))</f>
        <v/>
      </c>
      <c r="U436" s="178" t="str">
        <f>IF('DATA - Follow-Up'!U436="STRONGLY AGREE",1,IF('DATA - Follow-Up'!U436="AGREE",2,IF('DATA - Follow-Up'!U436="DISAGREE",3,IF('DATA - Follow-Up'!U436="STRONGLY DISAGREE",4,""))))</f>
        <v/>
      </c>
      <c r="V436" s="178" t="str">
        <f>IF('DATA - Follow-Up'!V436="Yes",1,IF('DATA - Follow-Up'!V436="No",2,""))</f>
        <v/>
      </c>
      <c r="W436" s="178"/>
      <c r="X436" s="178"/>
      <c r="Y436" s="178"/>
      <c r="Z436" s="178"/>
      <c r="AA436" s="178"/>
      <c r="AB436" s="178"/>
      <c r="AC436" s="178"/>
      <c r="AD436" s="178"/>
      <c r="AE436" s="178"/>
      <c r="AF436" s="178"/>
      <c r="AG436" s="178"/>
      <c r="AH436" s="178"/>
      <c r="AI436" s="178"/>
      <c r="AJ436" s="178"/>
      <c r="AK436" s="178"/>
      <c r="AL436" s="178"/>
      <c r="AM436" s="178"/>
      <c r="AN436" s="178"/>
      <c r="AO436" s="178"/>
      <c r="AP436" s="178"/>
      <c r="AQ436" s="178"/>
      <c r="AR436" s="178" t="str">
        <f>IF('DATA - Follow-Up'!AR436="Relaxed",1,IF('DATA - Follow-Up'!AR436="Rushed",2,IF('DATA - Follow-Up'!AR436="Happy",3,IF('DATA - Follow-Up'!AR436="Tired",4,""))))</f>
        <v/>
      </c>
      <c r="AS436" s="178" t="str">
        <f>IF('DATA - Follow-Up'!AS436="Relaxed",1,IF('DATA - Follow-Up'!AS436="Rushed",2,IF('DATA - Follow-Up'!AS436="Happy",3,IF('DATA - Follow-Up'!AS436="Tired",4,""))))</f>
        <v/>
      </c>
      <c r="AT436" s="178" t="str">
        <f>IF('DATA - Follow-Up'!AT436="less driving",1,IF('DATA - Follow-Up'!AT436="less driving (e.g. more carpooling, walking, cycling, taking public transit, etc.)",1,IF('DATA - Follow-Up'!AT436="not changed",2,IF('DATA - Follow-Up'!AT436="no changed",2,IF('DATA - Follow-Up'!AT436="more driving",3, "")))))</f>
        <v/>
      </c>
      <c r="AU436" s="275"/>
      <c r="AV436" s="275"/>
      <c r="AW436" s="275"/>
      <c r="AX436" s="275"/>
      <c r="AY436" s="275"/>
      <c r="AZ436" s="178" t="str">
        <f>IF('DATA - Follow-Up'!AZ436="less driving",1,IF('DATA - Follow-Up'!AZ436="less driving (e.g. more carpooling, walking, cycling, taking public transit, etc.)",1,IF('DATA - Follow-Up'!AZ436="not changed",2,IF('DATA - Follow-Up'!AZ436="more driving",3,""))))</f>
        <v/>
      </c>
      <c r="BA436" s="178"/>
      <c r="BB436" s="178"/>
      <c r="BC436" s="178"/>
      <c r="BD436" s="178"/>
      <c r="BE436" s="178"/>
      <c r="BF436" s="178" t="str">
        <f>IF('DATA - Follow-Up'!BF436="decreased",1,IF('DATA - Follow-Up'!BF436="not changed",2,IF('DATA - Follow-Up'!BF436="increased",3, "")))</f>
        <v/>
      </c>
      <c r="BG436" s="178"/>
      <c r="BH436" s="178"/>
      <c r="BI436" s="178"/>
      <c r="BJ436" s="178"/>
      <c r="BK436" s="178"/>
      <c r="BL436" s="178"/>
      <c r="BM436" s="178"/>
      <c r="BN436" s="178"/>
      <c r="BO436" s="178"/>
      <c r="BP436" s="178"/>
      <c r="BQ436" s="312" t="str">
        <f>IF('DATA - Follow-Up'!BQ436="Yes",1,IF('DATA - Follow-Up'!BQ436="No",2, ""))</f>
        <v/>
      </c>
      <c r="BR436" s="273"/>
      <c r="BS436" s="180"/>
      <c r="BT436" s="180"/>
    </row>
    <row r="437" spans="1:72" s="132" customFormat="1" ht="15" x14ac:dyDescent="0.3">
      <c r="A437" s="148"/>
      <c r="B437" s="149"/>
      <c r="C437" s="236" t="str">
        <f t="shared" si="6"/>
        <v/>
      </c>
      <c r="D437" s="178" t="str">
        <f>IF('DATA - Follow-Up'!D437="","",'DATA - Follow-Up'!D437)</f>
        <v/>
      </c>
      <c r="E437" s="178" t="str">
        <f>IF('DATA - Follow-Up'!E437="","",'DATA - Follow-Up'!E437)</f>
        <v/>
      </c>
      <c r="F437" s="178" t="str">
        <f>IF('DATA - Follow-Up'!F437="","",'DATA - Follow-Up'!F437)</f>
        <v/>
      </c>
      <c r="G437" s="178" t="str">
        <f>IF('DATA - Follow-Up'!G437="Yes",1,IF('DATA - Follow-Up'!G437="No",2,IF('DATA - Follow-Up'!G437="Not Sure",3, "")))</f>
        <v/>
      </c>
      <c r="H437" s="178" t="str">
        <f>IF('DATA - Follow-Up'!H437="","",INDEX(Codes,MATCH('DATA - Follow-Up'!H437,Modes,0)))</f>
        <v/>
      </c>
      <c r="I437" s="275"/>
      <c r="J437" s="178" t="str">
        <f>IF('DATA - Follow-Up'!J437="","",INDEX(Codes,MATCH('DATA - Follow-Up'!J437,Modes,0)))</f>
        <v/>
      </c>
      <c r="K437" s="178"/>
      <c r="L437" s="178" t="str">
        <f>IF('DATA - Follow-Up'!L437=0,"",IF('DATA - Follow-Up'!L437="","",'DATA - Follow-Up'!L437))</f>
        <v/>
      </c>
      <c r="M437" s="178" t="str">
        <f>IF('DATA - Follow-Up'!M437="Yes",1,IF('DATA - Follow-Up'!M437="No",2, ""))</f>
        <v/>
      </c>
      <c r="N437" s="178" t="str">
        <f>IF('DATA - Follow-Up'!N437="Yes",1,IF('DATA - Follow-Up'!N437="No",2,""))</f>
        <v/>
      </c>
      <c r="O437" s="178" t="str">
        <f>IF('DATA - Follow-Up'!O437="Relaxed",1,IF('DATA - Follow-Up'!O437="Rushed",2,IF('DATA - Follow-Up'!O437="Happy",3,IF('DATA - Follow-Up'!O437="Frustrated",4,IF('DATA - Follow-Up'!O437="Other (please specify)",5,IF('DATA - Follow-Up'!O437="Other",5,""))))))</f>
        <v/>
      </c>
      <c r="P437" s="178"/>
      <c r="Q437" s="178" t="str">
        <f>IF('DATA - Follow-Up'!Q437="","",'DATA - Follow-Up'!Q437)</f>
        <v/>
      </c>
      <c r="R437" s="178" t="str">
        <f>IF('DATA - Follow-Up'!R437="Boy",1,IF('DATA - Follow-Up'!R437="Girl",2, ""))</f>
        <v/>
      </c>
      <c r="S437" s="178" t="str">
        <f>IF('DATA - Follow-Up'!Q437="","", 'DATA - Follow-Up'!S437)</f>
        <v/>
      </c>
      <c r="T437" s="178" t="str">
        <f>IF('DATA - Follow-Up'!T437="Less than 0.5km",1,IF('DATA - Follow-Up'!T437="0.51 to 1.59km",2,IF('DATA - Follow-Up'!T437="1.6 to 3km",3,IF('DATA - Follow-Up'!T437="Over 3km",4,""))))</f>
        <v/>
      </c>
      <c r="U437" s="178" t="str">
        <f>IF('DATA - Follow-Up'!U437="STRONGLY AGREE",1,IF('DATA - Follow-Up'!U437="AGREE",2,IF('DATA - Follow-Up'!U437="DISAGREE",3,IF('DATA - Follow-Up'!U437="STRONGLY DISAGREE",4,""))))</f>
        <v/>
      </c>
      <c r="V437" s="178" t="str">
        <f>IF('DATA - Follow-Up'!V437="Yes",1,IF('DATA - Follow-Up'!V437="No",2,""))</f>
        <v/>
      </c>
      <c r="W437" s="178"/>
      <c r="X437" s="178"/>
      <c r="Y437" s="178"/>
      <c r="Z437" s="178"/>
      <c r="AA437" s="178"/>
      <c r="AB437" s="178"/>
      <c r="AC437" s="178"/>
      <c r="AD437" s="178"/>
      <c r="AE437" s="178"/>
      <c r="AF437" s="178"/>
      <c r="AG437" s="178"/>
      <c r="AH437" s="178"/>
      <c r="AI437" s="178"/>
      <c r="AJ437" s="178"/>
      <c r="AK437" s="178"/>
      <c r="AL437" s="178"/>
      <c r="AM437" s="178"/>
      <c r="AN437" s="178"/>
      <c r="AO437" s="178"/>
      <c r="AP437" s="178"/>
      <c r="AQ437" s="178"/>
      <c r="AR437" s="178" t="str">
        <f>IF('DATA - Follow-Up'!AR437="Relaxed",1,IF('DATA - Follow-Up'!AR437="Rushed",2,IF('DATA - Follow-Up'!AR437="Happy",3,IF('DATA - Follow-Up'!AR437="Tired",4,""))))</f>
        <v/>
      </c>
      <c r="AS437" s="178" t="str">
        <f>IF('DATA - Follow-Up'!AS437="Relaxed",1,IF('DATA - Follow-Up'!AS437="Rushed",2,IF('DATA - Follow-Up'!AS437="Happy",3,IF('DATA - Follow-Up'!AS437="Tired",4,""))))</f>
        <v/>
      </c>
      <c r="AT437" s="178" t="str">
        <f>IF('DATA - Follow-Up'!AT437="less driving",1,IF('DATA - Follow-Up'!AT437="less driving (e.g. more carpooling, walking, cycling, taking public transit, etc.)",1,IF('DATA - Follow-Up'!AT437="not changed",2,IF('DATA - Follow-Up'!AT437="no changed",2,IF('DATA - Follow-Up'!AT437="more driving",3, "")))))</f>
        <v/>
      </c>
      <c r="AU437" s="275"/>
      <c r="AV437" s="275"/>
      <c r="AW437" s="275"/>
      <c r="AX437" s="275"/>
      <c r="AY437" s="275"/>
      <c r="AZ437" s="178" t="str">
        <f>IF('DATA - Follow-Up'!AZ437="less driving",1,IF('DATA - Follow-Up'!AZ437="less driving (e.g. more carpooling, walking, cycling, taking public transit, etc.)",1,IF('DATA - Follow-Up'!AZ437="not changed",2,IF('DATA - Follow-Up'!AZ437="more driving",3,""))))</f>
        <v/>
      </c>
      <c r="BA437" s="178"/>
      <c r="BB437" s="178"/>
      <c r="BC437" s="178"/>
      <c r="BD437" s="178"/>
      <c r="BE437" s="178"/>
      <c r="BF437" s="178" t="str">
        <f>IF('DATA - Follow-Up'!BF437="decreased",1,IF('DATA - Follow-Up'!BF437="not changed",2,IF('DATA - Follow-Up'!BF437="increased",3, "")))</f>
        <v/>
      </c>
      <c r="BG437" s="178"/>
      <c r="BH437" s="178"/>
      <c r="BI437" s="178"/>
      <c r="BJ437" s="178"/>
      <c r="BK437" s="178"/>
      <c r="BL437" s="178"/>
      <c r="BM437" s="178"/>
      <c r="BN437" s="178"/>
      <c r="BO437" s="178"/>
      <c r="BP437" s="178"/>
      <c r="BQ437" s="312" t="str">
        <f>IF('DATA - Follow-Up'!BQ437="Yes",1,IF('DATA - Follow-Up'!BQ437="No",2, ""))</f>
        <v/>
      </c>
      <c r="BR437" s="273"/>
      <c r="BS437" s="180"/>
      <c r="BT437" s="180"/>
    </row>
    <row r="438" spans="1:72" s="132" customFormat="1" ht="15" x14ac:dyDescent="0.3">
      <c r="A438" s="148"/>
      <c r="B438" s="149"/>
      <c r="C438" s="236" t="str">
        <f t="shared" si="6"/>
        <v/>
      </c>
      <c r="D438" s="178" t="str">
        <f>IF('DATA - Follow-Up'!D438="","",'DATA - Follow-Up'!D438)</f>
        <v/>
      </c>
      <c r="E438" s="178" t="str">
        <f>IF('DATA - Follow-Up'!E438="","",'DATA - Follow-Up'!E438)</f>
        <v/>
      </c>
      <c r="F438" s="178" t="str">
        <f>IF('DATA - Follow-Up'!F438="","",'DATA - Follow-Up'!F438)</f>
        <v/>
      </c>
      <c r="G438" s="178" t="str">
        <f>IF('DATA - Follow-Up'!G438="Yes",1,IF('DATA - Follow-Up'!G438="No",2,IF('DATA - Follow-Up'!G438="Not Sure",3, "")))</f>
        <v/>
      </c>
      <c r="H438" s="178" t="str">
        <f>IF('DATA - Follow-Up'!H438="","",INDEX(Codes,MATCH('DATA - Follow-Up'!H438,Modes,0)))</f>
        <v/>
      </c>
      <c r="I438" s="275"/>
      <c r="J438" s="178" t="str">
        <f>IF('DATA - Follow-Up'!J438="","",INDEX(Codes,MATCH('DATA - Follow-Up'!J438,Modes,0)))</f>
        <v/>
      </c>
      <c r="K438" s="178"/>
      <c r="L438" s="178" t="str">
        <f>IF('DATA - Follow-Up'!L438=0,"",IF('DATA - Follow-Up'!L438="","",'DATA - Follow-Up'!L438))</f>
        <v/>
      </c>
      <c r="M438" s="178" t="str">
        <f>IF('DATA - Follow-Up'!M438="Yes",1,IF('DATA - Follow-Up'!M438="No",2, ""))</f>
        <v/>
      </c>
      <c r="N438" s="178" t="str">
        <f>IF('DATA - Follow-Up'!N438="Yes",1,IF('DATA - Follow-Up'!N438="No",2,""))</f>
        <v/>
      </c>
      <c r="O438" s="178" t="str">
        <f>IF('DATA - Follow-Up'!O438="Relaxed",1,IF('DATA - Follow-Up'!O438="Rushed",2,IF('DATA - Follow-Up'!O438="Happy",3,IF('DATA - Follow-Up'!O438="Frustrated",4,IF('DATA - Follow-Up'!O438="Other (please specify)",5,IF('DATA - Follow-Up'!O438="Other",5,""))))))</f>
        <v/>
      </c>
      <c r="P438" s="178"/>
      <c r="Q438" s="178" t="str">
        <f>IF('DATA - Follow-Up'!Q438="","",'DATA - Follow-Up'!Q438)</f>
        <v/>
      </c>
      <c r="R438" s="178" t="str">
        <f>IF('DATA - Follow-Up'!R438="Boy",1,IF('DATA - Follow-Up'!R438="Girl",2, ""))</f>
        <v/>
      </c>
      <c r="S438" s="178" t="str">
        <f>IF('DATA - Follow-Up'!Q438="","", 'DATA - Follow-Up'!S438)</f>
        <v/>
      </c>
      <c r="T438" s="178" t="str">
        <f>IF('DATA - Follow-Up'!T438="Less than 0.5km",1,IF('DATA - Follow-Up'!T438="0.51 to 1.59km",2,IF('DATA - Follow-Up'!T438="1.6 to 3km",3,IF('DATA - Follow-Up'!T438="Over 3km",4,""))))</f>
        <v/>
      </c>
      <c r="U438" s="178" t="str">
        <f>IF('DATA - Follow-Up'!U438="STRONGLY AGREE",1,IF('DATA - Follow-Up'!U438="AGREE",2,IF('DATA - Follow-Up'!U438="DISAGREE",3,IF('DATA - Follow-Up'!U438="STRONGLY DISAGREE",4,""))))</f>
        <v/>
      </c>
      <c r="V438" s="178" t="str">
        <f>IF('DATA - Follow-Up'!V438="Yes",1,IF('DATA - Follow-Up'!V438="No",2,""))</f>
        <v/>
      </c>
      <c r="W438" s="178"/>
      <c r="X438" s="178"/>
      <c r="Y438" s="178"/>
      <c r="Z438" s="178"/>
      <c r="AA438" s="178"/>
      <c r="AB438" s="178"/>
      <c r="AC438" s="178"/>
      <c r="AD438" s="178"/>
      <c r="AE438" s="178"/>
      <c r="AF438" s="178"/>
      <c r="AG438" s="178"/>
      <c r="AH438" s="178"/>
      <c r="AI438" s="178"/>
      <c r="AJ438" s="178"/>
      <c r="AK438" s="178"/>
      <c r="AL438" s="178"/>
      <c r="AM438" s="178"/>
      <c r="AN438" s="178"/>
      <c r="AO438" s="178"/>
      <c r="AP438" s="178"/>
      <c r="AQ438" s="178"/>
      <c r="AR438" s="178" t="str">
        <f>IF('DATA - Follow-Up'!AR438="Relaxed",1,IF('DATA - Follow-Up'!AR438="Rushed",2,IF('DATA - Follow-Up'!AR438="Happy",3,IF('DATA - Follow-Up'!AR438="Tired",4,""))))</f>
        <v/>
      </c>
      <c r="AS438" s="178" t="str">
        <f>IF('DATA - Follow-Up'!AS438="Relaxed",1,IF('DATA - Follow-Up'!AS438="Rushed",2,IF('DATA - Follow-Up'!AS438="Happy",3,IF('DATA - Follow-Up'!AS438="Tired",4,""))))</f>
        <v/>
      </c>
      <c r="AT438" s="178" t="str">
        <f>IF('DATA - Follow-Up'!AT438="less driving",1,IF('DATA - Follow-Up'!AT438="less driving (e.g. more carpooling, walking, cycling, taking public transit, etc.)",1,IF('DATA - Follow-Up'!AT438="not changed",2,IF('DATA - Follow-Up'!AT438="no changed",2,IF('DATA - Follow-Up'!AT438="more driving",3, "")))))</f>
        <v/>
      </c>
      <c r="AU438" s="275"/>
      <c r="AV438" s="275"/>
      <c r="AW438" s="275"/>
      <c r="AX438" s="275"/>
      <c r="AY438" s="275"/>
      <c r="AZ438" s="178" t="str">
        <f>IF('DATA - Follow-Up'!AZ438="less driving",1,IF('DATA - Follow-Up'!AZ438="less driving (e.g. more carpooling, walking, cycling, taking public transit, etc.)",1,IF('DATA - Follow-Up'!AZ438="not changed",2,IF('DATA - Follow-Up'!AZ438="more driving",3,""))))</f>
        <v/>
      </c>
      <c r="BA438" s="178"/>
      <c r="BB438" s="178"/>
      <c r="BC438" s="178"/>
      <c r="BD438" s="178"/>
      <c r="BE438" s="178"/>
      <c r="BF438" s="178" t="str">
        <f>IF('DATA - Follow-Up'!BF438="decreased",1,IF('DATA - Follow-Up'!BF438="not changed",2,IF('DATA - Follow-Up'!BF438="increased",3, "")))</f>
        <v/>
      </c>
      <c r="BG438" s="178"/>
      <c r="BH438" s="178"/>
      <c r="BI438" s="178"/>
      <c r="BJ438" s="178"/>
      <c r="BK438" s="178"/>
      <c r="BL438" s="178"/>
      <c r="BM438" s="178"/>
      <c r="BN438" s="178"/>
      <c r="BO438" s="178"/>
      <c r="BP438" s="178"/>
      <c r="BQ438" s="312" t="str">
        <f>IF('DATA - Follow-Up'!BQ438="Yes",1,IF('DATA - Follow-Up'!BQ438="No",2, ""))</f>
        <v/>
      </c>
      <c r="BR438" s="273"/>
      <c r="BS438" s="180"/>
      <c r="BT438" s="180"/>
    </row>
    <row r="439" spans="1:72" s="132" customFormat="1" ht="15" x14ac:dyDescent="0.3">
      <c r="A439" s="148"/>
      <c r="B439" s="149"/>
      <c r="C439" s="236" t="str">
        <f t="shared" si="6"/>
        <v/>
      </c>
      <c r="D439" s="178" t="str">
        <f>IF('DATA - Follow-Up'!D439="","",'DATA - Follow-Up'!D439)</f>
        <v/>
      </c>
      <c r="E439" s="178" t="str">
        <f>IF('DATA - Follow-Up'!E439="","",'DATA - Follow-Up'!E439)</f>
        <v/>
      </c>
      <c r="F439" s="178" t="str">
        <f>IF('DATA - Follow-Up'!F439="","",'DATA - Follow-Up'!F439)</f>
        <v/>
      </c>
      <c r="G439" s="178" t="str">
        <f>IF('DATA - Follow-Up'!G439="Yes",1,IF('DATA - Follow-Up'!G439="No",2,IF('DATA - Follow-Up'!G439="Not Sure",3, "")))</f>
        <v/>
      </c>
      <c r="H439" s="178" t="str">
        <f>IF('DATA - Follow-Up'!H439="","",INDEX(Codes,MATCH('DATA - Follow-Up'!H439,Modes,0)))</f>
        <v/>
      </c>
      <c r="I439" s="275"/>
      <c r="J439" s="178" t="str">
        <f>IF('DATA - Follow-Up'!J439="","",INDEX(Codes,MATCH('DATA - Follow-Up'!J439,Modes,0)))</f>
        <v/>
      </c>
      <c r="K439" s="178"/>
      <c r="L439" s="178" t="str">
        <f>IF('DATA - Follow-Up'!L439=0,"",IF('DATA - Follow-Up'!L439="","",'DATA - Follow-Up'!L439))</f>
        <v/>
      </c>
      <c r="M439" s="178" t="str">
        <f>IF('DATA - Follow-Up'!M439="Yes",1,IF('DATA - Follow-Up'!M439="No",2, ""))</f>
        <v/>
      </c>
      <c r="N439" s="178" t="str">
        <f>IF('DATA - Follow-Up'!N439="Yes",1,IF('DATA - Follow-Up'!N439="No",2,""))</f>
        <v/>
      </c>
      <c r="O439" s="178" t="str">
        <f>IF('DATA - Follow-Up'!O439="Relaxed",1,IF('DATA - Follow-Up'!O439="Rushed",2,IF('DATA - Follow-Up'!O439="Happy",3,IF('DATA - Follow-Up'!O439="Frustrated",4,IF('DATA - Follow-Up'!O439="Other (please specify)",5,IF('DATA - Follow-Up'!O439="Other",5,""))))))</f>
        <v/>
      </c>
      <c r="P439" s="178"/>
      <c r="Q439" s="178" t="str">
        <f>IF('DATA - Follow-Up'!Q439="","",'DATA - Follow-Up'!Q439)</f>
        <v/>
      </c>
      <c r="R439" s="178" t="str">
        <f>IF('DATA - Follow-Up'!R439="Boy",1,IF('DATA - Follow-Up'!R439="Girl",2, ""))</f>
        <v/>
      </c>
      <c r="S439" s="178" t="str">
        <f>IF('DATA - Follow-Up'!Q439="","", 'DATA - Follow-Up'!S439)</f>
        <v/>
      </c>
      <c r="T439" s="178" t="str">
        <f>IF('DATA - Follow-Up'!T439="Less than 0.5km",1,IF('DATA - Follow-Up'!T439="0.51 to 1.59km",2,IF('DATA - Follow-Up'!T439="1.6 to 3km",3,IF('DATA - Follow-Up'!T439="Over 3km",4,""))))</f>
        <v/>
      </c>
      <c r="U439" s="178" t="str">
        <f>IF('DATA - Follow-Up'!U439="STRONGLY AGREE",1,IF('DATA - Follow-Up'!U439="AGREE",2,IF('DATA - Follow-Up'!U439="DISAGREE",3,IF('DATA - Follow-Up'!U439="STRONGLY DISAGREE",4,""))))</f>
        <v/>
      </c>
      <c r="V439" s="178" t="str">
        <f>IF('DATA - Follow-Up'!V439="Yes",1,IF('DATA - Follow-Up'!V439="No",2,""))</f>
        <v/>
      </c>
      <c r="W439" s="178"/>
      <c r="X439" s="178"/>
      <c r="Y439" s="178"/>
      <c r="Z439" s="178"/>
      <c r="AA439" s="178"/>
      <c r="AB439" s="178"/>
      <c r="AC439" s="178"/>
      <c r="AD439" s="178"/>
      <c r="AE439" s="178"/>
      <c r="AF439" s="178"/>
      <c r="AG439" s="178"/>
      <c r="AH439" s="178"/>
      <c r="AI439" s="178"/>
      <c r="AJ439" s="178"/>
      <c r="AK439" s="178"/>
      <c r="AL439" s="178"/>
      <c r="AM439" s="178"/>
      <c r="AN439" s="178"/>
      <c r="AO439" s="178"/>
      <c r="AP439" s="178"/>
      <c r="AQ439" s="178"/>
      <c r="AR439" s="178" t="str">
        <f>IF('DATA - Follow-Up'!AR439="Relaxed",1,IF('DATA - Follow-Up'!AR439="Rushed",2,IF('DATA - Follow-Up'!AR439="Happy",3,IF('DATA - Follow-Up'!AR439="Tired",4,""))))</f>
        <v/>
      </c>
      <c r="AS439" s="178" t="str">
        <f>IF('DATA - Follow-Up'!AS439="Relaxed",1,IF('DATA - Follow-Up'!AS439="Rushed",2,IF('DATA - Follow-Up'!AS439="Happy",3,IF('DATA - Follow-Up'!AS439="Tired",4,""))))</f>
        <v/>
      </c>
      <c r="AT439" s="178" t="str">
        <f>IF('DATA - Follow-Up'!AT439="less driving",1,IF('DATA - Follow-Up'!AT439="less driving (e.g. more carpooling, walking, cycling, taking public transit, etc.)",1,IF('DATA - Follow-Up'!AT439="not changed",2,IF('DATA - Follow-Up'!AT439="no changed",2,IF('DATA - Follow-Up'!AT439="more driving",3, "")))))</f>
        <v/>
      </c>
      <c r="AU439" s="275"/>
      <c r="AV439" s="275"/>
      <c r="AW439" s="275"/>
      <c r="AX439" s="275"/>
      <c r="AY439" s="275"/>
      <c r="AZ439" s="178" t="str">
        <f>IF('DATA - Follow-Up'!AZ439="less driving",1,IF('DATA - Follow-Up'!AZ439="less driving (e.g. more carpooling, walking, cycling, taking public transit, etc.)",1,IF('DATA - Follow-Up'!AZ439="not changed",2,IF('DATA - Follow-Up'!AZ439="more driving",3,""))))</f>
        <v/>
      </c>
      <c r="BA439" s="178"/>
      <c r="BB439" s="178"/>
      <c r="BC439" s="178"/>
      <c r="BD439" s="178"/>
      <c r="BE439" s="178"/>
      <c r="BF439" s="178" t="str">
        <f>IF('DATA - Follow-Up'!BF439="decreased",1,IF('DATA - Follow-Up'!BF439="not changed",2,IF('DATA - Follow-Up'!BF439="increased",3, "")))</f>
        <v/>
      </c>
      <c r="BG439" s="178"/>
      <c r="BH439" s="178"/>
      <c r="BI439" s="178"/>
      <c r="BJ439" s="178"/>
      <c r="BK439" s="178"/>
      <c r="BL439" s="178"/>
      <c r="BM439" s="178"/>
      <c r="BN439" s="178"/>
      <c r="BO439" s="178"/>
      <c r="BP439" s="178"/>
      <c r="BQ439" s="312" t="str">
        <f>IF('DATA - Follow-Up'!BQ439="Yes",1,IF('DATA - Follow-Up'!BQ439="No",2, ""))</f>
        <v/>
      </c>
      <c r="BR439" s="273"/>
      <c r="BS439" s="180"/>
      <c r="BT439" s="180"/>
    </row>
    <row r="440" spans="1:72" s="132" customFormat="1" ht="15" x14ac:dyDescent="0.3">
      <c r="A440" s="148"/>
      <c r="B440" s="149"/>
      <c r="C440" s="236" t="str">
        <f t="shared" si="6"/>
        <v/>
      </c>
      <c r="D440" s="178" t="str">
        <f>IF('DATA - Follow-Up'!D440="","",'DATA - Follow-Up'!D440)</f>
        <v/>
      </c>
      <c r="E440" s="178" t="str">
        <f>IF('DATA - Follow-Up'!E440="","",'DATA - Follow-Up'!E440)</f>
        <v/>
      </c>
      <c r="F440" s="178" t="str">
        <f>IF('DATA - Follow-Up'!F440="","",'DATA - Follow-Up'!F440)</f>
        <v/>
      </c>
      <c r="G440" s="178" t="str">
        <f>IF('DATA - Follow-Up'!G440="Yes",1,IF('DATA - Follow-Up'!G440="No",2,IF('DATA - Follow-Up'!G440="Not Sure",3, "")))</f>
        <v/>
      </c>
      <c r="H440" s="178" t="str">
        <f>IF('DATA - Follow-Up'!H440="","",INDEX(Codes,MATCH('DATA - Follow-Up'!H440,Modes,0)))</f>
        <v/>
      </c>
      <c r="I440" s="275"/>
      <c r="J440" s="178" t="str">
        <f>IF('DATA - Follow-Up'!J440="","",INDEX(Codes,MATCH('DATA - Follow-Up'!J440,Modes,0)))</f>
        <v/>
      </c>
      <c r="K440" s="178"/>
      <c r="L440" s="178" t="str">
        <f>IF('DATA - Follow-Up'!L440=0,"",IF('DATA - Follow-Up'!L440="","",'DATA - Follow-Up'!L440))</f>
        <v/>
      </c>
      <c r="M440" s="178" t="str">
        <f>IF('DATA - Follow-Up'!M440="Yes",1,IF('DATA - Follow-Up'!M440="No",2, ""))</f>
        <v/>
      </c>
      <c r="N440" s="178" t="str">
        <f>IF('DATA - Follow-Up'!N440="Yes",1,IF('DATA - Follow-Up'!N440="No",2,""))</f>
        <v/>
      </c>
      <c r="O440" s="178" t="str">
        <f>IF('DATA - Follow-Up'!O440="Relaxed",1,IF('DATA - Follow-Up'!O440="Rushed",2,IF('DATA - Follow-Up'!O440="Happy",3,IF('DATA - Follow-Up'!O440="Frustrated",4,IF('DATA - Follow-Up'!O440="Other (please specify)",5,IF('DATA - Follow-Up'!O440="Other",5,""))))))</f>
        <v/>
      </c>
      <c r="P440" s="178"/>
      <c r="Q440" s="178" t="str">
        <f>IF('DATA - Follow-Up'!Q440="","",'DATA - Follow-Up'!Q440)</f>
        <v/>
      </c>
      <c r="R440" s="178" t="str">
        <f>IF('DATA - Follow-Up'!R440="Boy",1,IF('DATA - Follow-Up'!R440="Girl",2, ""))</f>
        <v/>
      </c>
      <c r="S440" s="178" t="str">
        <f>IF('DATA - Follow-Up'!Q440="","", 'DATA - Follow-Up'!S440)</f>
        <v/>
      </c>
      <c r="T440" s="178" t="str">
        <f>IF('DATA - Follow-Up'!T440="Less than 0.5km",1,IF('DATA - Follow-Up'!T440="0.51 to 1.59km",2,IF('DATA - Follow-Up'!T440="1.6 to 3km",3,IF('DATA - Follow-Up'!T440="Over 3km",4,""))))</f>
        <v/>
      </c>
      <c r="U440" s="178" t="str">
        <f>IF('DATA - Follow-Up'!U440="STRONGLY AGREE",1,IF('DATA - Follow-Up'!U440="AGREE",2,IF('DATA - Follow-Up'!U440="DISAGREE",3,IF('DATA - Follow-Up'!U440="STRONGLY DISAGREE",4,""))))</f>
        <v/>
      </c>
      <c r="V440" s="178" t="str">
        <f>IF('DATA - Follow-Up'!V440="Yes",1,IF('DATA - Follow-Up'!V440="No",2,""))</f>
        <v/>
      </c>
      <c r="W440" s="178"/>
      <c r="X440" s="178"/>
      <c r="Y440" s="178"/>
      <c r="Z440" s="178"/>
      <c r="AA440" s="178"/>
      <c r="AB440" s="178"/>
      <c r="AC440" s="178"/>
      <c r="AD440" s="178"/>
      <c r="AE440" s="178"/>
      <c r="AF440" s="178"/>
      <c r="AG440" s="178"/>
      <c r="AH440" s="178"/>
      <c r="AI440" s="178"/>
      <c r="AJ440" s="178"/>
      <c r="AK440" s="178"/>
      <c r="AL440" s="178"/>
      <c r="AM440" s="178"/>
      <c r="AN440" s="178"/>
      <c r="AO440" s="178"/>
      <c r="AP440" s="178"/>
      <c r="AQ440" s="178"/>
      <c r="AR440" s="178" t="str">
        <f>IF('DATA - Follow-Up'!AR440="Relaxed",1,IF('DATA - Follow-Up'!AR440="Rushed",2,IF('DATA - Follow-Up'!AR440="Happy",3,IF('DATA - Follow-Up'!AR440="Tired",4,""))))</f>
        <v/>
      </c>
      <c r="AS440" s="178" t="str">
        <f>IF('DATA - Follow-Up'!AS440="Relaxed",1,IF('DATA - Follow-Up'!AS440="Rushed",2,IF('DATA - Follow-Up'!AS440="Happy",3,IF('DATA - Follow-Up'!AS440="Tired",4,""))))</f>
        <v/>
      </c>
      <c r="AT440" s="178" t="str">
        <f>IF('DATA - Follow-Up'!AT440="less driving",1,IF('DATA - Follow-Up'!AT440="less driving (e.g. more carpooling, walking, cycling, taking public transit, etc.)",1,IF('DATA - Follow-Up'!AT440="not changed",2,IF('DATA - Follow-Up'!AT440="no changed",2,IF('DATA - Follow-Up'!AT440="more driving",3, "")))))</f>
        <v/>
      </c>
      <c r="AU440" s="275"/>
      <c r="AV440" s="275"/>
      <c r="AW440" s="275"/>
      <c r="AX440" s="275"/>
      <c r="AY440" s="275"/>
      <c r="AZ440" s="178" t="str">
        <f>IF('DATA - Follow-Up'!AZ440="less driving",1,IF('DATA - Follow-Up'!AZ440="less driving (e.g. more carpooling, walking, cycling, taking public transit, etc.)",1,IF('DATA - Follow-Up'!AZ440="not changed",2,IF('DATA - Follow-Up'!AZ440="more driving",3,""))))</f>
        <v/>
      </c>
      <c r="BA440" s="178"/>
      <c r="BB440" s="178"/>
      <c r="BC440" s="178"/>
      <c r="BD440" s="178"/>
      <c r="BE440" s="178"/>
      <c r="BF440" s="178" t="str">
        <f>IF('DATA - Follow-Up'!BF440="decreased",1,IF('DATA - Follow-Up'!BF440="not changed",2,IF('DATA - Follow-Up'!BF440="increased",3, "")))</f>
        <v/>
      </c>
      <c r="BG440" s="178"/>
      <c r="BH440" s="178"/>
      <c r="BI440" s="178"/>
      <c r="BJ440" s="178"/>
      <c r="BK440" s="178"/>
      <c r="BL440" s="178"/>
      <c r="BM440" s="178"/>
      <c r="BN440" s="178"/>
      <c r="BO440" s="178"/>
      <c r="BP440" s="178"/>
      <c r="BQ440" s="312" t="str">
        <f>IF('DATA - Follow-Up'!BQ440="Yes",1,IF('DATA - Follow-Up'!BQ440="No",2, ""))</f>
        <v/>
      </c>
      <c r="BR440" s="273"/>
      <c r="BS440" s="180"/>
      <c r="BT440" s="180"/>
    </row>
    <row r="441" spans="1:72" s="132" customFormat="1" ht="15" x14ac:dyDescent="0.3">
      <c r="A441" s="148"/>
      <c r="B441" s="149"/>
      <c r="C441" s="236" t="str">
        <f t="shared" si="6"/>
        <v/>
      </c>
      <c r="D441" s="178" t="str">
        <f>IF('DATA - Follow-Up'!D441="","",'DATA - Follow-Up'!D441)</f>
        <v/>
      </c>
      <c r="E441" s="178" t="str">
        <f>IF('DATA - Follow-Up'!E441="","",'DATA - Follow-Up'!E441)</f>
        <v/>
      </c>
      <c r="F441" s="178" t="str">
        <f>IF('DATA - Follow-Up'!F441="","",'DATA - Follow-Up'!F441)</f>
        <v/>
      </c>
      <c r="G441" s="178" t="str">
        <f>IF('DATA - Follow-Up'!G441="Yes",1,IF('DATA - Follow-Up'!G441="No",2,IF('DATA - Follow-Up'!G441="Not Sure",3, "")))</f>
        <v/>
      </c>
      <c r="H441" s="178" t="str">
        <f>IF('DATA - Follow-Up'!H441="","",INDEX(Codes,MATCH('DATA - Follow-Up'!H441,Modes,0)))</f>
        <v/>
      </c>
      <c r="I441" s="275"/>
      <c r="J441" s="178" t="str">
        <f>IF('DATA - Follow-Up'!J441="","",INDEX(Codes,MATCH('DATA - Follow-Up'!J441,Modes,0)))</f>
        <v/>
      </c>
      <c r="K441" s="178"/>
      <c r="L441" s="178" t="str">
        <f>IF('DATA - Follow-Up'!L441=0,"",IF('DATA - Follow-Up'!L441="","",'DATA - Follow-Up'!L441))</f>
        <v/>
      </c>
      <c r="M441" s="178" t="str">
        <f>IF('DATA - Follow-Up'!M441="Yes",1,IF('DATA - Follow-Up'!M441="No",2, ""))</f>
        <v/>
      </c>
      <c r="N441" s="178" t="str">
        <f>IF('DATA - Follow-Up'!N441="Yes",1,IF('DATA - Follow-Up'!N441="No",2,""))</f>
        <v/>
      </c>
      <c r="O441" s="178" t="str">
        <f>IF('DATA - Follow-Up'!O441="Relaxed",1,IF('DATA - Follow-Up'!O441="Rushed",2,IF('DATA - Follow-Up'!O441="Happy",3,IF('DATA - Follow-Up'!O441="Frustrated",4,IF('DATA - Follow-Up'!O441="Other (please specify)",5,IF('DATA - Follow-Up'!O441="Other",5,""))))))</f>
        <v/>
      </c>
      <c r="P441" s="178"/>
      <c r="Q441" s="178" t="str">
        <f>IF('DATA - Follow-Up'!Q441="","",'DATA - Follow-Up'!Q441)</f>
        <v/>
      </c>
      <c r="R441" s="178" t="str">
        <f>IF('DATA - Follow-Up'!R441="Boy",1,IF('DATA - Follow-Up'!R441="Girl",2, ""))</f>
        <v/>
      </c>
      <c r="S441" s="178" t="str">
        <f>IF('DATA - Follow-Up'!Q441="","", 'DATA - Follow-Up'!S441)</f>
        <v/>
      </c>
      <c r="T441" s="178" t="str">
        <f>IF('DATA - Follow-Up'!T441="Less than 0.5km",1,IF('DATA - Follow-Up'!T441="0.51 to 1.59km",2,IF('DATA - Follow-Up'!T441="1.6 to 3km",3,IF('DATA - Follow-Up'!T441="Over 3km",4,""))))</f>
        <v/>
      </c>
      <c r="U441" s="178" t="str">
        <f>IF('DATA - Follow-Up'!U441="STRONGLY AGREE",1,IF('DATA - Follow-Up'!U441="AGREE",2,IF('DATA - Follow-Up'!U441="DISAGREE",3,IF('DATA - Follow-Up'!U441="STRONGLY DISAGREE",4,""))))</f>
        <v/>
      </c>
      <c r="V441" s="178" t="str">
        <f>IF('DATA - Follow-Up'!V441="Yes",1,IF('DATA - Follow-Up'!V441="No",2,""))</f>
        <v/>
      </c>
      <c r="W441" s="178"/>
      <c r="X441" s="178"/>
      <c r="Y441" s="178"/>
      <c r="Z441" s="178"/>
      <c r="AA441" s="178"/>
      <c r="AB441" s="178"/>
      <c r="AC441" s="178"/>
      <c r="AD441" s="178"/>
      <c r="AE441" s="178"/>
      <c r="AF441" s="178"/>
      <c r="AG441" s="178"/>
      <c r="AH441" s="178"/>
      <c r="AI441" s="178"/>
      <c r="AJ441" s="178"/>
      <c r="AK441" s="178"/>
      <c r="AL441" s="178"/>
      <c r="AM441" s="178"/>
      <c r="AN441" s="178"/>
      <c r="AO441" s="178"/>
      <c r="AP441" s="178"/>
      <c r="AQ441" s="178"/>
      <c r="AR441" s="178" t="str">
        <f>IF('DATA - Follow-Up'!AR441="Relaxed",1,IF('DATA - Follow-Up'!AR441="Rushed",2,IF('DATA - Follow-Up'!AR441="Happy",3,IF('DATA - Follow-Up'!AR441="Tired",4,""))))</f>
        <v/>
      </c>
      <c r="AS441" s="178" t="str">
        <f>IF('DATA - Follow-Up'!AS441="Relaxed",1,IF('DATA - Follow-Up'!AS441="Rushed",2,IF('DATA - Follow-Up'!AS441="Happy",3,IF('DATA - Follow-Up'!AS441="Tired",4,""))))</f>
        <v/>
      </c>
      <c r="AT441" s="178" t="str">
        <f>IF('DATA - Follow-Up'!AT441="less driving",1,IF('DATA - Follow-Up'!AT441="less driving (e.g. more carpooling, walking, cycling, taking public transit, etc.)",1,IF('DATA - Follow-Up'!AT441="not changed",2,IF('DATA - Follow-Up'!AT441="no changed",2,IF('DATA - Follow-Up'!AT441="more driving",3, "")))))</f>
        <v/>
      </c>
      <c r="AU441" s="275"/>
      <c r="AV441" s="275"/>
      <c r="AW441" s="275"/>
      <c r="AX441" s="275"/>
      <c r="AY441" s="275"/>
      <c r="AZ441" s="178" t="str">
        <f>IF('DATA - Follow-Up'!AZ441="less driving",1,IF('DATA - Follow-Up'!AZ441="less driving (e.g. more carpooling, walking, cycling, taking public transit, etc.)",1,IF('DATA - Follow-Up'!AZ441="not changed",2,IF('DATA - Follow-Up'!AZ441="more driving",3,""))))</f>
        <v/>
      </c>
      <c r="BA441" s="178"/>
      <c r="BB441" s="178"/>
      <c r="BC441" s="178"/>
      <c r="BD441" s="178"/>
      <c r="BE441" s="178"/>
      <c r="BF441" s="178" t="str">
        <f>IF('DATA - Follow-Up'!BF441="decreased",1,IF('DATA - Follow-Up'!BF441="not changed",2,IF('DATA - Follow-Up'!BF441="increased",3, "")))</f>
        <v/>
      </c>
      <c r="BG441" s="178"/>
      <c r="BH441" s="178"/>
      <c r="BI441" s="178"/>
      <c r="BJ441" s="178"/>
      <c r="BK441" s="178"/>
      <c r="BL441" s="178"/>
      <c r="BM441" s="178"/>
      <c r="BN441" s="178"/>
      <c r="BO441" s="178"/>
      <c r="BP441" s="178"/>
      <c r="BQ441" s="312" t="str">
        <f>IF('DATA - Follow-Up'!BQ441="Yes",1,IF('DATA - Follow-Up'!BQ441="No",2, ""))</f>
        <v/>
      </c>
      <c r="BR441" s="273"/>
      <c r="BS441" s="180"/>
      <c r="BT441" s="180"/>
    </row>
    <row r="442" spans="1:72" s="132" customFormat="1" ht="15" x14ac:dyDescent="0.3">
      <c r="A442" s="148"/>
      <c r="B442" s="149"/>
      <c r="C442" s="236" t="str">
        <f t="shared" si="6"/>
        <v/>
      </c>
      <c r="D442" s="178" t="str">
        <f>IF('DATA - Follow-Up'!D442="","",'DATA - Follow-Up'!D442)</f>
        <v/>
      </c>
      <c r="E442" s="178" t="str">
        <f>IF('DATA - Follow-Up'!E442="","",'DATA - Follow-Up'!E442)</f>
        <v/>
      </c>
      <c r="F442" s="178" t="str">
        <f>IF('DATA - Follow-Up'!F442="","",'DATA - Follow-Up'!F442)</f>
        <v/>
      </c>
      <c r="G442" s="178" t="str">
        <f>IF('DATA - Follow-Up'!G442="Yes",1,IF('DATA - Follow-Up'!G442="No",2,IF('DATA - Follow-Up'!G442="Not Sure",3, "")))</f>
        <v/>
      </c>
      <c r="H442" s="178" t="str">
        <f>IF('DATA - Follow-Up'!H442="","",INDEX(Codes,MATCH('DATA - Follow-Up'!H442,Modes,0)))</f>
        <v/>
      </c>
      <c r="I442" s="275"/>
      <c r="J442" s="178" t="str">
        <f>IF('DATA - Follow-Up'!J442="","",INDEX(Codes,MATCH('DATA - Follow-Up'!J442,Modes,0)))</f>
        <v/>
      </c>
      <c r="K442" s="178"/>
      <c r="L442" s="178" t="str">
        <f>IF('DATA - Follow-Up'!L442=0,"",IF('DATA - Follow-Up'!L442="","",'DATA - Follow-Up'!L442))</f>
        <v/>
      </c>
      <c r="M442" s="178" t="str">
        <f>IF('DATA - Follow-Up'!M442="Yes",1,IF('DATA - Follow-Up'!M442="No",2, ""))</f>
        <v/>
      </c>
      <c r="N442" s="178" t="str">
        <f>IF('DATA - Follow-Up'!N442="Yes",1,IF('DATA - Follow-Up'!N442="No",2,""))</f>
        <v/>
      </c>
      <c r="O442" s="178" t="str">
        <f>IF('DATA - Follow-Up'!O442="Relaxed",1,IF('DATA - Follow-Up'!O442="Rushed",2,IF('DATA - Follow-Up'!O442="Happy",3,IF('DATA - Follow-Up'!O442="Frustrated",4,IF('DATA - Follow-Up'!O442="Other (please specify)",5,IF('DATA - Follow-Up'!O442="Other",5,""))))))</f>
        <v/>
      </c>
      <c r="P442" s="178"/>
      <c r="Q442" s="178" t="str">
        <f>IF('DATA - Follow-Up'!Q442="","",'DATA - Follow-Up'!Q442)</f>
        <v/>
      </c>
      <c r="R442" s="178" t="str">
        <f>IF('DATA - Follow-Up'!R442="Boy",1,IF('DATA - Follow-Up'!R442="Girl",2, ""))</f>
        <v/>
      </c>
      <c r="S442" s="178" t="str">
        <f>IF('DATA - Follow-Up'!Q442="","", 'DATA - Follow-Up'!S442)</f>
        <v/>
      </c>
      <c r="T442" s="178" t="str">
        <f>IF('DATA - Follow-Up'!T442="Less than 0.5km",1,IF('DATA - Follow-Up'!T442="0.51 to 1.59km",2,IF('DATA - Follow-Up'!T442="1.6 to 3km",3,IF('DATA - Follow-Up'!T442="Over 3km",4,""))))</f>
        <v/>
      </c>
      <c r="U442" s="178" t="str">
        <f>IF('DATA - Follow-Up'!U442="STRONGLY AGREE",1,IF('DATA - Follow-Up'!U442="AGREE",2,IF('DATA - Follow-Up'!U442="DISAGREE",3,IF('DATA - Follow-Up'!U442="STRONGLY DISAGREE",4,""))))</f>
        <v/>
      </c>
      <c r="V442" s="178" t="str">
        <f>IF('DATA - Follow-Up'!V442="Yes",1,IF('DATA - Follow-Up'!V442="No",2,""))</f>
        <v/>
      </c>
      <c r="W442" s="178"/>
      <c r="X442" s="178"/>
      <c r="Y442" s="178"/>
      <c r="Z442" s="178"/>
      <c r="AA442" s="178"/>
      <c r="AB442" s="178"/>
      <c r="AC442" s="178"/>
      <c r="AD442" s="178"/>
      <c r="AE442" s="178"/>
      <c r="AF442" s="178"/>
      <c r="AG442" s="178"/>
      <c r="AH442" s="178"/>
      <c r="AI442" s="178"/>
      <c r="AJ442" s="178"/>
      <c r="AK442" s="178"/>
      <c r="AL442" s="178"/>
      <c r="AM442" s="178"/>
      <c r="AN442" s="178"/>
      <c r="AO442" s="178"/>
      <c r="AP442" s="178"/>
      <c r="AQ442" s="178"/>
      <c r="AR442" s="178" t="str">
        <f>IF('DATA - Follow-Up'!AR442="Relaxed",1,IF('DATA - Follow-Up'!AR442="Rushed",2,IF('DATA - Follow-Up'!AR442="Happy",3,IF('DATA - Follow-Up'!AR442="Tired",4,""))))</f>
        <v/>
      </c>
      <c r="AS442" s="178" t="str">
        <f>IF('DATA - Follow-Up'!AS442="Relaxed",1,IF('DATA - Follow-Up'!AS442="Rushed",2,IF('DATA - Follow-Up'!AS442="Happy",3,IF('DATA - Follow-Up'!AS442="Tired",4,""))))</f>
        <v/>
      </c>
      <c r="AT442" s="178" t="str">
        <f>IF('DATA - Follow-Up'!AT442="less driving",1,IF('DATA - Follow-Up'!AT442="less driving (e.g. more carpooling, walking, cycling, taking public transit, etc.)",1,IF('DATA - Follow-Up'!AT442="not changed",2,IF('DATA - Follow-Up'!AT442="no changed",2,IF('DATA - Follow-Up'!AT442="more driving",3, "")))))</f>
        <v/>
      </c>
      <c r="AU442" s="275"/>
      <c r="AV442" s="275"/>
      <c r="AW442" s="275"/>
      <c r="AX442" s="275"/>
      <c r="AY442" s="275"/>
      <c r="AZ442" s="178" t="str">
        <f>IF('DATA - Follow-Up'!AZ442="less driving",1,IF('DATA - Follow-Up'!AZ442="less driving (e.g. more carpooling, walking, cycling, taking public transit, etc.)",1,IF('DATA - Follow-Up'!AZ442="not changed",2,IF('DATA - Follow-Up'!AZ442="more driving",3,""))))</f>
        <v/>
      </c>
      <c r="BA442" s="178"/>
      <c r="BB442" s="178"/>
      <c r="BC442" s="178"/>
      <c r="BD442" s="178"/>
      <c r="BE442" s="178"/>
      <c r="BF442" s="178" t="str">
        <f>IF('DATA - Follow-Up'!BF442="decreased",1,IF('DATA - Follow-Up'!BF442="not changed",2,IF('DATA - Follow-Up'!BF442="increased",3, "")))</f>
        <v/>
      </c>
      <c r="BG442" s="178"/>
      <c r="BH442" s="178"/>
      <c r="BI442" s="178"/>
      <c r="BJ442" s="178"/>
      <c r="BK442" s="178"/>
      <c r="BL442" s="178"/>
      <c r="BM442" s="178"/>
      <c r="BN442" s="178"/>
      <c r="BO442" s="178"/>
      <c r="BP442" s="178"/>
      <c r="BQ442" s="312" t="str">
        <f>IF('DATA - Follow-Up'!BQ442="Yes",1,IF('DATA - Follow-Up'!BQ442="No",2, ""))</f>
        <v/>
      </c>
      <c r="BR442" s="273"/>
      <c r="BS442" s="180"/>
      <c r="BT442" s="180"/>
    </row>
    <row r="443" spans="1:72" s="132" customFormat="1" ht="15" x14ac:dyDescent="0.3">
      <c r="A443" s="148"/>
      <c r="B443" s="149"/>
      <c r="C443" s="236" t="str">
        <f t="shared" si="6"/>
        <v/>
      </c>
      <c r="D443" s="178" t="str">
        <f>IF('DATA - Follow-Up'!D443="","",'DATA - Follow-Up'!D443)</f>
        <v/>
      </c>
      <c r="E443" s="178" t="str">
        <f>IF('DATA - Follow-Up'!E443="","",'DATA - Follow-Up'!E443)</f>
        <v/>
      </c>
      <c r="F443" s="178" t="str">
        <f>IF('DATA - Follow-Up'!F443="","",'DATA - Follow-Up'!F443)</f>
        <v/>
      </c>
      <c r="G443" s="178" t="str">
        <f>IF('DATA - Follow-Up'!G443="Yes",1,IF('DATA - Follow-Up'!G443="No",2,IF('DATA - Follow-Up'!G443="Not Sure",3, "")))</f>
        <v/>
      </c>
      <c r="H443" s="178" t="str">
        <f>IF('DATA - Follow-Up'!H443="","",INDEX(Codes,MATCH('DATA - Follow-Up'!H443,Modes,0)))</f>
        <v/>
      </c>
      <c r="I443" s="275"/>
      <c r="J443" s="178" t="str">
        <f>IF('DATA - Follow-Up'!J443="","",INDEX(Codes,MATCH('DATA - Follow-Up'!J443,Modes,0)))</f>
        <v/>
      </c>
      <c r="K443" s="178"/>
      <c r="L443" s="178" t="str">
        <f>IF('DATA - Follow-Up'!L443=0,"",IF('DATA - Follow-Up'!L443="","",'DATA - Follow-Up'!L443))</f>
        <v/>
      </c>
      <c r="M443" s="178" t="str">
        <f>IF('DATA - Follow-Up'!M443="Yes",1,IF('DATA - Follow-Up'!M443="No",2, ""))</f>
        <v/>
      </c>
      <c r="N443" s="178" t="str">
        <f>IF('DATA - Follow-Up'!N443="Yes",1,IF('DATA - Follow-Up'!N443="No",2,""))</f>
        <v/>
      </c>
      <c r="O443" s="178" t="str">
        <f>IF('DATA - Follow-Up'!O443="Relaxed",1,IF('DATA - Follow-Up'!O443="Rushed",2,IF('DATA - Follow-Up'!O443="Happy",3,IF('DATA - Follow-Up'!O443="Frustrated",4,IF('DATA - Follow-Up'!O443="Other (please specify)",5,IF('DATA - Follow-Up'!O443="Other",5,""))))))</f>
        <v/>
      </c>
      <c r="P443" s="178"/>
      <c r="Q443" s="178" t="str">
        <f>IF('DATA - Follow-Up'!Q443="","",'DATA - Follow-Up'!Q443)</f>
        <v/>
      </c>
      <c r="R443" s="178" t="str">
        <f>IF('DATA - Follow-Up'!R443="Boy",1,IF('DATA - Follow-Up'!R443="Girl",2, ""))</f>
        <v/>
      </c>
      <c r="S443" s="178" t="str">
        <f>IF('DATA - Follow-Up'!Q443="","", 'DATA - Follow-Up'!S443)</f>
        <v/>
      </c>
      <c r="T443" s="178" t="str">
        <f>IF('DATA - Follow-Up'!T443="Less than 0.5km",1,IF('DATA - Follow-Up'!T443="0.51 to 1.59km",2,IF('DATA - Follow-Up'!T443="1.6 to 3km",3,IF('DATA - Follow-Up'!T443="Over 3km",4,""))))</f>
        <v/>
      </c>
      <c r="U443" s="178" t="str">
        <f>IF('DATA - Follow-Up'!U443="STRONGLY AGREE",1,IF('DATA - Follow-Up'!U443="AGREE",2,IF('DATA - Follow-Up'!U443="DISAGREE",3,IF('DATA - Follow-Up'!U443="STRONGLY DISAGREE",4,""))))</f>
        <v/>
      </c>
      <c r="V443" s="178" t="str">
        <f>IF('DATA - Follow-Up'!V443="Yes",1,IF('DATA - Follow-Up'!V443="No",2,""))</f>
        <v/>
      </c>
      <c r="W443" s="178"/>
      <c r="X443" s="178"/>
      <c r="Y443" s="178"/>
      <c r="Z443" s="178"/>
      <c r="AA443" s="178"/>
      <c r="AB443" s="178"/>
      <c r="AC443" s="178"/>
      <c r="AD443" s="178"/>
      <c r="AE443" s="178"/>
      <c r="AF443" s="178"/>
      <c r="AG443" s="178"/>
      <c r="AH443" s="178"/>
      <c r="AI443" s="178"/>
      <c r="AJ443" s="178"/>
      <c r="AK443" s="178"/>
      <c r="AL443" s="178"/>
      <c r="AM443" s="178"/>
      <c r="AN443" s="178"/>
      <c r="AO443" s="178"/>
      <c r="AP443" s="178"/>
      <c r="AQ443" s="178"/>
      <c r="AR443" s="178" t="str">
        <f>IF('DATA - Follow-Up'!AR443="Relaxed",1,IF('DATA - Follow-Up'!AR443="Rushed",2,IF('DATA - Follow-Up'!AR443="Happy",3,IF('DATA - Follow-Up'!AR443="Tired",4,""))))</f>
        <v/>
      </c>
      <c r="AS443" s="178" t="str">
        <f>IF('DATA - Follow-Up'!AS443="Relaxed",1,IF('DATA - Follow-Up'!AS443="Rushed",2,IF('DATA - Follow-Up'!AS443="Happy",3,IF('DATA - Follow-Up'!AS443="Tired",4,""))))</f>
        <v/>
      </c>
      <c r="AT443" s="178" t="str">
        <f>IF('DATA - Follow-Up'!AT443="less driving",1,IF('DATA - Follow-Up'!AT443="less driving (e.g. more carpooling, walking, cycling, taking public transit, etc.)",1,IF('DATA - Follow-Up'!AT443="not changed",2,IF('DATA - Follow-Up'!AT443="no changed",2,IF('DATA - Follow-Up'!AT443="more driving",3, "")))))</f>
        <v/>
      </c>
      <c r="AU443" s="275"/>
      <c r="AV443" s="275"/>
      <c r="AW443" s="275"/>
      <c r="AX443" s="275"/>
      <c r="AY443" s="275"/>
      <c r="AZ443" s="178" t="str">
        <f>IF('DATA - Follow-Up'!AZ443="less driving",1,IF('DATA - Follow-Up'!AZ443="less driving (e.g. more carpooling, walking, cycling, taking public transit, etc.)",1,IF('DATA - Follow-Up'!AZ443="not changed",2,IF('DATA - Follow-Up'!AZ443="more driving",3,""))))</f>
        <v/>
      </c>
      <c r="BA443" s="178"/>
      <c r="BB443" s="178"/>
      <c r="BC443" s="178"/>
      <c r="BD443" s="178"/>
      <c r="BE443" s="178"/>
      <c r="BF443" s="178" t="str">
        <f>IF('DATA - Follow-Up'!BF443="decreased",1,IF('DATA - Follow-Up'!BF443="not changed",2,IF('DATA - Follow-Up'!BF443="increased",3, "")))</f>
        <v/>
      </c>
      <c r="BG443" s="178"/>
      <c r="BH443" s="178"/>
      <c r="BI443" s="178"/>
      <c r="BJ443" s="178"/>
      <c r="BK443" s="178"/>
      <c r="BL443" s="178"/>
      <c r="BM443" s="178"/>
      <c r="BN443" s="178"/>
      <c r="BO443" s="178"/>
      <c r="BP443" s="178"/>
      <c r="BQ443" s="312" t="str">
        <f>IF('DATA - Follow-Up'!BQ443="Yes",1,IF('DATA - Follow-Up'!BQ443="No",2, ""))</f>
        <v/>
      </c>
      <c r="BR443" s="273"/>
      <c r="BS443" s="180"/>
      <c r="BT443" s="180"/>
    </row>
    <row r="444" spans="1:72" s="132" customFormat="1" ht="15" x14ac:dyDescent="0.3">
      <c r="A444" s="148"/>
      <c r="B444" s="149"/>
      <c r="C444" s="236" t="str">
        <f t="shared" si="6"/>
        <v/>
      </c>
      <c r="D444" s="178" t="str">
        <f>IF('DATA - Follow-Up'!D444="","",'DATA - Follow-Up'!D444)</f>
        <v/>
      </c>
      <c r="E444" s="178" t="str">
        <f>IF('DATA - Follow-Up'!E444="","",'DATA - Follow-Up'!E444)</f>
        <v/>
      </c>
      <c r="F444" s="178" t="str">
        <f>IF('DATA - Follow-Up'!F444="","",'DATA - Follow-Up'!F444)</f>
        <v/>
      </c>
      <c r="G444" s="178" t="str">
        <f>IF('DATA - Follow-Up'!G444="Yes",1,IF('DATA - Follow-Up'!G444="No",2,IF('DATA - Follow-Up'!G444="Not Sure",3, "")))</f>
        <v/>
      </c>
      <c r="H444" s="178" t="str">
        <f>IF('DATA - Follow-Up'!H444="","",INDEX(Codes,MATCH('DATA - Follow-Up'!H444,Modes,0)))</f>
        <v/>
      </c>
      <c r="I444" s="275"/>
      <c r="J444" s="178" t="str">
        <f>IF('DATA - Follow-Up'!J444="","",INDEX(Codes,MATCH('DATA - Follow-Up'!J444,Modes,0)))</f>
        <v/>
      </c>
      <c r="K444" s="178"/>
      <c r="L444" s="178" t="str">
        <f>IF('DATA - Follow-Up'!L444=0,"",IF('DATA - Follow-Up'!L444="","",'DATA - Follow-Up'!L444))</f>
        <v/>
      </c>
      <c r="M444" s="178" t="str">
        <f>IF('DATA - Follow-Up'!M444="Yes",1,IF('DATA - Follow-Up'!M444="No",2, ""))</f>
        <v/>
      </c>
      <c r="N444" s="178" t="str">
        <f>IF('DATA - Follow-Up'!N444="Yes",1,IF('DATA - Follow-Up'!N444="No",2,""))</f>
        <v/>
      </c>
      <c r="O444" s="178" t="str">
        <f>IF('DATA - Follow-Up'!O444="Relaxed",1,IF('DATA - Follow-Up'!O444="Rushed",2,IF('DATA - Follow-Up'!O444="Happy",3,IF('DATA - Follow-Up'!O444="Frustrated",4,IF('DATA - Follow-Up'!O444="Other (please specify)",5,IF('DATA - Follow-Up'!O444="Other",5,""))))))</f>
        <v/>
      </c>
      <c r="P444" s="178"/>
      <c r="Q444" s="178" t="str">
        <f>IF('DATA - Follow-Up'!Q444="","",'DATA - Follow-Up'!Q444)</f>
        <v/>
      </c>
      <c r="R444" s="178" t="str">
        <f>IF('DATA - Follow-Up'!R444="Boy",1,IF('DATA - Follow-Up'!R444="Girl",2, ""))</f>
        <v/>
      </c>
      <c r="S444" s="178" t="str">
        <f>IF('DATA - Follow-Up'!Q444="","", 'DATA - Follow-Up'!S444)</f>
        <v/>
      </c>
      <c r="T444" s="178" t="str">
        <f>IF('DATA - Follow-Up'!T444="Less than 0.5km",1,IF('DATA - Follow-Up'!T444="0.51 to 1.59km",2,IF('DATA - Follow-Up'!T444="1.6 to 3km",3,IF('DATA - Follow-Up'!T444="Over 3km",4,""))))</f>
        <v/>
      </c>
      <c r="U444" s="178" t="str">
        <f>IF('DATA - Follow-Up'!U444="STRONGLY AGREE",1,IF('DATA - Follow-Up'!U444="AGREE",2,IF('DATA - Follow-Up'!U444="DISAGREE",3,IF('DATA - Follow-Up'!U444="STRONGLY DISAGREE",4,""))))</f>
        <v/>
      </c>
      <c r="V444" s="178" t="str">
        <f>IF('DATA - Follow-Up'!V444="Yes",1,IF('DATA - Follow-Up'!V444="No",2,""))</f>
        <v/>
      </c>
      <c r="W444" s="178"/>
      <c r="X444" s="178"/>
      <c r="Y444" s="178"/>
      <c r="Z444" s="178"/>
      <c r="AA444" s="178"/>
      <c r="AB444" s="178"/>
      <c r="AC444" s="178"/>
      <c r="AD444" s="178"/>
      <c r="AE444" s="178"/>
      <c r="AF444" s="178"/>
      <c r="AG444" s="178"/>
      <c r="AH444" s="178"/>
      <c r="AI444" s="178"/>
      <c r="AJ444" s="178"/>
      <c r="AK444" s="178"/>
      <c r="AL444" s="178"/>
      <c r="AM444" s="178"/>
      <c r="AN444" s="178"/>
      <c r="AO444" s="178"/>
      <c r="AP444" s="178"/>
      <c r="AQ444" s="178"/>
      <c r="AR444" s="178" t="str">
        <f>IF('DATA - Follow-Up'!AR444="Relaxed",1,IF('DATA - Follow-Up'!AR444="Rushed",2,IF('DATA - Follow-Up'!AR444="Happy",3,IF('DATA - Follow-Up'!AR444="Tired",4,""))))</f>
        <v/>
      </c>
      <c r="AS444" s="178" t="str">
        <f>IF('DATA - Follow-Up'!AS444="Relaxed",1,IF('DATA - Follow-Up'!AS444="Rushed",2,IF('DATA - Follow-Up'!AS444="Happy",3,IF('DATA - Follow-Up'!AS444="Tired",4,""))))</f>
        <v/>
      </c>
      <c r="AT444" s="178" t="str">
        <f>IF('DATA - Follow-Up'!AT444="less driving",1,IF('DATA - Follow-Up'!AT444="less driving (e.g. more carpooling, walking, cycling, taking public transit, etc.)",1,IF('DATA - Follow-Up'!AT444="not changed",2,IF('DATA - Follow-Up'!AT444="no changed",2,IF('DATA - Follow-Up'!AT444="more driving",3, "")))))</f>
        <v/>
      </c>
      <c r="AU444" s="275"/>
      <c r="AV444" s="275"/>
      <c r="AW444" s="275"/>
      <c r="AX444" s="275"/>
      <c r="AY444" s="275"/>
      <c r="AZ444" s="178" t="str">
        <f>IF('DATA - Follow-Up'!AZ444="less driving",1,IF('DATA - Follow-Up'!AZ444="less driving (e.g. more carpooling, walking, cycling, taking public transit, etc.)",1,IF('DATA - Follow-Up'!AZ444="not changed",2,IF('DATA - Follow-Up'!AZ444="more driving",3,""))))</f>
        <v/>
      </c>
      <c r="BA444" s="178"/>
      <c r="BB444" s="178"/>
      <c r="BC444" s="178"/>
      <c r="BD444" s="178"/>
      <c r="BE444" s="178"/>
      <c r="BF444" s="178" t="str">
        <f>IF('DATA - Follow-Up'!BF444="decreased",1,IF('DATA - Follow-Up'!BF444="not changed",2,IF('DATA - Follow-Up'!BF444="increased",3, "")))</f>
        <v/>
      </c>
      <c r="BG444" s="178"/>
      <c r="BH444" s="178"/>
      <c r="BI444" s="178"/>
      <c r="BJ444" s="178"/>
      <c r="BK444" s="178"/>
      <c r="BL444" s="178"/>
      <c r="BM444" s="178"/>
      <c r="BN444" s="178"/>
      <c r="BO444" s="178"/>
      <c r="BP444" s="178"/>
      <c r="BQ444" s="312" t="str">
        <f>IF('DATA - Follow-Up'!BQ444="Yes",1,IF('DATA - Follow-Up'!BQ444="No",2, ""))</f>
        <v/>
      </c>
      <c r="BR444" s="273"/>
      <c r="BS444" s="180"/>
      <c r="BT444" s="180"/>
    </row>
    <row r="445" spans="1:72" s="132" customFormat="1" ht="15" x14ac:dyDescent="0.3">
      <c r="A445" s="148"/>
      <c r="B445" s="149"/>
      <c r="C445" s="236" t="str">
        <f t="shared" si="6"/>
        <v/>
      </c>
      <c r="D445" s="178" t="str">
        <f>IF('DATA - Follow-Up'!D445="","",'DATA - Follow-Up'!D445)</f>
        <v/>
      </c>
      <c r="E445" s="178" t="str">
        <f>IF('DATA - Follow-Up'!E445="","",'DATA - Follow-Up'!E445)</f>
        <v/>
      </c>
      <c r="F445" s="178" t="str">
        <f>IF('DATA - Follow-Up'!F445="","",'DATA - Follow-Up'!F445)</f>
        <v/>
      </c>
      <c r="G445" s="178" t="str">
        <f>IF('DATA - Follow-Up'!G445="Yes",1,IF('DATA - Follow-Up'!G445="No",2,IF('DATA - Follow-Up'!G445="Not Sure",3, "")))</f>
        <v/>
      </c>
      <c r="H445" s="178" t="str">
        <f>IF('DATA - Follow-Up'!H445="","",INDEX(Codes,MATCH('DATA - Follow-Up'!H445,Modes,0)))</f>
        <v/>
      </c>
      <c r="I445" s="275"/>
      <c r="J445" s="178" t="str">
        <f>IF('DATA - Follow-Up'!J445="","",INDEX(Codes,MATCH('DATA - Follow-Up'!J445,Modes,0)))</f>
        <v/>
      </c>
      <c r="K445" s="178"/>
      <c r="L445" s="178" t="str">
        <f>IF('DATA - Follow-Up'!L445=0,"",IF('DATA - Follow-Up'!L445="","",'DATA - Follow-Up'!L445))</f>
        <v/>
      </c>
      <c r="M445" s="178" t="str">
        <f>IF('DATA - Follow-Up'!M445="Yes",1,IF('DATA - Follow-Up'!M445="No",2, ""))</f>
        <v/>
      </c>
      <c r="N445" s="178" t="str">
        <f>IF('DATA - Follow-Up'!N445="Yes",1,IF('DATA - Follow-Up'!N445="No",2,""))</f>
        <v/>
      </c>
      <c r="O445" s="178" t="str">
        <f>IF('DATA - Follow-Up'!O445="Relaxed",1,IF('DATA - Follow-Up'!O445="Rushed",2,IF('DATA - Follow-Up'!O445="Happy",3,IF('DATA - Follow-Up'!O445="Frustrated",4,IF('DATA - Follow-Up'!O445="Other (please specify)",5,IF('DATA - Follow-Up'!O445="Other",5,""))))))</f>
        <v/>
      </c>
      <c r="P445" s="178"/>
      <c r="Q445" s="178" t="str">
        <f>IF('DATA - Follow-Up'!Q445="","",'DATA - Follow-Up'!Q445)</f>
        <v/>
      </c>
      <c r="R445" s="178" t="str">
        <f>IF('DATA - Follow-Up'!R445="Boy",1,IF('DATA - Follow-Up'!R445="Girl",2, ""))</f>
        <v/>
      </c>
      <c r="S445" s="178" t="str">
        <f>IF('DATA - Follow-Up'!Q445="","", 'DATA - Follow-Up'!S445)</f>
        <v/>
      </c>
      <c r="T445" s="178" t="str">
        <f>IF('DATA - Follow-Up'!T445="Less than 0.5km",1,IF('DATA - Follow-Up'!T445="0.51 to 1.59km",2,IF('DATA - Follow-Up'!T445="1.6 to 3km",3,IF('DATA - Follow-Up'!T445="Over 3km",4,""))))</f>
        <v/>
      </c>
      <c r="U445" s="178" t="str">
        <f>IF('DATA - Follow-Up'!U445="STRONGLY AGREE",1,IF('DATA - Follow-Up'!U445="AGREE",2,IF('DATA - Follow-Up'!U445="DISAGREE",3,IF('DATA - Follow-Up'!U445="STRONGLY DISAGREE",4,""))))</f>
        <v/>
      </c>
      <c r="V445" s="178" t="str">
        <f>IF('DATA - Follow-Up'!V445="Yes",1,IF('DATA - Follow-Up'!V445="No",2,""))</f>
        <v/>
      </c>
      <c r="W445" s="178"/>
      <c r="X445" s="178"/>
      <c r="Y445" s="178"/>
      <c r="Z445" s="178"/>
      <c r="AA445" s="178"/>
      <c r="AB445" s="178"/>
      <c r="AC445" s="178"/>
      <c r="AD445" s="178"/>
      <c r="AE445" s="178"/>
      <c r="AF445" s="178"/>
      <c r="AG445" s="178"/>
      <c r="AH445" s="178"/>
      <c r="AI445" s="178"/>
      <c r="AJ445" s="178"/>
      <c r="AK445" s="178"/>
      <c r="AL445" s="178"/>
      <c r="AM445" s="178"/>
      <c r="AN445" s="178"/>
      <c r="AO445" s="178"/>
      <c r="AP445" s="178"/>
      <c r="AQ445" s="178"/>
      <c r="AR445" s="178" t="str">
        <f>IF('DATA - Follow-Up'!AR445="Relaxed",1,IF('DATA - Follow-Up'!AR445="Rushed",2,IF('DATA - Follow-Up'!AR445="Happy",3,IF('DATA - Follow-Up'!AR445="Tired",4,""))))</f>
        <v/>
      </c>
      <c r="AS445" s="178" t="str">
        <f>IF('DATA - Follow-Up'!AS445="Relaxed",1,IF('DATA - Follow-Up'!AS445="Rushed",2,IF('DATA - Follow-Up'!AS445="Happy",3,IF('DATA - Follow-Up'!AS445="Tired",4,""))))</f>
        <v/>
      </c>
      <c r="AT445" s="178" t="str">
        <f>IF('DATA - Follow-Up'!AT445="less driving",1,IF('DATA - Follow-Up'!AT445="less driving (e.g. more carpooling, walking, cycling, taking public transit, etc.)",1,IF('DATA - Follow-Up'!AT445="not changed",2,IF('DATA - Follow-Up'!AT445="no changed",2,IF('DATA - Follow-Up'!AT445="more driving",3, "")))))</f>
        <v/>
      </c>
      <c r="AU445" s="275"/>
      <c r="AV445" s="275"/>
      <c r="AW445" s="275"/>
      <c r="AX445" s="275"/>
      <c r="AY445" s="275"/>
      <c r="AZ445" s="178" t="str">
        <f>IF('DATA - Follow-Up'!AZ445="less driving",1,IF('DATA - Follow-Up'!AZ445="less driving (e.g. more carpooling, walking, cycling, taking public transit, etc.)",1,IF('DATA - Follow-Up'!AZ445="not changed",2,IF('DATA - Follow-Up'!AZ445="more driving",3,""))))</f>
        <v/>
      </c>
      <c r="BA445" s="178"/>
      <c r="BB445" s="178"/>
      <c r="BC445" s="178"/>
      <c r="BD445" s="178"/>
      <c r="BE445" s="178"/>
      <c r="BF445" s="178" t="str">
        <f>IF('DATA - Follow-Up'!BF445="decreased",1,IF('DATA - Follow-Up'!BF445="not changed",2,IF('DATA - Follow-Up'!BF445="increased",3, "")))</f>
        <v/>
      </c>
      <c r="BG445" s="178"/>
      <c r="BH445" s="178"/>
      <c r="BI445" s="178"/>
      <c r="BJ445" s="178"/>
      <c r="BK445" s="178"/>
      <c r="BL445" s="178"/>
      <c r="BM445" s="178"/>
      <c r="BN445" s="178"/>
      <c r="BO445" s="178"/>
      <c r="BP445" s="178"/>
      <c r="BQ445" s="312" t="str">
        <f>IF('DATA - Follow-Up'!BQ445="Yes",1,IF('DATA - Follow-Up'!BQ445="No",2, ""))</f>
        <v/>
      </c>
      <c r="BR445" s="273"/>
      <c r="BS445" s="180"/>
      <c r="BT445" s="180"/>
    </row>
    <row r="446" spans="1:72" s="132" customFormat="1" ht="15" x14ac:dyDescent="0.3">
      <c r="A446" s="148"/>
      <c r="B446" s="149"/>
      <c r="C446" s="236" t="str">
        <f t="shared" si="6"/>
        <v/>
      </c>
      <c r="D446" s="178" t="str">
        <f>IF('DATA - Follow-Up'!D446="","",'DATA - Follow-Up'!D446)</f>
        <v/>
      </c>
      <c r="E446" s="178" t="str">
        <f>IF('DATA - Follow-Up'!E446="","",'DATA - Follow-Up'!E446)</f>
        <v/>
      </c>
      <c r="F446" s="178" t="str">
        <f>IF('DATA - Follow-Up'!F446="","",'DATA - Follow-Up'!F446)</f>
        <v/>
      </c>
      <c r="G446" s="178" t="str">
        <f>IF('DATA - Follow-Up'!G446="Yes",1,IF('DATA - Follow-Up'!G446="No",2,IF('DATA - Follow-Up'!G446="Not Sure",3, "")))</f>
        <v/>
      </c>
      <c r="H446" s="178" t="str">
        <f>IF('DATA - Follow-Up'!H446="","",INDEX(Codes,MATCH('DATA - Follow-Up'!H446,Modes,0)))</f>
        <v/>
      </c>
      <c r="I446" s="275"/>
      <c r="J446" s="178" t="str">
        <f>IF('DATA - Follow-Up'!J446="","",INDEX(Codes,MATCH('DATA - Follow-Up'!J446,Modes,0)))</f>
        <v/>
      </c>
      <c r="K446" s="178"/>
      <c r="L446" s="178" t="str">
        <f>IF('DATA - Follow-Up'!L446=0,"",IF('DATA - Follow-Up'!L446="","",'DATA - Follow-Up'!L446))</f>
        <v/>
      </c>
      <c r="M446" s="178" t="str">
        <f>IF('DATA - Follow-Up'!M446="Yes",1,IF('DATA - Follow-Up'!M446="No",2, ""))</f>
        <v/>
      </c>
      <c r="N446" s="178" t="str">
        <f>IF('DATA - Follow-Up'!N446="Yes",1,IF('DATA - Follow-Up'!N446="No",2,""))</f>
        <v/>
      </c>
      <c r="O446" s="178" t="str">
        <f>IF('DATA - Follow-Up'!O446="Relaxed",1,IF('DATA - Follow-Up'!O446="Rushed",2,IF('DATA - Follow-Up'!O446="Happy",3,IF('DATA - Follow-Up'!O446="Frustrated",4,IF('DATA - Follow-Up'!O446="Other (please specify)",5,IF('DATA - Follow-Up'!O446="Other",5,""))))))</f>
        <v/>
      </c>
      <c r="P446" s="178"/>
      <c r="Q446" s="178" t="str">
        <f>IF('DATA - Follow-Up'!Q446="","",'DATA - Follow-Up'!Q446)</f>
        <v/>
      </c>
      <c r="R446" s="178" t="str">
        <f>IF('DATA - Follow-Up'!R446="Boy",1,IF('DATA - Follow-Up'!R446="Girl",2, ""))</f>
        <v/>
      </c>
      <c r="S446" s="178" t="str">
        <f>IF('DATA - Follow-Up'!Q446="","", 'DATA - Follow-Up'!S446)</f>
        <v/>
      </c>
      <c r="T446" s="178" t="str">
        <f>IF('DATA - Follow-Up'!T446="Less than 0.5km",1,IF('DATA - Follow-Up'!T446="0.51 to 1.59km",2,IF('DATA - Follow-Up'!T446="1.6 to 3km",3,IF('DATA - Follow-Up'!T446="Over 3km",4,""))))</f>
        <v/>
      </c>
      <c r="U446" s="178" t="str">
        <f>IF('DATA - Follow-Up'!U446="STRONGLY AGREE",1,IF('DATA - Follow-Up'!U446="AGREE",2,IF('DATA - Follow-Up'!U446="DISAGREE",3,IF('DATA - Follow-Up'!U446="STRONGLY DISAGREE",4,""))))</f>
        <v/>
      </c>
      <c r="V446" s="178" t="str">
        <f>IF('DATA - Follow-Up'!V446="Yes",1,IF('DATA - Follow-Up'!V446="No",2,""))</f>
        <v/>
      </c>
      <c r="W446" s="178"/>
      <c r="X446" s="178"/>
      <c r="Y446" s="178"/>
      <c r="Z446" s="178"/>
      <c r="AA446" s="178"/>
      <c r="AB446" s="178"/>
      <c r="AC446" s="178"/>
      <c r="AD446" s="178"/>
      <c r="AE446" s="178"/>
      <c r="AF446" s="178"/>
      <c r="AG446" s="178"/>
      <c r="AH446" s="178"/>
      <c r="AI446" s="178"/>
      <c r="AJ446" s="178"/>
      <c r="AK446" s="178"/>
      <c r="AL446" s="178"/>
      <c r="AM446" s="178"/>
      <c r="AN446" s="178"/>
      <c r="AO446" s="178"/>
      <c r="AP446" s="178"/>
      <c r="AQ446" s="178"/>
      <c r="AR446" s="178" t="str">
        <f>IF('DATA - Follow-Up'!AR446="Relaxed",1,IF('DATA - Follow-Up'!AR446="Rushed",2,IF('DATA - Follow-Up'!AR446="Happy",3,IF('DATA - Follow-Up'!AR446="Tired",4,""))))</f>
        <v/>
      </c>
      <c r="AS446" s="178" t="str">
        <f>IF('DATA - Follow-Up'!AS446="Relaxed",1,IF('DATA - Follow-Up'!AS446="Rushed",2,IF('DATA - Follow-Up'!AS446="Happy",3,IF('DATA - Follow-Up'!AS446="Tired",4,""))))</f>
        <v/>
      </c>
      <c r="AT446" s="178" t="str">
        <f>IF('DATA - Follow-Up'!AT446="less driving",1,IF('DATA - Follow-Up'!AT446="less driving (e.g. more carpooling, walking, cycling, taking public transit, etc.)",1,IF('DATA - Follow-Up'!AT446="not changed",2,IF('DATA - Follow-Up'!AT446="no changed",2,IF('DATA - Follow-Up'!AT446="more driving",3, "")))))</f>
        <v/>
      </c>
      <c r="AU446" s="275"/>
      <c r="AV446" s="275"/>
      <c r="AW446" s="275"/>
      <c r="AX446" s="275"/>
      <c r="AY446" s="275"/>
      <c r="AZ446" s="178" t="str">
        <f>IF('DATA - Follow-Up'!AZ446="less driving",1,IF('DATA - Follow-Up'!AZ446="less driving (e.g. more carpooling, walking, cycling, taking public transit, etc.)",1,IF('DATA - Follow-Up'!AZ446="not changed",2,IF('DATA - Follow-Up'!AZ446="more driving",3,""))))</f>
        <v/>
      </c>
      <c r="BA446" s="178"/>
      <c r="BB446" s="178"/>
      <c r="BC446" s="178"/>
      <c r="BD446" s="178"/>
      <c r="BE446" s="178"/>
      <c r="BF446" s="178" t="str">
        <f>IF('DATA - Follow-Up'!BF446="decreased",1,IF('DATA - Follow-Up'!BF446="not changed",2,IF('DATA - Follow-Up'!BF446="increased",3, "")))</f>
        <v/>
      </c>
      <c r="BG446" s="178"/>
      <c r="BH446" s="178"/>
      <c r="BI446" s="178"/>
      <c r="BJ446" s="178"/>
      <c r="BK446" s="178"/>
      <c r="BL446" s="178"/>
      <c r="BM446" s="178"/>
      <c r="BN446" s="178"/>
      <c r="BO446" s="178"/>
      <c r="BP446" s="178"/>
      <c r="BQ446" s="312" t="str">
        <f>IF('DATA - Follow-Up'!BQ446="Yes",1,IF('DATA - Follow-Up'!BQ446="No",2, ""))</f>
        <v/>
      </c>
      <c r="BR446" s="273"/>
      <c r="BS446" s="180"/>
      <c r="BT446" s="180"/>
    </row>
    <row r="447" spans="1:72" s="132" customFormat="1" ht="15" x14ac:dyDescent="0.3">
      <c r="A447" s="148"/>
      <c r="B447" s="149"/>
      <c r="C447" s="236" t="str">
        <f t="shared" si="6"/>
        <v/>
      </c>
      <c r="D447" s="178" t="str">
        <f>IF('DATA - Follow-Up'!D447="","",'DATA - Follow-Up'!D447)</f>
        <v/>
      </c>
      <c r="E447" s="178" t="str">
        <f>IF('DATA - Follow-Up'!E447="","",'DATA - Follow-Up'!E447)</f>
        <v/>
      </c>
      <c r="F447" s="178" t="str">
        <f>IF('DATA - Follow-Up'!F447="","",'DATA - Follow-Up'!F447)</f>
        <v/>
      </c>
      <c r="G447" s="178" t="str">
        <f>IF('DATA - Follow-Up'!G447="Yes",1,IF('DATA - Follow-Up'!G447="No",2,IF('DATA - Follow-Up'!G447="Not Sure",3, "")))</f>
        <v/>
      </c>
      <c r="H447" s="178" t="str">
        <f>IF('DATA - Follow-Up'!H447="","",INDEX(Codes,MATCH('DATA - Follow-Up'!H447,Modes,0)))</f>
        <v/>
      </c>
      <c r="I447" s="275"/>
      <c r="J447" s="178" t="str">
        <f>IF('DATA - Follow-Up'!J447="","",INDEX(Codes,MATCH('DATA - Follow-Up'!J447,Modes,0)))</f>
        <v/>
      </c>
      <c r="K447" s="178"/>
      <c r="L447" s="178" t="str">
        <f>IF('DATA - Follow-Up'!L447=0,"",IF('DATA - Follow-Up'!L447="","",'DATA - Follow-Up'!L447))</f>
        <v/>
      </c>
      <c r="M447" s="178" t="str">
        <f>IF('DATA - Follow-Up'!M447="Yes",1,IF('DATA - Follow-Up'!M447="No",2, ""))</f>
        <v/>
      </c>
      <c r="N447" s="178" t="str">
        <f>IF('DATA - Follow-Up'!N447="Yes",1,IF('DATA - Follow-Up'!N447="No",2,""))</f>
        <v/>
      </c>
      <c r="O447" s="178" t="str">
        <f>IF('DATA - Follow-Up'!O447="Relaxed",1,IF('DATA - Follow-Up'!O447="Rushed",2,IF('DATA - Follow-Up'!O447="Happy",3,IF('DATA - Follow-Up'!O447="Frustrated",4,IF('DATA - Follow-Up'!O447="Other (please specify)",5,IF('DATA - Follow-Up'!O447="Other",5,""))))))</f>
        <v/>
      </c>
      <c r="P447" s="178"/>
      <c r="Q447" s="178" t="str">
        <f>IF('DATA - Follow-Up'!Q447="","",'DATA - Follow-Up'!Q447)</f>
        <v/>
      </c>
      <c r="R447" s="178" t="str">
        <f>IF('DATA - Follow-Up'!R447="Boy",1,IF('DATA - Follow-Up'!R447="Girl",2, ""))</f>
        <v/>
      </c>
      <c r="S447" s="178" t="str">
        <f>IF('DATA - Follow-Up'!Q447="","", 'DATA - Follow-Up'!S447)</f>
        <v/>
      </c>
      <c r="T447" s="178" t="str">
        <f>IF('DATA - Follow-Up'!T447="Less than 0.5km",1,IF('DATA - Follow-Up'!T447="0.51 to 1.59km",2,IF('DATA - Follow-Up'!T447="1.6 to 3km",3,IF('DATA - Follow-Up'!T447="Over 3km",4,""))))</f>
        <v/>
      </c>
      <c r="U447" s="178" t="str">
        <f>IF('DATA - Follow-Up'!U447="STRONGLY AGREE",1,IF('DATA - Follow-Up'!U447="AGREE",2,IF('DATA - Follow-Up'!U447="DISAGREE",3,IF('DATA - Follow-Up'!U447="STRONGLY DISAGREE",4,""))))</f>
        <v/>
      </c>
      <c r="V447" s="178" t="str">
        <f>IF('DATA - Follow-Up'!V447="Yes",1,IF('DATA - Follow-Up'!V447="No",2,""))</f>
        <v/>
      </c>
      <c r="W447" s="178"/>
      <c r="X447" s="178"/>
      <c r="Y447" s="178"/>
      <c r="Z447" s="178"/>
      <c r="AA447" s="178"/>
      <c r="AB447" s="178"/>
      <c r="AC447" s="178"/>
      <c r="AD447" s="178"/>
      <c r="AE447" s="178"/>
      <c r="AF447" s="178"/>
      <c r="AG447" s="178"/>
      <c r="AH447" s="178"/>
      <c r="AI447" s="178"/>
      <c r="AJ447" s="178"/>
      <c r="AK447" s="178"/>
      <c r="AL447" s="178"/>
      <c r="AM447" s="178"/>
      <c r="AN447" s="178"/>
      <c r="AO447" s="178"/>
      <c r="AP447" s="178"/>
      <c r="AQ447" s="178"/>
      <c r="AR447" s="178" t="str">
        <f>IF('DATA - Follow-Up'!AR447="Relaxed",1,IF('DATA - Follow-Up'!AR447="Rushed",2,IF('DATA - Follow-Up'!AR447="Happy",3,IF('DATA - Follow-Up'!AR447="Tired",4,""))))</f>
        <v/>
      </c>
      <c r="AS447" s="178" t="str">
        <f>IF('DATA - Follow-Up'!AS447="Relaxed",1,IF('DATA - Follow-Up'!AS447="Rushed",2,IF('DATA - Follow-Up'!AS447="Happy",3,IF('DATA - Follow-Up'!AS447="Tired",4,""))))</f>
        <v/>
      </c>
      <c r="AT447" s="178" t="str">
        <f>IF('DATA - Follow-Up'!AT447="less driving",1,IF('DATA - Follow-Up'!AT447="less driving (e.g. more carpooling, walking, cycling, taking public transit, etc.)",1,IF('DATA - Follow-Up'!AT447="not changed",2,IF('DATA - Follow-Up'!AT447="no changed",2,IF('DATA - Follow-Up'!AT447="more driving",3, "")))))</f>
        <v/>
      </c>
      <c r="AU447" s="275"/>
      <c r="AV447" s="275"/>
      <c r="AW447" s="275"/>
      <c r="AX447" s="275"/>
      <c r="AY447" s="275"/>
      <c r="AZ447" s="178" t="str">
        <f>IF('DATA - Follow-Up'!AZ447="less driving",1,IF('DATA - Follow-Up'!AZ447="less driving (e.g. more carpooling, walking, cycling, taking public transit, etc.)",1,IF('DATA - Follow-Up'!AZ447="not changed",2,IF('DATA - Follow-Up'!AZ447="more driving",3,""))))</f>
        <v/>
      </c>
      <c r="BA447" s="178"/>
      <c r="BB447" s="178"/>
      <c r="BC447" s="178"/>
      <c r="BD447" s="178"/>
      <c r="BE447" s="178"/>
      <c r="BF447" s="178" t="str">
        <f>IF('DATA - Follow-Up'!BF447="decreased",1,IF('DATA - Follow-Up'!BF447="not changed",2,IF('DATA - Follow-Up'!BF447="increased",3, "")))</f>
        <v/>
      </c>
      <c r="BG447" s="178"/>
      <c r="BH447" s="178"/>
      <c r="BI447" s="178"/>
      <c r="BJ447" s="178"/>
      <c r="BK447" s="178"/>
      <c r="BL447" s="178"/>
      <c r="BM447" s="178"/>
      <c r="BN447" s="178"/>
      <c r="BO447" s="178"/>
      <c r="BP447" s="178"/>
      <c r="BQ447" s="312" t="str">
        <f>IF('DATA - Follow-Up'!BQ447="Yes",1,IF('DATA - Follow-Up'!BQ447="No",2, ""))</f>
        <v/>
      </c>
      <c r="BR447" s="273"/>
      <c r="BS447" s="180"/>
      <c r="BT447" s="180"/>
    </row>
    <row r="448" spans="1:72" s="132" customFormat="1" ht="15" x14ac:dyDescent="0.3">
      <c r="A448" s="148"/>
      <c r="B448" s="149"/>
      <c r="C448" s="236" t="str">
        <f t="shared" si="6"/>
        <v/>
      </c>
      <c r="D448" s="178" t="str">
        <f>IF('DATA - Follow-Up'!D448="","",'DATA - Follow-Up'!D448)</f>
        <v/>
      </c>
      <c r="E448" s="178" t="str">
        <f>IF('DATA - Follow-Up'!E448="","",'DATA - Follow-Up'!E448)</f>
        <v/>
      </c>
      <c r="F448" s="178" t="str">
        <f>IF('DATA - Follow-Up'!F448="","",'DATA - Follow-Up'!F448)</f>
        <v/>
      </c>
      <c r="G448" s="178" t="str">
        <f>IF('DATA - Follow-Up'!G448="Yes",1,IF('DATA - Follow-Up'!G448="No",2,IF('DATA - Follow-Up'!G448="Not Sure",3, "")))</f>
        <v/>
      </c>
      <c r="H448" s="178" t="str">
        <f>IF('DATA - Follow-Up'!H448="","",INDEX(Codes,MATCH('DATA - Follow-Up'!H448,Modes,0)))</f>
        <v/>
      </c>
      <c r="I448" s="275"/>
      <c r="J448" s="178" t="str">
        <f>IF('DATA - Follow-Up'!J448="","",INDEX(Codes,MATCH('DATA - Follow-Up'!J448,Modes,0)))</f>
        <v/>
      </c>
      <c r="K448" s="178"/>
      <c r="L448" s="178" t="str">
        <f>IF('DATA - Follow-Up'!L448=0,"",IF('DATA - Follow-Up'!L448="","",'DATA - Follow-Up'!L448))</f>
        <v/>
      </c>
      <c r="M448" s="178" t="str">
        <f>IF('DATA - Follow-Up'!M448="Yes",1,IF('DATA - Follow-Up'!M448="No",2, ""))</f>
        <v/>
      </c>
      <c r="N448" s="178" t="str">
        <f>IF('DATA - Follow-Up'!N448="Yes",1,IF('DATA - Follow-Up'!N448="No",2,""))</f>
        <v/>
      </c>
      <c r="O448" s="178" t="str">
        <f>IF('DATA - Follow-Up'!O448="Relaxed",1,IF('DATA - Follow-Up'!O448="Rushed",2,IF('DATA - Follow-Up'!O448="Happy",3,IF('DATA - Follow-Up'!O448="Frustrated",4,IF('DATA - Follow-Up'!O448="Other (please specify)",5,IF('DATA - Follow-Up'!O448="Other",5,""))))))</f>
        <v/>
      </c>
      <c r="P448" s="178"/>
      <c r="Q448" s="178" t="str">
        <f>IF('DATA - Follow-Up'!Q448="","",'DATA - Follow-Up'!Q448)</f>
        <v/>
      </c>
      <c r="R448" s="178" t="str">
        <f>IF('DATA - Follow-Up'!R448="Boy",1,IF('DATA - Follow-Up'!R448="Girl",2, ""))</f>
        <v/>
      </c>
      <c r="S448" s="178" t="str">
        <f>IF('DATA - Follow-Up'!Q448="","", 'DATA - Follow-Up'!S448)</f>
        <v/>
      </c>
      <c r="T448" s="178" t="str">
        <f>IF('DATA - Follow-Up'!T448="Less than 0.5km",1,IF('DATA - Follow-Up'!T448="0.51 to 1.59km",2,IF('DATA - Follow-Up'!T448="1.6 to 3km",3,IF('DATA - Follow-Up'!T448="Over 3km",4,""))))</f>
        <v/>
      </c>
      <c r="U448" s="178" t="str">
        <f>IF('DATA - Follow-Up'!U448="STRONGLY AGREE",1,IF('DATA - Follow-Up'!U448="AGREE",2,IF('DATA - Follow-Up'!U448="DISAGREE",3,IF('DATA - Follow-Up'!U448="STRONGLY DISAGREE",4,""))))</f>
        <v/>
      </c>
      <c r="V448" s="178" t="str">
        <f>IF('DATA - Follow-Up'!V448="Yes",1,IF('DATA - Follow-Up'!V448="No",2,""))</f>
        <v/>
      </c>
      <c r="W448" s="178"/>
      <c r="X448" s="178"/>
      <c r="Y448" s="178"/>
      <c r="Z448" s="178"/>
      <c r="AA448" s="178"/>
      <c r="AB448" s="178"/>
      <c r="AC448" s="178"/>
      <c r="AD448" s="178"/>
      <c r="AE448" s="178"/>
      <c r="AF448" s="178"/>
      <c r="AG448" s="178"/>
      <c r="AH448" s="178"/>
      <c r="AI448" s="178"/>
      <c r="AJ448" s="178"/>
      <c r="AK448" s="178"/>
      <c r="AL448" s="178"/>
      <c r="AM448" s="178"/>
      <c r="AN448" s="178"/>
      <c r="AO448" s="178"/>
      <c r="AP448" s="178"/>
      <c r="AQ448" s="178"/>
      <c r="AR448" s="178" t="str">
        <f>IF('DATA - Follow-Up'!AR448="Relaxed",1,IF('DATA - Follow-Up'!AR448="Rushed",2,IF('DATA - Follow-Up'!AR448="Happy",3,IF('DATA - Follow-Up'!AR448="Tired",4,""))))</f>
        <v/>
      </c>
      <c r="AS448" s="178" t="str">
        <f>IF('DATA - Follow-Up'!AS448="Relaxed",1,IF('DATA - Follow-Up'!AS448="Rushed",2,IF('DATA - Follow-Up'!AS448="Happy",3,IF('DATA - Follow-Up'!AS448="Tired",4,""))))</f>
        <v/>
      </c>
      <c r="AT448" s="178" t="str">
        <f>IF('DATA - Follow-Up'!AT448="less driving",1,IF('DATA - Follow-Up'!AT448="less driving (e.g. more carpooling, walking, cycling, taking public transit, etc.)",1,IF('DATA - Follow-Up'!AT448="not changed",2,IF('DATA - Follow-Up'!AT448="no changed",2,IF('DATA - Follow-Up'!AT448="more driving",3, "")))))</f>
        <v/>
      </c>
      <c r="AU448" s="275"/>
      <c r="AV448" s="275"/>
      <c r="AW448" s="275"/>
      <c r="AX448" s="275"/>
      <c r="AY448" s="275"/>
      <c r="AZ448" s="178" t="str">
        <f>IF('DATA - Follow-Up'!AZ448="less driving",1,IF('DATA - Follow-Up'!AZ448="less driving (e.g. more carpooling, walking, cycling, taking public transit, etc.)",1,IF('DATA - Follow-Up'!AZ448="not changed",2,IF('DATA - Follow-Up'!AZ448="more driving",3,""))))</f>
        <v/>
      </c>
      <c r="BA448" s="178"/>
      <c r="BB448" s="178"/>
      <c r="BC448" s="178"/>
      <c r="BD448" s="178"/>
      <c r="BE448" s="178"/>
      <c r="BF448" s="178" t="str">
        <f>IF('DATA - Follow-Up'!BF448="decreased",1,IF('DATA - Follow-Up'!BF448="not changed",2,IF('DATA - Follow-Up'!BF448="increased",3, "")))</f>
        <v/>
      </c>
      <c r="BG448" s="178"/>
      <c r="BH448" s="178"/>
      <c r="BI448" s="178"/>
      <c r="BJ448" s="178"/>
      <c r="BK448" s="178"/>
      <c r="BL448" s="178"/>
      <c r="BM448" s="178"/>
      <c r="BN448" s="178"/>
      <c r="BO448" s="178"/>
      <c r="BP448" s="178"/>
      <c r="BQ448" s="312" t="str">
        <f>IF('DATA - Follow-Up'!BQ448="Yes",1,IF('DATA - Follow-Up'!BQ448="No",2, ""))</f>
        <v/>
      </c>
      <c r="BR448" s="273"/>
      <c r="BS448" s="180"/>
      <c r="BT448" s="180"/>
    </row>
    <row r="449" spans="1:72" s="132" customFormat="1" ht="15" x14ac:dyDescent="0.3">
      <c r="A449" s="148"/>
      <c r="B449" s="149"/>
      <c r="C449" s="236" t="str">
        <f t="shared" si="6"/>
        <v/>
      </c>
      <c r="D449" s="178" t="str">
        <f>IF('DATA - Follow-Up'!D449="","",'DATA - Follow-Up'!D449)</f>
        <v/>
      </c>
      <c r="E449" s="178" t="str">
        <f>IF('DATA - Follow-Up'!E449="","",'DATA - Follow-Up'!E449)</f>
        <v/>
      </c>
      <c r="F449" s="178" t="str">
        <f>IF('DATA - Follow-Up'!F449="","",'DATA - Follow-Up'!F449)</f>
        <v/>
      </c>
      <c r="G449" s="178" t="str">
        <f>IF('DATA - Follow-Up'!G449="Yes",1,IF('DATA - Follow-Up'!G449="No",2,IF('DATA - Follow-Up'!G449="Not Sure",3, "")))</f>
        <v/>
      </c>
      <c r="H449" s="178" t="str">
        <f>IF('DATA - Follow-Up'!H449="","",INDEX(Codes,MATCH('DATA - Follow-Up'!H449,Modes,0)))</f>
        <v/>
      </c>
      <c r="I449" s="275"/>
      <c r="J449" s="178" t="str">
        <f>IF('DATA - Follow-Up'!J449="","",INDEX(Codes,MATCH('DATA - Follow-Up'!J449,Modes,0)))</f>
        <v/>
      </c>
      <c r="K449" s="178"/>
      <c r="L449" s="178" t="str">
        <f>IF('DATA - Follow-Up'!L449=0,"",IF('DATA - Follow-Up'!L449="","",'DATA - Follow-Up'!L449))</f>
        <v/>
      </c>
      <c r="M449" s="178" t="str">
        <f>IF('DATA - Follow-Up'!M449="Yes",1,IF('DATA - Follow-Up'!M449="No",2, ""))</f>
        <v/>
      </c>
      <c r="N449" s="178" t="str">
        <f>IF('DATA - Follow-Up'!N449="Yes",1,IF('DATA - Follow-Up'!N449="No",2,""))</f>
        <v/>
      </c>
      <c r="O449" s="178" t="str">
        <f>IF('DATA - Follow-Up'!O449="Relaxed",1,IF('DATA - Follow-Up'!O449="Rushed",2,IF('DATA - Follow-Up'!O449="Happy",3,IF('DATA - Follow-Up'!O449="Frustrated",4,IF('DATA - Follow-Up'!O449="Other (please specify)",5,IF('DATA - Follow-Up'!O449="Other",5,""))))))</f>
        <v/>
      </c>
      <c r="P449" s="178"/>
      <c r="Q449" s="178" t="str">
        <f>IF('DATA - Follow-Up'!Q449="","",'DATA - Follow-Up'!Q449)</f>
        <v/>
      </c>
      <c r="R449" s="178" t="str">
        <f>IF('DATA - Follow-Up'!R449="Boy",1,IF('DATA - Follow-Up'!R449="Girl",2, ""))</f>
        <v/>
      </c>
      <c r="S449" s="178" t="str">
        <f>IF('DATA - Follow-Up'!Q449="","", 'DATA - Follow-Up'!S449)</f>
        <v/>
      </c>
      <c r="T449" s="178" t="str">
        <f>IF('DATA - Follow-Up'!T449="Less than 0.5km",1,IF('DATA - Follow-Up'!T449="0.51 to 1.59km",2,IF('DATA - Follow-Up'!T449="1.6 to 3km",3,IF('DATA - Follow-Up'!T449="Over 3km",4,""))))</f>
        <v/>
      </c>
      <c r="U449" s="178" t="str">
        <f>IF('DATA - Follow-Up'!U449="STRONGLY AGREE",1,IF('DATA - Follow-Up'!U449="AGREE",2,IF('DATA - Follow-Up'!U449="DISAGREE",3,IF('DATA - Follow-Up'!U449="STRONGLY DISAGREE",4,""))))</f>
        <v/>
      </c>
      <c r="V449" s="178" t="str">
        <f>IF('DATA - Follow-Up'!V449="Yes",1,IF('DATA - Follow-Up'!V449="No",2,""))</f>
        <v/>
      </c>
      <c r="W449" s="178"/>
      <c r="X449" s="178"/>
      <c r="Y449" s="178"/>
      <c r="Z449" s="178"/>
      <c r="AA449" s="178"/>
      <c r="AB449" s="178"/>
      <c r="AC449" s="178"/>
      <c r="AD449" s="178"/>
      <c r="AE449" s="178"/>
      <c r="AF449" s="178"/>
      <c r="AG449" s="178"/>
      <c r="AH449" s="178"/>
      <c r="AI449" s="178"/>
      <c r="AJ449" s="178"/>
      <c r="AK449" s="178"/>
      <c r="AL449" s="178"/>
      <c r="AM449" s="178"/>
      <c r="AN449" s="178"/>
      <c r="AO449" s="178"/>
      <c r="AP449" s="178"/>
      <c r="AQ449" s="178"/>
      <c r="AR449" s="178" t="str">
        <f>IF('DATA - Follow-Up'!AR449="Relaxed",1,IF('DATA - Follow-Up'!AR449="Rushed",2,IF('DATA - Follow-Up'!AR449="Happy",3,IF('DATA - Follow-Up'!AR449="Tired",4,""))))</f>
        <v/>
      </c>
      <c r="AS449" s="178" t="str">
        <f>IF('DATA - Follow-Up'!AS449="Relaxed",1,IF('DATA - Follow-Up'!AS449="Rushed",2,IF('DATA - Follow-Up'!AS449="Happy",3,IF('DATA - Follow-Up'!AS449="Tired",4,""))))</f>
        <v/>
      </c>
      <c r="AT449" s="178" t="str">
        <f>IF('DATA - Follow-Up'!AT449="less driving",1,IF('DATA - Follow-Up'!AT449="less driving (e.g. more carpooling, walking, cycling, taking public transit, etc.)",1,IF('DATA - Follow-Up'!AT449="not changed",2,IF('DATA - Follow-Up'!AT449="no changed",2,IF('DATA - Follow-Up'!AT449="more driving",3, "")))))</f>
        <v/>
      </c>
      <c r="AU449" s="275"/>
      <c r="AV449" s="275"/>
      <c r="AW449" s="275"/>
      <c r="AX449" s="275"/>
      <c r="AY449" s="275"/>
      <c r="AZ449" s="178" t="str">
        <f>IF('DATA - Follow-Up'!AZ449="less driving",1,IF('DATA - Follow-Up'!AZ449="less driving (e.g. more carpooling, walking, cycling, taking public transit, etc.)",1,IF('DATA - Follow-Up'!AZ449="not changed",2,IF('DATA - Follow-Up'!AZ449="more driving",3,""))))</f>
        <v/>
      </c>
      <c r="BA449" s="178"/>
      <c r="BB449" s="178"/>
      <c r="BC449" s="178"/>
      <c r="BD449" s="178"/>
      <c r="BE449" s="178"/>
      <c r="BF449" s="178" t="str">
        <f>IF('DATA - Follow-Up'!BF449="decreased",1,IF('DATA - Follow-Up'!BF449="not changed",2,IF('DATA - Follow-Up'!BF449="increased",3, "")))</f>
        <v/>
      </c>
      <c r="BG449" s="178"/>
      <c r="BH449" s="178"/>
      <c r="BI449" s="178"/>
      <c r="BJ449" s="178"/>
      <c r="BK449" s="178"/>
      <c r="BL449" s="178"/>
      <c r="BM449" s="178"/>
      <c r="BN449" s="178"/>
      <c r="BO449" s="178"/>
      <c r="BP449" s="178"/>
      <c r="BQ449" s="312" t="str">
        <f>IF('DATA - Follow-Up'!BQ449="Yes",1,IF('DATA - Follow-Up'!BQ449="No",2, ""))</f>
        <v/>
      </c>
      <c r="BR449" s="273"/>
      <c r="BS449" s="180"/>
      <c r="BT449" s="180"/>
    </row>
    <row r="450" spans="1:72" s="132" customFormat="1" ht="15" x14ac:dyDescent="0.3">
      <c r="A450" s="148"/>
      <c r="B450" s="149"/>
      <c r="C450" s="236" t="str">
        <f t="shared" si="6"/>
        <v/>
      </c>
      <c r="D450" s="178" t="str">
        <f>IF('DATA - Follow-Up'!D450="","",'DATA - Follow-Up'!D450)</f>
        <v/>
      </c>
      <c r="E450" s="178" t="str">
        <f>IF('DATA - Follow-Up'!E450="","",'DATA - Follow-Up'!E450)</f>
        <v/>
      </c>
      <c r="F450" s="178" t="str">
        <f>IF('DATA - Follow-Up'!F450="","",'DATA - Follow-Up'!F450)</f>
        <v/>
      </c>
      <c r="G450" s="178" t="str">
        <f>IF('DATA - Follow-Up'!G450="Yes",1,IF('DATA - Follow-Up'!G450="No",2,IF('DATA - Follow-Up'!G450="Not Sure",3, "")))</f>
        <v/>
      </c>
      <c r="H450" s="178" t="str">
        <f>IF('DATA - Follow-Up'!H450="","",INDEX(Codes,MATCH('DATA - Follow-Up'!H450,Modes,0)))</f>
        <v/>
      </c>
      <c r="I450" s="275"/>
      <c r="J450" s="178" t="str">
        <f>IF('DATA - Follow-Up'!J450="","",INDEX(Codes,MATCH('DATA - Follow-Up'!J450,Modes,0)))</f>
        <v/>
      </c>
      <c r="K450" s="178"/>
      <c r="L450" s="178" t="str">
        <f>IF('DATA - Follow-Up'!L450=0,"",IF('DATA - Follow-Up'!L450="","",'DATA - Follow-Up'!L450))</f>
        <v/>
      </c>
      <c r="M450" s="178" t="str">
        <f>IF('DATA - Follow-Up'!M450="Yes",1,IF('DATA - Follow-Up'!M450="No",2, ""))</f>
        <v/>
      </c>
      <c r="N450" s="178" t="str">
        <f>IF('DATA - Follow-Up'!N450="Yes",1,IF('DATA - Follow-Up'!N450="No",2,""))</f>
        <v/>
      </c>
      <c r="O450" s="178" t="str">
        <f>IF('DATA - Follow-Up'!O450="Relaxed",1,IF('DATA - Follow-Up'!O450="Rushed",2,IF('DATA - Follow-Up'!O450="Happy",3,IF('DATA - Follow-Up'!O450="Frustrated",4,IF('DATA - Follow-Up'!O450="Other (please specify)",5,IF('DATA - Follow-Up'!O450="Other",5,""))))))</f>
        <v/>
      </c>
      <c r="P450" s="178"/>
      <c r="Q450" s="178" t="str">
        <f>IF('DATA - Follow-Up'!Q450="","",'DATA - Follow-Up'!Q450)</f>
        <v/>
      </c>
      <c r="R450" s="178" t="str">
        <f>IF('DATA - Follow-Up'!R450="Boy",1,IF('DATA - Follow-Up'!R450="Girl",2, ""))</f>
        <v/>
      </c>
      <c r="S450" s="178" t="str">
        <f>IF('DATA - Follow-Up'!Q450="","", 'DATA - Follow-Up'!S450)</f>
        <v/>
      </c>
      <c r="T450" s="178" t="str">
        <f>IF('DATA - Follow-Up'!T450="Less than 0.5km",1,IF('DATA - Follow-Up'!T450="0.51 to 1.59km",2,IF('DATA - Follow-Up'!T450="1.6 to 3km",3,IF('DATA - Follow-Up'!T450="Over 3km",4,""))))</f>
        <v/>
      </c>
      <c r="U450" s="178" t="str">
        <f>IF('DATA - Follow-Up'!U450="STRONGLY AGREE",1,IF('DATA - Follow-Up'!U450="AGREE",2,IF('DATA - Follow-Up'!U450="DISAGREE",3,IF('DATA - Follow-Up'!U450="STRONGLY DISAGREE",4,""))))</f>
        <v/>
      </c>
      <c r="V450" s="178" t="str">
        <f>IF('DATA - Follow-Up'!V450="Yes",1,IF('DATA - Follow-Up'!V450="No",2,""))</f>
        <v/>
      </c>
      <c r="W450" s="178"/>
      <c r="X450" s="178"/>
      <c r="Y450" s="178"/>
      <c r="Z450" s="178"/>
      <c r="AA450" s="178"/>
      <c r="AB450" s="178"/>
      <c r="AC450" s="178"/>
      <c r="AD450" s="178"/>
      <c r="AE450" s="178"/>
      <c r="AF450" s="178"/>
      <c r="AG450" s="178"/>
      <c r="AH450" s="178"/>
      <c r="AI450" s="178"/>
      <c r="AJ450" s="178"/>
      <c r="AK450" s="178"/>
      <c r="AL450" s="178"/>
      <c r="AM450" s="178"/>
      <c r="AN450" s="178"/>
      <c r="AO450" s="178"/>
      <c r="AP450" s="178"/>
      <c r="AQ450" s="178"/>
      <c r="AR450" s="178" t="str">
        <f>IF('DATA - Follow-Up'!AR450="Relaxed",1,IF('DATA - Follow-Up'!AR450="Rushed",2,IF('DATA - Follow-Up'!AR450="Happy",3,IF('DATA - Follow-Up'!AR450="Tired",4,""))))</f>
        <v/>
      </c>
      <c r="AS450" s="178" t="str">
        <f>IF('DATA - Follow-Up'!AS450="Relaxed",1,IF('DATA - Follow-Up'!AS450="Rushed",2,IF('DATA - Follow-Up'!AS450="Happy",3,IF('DATA - Follow-Up'!AS450="Tired",4,""))))</f>
        <v/>
      </c>
      <c r="AT450" s="178" t="str">
        <f>IF('DATA - Follow-Up'!AT450="less driving",1,IF('DATA - Follow-Up'!AT450="less driving (e.g. more carpooling, walking, cycling, taking public transit, etc.)",1,IF('DATA - Follow-Up'!AT450="not changed",2,IF('DATA - Follow-Up'!AT450="no changed",2,IF('DATA - Follow-Up'!AT450="more driving",3, "")))))</f>
        <v/>
      </c>
      <c r="AU450" s="275"/>
      <c r="AV450" s="275"/>
      <c r="AW450" s="275"/>
      <c r="AX450" s="275"/>
      <c r="AY450" s="275"/>
      <c r="AZ450" s="178" t="str">
        <f>IF('DATA - Follow-Up'!AZ450="less driving",1,IF('DATA - Follow-Up'!AZ450="less driving (e.g. more carpooling, walking, cycling, taking public transit, etc.)",1,IF('DATA - Follow-Up'!AZ450="not changed",2,IF('DATA - Follow-Up'!AZ450="more driving",3,""))))</f>
        <v/>
      </c>
      <c r="BA450" s="178"/>
      <c r="BB450" s="178"/>
      <c r="BC450" s="178"/>
      <c r="BD450" s="178"/>
      <c r="BE450" s="178"/>
      <c r="BF450" s="178" t="str">
        <f>IF('DATA - Follow-Up'!BF450="decreased",1,IF('DATA - Follow-Up'!BF450="not changed",2,IF('DATA - Follow-Up'!BF450="increased",3, "")))</f>
        <v/>
      </c>
      <c r="BG450" s="178"/>
      <c r="BH450" s="178"/>
      <c r="BI450" s="178"/>
      <c r="BJ450" s="178"/>
      <c r="BK450" s="178"/>
      <c r="BL450" s="178"/>
      <c r="BM450" s="178"/>
      <c r="BN450" s="178"/>
      <c r="BO450" s="178"/>
      <c r="BP450" s="178"/>
      <c r="BQ450" s="312" t="str">
        <f>IF('DATA - Follow-Up'!BQ450="Yes",1,IF('DATA - Follow-Up'!BQ450="No",2, ""))</f>
        <v/>
      </c>
      <c r="BR450" s="273"/>
      <c r="BS450" s="180"/>
      <c r="BT450" s="180"/>
    </row>
    <row r="451" spans="1:72" s="132" customFormat="1" ht="15" x14ac:dyDescent="0.3">
      <c r="A451" s="148"/>
      <c r="B451" s="149"/>
      <c r="C451" s="236" t="str">
        <f t="shared" si="6"/>
        <v/>
      </c>
      <c r="D451" s="178" t="str">
        <f>IF('DATA - Follow-Up'!D451="","",'DATA - Follow-Up'!D451)</f>
        <v/>
      </c>
      <c r="E451" s="178" t="str">
        <f>IF('DATA - Follow-Up'!E451="","",'DATA - Follow-Up'!E451)</f>
        <v/>
      </c>
      <c r="F451" s="178" t="str">
        <f>IF('DATA - Follow-Up'!F451="","",'DATA - Follow-Up'!F451)</f>
        <v/>
      </c>
      <c r="G451" s="178" t="str">
        <f>IF('DATA - Follow-Up'!G451="Yes",1,IF('DATA - Follow-Up'!G451="No",2,IF('DATA - Follow-Up'!G451="Not Sure",3, "")))</f>
        <v/>
      </c>
      <c r="H451" s="178" t="str">
        <f>IF('DATA - Follow-Up'!H451="","",INDEX(Codes,MATCH('DATA - Follow-Up'!H451,Modes,0)))</f>
        <v/>
      </c>
      <c r="I451" s="275"/>
      <c r="J451" s="178" t="str">
        <f>IF('DATA - Follow-Up'!J451="","",INDEX(Codes,MATCH('DATA - Follow-Up'!J451,Modes,0)))</f>
        <v/>
      </c>
      <c r="K451" s="178"/>
      <c r="L451" s="178" t="str">
        <f>IF('DATA - Follow-Up'!L451=0,"",IF('DATA - Follow-Up'!L451="","",'DATA - Follow-Up'!L451))</f>
        <v/>
      </c>
      <c r="M451" s="178" t="str">
        <f>IF('DATA - Follow-Up'!M451="Yes",1,IF('DATA - Follow-Up'!M451="No",2, ""))</f>
        <v/>
      </c>
      <c r="N451" s="178" t="str">
        <f>IF('DATA - Follow-Up'!N451="Yes",1,IF('DATA - Follow-Up'!N451="No",2,""))</f>
        <v/>
      </c>
      <c r="O451" s="178" t="str">
        <f>IF('DATA - Follow-Up'!O451="Relaxed",1,IF('DATA - Follow-Up'!O451="Rushed",2,IF('DATA - Follow-Up'!O451="Happy",3,IF('DATA - Follow-Up'!O451="Frustrated",4,IF('DATA - Follow-Up'!O451="Other (please specify)",5,IF('DATA - Follow-Up'!O451="Other",5,""))))))</f>
        <v/>
      </c>
      <c r="P451" s="178"/>
      <c r="Q451" s="178" t="str">
        <f>IF('DATA - Follow-Up'!Q451="","",'DATA - Follow-Up'!Q451)</f>
        <v/>
      </c>
      <c r="R451" s="178" t="str">
        <f>IF('DATA - Follow-Up'!R451="Boy",1,IF('DATA - Follow-Up'!R451="Girl",2, ""))</f>
        <v/>
      </c>
      <c r="S451" s="178" t="str">
        <f>IF('DATA - Follow-Up'!Q451="","", 'DATA - Follow-Up'!S451)</f>
        <v/>
      </c>
      <c r="T451" s="178" t="str">
        <f>IF('DATA - Follow-Up'!T451="Less than 0.5km",1,IF('DATA - Follow-Up'!T451="0.51 to 1.59km",2,IF('DATA - Follow-Up'!T451="1.6 to 3km",3,IF('DATA - Follow-Up'!T451="Over 3km",4,""))))</f>
        <v/>
      </c>
      <c r="U451" s="178" t="str">
        <f>IF('DATA - Follow-Up'!U451="STRONGLY AGREE",1,IF('DATA - Follow-Up'!U451="AGREE",2,IF('DATA - Follow-Up'!U451="DISAGREE",3,IF('DATA - Follow-Up'!U451="STRONGLY DISAGREE",4,""))))</f>
        <v/>
      </c>
      <c r="V451" s="178" t="str">
        <f>IF('DATA - Follow-Up'!V451="Yes",1,IF('DATA - Follow-Up'!V451="No",2,""))</f>
        <v/>
      </c>
      <c r="W451" s="178"/>
      <c r="X451" s="178"/>
      <c r="Y451" s="178"/>
      <c r="Z451" s="178"/>
      <c r="AA451" s="178"/>
      <c r="AB451" s="178"/>
      <c r="AC451" s="178"/>
      <c r="AD451" s="178"/>
      <c r="AE451" s="178"/>
      <c r="AF451" s="178"/>
      <c r="AG451" s="178"/>
      <c r="AH451" s="178"/>
      <c r="AI451" s="178"/>
      <c r="AJ451" s="178"/>
      <c r="AK451" s="178"/>
      <c r="AL451" s="178"/>
      <c r="AM451" s="178"/>
      <c r="AN451" s="178"/>
      <c r="AO451" s="178"/>
      <c r="AP451" s="178"/>
      <c r="AQ451" s="178"/>
      <c r="AR451" s="178" t="str">
        <f>IF('DATA - Follow-Up'!AR451="Relaxed",1,IF('DATA - Follow-Up'!AR451="Rushed",2,IF('DATA - Follow-Up'!AR451="Happy",3,IF('DATA - Follow-Up'!AR451="Tired",4,""))))</f>
        <v/>
      </c>
      <c r="AS451" s="178" t="str">
        <f>IF('DATA - Follow-Up'!AS451="Relaxed",1,IF('DATA - Follow-Up'!AS451="Rushed",2,IF('DATA - Follow-Up'!AS451="Happy",3,IF('DATA - Follow-Up'!AS451="Tired",4,""))))</f>
        <v/>
      </c>
      <c r="AT451" s="178" t="str">
        <f>IF('DATA - Follow-Up'!AT451="less driving",1,IF('DATA - Follow-Up'!AT451="less driving (e.g. more carpooling, walking, cycling, taking public transit, etc.)",1,IF('DATA - Follow-Up'!AT451="not changed",2,IF('DATA - Follow-Up'!AT451="no changed",2,IF('DATA - Follow-Up'!AT451="more driving",3, "")))))</f>
        <v/>
      </c>
      <c r="AU451" s="275"/>
      <c r="AV451" s="275"/>
      <c r="AW451" s="275"/>
      <c r="AX451" s="275"/>
      <c r="AY451" s="275"/>
      <c r="AZ451" s="178" t="str">
        <f>IF('DATA - Follow-Up'!AZ451="less driving",1,IF('DATA - Follow-Up'!AZ451="less driving (e.g. more carpooling, walking, cycling, taking public transit, etc.)",1,IF('DATA - Follow-Up'!AZ451="not changed",2,IF('DATA - Follow-Up'!AZ451="more driving",3,""))))</f>
        <v/>
      </c>
      <c r="BA451" s="178"/>
      <c r="BB451" s="178"/>
      <c r="BC451" s="178"/>
      <c r="BD451" s="178"/>
      <c r="BE451" s="178"/>
      <c r="BF451" s="178" t="str">
        <f>IF('DATA - Follow-Up'!BF451="decreased",1,IF('DATA - Follow-Up'!BF451="not changed",2,IF('DATA - Follow-Up'!BF451="increased",3, "")))</f>
        <v/>
      </c>
      <c r="BG451" s="178"/>
      <c r="BH451" s="178"/>
      <c r="BI451" s="178"/>
      <c r="BJ451" s="178"/>
      <c r="BK451" s="178"/>
      <c r="BL451" s="178"/>
      <c r="BM451" s="178"/>
      <c r="BN451" s="178"/>
      <c r="BO451" s="178"/>
      <c r="BP451" s="178"/>
      <c r="BQ451" s="312" t="str">
        <f>IF('DATA - Follow-Up'!BQ451="Yes",1,IF('DATA - Follow-Up'!BQ451="No",2, ""))</f>
        <v/>
      </c>
      <c r="BR451" s="273"/>
      <c r="BS451" s="180"/>
      <c r="BT451" s="180"/>
    </row>
    <row r="452" spans="1:72" s="132" customFormat="1" ht="15" x14ac:dyDescent="0.3">
      <c r="A452" s="148"/>
      <c r="B452" s="149"/>
      <c r="C452" s="236" t="str">
        <f t="shared" si="6"/>
        <v/>
      </c>
      <c r="D452" s="178" t="str">
        <f>IF('DATA - Follow-Up'!D452="","",'DATA - Follow-Up'!D452)</f>
        <v/>
      </c>
      <c r="E452" s="178" t="str">
        <f>IF('DATA - Follow-Up'!E452="","",'DATA - Follow-Up'!E452)</f>
        <v/>
      </c>
      <c r="F452" s="178" t="str">
        <f>IF('DATA - Follow-Up'!F452="","",'DATA - Follow-Up'!F452)</f>
        <v/>
      </c>
      <c r="G452" s="178" t="str">
        <f>IF('DATA - Follow-Up'!G452="Yes",1,IF('DATA - Follow-Up'!G452="No",2,IF('DATA - Follow-Up'!G452="Not Sure",3, "")))</f>
        <v/>
      </c>
      <c r="H452" s="178" t="str">
        <f>IF('DATA - Follow-Up'!H452="","",INDEX(Codes,MATCH('DATA - Follow-Up'!H452,Modes,0)))</f>
        <v/>
      </c>
      <c r="I452" s="275"/>
      <c r="J452" s="178" t="str">
        <f>IF('DATA - Follow-Up'!J452="","",INDEX(Codes,MATCH('DATA - Follow-Up'!J452,Modes,0)))</f>
        <v/>
      </c>
      <c r="K452" s="178"/>
      <c r="L452" s="178" t="str">
        <f>IF('DATA - Follow-Up'!L452=0,"",IF('DATA - Follow-Up'!L452="","",'DATA - Follow-Up'!L452))</f>
        <v/>
      </c>
      <c r="M452" s="178" t="str">
        <f>IF('DATA - Follow-Up'!M452="Yes",1,IF('DATA - Follow-Up'!M452="No",2, ""))</f>
        <v/>
      </c>
      <c r="N452" s="178" t="str">
        <f>IF('DATA - Follow-Up'!N452="Yes",1,IF('DATA - Follow-Up'!N452="No",2,""))</f>
        <v/>
      </c>
      <c r="O452" s="178" t="str">
        <f>IF('DATA - Follow-Up'!O452="Relaxed",1,IF('DATA - Follow-Up'!O452="Rushed",2,IF('DATA - Follow-Up'!O452="Happy",3,IF('DATA - Follow-Up'!O452="Frustrated",4,IF('DATA - Follow-Up'!O452="Other (please specify)",5,IF('DATA - Follow-Up'!O452="Other",5,""))))))</f>
        <v/>
      </c>
      <c r="P452" s="178"/>
      <c r="Q452" s="178" t="str">
        <f>IF('DATA - Follow-Up'!Q452="","",'DATA - Follow-Up'!Q452)</f>
        <v/>
      </c>
      <c r="R452" s="178" t="str">
        <f>IF('DATA - Follow-Up'!R452="Boy",1,IF('DATA - Follow-Up'!R452="Girl",2, ""))</f>
        <v/>
      </c>
      <c r="S452" s="178" t="str">
        <f>IF('DATA - Follow-Up'!Q452="","", 'DATA - Follow-Up'!S452)</f>
        <v/>
      </c>
      <c r="T452" s="178" t="str">
        <f>IF('DATA - Follow-Up'!T452="Less than 0.5km",1,IF('DATA - Follow-Up'!T452="0.51 to 1.59km",2,IF('DATA - Follow-Up'!T452="1.6 to 3km",3,IF('DATA - Follow-Up'!T452="Over 3km",4,""))))</f>
        <v/>
      </c>
      <c r="U452" s="178" t="str">
        <f>IF('DATA - Follow-Up'!U452="STRONGLY AGREE",1,IF('DATA - Follow-Up'!U452="AGREE",2,IF('DATA - Follow-Up'!U452="DISAGREE",3,IF('DATA - Follow-Up'!U452="STRONGLY DISAGREE",4,""))))</f>
        <v/>
      </c>
      <c r="V452" s="178" t="str">
        <f>IF('DATA - Follow-Up'!V452="Yes",1,IF('DATA - Follow-Up'!V452="No",2,""))</f>
        <v/>
      </c>
      <c r="W452" s="178"/>
      <c r="X452" s="178"/>
      <c r="Y452" s="178"/>
      <c r="Z452" s="178"/>
      <c r="AA452" s="178"/>
      <c r="AB452" s="178"/>
      <c r="AC452" s="178"/>
      <c r="AD452" s="178"/>
      <c r="AE452" s="178"/>
      <c r="AF452" s="178"/>
      <c r="AG452" s="178"/>
      <c r="AH452" s="178"/>
      <c r="AI452" s="178"/>
      <c r="AJ452" s="178"/>
      <c r="AK452" s="178"/>
      <c r="AL452" s="178"/>
      <c r="AM452" s="178"/>
      <c r="AN452" s="178"/>
      <c r="AO452" s="178"/>
      <c r="AP452" s="178"/>
      <c r="AQ452" s="178"/>
      <c r="AR452" s="178" t="str">
        <f>IF('DATA - Follow-Up'!AR452="Relaxed",1,IF('DATA - Follow-Up'!AR452="Rushed",2,IF('DATA - Follow-Up'!AR452="Happy",3,IF('DATA - Follow-Up'!AR452="Tired",4,""))))</f>
        <v/>
      </c>
      <c r="AS452" s="178" t="str">
        <f>IF('DATA - Follow-Up'!AS452="Relaxed",1,IF('DATA - Follow-Up'!AS452="Rushed",2,IF('DATA - Follow-Up'!AS452="Happy",3,IF('DATA - Follow-Up'!AS452="Tired",4,""))))</f>
        <v/>
      </c>
      <c r="AT452" s="178" t="str">
        <f>IF('DATA - Follow-Up'!AT452="less driving",1,IF('DATA - Follow-Up'!AT452="less driving (e.g. more carpooling, walking, cycling, taking public transit, etc.)",1,IF('DATA - Follow-Up'!AT452="not changed",2,IF('DATA - Follow-Up'!AT452="no changed",2,IF('DATA - Follow-Up'!AT452="more driving",3, "")))))</f>
        <v/>
      </c>
      <c r="AU452" s="275"/>
      <c r="AV452" s="275"/>
      <c r="AW452" s="275"/>
      <c r="AX452" s="275"/>
      <c r="AY452" s="275"/>
      <c r="AZ452" s="178" t="str">
        <f>IF('DATA - Follow-Up'!AZ452="less driving",1,IF('DATA - Follow-Up'!AZ452="less driving (e.g. more carpooling, walking, cycling, taking public transit, etc.)",1,IF('DATA - Follow-Up'!AZ452="not changed",2,IF('DATA - Follow-Up'!AZ452="more driving",3,""))))</f>
        <v/>
      </c>
      <c r="BA452" s="178"/>
      <c r="BB452" s="178"/>
      <c r="BC452" s="178"/>
      <c r="BD452" s="178"/>
      <c r="BE452" s="178"/>
      <c r="BF452" s="178" t="str">
        <f>IF('DATA - Follow-Up'!BF452="decreased",1,IF('DATA - Follow-Up'!BF452="not changed",2,IF('DATA - Follow-Up'!BF452="increased",3, "")))</f>
        <v/>
      </c>
      <c r="BG452" s="178"/>
      <c r="BH452" s="178"/>
      <c r="BI452" s="178"/>
      <c r="BJ452" s="178"/>
      <c r="BK452" s="178"/>
      <c r="BL452" s="178"/>
      <c r="BM452" s="178"/>
      <c r="BN452" s="178"/>
      <c r="BO452" s="178"/>
      <c r="BP452" s="178"/>
      <c r="BQ452" s="312" t="str">
        <f>IF('DATA - Follow-Up'!BQ452="Yes",1,IF('DATA - Follow-Up'!BQ452="No",2, ""))</f>
        <v/>
      </c>
      <c r="BR452" s="273"/>
      <c r="BS452" s="180"/>
      <c r="BT452" s="180"/>
    </row>
    <row r="453" spans="1:72" s="132" customFormat="1" ht="15" x14ac:dyDescent="0.3">
      <c r="A453" s="148"/>
      <c r="B453" s="149"/>
      <c r="C453" s="236" t="str">
        <f t="shared" ref="C453:C516" si="7">IF(D453="","",C452+1)</f>
        <v/>
      </c>
      <c r="D453" s="178" t="str">
        <f>IF('DATA - Follow-Up'!D453="","",'DATA - Follow-Up'!D453)</f>
        <v/>
      </c>
      <c r="E453" s="178" t="str">
        <f>IF('DATA - Follow-Up'!E453="","",'DATA - Follow-Up'!E453)</f>
        <v/>
      </c>
      <c r="F453" s="178" t="str">
        <f>IF('DATA - Follow-Up'!F453="","",'DATA - Follow-Up'!F453)</f>
        <v/>
      </c>
      <c r="G453" s="178" t="str">
        <f>IF('DATA - Follow-Up'!G453="Yes",1,IF('DATA - Follow-Up'!G453="No",2,IF('DATA - Follow-Up'!G453="Not Sure",3, "")))</f>
        <v/>
      </c>
      <c r="H453" s="178" t="str">
        <f>IF('DATA - Follow-Up'!H453="","",INDEX(Codes,MATCH('DATA - Follow-Up'!H453,Modes,0)))</f>
        <v/>
      </c>
      <c r="I453" s="275"/>
      <c r="J453" s="178" t="str">
        <f>IF('DATA - Follow-Up'!J453="","",INDEX(Codes,MATCH('DATA - Follow-Up'!J453,Modes,0)))</f>
        <v/>
      </c>
      <c r="K453" s="178"/>
      <c r="L453" s="178" t="str">
        <f>IF('DATA - Follow-Up'!L453=0,"",IF('DATA - Follow-Up'!L453="","",'DATA - Follow-Up'!L453))</f>
        <v/>
      </c>
      <c r="M453" s="178" t="str">
        <f>IF('DATA - Follow-Up'!M453="Yes",1,IF('DATA - Follow-Up'!M453="No",2, ""))</f>
        <v/>
      </c>
      <c r="N453" s="178" t="str">
        <f>IF('DATA - Follow-Up'!N453="Yes",1,IF('DATA - Follow-Up'!N453="No",2,""))</f>
        <v/>
      </c>
      <c r="O453" s="178" t="str">
        <f>IF('DATA - Follow-Up'!O453="Relaxed",1,IF('DATA - Follow-Up'!O453="Rushed",2,IF('DATA - Follow-Up'!O453="Happy",3,IF('DATA - Follow-Up'!O453="Frustrated",4,IF('DATA - Follow-Up'!O453="Other (please specify)",5,IF('DATA - Follow-Up'!O453="Other",5,""))))))</f>
        <v/>
      </c>
      <c r="P453" s="178"/>
      <c r="Q453" s="178" t="str">
        <f>IF('DATA - Follow-Up'!Q453="","",'DATA - Follow-Up'!Q453)</f>
        <v/>
      </c>
      <c r="R453" s="178" t="str">
        <f>IF('DATA - Follow-Up'!R453="Boy",1,IF('DATA - Follow-Up'!R453="Girl",2, ""))</f>
        <v/>
      </c>
      <c r="S453" s="178" t="str">
        <f>IF('DATA - Follow-Up'!Q453="","", 'DATA - Follow-Up'!S453)</f>
        <v/>
      </c>
      <c r="T453" s="178" t="str">
        <f>IF('DATA - Follow-Up'!T453="Less than 0.5km",1,IF('DATA - Follow-Up'!T453="0.51 to 1.59km",2,IF('DATA - Follow-Up'!T453="1.6 to 3km",3,IF('DATA - Follow-Up'!T453="Over 3km",4,""))))</f>
        <v/>
      </c>
      <c r="U453" s="178" t="str">
        <f>IF('DATA - Follow-Up'!U453="STRONGLY AGREE",1,IF('DATA - Follow-Up'!U453="AGREE",2,IF('DATA - Follow-Up'!U453="DISAGREE",3,IF('DATA - Follow-Up'!U453="STRONGLY DISAGREE",4,""))))</f>
        <v/>
      </c>
      <c r="V453" s="178" t="str">
        <f>IF('DATA - Follow-Up'!V453="Yes",1,IF('DATA - Follow-Up'!V453="No",2,""))</f>
        <v/>
      </c>
      <c r="W453" s="178"/>
      <c r="X453" s="178"/>
      <c r="Y453" s="178"/>
      <c r="Z453" s="178"/>
      <c r="AA453" s="178"/>
      <c r="AB453" s="178"/>
      <c r="AC453" s="178"/>
      <c r="AD453" s="178"/>
      <c r="AE453" s="178"/>
      <c r="AF453" s="178"/>
      <c r="AG453" s="178"/>
      <c r="AH453" s="178"/>
      <c r="AI453" s="178"/>
      <c r="AJ453" s="178"/>
      <c r="AK453" s="178"/>
      <c r="AL453" s="178"/>
      <c r="AM453" s="178"/>
      <c r="AN453" s="178"/>
      <c r="AO453" s="178"/>
      <c r="AP453" s="178"/>
      <c r="AQ453" s="178"/>
      <c r="AR453" s="178" t="str">
        <f>IF('DATA - Follow-Up'!AR453="Relaxed",1,IF('DATA - Follow-Up'!AR453="Rushed",2,IF('DATA - Follow-Up'!AR453="Happy",3,IF('DATA - Follow-Up'!AR453="Tired",4,""))))</f>
        <v/>
      </c>
      <c r="AS453" s="178" t="str">
        <f>IF('DATA - Follow-Up'!AS453="Relaxed",1,IF('DATA - Follow-Up'!AS453="Rushed",2,IF('DATA - Follow-Up'!AS453="Happy",3,IF('DATA - Follow-Up'!AS453="Tired",4,""))))</f>
        <v/>
      </c>
      <c r="AT453" s="178" t="str">
        <f>IF('DATA - Follow-Up'!AT453="less driving",1,IF('DATA - Follow-Up'!AT453="less driving (e.g. more carpooling, walking, cycling, taking public transit, etc.)",1,IF('DATA - Follow-Up'!AT453="not changed",2,IF('DATA - Follow-Up'!AT453="no changed",2,IF('DATA - Follow-Up'!AT453="more driving",3, "")))))</f>
        <v/>
      </c>
      <c r="AU453" s="275"/>
      <c r="AV453" s="275"/>
      <c r="AW453" s="275"/>
      <c r="AX453" s="275"/>
      <c r="AY453" s="275"/>
      <c r="AZ453" s="178" t="str">
        <f>IF('DATA - Follow-Up'!AZ453="less driving",1,IF('DATA - Follow-Up'!AZ453="less driving (e.g. more carpooling, walking, cycling, taking public transit, etc.)",1,IF('DATA - Follow-Up'!AZ453="not changed",2,IF('DATA - Follow-Up'!AZ453="more driving",3,""))))</f>
        <v/>
      </c>
      <c r="BA453" s="178"/>
      <c r="BB453" s="178"/>
      <c r="BC453" s="178"/>
      <c r="BD453" s="178"/>
      <c r="BE453" s="178"/>
      <c r="BF453" s="178" t="str">
        <f>IF('DATA - Follow-Up'!BF453="decreased",1,IF('DATA - Follow-Up'!BF453="not changed",2,IF('DATA - Follow-Up'!BF453="increased",3, "")))</f>
        <v/>
      </c>
      <c r="BG453" s="178"/>
      <c r="BH453" s="178"/>
      <c r="BI453" s="178"/>
      <c r="BJ453" s="178"/>
      <c r="BK453" s="178"/>
      <c r="BL453" s="178"/>
      <c r="BM453" s="178"/>
      <c r="BN453" s="178"/>
      <c r="BO453" s="178"/>
      <c r="BP453" s="178"/>
      <c r="BQ453" s="312" t="str">
        <f>IF('DATA - Follow-Up'!BQ453="Yes",1,IF('DATA - Follow-Up'!BQ453="No",2, ""))</f>
        <v/>
      </c>
      <c r="BR453" s="273"/>
      <c r="BS453" s="180"/>
      <c r="BT453" s="180"/>
    </row>
    <row r="454" spans="1:72" s="132" customFormat="1" ht="15" x14ac:dyDescent="0.3">
      <c r="A454" s="148"/>
      <c r="B454" s="149"/>
      <c r="C454" s="236" t="str">
        <f t="shared" si="7"/>
        <v/>
      </c>
      <c r="D454" s="178" t="str">
        <f>IF('DATA - Follow-Up'!D454="","",'DATA - Follow-Up'!D454)</f>
        <v/>
      </c>
      <c r="E454" s="178" t="str">
        <f>IF('DATA - Follow-Up'!E454="","",'DATA - Follow-Up'!E454)</f>
        <v/>
      </c>
      <c r="F454" s="178" t="str">
        <f>IF('DATA - Follow-Up'!F454="","",'DATA - Follow-Up'!F454)</f>
        <v/>
      </c>
      <c r="G454" s="178" t="str">
        <f>IF('DATA - Follow-Up'!G454="Yes",1,IF('DATA - Follow-Up'!G454="No",2,IF('DATA - Follow-Up'!G454="Not Sure",3, "")))</f>
        <v/>
      </c>
      <c r="H454" s="178" t="str">
        <f>IF('DATA - Follow-Up'!H454="","",INDEX(Codes,MATCH('DATA - Follow-Up'!H454,Modes,0)))</f>
        <v/>
      </c>
      <c r="I454" s="275"/>
      <c r="J454" s="178" t="str">
        <f>IF('DATA - Follow-Up'!J454="","",INDEX(Codes,MATCH('DATA - Follow-Up'!J454,Modes,0)))</f>
        <v/>
      </c>
      <c r="K454" s="178"/>
      <c r="L454" s="178" t="str">
        <f>IF('DATA - Follow-Up'!L454=0,"",IF('DATA - Follow-Up'!L454="","",'DATA - Follow-Up'!L454))</f>
        <v/>
      </c>
      <c r="M454" s="178" t="str">
        <f>IF('DATA - Follow-Up'!M454="Yes",1,IF('DATA - Follow-Up'!M454="No",2, ""))</f>
        <v/>
      </c>
      <c r="N454" s="178" t="str">
        <f>IF('DATA - Follow-Up'!N454="Yes",1,IF('DATA - Follow-Up'!N454="No",2,""))</f>
        <v/>
      </c>
      <c r="O454" s="178" t="str">
        <f>IF('DATA - Follow-Up'!O454="Relaxed",1,IF('DATA - Follow-Up'!O454="Rushed",2,IF('DATA - Follow-Up'!O454="Happy",3,IF('DATA - Follow-Up'!O454="Frustrated",4,IF('DATA - Follow-Up'!O454="Other (please specify)",5,IF('DATA - Follow-Up'!O454="Other",5,""))))))</f>
        <v/>
      </c>
      <c r="P454" s="178"/>
      <c r="Q454" s="178" t="str">
        <f>IF('DATA - Follow-Up'!Q454="","",'DATA - Follow-Up'!Q454)</f>
        <v/>
      </c>
      <c r="R454" s="178" t="str">
        <f>IF('DATA - Follow-Up'!R454="Boy",1,IF('DATA - Follow-Up'!R454="Girl",2, ""))</f>
        <v/>
      </c>
      <c r="S454" s="178" t="str">
        <f>IF('DATA - Follow-Up'!Q454="","", 'DATA - Follow-Up'!S454)</f>
        <v/>
      </c>
      <c r="T454" s="178" t="str">
        <f>IF('DATA - Follow-Up'!T454="Less than 0.5km",1,IF('DATA - Follow-Up'!T454="0.51 to 1.59km",2,IF('DATA - Follow-Up'!T454="1.6 to 3km",3,IF('DATA - Follow-Up'!T454="Over 3km",4,""))))</f>
        <v/>
      </c>
      <c r="U454" s="178" t="str">
        <f>IF('DATA - Follow-Up'!U454="STRONGLY AGREE",1,IF('DATA - Follow-Up'!U454="AGREE",2,IF('DATA - Follow-Up'!U454="DISAGREE",3,IF('DATA - Follow-Up'!U454="STRONGLY DISAGREE",4,""))))</f>
        <v/>
      </c>
      <c r="V454" s="178" t="str">
        <f>IF('DATA - Follow-Up'!V454="Yes",1,IF('DATA - Follow-Up'!V454="No",2,""))</f>
        <v/>
      </c>
      <c r="W454" s="178"/>
      <c r="X454" s="178"/>
      <c r="Y454" s="178"/>
      <c r="Z454" s="178"/>
      <c r="AA454" s="178"/>
      <c r="AB454" s="178"/>
      <c r="AC454" s="178"/>
      <c r="AD454" s="178"/>
      <c r="AE454" s="178"/>
      <c r="AF454" s="178"/>
      <c r="AG454" s="178"/>
      <c r="AH454" s="178"/>
      <c r="AI454" s="178"/>
      <c r="AJ454" s="178"/>
      <c r="AK454" s="178"/>
      <c r="AL454" s="178"/>
      <c r="AM454" s="178"/>
      <c r="AN454" s="178"/>
      <c r="AO454" s="178"/>
      <c r="AP454" s="178"/>
      <c r="AQ454" s="178"/>
      <c r="AR454" s="178" t="str">
        <f>IF('DATA - Follow-Up'!AR454="Relaxed",1,IF('DATA - Follow-Up'!AR454="Rushed",2,IF('DATA - Follow-Up'!AR454="Happy",3,IF('DATA - Follow-Up'!AR454="Tired",4,""))))</f>
        <v/>
      </c>
      <c r="AS454" s="178" t="str">
        <f>IF('DATA - Follow-Up'!AS454="Relaxed",1,IF('DATA - Follow-Up'!AS454="Rushed",2,IF('DATA - Follow-Up'!AS454="Happy",3,IF('DATA - Follow-Up'!AS454="Tired",4,""))))</f>
        <v/>
      </c>
      <c r="AT454" s="178" t="str">
        <f>IF('DATA - Follow-Up'!AT454="less driving",1,IF('DATA - Follow-Up'!AT454="less driving (e.g. more carpooling, walking, cycling, taking public transit, etc.)",1,IF('DATA - Follow-Up'!AT454="not changed",2,IF('DATA - Follow-Up'!AT454="no changed",2,IF('DATA - Follow-Up'!AT454="more driving",3, "")))))</f>
        <v/>
      </c>
      <c r="AU454" s="275"/>
      <c r="AV454" s="275"/>
      <c r="AW454" s="275"/>
      <c r="AX454" s="275"/>
      <c r="AY454" s="275"/>
      <c r="AZ454" s="178" t="str">
        <f>IF('DATA - Follow-Up'!AZ454="less driving",1,IF('DATA - Follow-Up'!AZ454="less driving (e.g. more carpooling, walking, cycling, taking public transit, etc.)",1,IF('DATA - Follow-Up'!AZ454="not changed",2,IF('DATA - Follow-Up'!AZ454="more driving",3,""))))</f>
        <v/>
      </c>
      <c r="BA454" s="178"/>
      <c r="BB454" s="178"/>
      <c r="BC454" s="178"/>
      <c r="BD454" s="178"/>
      <c r="BE454" s="178"/>
      <c r="BF454" s="178" t="str">
        <f>IF('DATA - Follow-Up'!BF454="decreased",1,IF('DATA - Follow-Up'!BF454="not changed",2,IF('DATA - Follow-Up'!BF454="increased",3, "")))</f>
        <v/>
      </c>
      <c r="BG454" s="178"/>
      <c r="BH454" s="178"/>
      <c r="BI454" s="178"/>
      <c r="BJ454" s="178"/>
      <c r="BK454" s="178"/>
      <c r="BL454" s="178"/>
      <c r="BM454" s="178"/>
      <c r="BN454" s="178"/>
      <c r="BO454" s="178"/>
      <c r="BP454" s="178"/>
      <c r="BQ454" s="312" t="str">
        <f>IF('DATA - Follow-Up'!BQ454="Yes",1,IF('DATA - Follow-Up'!BQ454="No",2, ""))</f>
        <v/>
      </c>
      <c r="BR454" s="273"/>
      <c r="BS454" s="180"/>
      <c r="BT454" s="180"/>
    </row>
    <row r="455" spans="1:72" s="132" customFormat="1" ht="15" x14ac:dyDescent="0.3">
      <c r="A455" s="148"/>
      <c r="B455" s="149"/>
      <c r="C455" s="236" t="str">
        <f t="shared" si="7"/>
        <v/>
      </c>
      <c r="D455" s="178" t="str">
        <f>IF('DATA - Follow-Up'!D455="","",'DATA - Follow-Up'!D455)</f>
        <v/>
      </c>
      <c r="E455" s="178" t="str">
        <f>IF('DATA - Follow-Up'!E455="","",'DATA - Follow-Up'!E455)</f>
        <v/>
      </c>
      <c r="F455" s="178" t="str">
        <f>IF('DATA - Follow-Up'!F455="","",'DATA - Follow-Up'!F455)</f>
        <v/>
      </c>
      <c r="G455" s="178" t="str">
        <f>IF('DATA - Follow-Up'!G455="Yes",1,IF('DATA - Follow-Up'!G455="No",2,IF('DATA - Follow-Up'!G455="Not Sure",3, "")))</f>
        <v/>
      </c>
      <c r="H455" s="178" t="str">
        <f>IF('DATA - Follow-Up'!H455="","",INDEX(Codes,MATCH('DATA - Follow-Up'!H455,Modes,0)))</f>
        <v/>
      </c>
      <c r="I455" s="275"/>
      <c r="J455" s="178" t="str">
        <f>IF('DATA - Follow-Up'!J455="","",INDEX(Codes,MATCH('DATA - Follow-Up'!J455,Modes,0)))</f>
        <v/>
      </c>
      <c r="K455" s="178"/>
      <c r="L455" s="178" t="str">
        <f>IF('DATA - Follow-Up'!L455=0,"",IF('DATA - Follow-Up'!L455="","",'DATA - Follow-Up'!L455))</f>
        <v/>
      </c>
      <c r="M455" s="178" t="str">
        <f>IF('DATA - Follow-Up'!M455="Yes",1,IF('DATA - Follow-Up'!M455="No",2, ""))</f>
        <v/>
      </c>
      <c r="N455" s="178" t="str">
        <f>IF('DATA - Follow-Up'!N455="Yes",1,IF('DATA - Follow-Up'!N455="No",2,""))</f>
        <v/>
      </c>
      <c r="O455" s="178" t="str">
        <f>IF('DATA - Follow-Up'!O455="Relaxed",1,IF('DATA - Follow-Up'!O455="Rushed",2,IF('DATA - Follow-Up'!O455="Happy",3,IF('DATA - Follow-Up'!O455="Frustrated",4,IF('DATA - Follow-Up'!O455="Other (please specify)",5,IF('DATA - Follow-Up'!O455="Other",5,""))))))</f>
        <v/>
      </c>
      <c r="P455" s="178"/>
      <c r="Q455" s="178" t="str">
        <f>IF('DATA - Follow-Up'!Q455="","",'DATA - Follow-Up'!Q455)</f>
        <v/>
      </c>
      <c r="R455" s="178" t="str">
        <f>IF('DATA - Follow-Up'!R455="Boy",1,IF('DATA - Follow-Up'!R455="Girl",2, ""))</f>
        <v/>
      </c>
      <c r="S455" s="178" t="str">
        <f>IF('DATA - Follow-Up'!Q455="","", 'DATA - Follow-Up'!S455)</f>
        <v/>
      </c>
      <c r="T455" s="178" t="str">
        <f>IF('DATA - Follow-Up'!T455="Less than 0.5km",1,IF('DATA - Follow-Up'!T455="0.51 to 1.59km",2,IF('DATA - Follow-Up'!T455="1.6 to 3km",3,IF('DATA - Follow-Up'!T455="Over 3km",4,""))))</f>
        <v/>
      </c>
      <c r="U455" s="178" t="str">
        <f>IF('DATA - Follow-Up'!U455="STRONGLY AGREE",1,IF('DATA - Follow-Up'!U455="AGREE",2,IF('DATA - Follow-Up'!U455="DISAGREE",3,IF('DATA - Follow-Up'!U455="STRONGLY DISAGREE",4,""))))</f>
        <v/>
      </c>
      <c r="V455" s="178" t="str">
        <f>IF('DATA - Follow-Up'!V455="Yes",1,IF('DATA - Follow-Up'!V455="No",2,""))</f>
        <v/>
      </c>
      <c r="W455" s="178"/>
      <c r="X455" s="178"/>
      <c r="Y455" s="178"/>
      <c r="Z455" s="178"/>
      <c r="AA455" s="178"/>
      <c r="AB455" s="178"/>
      <c r="AC455" s="178"/>
      <c r="AD455" s="178"/>
      <c r="AE455" s="178"/>
      <c r="AF455" s="178"/>
      <c r="AG455" s="178"/>
      <c r="AH455" s="178"/>
      <c r="AI455" s="178"/>
      <c r="AJ455" s="178"/>
      <c r="AK455" s="178"/>
      <c r="AL455" s="178"/>
      <c r="AM455" s="178"/>
      <c r="AN455" s="178"/>
      <c r="AO455" s="178"/>
      <c r="AP455" s="178"/>
      <c r="AQ455" s="178"/>
      <c r="AR455" s="178" t="str">
        <f>IF('DATA - Follow-Up'!AR455="Relaxed",1,IF('DATA - Follow-Up'!AR455="Rushed",2,IF('DATA - Follow-Up'!AR455="Happy",3,IF('DATA - Follow-Up'!AR455="Tired",4,""))))</f>
        <v/>
      </c>
      <c r="AS455" s="178" t="str">
        <f>IF('DATA - Follow-Up'!AS455="Relaxed",1,IF('DATA - Follow-Up'!AS455="Rushed",2,IF('DATA - Follow-Up'!AS455="Happy",3,IF('DATA - Follow-Up'!AS455="Tired",4,""))))</f>
        <v/>
      </c>
      <c r="AT455" s="178" t="str">
        <f>IF('DATA - Follow-Up'!AT455="less driving",1,IF('DATA - Follow-Up'!AT455="less driving (e.g. more carpooling, walking, cycling, taking public transit, etc.)",1,IF('DATA - Follow-Up'!AT455="not changed",2,IF('DATA - Follow-Up'!AT455="no changed",2,IF('DATA - Follow-Up'!AT455="more driving",3, "")))))</f>
        <v/>
      </c>
      <c r="AU455" s="275"/>
      <c r="AV455" s="275"/>
      <c r="AW455" s="275"/>
      <c r="AX455" s="275"/>
      <c r="AY455" s="275"/>
      <c r="AZ455" s="178" t="str">
        <f>IF('DATA - Follow-Up'!AZ455="less driving",1,IF('DATA - Follow-Up'!AZ455="less driving (e.g. more carpooling, walking, cycling, taking public transit, etc.)",1,IF('DATA - Follow-Up'!AZ455="not changed",2,IF('DATA - Follow-Up'!AZ455="more driving",3,""))))</f>
        <v/>
      </c>
      <c r="BA455" s="178"/>
      <c r="BB455" s="178"/>
      <c r="BC455" s="178"/>
      <c r="BD455" s="178"/>
      <c r="BE455" s="178"/>
      <c r="BF455" s="178" t="str">
        <f>IF('DATA - Follow-Up'!BF455="decreased",1,IF('DATA - Follow-Up'!BF455="not changed",2,IF('DATA - Follow-Up'!BF455="increased",3, "")))</f>
        <v/>
      </c>
      <c r="BG455" s="178"/>
      <c r="BH455" s="178"/>
      <c r="BI455" s="178"/>
      <c r="BJ455" s="178"/>
      <c r="BK455" s="178"/>
      <c r="BL455" s="178"/>
      <c r="BM455" s="178"/>
      <c r="BN455" s="178"/>
      <c r="BO455" s="178"/>
      <c r="BP455" s="178"/>
      <c r="BQ455" s="312" t="str">
        <f>IF('DATA - Follow-Up'!BQ455="Yes",1,IF('DATA - Follow-Up'!BQ455="No",2, ""))</f>
        <v/>
      </c>
      <c r="BR455" s="273"/>
      <c r="BS455" s="180"/>
      <c r="BT455" s="180"/>
    </row>
    <row r="456" spans="1:72" s="132" customFormat="1" ht="15" x14ac:dyDescent="0.3">
      <c r="A456" s="148"/>
      <c r="B456" s="149"/>
      <c r="C456" s="236" t="str">
        <f t="shared" si="7"/>
        <v/>
      </c>
      <c r="D456" s="178" t="str">
        <f>IF('DATA - Follow-Up'!D456="","",'DATA - Follow-Up'!D456)</f>
        <v/>
      </c>
      <c r="E456" s="178" t="str">
        <f>IF('DATA - Follow-Up'!E456="","",'DATA - Follow-Up'!E456)</f>
        <v/>
      </c>
      <c r="F456" s="178" t="str">
        <f>IF('DATA - Follow-Up'!F456="","",'DATA - Follow-Up'!F456)</f>
        <v/>
      </c>
      <c r="G456" s="178" t="str">
        <f>IF('DATA - Follow-Up'!G456="Yes",1,IF('DATA - Follow-Up'!G456="No",2,IF('DATA - Follow-Up'!G456="Not Sure",3, "")))</f>
        <v/>
      </c>
      <c r="H456" s="178" t="str">
        <f>IF('DATA - Follow-Up'!H456="","",INDEX(Codes,MATCH('DATA - Follow-Up'!H456,Modes,0)))</f>
        <v/>
      </c>
      <c r="I456" s="275"/>
      <c r="J456" s="178" t="str">
        <f>IF('DATA - Follow-Up'!J456="","",INDEX(Codes,MATCH('DATA - Follow-Up'!J456,Modes,0)))</f>
        <v/>
      </c>
      <c r="K456" s="178"/>
      <c r="L456" s="178" t="str">
        <f>IF('DATA - Follow-Up'!L456=0,"",IF('DATA - Follow-Up'!L456="","",'DATA - Follow-Up'!L456))</f>
        <v/>
      </c>
      <c r="M456" s="178" t="str">
        <f>IF('DATA - Follow-Up'!M456="Yes",1,IF('DATA - Follow-Up'!M456="No",2, ""))</f>
        <v/>
      </c>
      <c r="N456" s="178" t="str">
        <f>IF('DATA - Follow-Up'!N456="Yes",1,IF('DATA - Follow-Up'!N456="No",2,""))</f>
        <v/>
      </c>
      <c r="O456" s="178" t="str">
        <f>IF('DATA - Follow-Up'!O456="Relaxed",1,IF('DATA - Follow-Up'!O456="Rushed",2,IF('DATA - Follow-Up'!O456="Happy",3,IF('DATA - Follow-Up'!O456="Frustrated",4,IF('DATA - Follow-Up'!O456="Other (please specify)",5,IF('DATA - Follow-Up'!O456="Other",5,""))))))</f>
        <v/>
      </c>
      <c r="P456" s="178"/>
      <c r="Q456" s="178" t="str">
        <f>IF('DATA - Follow-Up'!Q456="","",'DATA - Follow-Up'!Q456)</f>
        <v/>
      </c>
      <c r="R456" s="178" t="str">
        <f>IF('DATA - Follow-Up'!R456="Boy",1,IF('DATA - Follow-Up'!R456="Girl",2, ""))</f>
        <v/>
      </c>
      <c r="S456" s="178" t="str">
        <f>IF('DATA - Follow-Up'!Q456="","", 'DATA - Follow-Up'!S456)</f>
        <v/>
      </c>
      <c r="T456" s="178" t="str">
        <f>IF('DATA - Follow-Up'!T456="Less than 0.5km",1,IF('DATA - Follow-Up'!T456="0.51 to 1.59km",2,IF('DATA - Follow-Up'!T456="1.6 to 3km",3,IF('DATA - Follow-Up'!T456="Over 3km",4,""))))</f>
        <v/>
      </c>
      <c r="U456" s="178" t="str">
        <f>IF('DATA - Follow-Up'!U456="STRONGLY AGREE",1,IF('DATA - Follow-Up'!U456="AGREE",2,IF('DATA - Follow-Up'!U456="DISAGREE",3,IF('DATA - Follow-Up'!U456="STRONGLY DISAGREE",4,""))))</f>
        <v/>
      </c>
      <c r="V456" s="178" t="str">
        <f>IF('DATA - Follow-Up'!V456="Yes",1,IF('DATA - Follow-Up'!V456="No",2,""))</f>
        <v/>
      </c>
      <c r="W456" s="178"/>
      <c r="X456" s="178"/>
      <c r="Y456" s="178"/>
      <c r="Z456" s="178"/>
      <c r="AA456" s="178"/>
      <c r="AB456" s="178"/>
      <c r="AC456" s="178"/>
      <c r="AD456" s="178"/>
      <c r="AE456" s="178"/>
      <c r="AF456" s="178"/>
      <c r="AG456" s="178"/>
      <c r="AH456" s="178"/>
      <c r="AI456" s="178"/>
      <c r="AJ456" s="178"/>
      <c r="AK456" s="178"/>
      <c r="AL456" s="178"/>
      <c r="AM456" s="178"/>
      <c r="AN456" s="178"/>
      <c r="AO456" s="178"/>
      <c r="AP456" s="178"/>
      <c r="AQ456" s="178"/>
      <c r="AR456" s="178" t="str">
        <f>IF('DATA - Follow-Up'!AR456="Relaxed",1,IF('DATA - Follow-Up'!AR456="Rushed",2,IF('DATA - Follow-Up'!AR456="Happy",3,IF('DATA - Follow-Up'!AR456="Tired",4,""))))</f>
        <v/>
      </c>
      <c r="AS456" s="178" t="str">
        <f>IF('DATA - Follow-Up'!AS456="Relaxed",1,IF('DATA - Follow-Up'!AS456="Rushed",2,IF('DATA - Follow-Up'!AS456="Happy",3,IF('DATA - Follow-Up'!AS456="Tired",4,""))))</f>
        <v/>
      </c>
      <c r="AT456" s="178" t="str">
        <f>IF('DATA - Follow-Up'!AT456="less driving",1,IF('DATA - Follow-Up'!AT456="less driving (e.g. more carpooling, walking, cycling, taking public transit, etc.)",1,IF('DATA - Follow-Up'!AT456="not changed",2,IF('DATA - Follow-Up'!AT456="no changed",2,IF('DATA - Follow-Up'!AT456="more driving",3, "")))))</f>
        <v/>
      </c>
      <c r="AU456" s="275"/>
      <c r="AV456" s="275"/>
      <c r="AW456" s="275"/>
      <c r="AX456" s="275"/>
      <c r="AY456" s="275"/>
      <c r="AZ456" s="178" t="str">
        <f>IF('DATA - Follow-Up'!AZ456="less driving",1,IF('DATA - Follow-Up'!AZ456="less driving (e.g. more carpooling, walking, cycling, taking public transit, etc.)",1,IF('DATA - Follow-Up'!AZ456="not changed",2,IF('DATA - Follow-Up'!AZ456="more driving",3,""))))</f>
        <v/>
      </c>
      <c r="BA456" s="178"/>
      <c r="BB456" s="178"/>
      <c r="BC456" s="178"/>
      <c r="BD456" s="178"/>
      <c r="BE456" s="178"/>
      <c r="BF456" s="178" t="str">
        <f>IF('DATA - Follow-Up'!BF456="decreased",1,IF('DATA - Follow-Up'!BF456="not changed",2,IF('DATA - Follow-Up'!BF456="increased",3, "")))</f>
        <v/>
      </c>
      <c r="BG456" s="178"/>
      <c r="BH456" s="178"/>
      <c r="BI456" s="178"/>
      <c r="BJ456" s="178"/>
      <c r="BK456" s="178"/>
      <c r="BL456" s="178"/>
      <c r="BM456" s="178"/>
      <c r="BN456" s="178"/>
      <c r="BO456" s="178"/>
      <c r="BP456" s="178"/>
      <c r="BQ456" s="312" t="str">
        <f>IF('DATA - Follow-Up'!BQ456="Yes",1,IF('DATA - Follow-Up'!BQ456="No",2, ""))</f>
        <v/>
      </c>
      <c r="BR456" s="273"/>
      <c r="BS456" s="180"/>
      <c r="BT456" s="180"/>
    </row>
    <row r="457" spans="1:72" s="132" customFormat="1" ht="15" x14ac:dyDescent="0.3">
      <c r="A457" s="148"/>
      <c r="B457" s="149"/>
      <c r="C457" s="236" t="str">
        <f t="shared" si="7"/>
        <v/>
      </c>
      <c r="D457" s="178" t="str">
        <f>IF('DATA - Follow-Up'!D457="","",'DATA - Follow-Up'!D457)</f>
        <v/>
      </c>
      <c r="E457" s="178" t="str">
        <f>IF('DATA - Follow-Up'!E457="","",'DATA - Follow-Up'!E457)</f>
        <v/>
      </c>
      <c r="F457" s="178" t="str">
        <f>IF('DATA - Follow-Up'!F457="","",'DATA - Follow-Up'!F457)</f>
        <v/>
      </c>
      <c r="G457" s="178" t="str">
        <f>IF('DATA - Follow-Up'!G457="Yes",1,IF('DATA - Follow-Up'!G457="No",2,IF('DATA - Follow-Up'!G457="Not Sure",3, "")))</f>
        <v/>
      </c>
      <c r="H457" s="178" t="str">
        <f>IF('DATA - Follow-Up'!H457="","",INDEX(Codes,MATCH('DATA - Follow-Up'!H457,Modes,0)))</f>
        <v/>
      </c>
      <c r="I457" s="275"/>
      <c r="J457" s="178" t="str">
        <f>IF('DATA - Follow-Up'!J457="","",INDEX(Codes,MATCH('DATA - Follow-Up'!J457,Modes,0)))</f>
        <v/>
      </c>
      <c r="K457" s="178"/>
      <c r="L457" s="178" t="str">
        <f>IF('DATA - Follow-Up'!L457=0,"",IF('DATA - Follow-Up'!L457="","",'DATA - Follow-Up'!L457))</f>
        <v/>
      </c>
      <c r="M457" s="178" t="str">
        <f>IF('DATA - Follow-Up'!M457="Yes",1,IF('DATA - Follow-Up'!M457="No",2, ""))</f>
        <v/>
      </c>
      <c r="N457" s="178" t="str">
        <f>IF('DATA - Follow-Up'!N457="Yes",1,IF('DATA - Follow-Up'!N457="No",2,""))</f>
        <v/>
      </c>
      <c r="O457" s="178" t="str">
        <f>IF('DATA - Follow-Up'!O457="Relaxed",1,IF('DATA - Follow-Up'!O457="Rushed",2,IF('DATA - Follow-Up'!O457="Happy",3,IF('DATA - Follow-Up'!O457="Frustrated",4,IF('DATA - Follow-Up'!O457="Other (please specify)",5,IF('DATA - Follow-Up'!O457="Other",5,""))))))</f>
        <v/>
      </c>
      <c r="P457" s="178"/>
      <c r="Q457" s="178" t="str">
        <f>IF('DATA - Follow-Up'!Q457="","",'DATA - Follow-Up'!Q457)</f>
        <v/>
      </c>
      <c r="R457" s="178" t="str">
        <f>IF('DATA - Follow-Up'!R457="Boy",1,IF('DATA - Follow-Up'!R457="Girl",2, ""))</f>
        <v/>
      </c>
      <c r="S457" s="178" t="str">
        <f>IF('DATA - Follow-Up'!Q457="","", 'DATA - Follow-Up'!S457)</f>
        <v/>
      </c>
      <c r="T457" s="178" t="str">
        <f>IF('DATA - Follow-Up'!T457="Less than 0.5km",1,IF('DATA - Follow-Up'!T457="0.51 to 1.59km",2,IF('DATA - Follow-Up'!T457="1.6 to 3km",3,IF('DATA - Follow-Up'!T457="Over 3km",4,""))))</f>
        <v/>
      </c>
      <c r="U457" s="178" t="str">
        <f>IF('DATA - Follow-Up'!U457="STRONGLY AGREE",1,IF('DATA - Follow-Up'!U457="AGREE",2,IF('DATA - Follow-Up'!U457="DISAGREE",3,IF('DATA - Follow-Up'!U457="STRONGLY DISAGREE",4,""))))</f>
        <v/>
      </c>
      <c r="V457" s="178" t="str">
        <f>IF('DATA - Follow-Up'!V457="Yes",1,IF('DATA - Follow-Up'!V457="No",2,""))</f>
        <v/>
      </c>
      <c r="W457" s="178"/>
      <c r="X457" s="178"/>
      <c r="Y457" s="178"/>
      <c r="Z457" s="178"/>
      <c r="AA457" s="178"/>
      <c r="AB457" s="178"/>
      <c r="AC457" s="178"/>
      <c r="AD457" s="178"/>
      <c r="AE457" s="178"/>
      <c r="AF457" s="178"/>
      <c r="AG457" s="178"/>
      <c r="AH457" s="178"/>
      <c r="AI457" s="178"/>
      <c r="AJ457" s="178"/>
      <c r="AK457" s="178"/>
      <c r="AL457" s="178"/>
      <c r="AM457" s="178"/>
      <c r="AN457" s="178"/>
      <c r="AO457" s="178"/>
      <c r="AP457" s="178"/>
      <c r="AQ457" s="178"/>
      <c r="AR457" s="178" t="str">
        <f>IF('DATA - Follow-Up'!AR457="Relaxed",1,IF('DATA - Follow-Up'!AR457="Rushed",2,IF('DATA - Follow-Up'!AR457="Happy",3,IF('DATA - Follow-Up'!AR457="Tired",4,""))))</f>
        <v/>
      </c>
      <c r="AS457" s="178" t="str">
        <f>IF('DATA - Follow-Up'!AS457="Relaxed",1,IF('DATA - Follow-Up'!AS457="Rushed",2,IF('DATA - Follow-Up'!AS457="Happy",3,IF('DATA - Follow-Up'!AS457="Tired",4,""))))</f>
        <v/>
      </c>
      <c r="AT457" s="178" t="str">
        <f>IF('DATA - Follow-Up'!AT457="less driving",1,IF('DATA - Follow-Up'!AT457="less driving (e.g. more carpooling, walking, cycling, taking public transit, etc.)",1,IF('DATA - Follow-Up'!AT457="not changed",2,IF('DATA - Follow-Up'!AT457="no changed",2,IF('DATA - Follow-Up'!AT457="more driving",3, "")))))</f>
        <v/>
      </c>
      <c r="AU457" s="275"/>
      <c r="AV457" s="275"/>
      <c r="AW457" s="275"/>
      <c r="AX457" s="275"/>
      <c r="AY457" s="275"/>
      <c r="AZ457" s="178" t="str">
        <f>IF('DATA - Follow-Up'!AZ457="less driving",1,IF('DATA - Follow-Up'!AZ457="less driving (e.g. more carpooling, walking, cycling, taking public transit, etc.)",1,IF('DATA - Follow-Up'!AZ457="not changed",2,IF('DATA - Follow-Up'!AZ457="more driving",3,""))))</f>
        <v/>
      </c>
      <c r="BA457" s="178"/>
      <c r="BB457" s="178"/>
      <c r="BC457" s="178"/>
      <c r="BD457" s="178"/>
      <c r="BE457" s="178"/>
      <c r="BF457" s="178" t="str">
        <f>IF('DATA - Follow-Up'!BF457="decreased",1,IF('DATA - Follow-Up'!BF457="not changed",2,IF('DATA - Follow-Up'!BF457="increased",3, "")))</f>
        <v/>
      </c>
      <c r="BG457" s="178"/>
      <c r="BH457" s="178"/>
      <c r="BI457" s="178"/>
      <c r="BJ457" s="178"/>
      <c r="BK457" s="178"/>
      <c r="BL457" s="178"/>
      <c r="BM457" s="178"/>
      <c r="BN457" s="178"/>
      <c r="BO457" s="178"/>
      <c r="BP457" s="178"/>
      <c r="BQ457" s="312" t="str">
        <f>IF('DATA - Follow-Up'!BQ457="Yes",1,IF('DATA - Follow-Up'!BQ457="No",2, ""))</f>
        <v/>
      </c>
      <c r="BR457" s="273"/>
      <c r="BS457" s="180"/>
      <c r="BT457" s="180"/>
    </row>
    <row r="458" spans="1:72" s="132" customFormat="1" ht="15" x14ac:dyDescent="0.3">
      <c r="A458" s="148"/>
      <c r="B458" s="149"/>
      <c r="C458" s="236" t="str">
        <f t="shared" si="7"/>
        <v/>
      </c>
      <c r="D458" s="178" t="str">
        <f>IF('DATA - Follow-Up'!D458="","",'DATA - Follow-Up'!D458)</f>
        <v/>
      </c>
      <c r="E458" s="178" t="str">
        <f>IF('DATA - Follow-Up'!E458="","",'DATA - Follow-Up'!E458)</f>
        <v/>
      </c>
      <c r="F458" s="178" t="str">
        <f>IF('DATA - Follow-Up'!F458="","",'DATA - Follow-Up'!F458)</f>
        <v/>
      </c>
      <c r="G458" s="178" t="str">
        <f>IF('DATA - Follow-Up'!G458="Yes",1,IF('DATA - Follow-Up'!G458="No",2,IF('DATA - Follow-Up'!G458="Not Sure",3, "")))</f>
        <v/>
      </c>
      <c r="H458" s="178" t="str">
        <f>IF('DATA - Follow-Up'!H458="","",INDEX(Codes,MATCH('DATA - Follow-Up'!H458,Modes,0)))</f>
        <v/>
      </c>
      <c r="I458" s="275"/>
      <c r="J458" s="178" t="str">
        <f>IF('DATA - Follow-Up'!J458="","",INDEX(Codes,MATCH('DATA - Follow-Up'!J458,Modes,0)))</f>
        <v/>
      </c>
      <c r="K458" s="178"/>
      <c r="L458" s="178" t="str">
        <f>IF('DATA - Follow-Up'!L458=0,"",IF('DATA - Follow-Up'!L458="","",'DATA - Follow-Up'!L458))</f>
        <v/>
      </c>
      <c r="M458" s="178" t="str">
        <f>IF('DATA - Follow-Up'!M458="Yes",1,IF('DATA - Follow-Up'!M458="No",2, ""))</f>
        <v/>
      </c>
      <c r="N458" s="178" t="str">
        <f>IF('DATA - Follow-Up'!N458="Yes",1,IF('DATA - Follow-Up'!N458="No",2,""))</f>
        <v/>
      </c>
      <c r="O458" s="178" t="str">
        <f>IF('DATA - Follow-Up'!O458="Relaxed",1,IF('DATA - Follow-Up'!O458="Rushed",2,IF('DATA - Follow-Up'!O458="Happy",3,IF('DATA - Follow-Up'!O458="Frustrated",4,IF('DATA - Follow-Up'!O458="Other (please specify)",5,IF('DATA - Follow-Up'!O458="Other",5,""))))))</f>
        <v/>
      </c>
      <c r="P458" s="178"/>
      <c r="Q458" s="178" t="str">
        <f>IF('DATA - Follow-Up'!Q458="","",'DATA - Follow-Up'!Q458)</f>
        <v/>
      </c>
      <c r="R458" s="178" t="str">
        <f>IF('DATA - Follow-Up'!R458="Boy",1,IF('DATA - Follow-Up'!R458="Girl",2, ""))</f>
        <v/>
      </c>
      <c r="S458" s="178" t="str">
        <f>IF('DATA - Follow-Up'!Q458="","", 'DATA - Follow-Up'!S458)</f>
        <v/>
      </c>
      <c r="T458" s="178" t="str">
        <f>IF('DATA - Follow-Up'!T458="Less than 0.5km",1,IF('DATA - Follow-Up'!T458="0.51 to 1.59km",2,IF('DATA - Follow-Up'!T458="1.6 to 3km",3,IF('DATA - Follow-Up'!T458="Over 3km",4,""))))</f>
        <v/>
      </c>
      <c r="U458" s="178" t="str">
        <f>IF('DATA - Follow-Up'!U458="STRONGLY AGREE",1,IF('DATA - Follow-Up'!U458="AGREE",2,IF('DATA - Follow-Up'!U458="DISAGREE",3,IF('DATA - Follow-Up'!U458="STRONGLY DISAGREE",4,""))))</f>
        <v/>
      </c>
      <c r="V458" s="178" t="str">
        <f>IF('DATA - Follow-Up'!V458="Yes",1,IF('DATA - Follow-Up'!V458="No",2,""))</f>
        <v/>
      </c>
      <c r="W458" s="178"/>
      <c r="X458" s="178"/>
      <c r="Y458" s="178"/>
      <c r="Z458" s="178"/>
      <c r="AA458" s="178"/>
      <c r="AB458" s="178"/>
      <c r="AC458" s="178"/>
      <c r="AD458" s="178"/>
      <c r="AE458" s="178"/>
      <c r="AF458" s="178"/>
      <c r="AG458" s="178"/>
      <c r="AH458" s="178"/>
      <c r="AI458" s="178"/>
      <c r="AJ458" s="178"/>
      <c r="AK458" s="178"/>
      <c r="AL458" s="178"/>
      <c r="AM458" s="178"/>
      <c r="AN458" s="178"/>
      <c r="AO458" s="178"/>
      <c r="AP458" s="178"/>
      <c r="AQ458" s="178"/>
      <c r="AR458" s="178" t="str">
        <f>IF('DATA - Follow-Up'!AR458="Relaxed",1,IF('DATA - Follow-Up'!AR458="Rushed",2,IF('DATA - Follow-Up'!AR458="Happy",3,IF('DATA - Follow-Up'!AR458="Tired",4,""))))</f>
        <v/>
      </c>
      <c r="AS458" s="178" t="str">
        <f>IF('DATA - Follow-Up'!AS458="Relaxed",1,IF('DATA - Follow-Up'!AS458="Rushed",2,IF('DATA - Follow-Up'!AS458="Happy",3,IF('DATA - Follow-Up'!AS458="Tired",4,""))))</f>
        <v/>
      </c>
      <c r="AT458" s="178" t="str">
        <f>IF('DATA - Follow-Up'!AT458="less driving",1,IF('DATA - Follow-Up'!AT458="less driving (e.g. more carpooling, walking, cycling, taking public transit, etc.)",1,IF('DATA - Follow-Up'!AT458="not changed",2,IF('DATA - Follow-Up'!AT458="no changed",2,IF('DATA - Follow-Up'!AT458="more driving",3, "")))))</f>
        <v/>
      </c>
      <c r="AU458" s="275"/>
      <c r="AV458" s="275"/>
      <c r="AW458" s="275"/>
      <c r="AX458" s="275"/>
      <c r="AY458" s="275"/>
      <c r="AZ458" s="178" t="str">
        <f>IF('DATA - Follow-Up'!AZ458="less driving",1,IF('DATA - Follow-Up'!AZ458="less driving (e.g. more carpooling, walking, cycling, taking public transit, etc.)",1,IF('DATA - Follow-Up'!AZ458="not changed",2,IF('DATA - Follow-Up'!AZ458="more driving",3,""))))</f>
        <v/>
      </c>
      <c r="BA458" s="178"/>
      <c r="BB458" s="178"/>
      <c r="BC458" s="178"/>
      <c r="BD458" s="178"/>
      <c r="BE458" s="178"/>
      <c r="BF458" s="178" t="str">
        <f>IF('DATA - Follow-Up'!BF458="decreased",1,IF('DATA - Follow-Up'!BF458="not changed",2,IF('DATA - Follow-Up'!BF458="increased",3, "")))</f>
        <v/>
      </c>
      <c r="BG458" s="178"/>
      <c r="BH458" s="178"/>
      <c r="BI458" s="178"/>
      <c r="BJ458" s="178"/>
      <c r="BK458" s="178"/>
      <c r="BL458" s="178"/>
      <c r="BM458" s="178"/>
      <c r="BN458" s="178"/>
      <c r="BO458" s="178"/>
      <c r="BP458" s="178"/>
      <c r="BQ458" s="312" t="str">
        <f>IF('DATA - Follow-Up'!BQ458="Yes",1,IF('DATA - Follow-Up'!BQ458="No",2, ""))</f>
        <v/>
      </c>
      <c r="BR458" s="273"/>
      <c r="BS458" s="180"/>
      <c r="BT458" s="180"/>
    </row>
    <row r="459" spans="1:72" s="132" customFormat="1" ht="15" x14ac:dyDescent="0.3">
      <c r="A459" s="148"/>
      <c r="B459" s="149"/>
      <c r="C459" s="236" t="str">
        <f t="shared" si="7"/>
        <v/>
      </c>
      <c r="D459" s="178" t="str">
        <f>IF('DATA - Follow-Up'!D459="","",'DATA - Follow-Up'!D459)</f>
        <v/>
      </c>
      <c r="E459" s="178" t="str">
        <f>IF('DATA - Follow-Up'!E459="","",'DATA - Follow-Up'!E459)</f>
        <v/>
      </c>
      <c r="F459" s="178" t="str">
        <f>IF('DATA - Follow-Up'!F459="","",'DATA - Follow-Up'!F459)</f>
        <v/>
      </c>
      <c r="G459" s="178" t="str">
        <f>IF('DATA - Follow-Up'!G459="Yes",1,IF('DATA - Follow-Up'!G459="No",2,IF('DATA - Follow-Up'!G459="Not Sure",3, "")))</f>
        <v/>
      </c>
      <c r="H459" s="178" t="str">
        <f>IF('DATA - Follow-Up'!H459="","",INDEX(Codes,MATCH('DATA - Follow-Up'!H459,Modes,0)))</f>
        <v/>
      </c>
      <c r="I459" s="275"/>
      <c r="J459" s="178" t="str">
        <f>IF('DATA - Follow-Up'!J459="","",INDEX(Codes,MATCH('DATA - Follow-Up'!J459,Modes,0)))</f>
        <v/>
      </c>
      <c r="K459" s="178"/>
      <c r="L459" s="178" t="str">
        <f>IF('DATA - Follow-Up'!L459=0,"",IF('DATA - Follow-Up'!L459="","",'DATA - Follow-Up'!L459))</f>
        <v/>
      </c>
      <c r="M459" s="178" t="str">
        <f>IF('DATA - Follow-Up'!M459="Yes",1,IF('DATA - Follow-Up'!M459="No",2, ""))</f>
        <v/>
      </c>
      <c r="N459" s="178" t="str">
        <f>IF('DATA - Follow-Up'!N459="Yes",1,IF('DATA - Follow-Up'!N459="No",2,""))</f>
        <v/>
      </c>
      <c r="O459" s="178" t="str">
        <f>IF('DATA - Follow-Up'!O459="Relaxed",1,IF('DATA - Follow-Up'!O459="Rushed",2,IF('DATA - Follow-Up'!O459="Happy",3,IF('DATA - Follow-Up'!O459="Frustrated",4,IF('DATA - Follow-Up'!O459="Other (please specify)",5,IF('DATA - Follow-Up'!O459="Other",5,""))))))</f>
        <v/>
      </c>
      <c r="P459" s="178"/>
      <c r="Q459" s="178" t="str">
        <f>IF('DATA - Follow-Up'!Q459="","",'DATA - Follow-Up'!Q459)</f>
        <v/>
      </c>
      <c r="R459" s="178" t="str">
        <f>IF('DATA - Follow-Up'!R459="Boy",1,IF('DATA - Follow-Up'!R459="Girl",2, ""))</f>
        <v/>
      </c>
      <c r="S459" s="178" t="str">
        <f>IF('DATA - Follow-Up'!Q459="","", 'DATA - Follow-Up'!S459)</f>
        <v/>
      </c>
      <c r="T459" s="178" t="str">
        <f>IF('DATA - Follow-Up'!T459="Less than 0.5km",1,IF('DATA - Follow-Up'!T459="0.51 to 1.59km",2,IF('DATA - Follow-Up'!T459="1.6 to 3km",3,IF('DATA - Follow-Up'!T459="Over 3km",4,""))))</f>
        <v/>
      </c>
      <c r="U459" s="178" t="str">
        <f>IF('DATA - Follow-Up'!U459="STRONGLY AGREE",1,IF('DATA - Follow-Up'!U459="AGREE",2,IF('DATA - Follow-Up'!U459="DISAGREE",3,IF('DATA - Follow-Up'!U459="STRONGLY DISAGREE",4,""))))</f>
        <v/>
      </c>
      <c r="V459" s="178" t="str">
        <f>IF('DATA - Follow-Up'!V459="Yes",1,IF('DATA - Follow-Up'!V459="No",2,""))</f>
        <v/>
      </c>
      <c r="W459" s="178"/>
      <c r="X459" s="178"/>
      <c r="Y459" s="178"/>
      <c r="Z459" s="178"/>
      <c r="AA459" s="178"/>
      <c r="AB459" s="178"/>
      <c r="AC459" s="178"/>
      <c r="AD459" s="178"/>
      <c r="AE459" s="178"/>
      <c r="AF459" s="178"/>
      <c r="AG459" s="178"/>
      <c r="AH459" s="178"/>
      <c r="AI459" s="178"/>
      <c r="AJ459" s="178"/>
      <c r="AK459" s="178"/>
      <c r="AL459" s="178"/>
      <c r="AM459" s="178"/>
      <c r="AN459" s="178"/>
      <c r="AO459" s="178"/>
      <c r="AP459" s="178"/>
      <c r="AQ459" s="178"/>
      <c r="AR459" s="178" t="str">
        <f>IF('DATA - Follow-Up'!AR459="Relaxed",1,IF('DATA - Follow-Up'!AR459="Rushed",2,IF('DATA - Follow-Up'!AR459="Happy",3,IF('DATA - Follow-Up'!AR459="Tired",4,""))))</f>
        <v/>
      </c>
      <c r="AS459" s="178" t="str">
        <f>IF('DATA - Follow-Up'!AS459="Relaxed",1,IF('DATA - Follow-Up'!AS459="Rushed",2,IF('DATA - Follow-Up'!AS459="Happy",3,IF('DATA - Follow-Up'!AS459="Tired",4,""))))</f>
        <v/>
      </c>
      <c r="AT459" s="178" t="str">
        <f>IF('DATA - Follow-Up'!AT459="less driving",1,IF('DATA - Follow-Up'!AT459="less driving (e.g. more carpooling, walking, cycling, taking public transit, etc.)",1,IF('DATA - Follow-Up'!AT459="not changed",2,IF('DATA - Follow-Up'!AT459="no changed",2,IF('DATA - Follow-Up'!AT459="more driving",3, "")))))</f>
        <v/>
      </c>
      <c r="AU459" s="275"/>
      <c r="AV459" s="275"/>
      <c r="AW459" s="275"/>
      <c r="AX459" s="275"/>
      <c r="AY459" s="275"/>
      <c r="AZ459" s="178" t="str">
        <f>IF('DATA - Follow-Up'!AZ459="less driving",1,IF('DATA - Follow-Up'!AZ459="less driving (e.g. more carpooling, walking, cycling, taking public transit, etc.)",1,IF('DATA - Follow-Up'!AZ459="not changed",2,IF('DATA - Follow-Up'!AZ459="more driving",3,""))))</f>
        <v/>
      </c>
      <c r="BA459" s="178"/>
      <c r="BB459" s="178"/>
      <c r="BC459" s="178"/>
      <c r="BD459" s="178"/>
      <c r="BE459" s="178"/>
      <c r="BF459" s="178" t="str">
        <f>IF('DATA - Follow-Up'!BF459="decreased",1,IF('DATA - Follow-Up'!BF459="not changed",2,IF('DATA - Follow-Up'!BF459="increased",3, "")))</f>
        <v/>
      </c>
      <c r="BG459" s="178"/>
      <c r="BH459" s="178"/>
      <c r="BI459" s="178"/>
      <c r="BJ459" s="178"/>
      <c r="BK459" s="178"/>
      <c r="BL459" s="178"/>
      <c r="BM459" s="178"/>
      <c r="BN459" s="178"/>
      <c r="BO459" s="178"/>
      <c r="BP459" s="178"/>
      <c r="BQ459" s="312" t="str">
        <f>IF('DATA - Follow-Up'!BQ459="Yes",1,IF('DATA - Follow-Up'!BQ459="No",2, ""))</f>
        <v/>
      </c>
      <c r="BR459" s="273"/>
      <c r="BS459" s="180"/>
      <c r="BT459" s="180"/>
    </row>
    <row r="460" spans="1:72" s="132" customFormat="1" ht="15" x14ac:dyDescent="0.3">
      <c r="A460" s="148"/>
      <c r="B460" s="149"/>
      <c r="C460" s="236" t="str">
        <f t="shared" si="7"/>
        <v/>
      </c>
      <c r="D460" s="178" t="str">
        <f>IF('DATA - Follow-Up'!D460="","",'DATA - Follow-Up'!D460)</f>
        <v/>
      </c>
      <c r="E460" s="178" t="str">
        <f>IF('DATA - Follow-Up'!E460="","",'DATA - Follow-Up'!E460)</f>
        <v/>
      </c>
      <c r="F460" s="178" t="str">
        <f>IF('DATA - Follow-Up'!F460="","",'DATA - Follow-Up'!F460)</f>
        <v/>
      </c>
      <c r="G460" s="178" t="str">
        <f>IF('DATA - Follow-Up'!G460="Yes",1,IF('DATA - Follow-Up'!G460="No",2,IF('DATA - Follow-Up'!G460="Not Sure",3, "")))</f>
        <v/>
      </c>
      <c r="H460" s="178" t="str">
        <f>IF('DATA - Follow-Up'!H460="","",INDEX(Codes,MATCH('DATA - Follow-Up'!H460,Modes,0)))</f>
        <v/>
      </c>
      <c r="I460" s="275"/>
      <c r="J460" s="178" t="str">
        <f>IF('DATA - Follow-Up'!J460="","",INDEX(Codes,MATCH('DATA - Follow-Up'!J460,Modes,0)))</f>
        <v/>
      </c>
      <c r="K460" s="178"/>
      <c r="L460" s="178" t="str">
        <f>IF('DATA - Follow-Up'!L460=0,"",IF('DATA - Follow-Up'!L460="","",'DATA - Follow-Up'!L460))</f>
        <v/>
      </c>
      <c r="M460" s="178" t="str">
        <f>IF('DATA - Follow-Up'!M460="Yes",1,IF('DATA - Follow-Up'!M460="No",2, ""))</f>
        <v/>
      </c>
      <c r="N460" s="178" t="str">
        <f>IF('DATA - Follow-Up'!N460="Yes",1,IF('DATA - Follow-Up'!N460="No",2,""))</f>
        <v/>
      </c>
      <c r="O460" s="178" t="str">
        <f>IF('DATA - Follow-Up'!O460="Relaxed",1,IF('DATA - Follow-Up'!O460="Rushed",2,IF('DATA - Follow-Up'!O460="Happy",3,IF('DATA - Follow-Up'!O460="Frustrated",4,IF('DATA - Follow-Up'!O460="Other (please specify)",5,IF('DATA - Follow-Up'!O460="Other",5,""))))))</f>
        <v/>
      </c>
      <c r="P460" s="178"/>
      <c r="Q460" s="178" t="str">
        <f>IF('DATA - Follow-Up'!Q460="","",'DATA - Follow-Up'!Q460)</f>
        <v/>
      </c>
      <c r="R460" s="178" t="str">
        <f>IF('DATA - Follow-Up'!R460="Boy",1,IF('DATA - Follow-Up'!R460="Girl",2, ""))</f>
        <v/>
      </c>
      <c r="S460" s="178" t="str">
        <f>IF('DATA - Follow-Up'!Q460="","", 'DATA - Follow-Up'!S460)</f>
        <v/>
      </c>
      <c r="T460" s="178" t="str">
        <f>IF('DATA - Follow-Up'!T460="Less than 0.5km",1,IF('DATA - Follow-Up'!T460="0.51 to 1.59km",2,IF('DATA - Follow-Up'!T460="1.6 to 3km",3,IF('DATA - Follow-Up'!T460="Over 3km",4,""))))</f>
        <v/>
      </c>
      <c r="U460" s="178" t="str">
        <f>IF('DATA - Follow-Up'!U460="STRONGLY AGREE",1,IF('DATA - Follow-Up'!U460="AGREE",2,IF('DATA - Follow-Up'!U460="DISAGREE",3,IF('DATA - Follow-Up'!U460="STRONGLY DISAGREE",4,""))))</f>
        <v/>
      </c>
      <c r="V460" s="178" t="str">
        <f>IF('DATA - Follow-Up'!V460="Yes",1,IF('DATA - Follow-Up'!V460="No",2,""))</f>
        <v/>
      </c>
      <c r="W460" s="178"/>
      <c r="X460" s="178"/>
      <c r="Y460" s="178"/>
      <c r="Z460" s="178"/>
      <c r="AA460" s="178"/>
      <c r="AB460" s="178"/>
      <c r="AC460" s="178"/>
      <c r="AD460" s="178"/>
      <c r="AE460" s="178"/>
      <c r="AF460" s="178"/>
      <c r="AG460" s="178"/>
      <c r="AH460" s="178"/>
      <c r="AI460" s="178"/>
      <c r="AJ460" s="178"/>
      <c r="AK460" s="178"/>
      <c r="AL460" s="178"/>
      <c r="AM460" s="178"/>
      <c r="AN460" s="178"/>
      <c r="AO460" s="178"/>
      <c r="AP460" s="178"/>
      <c r="AQ460" s="178"/>
      <c r="AR460" s="178" t="str">
        <f>IF('DATA - Follow-Up'!AR460="Relaxed",1,IF('DATA - Follow-Up'!AR460="Rushed",2,IF('DATA - Follow-Up'!AR460="Happy",3,IF('DATA - Follow-Up'!AR460="Tired",4,""))))</f>
        <v/>
      </c>
      <c r="AS460" s="178" t="str">
        <f>IF('DATA - Follow-Up'!AS460="Relaxed",1,IF('DATA - Follow-Up'!AS460="Rushed",2,IF('DATA - Follow-Up'!AS460="Happy",3,IF('DATA - Follow-Up'!AS460="Tired",4,""))))</f>
        <v/>
      </c>
      <c r="AT460" s="178" t="str">
        <f>IF('DATA - Follow-Up'!AT460="less driving",1,IF('DATA - Follow-Up'!AT460="less driving (e.g. more carpooling, walking, cycling, taking public transit, etc.)",1,IF('DATA - Follow-Up'!AT460="not changed",2,IF('DATA - Follow-Up'!AT460="no changed",2,IF('DATA - Follow-Up'!AT460="more driving",3, "")))))</f>
        <v/>
      </c>
      <c r="AU460" s="275"/>
      <c r="AV460" s="275"/>
      <c r="AW460" s="275"/>
      <c r="AX460" s="275"/>
      <c r="AY460" s="275"/>
      <c r="AZ460" s="178" t="str">
        <f>IF('DATA - Follow-Up'!AZ460="less driving",1,IF('DATA - Follow-Up'!AZ460="less driving (e.g. more carpooling, walking, cycling, taking public transit, etc.)",1,IF('DATA - Follow-Up'!AZ460="not changed",2,IF('DATA - Follow-Up'!AZ460="more driving",3,""))))</f>
        <v/>
      </c>
      <c r="BA460" s="178"/>
      <c r="BB460" s="178"/>
      <c r="BC460" s="178"/>
      <c r="BD460" s="178"/>
      <c r="BE460" s="178"/>
      <c r="BF460" s="178" t="str">
        <f>IF('DATA - Follow-Up'!BF460="decreased",1,IF('DATA - Follow-Up'!BF460="not changed",2,IF('DATA - Follow-Up'!BF460="increased",3, "")))</f>
        <v/>
      </c>
      <c r="BG460" s="178"/>
      <c r="BH460" s="178"/>
      <c r="BI460" s="178"/>
      <c r="BJ460" s="178"/>
      <c r="BK460" s="178"/>
      <c r="BL460" s="178"/>
      <c r="BM460" s="178"/>
      <c r="BN460" s="178"/>
      <c r="BO460" s="178"/>
      <c r="BP460" s="178"/>
      <c r="BQ460" s="312" t="str">
        <f>IF('DATA - Follow-Up'!BQ460="Yes",1,IF('DATA - Follow-Up'!BQ460="No",2, ""))</f>
        <v/>
      </c>
      <c r="BR460" s="273"/>
      <c r="BS460" s="180"/>
      <c r="BT460" s="180"/>
    </row>
    <row r="461" spans="1:72" s="132" customFormat="1" ht="15" x14ac:dyDescent="0.3">
      <c r="A461" s="148"/>
      <c r="B461" s="149"/>
      <c r="C461" s="236" t="str">
        <f t="shared" si="7"/>
        <v/>
      </c>
      <c r="D461" s="178" t="str">
        <f>IF('DATA - Follow-Up'!D461="","",'DATA - Follow-Up'!D461)</f>
        <v/>
      </c>
      <c r="E461" s="178" t="str">
        <f>IF('DATA - Follow-Up'!E461="","",'DATA - Follow-Up'!E461)</f>
        <v/>
      </c>
      <c r="F461" s="178" t="str">
        <f>IF('DATA - Follow-Up'!F461="","",'DATA - Follow-Up'!F461)</f>
        <v/>
      </c>
      <c r="G461" s="178" t="str">
        <f>IF('DATA - Follow-Up'!G461="Yes",1,IF('DATA - Follow-Up'!G461="No",2,IF('DATA - Follow-Up'!G461="Not Sure",3, "")))</f>
        <v/>
      </c>
      <c r="H461" s="178" t="str">
        <f>IF('DATA - Follow-Up'!H461="","",INDEX(Codes,MATCH('DATA - Follow-Up'!H461,Modes,0)))</f>
        <v/>
      </c>
      <c r="I461" s="275"/>
      <c r="J461" s="178" t="str">
        <f>IF('DATA - Follow-Up'!J461="","",INDEX(Codes,MATCH('DATA - Follow-Up'!J461,Modes,0)))</f>
        <v/>
      </c>
      <c r="K461" s="178"/>
      <c r="L461" s="178" t="str">
        <f>IF('DATA - Follow-Up'!L461=0,"",IF('DATA - Follow-Up'!L461="","",'DATA - Follow-Up'!L461))</f>
        <v/>
      </c>
      <c r="M461" s="178" t="str">
        <f>IF('DATA - Follow-Up'!M461="Yes",1,IF('DATA - Follow-Up'!M461="No",2, ""))</f>
        <v/>
      </c>
      <c r="N461" s="178" t="str">
        <f>IF('DATA - Follow-Up'!N461="Yes",1,IF('DATA - Follow-Up'!N461="No",2,""))</f>
        <v/>
      </c>
      <c r="O461" s="178" t="str">
        <f>IF('DATA - Follow-Up'!O461="Relaxed",1,IF('DATA - Follow-Up'!O461="Rushed",2,IF('DATA - Follow-Up'!O461="Happy",3,IF('DATA - Follow-Up'!O461="Frustrated",4,IF('DATA - Follow-Up'!O461="Other (please specify)",5,IF('DATA - Follow-Up'!O461="Other",5,""))))))</f>
        <v/>
      </c>
      <c r="P461" s="178"/>
      <c r="Q461" s="178" t="str">
        <f>IF('DATA - Follow-Up'!Q461="","",'DATA - Follow-Up'!Q461)</f>
        <v/>
      </c>
      <c r="R461" s="178" t="str">
        <f>IF('DATA - Follow-Up'!R461="Boy",1,IF('DATA - Follow-Up'!R461="Girl",2, ""))</f>
        <v/>
      </c>
      <c r="S461" s="178" t="str">
        <f>IF('DATA - Follow-Up'!Q461="","", 'DATA - Follow-Up'!S461)</f>
        <v/>
      </c>
      <c r="T461" s="178" t="str">
        <f>IF('DATA - Follow-Up'!T461="Less than 0.5km",1,IF('DATA - Follow-Up'!T461="0.51 to 1.59km",2,IF('DATA - Follow-Up'!T461="1.6 to 3km",3,IF('DATA - Follow-Up'!T461="Over 3km",4,""))))</f>
        <v/>
      </c>
      <c r="U461" s="178" t="str">
        <f>IF('DATA - Follow-Up'!U461="STRONGLY AGREE",1,IF('DATA - Follow-Up'!U461="AGREE",2,IF('DATA - Follow-Up'!U461="DISAGREE",3,IF('DATA - Follow-Up'!U461="STRONGLY DISAGREE",4,""))))</f>
        <v/>
      </c>
      <c r="V461" s="178" t="str">
        <f>IF('DATA - Follow-Up'!V461="Yes",1,IF('DATA - Follow-Up'!V461="No",2,""))</f>
        <v/>
      </c>
      <c r="W461" s="178"/>
      <c r="X461" s="178"/>
      <c r="Y461" s="178"/>
      <c r="Z461" s="178"/>
      <c r="AA461" s="178"/>
      <c r="AB461" s="178"/>
      <c r="AC461" s="178"/>
      <c r="AD461" s="178"/>
      <c r="AE461" s="178"/>
      <c r="AF461" s="178"/>
      <c r="AG461" s="178"/>
      <c r="AH461" s="178"/>
      <c r="AI461" s="178"/>
      <c r="AJ461" s="178"/>
      <c r="AK461" s="178"/>
      <c r="AL461" s="178"/>
      <c r="AM461" s="178"/>
      <c r="AN461" s="178"/>
      <c r="AO461" s="178"/>
      <c r="AP461" s="178"/>
      <c r="AQ461" s="178"/>
      <c r="AR461" s="178" t="str">
        <f>IF('DATA - Follow-Up'!AR461="Relaxed",1,IF('DATA - Follow-Up'!AR461="Rushed",2,IF('DATA - Follow-Up'!AR461="Happy",3,IF('DATA - Follow-Up'!AR461="Tired",4,""))))</f>
        <v/>
      </c>
      <c r="AS461" s="178" t="str">
        <f>IF('DATA - Follow-Up'!AS461="Relaxed",1,IF('DATA - Follow-Up'!AS461="Rushed",2,IF('DATA - Follow-Up'!AS461="Happy",3,IF('DATA - Follow-Up'!AS461="Tired",4,""))))</f>
        <v/>
      </c>
      <c r="AT461" s="178" t="str">
        <f>IF('DATA - Follow-Up'!AT461="less driving",1,IF('DATA - Follow-Up'!AT461="less driving (e.g. more carpooling, walking, cycling, taking public transit, etc.)",1,IF('DATA - Follow-Up'!AT461="not changed",2,IF('DATA - Follow-Up'!AT461="no changed",2,IF('DATA - Follow-Up'!AT461="more driving",3, "")))))</f>
        <v/>
      </c>
      <c r="AU461" s="275"/>
      <c r="AV461" s="275"/>
      <c r="AW461" s="275"/>
      <c r="AX461" s="275"/>
      <c r="AY461" s="275"/>
      <c r="AZ461" s="178" t="str">
        <f>IF('DATA - Follow-Up'!AZ461="less driving",1,IF('DATA - Follow-Up'!AZ461="less driving (e.g. more carpooling, walking, cycling, taking public transit, etc.)",1,IF('DATA - Follow-Up'!AZ461="not changed",2,IF('DATA - Follow-Up'!AZ461="more driving",3,""))))</f>
        <v/>
      </c>
      <c r="BA461" s="178"/>
      <c r="BB461" s="178"/>
      <c r="BC461" s="178"/>
      <c r="BD461" s="178"/>
      <c r="BE461" s="178"/>
      <c r="BF461" s="178" t="str">
        <f>IF('DATA - Follow-Up'!BF461="decreased",1,IF('DATA - Follow-Up'!BF461="not changed",2,IF('DATA - Follow-Up'!BF461="increased",3, "")))</f>
        <v/>
      </c>
      <c r="BG461" s="178"/>
      <c r="BH461" s="178"/>
      <c r="BI461" s="178"/>
      <c r="BJ461" s="178"/>
      <c r="BK461" s="178"/>
      <c r="BL461" s="178"/>
      <c r="BM461" s="178"/>
      <c r="BN461" s="178"/>
      <c r="BO461" s="178"/>
      <c r="BP461" s="178"/>
      <c r="BQ461" s="312" t="str">
        <f>IF('DATA - Follow-Up'!BQ461="Yes",1,IF('DATA - Follow-Up'!BQ461="No",2, ""))</f>
        <v/>
      </c>
      <c r="BR461" s="273"/>
      <c r="BS461" s="180"/>
      <c r="BT461" s="180"/>
    </row>
    <row r="462" spans="1:72" s="132" customFormat="1" ht="15" x14ac:dyDescent="0.3">
      <c r="A462" s="148"/>
      <c r="B462" s="149"/>
      <c r="C462" s="236" t="str">
        <f t="shared" si="7"/>
        <v/>
      </c>
      <c r="D462" s="178" t="str">
        <f>IF('DATA - Follow-Up'!D462="","",'DATA - Follow-Up'!D462)</f>
        <v/>
      </c>
      <c r="E462" s="178" t="str">
        <f>IF('DATA - Follow-Up'!E462="","",'DATA - Follow-Up'!E462)</f>
        <v/>
      </c>
      <c r="F462" s="178" t="str">
        <f>IF('DATA - Follow-Up'!F462="","",'DATA - Follow-Up'!F462)</f>
        <v/>
      </c>
      <c r="G462" s="178" t="str">
        <f>IF('DATA - Follow-Up'!G462="Yes",1,IF('DATA - Follow-Up'!G462="No",2,IF('DATA - Follow-Up'!G462="Not Sure",3, "")))</f>
        <v/>
      </c>
      <c r="H462" s="178" t="str">
        <f>IF('DATA - Follow-Up'!H462="","",INDEX(Codes,MATCH('DATA - Follow-Up'!H462,Modes,0)))</f>
        <v/>
      </c>
      <c r="I462" s="275"/>
      <c r="J462" s="178" t="str">
        <f>IF('DATA - Follow-Up'!J462="","",INDEX(Codes,MATCH('DATA - Follow-Up'!J462,Modes,0)))</f>
        <v/>
      </c>
      <c r="K462" s="178"/>
      <c r="L462" s="178" t="str">
        <f>IF('DATA - Follow-Up'!L462=0,"",IF('DATA - Follow-Up'!L462="","",'DATA - Follow-Up'!L462))</f>
        <v/>
      </c>
      <c r="M462" s="178" t="str">
        <f>IF('DATA - Follow-Up'!M462="Yes",1,IF('DATA - Follow-Up'!M462="No",2, ""))</f>
        <v/>
      </c>
      <c r="N462" s="178" t="str">
        <f>IF('DATA - Follow-Up'!N462="Yes",1,IF('DATA - Follow-Up'!N462="No",2,""))</f>
        <v/>
      </c>
      <c r="O462" s="178" t="str">
        <f>IF('DATA - Follow-Up'!O462="Relaxed",1,IF('DATA - Follow-Up'!O462="Rushed",2,IF('DATA - Follow-Up'!O462="Happy",3,IF('DATA - Follow-Up'!O462="Frustrated",4,IF('DATA - Follow-Up'!O462="Other (please specify)",5,IF('DATA - Follow-Up'!O462="Other",5,""))))))</f>
        <v/>
      </c>
      <c r="P462" s="178"/>
      <c r="Q462" s="178" t="str">
        <f>IF('DATA - Follow-Up'!Q462="","",'DATA - Follow-Up'!Q462)</f>
        <v/>
      </c>
      <c r="R462" s="178" t="str">
        <f>IF('DATA - Follow-Up'!R462="Boy",1,IF('DATA - Follow-Up'!R462="Girl",2, ""))</f>
        <v/>
      </c>
      <c r="S462" s="178" t="str">
        <f>IF('DATA - Follow-Up'!Q462="","", 'DATA - Follow-Up'!S462)</f>
        <v/>
      </c>
      <c r="T462" s="178" t="str">
        <f>IF('DATA - Follow-Up'!T462="Less than 0.5km",1,IF('DATA - Follow-Up'!T462="0.51 to 1.59km",2,IF('DATA - Follow-Up'!T462="1.6 to 3km",3,IF('DATA - Follow-Up'!T462="Over 3km",4,""))))</f>
        <v/>
      </c>
      <c r="U462" s="178" t="str">
        <f>IF('DATA - Follow-Up'!U462="STRONGLY AGREE",1,IF('DATA - Follow-Up'!U462="AGREE",2,IF('DATA - Follow-Up'!U462="DISAGREE",3,IF('DATA - Follow-Up'!U462="STRONGLY DISAGREE",4,""))))</f>
        <v/>
      </c>
      <c r="V462" s="178" t="str">
        <f>IF('DATA - Follow-Up'!V462="Yes",1,IF('DATA - Follow-Up'!V462="No",2,""))</f>
        <v/>
      </c>
      <c r="W462" s="178"/>
      <c r="X462" s="178"/>
      <c r="Y462" s="178"/>
      <c r="Z462" s="178"/>
      <c r="AA462" s="178"/>
      <c r="AB462" s="178"/>
      <c r="AC462" s="178"/>
      <c r="AD462" s="178"/>
      <c r="AE462" s="178"/>
      <c r="AF462" s="178"/>
      <c r="AG462" s="178"/>
      <c r="AH462" s="178"/>
      <c r="AI462" s="178"/>
      <c r="AJ462" s="178"/>
      <c r="AK462" s="178"/>
      <c r="AL462" s="178"/>
      <c r="AM462" s="178"/>
      <c r="AN462" s="178"/>
      <c r="AO462" s="178"/>
      <c r="AP462" s="178"/>
      <c r="AQ462" s="178"/>
      <c r="AR462" s="178" t="str">
        <f>IF('DATA - Follow-Up'!AR462="Relaxed",1,IF('DATA - Follow-Up'!AR462="Rushed",2,IF('DATA - Follow-Up'!AR462="Happy",3,IF('DATA - Follow-Up'!AR462="Tired",4,""))))</f>
        <v/>
      </c>
      <c r="AS462" s="178" t="str">
        <f>IF('DATA - Follow-Up'!AS462="Relaxed",1,IF('DATA - Follow-Up'!AS462="Rushed",2,IF('DATA - Follow-Up'!AS462="Happy",3,IF('DATA - Follow-Up'!AS462="Tired",4,""))))</f>
        <v/>
      </c>
      <c r="AT462" s="178" t="str">
        <f>IF('DATA - Follow-Up'!AT462="less driving",1,IF('DATA - Follow-Up'!AT462="less driving (e.g. more carpooling, walking, cycling, taking public transit, etc.)",1,IF('DATA - Follow-Up'!AT462="not changed",2,IF('DATA - Follow-Up'!AT462="no changed",2,IF('DATA - Follow-Up'!AT462="more driving",3, "")))))</f>
        <v/>
      </c>
      <c r="AU462" s="275"/>
      <c r="AV462" s="275"/>
      <c r="AW462" s="275"/>
      <c r="AX462" s="275"/>
      <c r="AY462" s="275"/>
      <c r="AZ462" s="178" t="str">
        <f>IF('DATA - Follow-Up'!AZ462="less driving",1,IF('DATA - Follow-Up'!AZ462="less driving (e.g. more carpooling, walking, cycling, taking public transit, etc.)",1,IF('DATA - Follow-Up'!AZ462="not changed",2,IF('DATA - Follow-Up'!AZ462="more driving",3,""))))</f>
        <v/>
      </c>
      <c r="BA462" s="178"/>
      <c r="BB462" s="178"/>
      <c r="BC462" s="178"/>
      <c r="BD462" s="178"/>
      <c r="BE462" s="178"/>
      <c r="BF462" s="178" t="str">
        <f>IF('DATA - Follow-Up'!BF462="decreased",1,IF('DATA - Follow-Up'!BF462="not changed",2,IF('DATA - Follow-Up'!BF462="increased",3, "")))</f>
        <v/>
      </c>
      <c r="BG462" s="178"/>
      <c r="BH462" s="178"/>
      <c r="BI462" s="178"/>
      <c r="BJ462" s="178"/>
      <c r="BK462" s="178"/>
      <c r="BL462" s="178"/>
      <c r="BM462" s="178"/>
      <c r="BN462" s="178"/>
      <c r="BO462" s="178"/>
      <c r="BP462" s="178"/>
      <c r="BQ462" s="312" t="str">
        <f>IF('DATA - Follow-Up'!BQ462="Yes",1,IF('DATA - Follow-Up'!BQ462="No",2, ""))</f>
        <v/>
      </c>
      <c r="BR462" s="273"/>
      <c r="BS462" s="180"/>
      <c r="BT462" s="180"/>
    </row>
    <row r="463" spans="1:72" s="132" customFormat="1" ht="15" x14ac:dyDescent="0.3">
      <c r="A463" s="148"/>
      <c r="B463" s="149"/>
      <c r="C463" s="236" t="str">
        <f t="shared" si="7"/>
        <v/>
      </c>
      <c r="D463" s="178" t="str">
        <f>IF('DATA - Follow-Up'!D463="","",'DATA - Follow-Up'!D463)</f>
        <v/>
      </c>
      <c r="E463" s="178" t="str">
        <f>IF('DATA - Follow-Up'!E463="","",'DATA - Follow-Up'!E463)</f>
        <v/>
      </c>
      <c r="F463" s="178" t="str">
        <f>IF('DATA - Follow-Up'!F463="","",'DATA - Follow-Up'!F463)</f>
        <v/>
      </c>
      <c r="G463" s="178" t="str">
        <f>IF('DATA - Follow-Up'!G463="Yes",1,IF('DATA - Follow-Up'!G463="No",2,IF('DATA - Follow-Up'!G463="Not Sure",3, "")))</f>
        <v/>
      </c>
      <c r="H463" s="178" t="str">
        <f>IF('DATA - Follow-Up'!H463="","",INDEX(Codes,MATCH('DATA - Follow-Up'!H463,Modes,0)))</f>
        <v/>
      </c>
      <c r="I463" s="275"/>
      <c r="J463" s="178" t="str">
        <f>IF('DATA - Follow-Up'!J463="","",INDEX(Codes,MATCH('DATA - Follow-Up'!J463,Modes,0)))</f>
        <v/>
      </c>
      <c r="K463" s="178"/>
      <c r="L463" s="178" t="str">
        <f>IF('DATA - Follow-Up'!L463=0,"",IF('DATA - Follow-Up'!L463="","",'DATA - Follow-Up'!L463))</f>
        <v/>
      </c>
      <c r="M463" s="178" t="str">
        <f>IF('DATA - Follow-Up'!M463="Yes",1,IF('DATA - Follow-Up'!M463="No",2, ""))</f>
        <v/>
      </c>
      <c r="N463" s="178" t="str">
        <f>IF('DATA - Follow-Up'!N463="Yes",1,IF('DATA - Follow-Up'!N463="No",2,""))</f>
        <v/>
      </c>
      <c r="O463" s="178" t="str">
        <f>IF('DATA - Follow-Up'!O463="Relaxed",1,IF('DATA - Follow-Up'!O463="Rushed",2,IF('DATA - Follow-Up'!O463="Happy",3,IF('DATA - Follow-Up'!O463="Frustrated",4,IF('DATA - Follow-Up'!O463="Other (please specify)",5,IF('DATA - Follow-Up'!O463="Other",5,""))))))</f>
        <v/>
      </c>
      <c r="P463" s="178"/>
      <c r="Q463" s="178" t="str">
        <f>IF('DATA - Follow-Up'!Q463="","",'DATA - Follow-Up'!Q463)</f>
        <v/>
      </c>
      <c r="R463" s="178" t="str">
        <f>IF('DATA - Follow-Up'!R463="Boy",1,IF('DATA - Follow-Up'!R463="Girl",2, ""))</f>
        <v/>
      </c>
      <c r="S463" s="178" t="str">
        <f>IF('DATA - Follow-Up'!Q463="","", 'DATA - Follow-Up'!S463)</f>
        <v/>
      </c>
      <c r="T463" s="178" t="str">
        <f>IF('DATA - Follow-Up'!T463="Less than 0.5km",1,IF('DATA - Follow-Up'!T463="0.51 to 1.59km",2,IF('DATA - Follow-Up'!T463="1.6 to 3km",3,IF('DATA - Follow-Up'!T463="Over 3km",4,""))))</f>
        <v/>
      </c>
      <c r="U463" s="178" t="str">
        <f>IF('DATA - Follow-Up'!U463="STRONGLY AGREE",1,IF('DATA - Follow-Up'!U463="AGREE",2,IF('DATA - Follow-Up'!U463="DISAGREE",3,IF('DATA - Follow-Up'!U463="STRONGLY DISAGREE",4,""))))</f>
        <v/>
      </c>
      <c r="V463" s="178" t="str">
        <f>IF('DATA - Follow-Up'!V463="Yes",1,IF('DATA - Follow-Up'!V463="No",2,""))</f>
        <v/>
      </c>
      <c r="W463" s="178"/>
      <c r="X463" s="178"/>
      <c r="Y463" s="178"/>
      <c r="Z463" s="178"/>
      <c r="AA463" s="178"/>
      <c r="AB463" s="178"/>
      <c r="AC463" s="178"/>
      <c r="AD463" s="178"/>
      <c r="AE463" s="178"/>
      <c r="AF463" s="178"/>
      <c r="AG463" s="178"/>
      <c r="AH463" s="178"/>
      <c r="AI463" s="178"/>
      <c r="AJ463" s="178"/>
      <c r="AK463" s="178"/>
      <c r="AL463" s="178"/>
      <c r="AM463" s="178"/>
      <c r="AN463" s="178"/>
      <c r="AO463" s="178"/>
      <c r="AP463" s="178"/>
      <c r="AQ463" s="178"/>
      <c r="AR463" s="178" t="str">
        <f>IF('DATA - Follow-Up'!AR463="Relaxed",1,IF('DATA - Follow-Up'!AR463="Rushed",2,IF('DATA - Follow-Up'!AR463="Happy",3,IF('DATA - Follow-Up'!AR463="Tired",4,""))))</f>
        <v/>
      </c>
      <c r="AS463" s="178" t="str">
        <f>IF('DATA - Follow-Up'!AS463="Relaxed",1,IF('DATA - Follow-Up'!AS463="Rushed",2,IF('DATA - Follow-Up'!AS463="Happy",3,IF('DATA - Follow-Up'!AS463="Tired",4,""))))</f>
        <v/>
      </c>
      <c r="AT463" s="178" t="str">
        <f>IF('DATA - Follow-Up'!AT463="less driving",1,IF('DATA - Follow-Up'!AT463="less driving (e.g. more carpooling, walking, cycling, taking public transit, etc.)",1,IF('DATA - Follow-Up'!AT463="not changed",2,IF('DATA - Follow-Up'!AT463="no changed",2,IF('DATA - Follow-Up'!AT463="more driving",3, "")))))</f>
        <v/>
      </c>
      <c r="AU463" s="275"/>
      <c r="AV463" s="275"/>
      <c r="AW463" s="275"/>
      <c r="AX463" s="275"/>
      <c r="AY463" s="275"/>
      <c r="AZ463" s="178" t="str">
        <f>IF('DATA - Follow-Up'!AZ463="less driving",1,IF('DATA - Follow-Up'!AZ463="less driving (e.g. more carpooling, walking, cycling, taking public transit, etc.)",1,IF('DATA - Follow-Up'!AZ463="not changed",2,IF('DATA - Follow-Up'!AZ463="more driving",3,""))))</f>
        <v/>
      </c>
      <c r="BA463" s="178"/>
      <c r="BB463" s="178"/>
      <c r="BC463" s="178"/>
      <c r="BD463" s="178"/>
      <c r="BE463" s="178"/>
      <c r="BF463" s="178" t="str">
        <f>IF('DATA - Follow-Up'!BF463="decreased",1,IF('DATA - Follow-Up'!BF463="not changed",2,IF('DATA - Follow-Up'!BF463="increased",3, "")))</f>
        <v/>
      </c>
      <c r="BG463" s="178"/>
      <c r="BH463" s="178"/>
      <c r="BI463" s="178"/>
      <c r="BJ463" s="178"/>
      <c r="BK463" s="178"/>
      <c r="BL463" s="178"/>
      <c r="BM463" s="178"/>
      <c r="BN463" s="178"/>
      <c r="BO463" s="178"/>
      <c r="BP463" s="178"/>
      <c r="BQ463" s="312" t="str">
        <f>IF('DATA - Follow-Up'!BQ463="Yes",1,IF('DATA - Follow-Up'!BQ463="No",2, ""))</f>
        <v/>
      </c>
      <c r="BR463" s="273"/>
      <c r="BS463" s="180"/>
      <c r="BT463" s="180"/>
    </row>
    <row r="464" spans="1:72" s="132" customFormat="1" ht="15" x14ac:dyDescent="0.3">
      <c r="A464" s="148"/>
      <c r="B464" s="149"/>
      <c r="C464" s="236" t="str">
        <f t="shared" si="7"/>
        <v/>
      </c>
      <c r="D464" s="178" t="str">
        <f>IF('DATA - Follow-Up'!D464="","",'DATA - Follow-Up'!D464)</f>
        <v/>
      </c>
      <c r="E464" s="178" t="str">
        <f>IF('DATA - Follow-Up'!E464="","",'DATA - Follow-Up'!E464)</f>
        <v/>
      </c>
      <c r="F464" s="178" t="str">
        <f>IF('DATA - Follow-Up'!F464="","",'DATA - Follow-Up'!F464)</f>
        <v/>
      </c>
      <c r="G464" s="178" t="str">
        <f>IF('DATA - Follow-Up'!G464="Yes",1,IF('DATA - Follow-Up'!G464="No",2,IF('DATA - Follow-Up'!G464="Not Sure",3, "")))</f>
        <v/>
      </c>
      <c r="H464" s="178" t="str">
        <f>IF('DATA - Follow-Up'!H464="","",INDEX(Codes,MATCH('DATA - Follow-Up'!H464,Modes,0)))</f>
        <v/>
      </c>
      <c r="I464" s="275"/>
      <c r="J464" s="178" t="str">
        <f>IF('DATA - Follow-Up'!J464="","",INDEX(Codes,MATCH('DATA - Follow-Up'!J464,Modes,0)))</f>
        <v/>
      </c>
      <c r="K464" s="178"/>
      <c r="L464" s="178" t="str">
        <f>IF('DATA - Follow-Up'!L464=0,"",IF('DATA - Follow-Up'!L464="","",'DATA - Follow-Up'!L464))</f>
        <v/>
      </c>
      <c r="M464" s="178" t="str">
        <f>IF('DATA - Follow-Up'!M464="Yes",1,IF('DATA - Follow-Up'!M464="No",2, ""))</f>
        <v/>
      </c>
      <c r="N464" s="178" t="str">
        <f>IF('DATA - Follow-Up'!N464="Yes",1,IF('DATA - Follow-Up'!N464="No",2,""))</f>
        <v/>
      </c>
      <c r="O464" s="178" t="str">
        <f>IF('DATA - Follow-Up'!O464="Relaxed",1,IF('DATA - Follow-Up'!O464="Rushed",2,IF('DATA - Follow-Up'!O464="Happy",3,IF('DATA - Follow-Up'!O464="Frustrated",4,IF('DATA - Follow-Up'!O464="Other (please specify)",5,IF('DATA - Follow-Up'!O464="Other",5,""))))))</f>
        <v/>
      </c>
      <c r="P464" s="178"/>
      <c r="Q464" s="178" t="str">
        <f>IF('DATA - Follow-Up'!Q464="","",'DATA - Follow-Up'!Q464)</f>
        <v/>
      </c>
      <c r="R464" s="178" t="str">
        <f>IF('DATA - Follow-Up'!R464="Boy",1,IF('DATA - Follow-Up'!R464="Girl",2, ""))</f>
        <v/>
      </c>
      <c r="S464" s="178" t="str">
        <f>IF('DATA - Follow-Up'!Q464="","", 'DATA - Follow-Up'!S464)</f>
        <v/>
      </c>
      <c r="T464" s="178" t="str">
        <f>IF('DATA - Follow-Up'!T464="Less than 0.5km",1,IF('DATA - Follow-Up'!T464="0.51 to 1.59km",2,IF('DATA - Follow-Up'!T464="1.6 to 3km",3,IF('DATA - Follow-Up'!T464="Over 3km",4,""))))</f>
        <v/>
      </c>
      <c r="U464" s="178" t="str">
        <f>IF('DATA - Follow-Up'!U464="STRONGLY AGREE",1,IF('DATA - Follow-Up'!U464="AGREE",2,IF('DATA - Follow-Up'!U464="DISAGREE",3,IF('DATA - Follow-Up'!U464="STRONGLY DISAGREE",4,""))))</f>
        <v/>
      </c>
      <c r="V464" s="178" t="str">
        <f>IF('DATA - Follow-Up'!V464="Yes",1,IF('DATA - Follow-Up'!V464="No",2,""))</f>
        <v/>
      </c>
      <c r="W464" s="178"/>
      <c r="X464" s="178"/>
      <c r="Y464" s="178"/>
      <c r="Z464" s="178"/>
      <c r="AA464" s="178"/>
      <c r="AB464" s="178"/>
      <c r="AC464" s="178"/>
      <c r="AD464" s="178"/>
      <c r="AE464" s="178"/>
      <c r="AF464" s="178"/>
      <c r="AG464" s="178"/>
      <c r="AH464" s="178"/>
      <c r="AI464" s="178"/>
      <c r="AJ464" s="178"/>
      <c r="AK464" s="178"/>
      <c r="AL464" s="178"/>
      <c r="AM464" s="178"/>
      <c r="AN464" s="178"/>
      <c r="AO464" s="178"/>
      <c r="AP464" s="178"/>
      <c r="AQ464" s="178"/>
      <c r="AR464" s="178" t="str">
        <f>IF('DATA - Follow-Up'!AR464="Relaxed",1,IF('DATA - Follow-Up'!AR464="Rushed",2,IF('DATA - Follow-Up'!AR464="Happy",3,IF('DATA - Follow-Up'!AR464="Tired",4,""))))</f>
        <v/>
      </c>
      <c r="AS464" s="178" t="str">
        <f>IF('DATA - Follow-Up'!AS464="Relaxed",1,IF('DATA - Follow-Up'!AS464="Rushed",2,IF('DATA - Follow-Up'!AS464="Happy",3,IF('DATA - Follow-Up'!AS464="Tired",4,""))))</f>
        <v/>
      </c>
      <c r="AT464" s="178" t="str">
        <f>IF('DATA - Follow-Up'!AT464="less driving",1,IF('DATA - Follow-Up'!AT464="less driving (e.g. more carpooling, walking, cycling, taking public transit, etc.)",1,IF('DATA - Follow-Up'!AT464="not changed",2,IF('DATA - Follow-Up'!AT464="no changed",2,IF('DATA - Follow-Up'!AT464="more driving",3, "")))))</f>
        <v/>
      </c>
      <c r="AU464" s="275"/>
      <c r="AV464" s="275"/>
      <c r="AW464" s="275"/>
      <c r="AX464" s="275"/>
      <c r="AY464" s="275"/>
      <c r="AZ464" s="178" t="str">
        <f>IF('DATA - Follow-Up'!AZ464="less driving",1,IF('DATA - Follow-Up'!AZ464="less driving (e.g. more carpooling, walking, cycling, taking public transit, etc.)",1,IF('DATA - Follow-Up'!AZ464="not changed",2,IF('DATA - Follow-Up'!AZ464="more driving",3,""))))</f>
        <v/>
      </c>
      <c r="BA464" s="178"/>
      <c r="BB464" s="178"/>
      <c r="BC464" s="178"/>
      <c r="BD464" s="178"/>
      <c r="BE464" s="178"/>
      <c r="BF464" s="178" t="str">
        <f>IF('DATA - Follow-Up'!BF464="decreased",1,IF('DATA - Follow-Up'!BF464="not changed",2,IF('DATA - Follow-Up'!BF464="increased",3, "")))</f>
        <v/>
      </c>
      <c r="BG464" s="178"/>
      <c r="BH464" s="178"/>
      <c r="BI464" s="178"/>
      <c r="BJ464" s="178"/>
      <c r="BK464" s="178"/>
      <c r="BL464" s="178"/>
      <c r="BM464" s="178"/>
      <c r="BN464" s="178"/>
      <c r="BO464" s="178"/>
      <c r="BP464" s="178"/>
      <c r="BQ464" s="312" t="str">
        <f>IF('DATA - Follow-Up'!BQ464="Yes",1,IF('DATA - Follow-Up'!BQ464="No",2, ""))</f>
        <v/>
      </c>
      <c r="BR464" s="273"/>
      <c r="BS464" s="180"/>
      <c r="BT464" s="180"/>
    </row>
    <row r="465" spans="1:77" s="132" customFormat="1" ht="15" x14ac:dyDescent="0.3">
      <c r="A465" s="148"/>
      <c r="B465" s="149"/>
      <c r="C465" s="236" t="str">
        <f t="shared" si="7"/>
        <v/>
      </c>
      <c r="D465" s="178" t="str">
        <f>IF('DATA - Follow-Up'!D465="","",'DATA - Follow-Up'!D465)</f>
        <v/>
      </c>
      <c r="E465" s="178" t="str">
        <f>IF('DATA - Follow-Up'!E465="","",'DATA - Follow-Up'!E465)</f>
        <v/>
      </c>
      <c r="F465" s="178" t="str">
        <f>IF('DATA - Follow-Up'!F465="","",'DATA - Follow-Up'!F465)</f>
        <v/>
      </c>
      <c r="G465" s="178" t="str">
        <f>IF('DATA - Follow-Up'!G465="Yes",1,IF('DATA - Follow-Up'!G465="No",2,IF('DATA - Follow-Up'!G465="Not Sure",3, "")))</f>
        <v/>
      </c>
      <c r="H465" s="178" t="str">
        <f>IF('DATA - Follow-Up'!H465="","",INDEX(Codes,MATCH('DATA - Follow-Up'!H465,Modes,0)))</f>
        <v/>
      </c>
      <c r="I465" s="275"/>
      <c r="J465" s="178" t="str">
        <f>IF('DATA - Follow-Up'!J465="","",INDEX(Codes,MATCH('DATA - Follow-Up'!J465,Modes,0)))</f>
        <v/>
      </c>
      <c r="K465" s="178"/>
      <c r="L465" s="178" t="str">
        <f>IF('DATA - Follow-Up'!L465=0,"",IF('DATA - Follow-Up'!L465="","",'DATA - Follow-Up'!L465))</f>
        <v/>
      </c>
      <c r="M465" s="178" t="str">
        <f>IF('DATA - Follow-Up'!M465="Yes",1,IF('DATA - Follow-Up'!M465="No",2, ""))</f>
        <v/>
      </c>
      <c r="N465" s="178" t="str">
        <f>IF('DATA - Follow-Up'!N465="Yes",1,IF('DATA - Follow-Up'!N465="No",2,""))</f>
        <v/>
      </c>
      <c r="O465" s="178" t="str">
        <f>IF('DATA - Follow-Up'!O465="Relaxed",1,IF('DATA - Follow-Up'!O465="Rushed",2,IF('DATA - Follow-Up'!O465="Happy",3,IF('DATA - Follow-Up'!O465="Frustrated",4,IF('DATA - Follow-Up'!O465="Other (please specify)",5,IF('DATA - Follow-Up'!O465="Other",5,""))))))</f>
        <v/>
      </c>
      <c r="P465" s="178"/>
      <c r="Q465" s="178" t="str">
        <f>IF('DATA - Follow-Up'!Q465="","",'DATA - Follow-Up'!Q465)</f>
        <v/>
      </c>
      <c r="R465" s="178" t="str">
        <f>IF('DATA - Follow-Up'!R465="Boy",1,IF('DATA - Follow-Up'!R465="Girl",2, ""))</f>
        <v/>
      </c>
      <c r="S465" s="178" t="str">
        <f>IF('DATA - Follow-Up'!Q465="","", 'DATA - Follow-Up'!S465)</f>
        <v/>
      </c>
      <c r="T465" s="178" t="str">
        <f>IF('DATA - Follow-Up'!T465="Less than 0.5km",1,IF('DATA - Follow-Up'!T465="0.51 to 1.59km",2,IF('DATA - Follow-Up'!T465="1.6 to 3km",3,IF('DATA - Follow-Up'!T465="Over 3km",4,""))))</f>
        <v/>
      </c>
      <c r="U465" s="178" t="str">
        <f>IF('DATA - Follow-Up'!U465="STRONGLY AGREE",1,IF('DATA - Follow-Up'!U465="AGREE",2,IF('DATA - Follow-Up'!U465="DISAGREE",3,IF('DATA - Follow-Up'!U465="STRONGLY DISAGREE",4,""))))</f>
        <v/>
      </c>
      <c r="V465" s="178" t="str">
        <f>IF('DATA - Follow-Up'!V465="Yes",1,IF('DATA - Follow-Up'!V465="No",2,""))</f>
        <v/>
      </c>
      <c r="W465" s="178"/>
      <c r="X465" s="178"/>
      <c r="Y465" s="178"/>
      <c r="Z465" s="178"/>
      <c r="AA465" s="178"/>
      <c r="AB465" s="178"/>
      <c r="AC465" s="178"/>
      <c r="AD465" s="178"/>
      <c r="AE465" s="178"/>
      <c r="AF465" s="178"/>
      <c r="AG465" s="178"/>
      <c r="AH465" s="178"/>
      <c r="AI465" s="178"/>
      <c r="AJ465" s="178"/>
      <c r="AK465" s="178"/>
      <c r="AL465" s="178"/>
      <c r="AM465" s="178"/>
      <c r="AN465" s="178"/>
      <c r="AO465" s="178"/>
      <c r="AP465" s="178"/>
      <c r="AQ465" s="178"/>
      <c r="AR465" s="178" t="str">
        <f>IF('DATA - Follow-Up'!AR465="Relaxed",1,IF('DATA - Follow-Up'!AR465="Rushed",2,IF('DATA - Follow-Up'!AR465="Happy",3,IF('DATA - Follow-Up'!AR465="Tired",4,""))))</f>
        <v/>
      </c>
      <c r="AS465" s="178" t="str">
        <f>IF('DATA - Follow-Up'!AS465="Relaxed",1,IF('DATA - Follow-Up'!AS465="Rushed",2,IF('DATA - Follow-Up'!AS465="Happy",3,IF('DATA - Follow-Up'!AS465="Tired",4,""))))</f>
        <v/>
      </c>
      <c r="AT465" s="178" t="str">
        <f>IF('DATA - Follow-Up'!AT465="less driving",1,IF('DATA - Follow-Up'!AT465="less driving (e.g. more carpooling, walking, cycling, taking public transit, etc.)",1,IF('DATA - Follow-Up'!AT465="not changed",2,IF('DATA - Follow-Up'!AT465="no changed",2,IF('DATA - Follow-Up'!AT465="more driving",3, "")))))</f>
        <v/>
      </c>
      <c r="AU465" s="275"/>
      <c r="AV465" s="275"/>
      <c r="AW465" s="275"/>
      <c r="AX465" s="275"/>
      <c r="AY465" s="275"/>
      <c r="AZ465" s="178" t="str">
        <f>IF('DATA - Follow-Up'!AZ465="less driving",1,IF('DATA - Follow-Up'!AZ465="less driving (e.g. more carpooling, walking, cycling, taking public transit, etc.)",1,IF('DATA - Follow-Up'!AZ465="not changed",2,IF('DATA - Follow-Up'!AZ465="more driving",3,""))))</f>
        <v/>
      </c>
      <c r="BA465" s="178"/>
      <c r="BB465" s="178"/>
      <c r="BC465" s="178"/>
      <c r="BD465" s="178"/>
      <c r="BE465" s="178"/>
      <c r="BF465" s="178" t="str">
        <f>IF('DATA - Follow-Up'!BF465="decreased",1,IF('DATA - Follow-Up'!BF465="not changed",2,IF('DATA - Follow-Up'!BF465="increased",3, "")))</f>
        <v/>
      </c>
      <c r="BG465" s="178"/>
      <c r="BH465" s="178"/>
      <c r="BI465" s="178"/>
      <c r="BJ465" s="178"/>
      <c r="BK465" s="178"/>
      <c r="BL465" s="178"/>
      <c r="BM465" s="178"/>
      <c r="BN465" s="178"/>
      <c r="BO465" s="178"/>
      <c r="BP465" s="178"/>
      <c r="BQ465" s="312" t="str">
        <f>IF('DATA - Follow-Up'!BQ465="Yes",1,IF('DATA - Follow-Up'!BQ465="No",2, ""))</f>
        <v/>
      </c>
      <c r="BR465" s="273"/>
      <c r="BS465" s="180"/>
      <c r="BT465" s="180"/>
    </row>
    <row r="466" spans="1:77" s="132" customFormat="1" ht="15" x14ac:dyDescent="0.3">
      <c r="A466" s="148"/>
      <c r="B466" s="149"/>
      <c r="C466" s="236" t="str">
        <f t="shared" si="7"/>
        <v/>
      </c>
      <c r="D466" s="178" t="str">
        <f>IF('DATA - Follow-Up'!D466="","",'DATA - Follow-Up'!D466)</f>
        <v/>
      </c>
      <c r="E466" s="178" t="str">
        <f>IF('DATA - Follow-Up'!E466="","",'DATA - Follow-Up'!E466)</f>
        <v/>
      </c>
      <c r="F466" s="178" t="str">
        <f>IF('DATA - Follow-Up'!F466="","",'DATA - Follow-Up'!F466)</f>
        <v/>
      </c>
      <c r="G466" s="178" t="str">
        <f>IF('DATA - Follow-Up'!G466="Yes",1,IF('DATA - Follow-Up'!G466="No",2,IF('DATA - Follow-Up'!G466="Not Sure",3, "")))</f>
        <v/>
      </c>
      <c r="H466" s="178" t="str">
        <f>IF('DATA - Follow-Up'!H466="","",INDEX(Codes,MATCH('DATA - Follow-Up'!H466,Modes,0)))</f>
        <v/>
      </c>
      <c r="I466" s="275"/>
      <c r="J466" s="178" t="str">
        <f>IF('DATA - Follow-Up'!J466="","",INDEX(Codes,MATCH('DATA - Follow-Up'!J466,Modes,0)))</f>
        <v/>
      </c>
      <c r="K466" s="178"/>
      <c r="L466" s="178" t="str">
        <f>IF('DATA - Follow-Up'!L466=0,"",IF('DATA - Follow-Up'!L466="","",'DATA - Follow-Up'!L466))</f>
        <v/>
      </c>
      <c r="M466" s="178" t="str">
        <f>IF('DATA - Follow-Up'!M466="Yes",1,IF('DATA - Follow-Up'!M466="No",2, ""))</f>
        <v/>
      </c>
      <c r="N466" s="178" t="str">
        <f>IF('DATA - Follow-Up'!N466="Yes",1,IF('DATA - Follow-Up'!N466="No",2,""))</f>
        <v/>
      </c>
      <c r="O466" s="178" t="str">
        <f>IF('DATA - Follow-Up'!O466="Relaxed",1,IF('DATA - Follow-Up'!O466="Rushed",2,IF('DATA - Follow-Up'!O466="Happy",3,IF('DATA - Follow-Up'!O466="Frustrated",4,IF('DATA - Follow-Up'!O466="Other (please specify)",5,IF('DATA - Follow-Up'!O466="Other",5,""))))))</f>
        <v/>
      </c>
      <c r="P466" s="178"/>
      <c r="Q466" s="178" t="str">
        <f>IF('DATA - Follow-Up'!Q466="","",'DATA - Follow-Up'!Q466)</f>
        <v/>
      </c>
      <c r="R466" s="178" t="str">
        <f>IF('DATA - Follow-Up'!R466="Boy",1,IF('DATA - Follow-Up'!R466="Girl",2, ""))</f>
        <v/>
      </c>
      <c r="S466" s="178" t="str">
        <f>IF('DATA - Follow-Up'!Q466="","", 'DATA - Follow-Up'!S466)</f>
        <v/>
      </c>
      <c r="T466" s="178" t="str">
        <f>IF('DATA - Follow-Up'!T466="Less than 0.5km",1,IF('DATA - Follow-Up'!T466="0.51 to 1.59km",2,IF('DATA - Follow-Up'!T466="1.6 to 3km",3,IF('DATA - Follow-Up'!T466="Over 3km",4,""))))</f>
        <v/>
      </c>
      <c r="U466" s="178" t="str">
        <f>IF('DATA - Follow-Up'!U466="STRONGLY AGREE",1,IF('DATA - Follow-Up'!U466="AGREE",2,IF('DATA - Follow-Up'!U466="DISAGREE",3,IF('DATA - Follow-Up'!U466="STRONGLY DISAGREE",4,""))))</f>
        <v/>
      </c>
      <c r="V466" s="178" t="str">
        <f>IF('DATA - Follow-Up'!V466="Yes",1,IF('DATA - Follow-Up'!V466="No",2,""))</f>
        <v/>
      </c>
      <c r="W466" s="178"/>
      <c r="X466" s="178"/>
      <c r="Y466" s="178"/>
      <c r="Z466" s="178"/>
      <c r="AA466" s="178"/>
      <c r="AB466" s="178"/>
      <c r="AC466" s="178"/>
      <c r="AD466" s="178"/>
      <c r="AE466" s="178"/>
      <c r="AF466" s="178"/>
      <c r="AG466" s="178"/>
      <c r="AH466" s="178"/>
      <c r="AI466" s="178"/>
      <c r="AJ466" s="178"/>
      <c r="AK466" s="178"/>
      <c r="AL466" s="178"/>
      <c r="AM466" s="178"/>
      <c r="AN466" s="178"/>
      <c r="AO466" s="178"/>
      <c r="AP466" s="178"/>
      <c r="AQ466" s="178"/>
      <c r="AR466" s="178" t="str">
        <f>IF('DATA - Follow-Up'!AR466="Relaxed",1,IF('DATA - Follow-Up'!AR466="Rushed",2,IF('DATA - Follow-Up'!AR466="Happy",3,IF('DATA - Follow-Up'!AR466="Tired",4,""))))</f>
        <v/>
      </c>
      <c r="AS466" s="178" t="str">
        <f>IF('DATA - Follow-Up'!AS466="Relaxed",1,IF('DATA - Follow-Up'!AS466="Rushed",2,IF('DATA - Follow-Up'!AS466="Happy",3,IF('DATA - Follow-Up'!AS466="Tired",4,""))))</f>
        <v/>
      </c>
      <c r="AT466" s="178" t="str">
        <f>IF('DATA - Follow-Up'!AT466="less driving",1,IF('DATA - Follow-Up'!AT466="less driving (e.g. more carpooling, walking, cycling, taking public transit, etc.)",1,IF('DATA - Follow-Up'!AT466="not changed",2,IF('DATA - Follow-Up'!AT466="no changed",2,IF('DATA - Follow-Up'!AT466="more driving",3, "")))))</f>
        <v/>
      </c>
      <c r="AU466" s="275"/>
      <c r="AV466" s="275"/>
      <c r="AW466" s="275"/>
      <c r="AX466" s="275"/>
      <c r="AY466" s="275"/>
      <c r="AZ466" s="178" t="str">
        <f>IF('DATA - Follow-Up'!AZ466="less driving",1,IF('DATA - Follow-Up'!AZ466="less driving (e.g. more carpooling, walking, cycling, taking public transit, etc.)",1,IF('DATA - Follow-Up'!AZ466="not changed",2,IF('DATA - Follow-Up'!AZ466="more driving",3,""))))</f>
        <v/>
      </c>
      <c r="BA466" s="178"/>
      <c r="BB466" s="178"/>
      <c r="BC466" s="178"/>
      <c r="BD466" s="178"/>
      <c r="BE466" s="178"/>
      <c r="BF466" s="178" t="str">
        <f>IF('DATA - Follow-Up'!BF466="decreased",1,IF('DATA - Follow-Up'!BF466="not changed",2,IF('DATA - Follow-Up'!BF466="increased",3, "")))</f>
        <v/>
      </c>
      <c r="BG466" s="178"/>
      <c r="BH466" s="178"/>
      <c r="BI466" s="178"/>
      <c r="BJ466" s="178"/>
      <c r="BK466" s="178"/>
      <c r="BL466" s="178"/>
      <c r="BM466" s="178"/>
      <c r="BN466" s="178"/>
      <c r="BO466" s="178"/>
      <c r="BP466" s="178"/>
      <c r="BQ466" s="312" t="str">
        <f>IF('DATA - Follow-Up'!BQ466="Yes",1,IF('DATA - Follow-Up'!BQ466="No",2, ""))</f>
        <v/>
      </c>
      <c r="BR466" s="273"/>
      <c r="BS466" s="180"/>
      <c r="BT466" s="180"/>
    </row>
    <row r="467" spans="1:77" s="132" customFormat="1" ht="15" x14ac:dyDescent="0.3">
      <c r="A467" s="148"/>
      <c r="B467" s="149"/>
      <c r="C467" s="236" t="str">
        <f t="shared" si="7"/>
        <v/>
      </c>
      <c r="D467" s="178" t="str">
        <f>IF('DATA - Follow-Up'!D467="","",'DATA - Follow-Up'!D467)</f>
        <v/>
      </c>
      <c r="E467" s="178" t="str">
        <f>IF('DATA - Follow-Up'!E467="","",'DATA - Follow-Up'!E467)</f>
        <v/>
      </c>
      <c r="F467" s="178" t="str">
        <f>IF('DATA - Follow-Up'!F467="","",'DATA - Follow-Up'!F467)</f>
        <v/>
      </c>
      <c r="G467" s="178" t="str">
        <f>IF('DATA - Follow-Up'!G467="Yes",1,IF('DATA - Follow-Up'!G467="No",2,IF('DATA - Follow-Up'!G467="Not Sure",3, "")))</f>
        <v/>
      </c>
      <c r="H467" s="178" t="str">
        <f>IF('DATA - Follow-Up'!H467="","",INDEX(Codes,MATCH('DATA - Follow-Up'!H467,Modes,0)))</f>
        <v/>
      </c>
      <c r="I467" s="275"/>
      <c r="J467" s="178" t="str">
        <f>IF('DATA - Follow-Up'!J467="","",INDEX(Codes,MATCH('DATA - Follow-Up'!J467,Modes,0)))</f>
        <v/>
      </c>
      <c r="K467" s="178"/>
      <c r="L467" s="178" t="str">
        <f>IF('DATA - Follow-Up'!L467=0,"",IF('DATA - Follow-Up'!L467="","",'DATA - Follow-Up'!L467))</f>
        <v/>
      </c>
      <c r="M467" s="178" t="str">
        <f>IF('DATA - Follow-Up'!M467="Yes",1,IF('DATA - Follow-Up'!M467="No",2, ""))</f>
        <v/>
      </c>
      <c r="N467" s="178" t="str">
        <f>IF('DATA - Follow-Up'!N467="Yes",1,IF('DATA - Follow-Up'!N467="No",2,""))</f>
        <v/>
      </c>
      <c r="O467" s="178" t="str">
        <f>IF('DATA - Follow-Up'!O467="Relaxed",1,IF('DATA - Follow-Up'!O467="Rushed",2,IF('DATA - Follow-Up'!O467="Happy",3,IF('DATA - Follow-Up'!O467="Frustrated",4,IF('DATA - Follow-Up'!O467="Other (please specify)",5,IF('DATA - Follow-Up'!O467="Other",5,""))))))</f>
        <v/>
      </c>
      <c r="P467" s="178"/>
      <c r="Q467" s="178" t="str">
        <f>IF('DATA - Follow-Up'!Q467="","",'DATA - Follow-Up'!Q467)</f>
        <v/>
      </c>
      <c r="R467" s="178" t="str">
        <f>IF('DATA - Follow-Up'!R467="Boy",1,IF('DATA - Follow-Up'!R467="Girl",2, ""))</f>
        <v/>
      </c>
      <c r="S467" s="178" t="str">
        <f>IF('DATA - Follow-Up'!Q467="","", 'DATA - Follow-Up'!S467)</f>
        <v/>
      </c>
      <c r="T467" s="178" t="str">
        <f>IF('DATA - Follow-Up'!T467="Less than 0.5km",1,IF('DATA - Follow-Up'!T467="0.51 to 1.59km",2,IF('DATA - Follow-Up'!T467="1.6 to 3km",3,IF('DATA - Follow-Up'!T467="Over 3km",4,""))))</f>
        <v/>
      </c>
      <c r="U467" s="178" t="str">
        <f>IF('DATA - Follow-Up'!U467="STRONGLY AGREE",1,IF('DATA - Follow-Up'!U467="AGREE",2,IF('DATA - Follow-Up'!U467="DISAGREE",3,IF('DATA - Follow-Up'!U467="STRONGLY DISAGREE",4,""))))</f>
        <v/>
      </c>
      <c r="V467" s="178" t="str">
        <f>IF('DATA - Follow-Up'!V467="Yes",1,IF('DATA - Follow-Up'!V467="No",2,""))</f>
        <v/>
      </c>
      <c r="W467" s="178"/>
      <c r="X467" s="178"/>
      <c r="Y467" s="178"/>
      <c r="Z467" s="178"/>
      <c r="AA467" s="178"/>
      <c r="AB467" s="178"/>
      <c r="AC467" s="178"/>
      <c r="AD467" s="178"/>
      <c r="AE467" s="178"/>
      <c r="AF467" s="178"/>
      <c r="AG467" s="178"/>
      <c r="AH467" s="178"/>
      <c r="AI467" s="178"/>
      <c r="AJ467" s="178"/>
      <c r="AK467" s="178"/>
      <c r="AL467" s="178"/>
      <c r="AM467" s="178"/>
      <c r="AN467" s="178"/>
      <c r="AO467" s="178"/>
      <c r="AP467" s="178"/>
      <c r="AQ467" s="178"/>
      <c r="AR467" s="178" t="str">
        <f>IF('DATA - Follow-Up'!AR467="Relaxed",1,IF('DATA - Follow-Up'!AR467="Rushed",2,IF('DATA - Follow-Up'!AR467="Happy",3,IF('DATA - Follow-Up'!AR467="Tired",4,""))))</f>
        <v/>
      </c>
      <c r="AS467" s="178" t="str">
        <f>IF('DATA - Follow-Up'!AS467="Relaxed",1,IF('DATA - Follow-Up'!AS467="Rushed",2,IF('DATA - Follow-Up'!AS467="Happy",3,IF('DATA - Follow-Up'!AS467="Tired",4,""))))</f>
        <v/>
      </c>
      <c r="AT467" s="178" t="str">
        <f>IF('DATA - Follow-Up'!AT467="less driving",1,IF('DATA - Follow-Up'!AT467="less driving (e.g. more carpooling, walking, cycling, taking public transit, etc.)",1,IF('DATA - Follow-Up'!AT467="not changed",2,IF('DATA - Follow-Up'!AT467="no changed",2,IF('DATA - Follow-Up'!AT467="more driving",3, "")))))</f>
        <v/>
      </c>
      <c r="AU467" s="275"/>
      <c r="AV467" s="275"/>
      <c r="AW467" s="275"/>
      <c r="AX467" s="275"/>
      <c r="AY467" s="275"/>
      <c r="AZ467" s="178" t="str">
        <f>IF('DATA - Follow-Up'!AZ467="less driving",1,IF('DATA - Follow-Up'!AZ467="less driving (e.g. more carpooling, walking, cycling, taking public transit, etc.)",1,IF('DATA - Follow-Up'!AZ467="not changed",2,IF('DATA - Follow-Up'!AZ467="more driving",3,""))))</f>
        <v/>
      </c>
      <c r="BA467" s="178"/>
      <c r="BB467" s="178"/>
      <c r="BC467" s="178"/>
      <c r="BD467" s="178"/>
      <c r="BE467" s="178"/>
      <c r="BF467" s="178" t="str">
        <f>IF('DATA - Follow-Up'!BF467="decreased",1,IF('DATA - Follow-Up'!BF467="not changed",2,IF('DATA - Follow-Up'!BF467="increased",3, "")))</f>
        <v/>
      </c>
      <c r="BG467" s="178"/>
      <c r="BH467" s="178"/>
      <c r="BI467" s="178"/>
      <c r="BJ467" s="178"/>
      <c r="BK467" s="178"/>
      <c r="BL467" s="178"/>
      <c r="BM467" s="178"/>
      <c r="BN467" s="178"/>
      <c r="BO467" s="178"/>
      <c r="BP467" s="178"/>
      <c r="BQ467" s="312" t="str">
        <f>IF('DATA - Follow-Up'!BQ467="Yes",1,IF('DATA - Follow-Up'!BQ467="No",2, ""))</f>
        <v/>
      </c>
      <c r="BR467" s="273"/>
      <c r="BS467" s="180"/>
      <c r="BT467" s="180"/>
    </row>
    <row r="468" spans="1:77" s="132" customFormat="1" ht="15" x14ac:dyDescent="0.3">
      <c r="A468" s="148"/>
      <c r="B468" s="149"/>
      <c r="C468" s="236" t="str">
        <f t="shared" si="7"/>
        <v/>
      </c>
      <c r="D468" s="178" t="str">
        <f>IF('DATA - Follow-Up'!D468="","",'DATA - Follow-Up'!D468)</f>
        <v/>
      </c>
      <c r="E468" s="178" t="str">
        <f>IF('DATA - Follow-Up'!E468="","",'DATA - Follow-Up'!E468)</f>
        <v/>
      </c>
      <c r="F468" s="178" t="str">
        <f>IF('DATA - Follow-Up'!F468="","",'DATA - Follow-Up'!F468)</f>
        <v/>
      </c>
      <c r="G468" s="178" t="str">
        <f>IF('DATA - Follow-Up'!G468="Yes",1,IF('DATA - Follow-Up'!G468="No",2,IF('DATA - Follow-Up'!G468="Not Sure",3, "")))</f>
        <v/>
      </c>
      <c r="H468" s="178" t="str">
        <f>IF('DATA - Follow-Up'!H468="","",INDEX(Codes,MATCH('DATA - Follow-Up'!H468,Modes,0)))</f>
        <v/>
      </c>
      <c r="I468" s="275"/>
      <c r="J468" s="178" t="str">
        <f>IF('DATA - Follow-Up'!J468="","",INDEX(Codes,MATCH('DATA - Follow-Up'!J468,Modes,0)))</f>
        <v/>
      </c>
      <c r="K468" s="178"/>
      <c r="L468" s="178" t="str">
        <f>IF('DATA - Follow-Up'!L468=0,"",IF('DATA - Follow-Up'!L468="","",'DATA - Follow-Up'!L468))</f>
        <v/>
      </c>
      <c r="M468" s="178" t="str">
        <f>IF('DATA - Follow-Up'!M468="Yes",1,IF('DATA - Follow-Up'!M468="No",2, ""))</f>
        <v/>
      </c>
      <c r="N468" s="178" t="str">
        <f>IF('DATA - Follow-Up'!N468="Yes",1,IF('DATA - Follow-Up'!N468="No",2,""))</f>
        <v/>
      </c>
      <c r="O468" s="178" t="str">
        <f>IF('DATA - Follow-Up'!O468="Relaxed",1,IF('DATA - Follow-Up'!O468="Rushed",2,IF('DATA - Follow-Up'!O468="Happy",3,IF('DATA - Follow-Up'!O468="Frustrated",4,IF('DATA - Follow-Up'!O468="Other (please specify)",5,IF('DATA - Follow-Up'!O468="Other",5,""))))))</f>
        <v/>
      </c>
      <c r="P468" s="178"/>
      <c r="Q468" s="178" t="str">
        <f>IF('DATA - Follow-Up'!Q468="","",'DATA - Follow-Up'!Q468)</f>
        <v/>
      </c>
      <c r="R468" s="178" t="str">
        <f>IF('DATA - Follow-Up'!R468="Boy",1,IF('DATA - Follow-Up'!R468="Girl",2, ""))</f>
        <v/>
      </c>
      <c r="S468" s="178" t="str">
        <f>IF('DATA - Follow-Up'!Q468="","", 'DATA - Follow-Up'!S468)</f>
        <v/>
      </c>
      <c r="T468" s="178" t="str">
        <f>IF('DATA - Follow-Up'!T468="Less than 0.5km",1,IF('DATA - Follow-Up'!T468="0.51 to 1.59km",2,IF('DATA - Follow-Up'!T468="1.6 to 3km",3,IF('DATA - Follow-Up'!T468="Over 3km",4,""))))</f>
        <v/>
      </c>
      <c r="U468" s="178" t="str">
        <f>IF('DATA - Follow-Up'!U468="STRONGLY AGREE",1,IF('DATA - Follow-Up'!U468="AGREE",2,IF('DATA - Follow-Up'!U468="DISAGREE",3,IF('DATA - Follow-Up'!U468="STRONGLY DISAGREE",4,""))))</f>
        <v/>
      </c>
      <c r="V468" s="178" t="str">
        <f>IF('DATA - Follow-Up'!V468="Yes",1,IF('DATA - Follow-Up'!V468="No",2,""))</f>
        <v/>
      </c>
      <c r="W468" s="178"/>
      <c r="X468" s="178"/>
      <c r="Y468" s="178"/>
      <c r="Z468" s="178"/>
      <c r="AA468" s="178"/>
      <c r="AB468" s="178"/>
      <c r="AC468" s="178"/>
      <c r="AD468" s="178"/>
      <c r="AE468" s="178"/>
      <c r="AF468" s="178"/>
      <c r="AG468" s="178"/>
      <c r="AH468" s="178"/>
      <c r="AI468" s="178"/>
      <c r="AJ468" s="178"/>
      <c r="AK468" s="178"/>
      <c r="AL468" s="178"/>
      <c r="AM468" s="178"/>
      <c r="AN468" s="178"/>
      <c r="AO468" s="178"/>
      <c r="AP468" s="178"/>
      <c r="AQ468" s="178"/>
      <c r="AR468" s="178" t="str">
        <f>IF('DATA - Follow-Up'!AR468="Relaxed",1,IF('DATA - Follow-Up'!AR468="Rushed",2,IF('DATA - Follow-Up'!AR468="Happy",3,IF('DATA - Follow-Up'!AR468="Tired",4,""))))</f>
        <v/>
      </c>
      <c r="AS468" s="178" t="str">
        <f>IF('DATA - Follow-Up'!AS468="Relaxed",1,IF('DATA - Follow-Up'!AS468="Rushed",2,IF('DATA - Follow-Up'!AS468="Happy",3,IF('DATA - Follow-Up'!AS468="Tired",4,""))))</f>
        <v/>
      </c>
      <c r="AT468" s="178" t="str">
        <f>IF('DATA - Follow-Up'!AT468="less driving",1,IF('DATA - Follow-Up'!AT468="less driving (e.g. more carpooling, walking, cycling, taking public transit, etc.)",1,IF('DATA - Follow-Up'!AT468="not changed",2,IF('DATA - Follow-Up'!AT468="no changed",2,IF('DATA - Follow-Up'!AT468="more driving",3, "")))))</f>
        <v/>
      </c>
      <c r="AU468" s="275"/>
      <c r="AV468" s="275"/>
      <c r="AW468" s="275"/>
      <c r="AX468" s="275"/>
      <c r="AY468" s="275"/>
      <c r="AZ468" s="178" t="str">
        <f>IF('DATA - Follow-Up'!AZ468="less driving",1,IF('DATA - Follow-Up'!AZ468="less driving (e.g. more carpooling, walking, cycling, taking public transit, etc.)",1,IF('DATA - Follow-Up'!AZ468="not changed",2,IF('DATA - Follow-Up'!AZ468="more driving",3,""))))</f>
        <v/>
      </c>
      <c r="BA468" s="178"/>
      <c r="BB468" s="178"/>
      <c r="BC468" s="178"/>
      <c r="BD468" s="178"/>
      <c r="BE468" s="178"/>
      <c r="BF468" s="178" t="str">
        <f>IF('DATA - Follow-Up'!BF468="decreased",1,IF('DATA - Follow-Up'!BF468="not changed",2,IF('DATA - Follow-Up'!BF468="increased",3, "")))</f>
        <v/>
      </c>
      <c r="BG468" s="178"/>
      <c r="BH468" s="178"/>
      <c r="BI468" s="178"/>
      <c r="BJ468" s="178"/>
      <c r="BK468" s="178"/>
      <c r="BL468" s="178"/>
      <c r="BM468" s="178"/>
      <c r="BN468" s="178"/>
      <c r="BO468" s="178"/>
      <c r="BP468" s="178"/>
      <c r="BQ468" s="312" t="str">
        <f>IF('DATA - Follow-Up'!BQ468="Yes",1,IF('DATA - Follow-Up'!BQ468="No",2, ""))</f>
        <v/>
      </c>
      <c r="BR468" s="273"/>
      <c r="BS468" s="180"/>
      <c r="BT468" s="180"/>
    </row>
    <row r="469" spans="1:77" s="132" customFormat="1" ht="15" x14ac:dyDescent="0.3">
      <c r="A469" s="148"/>
      <c r="B469" s="149"/>
      <c r="C469" s="236" t="str">
        <f t="shared" si="7"/>
        <v/>
      </c>
      <c r="D469" s="178" t="str">
        <f>IF('DATA - Follow-Up'!D469="","",'DATA - Follow-Up'!D469)</f>
        <v/>
      </c>
      <c r="E469" s="178" t="str">
        <f>IF('DATA - Follow-Up'!E469="","",'DATA - Follow-Up'!E469)</f>
        <v/>
      </c>
      <c r="F469" s="178" t="str">
        <f>IF('DATA - Follow-Up'!F469="","",'DATA - Follow-Up'!F469)</f>
        <v/>
      </c>
      <c r="G469" s="178" t="str">
        <f>IF('DATA - Follow-Up'!G469="Yes",1,IF('DATA - Follow-Up'!G469="No",2,IF('DATA - Follow-Up'!G469="Not Sure",3, "")))</f>
        <v/>
      </c>
      <c r="H469" s="178" t="str">
        <f>IF('DATA - Follow-Up'!H469="","",INDEX(Codes,MATCH('DATA - Follow-Up'!H469,Modes,0)))</f>
        <v/>
      </c>
      <c r="I469" s="275"/>
      <c r="J469" s="178" t="str">
        <f>IF('DATA - Follow-Up'!J469="","",INDEX(Codes,MATCH('DATA - Follow-Up'!J469,Modes,0)))</f>
        <v/>
      </c>
      <c r="K469" s="178"/>
      <c r="L469" s="178" t="str">
        <f>IF('DATA - Follow-Up'!L469=0,"",IF('DATA - Follow-Up'!L469="","",'DATA - Follow-Up'!L469))</f>
        <v/>
      </c>
      <c r="M469" s="178" t="str">
        <f>IF('DATA - Follow-Up'!M469="Yes",1,IF('DATA - Follow-Up'!M469="No",2, ""))</f>
        <v/>
      </c>
      <c r="N469" s="178" t="str">
        <f>IF('DATA - Follow-Up'!N469="Yes",1,IF('DATA - Follow-Up'!N469="No",2,""))</f>
        <v/>
      </c>
      <c r="O469" s="178" t="str">
        <f>IF('DATA - Follow-Up'!O469="Relaxed",1,IF('DATA - Follow-Up'!O469="Rushed",2,IF('DATA - Follow-Up'!O469="Happy",3,IF('DATA - Follow-Up'!O469="Frustrated",4,IF('DATA - Follow-Up'!O469="Other (please specify)",5,IF('DATA - Follow-Up'!O469="Other",5,""))))))</f>
        <v/>
      </c>
      <c r="P469" s="178"/>
      <c r="Q469" s="178" t="str">
        <f>IF('DATA - Follow-Up'!Q469="","",'DATA - Follow-Up'!Q469)</f>
        <v/>
      </c>
      <c r="R469" s="178" t="str">
        <f>IF('DATA - Follow-Up'!R469="Boy",1,IF('DATA - Follow-Up'!R469="Girl",2, ""))</f>
        <v/>
      </c>
      <c r="S469" s="178" t="str">
        <f>IF('DATA - Follow-Up'!Q469="","", 'DATA - Follow-Up'!S469)</f>
        <v/>
      </c>
      <c r="T469" s="178" t="str">
        <f>IF('DATA - Follow-Up'!T469="Less than 0.5km",1,IF('DATA - Follow-Up'!T469="0.51 to 1.59km",2,IF('DATA - Follow-Up'!T469="1.6 to 3km",3,IF('DATA - Follow-Up'!T469="Over 3km",4,""))))</f>
        <v/>
      </c>
      <c r="U469" s="178" t="str">
        <f>IF('DATA - Follow-Up'!U469="STRONGLY AGREE",1,IF('DATA - Follow-Up'!U469="AGREE",2,IF('DATA - Follow-Up'!U469="DISAGREE",3,IF('DATA - Follow-Up'!U469="STRONGLY DISAGREE",4,""))))</f>
        <v/>
      </c>
      <c r="V469" s="178" t="str">
        <f>IF('DATA - Follow-Up'!V469="Yes",1,IF('DATA - Follow-Up'!V469="No",2,""))</f>
        <v/>
      </c>
      <c r="W469" s="178"/>
      <c r="X469" s="178"/>
      <c r="Y469" s="178"/>
      <c r="Z469" s="178"/>
      <c r="AA469" s="178"/>
      <c r="AB469" s="178"/>
      <c r="AC469" s="178"/>
      <c r="AD469" s="178"/>
      <c r="AE469" s="178"/>
      <c r="AF469" s="178"/>
      <c r="AG469" s="178"/>
      <c r="AH469" s="178"/>
      <c r="AI469" s="178"/>
      <c r="AJ469" s="178"/>
      <c r="AK469" s="178"/>
      <c r="AL469" s="178"/>
      <c r="AM469" s="178"/>
      <c r="AN469" s="178"/>
      <c r="AO469" s="178"/>
      <c r="AP469" s="178"/>
      <c r="AQ469" s="178"/>
      <c r="AR469" s="178" t="str">
        <f>IF('DATA - Follow-Up'!AR469="Relaxed",1,IF('DATA - Follow-Up'!AR469="Rushed",2,IF('DATA - Follow-Up'!AR469="Happy",3,IF('DATA - Follow-Up'!AR469="Tired",4,""))))</f>
        <v/>
      </c>
      <c r="AS469" s="178" t="str">
        <f>IF('DATA - Follow-Up'!AS469="Relaxed",1,IF('DATA - Follow-Up'!AS469="Rushed",2,IF('DATA - Follow-Up'!AS469="Happy",3,IF('DATA - Follow-Up'!AS469="Tired",4,""))))</f>
        <v/>
      </c>
      <c r="AT469" s="178" t="str">
        <f>IF('DATA - Follow-Up'!AT469="less driving",1,IF('DATA - Follow-Up'!AT469="less driving (e.g. more carpooling, walking, cycling, taking public transit, etc.)",1,IF('DATA - Follow-Up'!AT469="not changed",2,IF('DATA - Follow-Up'!AT469="no changed",2,IF('DATA - Follow-Up'!AT469="more driving",3, "")))))</f>
        <v/>
      </c>
      <c r="AU469" s="275"/>
      <c r="AV469" s="275"/>
      <c r="AW469" s="275"/>
      <c r="AX469" s="275"/>
      <c r="AY469" s="275"/>
      <c r="AZ469" s="178" t="str">
        <f>IF('DATA - Follow-Up'!AZ469="less driving",1,IF('DATA - Follow-Up'!AZ469="less driving (e.g. more carpooling, walking, cycling, taking public transit, etc.)",1,IF('DATA - Follow-Up'!AZ469="not changed",2,IF('DATA - Follow-Up'!AZ469="more driving",3,""))))</f>
        <v/>
      </c>
      <c r="BA469" s="178"/>
      <c r="BB469" s="178"/>
      <c r="BC469" s="178"/>
      <c r="BD469" s="178"/>
      <c r="BE469" s="178"/>
      <c r="BF469" s="178" t="str">
        <f>IF('DATA - Follow-Up'!BF469="decreased",1,IF('DATA - Follow-Up'!BF469="not changed",2,IF('DATA - Follow-Up'!BF469="increased",3, "")))</f>
        <v/>
      </c>
      <c r="BG469" s="178"/>
      <c r="BH469" s="178"/>
      <c r="BI469" s="178"/>
      <c r="BJ469" s="178"/>
      <c r="BK469" s="178"/>
      <c r="BL469" s="178"/>
      <c r="BM469" s="178"/>
      <c r="BN469" s="178"/>
      <c r="BO469" s="178"/>
      <c r="BP469" s="178"/>
      <c r="BQ469" s="312" t="str">
        <f>IF('DATA - Follow-Up'!BQ469="Yes",1,IF('DATA - Follow-Up'!BQ469="No",2, ""))</f>
        <v/>
      </c>
      <c r="BR469" s="273"/>
      <c r="BS469" s="180"/>
      <c r="BT469" s="180"/>
    </row>
    <row r="470" spans="1:77" s="132" customFormat="1" ht="15" x14ac:dyDescent="0.3">
      <c r="A470" s="148"/>
      <c r="B470" s="149"/>
      <c r="C470" s="236" t="str">
        <f t="shared" si="7"/>
        <v/>
      </c>
      <c r="D470" s="178" t="str">
        <f>IF('DATA - Follow-Up'!D470="","",'DATA - Follow-Up'!D470)</f>
        <v/>
      </c>
      <c r="E470" s="178" t="str">
        <f>IF('DATA - Follow-Up'!E470="","",'DATA - Follow-Up'!E470)</f>
        <v/>
      </c>
      <c r="F470" s="178" t="str">
        <f>IF('DATA - Follow-Up'!F470="","",'DATA - Follow-Up'!F470)</f>
        <v/>
      </c>
      <c r="G470" s="178" t="str">
        <f>IF('DATA - Follow-Up'!G470="Yes",1,IF('DATA - Follow-Up'!G470="No",2,IF('DATA - Follow-Up'!G470="Not Sure",3, "")))</f>
        <v/>
      </c>
      <c r="H470" s="178" t="str">
        <f>IF('DATA - Follow-Up'!H470="","",INDEX(Codes,MATCH('DATA - Follow-Up'!H470,Modes,0)))</f>
        <v/>
      </c>
      <c r="I470" s="275"/>
      <c r="J470" s="178" t="str">
        <f>IF('DATA - Follow-Up'!J470="","",INDEX(Codes,MATCH('DATA - Follow-Up'!J470,Modes,0)))</f>
        <v/>
      </c>
      <c r="K470" s="178"/>
      <c r="L470" s="178" t="str">
        <f>IF('DATA - Follow-Up'!L470=0,"",IF('DATA - Follow-Up'!L470="","",'DATA - Follow-Up'!L470))</f>
        <v/>
      </c>
      <c r="M470" s="178" t="str">
        <f>IF('DATA - Follow-Up'!M470="Yes",1,IF('DATA - Follow-Up'!M470="No",2, ""))</f>
        <v/>
      </c>
      <c r="N470" s="178" t="str">
        <f>IF('DATA - Follow-Up'!N470="Yes",1,IF('DATA - Follow-Up'!N470="No",2,""))</f>
        <v/>
      </c>
      <c r="O470" s="178" t="str">
        <f>IF('DATA - Follow-Up'!O470="Relaxed",1,IF('DATA - Follow-Up'!O470="Rushed",2,IF('DATA - Follow-Up'!O470="Happy",3,IF('DATA - Follow-Up'!O470="Frustrated",4,IF('DATA - Follow-Up'!O470="Other (please specify)",5,IF('DATA - Follow-Up'!O470="Other",5,""))))))</f>
        <v/>
      </c>
      <c r="P470" s="178"/>
      <c r="Q470" s="178" t="str">
        <f>IF('DATA - Follow-Up'!Q470="","",'DATA - Follow-Up'!Q470)</f>
        <v/>
      </c>
      <c r="R470" s="178" t="str">
        <f>IF('DATA - Follow-Up'!R470="Boy",1,IF('DATA - Follow-Up'!R470="Girl",2, ""))</f>
        <v/>
      </c>
      <c r="S470" s="178" t="str">
        <f>IF('DATA - Follow-Up'!Q470="","", 'DATA - Follow-Up'!S470)</f>
        <v/>
      </c>
      <c r="T470" s="178" t="str">
        <f>IF('DATA - Follow-Up'!T470="Less than 0.5km",1,IF('DATA - Follow-Up'!T470="0.51 to 1.59km",2,IF('DATA - Follow-Up'!T470="1.6 to 3km",3,IF('DATA - Follow-Up'!T470="Over 3km",4,""))))</f>
        <v/>
      </c>
      <c r="U470" s="178" t="str">
        <f>IF('DATA - Follow-Up'!U470="STRONGLY AGREE",1,IF('DATA - Follow-Up'!U470="AGREE",2,IF('DATA - Follow-Up'!U470="DISAGREE",3,IF('DATA - Follow-Up'!U470="STRONGLY DISAGREE",4,""))))</f>
        <v/>
      </c>
      <c r="V470" s="178" t="str">
        <f>IF('DATA - Follow-Up'!V470="Yes",1,IF('DATA - Follow-Up'!V470="No",2,""))</f>
        <v/>
      </c>
      <c r="W470" s="178"/>
      <c r="X470" s="178"/>
      <c r="Y470" s="178"/>
      <c r="Z470" s="178"/>
      <c r="AA470" s="178"/>
      <c r="AB470" s="178"/>
      <c r="AC470" s="178"/>
      <c r="AD470" s="178"/>
      <c r="AE470" s="178"/>
      <c r="AF470" s="178"/>
      <c r="AG470" s="178"/>
      <c r="AH470" s="178"/>
      <c r="AI470" s="178"/>
      <c r="AJ470" s="178"/>
      <c r="AK470" s="178"/>
      <c r="AL470" s="178"/>
      <c r="AM470" s="178"/>
      <c r="AN470" s="178"/>
      <c r="AO470" s="178"/>
      <c r="AP470" s="178"/>
      <c r="AQ470" s="178"/>
      <c r="AR470" s="178" t="str">
        <f>IF('DATA - Follow-Up'!AR470="Relaxed",1,IF('DATA - Follow-Up'!AR470="Rushed",2,IF('DATA - Follow-Up'!AR470="Happy",3,IF('DATA - Follow-Up'!AR470="Tired",4,""))))</f>
        <v/>
      </c>
      <c r="AS470" s="178" t="str">
        <f>IF('DATA - Follow-Up'!AS470="Relaxed",1,IF('DATA - Follow-Up'!AS470="Rushed",2,IF('DATA - Follow-Up'!AS470="Happy",3,IF('DATA - Follow-Up'!AS470="Tired",4,""))))</f>
        <v/>
      </c>
      <c r="AT470" s="178" t="str">
        <f>IF('DATA - Follow-Up'!AT470="less driving",1,IF('DATA - Follow-Up'!AT470="less driving (e.g. more carpooling, walking, cycling, taking public transit, etc.)",1,IF('DATA - Follow-Up'!AT470="not changed",2,IF('DATA - Follow-Up'!AT470="no changed",2,IF('DATA - Follow-Up'!AT470="more driving",3, "")))))</f>
        <v/>
      </c>
      <c r="AU470" s="275"/>
      <c r="AV470" s="275"/>
      <c r="AW470" s="275"/>
      <c r="AX470" s="275"/>
      <c r="AY470" s="275"/>
      <c r="AZ470" s="178" t="str">
        <f>IF('DATA - Follow-Up'!AZ470="less driving",1,IF('DATA - Follow-Up'!AZ470="less driving (e.g. more carpooling, walking, cycling, taking public transit, etc.)",1,IF('DATA - Follow-Up'!AZ470="not changed",2,IF('DATA - Follow-Up'!AZ470="more driving",3,""))))</f>
        <v/>
      </c>
      <c r="BA470" s="178"/>
      <c r="BB470" s="178"/>
      <c r="BC470" s="178"/>
      <c r="BD470" s="178"/>
      <c r="BE470" s="178"/>
      <c r="BF470" s="178" t="str">
        <f>IF('DATA - Follow-Up'!BF470="decreased",1,IF('DATA - Follow-Up'!BF470="not changed",2,IF('DATA - Follow-Up'!BF470="increased",3, "")))</f>
        <v/>
      </c>
      <c r="BG470" s="178"/>
      <c r="BH470" s="178"/>
      <c r="BI470" s="178"/>
      <c r="BJ470" s="178"/>
      <c r="BK470" s="178"/>
      <c r="BL470" s="178"/>
      <c r="BM470" s="178"/>
      <c r="BN470" s="178"/>
      <c r="BO470" s="178"/>
      <c r="BP470" s="178"/>
      <c r="BQ470" s="312" t="str">
        <f>IF('DATA - Follow-Up'!BQ470="Yes",1,IF('DATA - Follow-Up'!BQ470="No",2, ""))</f>
        <v/>
      </c>
      <c r="BR470" s="273"/>
      <c r="BS470" s="180"/>
      <c r="BT470" s="180"/>
    </row>
    <row r="471" spans="1:77" s="132" customFormat="1" ht="15" x14ac:dyDescent="0.3">
      <c r="A471" s="148"/>
      <c r="B471" s="149"/>
      <c r="C471" s="236" t="str">
        <f t="shared" si="7"/>
        <v/>
      </c>
      <c r="D471" s="178" t="str">
        <f>IF('DATA - Follow-Up'!D471="","",'DATA - Follow-Up'!D471)</f>
        <v/>
      </c>
      <c r="E471" s="178" t="str">
        <f>IF('DATA - Follow-Up'!E471="","",'DATA - Follow-Up'!E471)</f>
        <v/>
      </c>
      <c r="F471" s="178" t="str">
        <f>IF('DATA - Follow-Up'!F471="","",'DATA - Follow-Up'!F471)</f>
        <v/>
      </c>
      <c r="G471" s="178" t="str">
        <f>IF('DATA - Follow-Up'!G471="Yes",1,IF('DATA - Follow-Up'!G471="No",2,IF('DATA - Follow-Up'!G471="Not Sure",3, "")))</f>
        <v/>
      </c>
      <c r="H471" s="178" t="str">
        <f>IF('DATA - Follow-Up'!H471="","",INDEX(Codes,MATCH('DATA - Follow-Up'!H471,Modes,0)))</f>
        <v/>
      </c>
      <c r="I471" s="275"/>
      <c r="J471" s="178" t="str">
        <f>IF('DATA - Follow-Up'!J471="","",INDEX(Codes,MATCH('DATA - Follow-Up'!J471,Modes,0)))</f>
        <v/>
      </c>
      <c r="K471" s="178"/>
      <c r="L471" s="178" t="str">
        <f>IF('DATA - Follow-Up'!L471=0,"",IF('DATA - Follow-Up'!L471="","",'DATA - Follow-Up'!L471))</f>
        <v/>
      </c>
      <c r="M471" s="178" t="str">
        <f>IF('DATA - Follow-Up'!M471="Yes",1,IF('DATA - Follow-Up'!M471="No",2, ""))</f>
        <v/>
      </c>
      <c r="N471" s="178" t="str">
        <f>IF('DATA - Follow-Up'!N471="Yes",1,IF('DATA - Follow-Up'!N471="No",2,""))</f>
        <v/>
      </c>
      <c r="O471" s="178" t="str">
        <f>IF('DATA - Follow-Up'!O471="Relaxed",1,IF('DATA - Follow-Up'!O471="Rushed",2,IF('DATA - Follow-Up'!O471="Happy",3,IF('DATA - Follow-Up'!O471="Frustrated",4,IF('DATA - Follow-Up'!O471="Other (please specify)",5,IF('DATA - Follow-Up'!O471="Other",5,""))))))</f>
        <v/>
      </c>
      <c r="P471" s="178"/>
      <c r="Q471" s="178" t="str">
        <f>IF('DATA - Follow-Up'!Q471="","",'DATA - Follow-Up'!Q471)</f>
        <v/>
      </c>
      <c r="R471" s="178" t="str">
        <f>IF('DATA - Follow-Up'!R471="Boy",1,IF('DATA - Follow-Up'!R471="Girl",2, ""))</f>
        <v/>
      </c>
      <c r="S471" s="178" t="str">
        <f>IF('DATA - Follow-Up'!Q471="","", 'DATA - Follow-Up'!S471)</f>
        <v/>
      </c>
      <c r="T471" s="178" t="str">
        <f>IF('DATA - Follow-Up'!T471="Less than 0.5km",1,IF('DATA - Follow-Up'!T471="0.51 to 1.59km",2,IF('DATA - Follow-Up'!T471="1.6 to 3km",3,IF('DATA - Follow-Up'!T471="Over 3km",4,""))))</f>
        <v/>
      </c>
      <c r="U471" s="178" t="str">
        <f>IF('DATA - Follow-Up'!U471="STRONGLY AGREE",1,IF('DATA - Follow-Up'!U471="AGREE",2,IF('DATA - Follow-Up'!U471="DISAGREE",3,IF('DATA - Follow-Up'!U471="STRONGLY DISAGREE",4,""))))</f>
        <v/>
      </c>
      <c r="V471" s="178" t="str">
        <f>IF('DATA - Follow-Up'!V471="Yes",1,IF('DATA - Follow-Up'!V471="No",2,""))</f>
        <v/>
      </c>
      <c r="W471" s="178"/>
      <c r="X471" s="178"/>
      <c r="Y471" s="178"/>
      <c r="Z471" s="178"/>
      <c r="AA471" s="178"/>
      <c r="AB471" s="178"/>
      <c r="AC471" s="178"/>
      <c r="AD471" s="178"/>
      <c r="AE471" s="178"/>
      <c r="AF471" s="178"/>
      <c r="AG471" s="178"/>
      <c r="AH471" s="178"/>
      <c r="AI471" s="178"/>
      <c r="AJ471" s="178"/>
      <c r="AK471" s="178"/>
      <c r="AL471" s="178"/>
      <c r="AM471" s="178"/>
      <c r="AN471" s="178"/>
      <c r="AO471" s="178"/>
      <c r="AP471" s="178"/>
      <c r="AQ471" s="178"/>
      <c r="AR471" s="178" t="str">
        <f>IF('DATA - Follow-Up'!AR471="Relaxed",1,IF('DATA - Follow-Up'!AR471="Rushed",2,IF('DATA - Follow-Up'!AR471="Happy",3,IF('DATA - Follow-Up'!AR471="Tired",4,""))))</f>
        <v/>
      </c>
      <c r="AS471" s="178" t="str">
        <f>IF('DATA - Follow-Up'!AS471="Relaxed",1,IF('DATA - Follow-Up'!AS471="Rushed",2,IF('DATA - Follow-Up'!AS471="Happy",3,IF('DATA - Follow-Up'!AS471="Tired",4,""))))</f>
        <v/>
      </c>
      <c r="AT471" s="178" t="str">
        <f>IF('DATA - Follow-Up'!AT471="less driving",1,IF('DATA - Follow-Up'!AT471="less driving (e.g. more carpooling, walking, cycling, taking public transit, etc.)",1,IF('DATA - Follow-Up'!AT471="not changed",2,IF('DATA - Follow-Up'!AT471="no changed",2,IF('DATA - Follow-Up'!AT471="more driving",3, "")))))</f>
        <v/>
      </c>
      <c r="AU471" s="275"/>
      <c r="AV471" s="275"/>
      <c r="AW471" s="275"/>
      <c r="AX471" s="275"/>
      <c r="AY471" s="275"/>
      <c r="AZ471" s="178" t="str">
        <f>IF('DATA - Follow-Up'!AZ471="less driving",1,IF('DATA - Follow-Up'!AZ471="less driving (e.g. more carpooling, walking, cycling, taking public transit, etc.)",1,IF('DATA - Follow-Up'!AZ471="not changed",2,IF('DATA - Follow-Up'!AZ471="more driving",3,""))))</f>
        <v/>
      </c>
      <c r="BA471" s="178"/>
      <c r="BB471" s="178"/>
      <c r="BC471" s="178"/>
      <c r="BD471" s="178"/>
      <c r="BE471" s="178"/>
      <c r="BF471" s="178" t="str">
        <f>IF('DATA - Follow-Up'!BF471="decreased",1,IF('DATA - Follow-Up'!BF471="not changed",2,IF('DATA - Follow-Up'!BF471="increased",3, "")))</f>
        <v/>
      </c>
      <c r="BG471" s="178"/>
      <c r="BH471" s="178"/>
      <c r="BI471" s="178"/>
      <c r="BJ471" s="178"/>
      <c r="BK471" s="178"/>
      <c r="BL471" s="178"/>
      <c r="BM471" s="178"/>
      <c r="BN471" s="178"/>
      <c r="BO471" s="178"/>
      <c r="BP471" s="178"/>
      <c r="BQ471" s="312" t="str">
        <f>IF('DATA - Follow-Up'!BQ471="Yes",1,IF('DATA - Follow-Up'!BQ471="No",2, ""))</f>
        <v/>
      </c>
      <c r="BR471" s="273"/>
      <c r="BS471" s="180"/>
      <c r="BT471" s="180"/>
    </row>
    <row r="472" spans="1:77" s="132" customFormat="1" ht="15" x14ac:dyDescent="0.3">
      <c r="A472" s="148"/>
      <c r="B472" s="149"/>
      <c r="C472" s="236" t="str">
        <f t="shared" si="7"/>
        <v/>
      </c>
      <c r="D472" s="178" t="str">
        <f>IF('DATA - Follow-Up'!D472="","",'DATA - Follow-Up'!D472)</f>
        <v/>
      </c>
      <c r="E472" s="178" t="str">
        <f>IF('DATA - Follow-Up'!E472="","",'DATA - Follow-Up'!E472)</f>
        <v/>
      </c>
      <c r="F472" s="178" t="str">
        <f>IF('DATA - Follow-Up'!F472="","",'DATA - Follow-Up'!F472)</f>
        <v/>
      </c>
      <c r="G472" s="178" t="str">
        <f>IF('DATA - Follow-Up'!G472="Yes",1,IF('DATA - Follow-Up'!G472="No",2,IF('DATA - Follow-Up'!G472="Not Sure",3, "")))</f>
        <v/>
      </c>
      <c r="H472" s="178" t="str">
        <f>IF('DATA - Follow-Up'!H472="","",INDEX(Codes,MATCH('DATA - Follow-Up'!H472,Modes,0)))</f>
        <v/>
      </c>
      <c r="I472" s="275"/>
      <c r="J472" s="178" t="str">
        <f>IF('DATA - Follow-Up'!J472="","",INDEX(Codes,MATCH('DATA - Follow-Up'!J472,Modes,0)))</f>
        <v/>
      </c>
      <c r="K472" s="178"/>
      <c r="L472" s="178" t="str">
        <f>IF('DATA - Follow-Up'!L472=0,"",IF('DATA - Follow-Up'!L472="","",'DATA - Follow-Up'!L472))</f>
        <v/>
      </c>
      <c r="M472" s="178" t="str">
        <f>IF('DATA - Follow-Up'!M472="Yes",1,IF('DATA - Follow-Up'!M472="No",2, ""))</f>
        <v/>
      </c>
      <c r="N472" s="178" t="str">
        <f>IF('DATA - Follow-Up'!N472="Yes",1,IF('DATA - Follow-Up'!N472="No",2,""))</f>
        <v/>
      </c>
      <c r="O472" s="178" t="str">
        <f>IF('DATA - Follow-Up'!O472="Relaxed",1,IF('DATA - Follow-Up'!O472="Rushed",2,IF('DATA - Follow-Up'!O472="Happy",3,IF('DATA - Follow-Up'!O472="Frustrated",4,IF('DATA - Follow-Up'!O472="Other (please specify)",5,IF('DATA - Follow-Up'!O472="Other",5,""))))))</f>
        <v/>
      </c>
      <c r="P472" s="178"/>
      <c r="Q472" s="178" t="str">
        <f>IF('DATA - Follow-Up'!Q472="","",'DATA - Follow-Up'!Q472)</f>
        <v/>
      </c>
      <c r="R472" s="178" t="str">
        <f>IF('DATA - Follow-Up'!R472="Boy",1,IF('DATA - Follow-Up'!R472="Girl",2, ""))</f>
        <v/>
      </c>
      <c r="S472" s="178" t="str">
        <f>IF('DATA - Follow-Up'!Q472="","", 'DATA - Follow-Up'!S472)</f>
        <v/>
      </c>
      <c r="T472" s="178" t="str">
        <f>IF('DATA - Follow-Up'!T472="Less than 0.5km",1,IF('DATA - Follow-Up'!T472="0.51 to 1.59km",2,IF('DATA - Follow-Up'!T472="1.6 to 3km",3,IF('DATA - Follow-Up'!T472="Over 3km",4,""))))</f>
        <v/>
      </c>
      <c r="U472" s="178" t="str">
        <f>IF('DATA - Follow-Up'!U472="STRONGLY AGREE",1,IF('DATA - Follow-Up'!U472="AGREE",2,IF('DATA - Follow-Up'!U472="DISAGREE",3,IF('DATA - Follow-Up'!U472="STRONGLY DISAGREE",4,""))))</f>
        <v/>
      </c>
      <c r="V472" s="178" t="str">
        <f>IF('DATA - Follow-Up'!V472="Yes",1,IF('DATA - Follow-Up'!V472="No",2,""))</f>
        <v/>
      </c>
      <c r="W472" s="178"/>
      <c r="X472" s="178"/>
      <c r="Y472" s="178"/>
      <c r="Z472" s="178"/>
      <c r="AA472" s="178"/>
      <c r="AB472" s="178"/>
      <c r="AC472" s="178"/>
      <c r="AD472" s="178"/>
      <c r="AE472" s="178"/>
      <c r="AF472" s="178"/>
      <c r="AG472" s="178"/>
      <c r="AH472" s="178"/>
      <c r="AI472" s="178"/>
      <c r="AJ472" s="178"/>
      <c r="AK472" s="178"/>
      <c r="AL472" s="178"/>
      <c r="AM472" s="178"/>
      <c r="AN472" s="178"/>
      <c r="AO472" s="178"/>
      <c r="AP472" s="178"/>
      <c r="AQ472" s="178"/>
      <c r="AR472" s="178" t="str">
        <f>IF('DATA - Follow-Up'!AR472="Relaxed",1,IF('DATA - Follow-Up'!AR472="Rushed",2,IF('DATA - Follow-Up'!AR472="Happy",3,IF('DATA - Follow-Up'!AR472="Tired",4,""))))</f>
        <v/>
      </c>
      <c r="AS472" s="178" t="str">
        <f>IF('DATA - Follow-Up'!AS472="Relaxed",1,IF('DATA - Follow-Up'!AS472="Rushed",2,IF('DATA - Follow-Up'!AS472="Happy",3,IF('DATA - Follow-Up'!AS472="Tired",4,""))))</f>
        <v/>
      </c>
      <c r="AT472" s="178" t="str">
        <f>IF('DATA - Follow-Up'!AT472="less driving",1,IF('DATA - Follow-Up'!AT472="less driving (e.g. more carpooling, walking, cycling, taking public transit, etc.)",1,IF('DATA - Follow-Up'!AT472="not changed",2,IF('DATA - Follow-Up'!AT472="no changed",2,IF('DATA - Follow-Up'!AT472="more driving",3, "")))))</f>
        <v/>
      </c>
      <c r="AU472" s="275"/>
      <c r="AV472" s="275"/>
      <c r="AW472" s="275"/>
      <c r="AX472" s="275"/>
      <c r="AY472" s="275"/>
      <c r="AZ472" s="178" t="str">
        <f>IF('DATA - Follow-Up'!AZ472="less driving",1,IF('DATA - Follow-Up'!AZ472="less driving (e.g. more carpooling, walking, cycling, taking public transit, etc.)",1,IF('DATA - Follow-Up'!AZ472="not changed",2,IF('DATA - Follow-Up'!AZ472="more driving",3,""))))</f>
        <v/>
      </c>
      <c r="BA472" s="178"/>
      <c r="BB472" s="178"/>
      <c r="BC472" s="178"/>
      <c r="BD472" s="178"/>
      <c r="BE472" s="178"/>
      <c r="BF472" s="178" t="str">
        <f>IF('DATA - Follow-Up'!BF472="decreased",1,IF('DATA - Follow-Up'!BF472="not changed",2,IF('DATA - Follow-Up'!BF472="increased",3, "")))</f>
        <v/>
      </c>
      <c r="BG472" s="178"/>
      <c r="BH472" s="178"/>
      <c r="BI472" s="178"/>
      <c r="BJ472" s="178"/>
      <c r="BK472" s="178"/>
      <c r="BL472" s="178"/>
      <c r="BM472" s="178"/>
      <c r="BN472" s="178"/>
      <c r="BO472" s="178"/>
      <c r="BP472" s="178"/>
      <c r="BQ472" s="312" t="str">
        <f>IF('DATA - Follow-Up'!BQ472="Yes",1,IF('DATA - Follow-Up'!BQ472="No",2, ""))</f>
        <v/>
      </c>
      <c r="BR472" s="273"/>
      <c r="BS472" s="180"/>
      <c r="BT472" s="180"/>
    </row>
    <row r="473" spans="1:77" s="132" customFormat="1" ht="15" x14ac:dyDescent="0.3">
      <c r="A473" s="148"/>
      <c r="B473" s="149"/>
      <c r="C473" s="236" t="str">
        <f t="shared" si="7"/>
        <v/>
      </c>
      <c r="D473" s="178" t="str">
        <f>IF('DATA - Follow-Up'!D473="","",'DATA - Follow-Up'!D473)</f>
        <v/>
      </c>
      <c r="E473" s="178" t="str">
        <f>IF('DATA - Follow-Up'!E473="","",'DATA - Follow-Up'!E473)</f>
        <v/>
      </c>
      <c r="F473" s="178" t="str">
        <f>IF('DATA - Follow-Up'!F473="","",'DATA - Follow-Up'!F473)</f>
        <v/>
      </c>
      <c r="G473" s="178" t="str">
        <f>IF('DATA - Follow-Up'!G473="Yes",1,IF('DATA - Follow-Up'!G473="No",2,IF('DATA - Follow-Up'!G473="Not Sure",3, "")))</f>
        <v/>
      </c>
      <c r="H473" s="178" t="str">
        <f>IF('DATA - Follow-Up'!H473="","",INDEX(Codes,MATCH('DATA - Follow-Up'!H473,Modes,0)))</f>
        <v/>
      </c>
      <c r="I473" s="275"/>
      <c r="J473" s="178" t="str">
        <f>IF('DATA - Follow-Up'!J473="","",INDEX(Codes,MATCH('DATA - Follow-Up'!J473,Modes,0)))</f>
        <v/>
      </c>
      <c r="K473" s="178"/>
      <c r="L473" s="178" t="str">
        <f>IF('DATA - Follow-Up'!L473=0,"",IF('DATA - Follow-Up'!L473="","",'DATA - Follow-Up'!L473))</f>
        <v/>
      </c>
      <c r="M473" s="178" t="str">
        <f>IF('DATA - Follow-Up'!M473="Yes",1,IF('DATA - Follow-Up'!M473="No",2, ""))</f>
        <v/>
      </c>
      <c r="N473" s="178" t="str">
        <f>IF('DATA - Follow-Up'!N473="Yes",1,IF('DATA - Follow-Up'!N473="No",2,""))</f>
        <v/>
      </c>
      <c r="O473" s="178" t="str">
        <f>IF('DATA - Follow-Up'!O473="Relaxed",1,IF('DATA - Follow-Up'!O473="Rushed",2,IF('DATA - Follow-Up'!O473="Happy",3,IF('DATA - Follow-Up'!O473="Frustrated",4,IF('DATA - Follow-Up'!O473="Other (please specify)",5,IF('DATA - Follow-Up'!O473="Other",5,""))))))</f>
        <v/>
      </c>
      <c r="P473" s="178"/>
      <c r="Q473" s="178" t="str">
        <f>IF('DATA - Follow-Up'!Q473="","",'DATA - Follow-Up'!Q473)</f>
        <v/>
      </c>
      <c r="R473" s="178" t="str">
        <f>IF('DATA - Follow-Up'!R473="Boy",1,IF('DATA - Follow-Up'!R473="Girl",2, ""))</f>
        <v/>
      </c>
      <c r="S473" s="178" t="str">
        <f>IF('DATA - Follow-Up'!Q473="","", 'DATA - Follow-Up'!S473)</f>
        <v/>
      </c>
      <c r="T473" s="178" t="str">
        <f>IF('DATA - Follow-Up'!T473="Less than 0.5km",1,IF('DATA - Follow-Up'!T473="0.51 to 1.59km",2,IF('DATA - Follow-Up'!T473="1.6 to 3km",3,IF('DATA - Follow-Up'!T473="Over 3km",4,""))))</f>
        <v/>
      </c>
      <c r="U473" s="178" t="str">
        <f>IF('DATA - Follow-Up'!U473="STRONGLY AGREE",1,IF('DATA - Follow-Up'!U473="AGREE",2,IF('DATA - Follow-Up'!U473="DISAGREE",3,IF('DATA - Follow-Up'!U473="STRONGLY DISAGREE",4,""))))</f>
        <v/>
      </c>
      <c r="V473" s="178" t="str">
        <f>IF('DATA - Follow-Up'!V473="Yes",1,IF('DATA - Follow-Up'!V473="No",2,""))</f>
        <v/>
      </c>
      <c r="W473" s="178"/>
      <c r="X473" s="178"/>
      <c r="Y473" s="178"/>
      <c r="Z473" s="178"/>
      <c r="AA473" s="178"/>
      <c r="AB473" s="178"/>
      <c r="AC473" s="178"/>
      <c r="AD473" s="178"/>
      <c r="AE473" s="178"/>
      <c r="AF473" s="178"/>
      <c r="AG473" s="178"/>
      <c r="AH473" s="178"/>
      <c r="AI473" s="178"/>
      <c r="AJ473" s="178"/>
      <c r="AK473" s="178"/>
      <c r="AL473" s="178"/>
      <c r="AM473" s="178"/>
      <c r="AN473" s="178"/>
      <c r="AO473" s="178"/>
      <c r="AP473" s="178"/>
      <c r="AQ473" s="178"/>
      <c r="AR473" s="178" t="str">
        <f>IF('DATA - Follow-Up'!AR473="Relaxed",1,IF('DATA - Follow-Up'!AR473="Rushed",2,IF('DATA - Follow-Up'!AR473="Happy",3,IF('DATA - Follow-Up'!AR473="Tired",4,""))))</f>
        <v/>
      </c>
      <c r="AS473" s="178" t="str">
        <f>IF('DATA - Follow-Up'!AS473="Relaxed",1,IF('DATA - Follow-Up'!AS473="Rushed",2,IF('DATA - Follow-Up'!AS473="Happy",3,IF('DATA - Follow-Up'!AS473="Tired",4,""))))</f>
        <v/>
      </c>
      <c r="AT473" s="178" t="str">
        <f>IF('DATA - Follow-Up'!AT473="less driving",1,IF('DATA - Follow-Up'!AT473="less driving (e.g. more carpooling, walking, cycling, taking public transit, etc.)",1,IF('DATA - Follow-Up'!AT473="not changed",2,IF('DATA - Follow-Up'!AT473="no changed",2,IF('DATA - Follow-Up'!AT473="more driving",3, "")))))</f>
        <v/>
      </c>
      <c r="AU473" s="275"/>
      <c r="AV473" s="275"/>
      <c r="AW473" s="275"/>
      <c r="AX473" s="275"/>
      <c r="AY473" s="275"/>
      <c r="AZ473" s="178" t="str">
        <f>IF('DATA - Follow-Up'!AZ473="less driving",1,IF('DATA - Follow-Up'!AZ473="less driving (e.g. more carpooling, walking, cycling, taking public transit, etc.)",1,IF('DATA - Follow-Up'!AZ473="not changed",2,IF('DATA - Follow-Up'!AZ473="more driving",3,""))))</f>
        <v/>
      </c>
      <c r="BA473" s="178"/>
      <c r="BB473" s="178"/>
      <c r="BC473" s="178"/>
      <c r="BD473" s="178"/>
      <c r="BE473" s="178"/>
      <c r="BF473" s="178" t="str">
        <f>IF('DATA - Follow-Up'!BF473="decreased",1,IF('DATA - Follow-Up'!BF473="not changed",2,IF('DATA - Follow-Up'!BF473="increased",3, "")))</f>
        <v/>
      </c>
      <c r="BG473" s="178"/>
      <c r="BH473" s="178"/>
      <c r="BI473" s="178"/>
      <c r="BJ473" s="178"/>
      <c r="BK473" s="178"/>
      <c r="BL473" s="178"/>
      <c r="BM473" s="178"/>
      <c r="BN473" s="178"/>
      <c r="BO473" s="178"/>
      <c r="BP473" s="178"/>
      <c r="BQ473" s="312" t="str">
        <f>IF('DATA - Follow-Up'!BQ473="Yes",1,IF('DATA - Follow-Up'!BQ473="No",2, ""))</f>
        <v/>
      </c>
      <c r="BR473" s="273"/>
      <c r="BS473" s="180"/>
      <c r="BT473" s="180"/>
    </row>
    <row r="474" spans="1:77" s="132" customFormat="1" ht="15" x14ac:dyDescent="0.3">
      <c r="A474" s="148"/>
      <c r="B474" s="149"/>
      <c r="C474" s="236" t="str">
        <f t="shared" si="7"/>
        <v/>
      </c>
      <c r="D474" s="178" t="str">
        <f>IF('DATA - Follow-Up'!D474="","",'DATA - Follow-Up'!D474)</f>
        <v/>
      </c>
      <c r="E474" s="178" t="str">
        <f>IF('DATA - Follow-Up'!E474="","",'DATA - Follow-Up'!E474)</f>
        <v/>
      </c>
      <c r="F474" s="178" t="str">
        <f>IF('DATA - Follow-Up'!F474="","",'DATA - Follow-Up'!F474)</f>
        <v/>
      </c>
      <c r="G474" s="178" t="str">
        <f>IF('DATA - Follow-Up'!G474="Yes",1,IF('DATA - Follow-Up'!G474="No",2,IF('DATA - Follow-Up'!G474="Not Sure",3, "")))</f>
        <v/>
      </c>
      <c r="H474" s="178" t="str">
        <f>IF('DATA - Follow-Up'!H474="","",INDEX(Codes,MATCH('DATA - Follow-Up'!H474,Modes,0)))</f>
        <v/>
      </c>
      <c r="I474" s="275"/>
      <c r="J474" s="178" t="str">
        <f>IF('DATA - Follow-Up'!J474="","",INDEX(Codes,MATCH('DATA - Follow-Up'!J474,Modes,0)))</f>
        <v/>
      </c>
      <c r="K474" s="178"/>
      <c r="L474" s="178" t="str">
        <f>IF('DATA - Follow-Up'!L474=0,"",IF('DATA - Follow-Up'!L474="","",'DATA - Follow-Up'!L474))</f>
        <v/>
      </c>
      <c r="M474" s="178" t="str">
        <f>IF('DATA - Follow-Up'!M474="Yes",1,IF('DATA - Follow-Up'!M474="No",2, ""))</f>
        <v/>
      </c>
      <c r="N474" s="178" t="str">
        <f>IF('DATA - Follow-Up'!N474="Yes",1,IF('DATA - Follow-Up'!N474="No",2,""))</f>
        <v/>
      </c>
      <c r="O474" s="178" t="str">
        <f>IF('DATA - Follow-Up'!O474="Relaxed",1,IF('DATA - Follow-Up'!O474="Rushed",2,IF('DATA - Follow-Up'!O474="Happy",3,IF('DATA - Follow-Up'!O474="Frustrated",4,IF('DATA - Follow-Up'!O474="Other (please specify)",5,IF('DATA - Follow-Up'!O474="Other",5,""))))))</f>
        <v/>
      </c>
      <c r="P474" s="178"/>
      <c r="Q474" s="178" t="str">
        <f>IF('DATA - Follow-Up'!Q474="","",'DATA - Follow-Up'!Q474)</f>
        <v/>
      </c>
      <c r="R474" s="178" t="str">
        <f>IF('DATA - Follow-Up'!R474="Boy",1,IF('DATA - Follow-Up'!R474="Girl",2, ""))</f>
        <v/>
      </c>
      <c r="S474" s="178" t="str">
        <f>IF('DATA - Follow-Up'!Q474="","", 'DATA - Follow-Up'!S474)</f>
        <v/>
      </c>
      <c r="T474" s="178" t="str">
        <f>IF('DATA - Follow-Up'!T474="Less than 0.5km",1,IF('DATA - Follow-Up'!T474="0.51 to 1.59km",2,IF('DATA - Follow-Up'!T474="1.6 to 3km",3,IF('DATA - Follow-Up'!T474="Over 3km",4,""))))</f>
        <v/>
      </c>
      <c r="U474" s="178" t="str">
        <f>IF('DATA - Follow-Up'!U474="STRONGLY AGREE",1,IF('DATA - Follow-Up'!U474="AGREE",2,IF('DATA - Follow-Up'!U474="DISAGREE",3,IF('DATA - Follow-Up'!U474="STRONGLY DISAGREE",4,""))))</f>
        <v/>
      </c>
      <c r="V474" s="178" t="str">
        <f>IF('DATA - Follow-Up'!V474="Yes",1,IF('DATA - Follow-Up'!V474="No",2,""))</f>
        <v/>
      </c>
      <c r="W474" s="178"/>
      <c r="X474" s="178"/>
      <c r="Y474" s="178"/>
      <c r="Z474" s="178"/>
      <c r="AA474" s="178"/>
      <c r="AB474" s="178"/>
      <c r="AC474" s="178"/>
      <c r="AD474" s="178"/>
      <c r="AE474" s="178"/>
      <c r="AF474" s="178"/>
      <c r="AG474" s="178"/>
      <c r="AH474" s="178"/>
      <c r="AI474" s="178"/>
      <c r="AJ474" s="178"/>
      <c r="AK474" s="178"/>
      <c r="AL474" s="178"/>
      <c r="AM474" s="178"/>
      <c r="AN474" s="178"/>
      <c r="AO474" s="178"/>
      <c r="AP474" s="178"/>
      <c r="AQ474" s="178"/>
      <c r="AR474" s="178" t="str">
        <f>IF('DATA - Follow-Up'!AR474="Relaxed",1,IF('DATA - Follow-Up'!AR474="Rushed",2,IF('DATA - Follow-Up'!AR474="Happy",3,IF('DATA - Follow-Up'!AR474="Tired",4,""))))</f>
        <v/>
      </c>
      <c r="AS474" s="178" t="str">
        <f>IF('DATA - Follow-Up'!AS474="Relaxed",1,IF('DATA - Follow-Up'!AS474="Rushed",2,IF('DATA - Follow-Up'!AS474="Happy",3,IF('DATA - Follow-Up'!AS474="Tired",4,""))))</f>
        <v/>
      </c>
      <c r="AT474" s="178" t="str">
        <f>IF('DATA - Follow-Up'!AT474="less driving",1,IF('DATA - Follow-Up'!AT474="less driving (e.g. more carpooling, walking, cycling, taking public transit, etc.)",1,IF('DATA - Follow-Up'!AT474="not changed",2,IF('DATA - Follow-Up'!AT474="no changed",2,IF('DATA - Follow-Up'!AT474="more driving",3, "")))))</f>
        <v/>
      </c>
      <c r="AU474" s="275"/>
      <c r="AV474" s="275"/>
      <c r="AW474" s="275"/>
      <c r="AX474" s="275"/>
      <c r="AY474" s="275"/>
      <c r="AZ474" s="178" t="str">
        <f>IF('DATA - Follow-Up'!AZ474="less driving",1,IF('DATA - Follow-Up'!AZ474="less driving (e.g. more carpooling, walking, cycling, taking public transit, etc.)",1,IF('DATA - Follow-Up'!AZ474="not changed",2,IF('DATA - Follow-Up'!AZ474="more driving",3,""))))</f>
        <v/>
      </c>
      <c r="BA474" s="178"/>
      <c r="BB474" s="178"/>
      <c r="BC474" s="178"/>
      <c r="BD474" s="178"/>
      <c r="BE474" s="178"/>
      <c r="BF474" s="178" t="str">
        <f>IF('DATA - Follow-Up'!BF474="decreased",1,IF('DATA - Follow-Up'!BF474="not changed",2,IF('DATA - Follow-Up'!BF474="increased",3, "")))</f>
        <v/>
      </c>
      <c r="BG474" s="178"/>
      <c r="BH474" s="178"/>
      <c r="BI474" s="178"/>
      <c r="BJ474" s="178"/>
      <c r="BK474" s="178"/>
      <c r="BL474" s="178"/>
      <c r="BM474" s="178"/>
      <c r="BN474" s="178"/>
      <c r="BO474" s="178"/>
      <c r="BP474" s="178"/>
      <c r="BQ474" s="312" t="str">
        <f>IF('DATA - Follow-Up'!BQ474="Yes",1,IF('DATA - Follow-Up'!BQ474="No",2, ""))</f>
        <v/>
      </c>
      <c r="BR474" s="273"/>
      <c r="BS474" s="180"/>
      <c r="BT474" s="180"/>
    </row>
    <row r="475" spans="1:77" s="132" customFormat="1" ht="15" x14ac:dyDescent="0.3">
      <c r="A475" s="148"/>
      <c r="B475" s="149"/>
      <c r="C475" s="236" t="str">
        <f t="shared" si="7"/>
        <v/>
      </c>
      <c r="D475" s="178" t="str">
        <f>IF('DATA - Follow-Up'!D475="","",'DATA - Follow-Up'!D475)</f>
        <v/>
      </c>
      <c r="E475" s="178" t="str">
        <f>IF('DATA - Follow-Up'!E475="","",'DATA - Follow-Up'!E475)</f>
        <v/>
      </c>
      <c r="F475" s="178" t="str">
        <f>IF('DATA - Follow-Up'!F475="","",'DATA - Follow-Up'!F475)</f>
        <v/>
      </c>
      <c r="G475" s="178" t="str">
        <f>IF('DATA - Follow-Up'!G475="Yes",1,IF('DATA - Follow-Up'!G475="No",2,IF('DATA - Follow-Up'!G475="Not Sure",3, "")))</f>
        <v/>
      </c>
      <c r="H475" s="178" t="str">
        <f>IF('DATA - Follow-Up'!H475="","",INDEX(Codes,MATCH('DATA - Follow-Up'!H475,Modes,0)))</f>
        <v/>
      </c>
      <c r="I475" s="275"/>
      <c r="J475" s="178" t="str">
        <f>IF('DATA - Follow-Up'!J475="","",INDEX(Codes,MATCH('DATA - Follow-Up'!J475,Modes,0)))</f>
        <v/>
      </c>
      <c r="K475" s="178"/>
      <c r="L475" s="178" t="str">
        <f>IF('DATA - Follow-Up'!L475=0,"",IF('DATA - Follow-Up'!L475="","",'DATA - Follow-Up'!L475))</f>
        <v/>
      </c>
      <c r="M475" s="178" t="str">
        <f>IF('DATA - Follow-Up'!M475="Yes",1,IF('DATA - Follow-Up'!M475="No",2, ""))</f>
        <v/>
      </c>
      <c r="N475" s="178" t="str">
        <f>IF('DATA - Follow-Up'!N475="Yes",1,IF('DATA - Follow-Up'!N475="No",2,""))</f>
        <v/>
      </c>
      <c r="O475" s="178" t="str">
        <f>IF('DATA - Follow-Up'!O475="Relaxed",1,IF('DATA - Follow-Up'!O475="Rushed",2,IF('DATA - Follow-Up'!O475="Happy",3,IF('DATA - Follow-Up'!O475="Frustrated",4,IF('DATA - Follow-Up'!O475="Other (please specify)",5,IF('DATA - Follow-Up'!O475="Other",5,""))))))</f>
        <v/>
      </c>
      <c r="P475" s="178"/>
      <c r="Q475" s="178" t="str">
        <f>IF('DATA - Follow-Up'!Q475="","",'DATA - Follow-Up'!Q475)</f>
        <v/>
      </c>
      <c r="R475" s="178" t="str">
        <f>IF('DATA - Follow-Up'!R475="Boy",1,IF('DATA - Follow-Up'!R475="Girl",2, ""))</f>
        <v/>
      </c>
      <c r="S475" s="178" t="str">
        <f>IF('DATA - Follow-Up'!Q475="","", 'DATA - Follow-Up'!S475)</f>
        <v/>
      </c>
      <c r="T475" s="178" t="str">
        <f>IF('DATA - Follow-Up'!T475="Less than 0.5km",1,IF('DATA - Follow-Up'!T475="0.51 to 1.59km",2,IF('DATA - Follow-Up'!T475="1.6 to 3km",3,IF('DATA - Follow-Up'!T475="Over 3km",4,""))))</f>
        <v/>
      </c>
      <c r="U475" s="178" t="str">
        <f>IF('DATA - Follow-Up'!U475="STRONGLY AGREE",1,IF('DATA - Follow-Up'!U475="AGREE",2,IF('DATA - Follow-Up'!U475="DISAGREE",3,IF('DATA - Follow-Up'!U475="STRONGLY DISAGREE",4,""))))</f>
        <v/>
      </c>
      <c r="V475" s="178" t="str">
        <f>IF('DATA - Follow-Up'!V475="Yes",1,IF('DATA - Follow-Up'!V475="No",2,""))</f>
        <v/>
      </c>
      <c r="W475" s="178"/>
      <c r="X475" s="178"/>
      <c r="Y475" s="178"/>
      <c r="Z475" s="178"/>
      <c r="AA475" s="178"/>
      <c r="AB475" s="178"/>
      <c r="AC475" s="178"/>
      <c r="AD475" s="178"/>
      <c r="AE475" s="178"/>
      <c r="AF475" s="178"/>
      <c r="AG475" s="178"/>
      <c r="AH475" s="178"/>
      <c r="AI475" s="178"/>
      <c r="AJ475" s="178"/>
      <c r="AK475" s="178"/>
      <c r="AL475" s="178"/>
      <c r="AM475" s="178"/>
      <c r="AN475" s="178"/>
      <c r="AO475" s="178"/>
      <c r="AP475" s="178"/>
      <c r="AQ475" s="178"/>
      <c r="AR475" s="178" t="str">
        <f>IF('DATA - Follow-Up'!AR475="Relaxed",1,IF('DATA - Follow-Up'!AR475="Rushed",2,IF('DATA - Follow-Up'!AR475="Happy",3,IF('DATA - Follow-Up'!AR475="Tired",4,""))))</f>
        <v/>
      </c>
      <c r="AS475" s="178" t="str">
        <f>IF('DATA - Follow-Up'!AS475="Relaxed",1,IF('DATA - Follow-Up'!AS475="Rushed",2,IF('DATA - Follow-Up'!AS475="Happy",3,IF('DATA - Follow-Up'!AS475="Tired",4,""))))</f>
        <v/>
      </c>
      <c r="AT475" s="178" t="str">
        <f>IF('DATA - Follow-Up'!AT475="less driving",1,IF('DATA - Follow-Up'!AT475="less driving (e.g. more carpooling, walking, cycling, taking public transit, etc.)",1,IF('DATA - Follow-Up'!AT475="not changed",2,IF('DATA - Follow-Up'!AT475="no changed",2,IF('DATA - Follow-Up'!AT475="more driving",3, "")))))</f>
        <v/>
      </c>
      <c r="AU475" s="275"/>
      <c r="AV475" s="275"/>
      <c r="AW475" s="275"/>
      <c r="AX475" s="275"/>
      <c r="AY475" s="275"/>
      <c r="AZ475" s="178" t="str">
        <f>IF('DATA - Follow-Up'!AZ475="less driving",1,IF('DATA - Follow-Up'!AZ475="less driving (e.g. more carpooling, walking, cycling, taking public transit, etc.)",1,IF('DATA - Follow-Up'!AZ475="not changed",2,IF('DATA - Follow-Up'!AZ475="more driving",3,""))))</f>
        <v/>
      </c>
      <c r="BA475" s="178"/>
      <c r="BB475" s="178"/>
      <c r="BC475" s="178"/>
      <c r="BD475" s="178"/>
      <c r="BE475" s="178"/>
      <c r="BF475" s="178" t="str">
        <f>IF('DATA - Follow-Up'!BF475="decreased",1,IF('DATA - Follow-Up'!BF475="not changed",2,IF('DATA - Follow-Up'!BF475="increased",3, "")))</f>
        <v/>
      </c>
      <c r="BG475" s="178"/>
      <c r="BH475" s="178"/>
      <c r="BI475" s="178"/>
      <c r="BJ475" s="178"/>
      <c r="BK475" s="178"/>
      <c r="BL475" s="178"/>
      <c r="BM475" s="178"/>
      <c r="BN475" s="178"/>
      <c r="BO475" s="178"/>
      <c r="BP475" s="178"/>
      <c r="BQ475" s="312" t="str">
        <f>IF('DATA - Follow-Up'!BQ475="Yes",1,IF('DATA - Follow-Up'!BQ475="No",2, ""))</f>
        <v/>
      </c>
      <c r="BR475" s="273"/>
      <c r="BS475" s="180"/>
      <c r="BT475" s="180"/>
    </row>
    <row r="476" spans="1:77" s="132" customFormat="1" ht="15" x14ac:dyDescent="0.3">
      <c r="A476" s="148"/>
      <c r="B476" s="149"/>
      <c r="C476" s="236" t="str">
        <f t="shared" si="7"/>
        <v/>
      </c>
      <c r="D476" s="178" t="str">
        <f>IF('DATA - Follow-Up'!D476="","",'DATA - Follow-Up'!D476)</f>
        <v/>
      </c>
      <c r="E476" s="178" t="str">
        <f>IF('DATA - Follow-Up'!E476="","",'DATA - Follow-Up'!E476)</f>
        <v/>
      </c>
      <c r="F476" s="178" t="str">
        <f>IF('DATA - Follow-Up'!F476="","",'DATA - Follow-Up'!F476)</f>
        <v/>
      </c>
      <c r="G476" s="178" t="str">
        <f>IF('DATA - Follow-Up'!G476="Yes",1,IF('DATA - Follow-Up'!G476="No",2,IF('DATA - Follow-Up'!G476="Not Sure",3, "")))</f>
        <v/>
      </c>
      <c r="H476" s="178" t="str">
        <f>IF('DATA - Follow-Up'!H476="","",INDEX(Codes,MATCH('DATA - Follow-Up'!H476,Modes,0)))</f>
        <v/>
      </c>
      <c r="I476" s="275"/>
      <c r="J476" s="178" t="str">
        <f>IF('DATA - Follow-Up'!J476="","",INDEX(Codes,MATCH('DATA - Follow-Up'!J476,Modes,0)))</f>
        <v/>
      </c>
      <c r="K476" s="178"/>
      <c r="L476" s="178" t="str">
        <f>IF('DATA - Follow-Up'!L476=0,"",IF('DATA - Follow-Up'!L476="","",'DATA - Follow-Up'!L476))</f>
        <v/>
      </c>
      <c r="M476" s="178" t="str">
        <f>IF('DATA - Follow-Up'!M476="Yes",1,IF('DATA - Follow-Up'!M476="No",2, ""))</f>
        <v/>
      </c>
      <c r="N476" s="178" t="str">
        <f>IF('DATA - Follow-Up'!N476="Yes",1,IF('DATA - Follow-Up'!N476="No",2,""))</f>
        <v/>
      </c>
      <c r="O476" s="178" t="str">
        <f>IF('DATA - Follow-Up'!O476="Relaxed",1,IF('DATA - Follow-Up'!O476="Rushed",2,IF('DATA - Follow-Up'!O476="Happy",3,IF('DATA - Follow-Up'!O476="Frustrated",4,IF('DATA - Follow-Up'!O476="Other (please specify)",5,IF('DATA - Follow-Up'!O476="Other",5,""))))))</f>
        <v/>
      </c>
      <c r="P476" s="178"/>
      <c r="Q476" s="178" t="str">
        <f>IF('DATA - Follow-Up'!Q476="","",'DATA - Follow-Up'!Q476)</f>
        <v/>
      </c>
      <c r="R476" s="178" t="str">
        <f>IF('DATA - Follow-Up'!R476="Boy",1,IF('DATA - Follow-Up'!R476="Girl",2, ""))</f>
        <v/>
      </c>
      <c r="S476" s="178" t="str">
        <f>IF('DATA - Follow-Up'!Q476="","", 'DATA - Follow-Up'!S476)</f>
        <v/>
      </c>
      <c r="T476" s="178" t="str">
        <f>IF('DATA - Follow-Up'!T476="Less than 0.5km",1,IF('DATA - Follow-Up'!T476="0.51 to 1.59km",2,IF('DATA - Follow-Up'!T476="1.6 to 3km",3,IF('DATA - Follow-Up'!T476="Over 3km",4,""))))</f>
        <v/>
      </c>
      <c r="U476" s="178" t="str">
        <f>IF('DATA - Follow-Up'!U476="STRONGLY AGREE",1,IF('DATA - Follow-Up'!U476="AGREE",2,IF('DATA - Follow-Up'!U476="DISAGREE",3,IF('DATA - Follow-Up'!U476="STRONGLY DISAGREE",4,""))))</f>
        <v/>
      </c>
      <c r="V476" s="178" t="str">
        <f>IF('DATA - Follow-Up'!V476="Yes",1,IF('DATA - Follow-Up'!V476="No",2,""))</f>
        <v/>
      </c>
      <c r="W476" s="178"/>
      <c r="X476" s="178"/>
      <c r="Y476" s="178"/>
      <c r="Z476" s="178"/>
      <c r="AA476" s="178"/>
      <c r="AB476" s="178"/>
      <c r="AC476" s="178"/>
      <c r="AD476" s="178"/>
      <c r="AE476" s="178"/>
      <c r="AF476" s="178"/>
      <c r="AG476" s="178"/>
      <c r="AH476" s="178"/>
      <c r="AI476" s="178"/>
      <c r="AJ476" s="178"/>
      <c r="AK476" s="178"/>
      <c r="AL476" s="178"/>
      <c r="AM476" s="178"/>
      <c r="AN476" s="178"/>
      <c r="AO476" s="178"/>
      <c r="AP476" s="178"/>
      <c r="AQ476" s="178"/>
      <c r="AR476" s="178" t="str">
        <f>IF('DATA - Follow-Up'!AR476="Relaxed",1,IF('DATA - Follow-Up'!AR476="Rushed",2,IF('DATA - Follow-Up'!AR476="Happy",3,IF('DATA - Follow-Up'!AR476="Tired",4,""))))</f>
        <v/>
      </c>
      <c r="AS476" s="178" t="str">
        <f>IF('DATA - Follow-Up'!AS476="Relaxed",1,IF('DATA - Follow-Up'!AS476="Rushed",2,IF('DATA - Follow-Up'!AS476="Happy",3,IF('DATA - Follow-Up'!AS476="Tired",4,""))))</f>
        <v/>
      </c>
      <c r="AT476" s="178" t="str">
        <f>IF('DATA - Follow-Up'!AT476="less driving",1,IF('DATA - Follow-Up'!AT476="less driving (e.g. more carpooling, walking, cycling, taking public transit, etc.)",1,IF('DATA - Follow-Up'!AT476="not changed",2,IF('DATA - Follow-Up'!AT476="no changed",2,IF('DATA - Follow-Up'!AT476="more driving",3, "")))))</f>
        <v/>
      </c>
      <c r="AU476" s="275"/>
      <c r="AV476" s="275"/>
      <c r="AW476" s="275"/>
      <c r="AX476" s="275"/>
      <c r="AY476" s="275"/>
      <c r="AZ476" s="178" t="str">
        <f>IF('DATA - Follow-Up'!AZ476="less driving",1,IF('DATA - Follow-Up'!AZ476="less driving (e.g. more carpooling, walking, cycling, taking public transit, etc.)",1,IF('DATA - Follow-Up'!AZ476="not changed",2,IF('DATA - Follow-Up'!AZ476="more driving",3,""))))</f>
        <v/>
      </c>
      <c r="BA476" s="178"/>
      <c r="BB476" s="178"/>
      <c r="BC476" s="178"/>
      <c r="BD476" s="178"/>
      <c r="BE476" s="178"/>
      <c r="BF476" s="178" t="str">
        <f>IF('DATA - Follow-Up'!BF476="decreased",1,IF('DATA - Follow-Up'!BF476="not changed",2,IF('DATA - Follow-Up'!BF476="increased",3, "")))</f>
        <v/>
      </c>
      <c r="BG476" s="178"/>
      <c r="BH476" s="178"/>
      <c r="BI476" s="178"/>
      <c r="BJ476" s="178"/>
      <c r="BK476" s="178"/>
      <c r="BL476" s="178"/>
      <c r="BM476" s="178"/>
      <c r="BN476" s="178"/>
      <c r="BO476" s="178"/>
      <c r="BP476" s="178"/>
      <c r="BQ476" s="312" t="str">
        <f>IF('DATA - Follow-Up'!BQ476="Yes",1,IF('DATA - Follow-Up'!BQ476="No",2, ""))</f>
        <v/>
      </c>
      <c r="BR476" s="273"/>
      <c r="BS476" s="180"/>
      <c r="BT476" s="180"/>
      <c r="BV476" s="163"/>
      <c r="BW476" s="163"/>
      <c r="BX476" s="163"/>
      <c r="BY476" s="163"/>
    </row>
    <row r="477" spans="1:77" s="132" customFormat="1" ht="15" x14ac:dyDescent="0.3">
      <c r="A477" s="148"/>
      <c r="B477" s="149"/>
      <c r="C477" s="236" t="str">
        <f t="shared" si="7"/>
        <v/>
      </c>
      <c r="D477" s="178" t="str">
        <f>IF('DATA - Follow-Up'!D477="","",'DATA - Follow-Up'!D477)</f>
        <v/>
      </c>
      <c r="E477" s="178" t="str">
        <f>IF('DATA - Follow-Up'!E477="","",'DATA - Follow-Up'!E477)</f>
        <v/>
      </c>
      <c r="F477" s="178" t="str">
        <f>IF('DATA - Follow-Up'!F477="","",'DATA - Follow-Up'!F477)</f>
        <v/>
      </c>
      <c r="G477" s="178" t="str">
        <f>IF('DATA - Follow-Up'!G477="Yes",1,IF('DATA - Follow-Up'!G477="No",2,IF('DATA - Follow-Up'!G477="Not Sure",3, "")))</f>
        <v/>
      </c>
      <c r="H477" s="178" t="str">
        <f>IF('DATA - Follow-Up'!H477="","",INDEX(Codes,MATCH('DATA - Follow-Up'!H477,Modes,0)))</f>
        <v/>
      </c>
      <c r="I477" s="275"/>
      <c r="J477" s="178" t="str">
        <f>IF('DATA - Follow-Up'!J477="","",INDEX(Codes,MATCH('DATA - Follow-Up'!J477,Modes,0)))</f>
        <v/>
      </c>
      <c r="K477" s="178"/>
      <c r="L477" s="178" t="str">
        <f>IF('DATA - Follow-Up'!L477=0,"",IF('DATA - Follow-Up'!L477="","",'DATA - Follow-Up'!L477))</f>
        <v/>
      </c>
      <c r="M477" s="178" t="str">
        <f>IF('DATA - Follow-Up'!M477="Yes",1,IF('DATA - Follow-Up'!M477="No",2, ""))</f>
        <v/>
      </c>
      <c r="N477" s="178" t="str">
        <f>IF('DATA - Follow-Up'!N477="Yes",1,IF('DATA - Follow-Up'!N477="No",2,""))</f>
        <v/>
      </c>
      <c r="O477" s="178" t="str">
        <f>IF('DATA - Follow-Up'!O477="Relaxed",1,IF('DATA - Follow-Up'!O477="Rushed",2,IF('DATA - Follow-Up'!O477="Happy",3,IF('DATA - Follow-Up'!O477="Frustrated",4,IF('DATA - Follow-Up'!O477="Other (please specify)",5,IF('DATA - Follow-Up'!O477="Other",5,""))))))</f>
        <v/>
      </c>
      <c r="P477" s="178"/>
      <c r="Q477" s="178" t="str">
        <f>IF('DATA - Follow-Up'!Q477="","",'DATA - Follow-Up'!Q477)</f>
        <v/>
      </c>
      <c r="R477" s="178" t="str">
        <f>IF('DATA - Follow-Up'!R477="Boy",1,IF('DATA - Follow-Up'!R477="Girl",2, ""))</f>
        <v/>
      </c>
      <c r="S477" s="178" t="str">
        <f>IF('DATA - Follow-Up'!Q477="","", 'DATA - Follow-Up'!S477)</f>
        <v/>
      </c>
      <c r="T477" s="178" t="str">
        <f>IF('DATA - Follow-Up'!T477="Less than 0.5km",1,IF('DATA - Follow-Up'!T477="0.51 to 1.59km",2,IF('DATA - Follow-Up'!T477="1.6 to 3km",3,IF('DATA - Follow-Up'!T477="Over 3km",4,""))))</f>
        <v/>
      </c>
      <c r="U477" s="178" t="str">
        <f>IF('DATA - Follow-Up'!U477="STRONGLY AGREE",1,IF('DATA - Follow-Up'!U477="AGREE",2,IF('DATA - Follow-Up'!U477="DISAGREE",3,IF('DATA - Follow-Up'!U477="STRONGLY DISAGREE",4,""))))</f>
        <v/>
      </c>
      <c r="V477" s="178" t="str">
        <f>IF('DATA - Follow-Up'!V477="Yes",1,IF('DATA - Follow-Up'!V477="No",2,""))</f>
        <v/>
      </c>
      <c r="W477" s="178"/>
      <c r="X477" s="178"/>
      <c r="Y477" s="178"/>
      <c r="Z477" s="178"/>
      <c r="AA477" s="178"/>
      <c r="AB477" s="178"/>
      <c r="AC477" s="178"/>
      <c r="AD477" s="178"/>
      <c r="AE477" s="178"/>
      <c r="AF477" s="178"/>
      <c r="AG477" s="178"/>
      <c r="AH477" s="178"/>
      <c r="AI477" s="178"/>
      <c r="AJ477" s="178"/>
      <c r="AK477" s="178"/>
      <c r="AL477" s="178"/>
      <c r="AM477" s="178"/>
      <c r="AN477" s="178"/>
      <c r="AO477" s="178"/>
      <c r="AP477" s="178"/>
      <c r="AQ477" s="178"/>
      <c r="AR477" s="178" t="str">
        <f>IF('DATA - Follow-Up'!AR477="Relaxed",1,IF('DATA - Follow-Up'!AR477="Rushed",2,IF('DATA - Follow-Up'!AR477="Happy",3,IF('DATA - Follow-Up'!AR477="Tired",4,""))))</f>
        <v/>
      </c>
      <c r="AS477" s="178" t="str">
        <f>IF('DATA - Follow-Up'!AS477="Relaxed",1,IF('DATA - Follow-Up'!AS477="Rushed",2,IF('DATA - Follow-Up'!AS477="Happy",3,IF('DATA - Follow-Up'!AS477="Tired",4,""))))</f>
        <v/>
      </c>
      <c r="AT477" s="178" t="str">
        <f>IF('DATA - Follow-Up'!AT477="less driving",1,IF('DATA - Follow-Up'!AT477="less driving (e.g. more carpooling, walking, cycling, taking public transit, etc.)",1,IF('DATA - Follow-Up'!AT477="not changed",2,IF('DATA - Follow-Up'!AT477="no changed",2,IF('DATA - Follow-Up'!AT477="more driving",3, "")))))</f>
        <v/>
      </c>
      <c r="AU477" s="275"/>
      <c r="AV477" s="275"/>
      <c r="AW477" s="275"/>
      <c r="AX477" s="275"/>
      <c r="AY477" s="275"/>
      <c r="AZ477" s="178" t="str">
        <f>IF('DATA - Follow-Up'!AZ477="less driving",1,IF('DATA - Follow-Up'!AZ477="less driving (e.g. more carpooling, walking, cycling, taking public transit, etc.)",1,IF('DATA - Follow-Up'!AZ477="not changed",2,IF('DATA - Follow-Up'!AZ477="more driving",3,""))))</f>
        <v/>
      </c>
      <c r="BA477" s="178"/>
      <c r="BB477" s="178"/>
      <c r="BC477" s="178"/>
      <c r="BD477" s="178"/>
      <c r="BE477" s="178"/>
      <c r="BF477" s="178" t="str">
        <f>IF('DATA - Follow-Up'!BF477="decreased",1,IF('DATA - Follow-Up'!BF477="not changed",2,IF('DATA - Follow-Up'!BF477="increased",3, "")))</f>
        <v/>
      </c>
      <c r="BG477" s="178"/>
      <c r="BH477" s="178"/>
      <c r="BI477" s="178"/>
      <c r="BJ477" s="178"/>
      <c r="BK477" s="178"/>
      <c r="BL477" s="178"/>
      <c r="BM477" s="178"/>
      <c r="BN477" s="178"/>
      <c r="BO477" s="178"/>
      <c r="BP477" s="178"/>
      <c r="BQ477" s="312" t="str">
        <f>IF('DATA - Follow-Up'!BQ477="Yes",1,IF('DATA - Follow-Up'!BQ477="No",2, ""))</f>
        <v/>
      </c>
      <c r="BR477" s="273"/>
      <c r="BS477" s="180"/>
      <c r="BT477" s="180"/>
    </row>
    <row r="478" spans="1:77" s="132" customFormat="1" ht="15" x14ac:dyDescent="0.3">
      <c r="A478" s="148"/>
      <c r="B478" s="149"/>
      <c r="C478" s="236" t="str">
        <f t="shared" si="7"/>
        <v/>
      </c>
      <c r="D478" s="178" t="str">
        <f>IF('DATA - Follow-Up'!D478="","",'DATA - Follow-Up'!D478)</f>
        <v/>
      </c>
      <c r="E478" s="178" t="str">
        <f>IF('DATA - Follow-Up'!E478="","",'DATA - Follow-Up'!E478)</f>
        <v/>
      </c>
      <c r="F478" s="178" t="str">
        <f>IF('DATA - Follow-Up'!F478="","",'DATA - Follow-Up'!F478)</f>
        <v/>
      </c>
      <c r="G478" s="178" t="str">
        <f>IF('DATA - Follow-Up'!G478="Yes",1,IF('DATA - Follow-Up'!G478="No",2,IF('DATA - Follow-Up'!G478="Not Sure",3, "")))</f>
        <v/>
      </c>
      <c r="H478" s="178" t="str">
        <f>IF('DATA - Follow-Up'!H478="","",INDEX(Codes,MATCH('DATA - Follow-Up'!H478,Modes,0)))</f>
        <v/>
      </c>
      <c r="I478" s="275"/>
      <c r="J478" s="178" t="str">
        <f>IF('DATA - Follow-Up'!J478="","",INDEX(Codes,MATCH('DATA - Follow-Up'!J478,Modes,0)))</f>
        <v/>
      </c>
      <c r="K478" s="178"/>
      <c r="L478" s="178" t="str">
        <f>IF('DATA - Follow-Up'!L478=0,"",IF('DATA - Follow-Up'!L478="","",'DATA - Follow-Up'!L478))</f>
        <v/>
      </c>
      <c r="M478" s="178" t="str">
        <f>IF('DATA - Follow-Up'!M478="Yes",1,IF('DATA - Follow-Up'!M478="No",2, ""))</f>
        <v/>
      </c>
      <c r="N478" s="178" t="str">
        <f>IF('DATA - Follow-Up'!N478="Yes",1,IF('DATA - Follow-Up'!N478="No",2,""))</f>
        <v/>
      </c>
      <c r="O478" s="178" t="str">
        <f>IF('DATA - Follow-Up'!O478="Relaxed",1,IF('DATA - Follow-Up'!O478="Rushed",2,IF('DATA - Follow-Up'!O478="Happy",3,IF('DATA - Follow-Up'!O478="Frustrated",4,IF('DATA - Follow-Up'!O478="Other (please specify)",5,IF('DATA - Follow-Up'!O478="Other",5,""))))))</f>
        <v/>
      </c>
      <c r="P478" s="178"/>
      <c r="Q478" s="178" t="str">
        <f>IF('DATA - Follow-Up'!Q478="","",'DATA - Follow-Up'!Q478)</f>
        <v/>
      </c>
      <c r="R478" s="178" t="str">
        <f>IF('DATA - Follow-Up'!R478="Boy",1,IF('DATA - Follow-Up'!R478="Girl",2, ""))</f>
        <v/>
      </c>
      <c r="S478" s="178" t="str">
        <f>IF('DATA - Follow-Up'!Q478="","", 'DATA - Follow-Up'!S478)</f>
        <v/>
      </c>
      <c r="T478" s="178" t="str">
        <f>IF('DATA - Follow-Up'!T478="Less than 0.5km",1,IF('DATA - Follow-Up'!T478="0.51 to 1.59km",2,IF('DATA - Follow-Up'!T478="1.6 to 3km",3,IF('DATA - Follow-Up'!T478="Over 3km",4,""))))</f>
        <v/>
      </c>
      <c r="U478" s="178" t="str">
        <f>IF('DATA - Follow-Up'!U478="STRONGLY AGREE",1,IF('DATA - Follow-Up'!U478="AGREE",2,IF('DATA - Follow-Up'!U478="DISAGREE",3,IF('DATA - Follow-Up'!U478="STRONGLY DISAGREE",4,""))))</f>
        <v/>
      </c>
      <c r="V478" s="178" t="str">
        <f>IF('DATA - Follow-Up'!V478="Yes",1,IF('DATA - Follow-Up'!V478="No",2,""))</f>
        <v/>
      </c>
      <c r="W478" s="178"/>
      <c r="X478" s="178"/>
      <c r="Y478" s="178"/>
      <c r="Z478" s="178"/>
      <c r="AA478" s="178"/>
      <c r="AB478" s="178"/>
      <c r="AC478" s="178"/>
      <c r="AD478" s="178"/>
      <c r="AE478" s="178"/>
      <c r="AF478" s="178"/>
      <c r="AG478" s="178"/>
      <c r="AH478" s="178"/>
      <c r="AI478" s="178"/>
      <c r="AJ478" s="178"/>
      <c r="AK478" s="178"/>
      <c r="AL478" s="178"/>
      <c r="AM478" s="178"/>
      <c r="AN478" s="178"/>
      <c r="AO478" s="178"/>
      <c r="AP478" s="178"/>
      <c r="AQ478" s="178"/>
      <c r="AR478" s="178" t="str">
        <f>IF('DATA - Follow-Up'!AR478="Relaxed",1,IF('DATA - Follow-Up'!AR478="Rushed",2,IF('DATA - Follow-Up'!AR478="Happy",3,IF('DATA - Follow-Up'!AR478="Tired",4,""))))</f>
        <v/>
      </c>
      <c r="AS478" s="178" t="str">
        <f>IF('DATA - Follow-Up'!AS478="Relaxed",1,IF('DATA - Follow-Up'!AS478="Rushed",2,IF('DATA - Follow-Up'!AS478="Happy",3,IF('DATA - Follow-Up'!AS478="Tired",4,""))))</f>
        <v/>
      </c>
      <c r="AT478" s="178" t="str">
        <f>IF('DATA - Follow-Up'!AT478="less driving",1,IF('DATA - Follow-Up'!AT478="less driving (e.g. more carpooling, walking, cycling, taking public transit, etc.)",1,IF('DATA - Follow-Up'!AT478="not changed",2,IF('DATA - Follow-Up'!AT478="no changed",2,IF('DATA - Follow-Up'!AT478="more driving",3, "")))))</f>
        <v/>
      </c>
      <c r="AU478" s="275"/>
      <c r="AV478" s="275"/>
      <c r="AW478" s="275"/>
      <c r="AX478" s="275"/>
      <c r="AY478" s="275"/>
      <c r="AZ478" s="178" t="str">
        <f>IF('DATA - Follow-Up'!AZ478="less driving",1,IF('DATA - Follow-Up'!AZ478="less driving (e.g. more carpooling, walking, cycling, taking public transit, etc.)",1,IF('DATA - Follow-Up'!AZ478="not changed",2,IF('DATA - Follow-Up'!AZ478="more driving",3,""))))</f>
        <v/>
      </c>
      <c r="BA478" s="178"/>
      <c r="BB478" s="178"/>
      <c r="BC478" s="178"/>
      <c r="BD478" s="178"/>
      <c r="BE478" s="178"/>
      <c r="BF478" s="178" t="str">
        <f>IF('DATA - Follow-Up'!BF478="decreased",1,IF('DATA - Follow-Up'!BF478="not changed",2,IF('DATA - Follow-Up'!BF478="increased",3, "")))</f>
        <v/>
      </c>
      <c r="BG478" s="178"/>
      <c r="BH478" s="178"/>
      <c r="BI478" s="178"/>
      <c r="BJ478" s="178"/>
      <c r="BK478" s="178"/>
      <c r="BL478" s="178"/>
      <c r="BM478" s="178"/>
      <c r="BN478" s="178"/>
      <c r="BO478" s="178"/>
      <c r="BP478" s="178"/>
      <c r="BQ478" s="312" t="str">
        <f>IF('DATA - Follow-Up'!BQ478="Yes",1,IF('DATA - Follow-Up'!BQ478="No",2, ""))</f>
        <v/>
      </c>
      <c r="BR478" s="273"/>
      <c r="BS478" s="180"/>
      <c r="BT478" s="180"/>
    </row>
    <row r="479" spans="1:77" s="132" customFormat="1" ht="15" x14ac:dyDescent="0.3">
      <c r="A479" s="148"/>
      <c r="B479" s="149"/>
      <c r="C479" s="236" t="str">
        <f t="shared" si="7"/>
        <v/>
      </c>
      <c r="D479" s="178" t="str">
        <f>IF('DATA - Follow-Up'!D479="","",'DATA - Follow-Up'!D479)</f>
        <v/>
      </c>
      <c r="E479" s="178" t="str">
        <f>IF('DATA - Follow-Up'!E479="","",'DATA - Follow-Up'!E479)</f>
        <v/>
      </c>
      <c r="F479" s="178" t="str">
        <f>IF('DATA - Follow-Up'!F479="","",'DATA - Follow-Up'!F479)</f>
        <v/>
      </c>
      <c r="G479" s="178" t="str">
        <f>IF('DATA - Follow-Up'!G479="Yes",1,IF('DATA - Follow-Up'!G479="No",2,IF('DATA - Follow-Up'!G479="Not Sure",3, "")))</f>
        <v/>
      </c>
      <c r="H479" s="178" t="str">
        <f>IF('DATA - Follow-Up'!H479="","",INDEX(Codes,MATCH('DATA - Follow-Up'!H479,Modes,0)))</f>
        <v/>
      </c>
      <c r="I479" s="275"/>
      <c r="J479" s="178" t="str">
        <f>IF('DATA - Follow-Up'!J479="","",INDEX(Codes,MATCH('DATA - Follow-Up'!J479,Modes,0)))</f>
        <v/>
      </c>
      <c r="K479" s="178"/>
      <c r="L479" s="178" t="str">
        <f>IF('DATA - Follow-Up'!L479=0,"",IF('DATA - Follow-Up'!L479="","",'DATA - Follow-Up'!L479))</f>
        <v/>
      </c>
      <c r="M479" s="178" t="str">
        <f>IF('DATA - Follow-Up'!M479="Yes",1,IF('DATA - Follow-Up'!M479="No",2, ""))</f>
        <v/>
      </c>
      <c r="N479" s="178" t="str">
        <f>IF('DATA - Follow-Up'!N479="Yes",1,IF('DATA - Follow-Up'!N479="No",2,""))</f>
        <v/>
      </c>
      <c r="O479" s="178" t="str">
        <f>IF('DATA - Follow-Up'!O479="Relaxed",1,IF('DATA - Follow-Up'!O479="Rushed",2,IF('DATA - Follow-Up'!O479="Happy",3,IF('DATA - Follow-Up'!O479="Frustrated",4,IF('DATA - Follow-Up'!O479="Other (please specify)",5,IF('DATA - Follow-Up'!O479="Other",5,""))))))</f>
        <v/>
      </c>
      <c r="P479" s="178"/>
      <c r="Q479" s="178" t="str">
        <f>IF('DATA - Follow-Up'!Q479="","",'DATA - Follow-Up'!Q479)</f>
        <v/>
      </c>
      <c r="R479" s="178" t="str">
        <f>IF('DATA - Follow-Up'!R479="Boy",1,IF('DATA - Follow-Up'!R479="Girl",2, ""))</f>
        <v/>
      </c>
      <c r="S479" s="178" t="str">
        <f>IF('DATA - Follow-Up'!Q479="","", 'DATA - Follow-Up'!S479)</f>
        <v/>
      </c>
      <c r="T479" s="178" t="str">
        <f>IF('DATA - Follow-Up'!T479="Less than 0.5km",1,IF('DATA - Follow-Up'!T479="0.51 to 1.59km",2,IF('DATA - Follow-Up'!T479="1.6 to 3km",3,IF('DATA - Follow-Up'!T479="Over 3km",4,""))))</f>
        <v/>
      </c>
      <c r="U479" s="178" t="str">
        <f>IF('DATA - Follow-Up'!U479="STRONGLY AGREE",1,IF('DATA - Follow-Up'!U479="AGREE",2,IF('DATA - Follow-Up'!U479="DISAGREE",3,IF('DATA - Follow-Up'!U479="STRONGLY DISAGREE",4,""))))</f>
        <v/>
      </c>
      <c r="V479" s="178" t="str">
        <f>IF('DATA - Follow-Up'!V479="Yes",1,IF('DATA - Follow-Up'!V479="No",2,""))</f>
        <v/>
      </c>
      <c r="W479" s="178"/>
      <c r="X479" s="178"/>
      <c r="Y479" s="178"/>
      <c r="Z479" s="178"/>
      <c r="AA479" s="178"/>
      <c r="AB479" s="178"/>
      <c r="AC479" s="178"/>
      <c r="AD479" s="178"/>
      <c r="AE479" s="178"/>
      <c r="AF479" s="178"/>
      <c r="AG479" s="178"/>
      <c r="AH479" s="178"/>
      <c r="AI479" s="178"/>
      <c r="AJ479" s="178"/>
      <c r="AK479" s="178"/>
      <c r="AL479" s="178"/>
      <c r="AM479" s="178"/>
      <c r="AN479" s="178"/>
      <c r="AO479" s="178"/>
      <c r="AP479" s="178"/>
      <c r="AQ479" s="178"/>
      <c r="AR479" s="178" t="str">
        <f>IF('DATA - Follow-Up'!AR479="Relaxed",1,IF('DATA - Follow-Up'!AR479="Rushed",2,IF('DATA - Follow-Up'!AR479="Happy",3,IF('DATA - Follow-Up'!AR479="Tired",4,""))))</f>
        <v/>
      </c>
      <c r="AS479" s="178" t="str">
        <f>IF('DATA - Follow-Up'!AS479="Relaxed",1,IF('DATA - Follow-Up'!AS479="Rushed",2,IF('DATA - Follow-Up'!AS479="Happy",3,IF('DATA - Follow-Up'!AS479="Tired",4,""))))</f>
        <v/>
      </c>
      <c r="AT479" s="178" t="str">
        <f>IF('DATA - Follow-Up'!AT479="less driving",1,IF('DATA - Follow-Up'!AT479="less driving (e.g. more carpooling, walking, cycling, taking public transit, etc.)",1,IF('DATA - Follow-Up'!AT479="not changed",2,IF('DATA - Follow-Up'!AT479="no changed",2,IF('DATA - Follow-Up'!AT479="more driving",3, "")))))</f>
        <v/>
      </c>
      <c r="AU479" s="275"/>
      <c r="AV479" s="275"/>
      <c r="AW479" s="275"/>
      <c r="AX479" s="275"/>
      <c r="AY479" s="275"/>
      <c r="AZ479" s="178" t="str">
        <f>IF('DATA - Follow-Up'!AZ479="less driving",1,IF('DATA - Follow-Up'!AZ479="less driving (e.g. more carpooling, walking, cycling, taking public transit, etc.)",1,IF('DATA - Follow-Up'!AZ479="not changed",2,IF('DATA - Follow-Up'!AZ479="more driving",3,""))))</f>
        <v/>
      </c>
      <c r="BA479" s="178"/>
      <c r="BB479" s="178"/>
      <c r="BC479" s="178"/>
      <c r="BD479" s="178"/>
      <c r="BE479" s="178"/>
      <c r="BF479" s="178" t="str">
        <f>IF('DATA - Follow-Up'!BF479="decreased",1,IF('DATA - Follow-Up'!BF479="not changed",2,IF('DATA - Follow-Up'!BF479="increased",3, "")))</f>
        <v/>
      </c>
      <c r="BG479" s="178"/>
      <c r="BH479" s="178"/>
      <c r="BI479" s="178"/>
      <c r="BJ479" s="178"/>
      <c r="BK479" s="178"/>
      <c r="BL479" s="178"/>
      <c r="BM479" s="178"/>
      <c r="BN479" s="178"/>
      <c r="BO479" s="178"/>
      <c r="BP479" s="178"/>
      <c r="BQ479" s="312" t="str">
        <f>IF('DATA - Follow-Up'!BQ479="Yes",1,IF('DATA - Follow-Up'!BQ479="No",2, ""))</f>
        <v/>
      </c>
      <c r="BR479" s="273"/>
      <c r="BS479" s="180"/>
      <c r="BT479" s="180"/>
    </row>
    <row r="480" spans="1:77" s="132" customFormat="1" ht="15" x14ac:dyDescent="0.3">
      <c r="A480" s="148"/>
      <c r="B480" s="149"/>
      <c r="C480" s="236" t="str">
        <f t="shared" si="7"/>
        <v/>
      </c>
      <c r="D480" s="178" t="str">
        <f>IF('DATA - Follow-Up'!D480="","",'DATA - Follow-Up'!D480)</f>
        <v/>
      </c>
      <c r="E480" s="178" t="str">
        <f>IF('DATA - Follow-Up'!E480="","",'DATA - Follow-Up'!E480)</f>
        <v/>
      </c>
      <c r="F480" s="178" t="str">
        <f>IF('DATA - Follow-Up'!F480="","",'DATA - Follow-Up'!F480)</f>
        <v/>
      </c>
      <c r="G480" s="178" t="str">
        <f>IF('DATA - Follow-Up'!G480="Yes",1,IF('DATA - Follow-Up'!G480="No",2,IF('DATA - Follow-Up'!G480="Not Sure",3, "")))</f>
        <v/>
      </c>
      <c r="H480" s="178" t="str">
        <f>IF('DATA - Follow-Up'!H480="","",INDEX(Codes,MATCH('DATA - Follow-Up'!H480,Modes,0)))</f>
        <v/>
      </c>
      <c r="I480" s="275"/>
      <c r="J480" s="178" t="str">
        <f>IF('DATA - Follow-Up'!J480="","",INDEX(Codes,MATCH('DATA - Follow-Up'!J480,Modes,0)))</f>
        <v/>
      </c>
      <c r="K480" s="178"/>
      <c r="L480" s="178" t="str">
        <f>IF('DATA - Follow-Up'!L480=0,"",IF('DATA - Follow-Up'!L480="","",'DATA - Follow-Up'!L480))</f>
        <v/>
      </c>
      <c r="M480" s="178" t="str">
        <f>IF('DATA - Follow-Up'!M480="Yes",1,IF('DATA - Follow-Up'!M480="No",2, ""))</f>
        <v/>
      </c>
      <c r="N480" s="178" t="str">
        <f>IF('DATA - Follow-Up'!N480="Yes",1,IF('DATA - Follow-Up'!N480="No",2,""))</f>
        <v/>
      </c>
      <c r="O480" s="178" t="str">
        <f>IF('DATA - Follow-Up'!O480="Relaxed",1,IF('DATA - Follow-Up'!O480="Rushed",2,IF('DATA - Follow-Up'!O480="Happy",3,IF('DATA - Follow-Up'!O480="Frustrated",4,IF('DATA - Follow-Up'!O480="Other (please specify)",5,IF('DATA - Follow-Up'!O480="Other",5,""))))))</f>
        <v/>
      </c>
      <c r="P480" s="178"/>
      <c r="Q480" s="178" t="str">
        <f>IF('DATA - Follow-Up'!Q480="","",'DATA - Follow-Up'!Q480)</f>
        <v/>
      </c>
      <c r="R480" s="178" t="str">
        <f>IF('DATA - Follow-Up'!R480="Boy",1,IF('DATA - Follow-Up'!R480="Girl",2, ""))</f>
        <v/>
      </c>
      <c r="S480" s="178" t="str">
        <f>IF('DATA - Follow-Up'!Q480="","", 'DATA - Follow-Up'!S480)</f>
        <v/>
      </c>
      <c r="T480" s="178" t="str">
        <f>IF('DATA - Follow-Up'!T480="Less than 0.5km",1,IF('DATA - Follow-Up'!T480="0.51 to 1.59km",2,IF('DATA - Follow-Up'!T480="1.6 to 3km",3,IF('DATA - Follow-Up'!T480="Over 3km",4,""))))</f>
        <v/>
      </c>
      <c r="U480" s="178" t="str">
        <f>IF('DATA - Follow-Up'!U480="STRONGLY AGREE",1,IF('DATA - Follow-Up'!U480="AGREE",2,IF('DATA - Follow-Up'!U480="DISAGREE",3,IF('DATA - Follow-Up'!U480="STRONGLY DISAGREE",4,""))))</f>
        <v/>
      </c>
      <c r="V480" s="178" t="str">
        <f>IF('DATA - Follow-Up'!V480="Yes",1,IF('DATA - Follow-Up'!V480="No",2,""))</f>
        <v/>
      </c>
      <c r="W480" s="178"/>
      <c r="X480" s="178"/>
      <c r="Y480" s="178"/>
      <c r="Z480" s="178"/>
      <c r="AA480" s="178"/>
      <c r="AB480" s="178"/>
      <c r="AC480" s="178"/>
      <c r="AD480" s="178"/>
      <c r="AE480" s="178"/>
      <c r="AF480" s="178"/>
      <c r="AG480" s="178"/>
      <c r="AH480" s="178"/>
      <c r="AI480" s="178"/>
      <c r="AJ480" s="178"/>
      <c r="AK480" s="178"/>
      <c r="AL480" s="178"/>
      <c r="AM480" s="178"/>
      <c r="AN480" s="178"/>
      <c r="AO480" s="178"/>
      <c r="AP480" s="178"/>
      <c r="AQ480" s="178"/>
      <c r="AR480" s="178" t="str">
        <f>IF('DATA - Follow-Up'!AR480="Relaxed",1,IF('DATA - Follow-Up'!AR480="Rushed",2,IF('DATA - Follow-Up'!AR480="Happy",3,IF('DATA - Follow-Up'!AR480="Tired",4,""))))</f>
        <v/>
      </c>
      <c r="AS480" s="178" t="str">
        <f>IF('DATA - Follow-Up'!AS480="Relaxed",1,IF('DATA - Follow-Up'!AS480="Rushed",2,IF('DATA - Follow-Up'!AS480="Happy",3,IF('DATA - Follow-Up'!AS480="Tired",4,""))))</f>
        <v/>
      </c>
      <c r="AT480" s="178" t="str">
        <f>IF('DATA - Follow-Up'!AT480="less driving",1,IF('DATA - Follow-Up'!AT480="less driving (e.g. more carpooling, walking, cycling, taking public transit, etc.)",1,IF('DATA - Follow-Up'!AT480="not changed",2,IF('DATA - Follow-Up'!AT480="no changed",2,IF('DATA - Follow-Up'!AT480="more driving",3, "")))))</f>
        <v/>
      </c>
      <c r="AU480" s="275"/>
      <c r="AV480" s="275"/>
      <c r="AW480" s="275"/>
      <c r="AX480" s="275"/>
      <c r="AY480" s="275"/>
      <c r="AZ480" s="178" t="str">
        <f>IF('DATA - Follow-Up'!AZ480="less driving",1,IF('DATA - Follow-Up'!AZ480="less driving (e.g. more carpooling, walking, cycling, taking public transit, etc.)",1,IF('DATA - Follow-Up'!AZ480="not changed",2,IF('DATA - Follow-Up'!AZ480="more driving",3,""))))</f>
        <v/>
      </c>
      <c r="BA480" s="178"/>
      <c r="BB480" s="178"/>
      <c r="BC480" s="178"/>
      <c r="BD480" s="178"/>
      <c r="BE480" s="178"/>
      <c r="BF480" s="178" t="str">
        <f>IF('DATA - Follow-Up'!BF480="decreased",1,IF('DATA - Follow-Up'!BF480="not changed",2,IF('DATA - Follow-Up'!BF480="increased",3, "")))</f>
        <v/>
      </c>
      <c r="BG480" s="178"/>
      <c r="BH480" s="178"/>
      <c r="BI480" s="178"/>
      <c r="BJ480" s="178"/>
      <c r="BK480" s="178"/>
      <c r="BL480" s="178"/>
      <c r="BM480" s="178"/>
      <c r="BN480" s="178"/>
      <c r="BO480" s="178"/>
      <c r="BP480" s="178"/>
      <c r="BQ480" s="312" t="str">
        <f>IF('DATA - Follow-Up'!BQ480="Yes",1,IF('DATA - Follow-Up'!BQ480="No",2, ""))</f>
        <v/>
      </c>
      <c r="BR480" s="273"/>
      <c r="BS480" s="180"/>
      <c r="BT480" s="180"/>
    </row>
    <row r="481" spans="1:72" s="132" customFormat="1" ht="15" x14ac:dyDescent="0.3">
      <c r="A481" s="148"/>
      <c r="B481" s="149"/>
      <c r="C481" s="236" t="str">
        <f t="shared" si="7"/>
        <v/>
      </c>
      <c r="D481" s="178" t="str">
        <f>IF('DATA - Follow-Up'!D481="","",'DATA - Follow-Up'!D481)</f>
        <v/>
      </c>
      <c r="E481" s="178" t="str">
        <f>IF('DATA - Follow-Up'!E481="","",'DATA - Follow-Up'!E481)</f>
        <v/>
      </c>
      <c r="F481" s="178" t="str">
        <f>IF('DATA - Follow-Up'!F481="","",'DATA - Follow-Up'!F481)</f>
        <v/>
      </c>
      <c r="G481" s="178" t="str">
        <f>IF('DATA - Follow-Up'!G481="Yes",1,IF('DATA - Follow-Up'!G481="No",2,IF('DATA - Follow-Up'!G481="Not Sure",3, "")))</f>
        <v/>
      </c>
      <c r="H481" s="178" t="str">
        <f>IF('DATA - Follow-Up'!H481="","",INDEX(Codes,MATCH('DATA - Follow-Up'!H481,Modes,0)))</f>
        <v/>
      </c>
      <c r="I481" s="275"/>
      <c r="J481" s="178" t="str">
        <f>IF('DATA - Follow-Up'!J481="","",INDEX(Codes,MATCH('DATA - Follow-Up'!J481,Modes,0)))</f>
        <v/>
      </c>
      <c r="K481" s="178"/>
      <c r="L481" s="178" t="str">
        <f>IF('DATA - Follow-Up'!L481=0,"",IF('DATA - Follow-Up'!L481="","",'DATA - Follow-Up'!L481))</f>
        <v/>
      </c>
      <c r="M481" s="178" t="str">
        <f>IF('DATA - Follow-Up'!M481="Yes",1,IF('DATA - Follow-Up'!M481="No",2, ""))</f>
        <v/>
      </c>
      <c r="N481" s="178" t="str">
        <f>IF('DATA - Follow-Up'!N481="Yes",1,IF('DATA - Follow-Up'!N481="No",2,""))</f>
        <v/>
      </c>
      <c r="O481" s="178" t="str">
        <f>IF('DATA - Follow-Up'!O481="Relaxed",1,IF('DATA - Follow-Up'!O481="Rushed",2,IF('DATA - Follow-Up'!O481="Happy",3,IF('DATA - Follow-Up'!O481="Frustrated",4,IF('DATA - Follow-Up'!O481="Other (please specify)",5,IF('DATA - Follow-Up'!O481="Other",5,""))))))</f>
        <v/>
      </c>
      <c r="P481" s="178"/>
      <c r="Q481" s="178" t="str">
        <f>IF('DATA - Follow-Up'!Q481="","",'DATA - Follow-Up'!Q481)</f>
        <v/>
      </c>
      <c r="R481" s="178" t="str">
        <f>IF('DATA - Follow-Up'!R481="Boy",1,IF('DATA - Follow-Up'!R481="Girl",2, ""))</f>
        <v/>
      </c>
      <c r="S481" s="178" t="str">
        <f>IF('DATA - Follow-Up'!Q481="","", 'DATA - Follow-Up'!S481)</f>
        <v/>
      </c>
      <c r="T481" s="178" t="str">
        <f>IF('DATA - Follow-Up'!T481="Less than 0.5km",1,IF('DATA - Follow-Up'!T481="0.51 to 1.59km",2,IF('DATA - Follow-Up'!T481="1.6 to 3km",3,IF('DATA - Follow-Up'!T481="Over 3km",4,""))))</f>
        <v/>
      </c>
      <c r="U481" s="178" t="str">
        <f>IF('DATA - Follow-Up'!U481="STRONGLY AGREE",1,IF('DATA - Follow-Up'!U481="AGREE",2,IF('DATA - Follow-Up'!U481="DISAGREE",3,IF('DATA - Follow-Up'!U481="STRONGLY DISAGREE",4,""))))</f>
        <v/>
      </c>
      <c r="V481" s="178" t="str">
        <f>IF('DATA - Follow-Up'!V481="Yes",1,IF('DATA - Follow-Up'!V481="No",2,""))</f>
        <v/>
      </c>
      <c r="W481" s="178"/>
      <c r="X481" s="178"/>
      <c r="Y481" s="178"/>
      <c r="Z481" s="178"/>
      <c r="AA481" s="178"/>
      <c r="AB481" s="178"/>
      <c r="AC481" s="178"/>
      <c r="AD481" s="178"/>
      <c r="AE481" s="178"/>
      <c r="AF481" s="178"/>
      <c r="AG481" s="178"/>
      <c r="AH481" s="178"/>
      <c r="AI481" s="178"/>
      <c r="AJ481" s="178"/>
      <c r="AK481" s="178"/>
      <c r="AL481" s="178"/>
      <c r="AM481" s="178"/>
      <c r="AN481" s="178"/>
      <c r="AO481" s="178"/>
      <c r="AP481" s="178"/>
      <c r="AQ481" s="178"/>
      <c r="AR481" s="178" t="str">
        <f>IF('DATA - Follow-Up'!AR481="Relaxed",1,IF('DATA - Follow-Up'!AR481="Rushed",2,IF('DATA - Follow-Up'!AR481="Happy",3,IF('DATA - Follow-Up'!AR481="Tired",4,""))))</f>
        <v/>
      </c>
      <c r="AS481" s="178" t="str">
        <f>IF('DATA - Follow-Up'!AS481="Relaxed",1,IF('DATA - Follow-Up'!AS481="Rushed",2,IF('DATA - Follow-Up'!AS481="Happy",3,IF('DATA - Follow-Up'!AS481="Tired",4,""))))</f>
        <v/>
      </c>
      <c r="AT481" s="178" t="str">
        <f>IF('DATA - Follow-Up'!AT481="less driving",1,IF('DATA - Follow-Up'!AT481="less driving (e.g. more carpooling, walking, cycling, taking public transit, etc.)",1,IF('DATA - Follow-Up'!AT481="not changed",2,IF('DATA - Follow-Up'!AT481="no changed",2,IF('DATA - Follow-Up'!AT481="more driving",3, "")))))</f>
        <v/>
      </c>
      <c r="AU481" s="275"/>
      <c r="AV481" s="275"/>
      <c r="AW481" s="275"/>
      <c r="AX481" s="275"/>
      <c r="AY481" s="275"/>
      <c r="AZ481" s="178" t="str">
        <f>IF('DATA - Follow-Up'!AZ481="less driving",1,IF('DATA - Follow-Up'!AZ481="less driving (e.g. more carpooling, walking, cycling, taking public transit, etc.)",1,IF('DATA - Follow-Up'!AZ481="not changed",2,IF('DATA - Follow-Up'!AZ481="more driving",3,""))))</f>
        <v/>
      </c>
      <c r="BA481" s="178"/>
      <c r="BB481" s="178"/>
      <c r="BC481" s="178"/>
      <c r="BD481" s="178"/>
      <c r="BE481" s="178"/>
      <c r="BF481" s="178" t="str">
        <f>IF('DATA - Follow-Up'!BF481="decreased",1,IF('DATA - Follow-Up'!BF481="not changed",2,IF('DATA - Follow-Up'!BF481="increased",3, "")))</f>
        <v/>
      </c>
      <c r="BG481" s="178"/>
      <c r="BH481" s="178"/>
      <c r="BI481" s="178"/>
      <c r="BJ481" s="178"/>
      <c r="BK481" s="178"/>
      <c r="BL481" s="178"/>
      <c r="BM481" s="178"/>
      <c r="BN481" s="178"/>
      <c r="BO481" s="178"/>
      <c r="BP481" s="178"/>
      <c r="BQ481" s="312" t="str">
        <f>IF('DATA - Follow-Up'!BQ481="Yes",1,IF('DATA - Follow-Up'!BQ481="No",2, ""))</f>
        <v/>
      </c>
      <c r="BR481" s="273"/>
      <c r="BS481" s="180"/>
      <c r="BT481" s="180"/>
    </row>
    <row r="482" spans="1:72" s="132" customFormat="1" ht="15" x14ac:dyDescent="0.3">
      <c r="A482" s="148"/>
      <c r="B482" s="149"/>
      <c r="C482" s="236" t="str">
        <f t="shared" si="7"/>
        <v/>
      </c>
      <c r="D482" s="178" t="str">
        <f>IF('DATA - Follow-Up'!D482="","",'DATA - Follow-Up'!D482)</f>
        <v/>
      </c>
      <c r="E482" s="178" t="str">
        <f>IF('DATA - Follow-Up'!E482="","",'DATA - Follow-Up'!E482)</f>
        <v/>
      </c>
      <c r="F482" s="178" t="str">
        <f>IF('DATA - Follow-Up'!F482="","",'DATA - Follow-Up'!F482)</f>
        <v/>
      </c>
      <c r="G482" s="178" t="str">
        <f>IF('DATA - Follow-Up'!G482="Yes",1,IF('DATA - Follow-Up'!G482="No",2,IF('DATA - Follow-Up'!G482="Not Sure",3, "")))</f>
        <v/>
      </c>
      <c r="H482" s="178" t="str">
        <f>IF('DATA - Follow-Up'!H482="","",INDEX(Codes,MATCH('DATA - Follow-Up'!H482,Modes,0)))</f>
        <v/>
      </c>
      <c r="I482" s="275"/>
      <c r="J482" s="178" t="str">
        <f>IF('DATA - Follow-Up'!J482="","",INDEX(Codes,MATCH('DATA - Follow-Up'!J482,Modes,0)))</f>
        <v/>
      </c>
      <c r="K482" s="178"/>
      <c r="L482" s="178" t="str">
        <f>IF('DATA - Follow-Up'!L482=0,"",IF('DATA - Follow-Up'!L482="","",'DATA - Follow-Up'!L482))</f>
        <v/>
      </c>
      <c r="M482" s="178" t="str">
        <f>IF('DATA - Follow-Up'!M482="Yes",1,IF('DATA - Follow-Up'!M482="No",2, ""))</f>
        <v/>
      </c>
      <c r="N482" s="178" t="str">
        <f>IF('DATA - Follow-Up'!N482="Yes",1,IF('DATA - Follow-Up'!N482="No",2,""))</f>
        <v/>
      </c>
      <c r="O482" s="178" t="str">
        <f>IF('DATA - Follow-Up'!O482="Relaxed",1,IF('DATA - Follow-Up'!O482="Rushed",2,IF('DATA - Follow-Up'!O482="Happy",3,IF('DATA - Follow-Up'!O482="Frustrated",4,IF('DATA - Follow-Up'!O482="Other (please specify)",5,IF('DATA - Follow-Up'!O482="Other",5,""))))))</f>
        <v/>
      </c>
      <c r="P482" s="178"/>
      <c r="Q482" s="178" t="str">
        <f>IF('DATA - Follow-Up'!Q482="","",'DATA - Follow-Up'!Q482)</f>
        <v/>
      </c>
      <c r="R482" s="178" t="str">
        <f>IF('DATA - Follow-Up'!R482="Boy",1,IF('DATA - Follow-Up'!R482="Girl",2, ""))</f>
        <v/>
      </c>
      <c r="S482" s="178" t="str">
        <f>IF('DATA - Follow-Up'!Q482="","", 'DATA - Follow-Up'!S482)</f>
        <v/>
      </c>
      <c r="T482" s="178" t="str">
        <f>IF('DATA - Follow-Up'!T482="Less than 0.5km",1,IF('DATA - Follow-Up'!T482="0.51 to 1.59km",2,IF('DATA - Follow-Up'!T482="1.6 to 3km",3,IF('DATA - Follow-Up'!T482="Over 3km",4,""))))</f>
        <v/>
      </c>
      <c r="U482" s="178" t="str">
        <f>IF('DATA - Follow-Up'!U482="STRONGLY AGREE",1,IF('DATA - Follow-Up'!U482="AGREE",2,IF('DATA - Follow-Up'!U482="DISAGREE",3,IF('DATA - Follow-Up'!U482="STRONGLY DISAGREE",4,""))))</f>
        <v/>
      </c>
      <c r="V482" s="178" t="str">
        <f>IF('DATA - Follow-Up'!V482="Yes",1,IF('DATA - Follow-Up'!V482="No",2,""))</f>
        <v/>
      </c>
      <c r="W482" s="178"/>
      <c r="X482" s="178"/>
      <c r="Y482" s="178"/>
      <c r="Z482" s="178"/>
      <c r="AA482" s="178"/>
      <c r="AB482" s="178"/>
      <c r="AC482" s="178"/>
      <c r="AD482" s="178"/>
      <c r="AE482" s="178"/>
      <c r="AF482" s="178"/>
      <c r="AG482" s="178"/>
      <c r="AH482" s="178"/>
      <c r="AI482" s="178"/>
      <c r="AJ482" s="178"/>
      <c r="AK482" s="178"/>
      <c r="AL482" s="178"/>
      <c r="AM482" s="178"/>
      <c r="AN482" s="178"/>
      <c r="AO482" s="178"/>
      <c r="AP482" s="178"/>
      <c r="AQ482" s="178"/>
      <c r="AR482" s="178" t="str">
        <f>IF('DATA - Follow-Up'!AR482="Relaxed",1,IF('DATA - Follow-Up'!AR482="Rushed",2,IF('DATA - Follow-Up'!AR482="Happy",3,IF('DATA - Follow-Up'!AR482="Tired",4,""))))</f>
        <v/>
      </c>
      <c r="AS482" s="178" t="str">
        <f>IF('DATA - Follow-Up'!AS482="Relaxed",1,IF('DATA - Follow-Up'!AS482="Rushed",2,IF('DATA - Follow-Up'!AS482="Happy",3,IF('DATA - Follow-Up'!AS482="Tired",4,""))))</f>
        <v/>
      </c>
      <c r="AT482" s="178" t="str">
        <f>IF('DATA - Follow-Up'!AT482="less driving",1,IF('DATA - Follow-Up'!AT482="less driving (e.g. more carpooling, walking, cycling, taking public transit, etc.)",1,IF('DATA - Follow-Up'!AT482="not changed",2,IF('DATA - Follow-Up'!AT482="no changed",2,IF('DATA - Follow-Up'!AT482="more driving",3, "")))))</f>
        <v/>
      </c>
      <c r="AU482" s="275"/>
      <c r="AV482" s="275"/>
      <c r="AW482" s="275"/>
      <c r="AX482" s="275"/>
      <c r="AY482" s="275"/>
      <c r="AZ482" s="178" t="str">
        <f>IF('DATA - Follow-Up'!AZ482="less driving",1,IF('DATA - Follow-Up'!AZ482="less driving (e.g. more carpooling, walking, cycling, taking public transit, etc.)",1,IF('DATA - Follow-Up'!AZ482="not changed",2,IF('DATA - Follow-Up'!AZ482="more driving",3,""))))</f>
        <v/>
      </c>
      <c r="BA482" s="178"/>
      <c r="BB482" s="178"/>
      <c r="BC482" s="178"/>
      <c r="BD482" s="178"/>
      <c r="BE482" s="178"/>
      <c r="BF482" s="178" t="str">
        <f>IF('DATA - Follow-Up'!BF482="decreased",1,IF('DATA - Follow-Up'!BF482="not changed",2,IF('DATA - Follow-Up'!BF482="increased",3, "")))</f>
        <v/>
      </c>
      <c r="BG482" s="178"/>
      <c r="BH482" s="178"/>
      <c r="BI482" s="178"/>
      <c r="BJ482" s="178"/>
      <c r="BK482" s="178"/>
      <c r="BL482" s="178"/>
      <c r="BM482" s="178"/>
      <c r="BN482" s="178"/>
      <c r="BO482" s="178"/>
      <c r="BP482" s="178"/>
      <c r="BQ482" s="312" t="str">
        <f>IF('DATA - Follow-Up'!BQ482="Yes",1,IF('DATA - Follow-Up'!BQ482="No",2, ""))</f>
        <v/>
      </c>
      <c r="BR482" s="273"/>
      <c r="BS482" s="180"/>
      <c r="BT482" s="180"/>
    </row>
    <row r="483" spans="1:72" s="132" customFormat="1" ht="15" x14ac:dyDescent="0.3">
      <c r="A483" s="148"/>
      <c r="B483" s="149"/>
      <c r="C483" s="236" t="str">
        <f t="shared" si="7"/>
        <v/>
      </c>
      <c r="D483" s="178" t="str">
        <f>IF('DATA - Follow-Up'!D483="","",'DATA - Follow-Up'!D483)</f>
        <v/>
      </c>
      <c r="E483" s="178" t="str">
        <f>IF('DATA - Follow-Up'!E483="","",'DATA - Follow-Up'!E483)</f>
        <v/>
      </c>
      <c r="F483" s="178" t="str">
        <f>IF('DATA - Follow-Up'!F483="","",'DATA - Follow-Up'!F483)</f>
        <v/>
      </c>
      <c r="G483" s="178" t="str">
        <f>IF('DATA - Follow-Up'!G483="Yes",1,IF('DATA - Follow-Up'!G483="No",2,IF('DATA - Follow-Up'!G483="Not Sure",3, "")))</f>
        <v/>
      </c>
      <c r="H483" s="178" t="str">
        <f>IF('DATA - Follow-Up'!H483="","",INDEX(Codes,MATCH('DATA - Follow-Up'!H483,Modes,0)))</f>
        <v/>
      </c>
      <c r="I483" s="275"/>
      <c r="J483" s="178" t="str">
        <f>IF('DATA - Follow-Up'!J483="","",INDEX(Codes,MATCH('DATA - Follow-Up'!J483,Modes,0)))</f>
        <v/>
      </c>
      <c r="K483" s="178"/>
      <c r="L483" s="178" t="str">
        <f>IF('DATA - Follow-Up'!L483=0,"",IF('DATA - Follow-Up'!L483="","",'DATA - Follow-Up'!L483))</f>
        <v/>
      </c>
      <c r="M483" s="178" t="str">
        <f>IF('DATA - Follow-Up'!M483="Yes",1,IF('DATA - Follow-Up'!M483="No",2, ""))</f>
        <v/>
      </c>
      <c r="N483" s="178" t="str">
        <f>IF('DATA - Follow-Up'!N483="Yes",1,IF('DATA - Follow-Up'!N483="No",2,""))</f>
        <v/>
      </c>
      <c r="O483" s="178" t="str">
        <f>IF('DATA - Follow-Up'!O483="Relaxed",1,IF('DATA - Follow-Up'!O483="Rushed",2,IF('DATA - Follow-Up'!O483="Happy",3,IF('DATA - Follow-Up'!O483="Frustrated",4,IF('DATA - Follow-Up'!O483="Other (please specify)",5,IF('DATA - Follow-Up'!O483="Other",5,""))))))</f>
        <v/>
      </c>
      <c r="P483" s="178"/>
      <c r="Q483" s="178" t="str">
        <f>IF('DATA - Follow-Up'!Q483="","",'DATA - Follow-Up'!Q483)</f>
        <v/>
      </c>
      <c r="R483" s="178" t="str">
        <f>IF('DATA - Follow-Up'!R483="Boy",1,IF('DATA - Follow-Up'!R483="Girl",2, ""))</f>
        <v/>
      </c>
      <c r="S483" s="178" t="str">
        <f>IF('DATA - Follow-Up'!Q483="","", 'DATA - Follow-Up'!S483)</f>
        <v/>
      </c>
      <c r="T483" s="178" t="str">
        <f>IF('DATA - Follow-Up'!T483="Less than 0.5km",1,IF('DATA - Follow-Up'!T483="0.51 to 1.59km",2,IF('DATA - Follow-Up'!T483="1.6 to 3km",3,IF('DATA - Follow-Up'!T483="Over 3km",4,""))))</f>
        <v/>
      </c>
      <c r="U483" s="178" t="str">
        <f>IF('DATA - Follow-Up'!U483="STRONGLY AGREE",1,IF('DATA - Follow-Up'!U483="AGREE",2,IF('DATA - Follow-Up'!U483="DISAGREE",3,IF('DATA - Follow-Up'!U483="STRONGLY DISAGREE",4,""))))</f>
        <v/>
      </c>
      <c r="V483" s="178" t="str">
        <f>IF('DATA - Follow-Up'!V483="Yes",1,IF('DATA - Follow-Up'!V483="No",2,""))</f>
        <v/>
      </c>
      <c r="W483" s="178"/>
      <c r="X483" s="178"/>
      <c r="Y483" s="178"/>
      <c r="Z483" s="178"/>
      <c r="AA483" s="178"/>
      <c r="AB483" s="178"/>
      <c r="AC483" s="178"/>
      <c r="AD483" s="178"/>
      <c r="AE483" s="178"/>
      <c r="AF483" s="178"/>
      <c r="AG483" s="178"/>
      <c r="AH483" s="178"/>
      <c r="AI483" s="178"/>
      <c r="AJ483" s="178"/>
      <c r="AK483" s="178"/>
      <c r="AL483" s="178"/>
      <c r="AM483" s="178"/>
      <c r="AN483" s="178"/>
      <c r="AO483" s="178"/>
      <c r="AP483" s="178"/>
      <c r="AQ483" s="178"/>
      <c r="AR483" s="178" t="str">
        <f>IF('DATA - Follow-Up'!AR483="Relaxed",1,IF('DATA - Follow-Up'!AR483="Rushed",2,IF('DATA - Follow-Up'!AR483="Happy",3,IF('DATA - Follow-Up'!AR483="Tired",4,""))))</f>
        <v/>
      </c>
      <c r="AS483" s="178" t="str">
        <f>IF('DATA - Follow-Up'!AS483="Relaxed",1,IF('DATA - Follow-Up'!AS483="Rushed",2,IF('DATA - Follow-Up'!AS483="Happy",3,IF('DATA - Follow-Up'!AS483="Tired",4,""))))</f>
        <v/>
      </c>
      <c r="AT483" s="178" t="str">
        <f>IF('DATA - Follow-Up'!AT483="less driving",1,IF('DATA - Follow-Up'!AT483="less driving (e.g. more carpooling, walking, cycling, taking public transit, etc.)",1,IF('DATA - Follow-Up'!AT483="not changed",2,IF('DATA - Follow-Up'!AT483="no changed",2,IF('DATA - Follow-Up'!AT483="more driving",3, "")))))</f>
        <v/>
      </c>
      <c r="AU483" s="275"/>
      <c r="AV483" s="275"/>
      <c r="AW483" s="275"/>
      <c r="AX483" s="275"/>
      <c r="AY483" s="275"/>
      <c r="AZ483" s="178" t="str">
        <f>IF('DATA - Follow-Up'!AZ483="less driving",1,IF('DATA - Follow-Up'!AZ483="less driving (e.g. more carpooling, walking, cycling, taking public transit, etc.)",1,IF('DATA - Follow-Up'!AZ483="not changed",2,IF('DATA - Follow-Up'!AZ483="more driving",3,""))))</f>
        <v/>
      </c>
      <c r="BA483" s="178"/>
      <c r="BB483" s="178"/>
      <c r="BC483" s="178"/>
      <c r="BD483" s="178"/>
      <c r="BE483" s="178"/>
      <c r="BF483" s="178" t="str">
        <f>IF('DATA - Follow-Up'!BF483="decreased",1,IF('DATA - Follow-Up'!BF483="not changed",2,IF('DATA - Follow-Up'!BF483="increased",3, "")))</f>
        <v/>
      </c>
      <c r="BG483" s="178"/>
      <c r="BH483" s="178"/>
      <c r="BI483" s="178"/>
      <c r="BJ483" s="178"/>
      <c r="BK483" s="178"/>
      <c r="BL483" s="178"/>
      <c r="BM483" s="178"/>
      <c r="BN483" s="178"/>
      <c r="BO483" s="178"/>
      <c r="BP483" s="178"/>
      <c r="BQ483" s="312" t="str">
        <f>IF('DATA - Follow-Up'!BQ483="Yes",1,IF('DATA - Follow-Up'!BQ483="No",2, ""))</f>
        <v/>
      </c>
      <c r="BR483" s="273"/>
      <c r="BS483" s="180"/>
      <c r="BT483" s="180"/>
    </row>
    <row r="484" spans="1:72" s="132" customFormat="1" ht="15" x14ac:dyDescent="0.3">
      <c r="A484" s="148"/>
      <c r="B484" s="149"/>
      <c r="C484" s="236" t="str">
        <f t="shared" si="7"/>
        <v/>
      </c>
      <c r="D484" s="178" t="str">
        <f>IF('DATA - Follow-Up'!D484="","",'DATA - Follow-Up'!D484)</f>
        <v/>
      </c>
      <c r="E484" s="178" t="str">
        <f>IF('DATA - Follow-Up'!E484="","",'DATA - Follow-Up'!E484)</f>
        <v/>
      </c>
      <c r="F484" s="178" t="str">
        <f>IF('DATA - Follow-Up'!F484="","",'DATA - Follow-Up'!F484)</f>
        <v/>
      </c>
      <c r="G484" s="178" t="str">
        <f>IF('DATA - Follow-Up'!G484="Yes",1,IF('DATA - Follow-Up'!G484="No",2,IF('DATA - Follow-Up'!G484="Not Sure",3, "")))</f>
        <v/>
      </c>
      <c r="H484" s="178" t="str">
        <f>IF('DATA - Follow-Up'!H484="","",INDEX(Codes,MATCH('DATA - Follow-Up'!H484,Modes,0)))</f>
        <v/>
      </c>
      <c r="I484" s="275"/>
      <c r="J484" s="178" t="str">
        <f>IF('DATA - Follow-Up'!J484="","",INDEX(Codes,MATCH('DATA - Follow-Up'!J484,Modes,0)))</f>
        <v/>
      </c>
      <c r="K484" s="178"/>
      <c r="L484" s="178" t="str">
        <f>IF('DATA - Follow-Up'!L484=0,"",IF('DATA - Follow-Up'!L484="","",'DATA - Follow-Up'!L484))</f>
        <v/>
      </c>
      <c r="M484" s="178" t="str">
        <f>IF('DATA - Follow-Up'!M484="Yes",1,IF('DATA - Follow-Up'!M484="No",2, ""))</f>
        <v/>
      </c>
      <c r="N484" s="178" t="str">
        <f>IF('DATA - Follow-Up'!N484="Yes",1,IF('DATA - Follow-Up'!N484="No",2,""))</f>
        <v/>
      </c>
      <c r="O484" s="178" t="str">
        <f>IF('DATA - Follow-Up'!O484="Relaxed",1,IF('DATA - Follow-Up'!O484="Rushed",2,IF('DATA - Follow-Up'!O484="Happy",3,IF('DATA - Follow-Up'!O484="Frustrated",4,IF('DATA - Follow-Up'!O484="Other (please specify)",5,IF('DATA - Follow-Up'!O484="Other",5,""))))))</f>
        <v/>
      </c>
      <c r="P484" s="178"/>
      <c r="Q484" s="178" t="str">
        <f>IF('DATA - Follow-Up'!Q484="","",'DATA - Follow-Up'!Q484)</f>
        <v/>
      </c>
      <c r="R484" s="178" t="str">
        <f>IF('DATA - Follow-Up'!R484="Boy",1,IF('DATA - Follow-Up'!R484="Girl",2, ""))</f>
        <v/>
      </c>
      <c r="S484" s="178" t="str">
        <f>IF('DATA - Follow-Up'!Q484="","", 'DATA - Follow-Up'!S484)</f>
        <v/>
      </c>
      <c r="T484" s="178" t="str">
        <f>IF('DATA - Follow-Up'!T484="Less than 0.5km",1,IF('DATA - Follow-Up'!T484="0.51 to 1.59km",2,IF('DATA - Follow-Up'!T484="1.6 to 3km",3,IF('DATA - Follow-Up'!T484="Over 3km",4,""))))</f>
        <v/>
      </c>
      <c r="U484" s="178" t="str">
        <f>IF('DATA - Follow-Up'!U484="STRONGLY AGREE",1,IF('DATA - Follow-Up'!U484="AGREE",2,IF('DATA - Follow-Up'!U484="DISAGREE",3,IF('DATA - Follow-Up'!U484="STRONGLY DISAGREE",4,""))))</f>
        <v/>
      </c>
      <c r="V484" s="178" t="str">
        <f>IF('DATA - Follow-Up'!V484="Yes",1,IF('DATA - Follow-Up'!V484="No",2,""))</f>
        <v/>
      </c>
      <c r="W484" s="178"/>
      <c r="X484" s="178"/>
      <c r="Y484" s="178"/>
      <c r="Z484" s="178"/>
      <c r="AA484" s="178"/>
      <c r="AB484" s="178"/>
      <c r="AC484" s="178"/>
      <c r="AD484" s="178"/>
      <c r="AE484" s="178"/>
      <c r="AF484" s="178"/>
      <c r="AG484" s="178"/>
      <c r="AH484" s="178"/>
      <c r="AI484" s="178"/>
      <c r="AJ484" s="178"/>
      <c r="AK484" s="178"/>
      <c r="AL484" s="178"/>
      <c r="AM484" s="178"/>
      <c r="AN484" s="178"/>
      <c r="AO484" s="178"/>
      <c r="AP484" s="178"/>
      <c r="AQ484" s="178"/>
      <c r="AR484" s="178" t="str">
        <f>IF('DATA - Follow-Up'!AR484="Relaxed",1,IF('DATA - Follow-Up'!AR484="Rushed",2,IF('DATA - Follow-Up'!AR484="Happy",3,IF('DATA - Follow-Up'!AR484="Tired",4,""))))</f>
        <v/>
      </c>
      <c r="AS484" s="178" t="str">
        <f>IF('DATA - Follow-Up'!AS484="Relaxed",1,IF('DATA - Follow-Up'!AS484="Rushed",2,IF('DATA - Follow-Up'!AS484="Happy",3,IF('DATA - Follow-Up'!AS484="Tired",4,""))))</f>
        <v/>
      </c>
      <c r="AT484" s="178" t="str">
        <f>IF('DATA - Follow-Up'!AT484="less driving",1,IF('DATA - Follow-Up'!AT484="less driving (e.g. more carpooling, walking, cycling, taking public transit, etc.)",1,IF('DATA - Follow-Up'!AT484="not changed",2,IF('DATA - Follow-Up'!AT484="no changed",2,IF('DATA - Follow-Up'!AT484="more driving",3, "")))))</f>
        <v/>
      </c>
      <c r="AU484" s="275"/>
      <c r="AV484" s="275"/>
      <c r="AW484" s="275"/>
      <c r="AX484" s="275"/>
      <c r="AY484" s="275"/>
      <c r="AZ484" s="178" t="str">
        <f>IF('DATA - Follow-Up'!AZ484="less driving",1,IF('DATA - Follow-Up'!AZ484="less driving (e.g. more carpooling, walking, cycling, taking public transit, etc.)",1,IF('DATA - Follow-Up'!AZ484="not changed",2,IF('DATA - Follow-Up'!AZ484="more driving",3,""))))</f>
        <v/>
      </c>
      <c r="BA484" s="178"/>
      <c r="BB484" s="178"/>
      <c r="BC484" s="178"/>
      <c r="BD484" s="178"/>
      <c r="BE484" s="178"/>
      <c r="BF484" s="178" t="str">
        <f>IF('DATA - Follow-Up'!BF484="decreased",1,IF('DATA - Follow-Up'!BF484="not changed",2,IF('DATA - Follow-Up'!BF484="increased",3, "")))</f>
        <v/>
      </c>
      <c r="BG484" s="178"/>
      <c r="BH484" s="178"/>
      <c r="BI484" s="178"/>
      <c r="BJ484" s="178"/>
      <c r="BK484" s="178"/>
      <c r="BL484" s="178"/>
      <c r="BM484" s="178"/>
      <c r="BN484" s="178"/>
      <c r="BO484" s="178"/>
      <c r="BP484" s="178"/>
      <c r="BQ484" s="312" t="str">
        <f>IF('DATA - Follow-Up'!BQ484="Yes",1,IF('DATA - Follow-Up'!BQ484="No",2, ""))</f>
        <v/>
      </c>
      <c r="BR484" s="273"/>
      <c r="BS484" s="180"/>
      <c r="BT484" s="180"/>
    </row>
    <row r="485" spans="1:72" s="132" customFormat="1" ht="15" x14ac:dyDescent="0.3">
      <c r="A485" s="148"/>
      <c r="B485" s="149"/>
      <c r="C485" s="236" t="str">
        <f t="shared" si="7"/>
        <v/>
      </c>
      <c r="D485" s="178" t="str">
        <f>IF('DATA - Follow-Up'!D485="","",'DATA - Follow-Up'!D485)</f>
        <v/>
      </c>
      <c r="E485" s="178" t="str">
        <f>IF('DATA - Follow-Up'!E485="","",'DATA - Follow-Up'!E485)</f>
        <v/>
      </c>
      <c r="F485" s="178" t="str">
        <f>IF('DATA - Follow-Up'!F485="","",'DATA - Follow-Up'!F485)</f>
        <v/>
      </c>
      <c r="G485" s="178" t="str">
        <f>IF('DATA - Follow-Up'!G485="Yes",1,IF('DATA - Follow-Up'!G485="No",2,IF('DATA - Follow-Up'!G485="Not Sure",3, "")))</f>
        <v/>
      </c>
      <c r="H485" s="178" t="str">
        <f>IF('DATA - Follow-Up'!H485="","",INDEX(Codes,MATCH('DATA - Follow-Up'!H485,Modes,0)))</f>
        <v/>
      </c>
      <c r="I485" s="275"/>
      <c r="J485" s="178" t="str">
        <f>IF('DATA - Follow-Up'!J485="","",INDEX(Codes,MATCH('DATA - Follow-Up'!J485,Modes,0)))</f>
        <v/>
      </c>
      <c r="K485" s="178"/>
      <c r="L485" s="178" t="str">
        <f>IF('DATA - Follow-Up'!L485=0,"",IF('DATA - Follow-Up'!L485="","",'DATA - Follow-Up'!L485))</f>
        <v/>
      </c>
      <c r="M485" s="178" t="str">
        <f>IF('DATA - Follow-Up'!M485="Yes",1,IF('DATA - Follow-Up'!M485="No",2, ""))</f>
        <v/>
      </c>
      <c r="N485" s="178" t="str">
        <f>IF('DATA - Follow-Up'!N485="Yes",1,IF('DATA - Follow-Up'!N485="No",2,""))</f>
        <v/>
      </c>
      <c r="O485" s="178" t="str">
        <f>IF('DATA - Follow-Up'!O485="Relaxed",1,IF('DATA - Follow-Up'!O485="Rushed",2,IF('DATA - Follow-Up'!O485="Happy",3,IF('DATA - Follow-Up'!O485="Frustrated",4,IF('DATA - Follow-Up'!O485="Other (please specify)",5,IF('DATA - Follow-Up'!O485="Other",5,""))))))</f>
        <v/>
      </c>
      <c r="P485" s="178"/>
      <c r="Q485" s="178" t="str">
        <f>IF('DATA - Follow-Up'!Q485="","",'DATA - Follow-Up'!Q485)</f>
        <v/>
      </c>
      <c r="R485" s="178" t="str">
        <f>IF('DATA - Follow-Up'!R485="Boy",1,IF('DATA - Follow-Up'!R485="Girl",2, ""))</f>
        <v/>
      </c>
      <c r="S485" s="178" t="str">
        <f>IF('DATA - Follow-Up'!Q485="","", 'DATA - Follow-Up'!S485)</f>
        <v/>
      </c>
      <c r="T485" s="178" t="str">
        <f>IF('DATA - Follow-Up'!T485="Less than 0.5km",1,IF('DATA - Follow-Up'!T485="0.51 to 1.59km",2,IF('DATA - Follow-Up'!T485="1.6 to 3km",3,IF('DATA - Follow-Up'!T485="Over 3km",4,""))))</f>
        <v/>
      </c>
      <c r="U485" s="178" t="str">
        <f>IF('DATA - Follow-Up'!U485="STRONGLY AGREE",1,IF('DATA - Follow-Up'!U485="AGREE",2,IF('DATA - Follow-Up'!U485="DISAGREE",3,IF('DATA - Follow-Up'!U485="STRONGLY DISAGREE",4,""))))</f>
        <v/>
      </c>
      <c r="V485" s="178" t="str">
        <f>IF('DATA - Follow-Up'!V485="Yes",1,IF('DATA - Follow-Up'!V485="No",2,""))</f>
        <v/>
      </c>
      <c r="W485" s="178"/>
      <c r="X485" s="178"/>
      <c r="Y485" s="178"/>
      <c r="Z485" s="178"/>
      <c r="AA485" s="178"/>
      <c r="AB485" s="178"/>
      <c r="AC485" s="178"/>
      <c r="AD485" s="178"/>
      <c r="AE485" s="178"/>
      <c r="AF485" s="178"/>
      <c r="AG485" s="178"/>
      <c r="AH485" s="178"/>
      <c r="AI485" s="178"/>
      <c r="AJ485" s="178"/>
      <c r="AK485" s="178"/>
      <c r="AL485" s="178"/>
      <c r="AM485" s="178"/>
      <c r="AN485" s="178"/>
      <c r="AO485" s="178"/>
      <c r="AP485" s="178"/>
      <c r="AQ485" s="178"/>
      <c r="AR485" s="178" t="str">
        <f>IF('DATA - Follow-Up'!AR485="Relaxed",1,IF('DATA - Follow-Up'!AR485="Rushed",2,IF('DATA - Follow-Up'!AR485="Happy",3,IF('DATA - Follow-Up'!AR485="Tired",4,""))))</f>
        <v/>
      </c>
      <c r="AS485" s="178" t="str">
        <f>IF('DATA - Follow-Up'!AS485="Relaxed",1,IF('DATA - Follow-Up'!AS485="Rushed",2,IF('DATA - Follow-Up'!AS485="Happy",3,IF('DATA - Follow-Up'!AS485="Tired",4,""))))</f>
        <v/>
      </c>
      <c r="AT485" s="178" t="str">
        <f>IF('DATA - Follow-Up'!AT485="less driving",1,IF('DATA - Follow-Up'!AT485="less driving (e.g. more carpooling, walking, cycling, taking public transit, etc.)",1,IF('DATA - Follow-Up'!AT485="not changed",2,IF('DATA - Follow-Up'!AT485="no changed",2,IF('DATA - Follow-Up'!AT485="more driving",3, "")))))</f>
        <v/>
      </c>
      <c r="AU485" s="275"/>
      <c r="AV485" s="275"/>
      <c r="AW485" s="275"/>
      <c r="AX485" s="275"/>
      <c r="AY485" s="275"/>
      <c r="AZ485" s="178" t="str">
        <f>IF('DATA - Follow-Up'!AZ485="less driving",1,IF('DATA - Follow-Up'!AZ485="less driving (e.g. more carpooling, walking, cycling, taking public transit, etc.)",1,IF('DATA - Follow-Up'!AZ485="not changed",2,IF('DATA - Follow-Up'!AZ485="more driving",3,""))))</f>
        <v/>
      </c>
      <c r="BA485" s="178"/>
      <c r="BB485" s="178"/>
      <c r="BC485" s="178"/>
      <c r="BD485" s="178"/>
      <c r="BE485" s="178"/>
      <c r="BF485" s="178" t="str">
        <f>IF('DATA - Follow-Up'!BF485="decreased",1,IF('DATA - Follow-Up'!BF485="not changed",2,IF('DATA - Follow-Up'!BF485="increased",3, "")))</f>
        <v/>
      </c>
      <c r="BG485" s="178"/>
      <c r="BH485" s="178"/>
      <c r="BI485" s="178"/>
      <c r="BJ485" s="178"/>
      <c r="BK485" s="178"/>
      <c r="BL485" s="178"/>
      <c r="BM485" s="178"/>
      <c r="BN485" s="178"/>
      <c r="BO485" s="178"/>
      <c r="BP485" s="178"/>
      <c r="BQ485" s="312" t="str">
        <f>IF('DATA - Follow-Up'!BQ485="Yes",1,IF('DATA - Follow-Up'!BQ485="No",2, ""))</f>
        <v/>
      </c>
      <c r="BR485" s="273"/>
      <c r="BS485" s="180"/>
      <c r="BT485" s="180"/>
    </row>
    <row r="486" spans="1:72" s="132" customFormat="1" ht="15" x14ac:dyDescent="0.3">
      <c r="A486" s="148"/>
      <c r="B486" s="149"/>
      <c r="C486" s="236" t="str">
        <f t="shared" si="7"/>
        <v/>
      </c>
      <c r="D486" s="178" t="str">
        <f>IF('DATA - Follow-Up'!D486="","",'DATA - Follow-Up'!D486)</f>
        <v/>
      </c>
      <c r="E486" s="178" t="str">
        <f>IF('DATA - Follow-Up'!E486="","",'DATA - Follow-Up'!E486)</f>
        <v/>
      </c>
      <c r="F486" s="178" t="str">
        <f>IF('DATA - Follow-Up'!F486="","",'DATA - Follow-Up'!F486)</f>
        <v/>
      </c>
      <c r="G486" s="178" t="str">
        <f>IF('DATA - Follow-Up'!G486="Yes",1,IF('DATA - Follow-Up'!G486="No",2,IF('DATA - Follow-Up'!G486="Not Sure",3, "")))</f>
        <v/>
      </c>
      <c r="H486" s="178" t="str">
        <f>IF('DATA - Follow-Up'!H486="","",INDEX(Codes,MATCH('DATA - Follow-Up'!H486,Modes,0)))</f>
        <v/>
      </c>
      <c r="I486" s="275"/>
      <c r="J486" s="178" t="str">
        <f>IF('DATA - Follow-Up'!J486="","",INDEX(Codes,MATCH('DATA - Follow-Up'!J486,Modes,0)))</f>
        <v/>
      </c>
      <c r="K486" s="178"/>
      <c r="L486" s="178" t="str">
        <f>IF('DATA - Follow-Up'!L486=0,"",IF('DATA - Follow-Up'!L486="","",'DATA - Follow-Up'!L486))</f>
        <v/>
      </c>
      <c r="M486" s="178" t="str">
        <f>IF('DATA - Follow-Up'!M486="Yes",1,IF('DATA - Follow-Up'!M486="No",2, ""))</f>
        <v/>
      </c>
      <c r="N486" s="178" t="str">
        <f>IF('DATA - Follow-Up'!N486="Yes",1,IF('DATA - Follow-Up'!N486="No",2,""))</f>
        <v/>
      </c>
      <c r="O486" s="178" t="str">
        <f>IF('DATA - Follow-Up'!O486="Relaxed",1,IF('DATA - Follow-Up'!O486="Rushed",2,IF('DATA - Follow-Up'!O486="Happy",3,IF('DATA - Follow-Up'!O486="Frustrated",4,IF('DATA - Follow-Up'!O486="Other (please specify)",5,IF('DATA - Follow-Up'!O486="Other",5,""))))))</f>
        <v/>
      </c>
      <c r="P486" s="178"/>
      <c r="Q486" s="178" t="str">
        <f>IF('DATA - Follow-Up'!Q486="","",'DATA - Follow-Up'!Q486)</f>
        <v/>
      </c>
      <c r="R486" s="178" t="str">
        <f>IF('DATA - Follow-Up'!R486="Boy",1,IF('DATA - Follow-Up'!R486="Girl",2, ""))</f>
        <v/>
      </c>
      <c r="S486" s="178" t="str">
        <f>IF('DATA - Follow-Up'!Q486="","", 'DATA - Follow-Up'!S486)</f>
        <v/>
      </c>
      <c r="T486" s="178" t="str">
        <f>IF('DATA - Follow-Up'!T486="Less than 0.5km",1,IF('DATA - Follow-Up'!T486="0.51 to 1.59km",2,IF('DATA - Follow-Up'!T486="1.6 to 3km",3,IF('DATA - Follow-Up'!T486="Over 3km",4,""))))</f>
        <v/>
      </c>
      <c r="U486" s="178" t="str">
        <f>IF('DATA - Follow-Up'!U486="STRONGLY AGREE",1,IF('DATA - Follow-Up'!U486="AGREE",2,IF('DATA - Follow-Up'!U486="DISAGREE",3,IF('DATA - Follow-Up'!U486="STRONGLY DISAGREE",4,""))))</f>
        <v/>
      </c>
      <c r="V486" s="178" t="str">
        <f>IF('DATA - Follow-Up'!V486="Yes",1,IF('DATA - Follow-Up'!V486="No",2,""))</f>
        <v/>
      </c>
      <c r="W486" s="178"/>
      <c r="X486" s="178"/>
      <c r="Y486" s="178"/>
      <c r="Z486" s="178"/>
      <c r="AA486" s="178"/>
      <c r="AB486" s="178"/>
      <c r="AC486" s="178"/>
      <c r="AD486" s="178"/>
      <c r="AE486" s="178"/>
      <c r="AF486" s="178"/>
      <c r="AG486" s="178"/>
      <c r="AH486" s="178"/>
      <c r="AI486" s="178"/>
      <c r="AJ486" s="178"/>
      <c r="AK486" s="178"/>
      <c r="AL486" s="178"/>
      <c r="AM486" s="178"/>
      <c r="AN486" s="178"/>
      <c r="AO486" s="178"/>
      <c r="AP486" s="178"/>
      <c r="AQ486" s="178"/>
      <c r="AR486" s="178" t="str">
        <f>IF('DATA - Follow-Up'!AR486="Relaxed",1,IF('DATA - Follow-Up'!AR486="Rushed",2,IF('DATA - Follow-Up'!AR486="Happy",3,IF('DATA - Follow-Up'!AR486="Tired",4,""))))</f>
        <v/>
      </c>
      <c r="AS486" s="178" t="str">
        <f>IF('DATA - Follow-Up'!AS486="Relaxed",1,IF('DATA - Follow-Up'!AS486="Rushed",2,IF('DATA - Follow-Up'!AS486="Happy",3,IF('DATA - Follow-Up'!AS486="Tired",4,""))))</f>
        <v/>
      </c>
      <c r="AT486" s="178" t="str">
        <f>IF('DATA - Follow-Up'!AT486="less driving",1,IF('DATA - Follow-Up'!AT486="less driving (e.g. more carpooling, walking, cycling, taking public transit, etc.)",1,IF('DATA - Follow-Up'!AT486="not changed",2,IF('DATA - Follow-Up'!AT486="no changed",2,IF('DATA - Follow-Up'!AT486="more driving",3, "")))))</f>
        <v/>
      </c>
      <c r="AU486" s="275"/>
      <c r="AV486" s="275"/>
      <c r="AW486" s="275"/>
      <c r="AX486" s="275"/>
      <c r="AY486" s="275"/>
      <c r="AZ486" s="178" t="str">
        <f>IF('DATA - Follow-Up'!AZ486="less driving",1,IF('DATA - Follow-Up'!AZ486="less driving (e.g. more carpooling, walking, cycling, taking public transit, etc.)",1,IF('DATA - Follow-Up'!AZ486="not changed",2,IF('DATA - Follow-Up'!AZ486="more driving",3,""))))</f>
        <v/>
      </c>
      <c r="BA486" s="178"/>
      <c r="BB486" s="178"/>
      <c r="BC486" s="178"/>
      <c r="BD486" s="178"/>
      <c r="BE486" s="178"/>
      <c r="BF486" s="178" t="str">
        <f>IF('DATA - Follow-Up'!BF486="decreased",1,IF('DATA - Follow-Up'!BF486="not changed",2,IF('DATA - Follow-Up'!BF486="increased",3, "")))</f>
        <v/>
      </c>
      <c r="BG486" s="178"/>
      <c r="BH486" s="178"/>
      <c r="BI486" s="178"/>
      <c r="BJ486" s="178"/>
      <c r="BK486" s="178"/>
      <c r="BL486" s="178"/>
      <c r="BM486" s="178"/>
      <c r="BN486" s="178"/>
      <c r="BO486" s="178"/>
      <c r="BP486" s="178"/>
      <c r="BQ486" s="312" t="str">
        <f>IF('DATA - Follow-Up'!BQ486="Yes",1,IF('DATA - Follow-Up'!BQ486="No",2, ""))</f>
        <v/>
      </c>
      <c r="BR486" s="273"/>
      <c r="BS486" s="180"/>
      <c r="BT486" s="180"/>
    </row>
    <row r="487" spans="1:72" s="132" customFormat="1" ht="15" x14ac:dyDescent="0.3">
      <c r="A487" s="148"/>
      <c r="B487" s="149"/>
      <c r="C487" s="236" t="str">
        <f t="shared" si="7"/>
        <v/>
      </c>
      <c r="D487" s="178" t="str">
        <f>IF('DATA - Follow-Up'!D487="","",'DATA - Follow-Up'!D487)</f>
        <v/>
      </c>
      <c r="E487" s="178" t="str">
        <f>IF('DATA - Follow-Up'!E487="","",'DATA - Follow-Up'!E487)</f>
        <v/>
      </c>
      <c r="F487" s="178" t="str">
        <f>IF('DATA - Follow-Up'!F487="","",'DATA - Follow-Up'!F487)</f>
        <v/>
      </c>
      <c r="G487" s="178" t="str">
        <f>IF('DATA - Follow-Up'!G487="Yes",1,IF('DATA - Follow-Up'!G487="No",2,IF('DATA - Follow-Up'!G487="Not Sure",3, "")))</f>
        <v/>
      </c>
      <c r="H487" s="178" t="str">
        <f>IF('DATA - Follow-Up'!H487="","",INDEX(Codes,MATCH('DATA - Follow-Up'!H487,Modes,0)))</f>
        <v/>
      </c>
      <c r="I487" s="275"/>
      <c r="J487" s="178" t="str">
        <f>IF('DATA - Follow-Up'!J487="","",INDEX(Codes,MATCH('DATA - Follow-Up'!J487,Modes,0)))</f>
        <v/>
      </c>
      <c r="K487" s="178"/>
      <c r="L487" s="178" t="str">
        <f>IF('DATA - Follow-Up'!L487=0,"",IF('DATA - Follow-Up'!L487="","",'DATA - Follow-Up'!L487))</f>
        <v/>
      </c>
      <c r="M487" s="178" t="str">
        <f>IF('DATA - Follow-Up'!M487="Yes",1,IF('DATA - Follow-Up'!M487="No",2, ""))</f>
        <v/>
      </c>
      <c r="N487" s="178" t="str">
        <f>IF('DATA - Follow-Up'!N487="Yes",1,IF('DATA - Follow-Up'!N487="No",2,""))</f>
        <v/>
      </c>
      <c r="O487" s="178" t="str">
        <f>IF('DATA - Follow-Up'!O487="Relaxed",1,IF('DATA - Follow-Up'!O487="Rushed",2,IF('DATA - Follow-Up'!O487="Happy",3,IF('DATA - Follow-Up'!O487="Frustrated",4,IF('DATA - Follow-Up'!O487="Other (please specify)",5,IF('DATA - Follow-Up'!O487="Other",5,""))))))</f>
        <v/>
      </c>
      <c r="P487" s="178"/>
      <c r="Q487" s="178" t="str">
        <f>IF('DATA - Follow-Up'!Q487="","",'DATA - Follow-Up'!Q487)</f>
        <v/>
      </c>
      <c r="R487" s="178" t="str">
        <f>IF('DATA - Follow-Up'!R487="Boy",1,IF('DATA - Follow-Up'!R487="Girl",2, ""))</f>
        <v/>
      </c>
      <c r="S487" s="178" t="str">
        <f>IF('DATA - Follow-Up'!Q487="","", 'DATA - Follow-Up'!S487)</f>
        <v/>
      </c>
      <c r="T487" s="178" t="str">
        <f>IF('DATA - Follow-Up'!T487="Less than 0.5km",1,IF('DATA - Follow-Up'!T487="0.51 to 1.59km",2,IF('DATA - Follow-Up'!T487="1.6 to 3km",3,IF('DATA - Follow-Up'!T487="Over 3km",4,""))))</f>
        <v/>
      </c>
      <c r="U487" s="178" t="str">
        <f>IF('DATA - Follow-Up'!U487="STRONGLY AGREE",1,IF('DATA - Follow-Up'!U487="AGREE",2,IF('DATA - Follow-Up'!U487="DISAGREE",3,IF('DATA - Follow-Up'!U487="STRONGLY DISAGREE",4,""))))</f>
        <v/>
      </c>
      <c r="V487" s="178" t="str">
        <f>IF('DATA - Follow-Up'!V487="Yes",1,IF('DATA - Follow-Up'!V487="No",2,""))</f>
        <v/>
      </c>
      <c r="W487" s="178"/>
      <c r="X487" s="178"/>
      <c r="Y487" s="178"/>
      <c r="Z487" s="178"/>
      <c r="AA487" s="178"/>
      <c r="AB487" s="178"/>
      <c r="AC487" s="178"/>
      <c r="AD487" s="178"/>
      <c r="AE487" s="178"/>
      <c r="AF487" s="178"/>
      <c r="AG487" s="178"/>
      <c r="AH487" s="178"/>
      <c r="AI487" s="178"/>
      <c r="AJ487" s="178"/>
      <c r="AK487" s="178"/>
      <c r="AL487" s="178"/>
      <c r="AM487" s="178"/>
      <c r="AN487" s="178"/>
      <c r="AO487" s="178"/>
      <c r="AP487" s="178"/>
      <c r="AQ487" s="178"/>
      <c r="AR487" s="178" t="str">
        <f>IF('DATA - Follow-Up'!AR487="Relaxed",1,IF('DATA - Follow-Up'!AR487="Rushed",2,IF('DATA - Follow-Up'!AR487="Happy",3,IF('DATA - Follow-Up'!AR487="Tired",4,""))))</f>
        <v/>
      </c>
      <c r="AS487" s="178" t="str">
        <f>IF('DATA - Follow-Up'!AS487="Relaxed",1,IF('DATA - Follow-Up'!AS487="Rushed",2,IF('DATA - Follow-Up'!AS487="Happy",3,IF('DATA - Follow-Up'!AS487="Tired",4,""))))</f>
        <v/>
      </c>
      <c r="AT487" s="178" t="str">
        <f>IF('DATA - Follow-Up'!AT487="less driving",1,IF('DATA - Follow-Up'!AT487="less driving (e.g. more carpooling, walking, cycling, taking public transit, etc.)",1,IF('DATA - Follow-Up'!AT487="not changed",2,IF('DATA - Follow-Up'!AT487="no changed",2,IF('DATA - Follow-Up'!AT487="more driving",3, "")))))</f>
        <v/>
      </c>
      <c r="AU487" s="275"/>
      <c r="AV487" s="275"/>
      <c r="AW487" s="275"/>
      <c r="AX487" s="275"/>
      <c r="AY487" s="275"/>
      <c r="AZ487" s="178" t="str">
        <f>IF('DATA - Follow-Up'!AZ487="less driving",1,IF('DATA - Follow-Up'!AZ487="less driving (e.g. more carpooling, walking, cycling, taking public transit, etc.)",1,IF('DATA - Follow-Up'!AZ487="not changed",2,IF('DATA - Follow-Up'!AZ487="more driving",3,""))))</f>
        <v/>
      </c>
      <c r="BA487" s="178"/>
      <c r="BB487" s="178"/>
      <c r="BC487" s="178"/>
      <c r="BD487" s="178"/>
      <c r="BE487" s="178"/>
      <c r="BF487" s="178" t="str">
        <f>IF('DATA - Follow-Up'!BF487="decreased",1,IF('DATA - Follow-Up'!BF487="not changed",2,IF('DATA - Follow-Up'!BF487="increased",3, "")))</f>
        <v/>
      </c>
      <c r="BG487" s="178"/>
      <c r="BH487" s="178"/>
      <c r="BI487" s="178"/>
      <c r="BJ487" s="178"/>
      <c r="BK487" s="178"/>
      <c r="BL487" s="178"/>
      <c r="BM487" s="178"/>
      <c r="BN487" s="178"/>
      <c r="BO487" s="178"/>
      <c r="BP487" s="178"/>
      <c r="BQ487" s="312" t="str">
        <f>IF('DATA - Follow-Up'!BQ487="Yes",1,IF('DATA - Follow-Up'!BQ487="No",2, ""))</f>
        <v/>
      </c>
      <c r="BR487" s="273"/>
      <c r="BS487" s="180"/>
      <c r="BT487" s="180"/>
    </row>
    <row r="488" spans="1:72" s="132" customFormat="1" ht="15" x14ac:dyDescent="0.3">
      <c r="A488" s="148"/>
      <c r="B488" s="149"/>
      <c r="C488" s="236" t="str">
        <f t="shared" si="7"/>
        <v/>
      </c>
      <c r="D488" s="178" t="str">
        <f>IF('DATA - Follow-Up'!D488="","",'DATA - Follow-Up'!D488)</f>
        <v/>
      </c>
      <c r="E488" s="178" t="str">
        <f>IF('DATA - Follow-Up'!E488="","",'DATA - Follow-Up'!E488)</f>
        <v/>
      </c>
      <c r="F488" s="178" t="str">
        <f>IF('DATA - Follow-Up'!F488="","",'DATA - Follow-Up'!F488)</f>
        <v/>
      </c>
      <c r="G488" s="178" t="str">
        <f>IF('DATA - Follow-Up'!G488="Yes",1,IF('DATA - Follow-Up'!G488="No",2,IF('DATA - Follow-Up'!G488="Not Sure",3, "")))</f>
        <v/>
      </c>
      <c r="H488" s="178" t="str">
        <f>IF('DATA - Follow-Up'!H488="","",INDEX(Codes,MATCH('DATA - Follow-Up'!H488,Modes,0)))</f>
        <v/>
      </c>
      <c r="I488" s="275"/>
      <c r="J488" s="178" t="str">
        <f>IF('DATA - Follow-Up'!J488="","",INDEX(Codes,MATCH('DATA - Follow-Up'!J488,Modes,0)))</f>
        <v/>
      </c>
      <c r="K488" s="178"/>
      <c r="L488" s="178" t="str">
        <f>IF('DATA - Follow-Up'!L488=0,"",IF('DATA - Follow-Up'!L488="","",'DATA - Follow-Up'!L488))</f>
        <v/>
      </c>
      <c r="M488" s="178" t="str">
        <f>IF('DATA - Follow-Up'!M488="Yes",1,IF('DATA - Follow-Up'!M488="No",2, ""))</f>
        <v/>
      </c>
      <c r="N488" s="178" t="str">
        <f>IF('DATA - Follow-Up'!N488="Yes",1,IF('DATA - Follow-Up'!N488="No",2,""))</f>
        <v/>
      </c>
      <c r="O488" s="178" t="str">
        <f>IF('DATA - Follow-Up'!O488="Relaxed",1,IF('DATA - Follow-Up'!O488="Rushed",2,IF('DATA - Follow-Up'!O488="Happy",3,IF('DATA - Follow-Up'!O488="Frustrated",4,IF('DATA - Follow-Up'!O488="Other (please specify)",5,IF('DATA - Follow-Up'!O488="Other",5,""))))))</f>
        <v/>
      </c>
      <c r="P488" s="178"/>
      <c r="Q488" s="178" t="str">
        <f>IF('DATA - Follow-Up'!Q488="","",'DATA - Follow-Up'!Q488)</f>
        <v/>
      </c>
      <c r="R488" s="178" t="str">
        <f>IF('DATA - Follow-Up'!R488="Boy",1,IF('DATA - Follow-Up'!R488="Girl",2, ""))</f>
        <v/>
      </c>
      <c r="S488" s="178" t="str">
        <f>IF('DATA - Follow-Up'!Q488="","", 'DATA - Follow-Up'!S488)</f>
        <v/>
      </c>
      <c r="T488" s="178" t="str">
        <f>IF('DATA - Follow-Up'!T488="Less than 0.5km",1,IF('DATA - Follow-Up'!T488="0.51 to 1.59km",2,IF('DATA - Follow-Up'!T488="1.6 to 3km",3,IF('DATA - Follow-Up'!T488="Over 3km",4,""))))</f>
        <v/>
      </c>
      <c r="U488" s="178" t="str">
        <f>IF('DATA - Follow-Up'!U488="STRONGLY AGREE",1,IF('DATA - Follow-Up'!U488="AGREE",2,IF('DATA - Follow-Up'!U488="DISAGREE",3,IF('DATA - Follow-Up'!U488="STRONGLY DISAGREE",4,""))))</f>
        <v/>
      </c>
      <c r="V488" s="178" t="str">
        <f>IF('DATA - Follow-Up'!V488="Yes",1,IF('DATA - Follow-Up'!V488="No",2,""))</f>
        <v/>
      </c>
      <c r="W488" s="178"/>
      <c r="X488" s="178"/>
      <c r="Y488" s="178"/>
      <c r="Z488" s="178"/>
      <c r="AA488" s="178"/>
      <c r="AB488" s="178"/>
      <c r="AC488" s="178"/>
      <c r="AD488" s="178"/>
      <c r="AE488" s="178"/>
      <c r="AF488" s="178"/>
      <c r="AG488" s="178"/>
      <c r="AH488" s="178"/>
      <c r="AI488" s="178"/>
      <c r="AJ488" s="178"/>
      <c r="AK488" s="178"/>
      <c r="AL488" s="178"/>
      <c r="AM488" s="178"/>
      <c r="AN488" s="178"/>
      <c r="AO488" s="178"/>
      <c r="AP488" s="178"/>
      <c r="AQ488" s="178"/>
      <c r="AR488" s="178" t="str">
        <f>IF('DATA - Follow-Up'!AR488="Relaxed",1,IF('DATA - Follow-Up'!AR488="Rushed",2,IF('DATA - Follow-Up'!AR488="Happy",3,IF('DATA - Follow-Up'!AR488="Tired",4,""))))</f>
        <v/>
      </c>
      <c r="AS488" s="178" t="str">
        <f>IF('DATA - Follow-Up'!AS488="Relaxed",1,IF('DATA - Follow-Up'!AS488="Rushed",2,IF('DATA - Follow-Up'!AS488="Happy",3,IF('DATA - Follow-Up'!AS488="Tired",4,""))))</f>
        <v/>
      </c>
      <c r="AT488" s="178" t="str">
        <f>IF('DATA - Follow-Up'!AT488="less driving",1,IF('DATA - Follow-Up'!AT488="less driving (e.g. more carpooling, walking, cycling, taking public transit, etc.)",1,IF('DATA - Follow-Up'!AT488="not changed",2,IF('DATA - Follow-Up'!AT488="no changed",2,IF('DATA - Follow-Up'!AT488="more driving",3, "")))))</f>
        <v/>
      </c>
      <c r="AU488" s="275"/>
      <c r="AV488" s="275"/>
      <c r="AW488" s="275"/>
      <c r="AX488" s="275"/>
      <c r="AY488" s="275"/>
      <c r="AZ488" s="178" t="str">
        <f>IF('DATA - Follow-Up'!AZ488="less driving",1,IF('DATA - Follow-Up'!AZ488="less driving (e.g. more carpooling, walking, cycling, taking public transit, etc.)",1,IF('DATA - Follow-Up'!AZ488="not changed",2,IF('DATA - Follow-Up'!AZ488="more driving",3,""))))</f>
        <v/>
      </c>
      <c r="BA488" s="178"/>
      <c r="BB488" s="178"/>
      <c r="BC488" s="178"/>
      <c r="BD488" s="178"/>
      <c r="BE488" s="178"/>
      <c r="BF488" s="178" t="str">
        <f>IF('DATA - Follow-Up'!BF488="decreased",1,IF('DATA - Follow-Up'!BF488="not changed",2,IF('DATA - Follow-Up'!BF488="increased",3, "")))</f>
        <v/>
      </c>
      <c r="BG488" s="178"/>
      <c r="BH488" s="178"/>
      <c r="BI488" s="178"/>
      <c r="BJ488" s="178"/>
      <c r="BK488" s="178"/>
      <c r="BL488" s="178"/>
      <c r="BM488" s="178"/>
      <c r="BN488" s="178"/>
      <c r="BO488" s="178"/>
      <c r="BP488" s="178"/>
      <c r="BQ488" s="312" t="str">
        <f>IF('DATA - Follow-Up'!BQ488="Yes",1,IF('DATA - Follow-Up'!BQ488="No",2, ""))</f>
        <v/>
      </c>
      <c r="BR488" s="273"/>
      <c r="BS488" s="180"/>
      <c r="BT488" s="180"/>
    </row>
    <row r="489" spans="1:72" s="132" customFormat="1" ht="15" x14ac:dyDescent="0.3">
      <c r="A489" s="148"/>
      <c r="B489" s="149"/>
      <c r="C489" s="236" t="str">
        <f t="shared" si="7"/>
        <v/>
      </c>
      <c r="D489" s="178" t="str">
        <f>IF('DATA - Follow-Up'!D489="","",'DATA - Follow-Up'!D489)</f>
        <v/>
      </c>
      <c r="E489" s="178" t="str">
        <f>IF('DATA - Follow-Up'!E489="","",'DATA - Follow-Up'!E489)</f>
        <v/>
      </c>
      <c r="F489" s="178" t="str">
        <f>IF('DATA - Follow-Up'!F489="","",'DATA - Follow-Up'!F489)</f>
        <v/>
      </c>
      <c r="G489" s="178" t="str">
        <f>IF('DATA - Follow-Up'!G489="Yes",1,IF('DATA - Follow-Up'!G489="No",2,IF('DATA - Follow-Up'!G489="Not Sure",3, "")))</f>
        <v/>
      </c>
      <c r="H489" s="178" t="str">
        <f>IF('DATA - Follow-Up'!H489="","",INDEX(Codes,MATCH('DATA - Follow-Up'!H489,Modes,0)))</f>
        <v/>
      </c>
      <c r="I489" s="275"/>
      <c r="J489" s="178" t="str">
        <f>IF('DATA - Follow-Up'!J489="","",INDEX(Codes,MATCH('DATA - Follow-Up'!J489,Modes,0)))</f>
        <v/>
      </c>
      <c r="K489" s="178"/>
      <c r="L489" s="178" t="str">
        <f>IF('DATA - Follow-Up'!L489=0,"",IF('DATA - Follow-Up'!L489="","",'DATA - Follow-Up'!L489))</f>
        <v/>
      </c>
      <c r="M489" s="178" t="str">
        <f>IF('DATA - Follow-Up'!M489="Yes",1,IF('DATA - Follow-Up'!M489="No",2, ""))</f>
        <v/>
      </c>
      <c r="N489" s="178" t="str">
        <f>IF('DATA - Follow-Up'!N489="Yes",1,IF('DATA - Follow-Up'!N489="No",2,""))</f>
        <v/>
      </c>
      <c r="O489" s="178" t="str">
        <f>IF('DATA - Follow-Up'!O489="Relaxed",1,IF('DATA - Follow-Up'!O489="Rushed",2,IF('DATA - Follow-Up'!O489="Happy",3,IF('DATA - Follow-Up'!O489="Frustrated",4,IF('DATA - Follow-Up'!O489="Other (please specify)",5,IF('DATA - Follow-Up'!O489="Other",5,""))))))</f>
        <v/>
      </c>
      <c r="P489" s="178"/>
      <c r="Q489" s="178" t="str">
        <f>IF('DATA - Follow-Up'!Q489="","",'DATA - Follow-Up'!Q489)</f>
        <v/>
      </c>
      <c r="R489" s="178" t="str">
        <f>IF('DATA - Follow-Up'!R489="Boy",1,IF('DATA - Follow-Up'!R489="Girl",2, ""))</f>
        <v/>
      </c>
      <c r="S489" s="178" t="str">
        <f>IF('DATA - Follow-Up'!Q489="","", 'DATA - Follow-Up'!S489)</f>
        <v/>
      </c>
      <c r="T489" s="178" t="str">
        <f>IF('DATA - Follow-Up'!T489="Less than 0.5km",1,IF('DATA - Follow-Up'!T489="0.51 to 1.59km",2,IF('DATA - Follow-Up'!T489="1.6 to 3km",3,IF('DATA - Follow-Up'!T489="Over 3km",4,""))))</f>
        <v/>
      </c>
      <c r="U489" s="178" t="str">
        <f>IF('DATA - Follow-Up'!U489="STRONGLY AGREE",1,IF('DATA - Follow-Up'!U489="AGREE",2,IF('DATA - Follow-Up'!U489="DISAGREE",3,IF('DATA - Follow-Up'!U489="STRONGLY DISAGREE",4,""))))</f>
        <v/>
      </c>
      <c r="V489" s="178" t="str">
        <f>IF('DATA - Follow-Up'!V489="Yes",1,IF('DATA - Follow-Up'!V489="No",2,""))</f>
        <v/>
      </c>
      <c r="W489" s="178"/>
      <c r="X489" s="178"/>
      <c r="Y489" s="178"/>
      <c r="Z489" s="178"/>
      <c r="AA489" s="178"/>
      <c r="AB489" s="178"/>
      <c r="AC489" s="178"/>
      <c r="AD489" s="178"/>
      <c r="AE489" s="178"/>
      <c r="AF489" s="178"/>
      <c r="AG489" s="178"/>
      <c r="AH489" s="178"/>
      <c r="AI489" s="178"/>
      <c r="AJ489" s="178"/>
      <c r="AK489" s="178"/>
      <c r="AL489" s="178"/>
      <c r="AM489" s="178"/>
      <c r="AN489" s="178"/>
      <c r="AO489" s="178"/>
      <c r="AP489" s="178"/>
      <c r="AQ489" s="178"/>
      <c r="AR489" s="178" t="str">
        <f>IF('DATA - Follow-Up'!AR489="Relaxed",1,IF('DATA - Follow-Up'!AR489="Rushed",2,IF('DATA - Follow-Up'!AR489="Happy",3,IF('DATA - Follow-Up'!AR489="Tired",4,""))))</f>
        <v/>
      </c>
      <c r="AS489" s="178" t="str">
        <f>IF('DATA - Follow-Up'!AS489="Relaxed",1,IF('DATA - Follow-Up'!AS489="Rushed",2,IF('DATA - Follow-Up'!AS489="Happy",3,IF('DATA - Follow-Up'!AS489="Tired",4,""))))</f>
        <v/>
      </c>
      <c r="AT489" s="178" t="str">
        <f>IF('DATA - Follow-Up'!AT489="less driving",1,IF('DATA - Follow-Up'!AT489="less driving (e.g. more carpooling, walking, cycling, taking public transit, etc.)",1,IF('DATA - Follow-Up'!AT489="not changed",2,IF('DATA - Follow-Up'!AT489="no changed",2,IF('DATA - Follow-Up'!AT489="more driving",3, "")))))</f>
        <v/>
      </c>
      <c r="AU489" s="275"/>
      <c r="AV489" s="275"/>
      <c r="AW489" s="275"/>
      <c r="AX489" s="275"/>
      <c r="AY489" s="275"/>
      <c r="AZ489" s="178" t="str">
        <f>IF('DATA - Follow-Up'!AZ489="less driving",1,IF('DATA - Follow-Up'!AZ489="less driving (e.g. more carpooling, walking, cycling, taking public transit, etc.)",1,IF('DATA - Follow-Up'!AZ489="not changed",2,IF('DATA - Follow-Up'!AZ489="more driving",3,""))))</f>
        <v/>
      </c>
      <c r="BA489" s="178"/>
      <c r="BB489" s="178"/>
      <c r="BC489" s="178"/>
      <c r="BD489" s="178"/>
      <c r="BE489" s="178"/>
      <c r="BF489" s="178" t="str">
        <f>IF('DATA - Follow-Up'!BF489="decreased",1,IF('DATA - Follow-Up'!BF489="not changed",2,IF('DATA - Follow-Up'!BF489="increased",3, "")))</f>
        <v/>
      </c>
      <c r="BG489" s="178"/>
      <c r="BH489" s="178"/>
      <c r="BI489" s="178"/>
      <c r="BJ489" s="178"/>
      <c r="BK489" s="178"/>
      <c r="BL489" s="178"/>
      <c r="BM489" s="178"/>
      <c r="BN489" s="178"/>
      <c r="BO489" s="178"/>
      <c r="BP489" s="178"/>
      <c r="BQ489" s="312" t="str">
        <f>IF('DATA - Follow-Up'!BQ489="Yes",1,IF('DATA - Follow-Up'!BQ489="No",2, ""))</f>
        <v/>
      </c>
      <c r="BR489" s="273"/>
      <c r="BS489" s="180"/>
      <c r="BT489" s="180"/>
    </row>
    <row r="490" spans="1:72" s="132" customFormat="1" ht="15" x14ac:dyDescent="0.3">
      <c r="A490" s="148"/>
      <c r="B490" s="149"/>
      <c r="C490" s="236" t="str">
        <f t="shared" si="7"/>
        <v/>
      </c>
      <c r="D490" s="178" t="str">
        <f>IF('DATA - Follow-Up'!D490="","",'DATA - Follow-Up'!D490)</f>
        <v/>
      </c>
      <c r="E490" s="178" t="str">
        <f>IF('DATA - Follow-Up'!E490="","",'DATA - Follow-Up'!E490)</f>
        <v/>
      </c>
      <c r="F490" s="178" t="str">
        <f>IF('DATA - Follow-Up'!F490="","",'DATA - Follow-Up'!F490)</f>
        <v/>
      </c>
      <c r="G490" s="178" t="str">
        <f>IF('DATA - Follow-Up'!G490="Yes",1,IF('DATA - Follow-Up'!G490="No",2,IF('DATA - Follow-Up'!G490="Not Sure",3, "")))</f>
        <v/>
      </c>
      <c r="H490" s="178" t="str">
        <f>IF('DATA - Follow-Up'!H490="","",INDEX(Codes,MATCH('DATA - Follow-Up'!H490,Modes,0)))</f>
        <v/>
      </c>
      <c r="I490" s="275"/>
      <c r="J490" s="178" t="str">
        <f>IF('DATA - Follow-Up'!J490="","",INDEX(Codes,MATCH('DATA - Follow-Up'!J490,Modes,0)))</f>
        <v/>
      </c>
      <c r="K490" s="178"/>
      <c r="L490" s="178" t="str">
        <f>IF('DATA - Follow-Up'!L490=0,"",IF('DATA - Follow-Up'!L490="","",'DATA - Follow-Up'!L490))</f>
        <v/>
      </c>
      <c r="M490" s="178" t="str">
        <f>IF('DATA - Follow-Up'!M490="Yes",1,IF('DATA - Follow-Up'!M490="No",2, ""))</f>
        <v/>
      </c>
      <c r="N490" s="178" t="str">
        <f>IF('DATA - Follow-Up'!N490="Yes",1,IF('DATA - Follow-Up'!N490="No",2,""))</f>
        <v/>
      </c>
      <c r="O490" s="178" t="str">
        <f>IF('DATA - Follow-Up'!O490="Relaxed",1,IF('DATA - Follow-Up'!O490="Rushed",2,IF('DATA - Follow-Up'!O490="Happy",3,IF('DATA - Follow-Up'!O490="Frustrated",4,IF('DATA - Follow-Up'!O490="Other (please specify)",5,IF('DATA - Follow-Up'!O490="Other",5,""))))))</f>
        <v/>
      </c>
      <c r="P490" s="178"/>
      <c r="Q490" s="178" t="str">
        <f>IF('DATA - Follow-Up'!Q490="","",'DATA - Follow-Up'!Q490)</f>
        <v/>
      </c>
      <c r="R490" s="178" t="str">
        <f>IF('DATA - Follow-Up'!R490="Boy",1,IF('DATA - Follow-Up'!R490="Girl",2, ""))</f>
        <v/>
      </c>
      <c r="S490" s="178" t="str">
        <f>IF('DATA - Follow-Up'!Q490="","", 'DATA - Follow-Up'!S490)</f>
        <v/>
      </c>
      <c r="T490" s="178" t="str">
        <f>IF('DATA - Follow-Up'!T490="Less than 0.5km",1,IF('DATA - Follow-Up'!T490="0.51 to 1.59km",2,IF('DATA - Follow-Up'!T490="1.6 to 3km",3,IF('DATA - Follow-Up'!T490="Over 3km",4,""))))</f>
        <v/>
      </c>
      <c r="U490" s="178" t="str">
        <f>IF('DATA - Follow-Up'!U490="STRONGLY AGREE",1,IF('DATA - Follow-Up'!U490="AGREE",2,IF('DATA - Follow-Up'!U490="DISAGREE",3,IF('DATA - Follow-Up'!U490="STRONGLY DISAGREE",4,""))))</f>
        <v/>
      </c>
      <c r="V490" s="178" t="str">
        <f>IF('DATA - Follow-Up'!V490="Yes",1,IF('DATA - Follow-Up'!V490="No",2,""))</f>
        <v/>
      </c>
      <c r="W490" s="178"/>
      <c r="X490" s="178"/>
      <c r="Y490" s="178"/>
      <c r="Z490" s="178"/>
      <c r="AA490" s="178"/>
      <c r="AB490" s="178"/>
      <c r="AC490" s="178"/>
      <c r="AD490" s="178"/>
      <c r="AE490" s="178"/>
      <c r="AF490" s="178"/>
      <c r="AG490" s="178"/>
      <c r="AH490" s="178"/>
      <c r="AI490" s="178"/>
      <c r="AJ490" s="178"/>
      <c r="AK490" s="178"/>
      <c r="AL490" s="178"/>
      <c r="AM490" s="178"/>
      <c r="AN490" s="178"/>
      <c r="AO490" s="178"/>
      <c r="AP490" s="178"/>
      <c r="AQ490" s="178"/>
      <c r="AR490" s="178" t="str">
        <f>IF('DATA - Follow-Up'!AR490="Relaxed",1,IF('DATA - Follow-Up'!AR490="Rushed",2,IF('DATA - Follow-Up'!AR490="Happy",3,IF('DATA - Follow-Up'!AR490="Tired",4,""))))</f>
        <v/>
      </c>
      <c r="AS490" s="178" t="str">
        <f>IF('DATA - Follow-Up'!AS490="Relaxed",1,IF('DATA - Follow-Up'!AS490="Rushed",2,IF('DATA - Follow-Up'!AS490="Happy",3,IF('DATA - Follow-Up'!AS490="Tired",4,""))))</f>
        <v/>
      </c>
      <c r="AT490" s="178" t="str">
        <f>IF('DATA - Follow-Up'!AT490="less driving",1,IF('DATA - Follow-Up'!AT490="less driving (e.g. more carpooling, walking, cycling, taking public transit, etc.)",1,IF('DATA - Follow-Up'!AT490="not changed",2,IF('DATA - Follow-Up'!AT490="no changed",2,IF('DATA - Follow-Up'!AT490="more driving",3, "")))))</f>
        <v/>
      </c>
      <c r="AU490" s="275"/>
      <c r="AV490" s="275"/>
      <c r="AW490" s="275"/>
      <c r="AX490" s="275"/>
      <c r="AY490" s="275"/>
      <c r="AZ490" s="178" t="str">
        <f>IF('DATA - Follow-Up'!AZ490="less driving",1,IF('DATA - Follow-Up'!AZ490="less driving (e.g. more carpooling, walking, cycling, taking public transit, etc.)",1,IF('DATA - Follow-Up'!AZ490="not changed",2,IF('DATA - Follow-Up'!AZ490="more driving",3,""))))</f>
        <v/>
      </c>
      <c r="BA490" s="178"/>
      <c r="BB490" s="178"/>
      <c r="BC490" s="178"/>
      <c r="BD490" s="178"/>
      <c r="BE490" s="178"/>
      <c r="BF490" s="178" t="str">
        <f>IF('DATA - Follow-Up'!BF490="decreased",1,IF('DATA - Follow-Up'!BF490="not changed",2,IF('DATA - Follow-Up'!BF490="increased",3, "")))</f>
        <v/>
      </c>
      <c r="BG490" s="178"/>
      <c r="BH490" s="178"/>
      <c r="BI490" s="178"/>
      <c r="BJ490" s="178"/>
      <c r="BK490" s="178"/>
      <c r="BL490" s="178"/>
      <c r="BM490" s="178"/>
      <c r="BN490" s="178"/>
      <c r="BO490" s="178"/>
      <c r="BP490" s="178"/>
      <c r="BQ490" s="312" t="str">
        <f>IF('DATA - Follow-Up'!BQ490="Yes",1,IF('DATA - Follow-Up'!BQ490="No",2, ""))</f>
        <v/>
      </c>
      <c r="BR490" s="273"/>
      <c r="BS490" s="180"/>
      <c r="BT490" s="180"/>
    </row>
    <row r="491" spans="1:72" s="132" customFormat="1" ht="15" x14ac:dyDescent="0.3">
      <c r="A491" s="148"/>
      <c r="B491" s="149"/>
      <c r="C491" s="236" t="str">
        <f t="shared" si="7"/>
        <v/>
      </c>
      <c r="D491" s="178" t="str">
        <f>IF('DATA - Follow-Up'!D491="","",'DATA - Follow-Up'!D491)</f>
        <v/>
      </c>
      <c r="E491" s="178" t="str">
        <f>IF('DATA - Follow-Up'!E491="","",'DATA - Follow-Up'!E491)</f>
        <v/>
      </c>
      <c r="F491" s="178" t="str">
        <f>IF('DATA - Follow-Up'!F491="","",'DATA - Follow-Up'!F491)</f>
        <v/>
      </c>
      <c r="G491" s="178" t="str">
        <f>IF('DATA - Follow-Up'!G491="Yes",1,IF('DATA - Follow-Up'!G491="No",2,IF('DATA - Follow-Up'!G491="Not Sure",3, "")))</f>
        <v/>
      </c>
      <c r="H491" s="178" t="str">
        <f>IF('DATA - Follow-Up'!H491="","",INDEX(Codes,MATCH('DATA - Follow-Up'!H491,Modes,0)))</f>
        <v/>
      </c>
      <c r="I491" s="275"/>
      <c r="J491" s="178" t="str">
        <f>IF('DATA - Follow-Up'!J491="","",INDEX(Codes,MATCH('DATA - Follow-Up'!J491,Modes,0)))</f>
        <v/>
      </c>
      <c r="K491" s="178"/>
      <c r="L491" s="178" t="str">
        <f>IF('DATA - Follow-Up'!L491=0,"",IF('DATA - Follow-Up'!L491="","",'DATA - Follow-Up'!L491))</f>
        <v/>
      </c>
      <c r="M491" s="178" t="str">
        <f>IF('DATA - Follow-Up'!M491="Yes",1,IF('DATA - Follow-Up'!M491="No",2, ""))</f>
        <v/>
      </c>
      <c r="N491" s="178" t="str">
        <f>IF('DATA - Follow-Up'!N491="Yes",1,IF('DATA - Follow-Up'!N491="No",2,""))</f>
        <v/>
      </c>
      <c r="O491" s="178" t="str">
        <f>IF('DATA - Follow-Up'!O491="Relaxed",1,IF('DATA - Follow-Up'!O491="Rushed",2,IF('DATA - Follow-Up'!O491="Happy",3,IF('DATA - Follow-Up'!O491="Frustrated",4,IF('DATA - Follow-Up'!O491="Other (please specify)",5,IF('DATA - Follow-Up'!O491="Other",5,""))))))</f>
        <v/>
      </c>
      <c r="P491" s="178"/>
      <c r="Q491" s="178" t="str">
        <f>IF('DATA - Follow-Up'!Q491="","",'DATA - Follow-Up'!Q491)</f>
        <v/>
      </c>
      <c r="R491" s="178" t="str">
        <f>IF('DATA - Follow-Up'!R491="Boy",1,IF('DATA - Follow-Up'!R491="Girl",2, ""))</f>
        <v/>
      </c>
      <c r="S491" s="178" t="str">
        <f>IF('DATA - Follow-Up'!Q491="","", 'DATA - Follow-Up'!S491)</f>
        <v/>
      </c>
      <c r="T491" s="178" t="str">
        <f>IF('DATA - Follow-Up'!T491="Less than 0.5km",1,IF('DATA - Follow-Up'!T491="0.51 to 1.59km",2,IF('DATA - Follow-Up'!T491="1.6 to 3km",3,IF('DATA - Follow-Up'!T491="Over 3km",4,""))))</f>
        <v/>
      </c>
      <c r="U491" s="178" t="str">
        <f>IF('DATA - Follow-Up'!U491="STRONGLY AGREE",1,IF('DATA - Follow-Up'!U491="AGREE",2,IF('DATA - Follow-Up'!U491="DISAGREE",3,IF('DATA - Follow-Up'!U491="STRONGLY DISAGREE",4,""))))</f>
        <v/>
      </c>
      <c r="V491" s="178" t="str">
        <f>IF('DATA - Follow-Up'!V491="Yes",1,IF('DATA - Follow-Up'!V491="No",2,""))</f>
        <v/>
      </c>
      <c r="W491" s="178"/>
      <c r="X491" s="178"/>
      <c r="Y491" s="178"/>
      <c r="Z491" s="178"/>
      <c r="AA491" s="178"/>
      <c r="AB491" s="178"/>
      <c r="AC491" s="178"/>
      <c r="AD491" s="178"/>
      <c r="AE491" s="178"/>
      <c r="AF491" s="178"/>
      <c r="AG491" s="178"/>
      <c r="AH491" s="178"/>
      <c r="AI491" s="178"/>
      <c r="AJ491" s="178"/>
      <c r="AK491" s="178"/>
      <c r="AL491" s="178"/>
      <c r="AM491" s="178"/>
      <c r="AN491" s="178"/>
      <c r="AO491" s="178"/>
      <c r="AP491" s="178"/>
      <c r="AQ491" s="178"/>
      <c r="AR491" s="178" t="str">
        <f>IF('DATA - Follow-Up'!AR491="Relaxed",1,IF('DATA - Follow-Up'!AR491="Rushed",2,IF('DATA - Follow-Up'!AR491="Happy",3,IF('DATA - Follow-Up'!AR491="Tired",4,""))))</f>
        <v/>
      </c>
      <c r="AS491" s="178" t="str">
        <f>IF('DATA - Follow-Up'!AS491="Relaxed",1,IF('DATA - Follow-Up'!AS491="Rushed",2,IF('DATA - Follow-Up'!AS491="Happy",3,IF('DATA - Follow-Up'!AS491="Tired",4,""))))</f>
        <v/>
      </c>
      <c r="AT491" s="178" t="str">
        <f>IF('DATA - Follow-Up'!AT491="less driving",1,IF('DATA - Follow-Up'!AT491="less driving (e.g. more carpooling, walking, cycling, taking public transit, etc.)",1,IF('DATA - Follow-Up'!AT491="not changed",2,IF('DATA - Follow-Up'!AT491="no changed",2,IF('DATA - Follow-Up'!AT491="more driving",3, "")))))</f>
        <v/>
      </c>
      <c r="AU491" s="275"/>
      <c r="AV491" s="275"/>
      <c r="AW491" s="275"/>
      <c r="AX491" s="275"/>
      <c r="AY491" s="275"/>
      <c r="AZ491" s="178" t="str">
        <f>IF('DATA - Follow-Up'!AZ491="less driving",1,IF('DATA - Follow-Up'!AZ491="less driving (e.g. more carpooling, walking, cycling, taking public transit, etc.)",1,IF('DATA - Follow-Up'!AZ491="not changed",2,IF('DATA - Follow-Up'!AZ491="more driving",3,""))))</f>
        <v/>
      </c>
      <c r="BA491" s="178"/>
      <c r="BB491" s="178"/>
      <c r="BC491" s="178"/>
      <c r="BD491" s="178"/>
      <c r="BE491" s="178"/>
      <c r="BF491" s="178" t="str">
        <f>IF('DATA - Follow-Up'!BF491="decreased",1,IF('DATA - Follow-Up'!BF491="not changed",2,IF('DATA - Follow-Up'!BF491="increased",3, "")))</f>
        <v/>
      </c>
      <c r="BG491" s="178"/>
      <c r="BH491" s="178"/>
      <c r="BI491" s="178"/>
      <c r="BJ491" s="178"/>
      <c r="BK491" s="178"/>
      <c r="BL491" s="178"/>
      <c r="BM491" s="178"/>
      <c r="BN491" s="178"/>
      <c r="BO491" s="178"/>
      <c r="BP491" s="178"/>
      <c r="BQ491" s="312" t="str">
        <f>IF('DATA - Follow-Up'!BQ491="Yes",1,IF('DATA - Follow-Up'!BQ491="No",2, ""))</f>
        <v/>
      </c>
      <c r="BR491" s="273"/>
      <c r="BS491" s="180"/>
      <c r="BT491" s="180"/>
    </row>
    <row r="492" spans="1:72" s="132" customFormat="1" ht="15" x14ac:dyDescent="0.3">
      <c r="A492" s="148"/>
      <c r="B492" s="149"/>
      <c r="C492" s="236" t="str">
        <f t="shared" si="7"/>
        <v/>
      </c>
      <c r="D492" s="178" t="str">
        <f>IF('DATA - Follow-Up'!D492="","",'DATA - Follow-Up'!D492)</f>
        <v/>
      </c>
      <c r="E492" s="178" t="str">
        <f>IF('DATA - Follow-Up'!E492="","",'DATA - Follow-Up'!E492)</f>
        <v/>
      </c>
      <c r="F492" s="178" t="str">
        <f>IF('DATA - Follow-Up'!F492="","",'DATA - Follow-Up'!F492)</f>
        <v/>
      </c>
      <c r="G492" s="178" t="str">
        <f>IF('DATA - Follow-Up'!G492="Yes",1,IF('DATA - Follow-Up'!G492="No",2,IF('DATA - Follow-Up'!G492="Not Sure",3, "")))</f>
        <v/>
      </c>
      <c r="H492" s="178" t="str">
        <f>IF('DATA - Follow-Up'!H492="","",INDEX(Codes,MATCH('DATA - Follow-Up'!H492,Modes,0)))</f>
        <v/>
      </c>
      <c r="I492" s="275"/>
      <c r="J492" s="178" t="str">
        <f>IF('DATA - Follow-Up'!J492="","",INDEX(Codes,MATCH('DATA - Follow-Up'!J492,Modes,0)))</f>
        <v/>
      </c>
      <c r="K492" s="178"/>
      <c r="L492" s="178" t="str">
        <f>IF('DATA - Follow-Up'!L492=0,"",IF('DATA - Follow-Up'!L492="","",'DATA - Follow-Up'!L492))</f>
        <v/>
      </c>
      <c r="M492" s="178" t="str">
        <f>IF('DATA - Follow-Up'!M492="Yes",1,IF('DATA - Follow-Up'!M492="No",2, ""))</f>
        <v/>
      </c>
      <c r="N492" s="178" t="str">
        <f>IF('DATA - Follow-Up'!N492="Yes",1,IF('DATA - Follow-Up'!N492="No",2,""))</f>
        <v/>
      </c>
      <c r="O492" s="178" t="str">
        <f>IF('DATA - Follow-Up'!O492="Relaxed",1,IF('DATA - Follow-Up'!O492="Rushed",2,IF('DATA - Follow-Up'!O492="Happy",3,IF('DATA - Follow-Up'!O492="Frustrated",4,IF('DATA - Follow-Up'!O492="Other (please specify)",5,IF('DATA - Follow-Up'!O492="Other",5,""))))))</f>
        <v/>
      </c>
      <c r="P492" s="178"/>
      <c r="Q492" s="178" t="str">
        <f>IF('DATA - Follow-Up'!Q492="","",'DATA - Follow-Up'!Q492)</f>
        <v/>
      </c>
      <c r="R492" s="178" t="str">
        <f>IF('DATA - Follow-Up'!R492="Boy",1,IF('DATA - Follow-Up'!R492="Girl",2, ""))</f>
        <v/>
      </c>
      <c r="S492" s="178" t="str">
        <f>IF('DATA - Follow-Up'!Q492="","", 'DATA - Follow-Up'!S492)</f>
        <v/>
      </c>
      <c r="T492" s="178" t="str">
        <f>IF('DATA - Follow-Up'!T492="Less than 0.5km",1,IF('DATA - Follow-Up'!T492="0.51 to 1.59km",2,IF('DATA - Follow-Up'!T492="1.6 to 3km",3,IF('DATA - Follow-Up'!T492="Over 3km",4,""))))</f>
        <v/>
      </c>
      <c r="U492" s="178" t="str">
        <f>IF('DATA - Follow-Up'!U492="STRONGLY AGREE",1,IF('DATA - Follow-Up'!U492="AGREE",2,IF('DATA - Follow-Up'!U492="DISAGREE",3,IF('DATA - Follow-Up'!U492="STRONGLY DISAGREE",4,""))))</f>
        <v/>
      </c>
      <c r="V492" s="178" t="str">
        <f>IF('DATA - Follow-Up'!V492="Yes",1,IF('DATA - Follow-Up'!V492="No",2,""))</f>
        <v/>
      </c>
      <c r="W492" s="178"/>
      <c r="X492" s="178"/>
      <c r="Y492" s="178"/>
      <c r="Z492" s="178"/>
      <c r="AA492" s="178"/>
      <c r="AB492" s="178"/>
      <c r="AC492" s="178"/>
      <c r="AD492" s="178"/>
      <c r="AE492" s="178"/>
      <c r="AF492" s="178"/>
      <c r="AG492" s="178"/>
      <c r="AH492" s="178"/>
      <c r="AI492" s="178"/>
      <c r="AJ492" s="178"/>
      <c r="AK492" s="178"/>
      <c r="AL492" s="178"/>
      <c r="AM492" s="178"/>
      <c r="AN492" s="178"/>
      <c r="AO492" s="178"/>
      <c r="AP492" s="178"/>
      <c r="AQ492" s="178"/>
      <c r="AR492" s="178" t="str">
        <f>IF('DATA - Follow-Up'!AR492="Relaxed",1,IF('DATA - Follow-Up'!AR492="Rushed",2,IF('DATA - Follow-Up'!AR492="Happy",3,IF('DATA - Follow-Up'!AR492="Tired",4,""))))</f>
        <v/>
      </c>
      <c r="AS492" s="178" t="str">
        <f>IF('DATA - Follow-Up'!AS492="Relaxed",1,IF('DATA - Follow-Up'!AS492="Rushed",2,IF('DATA - Follow-Up'!AS492="Happy",3,IF('DATA - Follow-Up'!AS492="Tired",4,""))))</f>
        <v/>
      </c>
      <c r="AT492" s="178" t="str">
        <f>IF('DATA - Follow-Up'!AT492="less driving",1,IF('DATA - Follow-Up'!AT492="less driving (e.g. more carpooling, walking, cycling, taking public transit, etc.)",1,IF('DATA - Follow-Up'!AT492="not changed",2,IF('DATA - Follow-Up'!AT492="no changed",2,IF('DATA - Follow-Up'!AT492="more driving",3, "")))))</f>
        <v/>
      </c>
      <c r="AU492" s="275"/>
      <c r="AV492" s="275"/>
      <c r="AW492" s="275"/>
      <c r="AX492" s="275"/>
      <c r="AY492" s="275"/>
      <c r="AZ492" s="178" t="str">
        <f>IF('DATA - Follow-Up'!AZ492="less driving",1,IF('DATA - Follow-Up'!AZ492="less driving (e.g. more carpooling, walking, cycling, taking public transit, etc.)",1,IF('DATA - Follow-Up'!AZ492="not changed",2,IF('DATA - Follow-Up'!AZ492="more driving",3,""))))</f>
        <v/>
      </c>
      <c r="BA492" s="178"/>
      <c r="BB492" s="178"/>
      <c r="BC492" s="178"/>
      <c r="BD492" s="178"/>
      <c r="BE492" s="178"/>
      <c r="BF492" s="178" t="str">
        <f>IF('DATA - Follow-Up'!BF492="decreased",1,IF('DATA - Follow-Up'!BF492="not changed",2,IF('DATA - Follow-Up'!BF492="increased",3, "")))</f>
        <v/>
      </c>
      <c r="BG492" s="178"/>
      <c r="BH492" s="178"/>
      <c r="BI492" s="178"/>
      <c r="BJ492" s="178"/>
      <c r="BK492" s="178"/>
      <c r="BL492" s="178"/>
      <c r="BM492" s="178"/>
      <c r="BN492" s="178"/>
      <c r="BO492" s="178"/>
      <c r="BP492" s="178"/>
      <c r="BQ492" s="312" t="str">
        <f>IF('DATA - Follow-Up'!BQ492="Yes",1,IF('DATA - Follow-Up'!BQ492="No",2, ""))</f>
        <v/>
      </c>
      <c r="BR492" s="273"/>
      <c r="BS492" s="180"/>
      <c r="BT492" s="180"/>
    </row>
    <row r="493" spans="1:72" s="132" customFormat="1" ht="15" x14ac:dyDescent="0.3">
      <c r="A493" s="148"/>
      <c r="B493" s="149"/>
      <c r="C493" s="236" t="str">
        <f t="shared" si="7"/>
        <v/>
      </c>
      <c r="D493" s="178" t="str">
        <f>IF('DATA - Follow-Up'!D493="","",'DATA - Follow-Up'!D493)</f>
        <v/>
      </c>
      <c r="E493" s="178" t="str">
        <f>IF('DATA - Follow-Up'!E493="","",'DATA - Follow-Up'!E493)</f>
        <v/>
      </c>
      <c r="F493" s="178" t="str">
        <f>IF('DATA - Follow-Up'!F493="","",'DATA - Follow-Up'!F493)</f>
        <v/>
      </c>
      <c r="G493" s="178" t="str">
        <f>IF('DATA - Follow-Up'!G493="Yes",1,IF('DATA - Follow-Up'!G493="No",2,IF('DATA - Follow-Up'!G493="Not Sure",3, "")))</f>
        <v/>
      </c>
      <c r="H493" s="178" t="str">
        <f>IF('DATA - Follow-Up'!H493="","",INDEX(Codes,MATCH('DATA - Follow-Up'!H493,Modes,0)))</f>
        <v/>
      </c>
      <c r="I493" s="275"/>
      <c r="J493" s="178" t="str">
        <f>IF('DATA - Follow-Up'!J493="","",INDEX(Codes,MATCH('DATA - Follow-Up'!J493,Modes,0)))</f>
        <v/>
      </c>
      <c r="K493" s="178"/>
      <c r="L493" s="178" t="str">
        <f>IF('DATA - Follow-Up'!L493=0,"",IF('DATA - Follow-Up'!L493="","",'DATA - Follow-Up'!L493))</f>
        <v/>
      </c>
      <c r="M493" s="178" t="str">
        <f>IF('DATA - Follow-Up'!M493="Yes",1,IF('DATA - Follow-Up'!M493="No",2, ""))</f>
        <v/>
      </c>
      <c r="N493" s="178" t="str">
        <f>IF('DATA - Follow-Up'!N493="Yes",1,IF('DATA - Follow-Up'!N493="No",2,""))</f>
        <v/>
      </c>
      <c r="O493" s="178" t="str">
        <f>IF('DATA - Follow-Up'!O493="Relaxed",1,IF('DATA - Follow-Up'!O493="Rushed",2,IF('DATA - Follow-Up'!O493="Happy",3,IF('DATA - Follow-Up'!O493="Frustrated",4,IF('DATA - Follow-Up'!O493="Other (please specify)",5,IF('DATA - Follow-Up'!O493="Other",5,""))))))</f>
        <v/>
      </c>
      <c r="P493" s="178"/>
      <c r="Q493" s="178" t="str">
        <f>IF('DATA - Follow-Up'!Q493="","",'DATA - Follow-Up'!Q493)</f>
        <v/>
      </c>
      <c r="R493" s="178" t="str">
        <f>IF('DATA - Follow-Up'!R493="Boy",1,IF('DATA - Follow-Up'!R493="Girl",2, ""))</f>
        <v/>
      </c>
      <c r="S493" s="178" t="str">
        <f>IF('DATA - Follow-Up'!Q493="","", 'DATA - Follow-Up'!S493)</f>
        <v/>
      </c>
      <c r="T493" s="178" t="str">
        <f>IF('DATA - Follow-Up'!T493="Less than 0.5km",1,IF('DATA - Follow-Up'!T493="0.51 to 1.59km",2,IF('DATA - Follow-Up'!T493="1.6 to 3km",3,IF('DATA - Follow-Up'!T493="Over 3km",4,""))))</f>
        <v/>
      </c>
      <c r="U493" s="178" t="str">
        <f>IF('DATA - Follow-Up'!U493="STRONGLY AGREE",1,IF('DATA - Follow-Up'!U493="AGREE",2,IF('DATA - Follow-Up'!U493="DISAGREE",3,IF('DATA - Follow-Up'!U493="STRONGLY DISAGREE",4,""))))</f>
        <v/>
      </c>
      <c r="V493" s="178" t="str">
        <f>IF('DATA - Follow-Up'!V493="Yes",1,IF('DATA - Follow-Up'!V493="No",2,""))</f>
        <v/>
      </c>
      <c r="W493" s="178"/>
      <c r="X493" s="178"/>
      <c r="Y493" s="178"/>
      <c r="Z493" s="178"/>
      <c r="AA493" s="178"/>
      <c r="AB493" s="178"/>
      <c r="AC493" s="178"/>
      <c r="AD493" s="178"/>
      <c r="AE493" s="178"/>
      <c r="AF493" s="178"/>
      <c r="AG493" s="178"/>
      <c r="AH493" s="178"/>
      <c r="AI493" s="178"/>
      <c r="AJ493" s="178"/>
      <c r="AK493" s="178"/>
      <c r="AL493" s="178"/>
      <c r="AM493" s="178"/>
      <c r="AN493" s="178"/>
      <c r="AO493" s="178"/>
      <c r="AP493" s="178"/>
      <c r="AQ493" s="178"/>
      <c r="AR493" s="178" t="str">
        <f>IF('DATA - Follow-Up'!AR493="Relaxed",1,IF('DATA - Follow-Up'!AR493="Rushed",2,IF('DATA - Follow-Up'!AR493="Happy",3,IF('DATA - Follow-Up'!AR493="Tired",4,""))))</f>
        <v/>
      </c>
      <c r="AS493" s="178" t="str">
        <f>IF('DATA - Follow-Up'!AS493="Relaxed",1,IF('DATA - Follow-Up'!AS493="Rushed",2,IF('DATA - Follow-Up'!AS493="Happy",3,IF('DATA - Follow-Up'!AS493="Tired",4,""))))</f>
        <v/>
      </c>
      <c r="AT493" s="178" t="str">
        <f>IF('DATA - Follow-Up'!AT493="less driving",1,IF('DATA - Follow-Up'!AT493="less driving (e.g. more carpooling, walking, cycling, taking public transit, etc.)",1,IF('DATA - Follow-Up'!AT493="not changed",2,IF('DATA - Follow-Up'!AT493="no changed",2,IF('DATA - Follow-Up'!AT493="more driving",3, "")))))</f>
        <v/>
      </c>
      <c r="AU493" s="275"/>
      <c r="AV493" s="275"/>
      <c r="AW493" s="275"/>
      <c r="AX493" s="275"/>
      <c r="AY493" s="275"/>
      <c r="AZ493" s="178" t="str">
        <f>IF('DATA - Follow-Up'!AZ493="less driving",1,IF('DATA - Follow-Up'!AZ493="less driving (e.g. more carpooling, walking, cycling, taking public transit, etc.)",1,IF('DATA - Follow-Up'!AZ493="not changed",2,IF('DATA - Follow-Up'!AZ493="more driving",3,""))))</f>
        <v/>
      </c>
      <c r="BA493" s="178"/>
      <c r="BB493" s="178"/>
      <c r="BC493" s="178"/>
      <c r="BD493" s="178"/>
      <c r="BE493" s="178"/>
      <c r="BF493" s="178" t="str">
        <f>IF('DATA - Follow-Up'!BF493="decreased",1,IF('DATA - Follow-Up'!BF493="not changed",2,IF('DATA - Follow-Up'!BF493="increased",3, "")))</f>
        <v/>
      </c>
      <c r="BG493" s="178"/>
      <c r="BH493" s="178"/>
      <c r="BI493" s="178"/>
      <c r="BJ493" s="178"/>
      <c r="BK493" s="178"/>
      <c r="BL493" s="178"/>
      <c r="BM493" s="178"/>
      <c r="BN493" s="178"/>
      <c r="BO493" s="178"/>
      <c r="BP493" s="178"/>
      <c r="BQ493" s="312" t="str">
        <f>IF('DATA - Follow-Up'!BQ493="Yes",1,IF('DATA - Follow-Up'!BQ493="No",2, ""))</f>
        <v/>
      </c>
      <c r="BR493" s="273"/>
      <c r="BS493" s="180"/>
      <c r="BT493" s="180"/>
    </row>
    <row r="494" spans="1:72" s="132" customFormat="1" ht="15" x14ac:dyDescent="0.3">
      <c r="A494" s="148"/>
      <c r="B494" s="149"/>
      <c r="C494" s="236" t="str">
        <f t="shared" si="7"/>
        <v/>
      </c>
      <c r="D494" s="178" t="str">
        <f>IF('DATA - Follow-Up'!D494="","",'DATA - Follow-Up'!D494)</f>
        <v/>
      </c>
      <c r="E494" s="178" t="str">
        <f>IF('DATA - Follow-Up'!E494="","",'DATA - Follow-Up'!E494)</f>
        <v/>
      </c>
      <c r="F494" s="178" t="str">
        <f>IF('DATA - Follow-Up'!F494="","",'DATA - Follow-Up'!F494)</f>
        <v/>
      </c>
      <c r="G494" s="178" t="str">
        <f>IF('DATA - Follow-Up'!G494="Yes",1,IF('DATA - Follow-Up'!G494="No",2,IF('DATA - Follow-Up'!G494="Not Sure",3, "")))</f>
        <v/>
      </c>
      <c r="H494" s="178" t="str">
        <f>IF('DATA - Follow-Up'!H494="","",INDEX(Codes,MATCH('DATA - Follow-Up'!H494,Modes,0)))</f>
        <v/>
      </c>
      <c r="I494" s="275"/>
      <c r="J494" s="178" t="str">
        <f>IF('DATA - Follow-Up'!J494="","",INDEX(Codes,MATCH('DATA - Follow-Up'!J494,Modes,0)))</f>
        <v/>
      </c>
      <c r="K494" s="178"/>
      <c r="L494" s="178" t="str">
        <f>IF('DATA - Follow-Up'!L494=0,"",IF('DATA - Follow-Up'!L494="","",'DATA - Follow-Up'!L494))</f>
        <v/>
      </c>
      <c r="M494" s="178" t="str">
        <f>IF('DATA - Follow-Up'!M494="Yes",1,IF('DATA - Follow-Up'!M494="No",2, ""))</f>
        <v/>
      </c>
      <c r="N494" s="178" t="str">
        <f>IF('DATA - Follow-Up'!N494="Yes",1,IF('DATA - Follow-Up'!N494="No",2,""))</f>
        <v/>
      </c>
      <c r="O494" s="178" t="str">
        <f>IF('DATA - Follow-Up'!O494="Relaxed",1,IF('DATA - Follow-Up'!O494="Rushed",2,IF('DATA - Follow-Up'!O494="Happy",3,IF('DATA - Follow-Up'!O494="Frustrated",4,IF('DATA - Follow-Up'!O494="Other (please specify)",5,IF('DATA - Follow-Up'!O494="Other",5,""))))))</f>
        <v/>
      </c>
      <c r="P494" s="178"/>
      <c r="Q494" s="178" t="str">
        <f>IF('DATA - Follow-Up'!Q494="","",'DATA - Follow-Up'!Q494)</f>
        <v/>
      </c>
      <c r="R494" s="178" t="str">
        <f>IF('DATA - Follow-Up'!R494="Boy",1,IF('DATA - Follow-Up'!R494="Girl",2, ""))</f>
        <v/>
      </c>
      <c r="S494" s="178" t="str">
        <f>IF('DATA - Follow-Up'!Q494="","", 'DATA - Follow-Up'!S494)</f>
        <v/>
      </c>
      <c r="T494" s="178" t="str">
        <f>IF('DATA - Follow-Up'!T494="Less than 0.5km",1,IF('DATA - Follow-Up'!T494="0.51 to 1.59km",2,IF('DATA - Follow-Up'!T494="1.6 to 3km",3,IF('DATA - Follow-Up'!T494="Over 3km",4,""))))</f>
        <v/>
      </c>
      <c r="U494" s="178" t="str">
        <f>IF('DATA - Follow-Up'!U494="STRONGLY AGREE",1,IF('DATA - Follow-Up'!U494="AGREE",2,IF('DATA - Follow-Up'!U494="DISAGREE",3,IF('DATA - Follow-Up'!U494="STRONGLY DISAGREE",4,""))))</f>
        <v/>
      </c>
      <c r="V494" s="178" t="str">
        <f>IF('DATA - Follow-Up'!V494="Yes",1,IF('DATA - Follow-Up'!V494="No",2,""))</f>
        <v/>
      </c>
      <c r="W494" s="178"/>
      <c r="X494" s="178"/>
      <c r="Y494" s="178"/>
      <c r="Z494" s="178"/>
      <c r="AA494" s="178"/>
      <c r="AB494" s="178"/>
      <c r="AC494" s="178"/>
      <c r="AD494" s="178"/>
      <c r="AE494" s="178"/>
      <c r="AF494" s="178"/>
      <c r="AG494" s="178"/>
      <c r="AH494" s="178"/>
      <c r="AI494" s="178"/>
      <c r="AJ494" s="178"/>
      <c r="AK494" s="178"/>
      <c r="AL494" s="178"/>
      <c r="AM494" s="178"/>
      <c r="AN494" s="178"/>
      <c r="AO494" s="178"/>
      <c r="AP494" s="178"/>
      <c r="AQ494" s="178"/>
      <c r="AR494" s="178" t="str">
        <f>IF('DATA - Follow-Up'!AR494="Relaxed",1,IF('DATA - Follow-Up'!AR494="Rushed",2,IF('DATA - Follow-Up'!AR494="Happy",3,IF('DATA - Follow-Up'!AR494="Tired",4,""))))</f>
        <v/>
      </c>
      <c r="AS494" s="178" t="str">
        <f>IF('DATA - Follow-Up'!AS494="Relaxed",1,IF('DATA - Follow-Up'!AS494="Rushed",2,IF('DATA - Follow-Up'!AS494="Happy",3,IF('DATA - Follow-Up'!AS494="Tired",4,""))))</f>
        <v/>
      </c>
      <c r="AT494" s="178" t="str">
        <f>IF('DATA - Follow-Up'!AT494="less driving",1,IF('DATA - Follow-Up'!AT494="less driving (e.g. more carpooling, walking, cycling, taking public transit, etc.)",1,IF('DATA - Follow-Up'!AT494="not changed",2,IF('DATA - Follow-Up'!AT494="no changed",2,IF('DATA - Follow-Up'!AT494="more driving",3, "")))))</f>
        <v/>
      </c>
      <c r="AU494" s="275"/>
      <c r="AV494" s="275"/>
      <c r="AW494" s="275"/>
      <c r="AX494" s="275"/>
      <c r="AY494" s="275"/>
      <c r="AZ494" s="178" t="str">
        <f>IF('DATA - Follow-Up'!AZ494="less driving",1,IF('DATA - Follow-Up'!AZ494="less driving (e.g. more carpooling, walking, cycling, taking public transit, etc.)",1,IF('DATA - Follow-Up'!AZ494="not changed",2,IF('DATA - Follow-Up'!AZ494="more driving",3,""))))</f>
        <v/>
      </c>
      <c r="BA494" s="178"/>
      <c r="BB494" s="178"/>
      <c r="BC494" s="178"/>
      <c r="BD494" s="178"/>
      <c r="BE494" s="178"/>
      <c r="BF494" s="178" t="str">
        <f>IF('DATA - Follow-Up'!BF494="decreased",1,IF('DATA - Follow-Up'!BF494="not changed",2,IF('DATA - Follow-Up'!BF494="increased",3, "")))</f>
        <v/>
      </c>
      <c r="BG494" s="178"/>
      <c r="BH494" s="178"/>
      <c r="BI494" s="178"/>
      <c r="BJ494" s="178"/>
      <c r="BK494" s="178"/>
      <c r="BL494" s="178"/>
      <c r="BM494" s="178"/>
      <c r="BN494" s="178"/>
      <c r="BO494" s="178"/>
      <c r="BP494" s="178"/>
      <c r="BQ494" s="312" t="str">
        <f>IF('DATA - Follow-Up'!BQ494="Yes",1,IF('DATA - Follow-Up'!BQ494="No",2, ""))</f>
        <v/>
      </c>
      <c r="BR494" s="273"/>
      <c r="BS494" s="180"/>
      <c r="BT494" s="180"/>
    </row>
    <row r="495" spans="1:72" s="132" customFormat="1" ht="15" x14ac:dyDescent="0.3">
      <c r="A495" s="148"/>
      <c r="B495" s="149"/>
      <c r="C495" s="236" t="str">
        <f t="shared" si="7"/>
        <v/>
      </c>
      <c r="D495" s="178" t="str">
        <f>IF('DATA - Follow-Up'!D495="","",'DATA - Follow-Up'!D495)</f>
        <v/>
      </c>
      <c r="E495" s="178" t="str">
        <f>IF('DATA - Follow-Up'!E495="","",'DATA - Follow-Up'!E495)</f>
        <v/>
      </c>
      <c r="F495" s="178" t="str">
        <f>IF('DATA - Follow-Up'!F495="","",'DATA - Follow-Up'!F495)</f>
        <v/>
      </c>
      <c r="G495" s="178" t="str">
        <f>IF('DATA - Follow-Up'!G495="Yes",1,IF('DATA - Follow-Up'!G495="No",2,IF('DATA - Follow-Up'!G495="Not Sure",3, "")))</f>
        <v/>
      </c>
      <c r="H495" s="178" t="str">
        <f>IF('DATA - Follow-Up'!H495="","",INDEX(Codes,MATCH('DATA - Follow-Up'!H495,Modes,0)))</f>
        <v/>
      </c>
      <c r="I495" s="275"/>
      <c r="J495" s="178" t="str">
        <f>IF('DATA - Follow-Up'!J495="","",INDEX(Codes,MATCH('DATA - Follow-Up'!J495,Modes,0)))</f>
        <v/>
      </c>
      <c r="K495" s="178"/>
      <c r="L495" s="178" t="str">
        <f>IF('DATA - Follow-Up'!L495=0,"",IF('DATA - Follow-Up'!L495="","",'DATA - Follow-Up'!L495))</f>
        <v/>
      </c>
      <c r="M495" s="178" t="str">
        <f>IF('DATA - Follow-Up'!M495="Yes",1,IF('DATA - Follow-Up'!M495="No",2, ""))</f>
        <v/>
      </c>
      <c r="N495" s="178" t="str">
        <f>IF('DATA - Follow-Up'!N495="Yes",1,IF('DATA - Follow-Up'!N495="No",2,""))</f>
        <v/>
      </c>
      <c r="O495" s="178" t="str">
        <f>IF('DATA - Follow-Up'!O495="Relaxed",1,IF('DATA - Follow-Up'!O495="Rushed",2,IF('DATA - Follow-Up'!O495="Happy",3,IF('DATA - Follow-Up'!O495="Frustrated",4,IF('DATA - Follow-Up'!O495="Other (please specify)",5,IF('DATA - Follow-Up'!O495="Other",5,""))))))</f>
        <v/>
      </c>
      <c r="P495" s="178"/>
      <c r="Q495" s="178" t="str">
        <f>IF('DATA - Follow-Up'!Q495="","",'DATA - Follow-Up'!Q495)</f>
        <v/>
      </c>
      <c r="R495" s="178" t="str">
        <f>IF('DATA - Follow-Up'!R495="Boy",1,IF('DATA - Follow-Up'!R495="Girl",2, ""))</f>
        <v/>
      </c>
      <c r="S495" s="178" t="str">
        <f>IF('DATA - Follow-Up'!Q495="","", 'DATA - Follow-Up'!S495)</f>
        <v/>
      </c>
      <c r="T495" s="178" t="str">
        <f>IF('DATA - Follow-Up'!T495="Less than 0.5km",1,IF('DATA - Follow-Up'!T495="0.51 to 1.59km",2,IF('DATA - Follow-Up'!T495="1.6 to 3km",3,IF('DATA - Follow-Up'!T495="Over 3km",4,""))))</f>
        <v/>
      </c>
      <c r="U495" s="178" t="str">
        <f>IF('DATA - Follow-Up'!U495="STRONGLY AGREE",1,IF('DATA - Follow-Up'!U495="AGREE",2,IF('DATA - Follow-Up'!U495="DISAGREE",3,IF('DATA - Follow-Up'!U495="STRONGLY DISAGREE",4,""))))</f>
        <v/>
      </c>
      <c r="V495" s="178" t="str">
        <f>IF('DATA - Follow-Up'!V495="Yes",1,IF('DATA - Follow-Up'!V495="No",2,""))</f>
        <v/>
      </c>
      <c r="W495" s="178"/>
      <c r="X495" s="178"/>
      <c r="Y495" s="178"/>
      <c r="Z495" s="178"/>
      <c r="AA495" s="178"/>
      <c r="AB495" s="178"/>
      <c r="AC495" s="178"/>
      <c r="AD495" s="178"/>
      <c r="AE495" s="178"/>
      <c r="AF495" s="178"/>
      <c r="AG495" s="178"/>
      <c r="AH495" s="178"/>
      <c r="AI495" s="178"/>
      <c r="AJ495" s="178"/>
      <c r="AK495" s="178"/>
      <c r="AL495" s="178"/>
      <c r="AM495" s="178"/>
      <c r="AN495" s="178"/>
      <c r="AO495" s="178"/>
      <c r="AP495" s="178"/>
      <c r="AQ495" s="178"/>
      <c r="AR495" s="178" t="str">
        <f>IF('DATA - Follow-Up'!AR495="Relaxed",1,IF('DATA - Follow-Up'!AR495="Rushed",2,IF('DATA - Follow-Up'!AR495="Happy",3,IF('DATA - Follow-Up'!AR495="Tired",4,""))))</f>
        <v/>
      </c>
      <c r="AS495" s="178" t="str">
        <f>IF('DATA - Follow-Up'!AS495="Relaxed",1,IF('DATA - Follow-Up'!AS495="Rushed",2,IF('DATA - Follow-Up'!AS495="Happy",3,IF('DATA - Follow-Up'!AS495="Tired",4,""))))</f>
        <v/>
      </c>
      <c r="AT495" s="178" t="str">
        <f>IF('DATA - Follow-Up'!AT495="less driving",1,IF('DATA - Follow-Up'!AT495="less driving (e.g. more carpooling, walking, cycling, taking public transit, etc.)",1,IF('DATA - Follow-Up'!AT495="not changed",2,IF('DATA - Follow-Up'!AT495="no changed",2,IF('DATA - Follow-Up'!AT495="more driving",3, "")))))</f>
        <v/>
      </c>
      <c r="AU495" s="275"/>
      <c r="AV495" s="275"/>
      <c r="AW495" s="275"/>
      <c r="AX495" s="275"/>
      <c r="AY495" s="275"/>
      <c r="AZ495" s="178" t="str">
        <f>IF('DATA - Follow-Up'!AZ495="less driving",1,IF('DATA - Follow-Up'!AZ495="less driving (e.g. more carpooling, walking, cycling, taking public transit, etc.)",1,IF('DATA - Follow-Up'!AZ495="not changed",2,IF('DATA - Follow-Up'!AZ495="more driving",3,""))))</f>
        <v/>
      </c>
      <c r="BA495" s="178"/>
      <c r="BB495" s="178"/>
      <c r="BC495" s="178"/>
      <c r="BD495" s="178"/>
      <c r="BE495" s="178"/>
      <c r="BF495" s="178" t="str">
        <f>IF('DATA - Follow-Up'!BF495="decreased",1,IF('DATA - Follow-Up'!BF495="not changed",2,IF('DATA - Follow-Up'!BF495="increased",3, "")))</f>
        <v/>
      </c>
      <c r="BG495" s="178"/>
      <c r="BH495" s="178"/>
      <c r="BI495" s="178"/>
      <c r="BJ495" s="178"/>
      <c r="BK495" s="178"/>
      <c r="BL495" s="178"/>
      <c r="BM495" s="178"/>
      <c r="BN495" s="178"/>
      <c r="BO495" s="178"/>
      <c r="BP495" s="178"/>
      <c r="BQ495" s="312" t="str">
        <f>IF('DATA - Follow-Up'!BQ495="Yes",1,IF('DATA - Follow-Up'!BQ495="No",2, ""))</f>
        <v/>
      </c>
      <c r="BR495" s="273"/>
      <c r="BS495" s="180"/>
      <c r="BT495" s="180"/>
    </row>
    <row r="496" spans="1:72" s="132" customFormat="1" ht="15" x14ac:dyDescent="0.3">
      <c r="A496" s="148"/>
      <c r="B496" s="149"/>
      <c r="C496" s="236" t="str">
        <f t="shared" si="7"/>
        <v/>
      </c>
      <c r="D496" s="178" t="str">
        <f>IF('DATA - Follow-Up'!D496="","",'DATA - Follow-Up'!D496)</f>
        <v/>
      </c>
      <c r="E496" s="178" t="str">
        <f>IF('DATA - Follow-Up'!E496="","",'DATA - Follow-Up'!E496)</f>
        <v/>
      </c>
      <c r="F496" s="178" t="str">
        <f>IF('DATA - Follow-Up'!F496="","",'DATA - Follow-Up'!F496)</f>
        <v/>
      </c>
      <c r="G496" s="178" t="str">
        <f>IF('DATA - Follow-Up'!G496="Yes",1,IF('DATA - Follow-Up'!G496="No",2,IF('DATA - Follow-Up'!G496="Not Sure",3, "")))</f>
        <v/>
      </c>
      <c r="H496" s="178" t="str">
        <f>IF('DATA - Follow-Up'!H496="","",INDEX(Codes,MATCH('DATA - Follow-Up'!H496,Modes,0)))</f>
        <v/>
      </c>
      <c r="I496" s="275"/>
      <c r="J496" s="178" t="str">
        <f>IF('DATA - Follow-Up'!J496="","",INDEX(Codes,MATCH('DATA - Follow-Up'!J496,Modes,0)))</f>
        <v/>
      </c>
      <c r="K496" s="178"/>
      <c r="L496" s="178" t="str">
        <f>IF('DATA - Follow-Up'!L496=0,"",IF('DATA - Follow-Up'!L496="","",'DATA - Follow-Up'!L496))</f>
        <v/>
      </c>
      <c r="M496" s="178" t="str">
        <f>IF('DATA - Follow-Up'!M496="Yes",1,IF('DATA - Follow-Up'!M496="No",2, ""))</f>
        <v/>
      </c>
      <c r="N496" s="178" t="str">
        <f>IF('DATA - Follow-Up'!N496="Yes",1,IF('DATA - Follow-Up'!N496="No",2,""))</f>
        <v/>
      </c>
      <c r="O496" s="178" t="str">
        <f>IF('DATA - Follow-Up'!O496="Relaxed",1,IF('DATA - Follow-Up'!O496="Rushed",2,IF('DATA - Follow-Up'!O496="Happy",3,IF('DATA - Follow-Up'!O496="Frustrated",4,IF('DATA - Follow-Up'!O496="Other (please specify)",5,IF('DATA - Follow-Up'!O496="Other",5,""))))))</f>
        <v/>
      </c>
      <c r="P496" s="178"/>
      <c r="Q496" s="178" t="str">
        <f>IF('DATA - Follow-Up'!Q496="","",'DATA - Follow-Up'!Q496)</f>
        <v/>
      </c>
      <c r="R496" s="178" t="str">
        <f>IF('DATA - Follow-Up'!R496="Boy",1,IF('DATA - Follow-Up'!R496="Girl",2, ""))</f>
        <v/>
      </c>
      <c r="S496" s="178" t="str">
        <f>IF('DATA - Follow-Up'!Q496="","", 'DATA - Follow-Up'!S496)</f>
        <v/>
      </c>
      <c r="T496" s="178" t="str">
        <f>IF('DATA - Follow-Up'!T496="Less than 0.5km",1,IF('DATA - Follow-Up'!T496="0.51 to 1.59km",2,IF('DATA - Follow-Up'!T496="1.6 to 3km",3,IF('DATA - Follow-Up'!T496="Over 3km",4,""))))</f>
        <v/>
      </c>
      <c r="U496" s="178" t="str">
        <f>IF('DATA - Follow-Up'!U496="STRONGLY AGREE",1,IF('DATA - Follow-Up'!U496="AGREE",2,IF('DATA - Follow-Up'!U496="DISAGREE",3,IF('DATA - Follow-Up'!U496="STRONGLY DISAGREE",4,""))))</f>
        <v/>
      </c>
      <c r="V496" s="178" t="str">
        <f>IF('DATA - Follow-Up'!V496="Yes",1,IF('DATA - Follow-Up'!V496="No",2,""))</f>
        <v/>
      </c>
      <c r="W496" s="178"/>
      <c r="X496" s="178"/>
      <c r="Y496" s="178"/>
      <c r="Z496" s="178"/>
      <c r="AA496" s="178"/>
      <c r="AB496" s="178"/>
      <c r="AC496" s="178"/>
      <c r="AD496" s="178"/>
      <c r="AE496" s="178"/>
      <c r="AF496" s="178"/>
      <c r="AG496" s="178"/>
      <c r="AH496" s="178"/>
      <c r="AI496" s="178"/>
      <c r="AJ496" s="178"/>
      <c r="AK496" s="178"/>
      <c r="AL496" s="178"/>
      <c r="AM496" s="178"/>
      <c r="AN496" s="178"/>
      <c r="AO496" s="178"/>
      <c r="AP496" s="178"/>
      <c r="AQ496" s="178"/>
      <c r="AR496" s="178" t="str">
        <f>IF('DATA - Follow-Up'!AR496="Relaxed",1,IF('DATA - Follow-Up'!AR496="Rushed",2,IF('DATA - Follow-Up'!AR496="Happy",3,IF('DATA - Follow-Up'!AR496="Tired",4,""))))</f>
        <v/>
      </c>
      <c r="AS496" s="178" t="str">
        <f>IF('DATA - Follow-Up'!AS496="Relaxed",1,IF('DATA - Follow-Up'!AS496="Rushed",2,IF('DATA - Follow-Up'!AS496="Happy",3,IF('DATA - Follow-Up'!AS496="Tired",4,""))))</f>
        <v/>
      </c>
      <c r="AT496" s="178" t="str">
        <f>IF('DATA - Follow-Up'!AT496="less driving",1,IF('DATA - Follow-Up'!AT496="less driving (e.g. more carpooling, walking, cycling, taking public transit, etc.)",1,IF('DATA - Follow-Up'!AT496="not changed",2,IF('DATA - Follow-Up'!AT496="no changed",2,IF('DATA - Follow-Up'!AT496="more driving",3, "")))))</f>
        <v/>
      </c>
      <c r="AU496" s="275"/>
      <c r="AV496" s="275"/>
      <c r="AW496" s="275"/>
      <c r="AX496" s="275"/>
      <c r="AY496" s="275"/>
      <c r="AZ496" s="178" t="str">
        <f>IF('DATA - Follow-Up'!AZ496="less driving",1,IF('DATA - Follow-Up'!AZ496="less driving (e.g. more carpooling, walking, cycling, taking public transit, etc.)",1,IF('DATA - Follow-Up'!AZ496="not changed",2,IF('DATA - Follow-Up'!AZ496="more driving",3,""))))</f>
        <v/>
      </c>
      <c r="BA496" s="178"/>
      <c r="BB496" s="178"/>
      <c r="BC496" s="178"/>
      <c r="BD496" s="178"/>
      <c r="BE496" s="178"/>
      <c r="BF496" s="178" t="str">
        <f>IF('DATA - Follow-Up'!BF496="decreased",1,IF('DATA - Follow-Up'!BF496="not changed",2,IF('DATA - Follow-Up'!BF496="increased",3, "")))</f>
        <v/>
      </c>
      <c r="BG496" s="178"/>
      <c r="BH496" s="178"/>
      <c r="BI496" s="178"/>
      <c r="BJ496" s="178"/>
      <c r="BK496" s="178"/>
      <c r="BL496" s="178"/>
      <c r="BM496" s="178"/>
      <c r="BN496" s="178"/>
      <c r="BO496" s="178"/>
      <c r="BP496" s="178"/>
      <c r="BQ496" s="312" t="str">
        <f>IF('DATA - Follow-Up'!BQ496="Yes",1,IF('DATA - Follow-Up'!BQ496="No",2, ""))</f>
        <v/>
      </c>
      <c r="BR496" s="273"/>
      <c r="BS496" s="180"/>
      <c r="BT496" s="180"/>
    </row>
    <row r="497" spans="1:77" s="132" customFormat="1" ht="15" x14ac:dyDescent="0.3">
      <c r="A497" s="148"/>
      <c r="B497" s="149"/>
      <c r="C497" s="236" t="str">
        <f t="shared" si="7"/>
        <v/>
      </c>
      <c r="D497" s="178" t="str">
        <f>IF('DATA - Follow-Up'!D497="","",'DATA - Follow-Up'!D497)</f>
        <v/>
      </c>
      <c r="E497" s="178" t="str">
        <f>IF('DATA - Follow-Up'!E497="","",'DATA - Follow-Up'!E497)</f>
        <v/>
      </c>
      <c r="F497" s="178" t="str">
        <f>IF('DATA - Follow-Up'!F497="","",'DATA - Follow-Up'!F497)</f>
        <v/>
      </c>
      <c r="G497" s="178" t="str">
        <f>IF('DATA - Follow-Up'!G497="Yes",1,IF('DATA - Follow-Up'!G497="No",2,IF('DATA - Follow-Up'!G497="Not Sure",3, "")))</f>
        <v/>
      </c>
      <c r="H497" s="178" t="str">
        <f>IF('DATA - Follow-Up'!H497="","",INDEX(Codes,MATCH('DATA - Follow-Up'!H497,Modes,0)))</f>
        <v/>
      </c>
      <c r="I497" s="275"/>
      <c r="J497" s="178" t="str">
        <f>IF('DATA - Follow-Up'!J497="","",INDEX(Codes,MATCH('DATA - Follow-Up'!J497,Modes,0)))</f>
        <v/>
      </c>
      <c r="K497" s="178"/>
      <c r="L497" s="178" t="str">
        <f>IF('DATA - Follow-Up'!L497=0,"",IF('DATA - Follow-Up'!L497="","",'DATA - Follow-Up'!L497))</f>
        <v/>
      </c>
      <c r="M497" s="178" t="str">
        <f>IF('DATA - Follow-Up'!M497="Yes",1,IF('DATA - Follow-Up'!M497="No",2, ""))</f>
        <v/>
      </c>
      <c r="N497" s="178" t="str">
        <f>IF('DATA - Follow-Up'!N497="Yes",1,IF('DATA - Follow-Up'!N497="No",2,""))</f>
        <v/>
      </c>
      <c r="O497" s="178" t="str">
        <f>IF('DATA - Follow-Up'!O497="Relaxed",1,IF('DATA - Follow-Up'!O497="Rushed",2,IF('DATA - Follow-Up'!O497="Happy",3,IF('DATA - Follow-Up'!O497="Frustrated",4,IF('DATA - Follow-Up'!O497="Other (please specify)",5,IF('DATA - Follow-Up'!O497="Other",5,""))))))</f>
        <v/>
      </c>
      <c r="P497" s="178"/>
      <c r="Q497" s="178" t="str">
        <f>IF('DATA - Follow-Up'!Q497="","",'DATA - Follow-Up'!Q497)</f>
        <v/>
      </c>
      <c r="R497" s="178" t="str">
        <f>IF('DATA - Follow-Up'!R497="Boy",1,IF('DATA - Follow-Up'!R497="Girl",2, ""))</f>
        <v/>
      </c>
      <c r="S497" s="178" t="str">
        <f>IF('DATA - Follow-Up'!Q497="","", 'DATA - Follow-Up'!S497)</f>
        <v/>
      </c>
      <c r="T497" s="178" t="str">
        <f>IF('DATA - Follow-Up'!T497="Less than 0.5km",1,IF('DATA - Follow-Up'!T497="0.51 to 1.59km",2,IF('DATA - Follow-Up'!T497="1.6 to 3km",3,IF('DATA - Follow-Up'!T497="Over 3km",4,""))))</f>
        <v/>
      </c>
      <c r="U497" s="178" t="str">
        <f>IF('DATA - Follow-Up'!U497="STRONGLY AGREE",1,IF('DATA - Follow-Up'!U497="AGREE",2,IF('DATA - Follow-Up'!U497="DISAGREE",3,IF('DATA - Follow-Up'!U497="STRONGLY DISAGREE",4,""))))</f>
        <v/>
      </c>
      <c r="V497" s="178" t="str">
        <f>IF('DATA - Follow-Up'!V497="Yes",1,IF('DATA - Follow-Up'!V497="No",2,""))</f>
        <v/>
      </c>
      <c r="W497" s="178"/>
      <c r="X497" s="178"/>
      <c r="Y497" s="178"/>
      <c r="Z497" s="178"/>
      <c r="AA497" s="178"/>
      <c r="AB497" s="178"/>
      <c r="AC497" s="178"/>
      <c r="AD497" s="178"/>
      <c r="AE497" s="178"/>
      <c r="AF497" s="178"/>
      <c r="AG497" s="178"/>
      <c r="AH497" s="178"/>
      <c r="AI497" s="178"/>
      <c r="AJ497" s="178"/>
      <c r="AK497" s="178"/>
      <c r="AL497" s="178"/>
      <c r="AM497" s="178"/>
      <c r="AN497" s="178"/>
      <c r="AO497" s="178"/>
      <c r="AP497" s="178"/>
      <c r="AQ497" s="178"/>
      <c r="AR497" s="178" t="str">
        <f>IF('DATA - Follow-Up'!AR497="Relaxed",1,IF('DATA - Follow-Up'!AR497="Rushed",2,IF('DATA - Follow-Up'!AR497="Happy",3,IF('DATA - Follow-Up'!AR497="Tired",4,""))))</f>
        <v/>
      </c>
      <c r="AS497" s="178" t="str">
        <f>IF('DATA - Follow-Up'!AS497="Relaxed",1,IF('DATA - Follow-Up'!AS497="Rushed",2,IF('DATA - Follow-Up'!AS497="Happy",3,IF('DATA - Follow-Up'!AS497="Tired",4,""))))</f>
        <v/>
      </c>
      <c r="AT497" s="178" t="str">
        <f>IF('DATA - Follow-Up'!AT497="less driving",1,IF('DATA - Follow-Up'!AT497="less driving (e.g. more carpooling, walking, cycling, taking public transit, etc.)",1,IF('DATA - Follow-Up'!AT497="not changed",2,IF('DATA - Follow-Up'!AT497="no changed",2,IF('DATA - Follow-Up'!AT497="more driving",3, "")))))</f>
        <v/>
      </c>
      <c r="AU497" s="275"/>
      <c r="AV497" s="275"/>
      <c r="AW497" s="275"/>
      <c r="AX497" s="275"/>
      <c r="AY497" s="275"/>
      <c r="AZ497" s="178" t="str">
        <f>IF('DATA - Follow-Up'!AZ497="less driving",1,IF('DATA - Follow-Up'!AZ497="less driving (e.g. more carpooling, walking, cycling, taking public transit, etc.)",1,IF('DATA - Follow-Up'!AZ497="not changed",2,IF('DATA - Follow-Up'!AZ497="more driving",3,""))))</f>
        <v/>
      </c>
      <c r="BA497" s="178"/>
      <c r="BB497" s="178"/>
      <c r="BC497" s="178"/>
      <c r="BD497" s="178"/>
      <c r="BE497" s="178"/>
      <c r="BF497" s="178" t="str">
        <f>IF('DATA - Follow-Up'!BF497="decreased",1,IF('DATA - Follow-Up'!BF497="not changed",2,IF('DATA - Follow-Up'!BF497="increased",3, "")))</f>
        <v/>
      </c>
      <c r="BG497" s="178"/>
      <c r="BH497" s="178"/>
      <c r="BI497" s="178"/>
      <c r="BJ497" s="178"/>
      <c r="BK497" s="178"/>
      <c r="BL497" s="178"/>
      <c r="BM497" s="178"/>
      <c r="BN497" s="178"/>
      <c r="BO497" s="178"/>
      <c r="BP497" s="178"/>
      <c r="BQ497" s="312" t="str">
        <f>IF('DATA - Follow-Up'!BQ497="Yes",1,IF('DATA - Follow-Up'!BQ497="No",2, ""))</f>
        <v/>
      </c>
      <c r="BR497" s="273"/>
      <c r="BS497" s="180"/>
      <c r="BT497" s="180"/>
    </row>
    <row r="498" spans="1:77" s="132" customFormat="1" ht="15" x14ac:dyDescent="0.3">
      <c r="A498" s="148"/>
      <c r="B498" s="149"/>
      <c r="C498" s="236" t="str">
        <f t="shared" si="7"/>
        <v/>
      </c>
      <c r="D498" s="178" t="str">
        <f>IF('DATA - Follow-Up'!D498="","",'DATA - Follow-Up'!D498)</f>
        <v/>
      </c>
      <c r="E498" s="178" t="str">
        <f>IF('DATA - Follow-Up'!E498="","",'DATA - Follow-Up'!E498)</f>
        <v/>
      </c>
      <c r="F498" s="178" t="str">
        <f>IF('DATA - Follow-Up'!F498="","",'DATA - Follow-Up'!F498)</f>
        <v/>
      </c>
      <c r="G498" s="178" t="str">
        <f>IF('DATA - Follow-Up'!G498="Yes",1,IF('DATA - Follow-Up'!G498="No",2,IF('DATA - Follow-Up'!G498="Not Sure",3, "")))</f>
        <v/>
      </c>
      <c r="H498" s="178" t="str">
        <f>IF('DATA - Follow-Up'!H498="","",INDEX(Codes,MATCH('DATA - Follow-Up'!H498,Modes,0)))</f>
        <v/>
      </c>
      <c r="I498" s="275"/>
      <c r="J498" s="178" t="str">
        <f>IF('DATA - Follow-Up'!J498="","",INDEX(Codes,MATCH('DATA - Follow-Up'!J498,Modes,0)))</f>
        <v/>
      </c>
      <c r="K498" s="178"/>
      <c r="L498" s="178" t="str">
        <f>IF('DATA - Follow-Up'!L498=0,"",IF('DATA - Follow-Up'!L498="","",'DATA - Follow-Up'!L498))</f>
        <v/>
      </c>
      <c r="M498" s="178" t="str">
        <f>IF('DATA - Follow-Up'!M498="Yes",1,IF('DATA - Follow-Up'!M498="No",2, ""))</f>
        <v/>
      </c>
      <c r="N498" s="178" t="str">
        <f>IF('DATA - Follow-Up'!N498="Yes",1,IF('DATA - Follow-Up'!N498="No",2,""))</f>
        <v/>
      </c>
      <c r="O498" s="178" t="str">
        <f>IF('DATA - Follow-Up'!O498="Relaxed",1,IF('DATA - Follow-Up'!O498="Rushed",2,IF('DATA - Follow-Up'!O498="Happy",3,IF('DATA - Follow-Up'!O498="Frustrated",4,IF('DATA - Follow-Up'!O498="Other (please specify)",5,IF('DATA - Follow-Up'!O498="Other",5,""))))))</f>
        <v/>
      </c>
      <c r="P498" s="178"/>
      <c r="Q498" s="178" t="str">
        <f>IF('DATA - Follow-Up'!Q498="","",'DATA - Follow-Up'!Q498)</f>
        <v/>
      </c>
      <c r="R498" s="178" t="str">
        <f>IF('DATA - Follow-Up'!R498="Boy",1,IF('DATA - Follow-Up'!R498="Girl",2, ""))</f>
        <v/>
      </c>
      <c r="S498" s="178" t="str">
        <f>IF('DATA - Follow-Up'!Q498="","", 'DATA - Follow-Up'!S498)</f>
        <v/>
      </c>
      <c r="T498" s="178" t="str">
        <f>IF('DATA - Follow-Up'!T498="Less than 0.5km",1,IF('DATA - Follow-Up'!T498="0.51 to 1.59km",2,IF('DATA - Follow-Up'!T498="1.6 to 3km",3,IF('DATA - Follow-Up'!T498="Over 3km",4,""))))</f>
        <v/>
      </c>
      <c r="U498" s="178" t="str">
        <f>IF('DATA - Follow-Up'!U498="STRONGLY AGREE",1,IF('DATA - Follow-Up'!U498="AGREE",2,IF('DATA - Follow-Up'!U498="DISAGREE",3,IF('DATA - Follow-Up'!U498="STRONGLY DISAGREE",4,""))))</f>
        <v/>
      </c>
      <c r="V498" s="178" t="str">
        <f>IF('DATA - Follow-Up'!V498="Yes",1,IF('DATA - Follow-Up'!V498="No",2,""))</f>
        <v/>
      </c>
      <c r="W498" s="178"/>
      <c r="X498" s="178"/>
      <c r="Y498" s="178"/>
      <c r="Z498" s="178"/>
      <c r="AA498" s="178"/>
      <c r="AB498" s="178"/>
      <c r="AC498" s="178"/>
      <c r="AD498" s="178"/>
      <c r="AE498" s="178"/>
      <c r="AF498" s="178"/>
      <c r="AG498" s="178"/>
      <c r="AH498" s="178"/>
      <c r="AI498" s="178"/>
      <c r="AJ498" s="178"/>
      <c r="AK498" s="178"/>
      <c r="AL498" s="178"/>
      <c r="AM498" s="178"/>
      <c r="AN498" s="178"/>
      <c r="AO498" s="178"/>
      <c r="AP498" s="178"/>
      <c r="AQ498" s="178"/>
      <c r="AR498" s="178" t="str">
        <f>IF('DATA - Follow-Up'!AR498="Relaxed",1,IF('DATA - Follow-Up'!AR498="Rushed",2,IF('DATA - Follow-Up'!AR498="Happy",3,IF('DATA - Follow-Up'!AR498="Tired",4,""))))</f>
        <v/>
      </c>
      <c r="AS498" s="178" t="str">
        <f>IF('DATA - Follow-Up'!AS498="Relaxed",1,IF('DATA - Follow-Up'!AS498="Rushed",2,IF('DATA - Follow-Up'!AS498="Happy",3,IF('DATA - Follow-Up'!AS498="Tired",4,""))))</f>
        <v/>
      </c>
      <c r="AT498" s="178" t="str">
        <f>IF('DATA - Follow-Up'!AT498="less driving",1,IF('DATA - Follow-Up'!AT498="less driving (e.g. more carpooling, walking, cycling, taking public transit, etc.)",1,IF('DATA - Follow-Up'!AT498="not changed",2,IF('DATA - Follow-Up'!AT498="no changed",2,IF('DATA - Follow-Up'!AT498="more driving",3, "")))))</f>
        <v/>
      </c>
      <c r="AU498" s="275"/>
      <c r="AV498" s="275"/>
      <c r="AW498" s="275"/>
      <c r="AX498" s="275"/>
      <c r="AY498" s="275"/>
      <c r="AZ498" s="178" t="str">
        <f>IF('DATA - Follow-Up'!AZ498="less driving",1,IF('DATA - Follow-Up'!AZ498="less driving (e.g. more carpooling, walking, cycling, taking public transit, etc.)",1,IF('DATA - Follow-Up'!AZ498="not changed",2,IF('DATA - Follow-Up'!AZ498="more driving",3,""))))</f>
        <v/>
      </c>
      <c r="BA498" s="178"/>
      <c r="BB498" s="178"/>
      <c r="BC498" s="178"/>
      <c r="BD498" s="178"/>
      <c r="BE498" s="178"/>
      <c r="BF498" s="178" t="str">
        <f>IF('DATA - Follow-Up'!BF498="decreased",1,IF('DATA - Follow-Up'!BF498="not changed",2,IF('DATA - Follow-Up'!BF498="increased",3, "")))</f>
        <v/>
      </c>
      <c r="BG498" s="178"/>
      <c r="BH498" s="178"/>
      <c r="BI498" s="178"/>
      <c r="BJ498" s="178"/>
      <c r="BK498" s="178"/>
      <c r="BL498" s="178"/>
      <c r="BM498" s="178"/>
      <c r="BN498" s="178"/>
      <c r="BO498" s="178"/>
      <c r="BP498" s="178"/>
      <c r="BQ498" s="312" t="str">
        <f>IF('DATA - Follow-Up'!BQ498="Yes",1,IF('DATA - Follow-Up'!BQ498="No",2, ""))</f>
        <v/>
      </c>
      <c r="BR498" s="273"/>
      <c r="BS498" s="180"/>
      <c r="BT498" s="180"/>
    </row>
    <row r="499" spans="1:77" s="132" customFormat="1" ht="15" x14ac:dyDescent="0.3">
      <c r="A499" s="148"/>
      <c r="B499" s="149"/>
      <c r="C499" s="236" t="str">
        <f t="shared" si="7"/>
        <v/>
      </c>
      <c r="D499" s="178" t="str">
        <f>IF('DATA - Follow-Up'!D499="","",'DATA - Follow-Up'!D499)</f>
        <v/>
      </c>
      <c r="E499" s="178" t="str">
        <f>IF('DATA - Follow-Up'!E499="","",'DATA - Follow-Up'!E499)</f>
        <v/>
      </c>
      <c r="F499" s="178" t="str">
        <f>IF('DATA - Follow-Up'!F499="","",'DATA - Follow-Up'!F499)</f>
        <v/>
      </c>
      <c r="G499" s="178" t="str">
        <f>IF('DATA - Follow-Up'!G499="Yes",1,IF('DATA - Follow-Up'!G499="No",2,IF('DATA - Follow-Up'!G499="Not Sure",3, "")))</f>
        <v/>
      </c>
      <c r="H499" s="178" t="str">
        <f>IF('DATA - Follow-Up'!H499="","",INDEX(Codes,MATCH('DATA - Follow-Up'!H499,Modes,0)))</f>
        <v/>
      </c>
      <c r="I499" s="275"/>
      <c r="J499" s="178" t="str">
        <f>IF('DATA - Follow-Up'!J499="","",INDEX(Codes,MATCH('DATA - Follow-Up'!J499,Modes,0)))</f>
        <v/>
      </c>
      <c r="K499" s="178"/>
      <c r="L499" s="178" t="str">
        <f>IF('DATA - Follow-Up'!L499=0,"",IF('DATA - Follow-Up'!L499="","",'DATA - Follow-Up'!L499))</f>
        <v/>
      </c>
      <c r="M499" s="178" t="str">
        <f>IF('DATA - Follow-Up'!M499="Yes",1,IF('DATA - Follow-Up'!M499="No",2, ""))</f>
        <v/>
      </c>
      <c r="N499" s="178" t="str">
        <f>IF('DATA - Follow-Up'!N499="Yes",1,IF('DATA - Follow-Up'!N499="No",2,""))</f>
        <v/>
      </c>
      <c r="O499" s="178" t="str">
        <f>IF('DATA - Follow-Up'!O499="Relaxed",1,IF('DATA - Follow-Up'!O499="Rushed",2,IF('DATA - Follow-Up'!O499="Happy",3,IF('DATA - Follow-Up'!O499="Frustrated",4,IF('DATA - Follow-Up'!O499="Other (please specify)",5,IF('DATA - Follow-Up'!O499="Other",5,""))))))</f>
        <v/>
      </c>
      <c r="P499" s="178"/>
      <c r="Q499" s="178" t="str">
        <f>IF('DATA - Follow-Up'!Q499="","",'DATA - Follow-Up'!Q499)</f>
        <v/>
      </c>
      <c r="R499" s="178" t="str">
        <f>IF('DATA - Follow-Up'!R499="Boy",1,IF('DATA - Follow-Up'!R499="Girl",2, ""))</f>
        <v/>
      </c>
      <c r="S499" s="178" t="str">
        <f>IF('DATA - Follow-Up'!Q499="","", 'DATA - Follow-Up'!S499)</f>
        <v/>
      </c>
      <c r="T499" s="178" t="str">
        <f>IF('DATA - Follow-Up'!T499="Less than 0.5km",1,IF('DATA - Follow-Up'!T499="0.51 to 1.59km",2,IF('DATA - Follow-Up'!T499="1.6 to 3km",3,IF('DATA - Follow-Up'!T499="Over 3km",4,""))))</f>
        <v/>
      </c>
      <c r="U499" s="178" t="str">
        <f>IF('DATA - Follow-Up'!U499="STRONGLY AGREE",1,IF('DATA - Follow-Up'!U499="AGREE",2,IF('DATA - Follow-Up'!U499="DISAGREE",3,IF('DATA - Follow-Up'!U499="STRONGLY DISAGREE",4,""))))</f>
        <v/>
      </c>
      <c r="V499" s="178" t="str">
        <f>IF('DATA - Follow-Up'!V499="Yes",1,IF('DATA - Follow-Up'!V499="No",2,""))</f>
        <v/>
      </c>
      <c r="W499" s="178"/>
      <c r="X499" s="178"/>
      <c r="Y499" s="178"/>
      <c r="Z499" s="178"/>
      <c r="AA499" s="178"/>
      <c r="AB499" s="178"/>
      <c r="AC499" s="178"/>
      <c r="AD499" s="178"/>
      <c r="AE499" s="178"/>
      <c r="AF499" s="178"/>
      <c r="AG499" s="178"/>
      <c r="AH499" s="178"/>
      <c r="AI499" s="178"/>
      <c r="AJ499" s="178"/>
      <c r="AK499" s="178"/>
      <c r="AL499" s="178"/>
      <c r="AM499" s="178"/>
      <c r="AN499" s="178"/>
      <c r="AO499" s="178"/>
      <c r="AP499" s="178"/>
      <c r="AQ499" s="178"/>
      <c r="AR499" s="178" t="str">
        <f>IF('DATA - Follow-Up'!AR499="Relaxed",1,IF('DATA - Follow-Up'!AR499="Rushed",2,IF('DATA - Follow-Up'!AR499="Happy",3,IF('DATA - Follow-Up'!AR499="Tired",4,""))))</f>
        <v/>
      </c>
      <c r="AS499" s="178" t="str">
        <f>IF('DATA - Follow-Up'!AS499="Relaxed",1,IF('DATA - Follow-Up'!AS499="Rushed",2,IF('DATA - Follow-Up'!AS499="Happy",3,IF('DATA - Follow-Up'!AS499="Tired",4,""))))</f>
        <v/>
      </c>
      <c r="AT499" s="178" t="str">
        <f>IF('DATA - Follow-Up'!AT499="less driving",1,IF('DATA - Follow-Up'!AT499="less driving (e.g. more carpooling, walking, cycling, taking public transit, etc.)",1,IF('DATA - Follow-Up'!AT499="not changed",2,IF('DATA - Follow-Up'!AT499="no changed",2,IF('DATA - Follow-Up'!AT499="more driving",3, "")))))</f>
        <v/>
      </c>
      <c r="AU499" s="275"/>
      <c r="AV499" s="275"/>
      <c r="AW499" s="275"/>
      <c r="AX499" s="275"/>
      <c r="AY499" s="275"/>
      <c r="AZ499" s="178" t="str">
        <f>IF('DATA - Follow-Up'!AZ499="less driving",1,IF('DATA - Follow-Up'!AZ499="less driving (e.g. more carpooling, walking, cycling, taking public transit, etc.)",1,IF('DATA - Follow-Up'!AZ499="not changed",2,IF('DATA - Follow-Up'!AZ499="more driving",3,""))))</f>
        <v/>
      </c>
      <c r="BA499" s="178"/>
      <c r="BB499" s="178"/>
      <c r="BC499" s="178"/>
      <c r="BD499" s="178"/>
      <c r="BE499" s="178"/>
      <c r="BF499" s="178" t="str">
        <f>IF('DATA - Follow-Up'!BF499="decreased",1,IF('DATA - Follow-Up'!BF499="not changed",2,IF('DATA - Follow-Up'!BF499="increased",3, "")))</f>
        <v/>
      </c>
      <c r="BG499" s="178"/>
      <c r="BH499" s="178"/>
      <c r="BI499" s="178"/>
      <c r="BJ499" s="178"/>
      <c r="BK499" s="178"/>
      <c r="BL499" s="178"/>
      <c r="BM499" s="178"/>
      <c r="BN499" s="178"/>
      <c r="BO499" s="178"/>
      <c r="BP499" s="178"/>
      <c r="BQ499" s="312" t="str">
        <f>IF('DATA - Follow-Up'!BQ499="Yes",1,IF('DATA - Follow-Up'!BQ499="No",2, ""))</f>
        <v/>
      </c>
      <c r="BR499" s="273"/>
      <c r="BS499" s="180"/>
      <c r="BT499" s="180"/>
    </row>
    <row r="500" spans="1:77" s="132" customFormat="1" ht="15" x14ac:dyDescent="0.3">
      <c r="A500" s="148"/>
      <c r="B500" s="149"/>
      <c r="C500" s="236" t="str">
        <f t="shared" si="7"/>
        <v/>
      </c>
      <c r="D500" s="178" t="str">
        <f>IF('DATA - Follow-Up'!D500="","",'DATA - Follow-Up'!D500)</f>
        <v/>
      </c>
      <c r="E500" s="178" t="str">
        <f>IF('DATA - Follow-Up'!E500="","",'DATA - Follow-Up'!E500)</f>
        <v/>
      </c>
      <c r="F500" s="178" t="str">
        <f>IF('DATA - Follow-Up'!F500="","",'DATA - Follow-Up'!F500)</f>
        <v/>
      </c>
      <c r="G500" s="178" t="str">
        <f>IF('DATA - Follow-Up'!G500="Yes",1,IF('DATA - Follow-Up'!G500="No",2,IF('DATA - Follow-Up'!G500="Not Sure",3, "")))</f>
        <v/>
      </c>
      <c r="H500" s="178" t="str">
        <f>IF('DATA - Follow-Up'!H500="","",INDEX(Codes,MATCH('DATA - Follow-Up'!H500,Modes,0)))</f>
        <v/>
      </c>
      <c r="I500" s="275"/>
      <c r="J500" s="178" t="str">
        <f>IF('DATA - Follow-Up'!J500="","",INDEX(Codes,MATCH('DATA - Follow-Up'!J500,Modes,0)))</f>
        <v/>
      </c>
      <c r="K500" s="178"/>
      <c r="L500" s="178" t="str">
        <f>IF('DATA - Follow-Up'!L500=0,"",IF('DATA - Follow-Up'!L500="","",'DATA - Follow-Up'!L500))</f>
        <v/>
      </c>
      <c r="M500" s="178" t="str">
        <f>IF('DATA - Follow-Up'!M500="Yes",1,IF('DATA - Follow-Up'!M500="No",2, ""))</f>
        <v/>
      </c>
      <c r="N500" s="178" t="str">
        <f>IF('DATA - Follow-Up'!N500="Yes",1,IF('DATA - Follow-Up'!N500="No",2,""))</f>
        <v/>
      </c>
      <c r="O500" s="178" t="str">
        <f>IF('DATA - Follow-Up'!O500="Relaxed",1,IF('DATA - Follow-Up'!O500="Rushed",2,IF('DATA - Follow-Up'!O500="Happy",3,IF('DATA - Follow-Up'!O500="Frustrated",4,IF('DATA - Follow-Up'!O500="Other (please specify)",5,IF('DATA - Follow-Up'!O500="Other",5,""))))))</f>
        <v/>
      </c>
      <c r="P500" s="178"/>
      <c r="Q500" s="178" t="str">
        <f>IF('DATA - Follow-Up'!Q500="","",'DATA - Follow-Up'!Q500)</f>
        <v/>
      </c>
      <c r="R500" s="178" t="str">
        <f>IF('DATA - Follow-Up'!R500="Boy",1,IF('DATA - Follow-Up'!R500="Girl",2, ""))</f>
        <v/>
      </c>
      <c r="S500" s="178" t="str">
        <f>IF('DATA - Follow-Up'!Q500="","", 'DATA - Follow-Up'!S500)</f>
        <v/>
      </c>
      <c r="T500" s="178" t="str">
        <f>IF('DATA - Follow-Up'!T500="Less than 0.5km",1,IF('DATA - Follow-Up'!T500="0.51 to 1.59km",2,IF('DATA - Follow-Up'!T500="1.6 to 3km",3,IF('DATA - Follow-Up'!T500="Over 3km",4,""))))</f>
        <v/>
      </c>
      <c r="U500" s="178" t="str">
        <f>IF('DATA - Follow-Up'!U500="STRONGLY AGREE",1,IF('DATA - Follow-Up'!U500="AGREE",2,IF('DATA - Follow-Up'!U500="DISAGREE",3,IF('DATA - Follow-Up'!U500="STRONGLY DISAGREE",4,""))))</f>
        <v/>
      </c>
      <c r="V500" s="178" t="str">
        <f>IF('DATA - Follow-Up'!V500="Yes",1,IF('DATA - Follow-Up'!V500="No",2,""))</f>
        <v/>
      </c>
      <c r="W500" s="178"/>
      <c r="X500" s="178"/>
      <c r="Y500" s="178"/>
      <c r="Z500" s="178"/>
      <c r="AA500" s="178"/>
      <c r="AB500" s="178"/>
      <c r="AC500" s="178"/>
      <c r="AD500" s="178"/>
      <c r="AE500" s="178"/>
      <c r="AF500" s="178"/>
      <c r="AG500" s="178"/>
      <c r="AH500" s="178"/>
      <c r="AI500" s="178"/>
      <c r="AJ500" s="178"/>
      <c r="AK500" s="178"/>
      <c r="AL500" s="178"/>
      <c r="AM500" s="178"/>
      <c r="AN500" s="178"/>
      <c r="AO500" s="178"/>
      <c r="AP500" s="178"/>
      <c r="AQ500" s="178"/>
      <c r="AR500" s="178" t="str">
        <f>IF('DATA - Follow-Up'!AR500="Relaxed",1,IF('DATA - Follow-Up'!AR500="Rushed",2,IF('DATA - Follow-Up'!AR500="Happy",3,IF('DATA - Follow-Up'!AR500="Tired",4,""))))</f>
        <v/>
      </c>
      <c r="AS500" s="178" t="str">
        <f>IF('DATA - Follow-Up'!AS500="Relaxed",1,IF('DATA - Follow-Up'!AS500="Rushed",2,IF('DATA - Follow-Up'!AS500="Happy",3,IF('DATA - Follow-Up'!AS500="Tired",4,""))))</f>
        <v/>
      </c>
      <c r="AT500" s="178" t="str">
        <f>IF('DATA - Follow-Up'!AT500="less driving",1,IF('DATA - Follow-Up'!AT500="less driving (e.g. more carpooling, walking, cycling, taking public transit, etc.)",1,IF('DATA - Follow-Up'!AT500="not changed",2,IF('DATA - Follow-Up'!AT500="no changed",2,IF('DATA - Follow-Up'!AT500="more driving",3, "")))))</f>
        <v/>
      </c>
      <c r="AU500" s="275"/>
      <c r="AV500" s="275"/>
      <c r="AW500" s="275"/>
      <c r="AX500" s="275"/>
      <c r="AY500" s="275"/>
      <c r="AZ500" s="178" t="str">
        <f>IF('DATA - Follow-Up'!AZ500="less driving",1,IF('DATA - Follow-Up'!AZ500="less driving (e.g. more carpooling, walking, cycling, taking public transit, etc.)",1,IF('DATA - Follow-Up'!AZ500="not changed",2,IF('DATA - Follow-Up'!AZ500="more driving",3,""))))</f>
        <v/>
      </c>
      <c r="BA500" s="178"/>
      <c r="BB500" s="178"/>
      <c r="BC500" s="178"/>
      <c r="BD500" s="178"/>
      <c r="BE500" s="178"/>
      <c r="BF500" s="178" t="str">
        <f>IF('DATA - Follow-Up'!BF500="decreased",1,IF('DATA - Follow-Up'!BF500="not changed",2,IF('DATA - Follow-Up'!BF500="increased",3, "")))</f>
        <v/>
      </c>
      <c r="BG500" s="178"/>
      <c r="BH500" s="178"/>
      <c r="BI500" s="178"/>
      <c r="BJ500" s="178"/>
      <c r="BK500" s="178"/>
      <c r="BL500" s="178"/>
      <c r="BM500" s="178"/>
      <c r="BN500" s="178"/>
      <c r="BO500" s="178"/>
      <c r="BP500" s="178"/>
      <c r="BQ500" s="312" t="str">
        <f>IF('DATA - Follow-Up'!BQ500="Yes",1,IF('DATA - Follow-Up'!BQ500="No",2, ""))</f>
        <v/>
      </c>
      <c r="BR500" s="273"/>
      <c r="BS500" s="180"/>
      <c r="BT500" s="180"/>
    </row>
    <row r="501" spans="1:77" s="132" customFormat="1" ht="15" x14ac:dyDescent="0.3">
      <c r="A501" s="148"/>
      <c r="B501" s="149"/>
      <c r="C501" s="236" t="str">
        <f t="shared" si="7"/>
        <v/>
      </c>
      <c r="D501" s="178" t="str">
        <f>IF('DATA - Follow-Up'!D501="","",'DATA - Follow-Up'!D501)</f>
        <v/>
      </c>
      <c r="E501" s="178" t="str">
        <f>IF('DATA - Follow-Up'!E501="","",'DATA - Follow-Up'!E501)</f>
        <v/>
      </c>
      <c r="F501" s="178" t="str">
        <f>IF('DATA - Follow-Up'!F501="","",'DATA - Follow-Up'!F501)</f>
        <v/>
      </c>
      <c r="G501" s="178" t="str">
        <f>IF('DATA - Follow-Up'!G501="Yes",1,IF('DATA - Follow-Up'!G501="No",2,IF('DATA - Follow-Up'!G501="Not Sure",3, "")))</f>
        <v/>
      </c>
      <c r="H501" s="178" t="str">
        <f>IF('DATA - Follow-Up'!H501="","",INDEX(Codes,MATCH('DATA - Follow-Up'!H501,Modes,0)))</f>
        <v/>
      </c>
      <c r="I501" s="275"/>
      <c r="J501" s="178" t="str">
        <f>IF('DATA - Follow-Up'!J501="","",INDEX(Codes,MATCH('DATA - Follow-Up'!J501,Modes,0)))</f>
        <v/>
      </c>
      <c r="K501" s="178"/>
      <c r="L501" s="178" t="str">
        <f>IF('DATA - Follow-Up'!L501=0,"",IF('DATA - Follow-Up'!L501="","",'DATA - Follow-Up'!L501))</f>
        <v/>
      </c>
      <c r="M501" s="178" t="str">
        <f>IF('DATA - Follow-Up'!M501="Yes",1,IF('DATA - Follow-Up'!M501="No",2, ""))</f>
        <v/>
      </c>
      <c r="N501" s="178" t="str">
        <f>IF('DATA - Follow-Up'!N501="Yes",1,IF('DATA - Follow-Up'!N501="No",2,""))</f>
        <v/>
      </c>
      <c r="O501" s="178" t="str">
        <f>IF('DATA - Follow-Up'!O501="Relaxed",1,IF('DATA - Follow-Up'!O501="Rushed",2,IF('DATA - Follow-Up'!O501="Happy",3,IF('DATA - Follow-Up'!O501="Frustrated",4,IF('DATA - Follow-Up'!O501="Other (please specify)",5,IF('DATA - Follow-Up'!O501="Other",5,""))))))</f>
        <v/>
      </c>
      <c r="P501" s="178"/>
      <c r="Q501" s="178" t="str">
        <f>IF('DATA - Follow-Up'!Q501="","",'DATA - Follow-Up'!Q501)</f>
        <v/>
      </c>
      <c r="R501" s="178" t="str">
        <f>IF('DATA - Follow-Up'!R501="Boy",1,IF('DATA - Follow-Up'!R501="Girl",2, ""))</f>
        <v/>
      </c>
      <c r="S501" s="178" t="str">
        <f>IF('DATA - Follow-Up'!Q501="","", 'DATA - Follow-Up'!S501)</f>
        <v/>
      </c>
      <c r="T501" s="178" t="str">
        <f>IF('DATA - Follow-Up'!T501="Less than 0.5km",1,IF('DATA - Follow-Up'!T501="0.51 to 1.59km",2,IF('DATA - Follow-Up'!T501="1.6 to 3km",3,IF('DATA - Follow-Up'!T501="Over 3km",4,""))))</f>
        <v/>
      </c>
      <c r="U501" s="178" t="str">
        <f>IF('DATA - Follow-Up'!U501="STRONGLY AGREE",1,IF('DATA - Follow-Up'!U501="AGREE",2,IF('DATA - Follow-Up'!U501="DISAGREE",3,IF('DATA - Follow-Up'!U501="STRONGLY DISAGREE",4,""))))</f>
        <v/>
      </c>
      <c r="V501" s="178" t="str">
        <f>IF('DATA - Follow-Up'!V501="Yes",1,IF('DATA - Follow-Up'!V501="No",2,""))</f>
        <v/>
      </c>
      <c r="W501" s="178"/>
      <c r="X501" s="178"/>
      <c r="Y501" s="178"/>
      <c r="Z501" s="178"/>
      <c r="AA501" s="178"/>
      <c r="AB501" s="178"/>
      <c r="AC501" s="178"/>
      <c r="AD501" s="178"/>
      <c r="AE501" s="178"/>
      <c r="AF501" s="178"/>
      <c r="AG501" s="178"/>
      <c r="AH501" s="178"/>
      <c r="AI501" s="178"/>
      <c r="AJ501" s="178"/>
      <c r="AK501" s="178"/>
      <c r="AL501" s="178"/>
      <c r="AM501" s="178"/>
      <c r="AN501" s="178"/>
      <c r="AO501" s="178"/>
      <c r="AP501" s="178"/>
      <c r="AQ501" s="178"/>
      <c r="AR501" s="178" t="str">
        <f>IF('DATA - Follow-Up'!AR501="Relaxed",1,IF('DATA - Follow-Up'!AR501="Rushed",2,IF('DATA - Follow-Up'!AR501="Happy",3,IF('DATA - Follow-Up'!AR501="Tired",4,""))))</f>
        <v/>
      </c>
      <c r="AS501" s="178" t="str">
        <f>IF('DATA - Follow-Up'!AS501="Relaxed",1,IF('DATA - Follow-Up'!AS501="Rushed",2,IF('DATA - Follow-Up'!AS501="Happy",3,IF('DATA - Follow-Up'!AS501="Tired",4,""))))</f>
        <v/>
      </c>
      <c r="AT501" s="178" t="str">
        <f>IF('DATA - Follow-Up'!AT501="less driving",1,IF('DATA - Follow-Up'!AT501="less driving (e.g. more carpooling, walking, cycling, taking public transit, etc.)",1,IF('DATA - Follow-Up'!AT501="not changed",2,IF('DATA - Follow-Up'!AT501="no changed",2,IF('DATA - Follow-Up'!AT501="more driving",3, "")))))</f>
        <v/>
      </c>
      <c r="AU501" s="275"/>
      <c r="AV501" s="275"/>
      <c r="AW501" s="275"/>
      <c r="AX501" s="275"/>
      <c r="AY501" s="275"/>
      <c r="AZ501" s="178" t="str">
        <f>IF('DATA - Follow-Up'!AZ501="less driving",1,IF('DATA - Follow-Up'!AZ501="less driving (e.g. more carpooling, walking, cycling, taking public transit, etc.)",1,IF('DATA - Follow-Up'!AZ501="not changed",2,IF('DATA - Follow-Up'!AZ501="more driving",3,""))))</f>
        <v/>
      </c>
      <c r="BA501" s="178"/>
      <c r="BB501" s="178"/>
      <c r="BC501" s="178"/>
      <c r="BD501" s="178"/>
      <c r="BE501" s="178"/>
      <c r="BF501" s="178" t="str">
        <f>IF('DATA - Follow-Up'!BF501="decreased",1,IF('DATA - Follow-Up'!BF501="not changed",2,IF('DATA - Follow-Up'!BF501="increased",3, "")))</f>
        <v/>
      </c>
      <c r="BG501" s="178"/>
      <c r="BH501" s="178"/>
      <c r="BI501" s="178"/>
      <c r="BJ501" s="178"/>
      <c r="BK501" s="178"/>
      <c r="BL501" s="178"/>
      <c r="BM501" s="178"/>
      <c r="BN501" s="178"/>
      <c r="BO501" s="178"/>
      <c r="BP501" s="178"/>
      <c r="BQ501" s="312" t="str">
        <f>IF('DATA - Follow-Up'!BQ501="Yes",1,IF('DATA - Follow-Up'!BQ501="No",2, ""))</f>
        <v/>
      </c>
      <c r="BR501" s="273"/>
      <c r="BS501" s="180"/>
      <c r="BT501" s="180"/>
    </row>
    <row r="502" spans="1:77" s="132" customFormat="1" ht="15" x14ac:dyDescent="0.3">
      <c r="A502" s="148"/>
      <c r="B502" s="149"/>
      <c r="C502" s="236" t="str">
        <f t="shared" si="7"/>
        <v/>
      </c>
      <c r="D502" s="178" t="str">
        <f>IF('DATA - Follow-Up'!D502="","",'DATA - Follow-Up'!D502)</f>
        <v/>
      </c>
      <c r="E502" s="178" t="str">
        <f>IF('DATA - Follow-Up'!E502="","",'DATA - Follow-Up'!E502)</f>
        <v/>
      </c>
      <c r="F502" s="178" t="str">
        <f>IF('DATA - Follow-Up'!F502="","",'DATA - Follow-Up'!F502)</f>
        <v/>
      </c>
      <c r="G502" s="178" t="str">
        <f>IF('DATA - Follow-Up'!G502="Yes",1,IF('DATA - Follow-Up'!G502="No",2,IF('DATA - Follow-Up'!G502="Not Sure",3, "")))</f>
        <v/>
      </c>
      <c r="H502" s="178" t="str">
        <f>IF('DATA - Follow-Up'!H502="","",INDEX(Codes,MATCH('DATA - Follow-Up'!H502,Modes,0)))</f>
        <v/>
      </c>
      <c r="I502" s="275"/>
      <c r="J502" s="178" t="str">
        <f>IF('DATA - Follow-Up'!J502="","",INDEX(Codes,MATCH('DATA - Follow-Up'!J502,Modes,0)))</f>
        <v/>
      </c>
      <c r="K502" s="178"/>
      <c r="L502" s="178" t="str">
        <f>IF('DATA - Follow-Up'!L502=0,"",IF('DATA - Follow-Up'!L502="","",'DATA - Follow-Up'!L502))</f>
        <v/>
      </c>
      <c r="M502" s="178" t="str">
        <f>IF('DATA - Follow-Up'!M502="Yes",1,IF('DATA - Follow-Up'!M502="No",2, ""))</f>
        <v/>
      </c>
      <c r="N502" s="178" t="str">
        <f>IF('DATA - Follow-Up'!N502="Yes",1,IF('DATA - Follow-Up'!N502="No",2,""))</f>
        <v/>
      </c>
      <c r="O502" s="178" t="str">
        <f>IF('DATA - Follow-Up'!O502="Relaxed",1,IF('DATA - Follow-Up'!O502="Rushed",2,IF('DATA - Follow-Up'!O502="Happy",3,IF('DATA - Follow-Up'!O502="Frustrated",4,IF('DATA - Follow-Up'!O502="Other (please specify)",5,IF('DATA - Follow-Up'!O502="Other",5,""))))))</f>
        <v/>
      </c>
      <c r="P502" s="178"/>
      <c r="Q502" s="178" t="str">
        <f>IF('DATA - Follow-Up'!Q502="","",'DATA - Follow-Up'!Q502)</f>
        <v/>
      </c>
      <c r="R502" s="178" t="str">
        <f>IF('DATA - Follow-Up'!R502="Boy",1,IF('DATA - Follow-Up'!R502="Girl",2, ""))</f>
        <v/>
      </c>
      <c r="S502" s="178" t="str">
        <f>IF('DATA - Follow-Up'!Q502="","", 'DATA - Follow-Up'!S502)</f>
        <v/>
      </c>
      <c r="T502" s="178" t="str">
        <f>IF('DATA - Follow-Up'!T502="Less than 0.5km",1,IF('DATA - Follow-Up'!T502="0.51 to 1.59km",2,IF('DATA - Follow-Up'!T502="1.6 to 3km",3,IF('DATA - Follow-Up'!T502="Over 3km",4,""))))</f>
        <v/>
      </c>
      <c r="U502" s="178" t="str">
        <f>IF('DATA - Follow-Up'!U502="STRONGLY AGREE",1,IF('DATA - Follow-Up'!U502="AGREE",2,IF('DATA - Follow-Up'!U502="DISAGREE",3,IF('DATA - Follow-Up'!U502="STRONGLY DISAGREE",4,""))))</f>
        <v/>
      </c>
      <c r="V502" s="178" t="str">
        <f>IF('DATA - Follow-Up'!V502="Yes",1,IF('DATA - Follow-Up'!V502="No",2,""))</f>
        <v/>
      </c>
      <c r="W502" s="178"/>
      <c r="X502" s="178"/>
      <c r="Y502" s="178"/>
      <c r="Z502" s="178"/>
      <c r="AA502" s="178"/>
      <c r="AB502" s="178"/>
      <c r="AC502" s="178"/>
      <c r="AD502" s="178"/>
      <c r="AE502" s="178"/>
      <c r="AF502" s="178"/>
      <c r="AG502" s="178"/>
      <c r="AH502" s="178"/>
      <c r="AI502" s="178"/>
      <c r="AJ502" s="178"/>
      <c r="AK502" s="178"/>
      <c r="AL502" s="178"/>
      <c r="AM502" s="178"/>
      <c r="AN502" s="178"/>
      <c r="AO502" s="178"/>
      <c r="AP502" s="178"/>
      <c r="AQ502" s="178"/>
      <c r="AR502" s="178" t="str">
        <f>IF('DATA - Follow-Up'!AR502="Relaxed",1,IF('DATA - Follow-Up'!AR502="Rushed",2,IF('DATA - Follow-Up'!AR502="Happy",3,IF('DATA - Follow-Up'!AR502="Tired",4,""))))</f>
        <v/>
      </c>
      <c r="AS502" s="178" t="str">
        <f>IF('DATA - Follow-Up'!AS502="Relaxed",1,IF('DATA - Follow-Up'!AS502="Rushed",2,IF('DATA - Follow-Up'!AS502="Happy",3,IF('DATA - Follow-Up'!AS502="Tired",4,""))))</f>
        <v/>
      </c>
      <c r="AT502" s="178" t="str">
        <f>IF('DATA - Follow-Up'!AT502="less driving",1,IF('DATA - Follow-Up'!AT502="less driving (e.g. more carpooling, walking, cycling, taking public transit, etc.)",1,IF('DATA - Follow-Up'!AT502="not changed",2,IF('DATA - Follow-Up'!AT502="no changed",2,IF('DATA - Follow-Up'!AT502="more driving",3, "")))))</f>
        <v/>
      </c>
      <c r="AU502" s="275"/>
      <c r="AV502" s="275"/>
      <c r="AW502" s="275"/>
      <c r="AX502" s="275"/>
      <c r="AY502" s="275"/>
      <c r="AZ502" s="178" t="str">
        <f>IF('DATA - Follow-Up'!AZ502="less driving",1,IF('DATA - Follow-Up'!AZ502="less driving (e.g. more carpooling, walking, cycling, taking public transit, etc.)",1,IF('DATA - Follow-Up'!AZ502="not changed",2,IF('DATA - Follow-Up'!AZ502="more driving",3,""))))</f>
        <v/>
      </c>
      <c r="BA502" s="178"/>
      <c r="BB502" s="178"/>
      <c r="BC502" s="178"/>
      <c r="BD502" s="178"/>
      <c r="BE502" s="178"/>
      <c r="BF502" s="178" t="str">
        <f>IF('DATA - Follow-Up'!BF502="decreased",1,IF('DATA - Follow-Up'!BF502="not changed",2,IF('DATA - Follow-Up'!BF502="increased",3, "")))</f>
        <v/>
      </c>
      <c r="BG502" s="178"/>
      <c r="BH502" s="178"/>
      <c r="BI502" s="178"/>
      <c r="BJ502" s="178"/>
      <c r="BK502" s="178"/>
      <c r="BL502" s="178"/>
      <c r="BM502" s="178"/>
      <c r="BN502" s="178"/>
      <c r="BO502" s="178"/>
      <c r="BP502" s="178"/>
      <c r="BQ502" s="312" t="str">
        <f>IF('DATA - Follow-Up'!BQ502="Yes",1,IF('DATA - Follow-Up'!BQ502="No",2, ""))</f>
        <v/>
      </c>
      <c r="BR502" s="273"/>
      <c r="BS502" s="180"/>
      <c r="BT502" s="180"/>
    </row>
    <row r="503" spans="1:77" s="132" customFormat="1" ht="15" x14ac:dyDescent="0.3">
      <c r="A503" s="148"/>
      <c r="B503" s="149"/>
      <c r="C503" s="236" t="str">
        <f t="shared" si="7"/>
        <v/>
      </c>
      <c r="D503" s="178" t="str">
        <f>IF('DATA - Follow-Up'!D503="","",'DATA - Follow-Up'!D503)</f>
        <v/>
      </c>
      <c r="E503" s="178" t="str">
        <f>IF('DATA - Follow-Up'!E503="","",'DATA - Follow-Up'!E503)</f>
        <v/>
      </c>
      <c r="F503" s="178" t="str">
        <f>IF('DATA - Follow-Up'!F503="","",'DATA - Follow-Up'!F503)</f>
        <v/>
      </c>
      <c r="G503" s="178" t="str">
        <f>IF('DATA - Follow-Up'!G503="Yes",1,IF('DATA - Follow-Up'!G503="No",2,IF('DATA - Follow-Up'!G503="Not Sure",3, "")))</f>
        <v/>
      </c>
      <c r="H503" s="178" t="str">
        <f>IF('DATA - Follow-Up'!H503="","",INDEX(Codes,MATCH('DATA - Follow-Up'!H503,Modes,0)))</f>
        <v/>
      </c>
      <c r="I503" s="275"/>
      <c r="J503" s="178" t="str">
        <f>IF('DATA - Follow-Up'!J503="","",INDEX(Codes,MATCH('DATA - Follow-Up'!J503,Modes,0)))</f>
        <v/>
      </c>
      <c r="K503" s="178"/>
      <c r="L503" s="178" t="str">
        <f>IF('DATA - Follow-Up'!L503=0,"",IF('DATA - Follow-Up'!L503="","",'DATA - Follow-Up'!L503))</f>
        <v/>
      </c>
      <c r="M503" s="178" t="str">
        <f>IF('DATA - Follow-Up'!M503="Yes",1,IF('DATA - Follow-Up'!M503="No",2, ""))</f>
        <v/>
      </c>
      <c r="N503" s="178" t="str">
        <f>IF('DATA - Follow-Up'!N503="Yes",1,IF('DATA - Follow-Up'!N503="No",2,""))</f>
        <v/>
      </c>
      <c r="O503" s="178" t="str">
        <f>IF('DATA - Follow-Up'!O503="Relaxed",1,IF('DATA - Follow-Up'!O503="Rushed",2,IF('DATA - Follow-Up'!O503="Happy",3,IF('DATA - Follow-Up'!O503="Frustrated",4,IF('DATA - Follow-Up'!O503="Other (please specify)",5,IF('DATA - Follow-Up'!O503="Other",5,""))))))</f>
        <v/>
      </c>
      <c r="P503" s="178"/>
      <c r="Q503" s="178" t="str">
        <f>IF('DATA - Follow-Up'!Q503="","",'DATA - Follow-Up'!Q503)</f>
        <v/>
      </c>
      <c r="R503" s="178" t="str">
        <f>IF('DATA - Follow-Up'!R503="Boy",1,IF('DATA - Follow-Up'!R503="Girl",2, ""))</f>
        <v/>
      </c>
      <c r="S503" s="178" t="str">
        <f>IF('DATA - Follow-Up'!Q503="","", 'DATA - Follow-Up'!S503)</f>
        <v/>
      </c>
      <c r="T503" s="178" t="str">
        <f>IF('DATA - Follow-Up'!T503="Less than 0.5km",1,IF('DATA - Follow-Up'!T503="0.51 to 1.59km",2,IF('DATA - Follow-Up'!T503="1.6 to 3km",3,IF('DATA - Follow-Up'!T503="Over 3km",4,""))))</f>
        <v/>
      </c>
      <c r="U503" s="178" t="str">
        <f>IF('DATA - Follow-Up'!U503="STRONGLY AGREE",1,IF('DATA - Follow-Up'!U503="AGREE",2,IF('DATA - Follow-Up'!U503="DISAGREE",3,IF('DATA - Follow-Up'!U503="STRONGLY DISAGREE",4,""))))</f>
        <v/>
      </c>
      <c r="V503" s="178" t="str">
        <f>IF('DATA - Follow-Up'!V503="Yes",1,IF('DATA - Follow-Up'!V503="No",2,""))</f>
        <v/>
      </c>
      <c r="W503" s="178"/>
      <c r="X503" s="178"/>
      <c r="Y503" s="178"/>
      <c r="Z503" s="178"/>
      <c r="AA503" s="178"/>
      <c r="AB503" s="178"/>
      <c r="AC503" s="178"/>
      <c r="AD503" s="178"/>
      <c r="AE503" s="178"/>
      <c r="AF503" s="178"/>
      <c r="AG503" s="178"/>
      <c r="AH503" s="178"/>
      <c r="AI503" s="178"/>
      <c r="AJ503" s="178"/>
      <c r="AK503" s="178"/>
      <c r="AL503" s="178"/>
      <c r="AM503" s="178"/>
      <c r="AN503" s="178"/>
      <c r="AO503" s="178"/>
      <c r="AP503" s="178"/>
      <c r="AQ503" s="178"/>
      <c r="AR503" s="178" t="str">
        <f>IF('DATA - Follow-Up'!AR503="Relaxed",1,IF('DATA - Follow-Up'!AR503="Rushed",2,IF('DATA - Follow-Up'!AR503="Happy",3,IF('DATA - Follow-Up'!AR503="Tired",4,""))))</f>
        <v/>
      </c>
      <c r="AS503" s="178" t="str">
        <f>IF('DATA - Follow-Up'!AS503="Relaxed",1,IF('DATA - Follow-Up'!AS503="Rushed",2,IF('DATA - Follow-Up'!AS503="Happy",3,IF('DATA - Follow-Up'!AS503="Tired",4,""))))</f>
        <v/>
      </c>
      <c r="AT503" s="178" t="str">
        <f>IF('DATA - Follow-Up'!AT503="less driving",1,IF('DATA - Follow-Up'!AT503="less driving (e.g. more carpooling, walking, cycling, taking public transit, etc.)",1,IF('DATA - Follow-Up'!AT503="not changed",2,IF('DATA - Follow-Up'!AT503="no changed",2,IF('DATA - Follow-Up'!AT503="more driving",3, "")))))</f>
        <v/>
      </c>
      <c r="AU503" s="275"/>
      <c r="AV503" s="275"/>
      <c r="AW503" s="275"/>
      <c r="AX503" s="275"/>
      <c r="AY503" s="275"/>
      <c r="AZ503" s="178" t="str">
        <f>IF('DATA - Follow-Up'!AZ503="less driving",1,IF('DATA - Follow-Up'!AZ503="less driving (e.g. more carpooling, walking, cycling, taking public transit, etc.)",1,IF('DATA - Follow-Up'!AZ503="not changed",2,IF('DATA - Follow-Up'!AZ503="more driving",3,""))))</f>
        <v/>
      </c>
      <c r="BA503" s="178"/>
      <c r="BB503" s="178"/>
      <c r="BC503" s="178"/>
      <c r="BD503" s="178"/>
      <c r="BE503" s="178"/>
      <c r="BF503" s="178" t="str">
        <f>IF('DATA - Follow-Up'!BF503="decreased",1,IF('DATA - Follow-Up'!BF503="not changed",2,IF('DATA - Follow-Up'!BF503="increased",3, "")))</f>
        <v/>
      </c>
      <c r="BG503" s="178"/>
      <c r="BH503" s="178"/>
      <c r="BI503" s="178"/>
      <c r="BJ503" s="178"/>
      <c r="BK503" s="178"/>
      <c r="BL503" s="178"/>
      <c r="BM503" s="178"/>
      <c r="BN503" s="178"/>
      <c r="BO503" s="178"/>
      <c r="BP503" s="178"/>
      <c r="BQ503" s="312" t="str">
        <f>IF('DATA - Follow-Up'!BQ503="Yes",1,IF('DATA - Follow-Up'!BQ503="No",2, ""))</f>
        <v/>
      </c>
      <c r="BR503" s="273"/>
      <c r="BS503" s="180"/>
      <c r="BT503" s="180"/>
    </row>
    <row r="504" spans="1:77" s="132" customFormat="1" ht="15" x14ac:dyDescent="0.3">
      <c r="A504" s="148"/>
      <c r="B504" s="149"/>
      <c r="C504" s="236" t="str">
        <f t="shared" si="7"/>
        <v/>
      </c>
      <c r="D504" s="178" t="str">
        <f>IF('DATA - Follow-Up'!D504="","",'DATA - Follow-Up'!D504)</f>
        <v/>
      </c>
      <c r="E504" s="178" t="str">
        <f>IF('DATA - Follow-Up'!E504="","",'DATA - Follow-Up'!E504)</f>
        <v/>
      </c>
      <c r="F504" s="178" t="str">
        <f>IF('DATA - Follow-Up'!F504="","",'DATA - Follow-Up'!F504)</f>
        <v/>
      </c>
      <c r="G504" s="178" t="str">
        <f>IF('DATA - Follow-Up'!G504="Yes",1,IF('DATA - Follow-Up'!G504="No",2,IF('DATA - Follow-Up'!G504="Not Sure",3, "")))</f>
        <v/>
      </c>
      <c r="H504" s="178" t="str">
        <f>IF('DATA - Follow-Up'!H504="","",INDEX(Codes,MATCH('DATA - Follow-Up'!H504,Modes,0)))</f>
        <v/>
      </c>
      <c r="I504" s="275"/>
      <c r="J504" s="178" t="str">
        <f>IF('DATA - Follow-Up'!J504="","",INDEX(Codes,MATCH('DATA - Follow-Up'!J504,Modes,0)))</f>
        <v/>
      </c>
      <c r="K504" s="178"/>
      <c r="L504" s="178" t="str">
        <f>IF('DATA - Follow-Up'!L504=0,"",IF('DATA - Follow-Up'!L504="","",'DATA - Follow-Up'!L504))</f>
        <v/>
      </c>
      <c r="M504" s="178" t="str">
        <f>IF('DATA - Follow-Up'!M504="Yes",1,IF('DATA - Follow-Up'!M504="No",2, ""))</f>
        <v/>
      </c>
      <c r="N504" s="178" t="str">
        <f>IF('DATA - Follow-Up'!N504="Yes",1,IF('DATA - Follow-Up'!N504="No",2,""))</f>
        <v/>
      </c>
      <c r="O504" s="178" t="str">
        <f>IF('DATA - Follow-Up'!O504="Relaxed",1,IF('DATA - Follow-Up'!O504="Rushed",2,IF('DATA - Follow-Up'!O504="Happy",3,IF('DATA - Follow-Up'!O504="Frustrated",4,IF('DATA - Follow-Up'!O504="Other (please specify)",5,IF('DATA - Follow-Up'!O504="Other",5,""))))))</f>
        <v/>
      </c>
      <c r="P504" s="178"/>
      <c r="Q504" s="178" t="str">
        <f>IF('DATA - Follow-Up'!Q504="","",'DATA - Follow-Up'!Q504)</f>
        <v/>
      </c>
      <c r="R504" s="178" t="str">
        <f>IF('DATA - Follow-Up'!R504="Boy",1,IF('DATA - Follow-Up'!R504="Girl",2, ""))</f>
        <v/>
      </c>
      <c r="S504" s="178" t="str">
        <f>IF('DATA - Follow-Up'!Q504="","", 'DATA - Follow-Up'!S504)</f>
        <v/>
      </c>
      <c r="T504" s="178" t="str">
        <f>IF('DATA - Follow-Up'!T504="Less than 0.5km",1,IF('DATA - Follow-Up'!T504="0.51 to 1.59km",2,IF('DATA - Follow-Up'!T504="1.6 to 3km",3,IF('DATA - Follow-Up'!T504="Over 3km",4,""))))</f>
        <v/>
      </c>
      <c r="U504" s="178" t="str">
        <f>IF('DATA - Follow-Up'!U504="STRONGLY AGREE",1,IF('DATA - Follow-Up'!U504="AGREE",2,IF('DATA - Follow-Up'!U504="DISAGREE",3,IF('DATA - Follow-Up'!U504="STRONGLY DISAGREE",4,""))))</f>
        <v/>
      </c>
      <c r="V504" s="178" t="str">
        <f>IF('DATA - Follow-Up'!V504="Yes",1,IF('DATA - Follow-Up'!V504="No",2,""))</f>
        <v/>
      </c>
      <c r="W504" s="178"/>
      <c r="X504" s="178"/>
      <c r="Y504" s="178"/>
      <c r="Z504" s="178"/>
      <c r="AA504" s="178"/>
      <c r="AB504" s="178"/>
      <c r="AC504" s="178"/>
      <c r="AD504" s="178"/>
      <c r="AE504" s="178"/>
      <c r="AF504" s="178"/>
      <c r="AG504" s="178"/>
      <c r="AH504" s="178"/>
      <c r="AI504" s="178"/>
      <c r="AJ504" s="178"/>
      <c r="AK504" s="178"/>
      <c r="AL504" s="178"/>
      <c r="AM504" s="178"/>
      <c r="AN504" s="178"/>
      <c r="AO504" s="178"/>
      <c r="AP504" s="178"/>
      <c r="AQ504" s="178"/>
      <c r="AR504" s="178" t="str">
        <f>IF('DATA - Follow-Up'!AR504="Relaxed",1,IF('DATA - Follow-Up'!AR504="Rushed",2,IF('DATA - Follow-Up'!AR504="Happy",3,IF('DATA - Follow-Up'!AR504="Tired",4,""))))</f>
        <v/>
      </c>
      <c r="AS504" s="178" t="str">
        <f>IF('DATA - Follow-Up'!AS504="Relaxed",1,IF('DATA - Follow-Up'!AS504="Rushed",2,IF('DATA - Follow-Up'!AS504="Happy",3,IF('DATA - Follow-Up'!AS504="Tired",4,""))))</f>
        <v/>
      </c>
      <c r="AT504" s="178" t="str">
        <f>IF('DATA - Follow-Up'!AT504="less driving",1,IF('DATA - Follow-Up'!AT504="less driving (e.g. more carpooling, walking, cycling, taking public transit, etc.)",1,IF('DATA - Follow-Up'!AT504="not changed",2,IF('DATA - Follow-Up'!AT504="no changed",2,IF('DATA - Follow-Up'!AT504="more driving",3, "")))))</f>
        <v/>
      </c>
      <c r="AU504" s="275"/>
      <c r="AV504" s="275"/>
      <c r="AW504" s="275"/>
      <c r="AX504" s="275"/>
      <c r="AY504" s="275"/>
      <c r="AZ504" s="178" t="str">
        <f>IF('DATA - Follow-Up'!AZ504="less driving",1,IF('DATA - Follow-Up'!AZ504="less driving (e.g. more carpooling, walking, cycling, taking public transit, etc.)",1,IF('DATA - Follow-Up'!AZ504="not changed",2,IF('DATA - Follow-Up'!AZ504="more driving",3,""))))</f>
        <v/>
      </c>
      <c r="BA504" s="178"/>
      <c r="BB504" s="178"/>
      <c r="BC504" s="178"/>
      <c r="BD504" s="178"/>
      <c r="BE504" s="178"/>
      <c r="BF504" s="178" t="str">
        <f>IF('DATA - Follow-Up'!BF504="decreased",1,IF('DATA - Follow-Up'!BF504="not changed",2,IF('DATA - Follow-Up'!BF504="increased",3, "")))</f>
        <v/>
      </c>
      <c r="BG504" s="178"/>
      <c r="BH504" s="178"/>
      <c r="BI504" s="178"/>
      <c r="BJ504" s="178"/>
      <c r="BK504" s="178"/>
      <c r="BL504" s="178"/>
      <c r="BM504" s="178"/>
      <c r="BN504" s="178"/>
      <c r="BO504" s="178"/>
      <c r="BP504" s="178"/>
      <c r="BQ504" s="312" t="str">
        <f>IF('DATA - Follow-Up'!BQ504="Yes",1,IF('DATA - Follow-Up'!BQ504="No",2, ""))</f>
        <v/>
      </c>
      <c r="BR504" s="273"/>
      <c r="BS504" s="180"/>
      <c r="BT504" s="180"/>
    </row>
    <row r="505" spans="1:77" s="163" customFormat="1" ht="15" x14ac:dyDescent="0.3">
      <c r="A505" s="148"/>
      <c r="B505" s="149"/>
      <c r="C505" s="236" t="str">
        <f t="shared" si="7"/>
        <v/>
      </c>
      <c r="D505" s="178" t="str">
        <f>IF('DATA - Follow-Up'!D505="","",'DATA - Follow-Up'!D505)</f>
        <v/>
      </c>
      <c r="E505" s="178" t="str">
        <f>IF('DATA - Follow-Up'!E505="","",'DATA - Follow-Up'!E505)</f>
        <v/>
      </c>
      <c r="F505" s="178" t="str">
        <f>IF('DATA - Follow-Up'!F505="","",'DATA - Follow-Up'!F505)</f>
        <v/>
      </c>
      <c r="G505" s="178" t="str">
        <f>IF('DATA - Follow-Up'!G505="Yes",1,IF('DATA - Follow-Up'!G505="No",2,IF('DATA - Follow-Up'!G505="Not Sure",3, "")))</f>
        <v/>
      </c>
      <c r="H505" s="178" t="str">
        <f>IF('DATA - Follow-Up'!H505="","",INDEX(Codes,MATCH('DATA - Follow-Up'!H505,Modes,0)))</f>
        <v/>
      </c>
      <c r="I505" s="275"/>
      <c r="J505" s="178" t="str">
        <f>IF('DATA - Follow-Up'!J505="","",INDEX(Codes,MATCH('DATA - Follow-Up'!J505,Modes,0)))</f>
        <v/>
      </c>
      <c r="K505" s="178"/>
      <c r="L505" s="178" t="str">
        <f>IF('DATA - Follow-Up'!L505=0,"",IF('DATA - Follow-Up'!L505="","",'DATA - Follow-Up'!L505))</f>
        <v/>
      </c>
      <c r="M505" s="178" t="str">
        <f>IF('DATA - Follow-Up'!M505="Yes",1,IF('DATA - Follow-Up'!M505="No",2, ""))</f>
        <v/>
      </c>
      <c r="N505" s="178" t="str">
        <f>IF('DATA - Follow-Up'!N505="Yes",1,IF('DATA - Follow-Up'!N505="No",2,""))</f>
        <v/>
      </c>
      <c r="O505" s="178" t="str">
        <f>IF('DATA - Follow-Up'!O505="Relaxed",1,IF('DATA - Follow-Up'!O505="Rushed",2,IF('DATA - Follow-Up'!O505="Happy",3,IF('DATA - Follow-Up'!O505="Frustrated",4,IF('DATA - Follow-Up'!O505="Other (please specify)",5,IF('DATA - Follow-Up'!O505="Other",5,""))))))</f>
        <v/>
      </c>
      <c r="P505" s="178"/>
      <c r="Q505" s="178" t="str">
        <f>IF('DATA - Follow-Up'!Q505="","",'DATA - Follow-Up'!Q505)</f>
        <v/>
      </c>
      <c r="R505" s="178" t="str">
        <f>IF('DATA - Follow-Up'!R505="Boy",1,IF('DATA - Follow-Up'!R505="Girl",2, ""))</f>
        <v/>
      </c>
      <c r="S505" s="178" t="str">
        <f>IF('DATA - Follow-Up'!Q505="","", 'DATA - Follow-Up'!S505)</f>
        <v/>
      </c>
      <c r="T505" s="178" t="str">
        <f>IF('DATA - Follow-Up'!T505="Less than 0.5km",1,IF('DATA - Follow-Up'!T505="0.51 to 1.59km",2,IF('DATA - Follow-Up'!T505="1.6 to 3km",3,IF('DATA - Follow-Up'!T505="Over 3km",4,""))))</f>
        <v/>
      </c>
      <c r="U505" s="178" t="str">
        <f>IF('DATA - Follow-Up'!U505="STRONGLY AGREE",1,IF('DATA - Follow-Up'!U505="AGREE",2,IF('DATA - Follow-Up'!U505="DISAGREE",3,IF('DATA - Follow-Up'!U505="STRONGLY DISAGREE",4,""))))</f>
        <v/>
      </c>
      <c r="V505" s="178" t="str">
        <f>IF('DATA - Follow-Up'!V505="Yes",1,IF('DATA - Follow-Up'!V505="No",2,""))</f>
        <v/>
      </c>
      <c r="W505" s="178"/>
      <c r="X505" s="178"/>
      <c r="Y505" s="178"/>
      <c r="Z505" s="178"/>
      <c r="AA505" s="178"/>
      <c r="AB505" s="178"/>
      <c r="AC505" s="178"/>
      <c r="AD505" s="178"/>
      <c r="AE505" s="178"/>
      <c r="AF505" s="178"/>
      <c r="AG505" s="178"/>
      <c r="AH505" s="178"/>
      <c r="AI505" s="178"/>
      <c r="AJ505" s="178"/>
      <c r="AK505" s="178"/>
      <c r="AL505" s="178"/>
      <c r="AM505" s="178"/>
      <c r="AN505" s="178"/>
      <c r="AO505" s="178"/>
      <c r="AP505" s="178"/>
      <c r="AQ505" s="178"/>
      <c r="AR505" s="178" t="str">
        <f>IF('DATA - Follow-Up'!AR505="Relaxed",1,IF('DATA - Follow-Up'!AR505="Rushed",2,IF('DATA - Follow-Up'!AR505="Happy",3,IF('DATA - Follow-Up'!AR505="Tired",4,""))))</f>
        <v/>
      </c>
      <c r="AS505" s="178" t="str">
        <f>IF('DATA - Follow-Up'!AS505="Relaxed",1,IF('DATA - Follow-Up'!AS505="Rushed",2,IF('DATA - Follow-Up'!AS505="Happy",3,IF('DATA - Follow-Up'!AS505="Tired",4,""))))</f>
        <v/>
      </c>
      <c r="AT505" s="178" t="str">
        <f>IF('DATA - Follow-Up'!AT505="less driving",1,IF('DATA - Follow-Up'!AT505="less driving (e.g. more carpooling, walking, cycling, taking public transit, etc.)",1,IF('DATA - Follow-Up'!AT505="not changed",2,IF('DATA - Follow-Up'!AT505="no changed",2,IF('DATA - Follow-Up'!AT505="more driving",3, "")))))</f>
        <v/>
      </c>
      <c r="AU505" s="275"/>
      <c r="AV505" s="275"/>
      <c r="AW505" s="275"/>
      <c r="AX505" s="275"/>
      <c r="AY505" s="275"/>
      <c r="AZ505" s="178" t="str">
        <f>IF('DATA - Follow-Up'!AZ505="less driving",1,IF('DATA - Follow-Up'!AZ505="less driving (e.g. more carpooling, walking, cycling, taking public transit, etc.)",1,IF('DATA - Follow-Up'!AZ505="not changed",2,IF('DATA - Follow-Up'!AZ505="more driving",3,""))))</f>
        <v/>
      </c>
      <c r="BA505" s="178"/>
      <c r="BB505" s="178"/>
      <c r="BC505" s="178"/>
      <c r="BD505" s="178"/>
      <c r="BE505" s="178"/>
      <c r="BF505" s="178" t="str">
        <f>IF('DATA - Follow-Up'!BF505="decreased",1,IF('DATA - Follow-Up'!BF505="not changed",2,IF('DATA - Follow-Up'!BF505="increased",3, "")))</f>
        <v/>
      </c>
      <c r="BG505" s="178"/>
      <c r="BH505" s="178"/>
      <c r="BI505" s="178"/>
      <c r="BJ505" s="178"/>
      <c r="BK505" s="178"/>
      <c r="BL505" s="178"/>
      <c r="BM505" s="178"/>
      <c r="BN505" s="178"/>
      <c r="BO505" s="178"/>
      <c r="BP505" s="178"/>
      <c r="BQ505" s="312" t="str">
        <f>IF('DATA - Follow-Up'!BQ505="Yes",1,IF('DATA - Follow-Up'!BQ505="No",2, ""))</f>
        <v/>
      </c>
      <c r="BR505" s="273"/>
      <c r="BS505" s="180"/>
      <c r="BT505" s="180"/>
      <c r="BV505" s="132"/>
      <c r="BW505" s="132"/>
      <c r="BX505" s="132"/>
      <c r="BY505" s="132"/>
    </row>
    <row r="506" spans="1:77" s="132" customFormat="1" ht="15" x14ac:dyDescent="0.3">
      <c r="A506" s="148"/>
      <c r="B506" s="149"/>
      <c r="C506" s="236" t="str">
        <f t="shared" si="7"/>
        <v/>
      </c>
      <c r="D506" s="178" t="str">
        <f>IF('DATA - Follow-Up'!D506="","",'DATA - Follow-Up'!D506)</f>
        <v/>
      </c>
      <c r="E506" s="178" t="str">
        <f>IF('DATA - Follow-Up'!E506="","",'DATA - Follow-Up'!E506)</f>
        <v/>
      </c>
      <c r="F506" s="178" t="str">
        <f>IF('DATA - Follow-Up'!F506="","",'DATA - Follow-Up'!F506)</f>
        <v/>
      </c>
      <c r="G506" s="178" t="str">
        <f>IF('DATA - Follow-Up'!G506="Yes",1,IF('DATA - Follow-Up'!G506="No",2,IF('DATA - Follow-Up'!G506="Not Sure",3, "")))</f>
        <v/>
      </c>
      <c r="H506" s="178" t="str">
        <f>IF('DATA - Follow-Up'!H506="","",INDEX(Codes,MATCH('DATA - Follow-Up'!H506,Modes,0)))</f>
        <v/>
      </c>
      <c r="I506" s="275"/>
      <c r="J506" s="178" t="str">
        <f>IF('DATA - Follow-Up'!J506="","",INDEX(Codes,MATCH('DATA - Follow-Up'!J506,Modes,0)))</f>
        <v/>
      </c>
      <c r="K506" s="178"/>
      <c r="L506" s="178" t="str">
        <f>IF('DATA - Follow-Up'!L506=0,"",IF('DATA - Follow-Up'!L506="","",'DATA - Follow-Up'!L506))</f>
        <v/>
      </c>
      <c r="M506" s="178" t="str">
        <f>IF('DATA - Follow-Up'!M506="Yes",1,IF('DATA - Follow-Up'!M506="No",2, ""))</f>
        <v/>
      </c>
      <c r="N506" s="178" t="str">
        <f>IF('DATA - Follow-Up'!N506="Yes",1,IF('DATA - Follow-Up'!N506="No",2,""))</f>
        <v/>
      </c>
      <c r="O506" s="178" t="str">
        <f>IF('DATA - Follow-Up'!O506="Relaxed",1,IF('DATA - Follow-Up'!O506="Rushed",2,IF('DATA - Follow-Up'!O506="Happy",3,IF('DATA - Follow-Up'!O506="Frustrated",4,IF('DATA - Follow-Up'!O506="Other (please specify)",5,IF('DATA - Follow-Up'!O506="Other",5,""))))))</f>
        <v/>
      </c>
      <c r="P506" s="178"/>
      <c r="Q506" s="178" t="str">
        <f>IF('DATA - Follow-Up'!Q506="","",'DATA - Follow-Up'!Q506)</f>
        <v/>
      </c>
      <c r="R506" s="178" t="str">
        <f>IF('DATA - Follow-Up'!R506="Boy",1,IF('DATA - Follow-Up'!R506="Girl",2, ""))</f>
        <v/>
      </c>
      <c r="S506" s="178" t="str">
        <f>IF('DATA - Follow-Up'!Q506="","", 'DATA - Follow-Up'!S506)</f>
        <v/>
      </c>
      <c r="T506" s="178" t="str">
        <f>IF('DATA - Follow-Up'!T506="Less than 0.5km",1,IF('DATA - Follow-Up'!T506="0.51 to 1.59km",2,IF('DATA - Follow-Up'!T506="1.6 to 3km",3,IF('DATA - Follow-Up'!T506="Over 3km",4,""))))</f>
        <v/>
      </c>
      <c r="U506" s="178" t="str">
        <f>IF('DATA - Follow-Up'!U506="STRONGLY AGREE",1,IF('DATA - Follow-Up'!U506="AGREE",2,IF('DATA - Follow-Up'!U506="DISAGREE",3,IF('DATA - Follow-Up'!U506="STRONGLY DISAGREE",4,""))))</f>
        <v/>
      </c>
      <c r="V506" s="178" t="str">
        <f>IF('DATA - Follow-Up'!V506="Yes",1,IF('DATA - Follow-Up'!V506="No",2,""))</f>
        <v/>
      </c>
      <c r="W506" s="178"/>
      <c r="X506" s="178"/>
      <c r="Y506" s="178"/>
      <c r="Z506" s="178"/>
      <c r="AA506" s="178"/>
      <c r="AB506" s="178"/>
      <c r="AC506" s="178"/>
      <c r="AD506" s="178"/>
      <c r="AE506" s="178"/>
      <c r="AF506" s="178"/>
      <c r="AG506" s="178"/>
      <c r="AH506" s="178"/>
      <c r="AI506" s="178"/>
      <c r="AJ506" s="178"/>
      <c r="AK506" s="178"/>
      <c r="AL506" s="178"/>
      <c r="AM506" s="178"/>
      <c r="AN506" s="178"/>
      <c r="AO506" s="178"/>
      <c r="AP506" s="178"/>
      <c r="AQ506" s="178"/>
      <c r="AR506" s="178" t="str">
        <f>IF('DATA - Follow-Up'!AR506="Relaxed",1,IF('DATA - Follow-Up'!AR506="Rushed",2,IF('DATA - Follow-Up'!AR506="Happy",3,IF('DATA - Follow-Up'!AR506="Tired",4,""))))</f>
        <v/>
      </c>
      <c r="AS506" s="178" t="str">
        <f>IF('DATA - Follow-Up'!AS506="Relaxed",1,IF('DATA - Follow-Up'!AS506="Rushed",2,IF('DATA - Follow-Up'!AS506="Happy",3,IF('DATA - Follow-Up'!AS506="Tired",4,""))))</f>
        <v/>
      </c>
      <c r="AT506" s="178" t="str">
        <f>IF('DATA - Follow-Up'!AT506="less driving",1,IF('DATA - Follow-Up'!AT506="less driving (e.g. more carpooling, walking, cycling, taking public transit, etc.)",1,IF('DATA - Follow-Up'!AT506="not changed",2,IF('DATA - Follow-Up'!AT506="no changed",2,IF('DATA - Follow-Up'!AT506="more driving",3, "")))))</f>
        <v/>
      </c>
      <c r="AU506" s="275"/>
      <c r="AV506" s="275"/>
      <c r="AW506" s="275"/>
      <c r="AX506" s="275"/>
      <c r="AY506" s="275"/>
      <c r="AZ506" s="178" t="str">
        <f>IF('DATA - Follow-Up'!AZ506="less driving",1,IF('DATA - Follow-Up'!AZ506="less driving (e.g. more carpooling, walking, cycling, taking public transit, etc.)",1,IF('DATA - Follow-Up'!AZ506="not changed",2,IF('DATA - Follow-Up'!AZ506="more driving",3,""))))</f>
        <v/>
      </c>
      <c r="BA506" s="178"/>
      <c r="BB506" s="178"/>
      <c r="BC506" s="178"/>
      <c r="BD506" s="178"/>
      <c r="BE506" s="178"/>
      <c r="BF506" s="178" t="str">
        <f>IF('DATA - Follow-Up'!BF506="decreased",1,IF('DATA - Follow-Up'!BF506="not changed",2,IF('DATA - Follow-Up'!BF506="increased",3, "")))</f>
        <v/>
      </c>
      <c r="BG506" s="178"/>
      <c r="BH506" s="178"/>
      <c r="BI506" s="178"/>
      <c r="BJ506" s="178"/>
      <c r="BK506" s="178"/>
      <c r="BL506" s="178"/>
      <c r="BM506" s="178"/>
      <c r="BN506" s="178"/>
      <c r="BO506" s="178"/>
      <c r="BP506" s="178"/>
      <c r="BQ506" s="312" t="str">
        <f>IF('DATA - Follow-Up'!BQ506="Yes",1,IF('DATA - Follow-Up'!BQ506="No",2, ""))</f>
        <v/>
      </c>
      <c r="BR506" s="273"/>
      <c r="BS506" s="180"/>
      <c r="BT506" s="180"/>
    </row>
    <row r="507" spans="1:77" s="132" customFormat="1" ht="15" x14ac:dyDescent="0.3">
      <c r="A507" s="148"/>
      <c r="B507" s="149"/>
      <c r="C507" s="236" t="str">
        <f t="shared" si="7"/>
        <v/>
      </c>
      <c r="D507" s="178" t="str">
        <f>IF('DATA - Follow-Up'!D507="","",'DATA - Follow-Up'!D507)</f>
        <v/>
      </c>
      <c r="E507" s="178" t="str">
        <f>IF('DATA - Follow-Up'!E507="","",'DATA - Follow-Up'!E507)</f>
        <v/>
      </c>
      <c r="F507" s="178" t="str">
        <f>IF('DATA - Follow-Up'!F507="","",'DATA - Follow-Up'!F507)</f>
        <v/>
      </c>
      <c r="G507" s="178" t="str">
        <f>IF('DATA - Follow-Up'!G507="Yes",1,IF('DATA - Follow-Up'!G507="No",2,IF('DATA - Follow-Up'!G507="Not Sure",3, "")))</f>
        <v/>
      </c>
      <c r="H507" s="178" t="str">
        <f>IF('DATA - Follow-Up'!H507="","",INDEX(Codes,MATCH('DATA - Follow-Up'!H507,Modes,0)))</f>
        <v/>
      </c>
      <c r="I507" s="275"/>
      <c r="J507" s="178" t="str">
        <f>IF('DATA - Follow-Up'!J507="","",INDEX(Codes,MATCH('DATA - Follow-Up'!J507,Modes,0)))</f>
        <v/>
      </c>
      <c r="K507" s="178"/>
      <c r="L507" s="178" t="str">
        <f>IF('DATA - Follow-Up'!L507=0,"",IF('DATA - Follow-Up'!L507="","",'DATA - Follow-Up'!L507))</f>
        <v/>
      </c>
      <c r="M507" s="178" t="str">
        <f>IF('DATA - Follow-Up'!M507="Yes",1,IF('DATA - Follow-Up'!M507="No",2, ""))</f>
        <v/>
      </c>
      <c r="N507" s="178" t="str">
        <f>IF('DATA - Follow-Up'!N507="Yes",1,IF('DATA - Follow-Up'!N507="No",2,""))</f>
        <v/>
      </c>
      <c r="O507" s="178" t="str">
        <f>IF('DATA - Follow-Up'!O507="Relaxed",1,IF('DATA - Follow-Up'!O507="Rushed",2,IF('DATA - Follow-Up'!O507="Happy",3,IF('DATA - Follow-Up'!O507="Frustrated",4,IF('DATA - Follow-Up'!O507="Other (please specify)",5,IF('DATA - Follow-Up'!O507="Other",5,""))))))</f>
        <v/>
      </c>
      <c r="P507" s="178"/>
      <c r="Q507" s="178" t="str">
        <f>IF('DATA - Follow-Up'!Q507="","",'DATA - Follow-Up'!Q507)</f>
        <v/>
      </c>
      <c r="R507" s="178" t="str">
        <f>IF('DATA - Follow-Up'!R507="Boy",1,IF('DATA - Follow-Up'!R507="Girl",2, ""))</f>
        <v/>
      </c>
      <c r="S507" s="178" t="str">
        <f>IF('DATA - Follow-Up'!Q507="","", 'DATA - Follow-Up'!S507)</f>
        <v/>
      </c>
      <c r="T507" s="178" t="str">
        <f>IF('DATA - Follow-Up'!T507="Less than 0.5km",1,IF('DATA - Follow-Up'!T507="0.51 to 1.59km",2,IF('DATA - Follow-Up'!T507="1.6 to 3km",3,IF('DATA - Follow-Up'!T507="Over 3km",4,""))))</f>
        <v/>
      </c>
      <c r="U507" s="178" t="str">
        <f>IF('DATA - Follow-Up'!U507="STRONGLY AGREE",1,IF('DATA - Follow-Up'!U507="AGREE",2,IF('DATA - Follow-Up'!U507="DISAGREE",3,IF('DATA - Follow-Up'!U507="STRONGLY DISAGREE",4,""))))</f>
        <v/>
      </c>
      <c r="V507" s="178" t="str">
        <f>IF('DATA - Follow-Up'!V507="Yes",1,IF('DATA - Follow-Up'!V507="No",2,""))</f>
        <v/>
      </c>
      <c r="W507" s="178"/>
      <c r="X507" s="178"/>
      <c r="Y507" s="178"/>
      <c r="Z507" s="178"/>
      <c r="AA507" s="178"/>
      <c r="AB507" s="178"/>
      <c r="AC507" s="178"/>
      <c r="AD507" s="178"/>
      <c r="AE507" s="178"/>
      <c r="AF507" s="178"/>
      <c r="AG507" s="178"/>
      <c r="AH507" s="178"/>
      <c r="AI507" s="178"/>
      <c r="AJ507" s="178"/>
      <c r="AK507" s="178"/>
      <c r="AL507" s="178"/>
      <c r="AM507" s="178"/>
      <c r="AN507" s="178"/>
      <c r="AO507" s="178"/>
      <c r="AP507" s="178"/>
      <c r="AQ507" s="178"/>
      <c r="AR507" s="178" t="str">
        <f>IF('DATA - Follow-Up'!AR507="Relaxed",1,IF('DATA - Follow-Up'!AR507="Rushed",2,IF('DATA - Follow-Up'!AR507="Happy",3,IF('DATA - Follow-Up'!AR507="Tired",4,""))))</f>
        <v/>
      </c>
      <c r="AS507" s="178" t="str">
        <f>IF('DATA - Follow-Up'!AS507="Relaxed",1,IF('DATA - Follow-Up'!AS507="Rushed",2,IF('DATA - Follow-Up'!AS507="Happy",3,IF('DATA - Follow-Up'!AS507="Tired",4,""))))</f>
        <v/>
      </c>
      <c r="AT507" s="178" t="str">
        <f>IF('DATA - Follow-Up'!AT507="less driving",1,IF('DATA - Follow-Up'!AT507="less driving (e.g. more carpooling, walking, cycling, taking public transit, etc.)",1,IF('DATA - Follow-Up'!AT507="not changed",2,IF('DATA - Follow-Up'!AT507="no changed",2,IF('DATA - Follow-Up'!AT507="more driving",3, "")))))</f>
        <v/>
      </c>
      <c r="AU507" s="275"/>
      <c r="AV507" s="275"/>
      <c r="AW507" s="275"/>
      <c r="AX507" s="275"/>
      <c r="AY507" s="275"/>
      <c r="AZ507" s="178" t="str">
        <f>IF('DATA - Follow-Up'!AZ507="less driving",1,IF('DATA - Follow-Up'!AZ507="less driving (e.g. more carpooling, walking, cycling, taking public transit, etc.)",1,IF('DATA - Follow-Up'!AZ507="not changed",2,IF('DATA - Follow-Up'!AZ507="more driving",3,""))))</f>
        <v/>
      </c>
      <c r="BA507" s="178"/>
      <c r="BB507" s="178"/>
      <c r="BC507" s="178"/>
      <c r="BD507" s="178"/>
      <c r="BE507" s="178"/>
      <c r="BF507" s="178" t="str">
        <f>IF('DATA - Follow-Up'!BF507="decreased",1,IF('DATA - Follow-Up'!BF507="not changed",2,IF('DATA - Follow-Up'!BF507="increased",3, "")))</f>
        <v/>
      </c>
      <c r="BG507" s="178"/>
      <c r="BH507" s="178"/>
      <c r="BI507" s="178"/>
      <c r="BJ507" s="178"/>
      <c r="BK507" s="178"/>
      <c r="BL507" s="178"/>
      <c r="BM507" s="178"/>
      <c r="BN507" s="178"/>
      <c r="BO507" s="178"/>
      <c r="BP507" s="178"/>
      <c r="BQ507" s="312" t="str">
        <f>IF('DATA - Follow-Up'!BQ507="Yes",1,IF('DATA - Follow-Up'!BQ507="No",2, ""))</f>
        <v/>
      </c>
      <c r="BR507" s="273"/>
      <c r="BS507" s="180"/>
      <c r="BT507" s="180"/>
    </row>
    <row r="508" spans="1:77" s="132" customFormat="1" ht="15" x14ac:dyDescent="0.3">
      <c r="A508" s="148"/>
      <c r="B508" s="149"/>
      <c r="C508" s="236" t="str">
        <f t="shared" si="7"/>
        <v/>
      </c>
      <c r="D508" s="178" t="str">
        <f>IF('DATA - Follow-Up'!D508="","",'DATA - Follow-Up'!D508)</f>
        <v/>
      </c>
      <c r="E508" s="178" t="str">
        <f>IF('DATA - Follow-Up'!E508="","",'DATA - Follow-Up'!E508)</f>
        <v/>
      </c>
      <c r="F508" s="178" t="str">
        <f>IF('DATA - Follow-Up'!F508="","",'DATA - Follow-Up'!F508)</f>
        <v/>
      </c>
      <c r="G508" s="178" t="str">
        <f>IF('DATA - Follow-Up'!G508="Yes",1,IF('DATA - Follow-Up'!G508="No",2,IF('DATA - Follow-Up'!G508="Not Sure",3, "")))</f>
        <v/>
      </c>
      <c r="H508" s="178" t="str">
        <f>IF('DATA - Follow-Up'!H508="","",INDEX(Codes,MATCH('DATA - Follow-Up'!H508,Modes,0)))</f>
        <v/>
      </c>
      <c r="I508" s="275"/>
      <c r="J508" s="178" t="str">
        <f>IF('DATA - Follow-Up'!J508="","",INDEX(Codes,MATCH('DATA - Follow-Up'!J508,Modes,0)))</f>
        <v/>
      </c>
      <c r="K508" s="178"/>
      <c r="L508" s="178" t="str">
        <f>IF('DATA - Follow-Up'!L508=0,"",IF('DATA - Follow-Up'!L508="","",'DATA - Follow-Up'!L508))</f>
        <v/>
      </c>
      <c r="M508" s="178" t="str">
        <f>IF('DATA - Follow-Up'!M508="Yes",1,IF('DATA - Follow-Up'!M508="No",2, ""))</f>
        <v/>
      </c>
      <c r="N508" s="178" t="str">
        <f>IF('DATA - Follow-Up'!N508="Yes",1,IF('DATA - Follow-Up'!N508="No",2,""))</f>
        <v/>
      </c>
      <c r="O508" s="178" t="str">
        <f>IF('DATA - Follow-Up'!O508="Relaxed",1,IF('DATA - Follow-Up'!O508="Rushed",2,IF('DATA - Follow-Up'!O508="Happy",3,IF('DATA - Follow-Up'!O508="Frustrated",4,IF('DATA - Follow-Up'!O508="Other (please specify)",5,IF('DATA - Follow-Up'!O508="Other",5,""))))))</f>
        <v/>
      </c>
      <c r="P508" s="178"/>
      <c r="Q508" s="178" t="str">
        <f>IF('DATA - Follow-Up'!Q508="","",'DATA - Follow-Up'!Q508)</f>
        <v/>
      </c>
      <c r="R508" s="178" t="str">
        <f>IF('DATA - Follow-Up'!R508="Boy",1,IF('DATA - Follow-Up'!R508="Girl",2, ""))</f>
        <v/>
      </c>
      <c r="S508" s="178" t="str">
        <f>IF('DATA - Follow-Up'!Q508="","", 'DATA - Follow-Up'!S508)</f>
        <v/>
      </c>
      <c r="T508" s="178" t="str">
        <f>IF('DATA - Follow-Up'!T508="Less than 0.5km",1,IF('DATA - Follow-Up'!T508="0.51 to 1.59km",2,IF('DATA - Follow-Up'!T508="1.6 to 3km",3,IF('DATA - Follow-Up'!T508="Over 3km",4,""))))</f>
        <v/>
      </c>
      <c r="U508" s="178" t="str">
        <f>IF('DATA - Follow-Up'!U508="STRONGLY AGREE",1,IF('DATA - Follow-Up'!U508="AGREE",2,IF('DATA - Follow-Up'!U508="DISAGREE",3,IF('DATA - Follow-Up'!U508="STRONGLY DISAGREE",4,""))))</f>
        <v/>
      </c>
      <c r="V508" s="178" t="str">
        <f>IF('DATA - Follow-Up'!V508="Yes",1,IF('DATA - Follow-Up'!V508="No",2,""))</f>
        <v/>
      </c>
      <c r="W508" s="178"/>
      <c r="X508" s="178"/>
      <c r="Y508" s="178"/>
      <c r="Z508" s="178"/>
      <c r="AA508" s="178"/>
      <c r="AB508" s="178"/>
      <c r="AC508" s="178"/>
      <c r="AD508" s="178"/>
      <c r="AE508" s="178"/>
      <c r="AF508" s="178"/>
      <c r="AG508" s="178"/>
      <c r="AH508" s="178"/>
      <c r="AI508" s="178"/>
      <c r="AJ508" s="178"/>
      <c r="AK508" s="178"/>
      <c r="AL508" s="178"/>
      <c r="AM508" s="178"/>
      <c r="AN508" s="178"/>
      <c r="AO508" s="178"/>
      <c r="AP508" s="178"/>
      <c r="AQ508" s="178"/>
      <c r="AR508" s="178" t="str">
        <f>IF('DATA - Follow-Up'!AR508="Relaxed",1,IF('DATA - Follow-Up'!AR508="Rushed",2,IF('DATA - Follow-Up'!AR508="Happy",3,IF('DATA - Follow-Up'!AR508="Tired",4,""))))</f>
        <v/>
      </c>
      <c r="AS508" s="178" t="str">
        <f>IF('DATA - Follow-Up'!AS508="Relaxed",1,IF('DATA - Follow-Up'!AS508="Rushed",2,IF('DATA - Follow-Up'!AS508="Happy",3,IF('DATA - Follow-Up'!AS508="Tired",4,""))))</f>
        <v/>
      </c>
      <c r="AT508" s="178" t="str">
        <f>IF('DATA - Follow-Up'!AT508="less driving",1,IF('DATA - Follow-Up'!AT508="less driving (e.g. more carpooling, walking, cycling, taking public transit, etc.)",1,IF('DATA - Follow-Up'!AT508="not changed",2,IF('DATA - Follow-Up'!AT508="no changed",2,IF('DATA - Follow-Up'!AT508="more driving",3, "")))))</f>
        <v/>
      </c>
      <c r="AU508" s="275"/>
      <c r="AV508" s="275"/>
      <c r="AW508" s="275"/>
      <c r="AX508" s="275"/>
      <c r="AY508" s="275"/>
      <c r="AZ508" s="178" t="str">
        <f>IF('DATA - Follow-Up'!AZ508="less driving",1,IF('DATA - Follow-Up'!AZ508="less driving (e.g. more carpooling, walking, cycling, taking public transit, etc.)",1,IF('DATA - Follow-Up'!AZ508="not changed",2,IF('DATA - Follow-Up'!AZ508="more driving",3,""))))</f>
        <v/>
      </c>
      <c r="BA508" s="178"/>
      <c r="BB508" s="178"/>
      <c r="BC508" s="178"/>
      <c r="BD508" s="178"/>
      <c r="BE508" s="178"/>
      <c r="BF508" s="178" t="str">
        <f>IF('DATA - Follow-Up'!BF508="decreased",1,IF('DATA - Follow-Up'!BF508="not changed",2,IF('DATA - Follow-Up'!BF508="increased",3, "")))</f>
        <v/>
      </c>
      <c r="BG508" s="178"/>
      <c r="BH508" s="178"/>
      <c r="BI508" s="178"/>
      <c r="BJ508" s="178"/>
      <c r="BK508" s="178"/>
      <c r="BL508" s="178"/>
      <c r="BM508" s="178"/>
      <c r="BN508" s="178"/>
      <c r="BO508" s="178"/>
      <c r="BP508" s="178"/>
      <c r="BQ508" s="312" t="str">
        <f>IF('DATA - Follow-Up'!BQ508="Yes",1,IF('DATA - Follow-Up'!BQ508="No",2, ""))</f>
        <v/>
      </c>
      <c r="BR508" s="273"/>
      <c r="BS508" s="180"/>
      <c r="BT508" s="180"/>
    </row>
    <row r="509" spans="1:77" s="132" customFormat="1" ht="15" x14ac:dyDescent="0.3">
      <c r="A509" s="148"/>
      <c r="B509" s="149"/>
      <c r="C509" s="236" t="str">
        <f t="shared" si="7"/>
        <v/>
      </c>
      <c r="D509" s="178" t="str">
        <f>IF('DATA - Follow-Up'!D509="","",'DATA - Follow-Up'!D509)</f>
        <v/>
      </c>
      <c r="E509" s="178" t="str">
        <f>IF('DATA - Follow-Up'!E509="","",'DATA - Follow-Up'!E509)</f>
        <v/>
      </c>
      <c r="F509" s="178" t="str">
        <f>IF('DATA - Follow-Up'!F509="","",'DATA - Follow-Up'!F509)</f>
        <v/>
      </c>
      <c r="G509" s="178" t="str">
        <f>IF('DATA - Follow-Up'!G509="Yes",1,IF('DATA - Follow-Up'!G509="No",2,IF('DATA - Follow-Up'!G509="Not Sure",3, "")))</f>
        <v/>
      </c>
      <c r="H509" s="178" t="str">
        <f>IF('DATA - Follow-Up'!H509="","",INDEX(Codes,MATCH('DATA - Follow-Up'!H509,Modes,0)))</f>
        <v/>
      </c>
      <c r="I509" s="275"/>
      <c r="J509" s="178" t="str">
        <f>IF('DATA - Follow-Up'!J509="","",INDEX(Codes,MATCH('DATA - Follow-Up'!J509,Modes,0)))</f>
        <v/>
      </c>
      <c r="K509" s="178"/>
      <c r="L509" s="178" t="str">
        <f>IF('DATA - Follow-Up'!L509=0,"",IF('DATA - Follow-Up'!L509="","",'DATA - Follow-Up'!L509))</f>
        <v/>
      </c>
      <c r="M509" s="178" t="str">
        <f>IF('DATA - Follow-Up'!M509="Yes",1,IF('DATA - Follow-Up'!M509="No",2, ""))</f>
        <v/>
      </c>
      <c r="N509" s="178" t="str">
        <f>IF('DATA - Follow-Up'!N509="Yes",1,IF('DATA - Follow-Up'!N509="No",2,""))</f>
        <v/>
      </c>
      <c r="O509" s="178" t="str">
        <f>IF('DATA - Follow-Up'!O509="Relaxed",1,IF('DATA - Follow-Up'!O509="Rushed",2,IF('DATA - Follow-Up'!O509="Happy",3,IF('DATA - Follow-Up'!O509="Frustrated",4,IF('DATA - Follow-Up'!O509="Other (please specify)",5,IF('DATA - Follow-Up'!O509="Other",5,""))))))</f>
        <v/>
      </c>
      <c r="P509" s="178"/>
      <c r="Q509" s="178" t="str">
        <f>IF('DATA - Follow-Up'!Q509="","",'DATA - Follow-Up'!Q509)</f>
        <v/>
      </c>
      <c r="R509" s="178" t="str">
        <f>IF('DATA - Follow-Up'!R509="Boy",1,IF('DATA - Follow-Up'!R509="Girl",2, ""))</f>
        <v/>
      </c>
      <c r="S509" s="178" t="str">
        <f>IF('DATA - Follow-Up'!Q509="","", 'DATA - Follow-Up'!S509)</f>
        <v/>
      </c>
      <c r="T509" s="178" t="str">
        <f>IF('DATA - Follow-Up'!T509="Less than 0.5km",1,IF('DATA - Follow-Up'!T509="0.51 to 1.59km",2,IF('DATA - Follow-Up'!T509="1.6 to 3km",3,IF('DATA - Follow-Up'!T509="Over 3km",4,""))))</f>
        <v/>
      </c>
      <c r="U509" s="178" t="str">
        <f>IF('DATA - Follow-Up'!U509="STRONGLY AGREE",1,IF('DATA - Follow-Up'!U509="AGREE",2,IF('DATA - Follow-Up'!U509="DISAGREE",3,IF('DATA - Follow-Up'!U509="STRONGLY DISAGREE",4,""))))</f>
        <v/>
      </c>
      <c r="V509" s="178" t="str">
        <f>IF('DATA - Follow-Up'!V509="Yes",1,IF('DATA - Follow-Up'!V509="No",2,""))</f>
        <v/>
      </c>
      <c r="W509" s="178"/>
      <c r="X509" s="178"/>
      <c r="Y509" s="178"/>
      <c r="Z509" s="178"/>
      <c r="AA509" s="178"/>
      <c r="AB509" s="178"/>
      <c r="AC509" s="178"/>
      <c r="AD509" s="178"/>
      <c r="AE509" s="178"/>
      <c r="AF509" s="178"/>
      <c r="AG509" s="178"/>
      <c r="AH509" s="178"/>
      <c r="AI509" s="178"/>
      <c r="AJ509" s="178"/>
      <c r="AK509" s="178"/>
      <c r="AL509" s="178"/>
      <c r="AM509" s="178"/>
      <c r="AN509" s="178"/>
      <c r="AO509" s="178"/>
      <c r="AP509" s="178"/>
      <c r="AQ509" s="178"/>
      <c r="AR509" s="178" t="str">
        <f>IF('DATA - Follow-Up'!AR509="Relaxed",1,IF('DATA - Follow-Up'!AR509="Rushed",2,IF('DATA - Follow-Up'!AR509="Happy",3,IF('DATA - Follow-Up'!AR509="Tired",4,""))))</f>
        <v/>
      </c>
      <c r="AS509" s="178" t="str">
        <f>IF('DATA - Follow-Up'!AS509="Relaxed",1,IF('DATA - Follow-Up'!AS509="Rushed",2,IF('DATA - Follow-Up'!AS509="Happy",3,IF('DATA - Follow-Up'!AS509="Tired",4,""))))</f>
        <v/>
      </c>
      <c r="AT509" s="178" t="str">
        <f>IF('DATA - Follow-Up'!AT509="less driving",1,IF('DATA - Follow-Up'!AT509="less driving (e.g. more carpooling, walking, cycling, taking public transit, etc.)",1,IF('DATA - Follow-Up'!AT509="not changed",2,IF('DATA - Follow-Up'!AT509="no changed",2,IF('DATA - Follow-Up'!AT509="more driving",3, "")))))</f>
        <v/>
      </c>
      <c r="AU509" s="275"/>
      <c r="AV509" s="275"/>
      <c r="AW509" s="275"/>
      <c r="AX509" s="275"/>
      <c r="AY509" s="275"/>
      <c r="AZ509" s="178" t="str">
        <f>IF('DATA - Follow-Up'!AZ509="less driving",1,IF('DATA - Follow-Up'!AZ509="less driving (e.g. more carpooling, walking, cycling, taking public transit, etc.)",1,IF('DATA - Follow-Up'!AZ509="not changed",2,IF('DATA - Follow-Up'!AZ509="more driving",3,""))))</f>
        <v/>
      </c>
      <c r="BA509" s="178"/>
      <c r="BB509" s="178"/>
      <c r="BC509" s="178"/>
      <c r="BD509" s="178"/>
      <c r="BE509" s="178"/>
      <c r="BF509" s="178" t="str">
        <f>IF('DATA - Follow-Up'!BF509="decreased",1,IF('DATA - Follow-Up'!BF509="not changed",2,IF('DATA - Follow-Up'!BF509="increased",3, "")))</f>
        <v/>
      </c>
      <c r="BG509" s="178"/>
      <c r="BH509" s="178"/>
      <c r="BI509" s="178"/>
      <c r="BJ509" s="178"/>
      <c r="BK509" s="178"/>
      <c r="BL509" s="178"/>
      <c r="BM509" s="178"/>
      <c r="BN509" s="178"/>
      <c r="BO509" s="178"/>
      <c r="BP509" s="178"/>
      <c r="BQ509" s="312" t="str">
        <f>IF('DATA - Follow-Up'!BQ509="Yes",1,IF('DATA - Follow-Up'!BQ509="No",2, ""))</f>
        <v/>
      </c>
      <c r="BR509" s="273"/>
      <c r="BS509" s="180"/>
      <c r="BT509" s="180"/>
    </row>
    <row r="510" spans="1:77" s="132" customFormat="1" ht="15" x14ac:dyDescent="0.3">
      <c r="A510" s="148"/>
      <c r="B510" s="149"/>
      <c r="C510" s="236" t="str">
        <f t="shared" si="7"/>
        <v/>
      </c>
      <c r="D510" s="178" t="str">
        <f>IF('DATA - Follow-Up'!D510="","",'DATA - Follow-Up'!D510)</f>
        <v/>
      </c>
      <c r="E510" s="178" t="str">
        <f>IF('DATA - Follow-Up'!E510="","",'DATA - Follow-Up'!E510)</f>
        <v/>
      </c>
      <c r="F510" s="178" t="str">
        <f>IF('DATA - Follow-Up'!F510="","",'DATA - Follow-Up'!F510)</f>
        <v/>
      </c>
      <c r="G510" s="178" t="str">
        <f>IF('DATA - Follow-Up'!G510="Yes",1,IF('DATA - Follow-Up'!G510="No",2,IF('DATA - Follow-Up'!G510="Not Sure",3, "")))</f>
        <v/>
      </c>
      <c r="H510" s="178" t="str">
        <f>IF('DATA - Follow-Up'!H510="","",INDEX(Codes,MATCH('DATA - Follow-Up'!H510,Modes,0)))</f>
        <v/>
      </c>
      <c r="I510" s="275"/>
      <c r="J510" s="178" t="str">
        <f>IF('DATA - Follow-Up'!J510="","",INDEX(Codes,MATCH('DATA - Follow-Up'!J510,Modes,0)))</f>
        <v/>
      </c>
      <c r="K510" s="178"/>
      <c r="L510" s="178" t="str">
        <f>IF('DATA - Follow-Up'!L510=0,"",IF('DATA - Follow-Up'!L510="","",'DATA - Follow-Up'!L510))</f>
        <v/>
      </c>
      <c r="M510" s="178" t="str">
        <f>IF('DATA - Follow-Up'!M510="Yes",1,IF('DATA - Follow-Up'!M510="No",2, ""))</f>
        <v/>
      </c>
      <c r="N510" s="178" t="str">
        <f>IF('DATA - Follow-Up'!N510="Yes",1,IF('DATA - Follow-Up'!N510="No",2,""))</f>
        <v/>
      </c>
      <c r="O510" s="178" t="str">
        <f>IF('DATA - Follow-Up'!O510="Relaxed",1,IF('DATA - Follow-Up'!O510="Rushed",2,IF('DATA - Follow-Up'!O510="Happy",3,IF('DATA - Follow-Up'!O510="Frustrated",4,IF('DATA - Follow-Up'!O510="Other (please specify)",5,IF('DATA - Follow-Up'!O510="Other",5,""))))))</f>
        <v/>
      </c>
      <c r="P510" s="178"/>
      <c r="Q510" s="178" t="str">
        <f>IF('DATA - Follow-Up'!Q510="","",'DATA - Follow-Up'!Q510)</f>
        <v/>
      </c>
      <c r="R510" s="178" t="str">
        <f>IF('DATA - Follow-Up'!R510="Boy",1,IF('DATA - Follow-Up'!R510="Girl",2, ""))</f>
        <v/>
      </c>
      <c r="S510" s="178" t="str">
        <f>IF('DATA - Follow-Up'!Q510="","", 'DATA - Follow-Up'!S510)</f>
        <v/>
      </c>
      <c r="T510" s="178" t="str">
        <f>IF('DATA - Follow-Up'!T510="Less than 0.5km",1,IF('DATA - Follow-Up'!T510="0.51 to 1.59km",2,IF('DATA - Follow-Up'!T510="1.6 to 3km",3,IF('DATA - Follow-Up'!T510="Over 3km",4,""))))</f>
        <v/>
      </c>
      <c r="U510" s="178" t="str">
        <f>IF('DATA - Follow-Up'!U510="STRONGLY AGREE",1,IF('DATA - Follow-Up'!U510="AGREE",2,IF('DATA - Follow-Up'!U510="DISAGREE",3,IF('DATA - Follow-Up'!U510="STRONGLY DISAGREE",4,""))))</f>
        <v/>
      </c>
      <c r="V510" s="178" t="str">
        <f>IF('DATA - Follow-Up'!V510="Yes",1,IF('DATA - Follow-Up'!V510="No",2,""))</f>
        <v/>
      </c>
      <c r="W510" s="178"/>
      <c r="X510" s="178"/>
      <c r="Y510" s="178"/>
      <c r="Z510" s="178"/>
      <c r="AA510" s="178"/>
      <c r="AB510" s="178"/>
      <c r="AC510" s="178"/>
      <c r="AD510" s="178"/>
      <c r="AE510" s="178"/>
      <c r="AF510" s="178"/>
      <c r="AG510" s="178"/>
      <c r="AH510" s="178"/>
      <c r="AI510" s="178"/>
      <c r="AJ510" s="178"/>
      <c r="AK510" s="178"/>
      <c r="AL510" s="178"/>
      <c r="AM510" s="178"/>
      <c r="AN510" s="178"/>
      <c r="AO510" s="178"/>
      <c r="AP510" s="178"/>
      <c r="AQ510" s="178"/>
      <c r="AR510" s="178" t="str">
        <f>IF('DATA - Follow-Up'!AR510="Relaxed",1,IF('DATA - Follow-Up'!AR510="Rushed",2,IF('DATA - Follow-Up'!AR510="Happy",3,IF('DATA - Follow-Up'!AR510="Tired",4,""))))</f>
        <v/>
      </c>
      <c r="AS510" s="178" t="str">
        <f>IF('DATA - Follow-Up'!AS510="Relaxed",1,IF('DATA - Follow-Up'!AS510="Rushed",2,IF('DATA - Follow-Up'!AS510="Happy",3,IF('DATA - Follow-Up'!AS510="Tired",4,""))))</f>
        <v/>
      </c>
      <c r="AT510" s="178" t="str">
        <f>IF('DATA - Follow-Up'!AT510="less driving",1,IF('DATA - Follow-Up'!AT510="less driving (e.g. more carpooling, walking, cycling, taking public transit, etc.)",1,IF('DATA - Follow-Up'!AT510="not changed",2,IF('DATA - Follow-Up'!AT510="no changed",2,IF('DATA - Follow-Up'!AT510="more driving",3, "")))))</f>
        <v/>
      </c>
      <c r="AU510" s="275"/>
      <c r="AV510" s="275"/>
      <c r="AW510" s="275"/>
      <c r="AX510" s="275"/>
      <c r="AY510" s="275"/>
      <c r="AZ510" s="178" t="str">
        <f>IF('DATA - Follow-Up'!AZ510="less driving",1,IF('DATA - Follow-Up'!AZ510="less driving (e.g. more carpooling, walking, cycling, taking public transit, etc.)",1,IF('DATA - Follow-Up'!AZ510="not changed",2,IF('DATA - Follow-Up'!AZ510="more driving",3,""))))</f>
        <v/>
      </c>
      <c r="BA510" s="178"/>
      <c r="BB510" s="178"/>
      <c r="BC510" s="178"/>
      <c r="BD510" s="178"/>
      <c r="BE510" s="178"/>
      <c r="BF510" s="178" t="str">
        <f>IF('DATA - Follow-Up'!BF510="decreased",1,IF('DATA - Follow-Up'!BF510="not changed",2,IF('DATA - Follow-Up'!BF510="increased",3, "")))</f>
        <v/>
      </c>
      <c r="BG510" s="178"/>
      <c r="BH510" s="178"/>
      <c r="BI510" s="178"/>
      <c r="BJ510" s="178"/>
      <c r="BK510" s="178"/>
      <c r="BL510" s="178"/>
      <c r="BM510" s="178"/>
      <c r="BN510" s="178"/>
      <c r="BO510" s="178"/>
      <c r="BP510" s="178"/>
      <c r="BQ510" s="312" t="str">
        <f>IF('DATA - Follow-Up'!BQ510="Yes",1,IF('DATA - Follow-Up'!BQ510="No",2, ""))</f>
        <v/>
      </c>
      <c r="BR510" s="273"/>
      <c r="BS510" s="180"/>
      <c r="BT510" s="180"/>
    </row>
    <row r="511" spans="1:77" s="132" customFormat="1" ht="15" x14ac:dyDescent="0.3">
      <c r="A511" s="148"/>
      <c r="B511" s="149"/>
      <c r="C511" s="236" t="str">
        <f t="shared" si="7"/>
        <v/>
      </c>
      <c r="D511" s="178" t="str">
        <f>IF('DATA - Follow-Up'!D511="","",'DATA - Follow-Up'!D511)</f>
        <v/>
      </c>
      <c r="E511" s="178" t="str">
        <f>IF('DATA - Follow-Up'!E511="","",'DATA - Follow-Up'!E511)</f>
        <v/>
      </c>
      <c r="F511" s="178" t="str">
        <f>IF('DATA - Follow-Up'!F511="","",'DATA - Follow-Up'!F511)</f>
        <v/>
      </c>
      <c r="G511" s="178" t="str">
        <f>IF('DATA - Follow-Up'!G511="Yes",1,IF('DATA - Follow-Up'!G511="No",2,IF('DATA - Follow-Up'!G511="Not Sure",3, "")))</f>
        <v/>
      </c>
      <c r="H511" s="178" t="str">
        <f>IF('DATA - Follow-Up'!H511="","",INDEX(Codes,MATCH('DATA - Follow-Up'!H511,Modes,0)))</f>
        <v/>
      </c>
      <c r="I511" s="275"/>
      <c r="J511" s="178" t="str">
        <f>IF('DATA - Follow-Up'!J511="","",INDEX(Codes,MATCH('DATA - Follow-Up'!J511,Modes,0)))</f>
        <v/>
      </c>
      <c r="K511" s="178"/>
      <c r="L511" s="178" t="str">
        <f>IF('DATA - Follow-Up'!L511=0,"",IF('DATA - Follow-Up'!L511="","",'DATA - Follow-Up'!L511))</f>
        <v/>
      </c>
      <c r="M511" s="178" t="str">
        <f>IF('DATA - Follow-Up'!M511="Yes",1,IF('DATA - Follow-Up'!M511="No",2, ""))</f>
        <v/>
      </c>
      <c r="N511" s="178" t="str">
        <f>IF('DATA - Follow-Up'!N511="Yes",1,IF('DATA - Follow-Up'!N511="No",2,""))</f>
        <v/>
      </c>
      <c r="O511" s="178" t="str">
        <f>IF('DATA - Follow-Up'!O511="Relaxed",1,IF('DATA - Follow-Up'!O511="Rushed",2,IF('DATA - Follow-Up'!O511="Happy",3,IF('DATA - Follow-Up'!O511="Frustrated",4,IF('DATA - Follow-Up'!O511="Other (please specify)",5,IF('DATA - Follow-Up'!O511="Other",5,""))))))</f>
        <v/>
      </c>
      <c r="P511" s="178"/>
      <c r="Q511" s="178" t="str">
        <f>IF('DATA - Follow-Up'!Q511="","",'DATA - Follow-Up'!Q511)</f>
        <v/>
      </c>
      <c r="R511" s="178" t="str">
        <f>IF('DATA - Follow-Up'!R511="Boy",1,IF('DATA - Follow-Up'!R511="Girl",2, ""))</f>
        <v/>
      </c>
      <c r="S511" s="178" t="str">
        <f>IF('DATA - Follow-Up'!Q511="","", 'DATA - Follow-Up'!S511)</f>
        <v/>
      </c>
      <c r="T511" s="178" t="str">
        <f>IF('DATA - Follow-Up'!T511="Less than 0.5km",1,IF('DATA - Follow-Up'!T511="0.51 to 1.59km",2,IF('DATA - Follow-Up'!T511="1.6 to 3km",3,IF('DATA - Follow-Up'!T511="Over 3km",4,""))))</f>
        <v/>
      </c>
      <c r="U511" s="178" t="str">
        <f>IF('DATA - Follow-Up'!U511="STRONGLY AGREE",1,IF('DATA - Follow-Up'!U511="AGREE",2,IF('DATA - Follow-Up'!U511="DISAGREE",3,IF('DATA - Follow-Up'!U511="STRONGLY DISAGREE",4,""))))</f>
        <v/>
      </c>
      <c r="V511" s="178" t="str">
        <f>IF('DATA - Follow-Up'!V511="Yes",1,IF('DATA - Follow-Up'!V511="No",2,""))</f>
        <v/>
      </c>
      <c r="W511" s="178"/>
      <c r="X511" s="178"/>
      <c r="Y511" s="178"/>
      <c r="Z511" s="178"/>
      <c r="AA511" s="178"/>
      <c r="AB511" s="178"/>
      <c r="AC511" s="178"/>
      <c r="AD511" s="178"/>
      <c r="AE511" s="178"/>
      <c r="AF511" s="178"/>
      <c r="AG511" s="178"/>
      <c r="AH511" s="178"/>
      <c r="AI511" s="178"/>
      <c r="AJ511" s="178"/>
      <c r="AK511" s="178"/>
      <c r="AL511" s="178"/>
      <c r="AM511" s="178"/>
      <c r="AN511" s="178"/>
      <c r="AO511" s="178"/>
      <c r="AP511" s="178"/>
      <c r="AQ511" s="178"/>
      <c r="AR511" s="178" t="str">
        <f>IF('DATA - Follow-Up'!AR511="Relaxed",1,IF('DATA - Follow-Up'!AR511="Rushed",2,IF('DATA - Follow-Up'!AR511="Happy",3,IF('DATA - Follow-Up'!AR511="Tired",4,""))))</f>
        <v/>
      </c>
      <c r="AS511" s="178" t="str">
        <f>IF('DATA - Follow-Up'!AS511="Relaxed",1,IF('DATA - Follow-Up'!AS511="Rushed",2,IF('DATA - Follow-Up'!AS511="Happy",3,IF('DATA - Follow-Up'!AS511="Tired",4,""))))</f>
        <v/>
      </c>
      <c r="AT511" s="178" t="str">
        <f>IF('DATA - Follow-Up'!AT511="less driving",1,IF('DATA - Follow-Up'!AT511="less driving (e.g. more carpooling, walking, cycling, taking public transit, etc.)",1,IF('DATA - Follow-Up'!AT511="not changed",2,IF('DATA - Follow-Up'!AT511="no changed",2,IF('DATA - Follow-Up'!AT511="more driving",3, "")))))</f>
        <v/>
      </c>
      <c r="AU511" s="275"/>
      <c r="AV511" s="275"/>
      <c r="AW511" s="275"/>
      <c r="AX511" s="275"/>
      <c r="AY511" s="275"/>
      <c r="AZ511" s="178" t="str">
        <f>IF('DATA - Follow-Up'!AZ511="less driving",1,IF('DATA - Follow-Up'!AZ511="less driving (e.g. more carpooling, walking, cycling, taking public transit, etc.)",1,IF('DATA - Follow-Up'!AZ511="not changed",2,IF('DATA - Follow-Up'!AZ511="more driving",3,""))))</f>
        <v/>
      </c>
      <c r="BA511" s="178"/>
      <c r="BB511" s="178"/>
      <c r="BC511" s="178"/>
      <c r="BD511" s="178"/>
      <c r="BE511" s="178"/>
      <c r="BF511" s="178" t="str">
        <f>IF('DATA - Follow-Up'!BF511="decreased",1,IF('DATA - Follow-Up'!BF511="not changed",2,IF('DATA - Follow-Up'!BF511="increased",3, "")))</f>
        <v/>
      </c>
      <c r="BG511" s="178"/>
      <c r="BH511" s="178"/>
      <c r="BI511" s="178"/>
      <c r="BJ511" s="178"/>
      <c r="BK511" s="178"/>
      <c r="BL511" s="178"/>
      <c r="BM511" s="178"/>
      <c r="BN511" s="178"/>
      <c r="BO511" s="178"/>
      <c r="BP511" s="178"/>
      <c r="BQ511" s="312" t="str">
        <f>IF('DATA - Follow-Up'!BQ511="Yes",1,IF('DATA - Follow-Up'!BQ511="No",2, ""))</f>
        <v/>
      </c>
      <c r="BR511" s="273"/>
      <c r="BS511" s="180"/>
      <c r="BT511" s="180"/>
    </row>
    <row r="512" spans="1:77" s="132" customFormat="1" ht="15" x14ac:dyDescent="0.3">
      <c r="A512" s="148"/>
      <c r="B512" s="149"/>
      <c r="C512" s="236" t="str">
        <f t="shared" si="7"/>
        <v/>
      </c>
      <c r="D512" s="178" t="str">
        <f>IF('DATA - Follow-Up'!D512="","",'DATA - Follow-Up'!D512)</f>
        <v/>
      </c>
      <c r="E512" s="178" t="str">
        <f>IF('DATA - Follow-Up'!E512="","",'DATA - Follow-Up'!E512)</f>
        <v/>
      </c>
      <c r="F512" s="178" t="str">
        <f>IF('DATA - Follow-Up'!F512="","",'DATA - Follow-Up'!F512)</f>
        <v/>
      </c>
      <c r="G512" s="178" t="str">
        <f>IF('DATA - Follow-Up'!G512="Yes",1,IF('DATA - Follow-Up'!G512="No",2,IF('DATA - Follow-Up'!G512="Not Sure",3, "")))</f>
        <v/>
      </c>
      <c r="H512" s="178" t="str">
        <f>IF('DATA - Follow-Up'!H512="","",INDEX(Codes,MATCH('DATA - Follow-Up'!H512,Modes,0)))</f>
        <v/>
      </c>
      <c r="I512" s="275"/>
      <c r="J512" s="178" t="str">
        <f>IF('DATA - Follow-Up'!J512="","",INDEX(Codes,MATCH('DATA - Follow-Up'!J512,Modes,0)))</f>
        <v/>
      </c>
      <c r="K512" s="178"/>
      <c r="L512" s="178" t="str">
        <f>IF('DATA - Follow-Up'!L512=0,"",IF('DATA - Follow-Up'!L512="","",'DATA - Follow-Up'!L512))</f>
        <v/>
      </c>
      <c r="M512" s="178" t="str">
        <f>IF('DATA - Follow-Up'!M512="Yes",1,IF('DATA - Follow-Up'!M512="No",2, ""))</f>
        <v/>
      </c>
      <c r="N512" s="178" t="str">
        <f>IF('DATA - Follow-Up'!N512="Yes",1,IF('DATA - Follow-Up'!N512="No",2,""))</f>
        <v/>
      </c>
      <c r="O512" s="178" t="str">
        <f>IF('DATA - Follow-Up'!O512="Relaxed",1,IF('DATA - Follow-Up'!O512="Rushed",2,IF('DATA - Follow-Up'!O512="Happy",3,IF('DATA - Follow-Up'!O512="Frustrated",4,IF('DATA - Follow-Up'!O512="Other (please specify)",5,IF('DATA - Follow-Up'!O512="Other",5,""))))))</f>
        <v/>
      </c>
      <c r="P512" s="178"/>
      <c r="Q512" s="178" t="str">
        <f>IF('DATA - Follow-Up'!Q512="","",'DATA - Follow-Up'!Q512)</f>
        <v/>
      </c>
      <c r="R512" s="178" t="str">
        <f>IF('DATA - Follow-Up'!R512="Boy",1,IF('DATA - Follow-Up'!R512="Girl",2, ""))</f>
        <v/>
      </c>
      <c r="S512" s="178" t="str">
        <f>IF('DATA - Follow-Up'!Q512="","", 'DATA - Follow-Up'!S512)</f>
        <v/>
      </c>
      <c r="T512" s="178" t="str">
        <f>IF('DATA - Follow-Up'!T512="Less than 0.5km",1,IF('DATA - Follow-Up'!T512="0.51 to 1.59km",2,IF('DATA - Follow-Up'!T512="1.6 to 3km",3,IF('DATA - Follow-Up'!T512="Over 3km",4,""))))</f>
        <v/>
      </c>
      <c r="U512" s="178" t="str">
        <f>IF('DATA - Follow-Up'!U512="STRONGLY AGREE",1,IF('DATA - Follow-Up'!U512="AGREE",2,IF('DATA - Follow-Up'!U512="DISAGREE",3,IF('DATA - Follow-Up'!U512="STRONGLY DISAGREE",4,""))))</f>
        <v/>
      </c>
      <c r="V512" s="178" t="str">
        <f>IF('DATA - Follow-Up'!V512="Yes",1,IF('DATA - Follow-Up'!V512="No",2,""))</f>
        <v/>
      </c>
      <c r="W512" s="178"/>
      <c r="X512" s="178"/>
      <c r="Y512" s="178"/>
      <c r="Z512" s="178"/>
      <c r="AA512" s="178"/>
      <c r="AB512" s="178"/>
      <c r="AC512" s="178"/>
      <c r="AD512" s="178"/>
      <c r="AE512" s="178"/>
      <c r="AF512" s="178"/>
      <c r="AG512" s="178"/>
      <c r="AH512" s="178"/>
      <c r="AI512" s="178"/>
      <c r="AJ512" s="178"/>
      <c r="AK512" s="178"/>
      <c r="AL512" s="178"/>
      <c r="AM512" s="178"/>
      <c r="AN512" s="178"/>
      <c r="AO512" s="178"/>
      <c r="AP512" s="178"/>
      <c r="AQ512" s="178"/>
      <c r="AR512" s="178" t="str">
        <f>IF('DATA - Follow-Up'!AR512="Relaxed",1,IF('DATA - Follow-Up'!AR512="Rushed",2,IF('DATA - Follow-Up'!AR512="Happy",3,IF('DATA - Follow-Up'!AR512="Tired",4,""))))</f>
        <v/>
      </c>
      <c r="AS512" s="178" t="str">
        <f>IF('DATA - Follow-Up'!AS512="Relaxed",1,IF('DATA - Follow-Up'!AS512="Rushed",2,IF('DATA - Follow-Up'!AS512="Happy",3,IF('DATA - Follow-Up'!AS512="Tired",4,""))))</f>
        <v/>
      </c>
      <c r="AT512" s="178" t="str">
        <f>IF('DATA - Follow-Up'!AT512="less driving",1,IF('DATA - Follow-Up'!AT512="less driving (e.g. more carpooling, walking, cycling, taking public transit, etc.)",1,IF('DATA - Follow-Up'!AT512="not changed",2,IF('DATA - Follow-Up'!AT512="no changed",2,IF('DATA - Follow-Up'!AT512="more driving",3, "")))))</f>
        <v/>
      </c>
      <c r="AU512" s="275"/>
      <c r="AV512" s="275"/>
      <c r="AW512" s="275"/>
      <c r="AX512" s="275"/>
      <c r="AY512" s="275"/>
      <c r="AZ512" s="178" t="str">
        <f>IF('DATA - Follow-Up'!AZ512="less driving",1,IF('DATA - Follow-Up'!AZ512="less driving (e.g. more carpooling, walking, cycling, taking public transit, etc.)",1,IF('DATA - Follow-Up'!AZ512="not changed",2,IF('DATA - Follow-Up'!AZ512="more driving",3,""))))</f>
        <v/>
      </c>
      <c r="BA512" s="178"/>
      <c r="BB512" s="178"/>
      <c r="BC512" s="178"/>
      <c r="BD512" s="178"/>
      <c r="BE512" s="178"/>
      <c r="BF512" s="178" t="str">
        <f>IF('DATA - Follow-Up'!BF512="decreased",1,IF('DATA - Follow-Up'!BF512="not changed",2,IF('DATA - Follow-Up'!BF512="increased",3, "")))</f>
        <v/>
      </c>
      <c r="BG512" s="178"/>
      <c r="BH512" s="178"/>
      <c r="BI512" s="178"/>
      <c r="BJ512" s="178"/>
      <c r="BK512" s="178"/>
      <c r="BL512" s="178"/>
      <c r="BM512" s="178"/>
      <c r="BN512" s="178"/>
      <c r="BO512" s="178"/>
      <c r="BP512" s="178"/>
      <c r="BQ512" s="312" t="str">
        <f>IF('DATA - Follow-Up'!BQ512="Yes",1,IF('DATA - Follow-Up'!BQ512="No",2, ""))</f>
        <v/>
      </c>
      <c r="BR512" s="273"/>
      <c r="BS512" s="180"/>
      <c r="BT512" s="180"/>
    </row>
    <row r="513" spans="1:72" s="132" customFormat="1" ht="15" x14ac:dyDescent="0.3">
      <c r="A513" s="148"/>
      <c r="B513" s="149"/>
      <c r="C513" s="236" t="str">
        <f t="shared" si="7"/>
        <v/>
      </c>
      <c r="D513" s="178" t="str">
        <f>IF('DATA - Follow-Up'!D513="","",'DATA - Follow-Up'!D513)</f>
        <v/>
      </c>
      <c r="E513" s="178" t="str">
        <f>IF('DATA - Follow-Up'!E513="","",'DATA - Follow-Up'!E513)</f>
        <v/>
      </c>
      <c r="F513" s="178" t="str">
        <f>IF('DATA - Follow-Up'!F513="","",'DATA - Follow-Up'!F513)</f>
        <v/>
      </c>
      <c r="G513" s="178" t="str">
        <f>IF('DATA - Follow-Up'!G513="Yes",1,IF('DATA - Follow-Up'!G513="No",2,IF('DATA - Follow-Up'!G513="Not Sure",3, "")))</f>
        <v/>
      </c>
      <c r="H513" s="178" t="str">
        <f>IF('DATA - Follow-Up'!H513="","",INDEX(Codes,MATCH('DATA - Follow-Up'!H513,Modes,0)))</f>
        <v/>
      </c>
      <c r="I513" s="275"/>
      <c r="J513" s="178" t="str">
        <f>IF('DATA - Follow-Up'!J513="","",INDEX(Codes,MATCH('DATA - Follow-Up'!J513,Modes,0)))</f>
        <v/>
      </c>
      <c r="K513" s="178"/>
      <c r="L513" s="178" t="str">
        <f>IF('DATA - Follow-Up'!L513=0,"",IF('DATA - Follow-Up'!L513="","",'DATA - Follow-Up'!L513))</f>
        <v/>
      </c>
      <c r="M513" s="178" t="str">
        <f>IF('DATA - Follow-Up'!M513="Yes",1,IF('DATA - Follow-Up'!M513="No",2, ""))</f>
        <v/>
      </c>
      <c r="N513" s="178" t="str">
        <f>IF('DATA - Follow-Up'!N513="Yes",1,IF('DATA - Follow-Up'!N513="No",2,""))</f>
        <v/>
      </c>
      <c r="O513" s="178" t="str">
        <f>IF('DATA - Follow-Up'!O513="Relaxed",1,IF('DATA - Follow-Up'!O513="Rushed",2,IF('DATA - Follow-Up'!O513="Happy",3,IF('DATA - Follow-Up'!O513="Frustrated",4,IF('DATA - Follow-Up'!O513="Other (please specify)",5,IF('DATA - Follow-Up'!O513="Other",5,""))))))</f>
        <v/>
      </c>
      <c r="P513" s="178"/>
      <c r="Q513" s="178" t="str">
        <f>IF('DATA - Follow-Up'!Q513="","",'DATA - Follow-Up'!Q513)</f>
        <v/>
      </c>
      <c r="R513" s="178" t="str">
        <f>IF('DATA - Follow-Up'!R513="Boy",1,IF('DATA - Follow-Up'!R513="Girl",2, ""))</f>
        <v/>
      </c>
      <c r="S513" s="178" t="str">
        <f>IF('DATA - Follow-Up'!Q513="","", 'DATA - Follow-Up'!S513)</f>
        <v/>
      </c>
      <c r="T513" s="178" t="str">
        <f>IF('DATA - Follow-Up'!T513="Less than 0.5km",1,IF('DATA - Follow-Up'!T513="0.51 to 1.59km",2,IF('DATA - Follow-Up'!T513="1.6 to 3km",3,IF('DATA - Follow-Up'!T513="Over 3km",4,""))))</f>
        <v/>
      </c>
      <c r="U513" s="178" t="str">
        <f>IF('DATA - Follow-Up'!U513="STRONGLY AGREE",1,IF('DATA - Follow-Up'!U513="AGREE",2,IF('DATA - Follow-Up'!U513="DISAGREE",3,IF('DATA - Follow-Up'!U513="STRONGLY DISAGREE",4,""))))</f>
        <v/>
      </c>
      <c r="V513" s="178" t="str">
        <f>IF('DATA - Follow-Up'!V513="Yes",1,IF('DATA - Follow-Up'!V513="No",2,""))</f>
        <v/>
      </c>
      <c r="W513" s="178"/>
      <c r="X513" s="178"/>
      <c r="Y513" s="178"/>
      <c r="Z513" s="178"/>
      <c r="AA513" s="178"/>
      <c r="AB513" s="178"/>
      <c r="AC513" s="178"/>
      <c r="AD513" s="178"/>
      <c r="AE513" s="178"/>
      <c r="AF513" s="178"/>
      <c r="AG513" s="178"/>
      <c r="AH513" s="178"/>
      <c r="AI513" s="178"/>
      <c r="AJ513" s="178"/>
      <c r="AK513" s="178"/>
      <c r="AL513" s="178"/>
      <c r="AM513" s="178"/>
      <c r="AN513" s="178"/>
      <c r="AO513" s="178"/>
      <c r="AP513" s="178"/>
      <c r="AQ513" s="178"/>
      <c r="AR513" s="178" t="str">
        <f>IF('DATA - Follow-Up'!AR513="Relaxed",1,IF('DATA - Follow-Up'!AR513="Rushed",2,IF('DATA - Follow-Up'!AR513="Happy",3,IF('DATA - Follow-Up'!AR513="Tired",4,""))))</f>
        <v/>
      </c>
      <c r="AS513" s="178" t="str">
        <f>IF('DATA - Follow-Up'!AS513="Relaxed",1,IF('DATA - Follow-Up'!AS513="Rushed",2,IF('DATA - Follow-Up'!AS513="Happy",3,IF('DATA - Follow-Up'!AS513="Tired",4,""))))</f>
        <v/>
      </c>
      <c r="AT513" s="178" t="str">
        <f>IF('DATA - Follow-Up'!AT513="less driving",1,IF('DATA - Follow-Up'!AT513="less driving (e.g. more carpooling, walking, cycling, taking public transit, etc.)",1,IF('DATA - Follow-Up'!AT513="not changed",2,IF('DATA - Follow-Up'!AT513="no changed",2,IF('DATA - Follow-Up'!AT513="more driving",3, "")))))</f>
        <v/>
      </c>
      <c r="AU513" s="275"/>
      <c r="AV513" s="275"/>
      <c r="AW513" s="275"/>
      <c r="AX513" s="275"/>
      <c r="AY513" s="275"/>
      <c r="AZ513" s="178" t="str">
        <f>IF('DATA - Follow-Up'!AZ513="less driving",1,IF('DATA - Follow-Up'!AZ513="less driving (e.g. more carpooling, walking, cycling, taking public transit, etc.)",1,IF('DATA - Follow-Up'!AZ513="not changed",2,IF('DATA - Follow-Up'!AZ513="more driving",3,""))))</f>
        <v/>
      </c>
      <c r="BA513" s="178"/>
      <c r="BB513" s="178"/>
      <c r="BC513" s="178"/>
      <c r="BD513" s="178"/>
      <c r="BE513" s="178"/>
      <c r="BF513" s="178" t="str">
        <f>IF('DATA - Follow-Up'!BF513="decreased",1,IF('DATA - Follow-Up'!BF513="not changed",2,IF('DATA - Follow-Up'!BF513="increased",3, "")))</f>
        <v/>
      </c>
      <c r="BG513" s="178"/>
      <c r="BH513" s="178"/>
      <c r="BI513" s="178"/>
      <c r="BJ513" s="178"/>
      <c r="BK513" s="178"/>
      <c r="BL513" s="178"/>
      <c r="BM513" s="178"/>
      <c r="BN513" s="178"/>
      <c r="BO513" s="178"/>
      <c r="BP513" s="178"/>
      <c r="BQ513" s="312" t="str">
        <f>IF('DATA - Follow-Up'!BQ513="Yes",1,IF('DATA - Follow-Up'!BQ513="No",2, ""))</f>
        <v/>
      </c>
      <c r="BR513" s="273"/>
      <c r="BS513" s="180"/>
      <c r="BT513" s="180"/>
    </row>
    <row r="514" spans="1:72" s="132" customFormat="1" ht="15" x14ac:dyDescent="0.3">
      <c r="A514" s="148"/>
      <c r="B514" s="149"/>
      <c r="C514" s="236" t="str">
        <f t="shared" si="7"/>
        <v/>
      </c>
      <c r="D514" s="178" t="str">
        <f>IF('DATA - Follow-Up'!D514="","",'DATA - Follow-Up'!D514)</f>
        <v/>
      </c>
      <c r="E514" s="178" t="str">
        <f>IF('DATA - Follow-Up'!E514="","",'DATA - Follow-Up'!E514)</f>
        <v/>
      </c>
      <c r="F514" s="178" t="str">
        <f>IF('DATA - Follow-Up'!F514="","",'DATA - Follow-Up'!F514)</f>
        <v/>
      </c>
      <c r="G514" s="178" t="str">
        <f>IF('DATA - Follow-Up'!G514="Yes",1,IF('DATA - Follow-Up'!G514="No",2,IF('DATA - Follow-Up'!G514="Not Sure",3, "")))</f>
        <v/>
      </c>
      <c r="H514" s="178" t="str">
        <f>IF('DATA - Follow-Up'!H514="","",INDEX(Codes,MATCH('DATA - Follow-Up'!H514,Modes,0)))</f>
        <v/>
      </c>
      <c r="I514" s="275"/>
      <c r="J514" s="178" t="str">
        <f>IF('DATA - Follow-Up'!J514="","",INDEX(Codes,MATCH('DATA - Follow-Up'!J514,Modes,0)))</f>
        <v/>
      </c>
      <c r="K514" s="178"/>
      <c r="L514" s="178" t="str">
        <f>IF('DATA - Follow-Up'!L514=0,"",IF('DATA - Follow-Up'!L514="","",'DATA - Follow-Up'!L514))</f>
        <v/>
      </c>
      <c r="M514" s="178" t="str">
        <f>IF('DATA - Follow-Up'!M514="Yes",1,IF('DATA - Follow-Up'!M514="No",2, ""))</f>
        <v/>
      </c>
      <c r="N514" s="178" t="str">
        <f>IF('DATA - Follow-Up'!N514="Yes",1,IF('DATA - Follow-Up'!N514="No",2,""))</f>
        <v/>
      </c>
      <c r="O514" s="178" t="str">
        <f>IF('DATA - Follow-Up'!O514="Relaxed",1,IF('DATA - Follow-Up'!O514="Rushed",2,IF('DATA - Follow-Up'!O514="Happy",3,IF('DATA - Follow-Up'!O514="Frustrated",4,IF('DATA - Follow-Up'!O514="Other (please specify)",5,IF('DATA - Follow-Up'!O514="Other",5,""))))))</f>
        <v/>
      </c>
      <c r="P514" s="178"/>
      <c r="Q514" s="178" t="str">
        <f>IF('DATA - Follow-Up'!Q514="","",'DATA - Follow-Up'!Q514)</f>
        <v/>
      </c>
      <c r="R514" s="178" t="str">
        <f>IF('DATA - Follow-Up'!R514="Boy",1,IF('DATA - Follow-Up'!R514="Girl",2, ""))</f>
        <v/>
      </c>
      <c r="S514" s="178" t="str">
        <f>IF('DATA - Follow-Up'!Q514="","", 'DATA - Follow-Up'!S514)</f>
        <v/>
      </c>
      <c r="T514" s="178" t="str">
        <f>IF('DATA - Follow-Up'!T514="Less than 0.5km",1,IF('DATA - Follow-Up'!T514="0.51 to 1.59km",2,IF('DATA - Follow-Up'!T514="1.6 to 3km",3,IF('DATA - Follow-Up'!T514="Over 3km",4,""))))</f>
        <v/>
      </c>
      <c r="U514" s="178" t="str">
        <f>IF('DATA - Follow-Up'!U514="STRONGLY AGREE",1,IF('DATA - Follow-Up'!U514="AGREE",2,IF('DATA - Follow-Up'!U514="DISAGREE",3,IF('DATA - Follow-Up'!U514="STRONGLY DISAGREE",4,""))))</f>
        <v/>
      </c>
      <c r="V514" s="178" t="str">
        <f>IF('DATA - Follow-Up'!V514="Yes",1,IF('DATA - Follow-Up'!V514="No",2,""))</f>
        <v/>
      </c>
      <c r="W514" s="178"/>
      <c r="X514" s="178"/>
      <c r="Y514" s="178"/>
      <c r="Z514" s="178"/>
      <c r="AA514" s="178"/>
      <c r="AB514" s="178"/>
      <c r="AC514" s="178"/>
      <c r="AD514" s="178"/>
      <c r="AE514" s="178"/>
      <c r="AF514" s="178"/>
      <c r="AG514" s="178"/>
      <c r="AH514" s="178"/>
      <c r="AI514" s="178"/>
      <c r="AJ514" s="178"/>
      <c r="AK514" s="178"/>
      <c r="AL514" s="178"/>
      <c r="AM514" s="178"/>
      <c r="AN514" s="178"/>
      <c r="AO514" s="178"/>
      <c r="AP514" s="178"/>
      <c r="AQ514" s="178"/>
      <c r="AR514" s="178" t="str">
        <f>IF('DATA - Follow-Up'!AR514="Relaxed",1,IF('DATA - Follow-Up'!AR514="Rushed",2,IF('DATA - Follow-Up'!AR514="Happy",3,IF('DATA - Follow-Up'!AR514="Tired",4,""))))</f>
        <v/>
      </c>
      <c r="AS514" s="178" t="str">
        <f>IF('DATA - Follow-Up'!AS514="Relaxed",1,IF('DATA - Follow-Up'!AS514="Rushed",2,IF('DATA - Follow-Up'!AS514="Happy",3,IF('DATA - Follow-Up'!AS514="Tired",4,""))))</f>
        <v/>
      </c>
      <c r="AT514" s="178" t="str">
        <f>IF('DATA - Follow-Up'!AT514="less driving",1,IF('DATA - Follow-Up'!AT514="less driving (e.g. more carpooling, walking, cycling, taking public transit, etc.)",1,IF('DATA - Follow-Up'!AT514="not changed",2,IF('DATA - Follow-Up'!AT514="no changed",2,IF('DATA - Follow-Up'!AT514="more driving",3, "")))))</f>
        <v/>
      </c>
      <c r="AU514" s="275"/>
      <c r="AV514" s="275"/>
      <c r="AW514" s="275"/>
      <c r="AX514" s="275"/>
      <c r="AY514" s="275"/>
      <c r="AZ514" s="178" t="str">
        <f>IF('DATA - Follow-Up'!AZ514="less driving",1,IF('DATA - Follow-Up'!AZ514="less driving (e.g. more carpooling, walking, cycling, taking public transit, etc.)",1,IF('DATA - Follow-Up'!AZ514="not changed",2,IF('DATA - Follow-Up'!AZ514="more driving",3,""))))</f>
        <v/>
      </c>
      <c r="BA514" s="178"/>
      <c r="BB514" s="178"/>
      <c r="BC514" s="178"/>
      <c r="BD514" s="178"/>
      <c r="BE514" s="178"/>
      <c r="BF514" s="178" t="str">
        <f>IF('DATA - Follow-Up'!BF514="decreased",1,IF('DATA - Follow-Up'!BF514="not changed",2,IF('DATA - Follow-Up'!BF514="increased",3, "")))</f>
        <v/>
      </c>
      <c r="BG514" s="178"/>
      <c r="BH514" s="178"/>
      <c r="BI514" s="178"/>
      <c r="BJ514" s="178"/>
      <c r="BK514" s="178"/>
      <c r="BL514" s="178"/>
      <c r="BM514" s="178"/>
      <c r="BN514" s="178"/>
      <c r="BO514" s="178"/>
      <c r="BP514" s="178"/>
      <c r="BQ514" s="312" t="str">
        <f>IF('DATA - Follow-Up'!BQ514="Yes",1,IF('DATA - Follow-Up'!BQ514="No",2, ""))</f>
        <v/>
      </c>
      <c r="BR514" s="273"/>
      <c r="BS514" s="180"/>
      <c r="BT514" s="180"/>
    </row>
    <row r="515" spans="1:72" s="132" customFormat="1" ht="15" x14ac:dyDescent="0.3">
      <c r="A515" s="148"/>
      <c r="B515" s="149"/>
      <c r="C515" s="236" t="str">
        <f t="shared" si="7"/>
        <v/>
      </c>
      <c r="D515" s="178" t="str">
        <f>IF('DATA - Follow-Up'!D515="","",'DATA - Follow-Up'!D515)</f>
        <v/>
      </c>
      <c r="E515" s="178" t="str">
        <f>IF('DATA - Follow-Up'!E515="","",'DATA - Follow-Up'!E515)</f>
        <v/>
      </c>
      <c r="F515" s="178" t="str">
        <f>IF('DATA - Follow-Up'!F515="","",'DATA - Follow-Up'!F515)</f>
        <v/>
      </c>
      <c r="G515" s="178" t="str">
        <f>IF('DATA - Follow-Up'!G515="Yes",1,IF('DATA - Follow-Up'!G515="No",2,IF('DATA - Follow-Up'!G515="Not Sure",3, "")))</f>
        <v/>
      </c>
      <c r="H515" s="178" t="str">
        <f>IF('DATA - Follow-Up'!H515="","",INDEX(Codes,MATCH('DATA - Follow-Up'!H515,Modes,0)))</f>
        <v/>
      </c>
      <c r="I515" s="275"/>
      <c r="J515" s="178" t="str">
        <f>IF('DATA - Follow-Up'!J515="","",INDEX(Codes,MATCH('DATA - Follow-Up'!J515,Modes,0)))</f>
        <v/>
      </c>
      <c r="K515" s="178"/>
      <c r="L515" s="178" t="str">
        <f>IF('DATA - Follow-Up'!L515=0,"",IF('DATA - Follow-Up'!L515="","",'DATA - Follow-Up'!L515))</f>
        <v/>
      </c>
      <c r="M515" s="178" t="str">
        <f>IF('DATA - Follow-Up'!M515="Yes",1,IF('DATA - Follow-Up'!M515="No",2, ""))</f>
        <v/>
      </c>
      <c r="N515" s="178" t="str">
        <f>IF('DATA - Follow-Up'!N515="Yes",1,IF('DATA - Follow-Up'!N515="No",2,""))</f>
        <v/>
      </c>
      <c r="O515" s="178" t="str">
        <f>IF('DATA - Follow-Up'!O515="Relaxed",1,IF('DATA - Follow-Up'!O515="Rushed",2,IF('DATA - Follow-Up'!O515="Happy",3,IF('DATA - Follow-Up'!O515="Frustrated",4,IF('DATA - Follow-Up'!O515="Other (please specify)",5,IF('DATA - Follow-Up'!O515="Other",5,""))))))</f>
        <v/>
      </c>
      <c r="P515" s="178"/>
      <c r="Q515" s="178" t="str">
        <f>IF('DATA - Follow-Up'!Q515="","",'DATA - Follow-Up'!Q515)</f>
        <v/>
      </c>
      <c r="R515" s="178" t="str">
        <f>IF('DATA - Follow-Up'!R515="Boy",1,IF('DATA - Follow-Up'!R515="Girl",2, ""))</f>
        <v/>
      </c>
      <c r="S515" s="178" t="str">
        <f>IF('DATA - Follow-Up'!Q515="","", 'DATA - Follow-Up'!S515)</f>
        <v/>
      </c>
      <c r="T515" s="178" t="str">
        <f>IF('DATA - Follow-Up'!T515="Less than 0.5km",1,IF('DATA - Follow-Up'!T515="0.51 to 1.59km",2,IF('DATA - Follow-Up'!T515="1.6 to 3km",3,IF('DATA - Follow-Up'!T515="Over 3km",4,""))))</f>
        <v/>
      </c>
      <c r="U515" s="178" t="str">
        <f>IF('DATA - Follow-Up'!U515="STRONGLY AGREE",1,IF('DATA - Follow-Up'!U515="AGREE",2,IF('DATA - Follow-Up'!U515="DISAGREE",3,IF('DATA - Follow-Up'!U515="STRONGLY DISAGREE",4,""))))</f>
        <v/>
      </c>
      <c r="V515" s="178" t="str">
        <f>IF('DATA - Follow-Up'!V515="Yes",1,IF('DATA - Follow-Up'!V515="No",2,""))</f>
        <v/>
      </c>
      <c r="W515" s="178"/>
      <c r="X515" s="178"/>
      <c r="Y515" s="178"/>
      <c r="Z515" s="178"/>
      <c r="AA515" s="178"/>
      <c r="AB515" s="178"/>
      <c r="AC515" s="178"/>
      <c r="AD515" s="178"/>
      <c r="AE515" s="178"/>
      <c r="AF515" s="178"/>
      <c r="AG515" s="178"/>
      <c r="AH515" s="178"/>
      <c r="AI515" s="178"/>
      <c r="AJ515" s="178"/>
      <c r="AK515" s="178"/>
      <c r="AL515" s="178"/>
      <c r="AM515" s="178"/>
      <c r="AN515" s="178"/>
      <c r="AO515" s="178"/>
      <c r="AP515" s="178"/>
      <c r="AQ515" s="178"/>
      <c r="AR515" s="178" t="str">
        <f>IF('DATA - Follow-Up'!AR515="Relaxed",1,IF('DATA - Follow-Up'!AR515="Rushed",2,IF('DATA - Follow-Up'!AR515="Happy",3,IF('DATA - Follow-Up'!AR515="Tired",4,""))))</f>
        <v/>
      </c>
      <c r="AS515" s="178" t="str">
        <f>IF('DATA - Follow-Up'!AS515="Relaxed",1,IF('DATA - Follow-Up'!AS515="Rushed",2,IF('DATA - Follow-Up'!AS515="Happy",3,IF('DATA - Follow-Up'!AS515="Tired",4,""))))</f>
        <v/>
      </c>
      <c r="AT515" s="178" t="str">
        <f>IF('DATA - Follow-Up'!AT515="less driving",1,IF('DATA - Follow-Up'!AT515="less driving (e.g. more carpooling, walking, cycling, taking public transit, etc.)",1,IF('DATA - Follow-Up'!AT515="not changed",2,IF('DATA - Follow-Up'!AT515="no changed",2,IF('DATA - Follow-Up'!AT515="more driving",3, "")))))</f>
        <v/>
      </c>
      <c r="AU515" s="275"/>
      <c r="AV515" s="275"/>
      <c r="AW515" s="275"/>
      <c r="AX515" s="275"/>
      <c r="AY515" s="275"/>
      <c r="AZ515" s="178" t="str">
        <f>IF('DATA - Follow-Up'!AZ515="less driving",1,IF('DATA - Follow-Up'!AZ515="less driving (e.g. more carpooling, walking, cycling, taking public transit, etc.)",1,IF('DATA - Follow-Up'!AZ515="not changed",2,IF('DATA - Follow-Up'!AZ515="more driving",3,""))))</f>
        <v/>
      </c>
      <c r="BA515" s="178"/>
      <c r="BB515" s="178"/>
      <c r="BC515" s="178"/>
      <c r="BD515" s="178"/>
      <c r="BE515" s="178"/>
      <c r="BF515" s="178" t="str">
        <f>IF('DATA - Follow-Up'!BF515="decreased",1,IF('DATA - Follow-Up'!BF515="not changed",2,IF('DATA - Follow-Up'!BF515="increased",3, "")))</f>
        <v/>
      </c>
      <c r="BG515" s="178"/>
      <c r="BH515" s="178"/>
      <c r="BI515" s="178"/>
      <c r="BJ515" s="178"/>
      <c r="BK515" s="178"/>
      <c r="BL515" s="178"/>
      <c r="BM515" s="178"/>
      <c r="BN515" s="178"/>
      <c r="BO515" s="178"/>
      <c r="BP515" s="178"/>
      <c r="BQ515" s="312" t="str">
        <f>IF('DATA - Follow-Up'!BQ515="Yes",1,IF('DATA - Follow-Up'!BQ515="No",2, ""))</f>
        <v/>
      </c>
      <c r="BR515" s="273"/>
      <c r="BS515" s="180"/>
      <c r="BT515" s="180"/>
    </row>
    <row r="516" spans="1:72" s="132" customFormat="1" ht="15" x14ac:dyDescent="0.3">
      <c r="A516" s="148"/>
      <c r="B516" s="149"/>
      <c r="C516" s="236" t="str">
        <f t="shared" si="7"/>
        <v/>
      </c>
      <c r="D516" s="178" t="str">
        <f>IF('DATA - Follow-Up'!D516="","",'DATA - Follow-Up'!D516)</f>
        <v/>
      </c>
      <c r="E516" s="178" t="str">
        <f>IF('DATA - Follow-Up'!E516="","",'DATA - Follow-Up'!E516)</f>
        <v/>
      </c>
      <c r="F516" s="178" t="str">
        <f>IF('DATA - Follow-Up'!F516="","",'DATA - Follow-Up'!F516)</f>
        <v/>
      </c>
      <c r="G516" s="178" t="str">
        <f>IF('DATA - Follow-Up'!G516="Yes",1,IF('DATA - Follow-Up'!G516="No",2,IF('DATA - Follow-Up'!G516="Not Sure",3, "")))</f>
        <v/>
      </c>
      <c r="H516" s="178" t="str">
        <f>IF('DATA - Follow-Up'!H516="","",INDEX(Codes,MATCH('DATA - Follow-Up'!H516,Modes,0)))</f>
        <v/>
      </c>
      <c r="I516" s="275"/>
      <c r="J516" s="178" t="str">
        <f>IF('DATA - Follow-Up'!J516="","",INDEX(Codes,MATCH('DATA - Follow-Up'!J516,Modes,0)))</f>
        <v/>
      </c>
      <c r="K516" s="178"/>
      <c r="L516" s="178" t="str">
        <f>IF('DATA - Follow-Up'!L516=0,"",IF('DATA - Follow-Up'!L516="","",'DATA - Follow-Up'!L516))</f>
        <v/>
      </c>
      <c r="M516" s="178" t="str">
        <f>IF('DATA - Follow-Up'!M516="Yes",1,IF('DATA - Follow-Up'!M516="No",2, ""))</f>
        <v/>
      </c>
      <c r="N516" s="178" t="str">
        <f>IF('DATA - Follow-Up'!N516="Yes",1,IF('DATA - Follow-Up'!N516="No",2,""))</f>
        <v/>
      </c>
      <c r="O516" s="178" t="str">
        <f>IF('DATA - Follow-Up'!O516="Relaxed",1,IF('DATA - Follow-Up'!O516="Rushed",2,IF('DATA - Follow-Up'!O516="Happy",3,IF('DATA - Follow-Up'!O516="Frustrated",4,IF('DATA - Follow-Up'!O516="Other (please specify)",5,IF('DATA - Follow-Up'!O516="Other",5,""))))))</f>
        <v/>
      </c>
      <c r="P516" s="178"/>
      <c r="Q516" s="178" t="str">
        <f>IF('DATA - Follow-Up'!Q516="","",'DATA - Follow-Up'!Q516)</f>
        <v/>
      </c>
      <c r="R516" s="178" t="str">
        <f>IF('DATA - Follow-Up'!R516="Boy",1,IF('DATA - Follow-Up'!R516="Girl",2, ""))</f>
        <v/>
      </c>
      <c r="S516" s="178" t="str">
        <f>IF('DATA - Follow-Up'!Q516="","", 'DATA - Follow-Up'!S516)</f>
        <v/>
      </c>
      <c r="T516" s="178" t="str">
        <f>IF('DATA - Follow-Up'!T516="Less than 0.5km",1,IF('DATA - Follow-Up'!T516="0.51 to 1.59km",2,IF('DATA - Follow-Up'!T516="1.6 to 3km",3,IF('DATA - Follow-Up'!T516="Over 3km",4,""))))</f>
        <v/>
      </c>
      <c r="U516" s="178" t="str">
        <f>IF('DATA - Follow-Up'!U516="STRONGLY AGREE",1,IF('DATA - Follow-Up'!U516="AGREE",2,IF('DATA - Follow-Up'!U516="DISAGREE",3,IF('DATA - Follow-Up'!U516="STRONGLY DISAGREE",4,""))))</f>
        <v/>
      </c>
      <c r="V516" s="178" t="str">
        <f>IF('DATA - Follow-Up'!V516="Yes",1,IF('DATA - Follow-Up'!V516="No",2,""))</f>
        <v/>
      </c>
      <c r="W516" s="178"/>
      <c r="X516" s="178"/>
      <c r="Y516" s="178"/>
      <c r="Z516" s="178"/>
      <c r="AA516" s="178"/>
      <c r="AB516" s="178"/>
      <c r="AC516" s="178"/>
      <c r="AD516" s="178"/>
      <c r="AE516" s="178"/>
      <c r="AF516" s="178"/>
      <c r="AG516" s="178"/>
      <c r="AH516" s="178"/>
      <c r="AI516" s="178"/>
      <c r="AJ516" s="178"/>
      <c r="AK516" s="178"/>
      <c r="AL516" s="178"/>
      <c r="AM516" s="178"/>
      <c r="AN516" s="178"/>
      <c r="AO516" s="178"/>
      <c r="AP516" s="178"/>
      <c r="AQ516" s="178"/>
      <c r="AR516" s="178" t="str">
        <f>IF('DATA - Follow-Up'!AR516="Relaxed",1,IF('DATA - Follow-Up'!AR516="Rushed",2,IF('DATA - Follow-Up'!AR516="Happy",3,IF('DATA - Follow-Up'!AR516="Tired",4,""))))</f>
        <v/>
      </c>
      <c r="AS516" s="178" t="str">
        <f>IF('DATA - Follow-Up'!AS516="Relaxed",1,IF('DATA - Follow-Up'!AS516="Rushed",2,IF('DATA - Follow-Up'!AS516="Happy",3,IF('DATA - Follow-Up'!AS516="Tired",4,""))))</f>
        <v/>
      </c>
      <c r="AT516" s="178" t="str">
        <f>IF('DATA - Follow-Up'!AT516="less driving",1,IF('DATA - Follow-Up'!AT516="less driving (e.g. more carpooling, walking, cycling, taking public transit, etc.)",1,IF('DATA - Follow-Up'!AT516="not changed",2,IF('DATA - Follow-Up'!AT516="no changed",2,IF('DATA - Follow-Up'!AT516="more driving",3, "")))))</f>
        <v/>
      </c>
      <c r="AU516" s="275"/>
      <c r="AV516" s="275"/>
      <c r="AW516" s="275"/>
      <c r="AX516" s="275"/>
      <c r="AY516" s="275"/>
      <c r="AZ516" s="178" t="str">
        <f>IF('DATA - Follow-Up'!AZ516="less driving",1,IF('DATA - Follow-Up'!AZ516="less driving (e.g. more carpooling, walking, cycling, taking public transit, etc.)",1,IF('DATA - Follow-Up'!AZ516="not changed",2,IF('DATA - Follow-Up'!AZ516="more driving",3,""))))</f>
        <v/>
      </c>
      <c r="BA516" s="178"/>
      <c r="BB516" s="178"/>
      <c r="BC516" s="178"/>
      <c r="BD516" s="178"/>
      <c r="BE516" s="178"/>
      <c r="BF516" s="178" t="str">
        <f>IF('DATA - Follow-Up'!BF516="decreased",1,IF('DATA - Follow-Up'!BF516="not changed",2,IF('DATA - Follow-Up'!BF516="increased",3, "")))</f>
        <v/>
      </c>
      <c r="BG516" s="178"/>
      <c r="BH516" s="178"/>
      <c r="BI516" s="178"/>
      <c r="BJ516" s="178"/>
      <c r="BK516" s="178"/>
      <c r="BL516" s="178"/>
      <c r="BM516" s="178"/>
      <c r="BN516" s="178"/>
      <c r="BO516" s="178"/>
      <c r="BP516" s="178"/>
      <c r="BQ516" s="312" t="str">
        <f>IF('DATA - Follow-Up'!BQ516="Yes",1,IF('DATA - Follow-Up'!BQ516="No",2, ""))</f>
        <v/>
      </c>
      <c r="BR516" s="273"/>
      <c r="BS516" s="180"/>
      <c r="BT516" s="180"/>
    </row>
    <row r="517" spans="1:72" s="132" customFormat="1" ht="15" x14ac:dyDescent="0.3">
      <c r="A517" s="148"/>
      <c r="B517" s="149"/>
      <c r="C517" s="236" t="str">
        <f t="shared" ref="C517:C580" si="8">IF(D517="","",C516+1)</f>
        <v/>
      </c>
      <c r="D517" s="178" t="str">
        <f>IF('DATA - Follow-Up'!D517="","",'DATA - Follow-Up'!D517)</f>
        <v/>
      </c>
      <c r="E517" s="178" t="str">
        <f>IF('DATA - Follow-Up'!E517="","",'DATA - Follow-Up'!E517)</f>
        <v/>
      </c>
      <c r="F517" s="178" t="str">
        <f>IF('DATA - Follow-Up'!F517="","",'DATA - Follow-Up'!F517)</f>
        <v/>
      </c>
      <c r="G517" s="178" t="str">
        <f>IF('DATA - Follow-Up'!G517="Yes",1,IF('DATA - Follow-Up'!G517="No",2,IF('DATA - Follow-Up'!G517="Not Sure",3, "")))</f>
        <v/>
      </c>
      <c r="H517" s="178" t="str">
        <f>IF('DATA - Follow-Up'!H517="","",INDEX(Codes,MATCH('DATA - Follow-Up'!H517,Modes,0)))</f>
        <v/>
      </c>
      <c r="I517" s="275"/>
      <c r="J517" s="178" t="str">
        <f>IF('DATA - Follow-Up'!J517="","",INDEX(Codes,MATCH('DATA - Follow-Up'!J517,Modes,0)))</f>
        <v/>
      </c>
      <c r="K517" s="178"/>
      <c r="L517" s="178" t="str">
        <f>IF('DATA - Follow-Up'!L517=0,"",IF('DATA - Follow-Up'!L517="","",'DATA - Follow-Up'!L517))</f>
        <v/>
      </c>
      <c r="M517" s="178" t="str">
        <f>IF('DATA - Follow-Up'!M517="Yes",1,IF('DATA - Follow-Up'!M517="No",2, ""))</f>
        <v/>
      </c>
      <c r="N517" s="178" t="str">
        <f>IF('DATA - Follow-Up'!N517="Yes",1,IF('DATA - Follow-Up'!N517="No",2,""))</f>
        <v/>
      </c>
      <c r="O517" s="178" t="str">
        <f>IF('DATA - Follow-Up'!O517="Relaxed",1,IF('DATA - Follow-Up'!O517="Rushed",2,IF('DATA - Follow-Up'!O517="Happy",3,IF('DATA - Follow-Up'!O517="Frustrated",4,IF('DATA - Follow-Up'!O517="Other (please specify)",5,IF('DATA - Follow-Up'!O517="Other",5,""))))))</f>
        <v/>
      </c>
      <c r="P517" s="178"/>
      <c r="Q517" s="178" t="str">
        <f>IF('DATA - Follow-Up'!Q517="","",'DATA - Follow-Up'!Q517)</f>
        <v/>
      </c>
      <c r="R517" s="178" t="str">
        <f>IF('DATA - Follow-Up'!R517="Boy",1,IF('DATA - Follow-Up'!R517="Girl",2, ""))</f>
        <v/>
      </c>
      <c r="S517" s="178" t="str">
        <f>IF('DATA - Follow-Up'!Q517="","", 'DATA - Follow-Up'!S517)</f>
        <v/>
      </c>
      <c r="T517" s="178" t="str">
        <f>IF('DATA - Follow-Up'!T517="Less than 0.5km",1,IF('DATA - Follow-Up'!T517="0.51 to 1.59km",2,IF('DATA - Follow-Up'!T517="1.6 to 3km",3,IF('DATA - Follow-Up'!T517="Over 3km",4,""))))</f>
        <v/>
      </c>
      <c r="U517" s="178" t="str">
        <f>IF('DATA - Follow-Up'!U517="STRONGLY AGREE",1,IF('DATA - Follow-Up'!U517="AGREE",2,IF('DATA - Follow-Up'!U517="DISAGREE",3,IF('DATA - Follow-Up'!U517="STRONGLY DISAGREE",4,""))))</f>
        <v/>
      </c>
      <c r="V517" s="178" t="str">
        <f>IF('DATA - Follow-Up'!V517="Yes",1,IF('DATA - Follow-Up'!V517="No",2,""))</f>
        <v/>
      </c>
      <c r="W517" s="178"/>
      <c r="X517" s="178"/>
      <c r="Y517" s="178"/>
      <c r="Z517" s="178"/>
      <c r="AA517" s="178"/>
      <c r="AB517" s="178"/>
      <c r="AC517" s="178"/>
      <c r="AD517" s="178"/>
      <c r="AE517" s="178"/>
      <c r="AF517" s="178"/>
      <c r="AG517" s="178"/>
      <c r="AH517" s="178"/>
      <c r="AI517" s="178"/>
      <c r="AJ517" s="178"/>
      <c r="AK517" s="178"/>
      <c r="AL517" s="178"/>
      <c r="AM517" s="178"/>
      <c r="AN517" s="178"/>
      <c r="AO517" s="178"/>
      <c r="AP517" s="178"/>
      <c r="AQ517" s="178"/>
      <c r="AR517" s="178" t="str">
        <f>IF('DATA - Follow-Up'!AR517="Relaxed",1,IF('DATA - Follow-Up'!AR517="Rushed",2,IF('DATA - Follow-Up'!AR517="Happy",3,IF('DATA - Follow-Up'!AR517="Tired",4,""))))</f>
        <v/>
      </c>
      <c r="AS517" s="178" t="str">
        <f>IF('DATA - Follow-Up'!AS517="Relaxed",1,IF('DATA - Follow-Up'!AS517="Rushed",2,IF('DATA - Follow-Up'!AS517="Happy",3,IF('DATA - Follow-Up'!AS517="Tired",4,""))))</f>
        <v/>
      </c>
      <c r="AT517" s="178" t="str">
        <f>IF('DATA - Follow-Up'!AT517="less driving",1,IF('DATA - Follow-Up'!AT517="less driving (e.g. more carpooling, walking, cycling, taking public transit, etc.)",1,IF('DATA - Follow-Up'!AT517="not changed",2,IF('DATA - Follow-Up'!AT517="no changed",2,IF('DATA - Follow-Up'!AT517="more driving",3, "")))))</f>
        <v/>
      </c>
      <c r="AU517" s="275"/>
      <c r="AV517" s="275"/>
      <c r="AW517" s="275"/>
      <c r="AX517" s="275"/>
      <c r="AY517" s="275"/>
      <c r="AZ517" s="178" t="str">
        <f>IF('DATA - Follow-Up'!AZ517="less driving",1,IF('DATA - Follow-Up'!AZ517="less driving (e.g. more carpooling, walking, cycling, taking public transit, etc.)",1,IF('DATA - Follow-Up'!AZ517="not changed",2,IF('DATA - Follow-Up'!AZ517="more driving",3,""))))</f>
        <v/>
      </c>
      <c r="BA517" s="178"/>
      <c r="BB517" s="178"/>
      <c r="BC517" s="178"/>
      <c r="BD517" s="178"/>
      <c r="BE517" s="178"/>
      <c r="BF517" s="178" t="str">
        <f>IF('DATA - Follow-Up'!BF517="decreased",1,IF('DATA - Follow-Up'!BF517="not changed",2,IF('DATA - Follow-Up'!BF517="increased",3, "")))</f>
        <v/>
      </c>
      <c r="BG517" s="178"/>
      <c r="BH517" s="178"/>
      <c r="BI517" s="178"/>
      <c r="BJ517" s="178"/>
      <c r="BK517" s="178"/>
      <c r="BL517" s="178"/>
      <c r="BM517" s="178"/>
      <c r="BN517" s="178"/>
      <c r="BO517" s="178"/>
      <c r="BP517" s="178"/>
      <c r="BQ517" s="312" t="str">
        <f>IF('DATA - Follow-Up'!BQ517="Yes",1,IF('DATA - Follow-Up'!BQ517="No",2, ""))</f>
        <v/>
      </c>
      <c r="BR517" s="273"/>
      <c r="BS517" s="180"/>
      <c r="BT517" s="180"/>
    </row>
    <row r="518" spans="1:72" s="132" customFormat="1" ht="15" x14ac:dyDescent="0.3">
      <c r="A518" s="148"/>
      <c r="B518" s="149"/>
      <c r="C518" s="236" t="str">
        <f t="shared" si="8"/>
        <v/>
      </c>
      <c r="D518" s="178" t="str">
        <f>IF('DATA - Follow-Up'!D518="","",'DATA - Follow-Up'!D518)</f>
        <v/>
      </c>
      <c r="E518" s="178" t="str">
        <f>IF('DATA - Follow-Up'!E518="","",'DATA - Follow-Up'!E518)</f>
        <v/>
      </c>
      <c r="F518" s="178" t="str">
        <f>IF('DATA - Follow-Up'!F518="","",'DATA - Follow-Up'!F518)</f>
        <v/>
      </c>
      <c r="G518" s="178" t="str">
        <f>IF('DATA - Follow-Up'!G518="Yes",1,IF('DATA - Follow-Up'!G518="No",2,IF('DATA - Follow-Up'!G518="Not Sure",3, "")))</f>
        <v/>
      </c>
      <c r="H518" s="178" t="str">
        <f>IF('DATA - Follow-Up'!H518="","",INDEX(Codes,MATCH('DATA - Follow-Up'!H518,Modes,0)))</f>
        <v/>
      </c>
      <c r="I518" s="275"/>
      <c r="J518" s="178" t="str">
        <f>IF('DATA - Follow-Up'!J518="","",INDEX(Codes,MATCH('DATA - Follow-Up'!J518,Modes,0)))</f>
        <v/>
      </c>
      <c r="K518" s="178"/>
      <c r="L518" s="178" t="str">
        <f>IF('DATA - Follow-Up'!L518=0,"",IF('DATA - Follow-Up'!L518="","",'DATA - Follow-Up'!L518))</f>
        <v/>
      </c>
      <c r="M518" s="178" t="str">
        <f>IF('DATA - Follow-Up'!M518="Yes",1,IF('DATA - Follow-Up'!M518="No",2, ""))</f>
        <v/>
      </c>
      <c r="N518" s="178" t="str">
        <f>IF('DATA - Follow-Up'!N518="Yes",1,IF('DATA - Follow-Up'!N518="No",2,""))</f>
        <v/>
      </c>
      <c r="O518" s="178" t="str">
        <f>IF('DATA - Follow-Up'!O518="Relaxed",1,IF('DATA - Follow-Up'!O518="Rushed",2,IF('DATA - Follow-Up'!O518="Happy",3,IF('DATA - Follow-Up'!O518="Frustrated",4,IF('DATA - Follow-Up'!O518="Other (please specify)",5,IF('DATA - Follow-Up'!O518="Other",5,""))))))</f>
        <v/>
      </c>
      <c r="P518" s="178"/>
      <c r="Q518" s="178" t="str">
        <f>IF('DATA - Follow-Up'!Q518="","",'DATA - Follow-Up'!Q518)</f>
        <v/>
      </c>
      <c r="R518" s="178" t="str">
        <f>IF('DATA - Follow-Up'!R518="Boy",1,IF('DATA - Follow-Up'!R518="Girl",2, ""))</f>
        <v/>
      </c>
      <c r="S518" s="178" t="str">
        <f>IF('DATA - Follow-Up'!Q518="","", 'DATA - Follow-Up'!S518)</f>
        <v/>
      </c>
      <c r="T518" s="178" t="str">
        <f>IF('DATA - Follow-Up'!T518="Less than 0.5km",1,IF('DATA - Follow-Up'!T518="0.51 to 1.59km",2,IF('DATA - Follow-Up'!T518="1.6 to 3km",3,IF('DATA - Follow-Up'!T518="Over 3km",4,""))))</f>
        <v/>
      </c>
      <c r="U518" s="178" t="str">
        <f>IF('DATA - Follow-Up'!U518="STRONGLY AGREE",1,IF('DATA - Follow-Up'!U518="AGREE",2,IF('DATA - Follow-Up'!U518="DISAGREE",3,IF('DATA - Follow-Up'!U518="STRONGLY DISAGREE",4,""))))</f>
        <v/>
      </c>
      <c r="V518" s="178" t="str">
        <f>IF('DATA - Follow-Up'!V518="Yes",1,IF('DATA - Follow-Up'!V518="No",2,""))</f>
        <v/>
      </c>
      <c r="W518" s="178"/>
      <c r="X518" s="178"/>
      <c r="Y518" s="178"/>
      <c r="Z518" s="178"/>
      <c r="AA518" s="178"/>
      <c r="AB518" s="178"/>
      <c r="AC518" s="178"/>
      <c r="AD518" s="178"/>
      <c r="AE518" s="178"/>
      <c r="AF518" s="178"/>
      <c r="AG518" s="178"/>
      <c r="AH518" s="178"/>
      <c r="AI518" s="178"/>
      <c r="AJ518" s="178"/>
      <c r="AK518" s="178"/>
      <c r="AL518" s="178"/>
      <c r="AM518" s="178"/>
      <c r="AN518" s="178"/>
      <c r="AO518" s="178"/>
      <c r="AP518" s="178"/>
      <c r="AQ518" s="178"/>
      <c r="AR518" s="178" t="str">
        <f>IF('DATA - Follow-Up'!AR518="Relaxed",1,IF('DATA - Follow-Up'!AR518="Rushed",2,IF('DATA - Follow-Up'!AR518="Happy",3,IF('DATA - Follow-Up'!AR518="Tired",4,""))))</f>
        <v/>
      </c>
      <c r="AS518" s="178" t="str">
        <f>IF('DATA - Follow-Up'!AS518="Relaxed",1,IF('DATA - Follow-Up'!AS518="Rushed",2,IF('DATA - Follow-Up'!AS518="Happy",3,IF('DATA - Follow-Up'!AS518="Tired",4,""))))</f>
        <v/>
      </c>
      <c r="AT518" s="178" t="str">
        <f>IF('DATA - Follow-Up'!AT518="less driving",1,IF('DATA - Follow-Up'!AT518="less driving (e.g. more carpooling, walking, cycling, taking public transit, etc.)",1,IF('DATA - Follow-Up'!AT518="not changed",2,IF('DATA - Follow-Up'!AT518="no changed",2,IF('DATA - Follow-Up'!AT518="more driving",3, "")))))</f>
        <v/>
      </c>
      <c r="AU518" s="275"/>
      <c r="AV518" s="275"/>
      <c r="AW518" s="275"/>
      <c r="AX518" s="275"/>
      <c r="AY518" s="275"/>
      <c r="AZ518" s="178" t="str">
        <f>IF('DATA - Follow-Up'!AZ518="less driving",1,IF('DATA - Follow-Up'!AZ518="less driving (e.g. more carpooling, walking, cycling, taking public transit, etc.)",1,IF('DATA - Follow-Up'!AZ518="not changed",2,IF('DATA - Follow-Up'!AZ518="more driving",3,""))))</f>
        <v/>
      </c>
      <c r="BA518" s="178"/>
      <c r="BB518" s="178"/>
      <c r="BC518" s="178"/>
      <c r="BD518" s="178"/>
      <c r="BE518" s="178"/>
      <c r="BF518" s="178" t="str">
        <f>IF('DATA - Follow-Up'!BF518="decreased",1,IF('DATA - Follow-Up'!BF518="not changed",2,IF('DATA - Follow-Up'!BF518="increased",3, "")))</f>
        <v/>
      </c>
      <c r="BG518" s="178"/>
      <c r="BH518" s="178"/>
      <c r="BI518" s="178"/>
      <c r="BJ518" s="178"/>
      <c r="BK518" s="178"/>
      <c r="BL518" s="178"/>
      <c r="BM518" s="178"/>
      <c r="BN518" s="178"/>
      <c r="BO518" s="178"/>
      <c r="BP518" s="178"/>
      <c r="BQ518" s="312" t="str">
        <f>IF('DATA - Follow-Up'!BQ518="Yes",1,IF('DATA - Follow-Up'!BQ518="No",2, ""))</f>
        <v/>
      </c>
      <c r="BR518" s="273"/>
      <c r="BS518" s="180"/>
      <c r="BT518" s="180"/>
    </row>
    <row r="519" spans="1:72" s="132" customFormat="1" ht="15" x14ac:dyDescent="0.3">
      <c r="A519" s="148"/>
      <c r="B519" s="149"/>
      <c r="C519" s="236" t="str">
        <f t="shared" si="8"/>
        <v/>
      </c>
      <c r="D519" s="178" t="str">
        <f>IF('DATA - Follow-Up'!D519="","",'DATA - Follow-Up'!D519)</f>
        <v/>
      </c>
      <c r="E519" s="178" t="str">
        <f>IF('DATA - Follow-Up'!E519="","",'DATA - Follow-Up'!E519)</f>
        <v/>
      </c>
      <c r="F519" s="178" t="str">
        <f>IF('DATA - Follow-Up'!F519="","",'DATA - Follow-Up'!F519)</f>
        <v/>
      </c>
      <c r="G519" s="178" t="str">
        <f>IF('DATA - Follow-Up'!G519="Yes",1,IF('DATA - Follow-Up'!G519="No",2,IF('DATA - Follow-Up'!G519="Not Sure",3, "")))</f>
        <v/>
      </c>
      <c r="H519" s="178" t="str">
        <f>IF('DATA - Follow-Up'!H519="","",INDEX(Codes,MATCH('DATA - Follow-Up'!H519,Modes,0)))</f>
        <v/>
      </c>
      <c r="I519" s="275"/>
      <c r="J519" s="178" t="str">
        <f>IF('DATA - Follow-Up'!J519="","",INDEX(Codes,MATCH('DATA - Follow-Up'!J519,Modes,0)))</f>
        <v/>
      </c>
      <c r="K519" s="178"/>
      <c r="L519" s="178" t="str">
        <f>IF('DATA - Follow-Up'!L519=0,"",IF('DATA - Follow-Up'!L519="","",'DATA - Follow-Up'!L519))</f>
        <v/>
      </c>
      <c r="M519" s="178" t="str">
        <f>IF('DATA - Follow-Up'!M519="Yes",1,IF('DATA - Follow-Up'!M519="No",2, ""))</f>
        <v/>
      </c>
      <c r="N519" s="178" t="str">
        <f>IF('DATA - Follow-Up'!N519="Yes",1,IF('DATA - Follow-Up'!N519="No",2,""))</f>
        <v/>
      </c>
      <c r="O519" s="178" t="str">
        <f>IF('DATA - Follow-Up'!O519="Relaxed",1,IF('DATA - Follow-Up'!O519="Rushed",2,IF('DATA - Follow-Up'!O519="Happy",3,IF('DATA - Follow-Up'!O519="Frustrated",4,IF('DATA - Follow-Up'!O519="Other (please specify)",5,IF('DATA - Follow-Up'!O519="Other",5,""))))))</f>
        <v/>
      </c>
      <c r="P519" s="178"/>
      <c r="Q519" s="178" t="str">
        <f>IF('DATA - Follow-Up'!Q519="","",'DATA - Follow-Up'!Q519)</f>
        <v/>
      </c>
      <c r="R519" s="178" t="str">
        <f>IF('DATA - Follow-Up'!R519="Boy",1,IF('DATA - Follow-Up'!R519="Girl",2, ""))</f>
        <v/>
      </c>
      <c r="S519" s="178" t="str">
        <f>IF('DATA - Follow-Up'!Q519="","", 'DATA - Follow-Up'!S519)</f>
        <v/>
      </c>
      <c r="T519" s="178" t="str">
        <f>IF('DATA - Follow-Up'!T519="Less than 0.5km",1,IF('DATA - Follow-Up'!T519="0.51 to 1.59km",2,IF('DATA - Follow-Up'!T519="1.6 to 3km",3,IF('DATA - Follow-Up'!T519="Over 3km",4,""))))</f>
        <v/>
      </c>
      <c r="U519" s="178" t="str">
        <f>IF('DATA - Follow-Up'!U519="STRONGLY AGREE",1,IF('DATA - Follow-Up'!U519="AGREE",2,IF('DATA - Follow-Up'!U519="DISAGREE",3,IF('DATA - Follow-Up'!U519="STRONGLY DISAGREE",4,""))))</f>
        <v/>
      </c>
      <c r="V519" s="178" t="str">
        <f>IF('DATA - Follow-Up'!V519="Yes",1,IF('DATA - Follow-Up'!V519="No",2,""))</f>
        <v/>
      </c>
      <c r="W519" s="178"/>
      <c r="X519" s="178"/>
      <c r="Y519" s="178"/>
      <c r="Z519" s="178"/>
      <c r="AA519" s="178"/>
      <c r="AB519" s="178"/>
      <c r="AC519" s="178"/>
      <c r="AD519" s="178"/>
      <c r="AE519" s="178"/>
      <c r="AF519" s="178"/>
      <c r="AG519" s="178"/>
      <c r="AH519" s="178"/>
      <c r="AI519" s="178"/>
      <c r="AJ519" s="178"/>
      <c r="AK519" s="178"/>
      <c r="AL519" s="178"/>
      <c r="AM519" s="178"/>
      <c r="AN519" s="178"/>
      <c r="AO519" s="178"/>
      <c r="AP519" s="178"/>
      <c r="AQ519" s="178"/>
      <c r="AR519" s="178" t="str">
        <f>IF('DATA - Follow-Up'!AR519="Relaxed",1,IF('DATA - Follow-Up'!AR519="Rushed",2,IF('DATA - Follow-Up'!AR519="Happy",3,IF('DATA - Follow-Up'!AR519="Tired",4,""))))</f>
        <v/>
      </c>
      <c r="AS519" s="178" t="str">
        <f>IF('DATA - Follow-Up'!AS519="Relaxed",1,IF('DATA - Follow-Up'!AS519="Rushed",2,IF('DATA - Follow-Up'!AS519="Happy",3,IF('DATA - Follow-Up'!AS519="Tired",4,""))))</f>
        <v/>
      </c>
      <c r="AT519" s="178" t="str">
        <f>IF('DATA - Follow-Up'!AT519="less driving",1,IF('DATA - Follow-Up'!AT519="less driving (e.g. more carpooling, walking, cycling, taking public transit, etc.)",1,IF('DATA - Follow-Up'!AT519="not changed",2,IF('DATA - Follow-Up'!AT519="no changed",2,IF('DATA - Follow-Up'!AT519="more driving",3, "")))))</f>
        <v/>
      </c>
      <c r="AU519" s="275"/>
      <c r="AV519" s="275"/>
      <c r="AW519" s="275"/>
      <c r="AX519" s="275"/>
      <c r="AY519" s="275"/>
      <c r="AZ519" s="178" t="str">
        <f>IF('DATA - Follow-Up'!AZ519="less driving",1,IF('DATA - Follow-Up'!AZ519="less driving (e.g. more carpooling, walking, cycling, taking public transit, etc.)",1,IF('DATA - Follow-Up'!AZ519="not changed",2,IF('DATA - Follow-Up'!AZ519="more driving",3,""))))</f>
        <v/>
      </c>
      <c r="BA519" s="178"/>
      <c r="BB519" s="178"/>
      <c r="BC519" s="178"/>
      <c r="BD519" s="178"/>
      <c r="BE519" s="178"/>
      <c r="BF519" s="178" t="str">
        <f>IF('DATA - Follow-Up'!BF519="decreased",1,IF('DATA - Follow-Up'!BF519="not changed",2,IF('DATA - Follow-Up'!BF519="increased",3, "")))</f>
        <v/>
      </c>
      <c r="BG519" s="178"/>
      <c r="BH519" s="178"/>
      <c r="BI519" s="178"/>
      <c r="BJ519" s="178"/>
      <c r="BK519" s="178"/>
      <c r="BL519" s="178"/>
      <c r="BM519" s="178"/>
      <c r="BN519" s="178"/>
      <c r="BO519" s="178"/>
      <c r="BP519" s="178"/>
      <c r="BQ519" s="312" t="str">
        <f>IF('DATA - Follow-Up'!BQ519="Yes",1,IF('DATA - Follow-Up'!BQ519="No",2, ""))</f>
        <v/>
      </c>
      <c r="BR519" s="273"/>
      <c r="BS519" s="180"/>
      <c r="BT519" s="180"/>
    </row>
    <row r="520" spans="1:72" s="132" customFormat="1" ht="15" x14ac:dyDescent="0.3">
      <c r="A520" s="148"/>
      <c r="B520" s="149"/>
      <c r="C520" s="236" t="str">
        <f t="shared" si="8"/>
        <v/>
      </c>
      <c r="D520" s="178" t="str">
        <f>IF('DATA - Follow-Up'!D520="","",'DATA - Follow-Up'!D520)</f>
        <v/>
      </c>
      <c r="E520" s="178" t="str">
        <f>IF('DATA - Follow-Up'!E520="","",'DATA - Follow-Up'!E520)</f>
        <v/>
      </c>
      <c r="F520" s="178" t="str">
        <f>IF('DATA - Follow-Up'!F520="","",'DATA - Follow-Up'!F520)</f>
        <v/>
      </c>
      <c r="G520" s="178" t="str">
        <f>IF('DATA - Follow-Up'!G520="Yes",1,IF('DATA - Follow-Up'!G520="No",2,IF('DATA - Follow-Up'!G520="Not Sure",3, "")))</f>
        <v/>
      </c>
      <c r="H520" s="178" t="str">
        <f>IF('DATA - Follow-Up'!H520="","",INDEX(Codes,MATCH('DATA - Follow-Up'!H520,Modes,0)))</f>
        <v/>
      </c>
      <c r="I520" s="275"/>
      <c r="J520" s="178" t="str">
        <f>IF('DATA - Follow-Up'!J520="","",INDEX(Codes,MATCH('DATA - Follow-Up'!J520,Modes,0)))</f>
        <v/>
      </c>
      <c r="K520" s="178"/>
      <c r="L520" s="178" t="str">
        <f>IF('DATA - Follow-Up'!L520=0,"",IF('DATA - Follow-Up'!L520="","",'DATA - Follow-Up'!L520))</f>
        <v/>
      </c>
      <c r="M520" s="178" t="str">
        <f>IF('DATA - Follow-Up'!M520="Yes",1,IF('DATA - Follow-Up'!M520="No",2, ""))</f>
        <v/>
      </c>
      <c r="N520" s="178" t="str">
        <f>IF('DATA - Follow-Up'!N520="Yes",1,IF('DATA - Follow-Up'!N520="No",2,""))</f>
        <v/>
      </c>
      <c r="O520" s="178" t="str">
        <f>IF('DATA - Follow-Up'!O520="Relaxed",1,IF('DATA - Follow-Up'!O520="Rushed",2,IF('DATA - Follow-Up'!O520="Happy",3,IF('DATA - Follow-Up'!O520="Frustrated",4,IF('DATA - Follow-Up'!O520="Other (please specify)",5,IF('DATA - Follow-Up'!O520="Other",5,""))))))</f>
        <v/>
      </c>
      <c r="P520" s="178"/>
      <c r="Q520" s="178" t="str">
        <f>IF('DATA - Follow-Up'!Q520="","",'DATA - Follow-Up'!Q520)</f>
        <v/>
      </c>
      <c r="R520" s="178" t="str">
        <f>IF('DATA - Follow-Up'!R520="Boy",1,IF('DATA - Follow-Up'!R520="Girl",2, ""))</f>
        <v/>
      </c>
      <c r="S520" s="178" t="str">
        <f>IF('DATA - Follow-Up'!Q520="","", 'DATA - Follow-Up'!S520)</f>
        <v/>
      </c>
      <c r="T520" s="178" t="str">
        <f>IF('DATA - Follow-Up'!T520="Less than 0.5km",1,IF('DATA - Follow-Up'!T520="0.51 to 1.59km",2,IF('DATA - Follow-Up'!T520="1.6 to 3km",3,IF('DATA - Follow-Up'!T520="Over 3km",4,""))))</f>
        <v/>
      </c>
      <c r="U520" s="178" t="str">
        <f>IF('DATA - Follow-Up'!U520="STRONGLY AGREE",1,IF('DATA - Follow-Up'!U520="AGREE",2,IF('DATA - Follow-Up'!U520="DISAGREE",3,IF('DATA - Follow-Up'!U520="STRONGLY DISAGREE",4,""))))</f>
        <v/>
      </c>
      <c r="V520" s="178" t="str">
        <f>IF('DATA - Follow-Up'!V520="Yes",1,IF('DATA - Follow-Up'!V520="No",2,""))</f>
        <v/>
      </c>
      <c r="W520" s="178"/>
      <c r="X520" s="178"/>
      <c r="Y520" s="178"/>
      <c r="Z520" s="178"/>
      <c r="AA520" s="178"/>
      <c r="AB520" s="178"/>
      <c r="AC520" s="178"/>
      <c r="AD520" s="178"/>
      <c r="AE520" s="178"/>
      <c r="AF520" s="178"/>
      <c r="AG520" s="178"/>
      <c r="AH520" s="178"/>
      <c r="AI520" s="178"/>
      <c r="AJ520" s="178"/>
      <c r="AK520" s="178"/>
      <c r="AL520" s="178"/>
      <c r="AM520" s="178"/>
      <c r="AN520" s="178"/>
      <c r="AO520" s="178"/>
      <c r="AP520" s="178"/>
      <c r="AQ520" s="178"/>
      <c r="AR520" s="178" t="str">
        <f>IF('DATA - Follow-Up'!AR520="Relaxed",1,IF('DATA - Follow-Up'!AR520="Rushed",2,IF('DATA - Follow-Up'!AR520="Happy",3,IF('DATA - Follow-Up'!AR520="Tired",4,""))))</f>
        <v/>
      </c>
      <c r="AS520" s="178" t="str">
        <f>IF('DATA - Follow-Up'!AS520="Relaxed",1,IF('DATA - Follow-Up'!AS520="Rushed",2,IF('DATA - Follow-Up'!AS520="Happy",3,IF('DATA - Follow-Up'!AS520="Tired",4,""))))</f>
        <v/>
      </c>
      <c r="AT520" s="178" t="str">
        <f>IF('DATA - Follow-Up'!AT520="less driving",1,IF('DATA - Follow-Up'!AT520="less driving (e.g. more carpooling, walking, cycling, taking public transit, etc.)",1,IF('DATA - Follow-Up'!AT520="not changed",2,IF('DATA - Follow-Up'!AT520="no changed",2,IF('DATA - Follow-Up'!AT520="more driving",3, "")))))</f>
        <v/>
      </c>
      <c r="AU520" s="275"/>
      <c r="AV520" s="275"/>
      <c r="AW520" s="275"/>
      <c r="AX520" s="275"/>
      <c r="AY520" s="275"/>
      <c r="AZ520" s="178" t="str">
        <f>IF('DATA - Follow-Up'!AZ520="less driving",1,IF('DATA - Follow-Up'!AZ520="less driving (e.g. more carpooling, walking, cycling, taking public transit, etc.)",1,IF('DATA - Follow-Up'!AZ520="not changed",2,IF('DATA - Follow-Up'!AZ520="more driving",3,""))))</f>
        <v/>
      </c>
      <c r="BA520" s="178"/>
      <c r="BB520" s="178"/>
      <c r="BC520" s="178"/>
      <c r="BD520" s="178"/>
      <c r="BE520" s="178"/>
      <c r="BF520" s="178" t="str">
        <f>IF('DATA - Follow-Up'!BF520="decreased",1,IF('DATA - Follow-Up'!BF520="not changed",2,IF('DATA - Follow-Up'!BF520="increased",3, "")))</f>
        <v/>
      </c>
      <c r="BG520" s="178"/>
      <c r="BH520" s="178"/>
      <c r="BI520" s="178"/>
      <c r="BJ520" s="178"/>
      <c r="BK520" s="178"/>
      <c r="BL520" s="178"/>
      <c r="BM520" s="178"/>
      <c r="BN520" s="178"/>
      <c r="BO520" s="178"/>
      <c r="BP520" s="178"/>
      <c r="BQ520" s="312" t="str">
        <f>IF('DATA - Follow-Up'!BQ520="Yes",1,IF('DATA - Follow-Up'!BQ520="No",2, ""))</f>
        <v/>
      </c>
      <c r="BR520" s="273"/>
      <c r="BS520" s="180"/>
      <c r="BT520" s="180"/>
    </row>
    <row r="521" spans="1:72" s="132" customFormat="1" ht="15" x14ac:dyDescent="0.3">
      <c r="A521" s="148"/>
      <c r="B521" s="149"/>
      <c r="C521" s="236" t="str">
        <f t="shared" si="8"/>
        <v/>
      </c>
      <c r="D521" s="178" t="str">
        <f>IF('DATA - Follow-Up'!D521="","",'DATA - Follow-Up'!D521)</f>
        <v/>
      </c>
      <c r="E521" s="178" t="str">
        <f>IF('DATA - Follow-Up'!E521="","",'DATA - Follow-Up'!E521)</f>
        <v/>
      </c>
      <c r="F521" s="178" t="str">
        <f>IF('DATA - Follow-Up'!F521="","",'DATA - Follow-Up'!F521)</f>
        <v/>
      </c>
      <c r="G521" s="178" t="str">
        <f>IF('DATA - Follow-Up'!G521="Yes",1,IF('DATA - Follow-Up'!G521="No",2,IF('DATA - Follow-Up'!G521="Not Sure",3, "")))</f>
        <v/>
      </c>
      <c r="H521" s="178" t="str">
        <f>IF('DATA - Follow-Up'!H521="","",INDEX(Codes,MATCH('DATA - Follow-Up'!H521,Modes,0)))</f>
        <v/>
      </c>
      <c r="I521" s="275"/>
      <c r="J521" s="178" t="str">
        <f>IF('DATA - Follow-Up'!J521="","",INDEX(Codes,MATCH('DATA - Follow-Up'!J521,Modes,0)))</f>
        <v/>
      </c>
      <c r="K521" s="178"/>
      <c r="L521" s="178" t="str">
        <f>IF('DATA - Follow-Up'!L521=0,"",IF('DATA - Follow-Up'!L521="","",'DATA - Follow-Up'!L521))</f>
        <v/>
      </c>
      <c r="M521" s="178" t="str">
        <f>IF('DATA - Follow-Up'!M521="Yes",1,IF('DATA - Follow-Up'!M521="No",2, ""))</f>
        <v/>
      </c>
      <c r="N521" s="178" t="str">
        <f>IF('DATA - Follow-Up'!N521="Yes",1,IF('DATA - Follow-Up'!N521="No",2,""))</f>
        <v/>
      </c>
      <c r="O521" s="178" t="str">
        <f>IF('DATA - Follow-Up'!O521="Relaxed",1,IF('DATA - Follow-Up'!O521="Rushed",2,IF('DATA - Follow-Up'!O521="Happy",3,IF('DATA - Follow-Up'!O521="Frustrated",4,IF('DATA - Follow-Up'!O521="Other (please specify)",5,IF('DATA - Follow-Up'!O521="Other",5,""))))))</f>
        <v/>
      </c>
      <c r="P521" s="178"/>
      <c r="Q521" s="178" t="str">
        <f>IF('DATA - Follow-Up'!Q521="","",'DATA - Follow-Up'!Q521)</f>
        <v/>
      </c>
      <c r="R521" s="178" t="str">
        <f>IF('DATA - Follow-Up'!R521="Boy",1,IF('DATA - Follow-Up'!R521="Girl",2, ""))</f>
        <v/>
      </c>
      <c r="S521" s="178" t="str">
        <f>IF('DATA - Follow-Up'!Q521="","", 'DATA - Follow-Up'!S521)</f>
        <v/>
      </c>
      <c r="T521" s="178" t="str">
        <f>IF('DATA - Follow-Up'!T521="Less than 0.5km",1,IF('DATA - Follow-Up'!T521="0.51 to 1.59km",2,IF('DATA - Follow-Up'!T521="1.6 to 3km",3,IF('DATA - Follow-Up'!T521="Over 3km",4,""))))</f>
        <v/>
      </c>
      <c r="U521" s="178" t="str">
        <f>IF('DATA - Follow-Up'!U521="STRONGLY AGREE",1,IF('DATA - Follow-Up'!U521="AGREE",2,IF('DATA - Follow-Up'!U521="DISAGREE",3,IF('DATA - Follow-Up'!U521="STRONGLY DISAGREE",4,""))))</f>
        <v/>
      </c>
      <c r="V521" s="178" t="str">
        <f>IF('DATA - Follow-Up'!V521="Yes",1,IF('DATA - Follow-Up'!V521="No",2,""))</f>
        <v/>
      </c>
      <c r="W521" s="178"/>
      <c r="X521" s="178"/>
      <c r="Y521" s="178"/>
      <c r="Z521" s="178"/>
      <c r="AA521" s="178"/>
      <c r="AB521" s="178"/>
      <c r="AC521" s="178"/>
      <c r="AD521" s="178"/>
      <c r="AE521" s="178"/>
      <c r="AF521" s="178"/>
      <c r="AG521" s="178"/>
      <c r="AH521" s="178"/>
      <c r="AI521" s="178"/>
      <c r="AJ521" s="178"/>
      <c r="AK521" s="178"/>
      <c r="AL521" s="178"/>
      <c r="AM521" s="178"/>
      <c r="AN521" s="178"/>
      <c r="AO521" s="178"/>
      <c r="AP521" s="178"/>
      <c r="AQ521" s="178"/>
      <c r="AR521" s="178" t="str">
        <f>IF('DATA - Follow-Up'!AR521="Relaxed",1,IF('DATA - Follow-Up'!AR521="Rushed",2,IF('DATA - Follow-Up'!AR521="Happy",3,IF('DATA - Follow-Up'!AR521="Tired",4,""))))</f>
        <v/>
      </c>
      <c r="AS521" s="178" t="str">
        <f>IF('DATA - Follow-Up'!AS521="Relaxed",1,IF('DATA - Follow-Up'!AS521="Rushed",2,IF('DATA - Follow-Up'!AS521="Happy",3,IF('DATA - Follow-Up'!AS521="Tired",4,""))))</f>
        <v/>
      </c>
      <c r="AT521" s="178" t="str">
        <f>IF('DATA - Follow-Up'!AT521="less driving",1,IF('DATA - Follow-Up'!AT521="less driving (e.g. more carpooling, walking, cycling, taking public transit, etc.)",1,IF('DATA - Follow-Up'!AT521="not changed",2,IF('DATA - Follow-Up'!AT521="no changed",2,IF('DATA - Follow-Up'!AT521="more driving",3, "")))))</f>
        <v/>
      </c>
      <c r="AU521" s="275"/>
      <c r="AV521" s="275"/>
      <c r="AW521" s="275"/>
      <c r="AX521" s="275"/>
      <c r="AY521" s="275"/>
      <c r="AZ521" s="178" t="str">
        <f>IF('DATA - Follow-Up'!AZ521="less driving",1,IF('DATA - Follow-Up'!AZ521="less driving (e.g. more carpooling, walking, cycling, taking public transit, etc.)",1,IF('DATA - Follow-Up'!AZ521="not changed",2,IF('DATA - Follow-Up'!AZ521="more driving",3,""))))</f>
        <v/>
      </c>
      <c r="BA521" s="178"/>
      <c r="BB521" s="178"/>
      <c r="BC521" s="178"/>
      <c r="BD521" s="178"/>
      <c r="BE521" s="178"/>
      <c r="BF521" s="178" t="str">
        <f>IF('DATA - Follow-Up'!BF521="decreased",1,IF('DATA - Follow-Up'!BF521="not changed",2,IF('DATA - Follow-Up'!BF521="increased",3, "")))</f>
        <v/>
      </c>
      <c r="BG521" s="178"/>
      <c r="BH521" s="178"/>
      <c r="BI521" s="178"/>
      <c r="BJ521" s="178"/>
      <c r="BK521" s="178"/>
      <c r="BL521" s="178"/>
      <c r="BM521" s="178"/>
      <c r="BN521" s="178"/>
      <c r="BO521" s="178"/>
      <c r="BP521" s="178"/>
      <c r="BQ521" s="312" t="str">
        <f>IF('DATA - Follow-Up'!BQ521="Yes",1,IF('DATA - Follow-Up'!BQ521="No",2, ""))</f>
        <v/>
      </c>
      <c r="BR521" s="273"/>
      <c r="BS521" s="180"/>
      <c r="BT521" s="180"/>
    </row>
    <row r="522" spans="1:72" s="132" customFormat="1" ht="15" x14ac:dyDescent="0.3">
      <c r="A522" s="148"/>
      <c r="B522" s="149"/>
      <c r="C522" s="236" t="str">
        <f t="shared" si="8"/>
        <v/>
      </c>
      <c r="D522" s="178" t="str">
        <f>IF('DATA - Follow-Up'!D522="","",'DATA - Follow-Up'!D522)</f>
        <v/>
      </c>
      <c r="E522" s="178" t="str">
        <f>IF('DATA - Follow-Up'!E522="","",'DATA - Follow-Up'!E522)</f>
        <v/>
      </c>
      <c r="F522" s="178" t="str">
        <f>IF('DATA - Follow-Up'!F522="","",'DATA - Follow-Up'!F522)</f>
        <v/>
      </c>
      <c r="G522" s="178" t="str">
        <f>IF('DATA - Follow-Up'!G522="Yes",1,IF('DATA - Follow-Up'!G522="No",2,IF('DATA - Follow-Up'!G522="Not Sure",3, "")))</f>
        <v/>
      </c>
      <c r="H522" s="178" t="str">
        <f>IF('DATA - Follow-Up'!H522="","",INDEX(Codes,MATCH('DATA - Follow-Up'!H522,Modes,0)))</f>
        <v/>
      </c>
      <c r="I522" s="275"/>
      <c r="J522" s="178" t="str">
        <f>IF('DATA - Follow-Up'!J522="","",INDEX(Codes,MATCH('DATA - Follow-Up'!J522,Modes,0)))</f>
        <v/>
      </c>
      <c r="K522" s="178"/>
      <c r="L522" s="178" t="str">
        <f>IF('DATA - Follow-Up'!L522=0,"",IF('DATA - Follow-Up'!L522="","",'DATA - Follow-Up'!L522))</f>
        <v/>
      </c>
      <c r="M522" s="178" t="str">
        <f>IF('DATA - Follow-Up'!M522="Yes",1,IF('DATA - Follow-Up'!M522="No",2, ""))</f>
        <v/>
      </c>
      <c r="N522" s="178" t="str">
        <f>IF('DATA - Follow-Up'!N522="Yes",1,IF('DATA - Follow-Up'!N522="No",2,""))</f>
        <v/>
      </c>
      <c r="O522" s="178" t="str">
        <f>IF('DATA - Follow-Up'!O522="Relaxed",1,IF('DATA - Follow-Up'!O522="Rushed",2,IF('DATA - Follow-Up'!O522="Happy",3,IF('DATA - Follow-Up'!O522="Frustrated",4,IF('DATA - Follow-Up'!O522="Other (please specify)",5,IF('DATA - Follow-Up'!O522="Other",5,""))))))</f>
        <v/>
      </c>
      <c r="P522" s="178"/>
      <c r="Q522" s="178" t="str">
        <f>IF('DATA - Follow-Up'!Q522="","",'DATA - Follow-Up'!Q522)</f>
        <v/>
      </c>
      <c r="R522" s="178" t="str">
        <f>IF('DATA - Follow-Up'!R522="Boy",1,IF('DATA - Follow-Up'!R522="Girl",2, ""))</f>
        <v/>
      </c>
      <c r="S522" s="178" t="str">
        <f>IF('DATA - Follow-Up'!Q522="","", 'DATA - Follow-Up'!S522)</f>
        <v/>
      </c>
      <c r="T522" s="178" t="str">
        <f>IF('DATA - Follow-Up'!T522="Less than 0.5km",1,IF('DATA - Follow-Up'!T522="0.51 to 1.59km",2,IF('DATA - Follow-Up'!T522="1.6 to 3km",3,IF('DATA - Follow-Up'!T522="Over 3km",4,""))))</f>
        <v/>
      </c>
      <c r="U522" s="178" t="str">
        <f>IF('DATA - Follow-Up'!U522="STRONGLY AGREE",1,IF('DATA - Follow-Up'!U522="AGREE",2,IF('DATA - Follow-Up'!U522="DISAGREE",3,IF('DATA - Follow-Up'!U522="STRONGLY DISAGREE",4,""))))</f>
        <v/>
      </c>
      <c r="V522" s="178" t="str">
        <f>IF('DATA - Follow-Up'!V522="Yes",1,IF('DATA - Follow-Up'!V522="No",2,""))</f>
        <v/>
      </c>
      <c r="W522" s="178"/>
      <c r="X522" s="178"/>
      <c r="Y522" s="178"/>
      <c r="Z522" s="178"/>
      <c r="AA522" s="178"/>
      <c r="AB522" s="178"/>
      <c r="AC522" s="178"/>
      <c r="AD522" s="178"/>
      <c r="AE522" s="178"/>
      <c r="AF522" s="178"/>
      <c r="AG522" s="178"/>
      <c r="AH522" s="178"/>
      <c r="AI522" s="178"/>
      <c r="AJ522" s="178"/>
      <c r="AK522" s="178"/>
      <c r="AL522" s="178"/>
      <c r="AM522" s="178"/>
      <c r="AN522" s="178"/>
      <c r="AO522" s="178"/>
      <c r="AP522" s="178"/>
      <c r="AQ522" s="178"/>
      <c r="AR522" s="178" t="str">
        <f>IF('DATA - Follow-Up'!AR522="Relaxed",1,IF('DATA - Follow-Up'!AR522="Rushed",2,IF('DATA - Follow-Up'!AR522="Happy",3,IF('DATA - Follow-Up'!AR522="Tired",4,""))))</f>
        <v/>
      </c>
      <c r="AS522" s="178" t="str">
        <f>IF('DATA - Follow-Up'!AS522="Relaxed",1,IF('DATA - Follow-Up'!AS522="Rushed",2,IF('DATA - Follow-Up'!AS522="Happy",3,IF('DATA - Follow-Up'!AS522="Tired",4,""))))</f>
        <v/>
      </c>
      <c r="AT522" s="178" t="str">
        <f>IF('DATA - Follow-Up'!AT522="less driving",1,IF('DATA - Follow-Up'!AT522="less driving (e.g. more carpooling, walking, cycling, taking public transit, etc.)",1,IF('DATA - Follow-Up'!AT522="not changed",2,IF('DATA - Follow-Up'!AT522="no changed",2,IF('DATA - Follow-Up'!AT522="more driving",3, "")))))</f>
        <v/>
      </c>
      <c r="AU522" s="275"/>
      <c r="AV522" s="275"/>
      <c r="AW522" s="275"/>
      <c r="AX522" s="275"/>
      <c r="AY522" s="275"/>
      <c r="AZ522" s="178" t="str">
        <f>IF('DATA - Follow-Up'!AZ522="less driving",1,IF('DATA - Follow-Up'!AZ522="less driving (e.g. more carpooling, walking, cycling, taking public transit, etc.)",1,IF('DATA - Follow-Up'!AZ522="not changed",2,IF('DATA - Follow-Up'!AZ522="more driving",3,""))))</f>
        <v/>
      </c>
      <c r="BA522" s="178"/>
      <c r="BB522" s="178"/>
      <c r="BC522" s="178"/>
      <c r="BD522" s="178"/>
      <c r="BE522" s="178"/>
      <c r="BF522" s="178" t="str">
        <f>IF('DATA - Follow-Up'!BF522="decreased",1,IF('DATA - Follow-Up'!BF522="not changed",2,IF('DATA - Follow-Up'!BF522="increased",3, "")))</f>
        <v/>
      </c>
      <c r="BG522" s="178"/>
      <c r="BH522" s="178"/>
      <c r="BI522" s="178"/>
      <c r="BJ522" s="178"/>
      <c r="BK522" s="178"/>
      <c r="BL522" s="178"/>
      <c r="BM522" s="178"/>
      <c r="BN522" s="178"/>
      <c r="BO522" s="178"/>
      <c r="BP522" s="178"/>
      <c r="BQ522" s="312" t="str">
        <f>IF('DATA - Follow-Up'!BQ522="Yes",1,IF('DATA - Follow-Up'!BQ522="No",2, ""))</f>
        <v/>
      </c>
      <c r="BR522" s="273"/>
      <c r="BS522" s="180"/>
      <c r="BT522" s="180"/>
    </row>
    <row r="523" spans="1:72" s="132" customFormat="1" ht="15" x14ac:dyDescent="0.3">
      <c r="A523" s="148"/>
      <c r="B523" s="149"/>
      <c r="C523" s="236" t="str">
        <f t="shared" si="8"/>
        <v/>
      </c>
      <c r="D523" s="178" t="str">
        <f>IF('DATA - Follow-Up'!D523="","",'DATA - Follow-Up'!D523)</f>
        <v/>
      </c>
      <c r="E523" s="178" t="str">
        <f>IF('DATA - Follow-Up'!E523="","",'DATA - Follow-Up'!E523)</f>
        <v/>
      </c>
      <c r="F523" s="178" t="str">
        <f>IF('DATA - Follow-Up'!F523="","",'DATA - Follow-Up'!F523)</f>
        <v/>
      </c>
      <c r="G523" s="178" t="str">
        <f>IF('DATA - Follow-Up'!G523="Yes",1,IF('DATA - Follow-Up'!G523="No",2,IF('DATA - Follow-Up'!G523="Not Sure",3, "")))</f>
        <v/>
      </c>
      <c r="H523" s="178" t="str">
        <f>IF('DATA - Follow-Up'!H523="","",INDEX(Codes,MATCH('DATA - Follow-Up'!H523,Modes,0)))</f>
        <v/>
      </c>
      <c r="I523" s="275"/>
      <c r="J523" s="178" t="str">
        <f>IF('DATA - Follow-Up'!J523="","",INDEX(Codes,MATCH('DATA - Follow-Up'!J523,Modes,0)))</f>
        <v/>
      </c>
      <c r="K523" s="178"/>
      <c r="L523" s="178" t="str">
        <f>IF('DATA - Follow-Up'!L523=0,"",IF('DATA - Follow-Up'!L523="","",'DATA - Follow-Up'!L523))</f>
        <v/>
      </c>
      <c r="M523" s="178" t="str">
        <f>IF('DATA - Follow-Up'!M523="Yes",1,IF('DATA - Follow-Up'!M523="No",2, ""))</f>
        <v/>
      </c>
      <c r="N523" s="178" t="str">
        <f>IF('DATA - Follow-Up'!N523="Yes",1,IF('DATA - Follow-Up'!N523="No",2,""))</f>
        <v/>
      </c>
      <c r="O523" s="178" t="str">
        <f>IF('DATA - Follow-Up'!O523="Relaxed",1,IF('DATA - Follow-Up'!O523="Rushed",2,IF('DATA - Follow-Up'!O523="Happy",3,IF('DATA - Follow-Up'!O523="Frustrated",4,IF('DATA - Follow-Up'!O523="Other (please specify)",5,IF('DATA - Follow-Up'!O523="Other",5,""))))))</f>
        <v/>
      </c>
      <c r="P523" s="178"/>
      <c r="Q523" s="178" t="str">
        <f>IF('DATA - Follow-Up'!Q523="","",'DATA - Follow-Up'!Q523)</f>
        <v/>
      </c>
      <c r="R523" s="178" t="str">
        <f>IF('DATA - Follow-Up'!R523="Boy",1,IF('DATA - Follow-Up'!R523="Girl",2, ""))</f>
        <v/>
      </c>
      <c r="S523" s="178" t="str">
        <f>IF('DATA - Follow-Up'!Q523="","", 'DATA - Follow-Up'!S523)</f>
        <v/>
      </c>
      <c r="T523" s="178" t="str">
        <f>IF('DATA - Follow-Up'!T523="Less than 0.5km",1,IF('DATA - Follow-Up'!T523="0.51 to 1.59km",2,IF('DATA - Follow-Up'!T523="1.6 to 3km",3,IF('DATA - Follow-Up'!T523="Over 3km",4,""))))</f>
        <v/>
      </c>
      <c r="U523" s="178" t="str">
        <f>IF('DATA - Follow-Up'!U523="STRONGLY AGREE",1,IF('DATA - Follow-Up'!U523="AGREE",2,IF('DATA - Follow-Up'!U523="DISAGREE",3,IF('DATA - Follow-Up'!U523="STRONGLY DISAGREE",4,""))))</f>
        <v/>
      </c>
      <c r="V523" s="178" t="str">
        <f>IF('DATA - Follow-Up'!V523="Yes",1,IF('DATA - Follow-Up'!V523="No",2,""))</f>
        <v/>
      </c>
      <c r="W523" s="178"/>
      <c r="X523" s="178"/>
      <c r="Y523" s="178"/>
      <c r="Z523" s="178"/>
      <c r="AA523" s="178"/>
      <c r="AB523" s="178"/>
      <c r="AC523" s="178"/>
      <c r="AD523" s="178"/>
      <c r="AE523" s="178"/>
      <c r="AF523" s="178"/>
      <c r="AG523" s="178"/>
      <c r="AH523" s="178"/>
      <c r="AI523" s="178"/>
      <c r="AJ523" s="178"/>
      <c r="AK523" s="178"/>
      <c r="AL523" s="178"/>
      <c r="AM523" s="178"/>
      <c r="AN523" s="178"/>
      <c r="AO523" s="178"/>
      <c r="AP523" s="178"/>
      <c r="AQ523" s="178"/>
      <c r="AR523" s="178" t="str">
        <f>IF('DATA - Follow-Up'!AR523="Relaxed",1,IF('DATA - Follow-Up'!AR523="Rushed",2,IF('DATA - Follow-Up'!AR523="Happy",3,IF('DATA - Follow-Up'!AR523="Tired",4,""))))</f>
        <v/>
      </c>
      <c r="AS523" s="178" t="str">
        <f>IF('DATA - Follow-Up'!AS523="Relaxed",1,IF('DATA - Follow-Up'!AS523="Rushed",2,IF('DATA - Follow-Up'!AS523="Happy",3,IF('DATA - Follow-Up'!AS523="Tired",4,""))))</f>
        <v/>
      </c>
      <c r="AT523" s="178" t="str">
        <f>IF('DATA - Follow-Up'!AT523="less driving",1,IF('DATA - Follow-Up'!AT523="less driving (e.g. more carpooling, walking, cycling, taking public transit, etc.)",1,IF('DATA - Follow-Up'!AT523="not changed",2,IF('DATA - Follow-Up'!AT523="no changed",2,IF('DATA - Follow-Up'!AT523="more driving",3, "")))))</f>
        <v/>
      </c>
      <c r="AU523" s="275"/>
      <c r="AV523" s="275"/>
      <c r="AW523" s="275"/>
      <c r="AX523" s="275"/>
      <c r="AY523" s="275"/>
      <c r="AZ523" s="178" t="str">
        <f>IF('DATA - Follow-Up'!AZ523="less driving",1,IF('DATA - Follow-Up'!AZ523="less driving (e.g. more carpooling, walking, cycling, taking public transit, etc.)",1,IF('DATA - Follow-Up'!AZ523="not changed",2,IF('DATA - Follow-Up'!AZ523="more driving",3,""))))</f>
        <v/>
      </c>
      <c r="BA523" s="178"/>
      <c r="BB523" s="178"/>
      <c r="BC523" s="178"/>
      <c r="BD523" s="178"/>
      <c r="BE523" s="178"/>
      <c r="BF523" s="178" t="str">
        <f>IF('DATA - Follow-Up'!BF523="decreased",1,IF('DATA - Follow-Up'!BF523="not changed",2,IF('DATA - Follow-Up'!BF523="increased",3, "")))</f>
        <v/>
      </c>
      <c r="BG523" s="178"/>
      <c r="BH523" s="178"/>
      <c r="BI523" s="178"/>
      <c r="BJ523" s="178"/>
      <c r="BK523" s="178"/>
      <c r="BL523" s="178"/>
      <c r="BM523" s="178"/>
      <c r="BN523" s="178"/>
      <c r="BO523" s="178"/>
      <c r="BP523" s="178"/>
      <c r="BQ523" s="312" t="str">
        <f>IF('DATA - Follow-Up'!BQ523="Yes",1,IF('DATA - Follow-Up'!BQ523="No",2, ""))</f>
        <v/>
      </c>
      <c r="BR523" s="273"/>
      <c r="BS523" s="180"/>
      <c r="BT523" s="180"/>
    </row>
    <row r="524" spans="1:72" s="132" customFormat="1" ht="15" x14ac:dyDescent="0.3">
      <c r="A524" s="148"/>
      <c r="B524" s="149"/>
      <c r="C524" s="236" t="str">
        <f t="shared" si="8"/>
        <v/>
      </c>
      <c r="D524" s="178" t="str">
        <f>IF('DATA - Follow-Up'!D524="","",'DATA - Follow-Up'!D524)</f>
        <v/>
      </c>
      <c r="E524" s="178" t="str">
        <f>IF('DATA - Follow-Up'!E524="","",'DATA - Follow-Up'!E524)</f>
        <v/>
      </c>
      <c r="F524" s="178" t="str">
        <f>IF('DATA - Follow-Up'!F524="","",'DATA - Follow-Up'!F524)</f>
        <v/>
      </c>
      <c r="G524" s="178" t="str">
        <f>IF('DATA - Follow-Up'!G524="Yes",1,IF('DATA - Follow-Up'!G524="No",2,IF('DATA - Follow-Up'!G524="Not Sure",3, "")))</f>
        <v/>
      </c>
      <c r="H524" s="178" t="str">
        <f>IF('DATA - Follow-Up'!H524="","",INDEX(Codes,MATCH('DATA - Follow-Up'!H524,Modes,0)))</f>
        <v/>
      </c>
      <c r="I524" s="275"/>
      <c r="J524" s="178" t="str">
        <f>IF('DATA - Follow-Up'!J524="","",INDEX(Codes,MATCH('DATA - Follow-Up'!J524,Modes,0)))</f>
        <v/>
      </c>
      <c r="K524" s="178"/>
      <c r="L524" s="178" t="str">
        <f>IF('DATA - Follow-Up'!L524=0,"",IF('DATA - Follow-Up'!L524="","",'DATA - Follow-Up'!L524))</f>
        <v/>
      </c>
      <c r="M524" s="178" t="str">
        <f>IF('DATA - Follow-Up'!M524="Yes",1,IF('DATA - Follow-Up'!M524="No",2, ""))</f>
        <v/>
      </c>
      <c r="N524" s="178" t="str">
        <f>IF('DATA - Follow-Up'!N524="Yes",1,IF('DATA - Follow-Up'!N524="No",2,""))</f>
        <v/>
      </c>
      <c r="O524" s="178" t="str">
        <f>IF('DATA - Follow-Up'!O524="Relaxed",1,IF('DATA - Follow-Up'!O524="Rushed",2,IF('DATA - Follow-Up'!O524="Happy",3,IF('DATA - Follow-Up'!O524="Frustrated",4,IF('DATA - Follow-Up'!O524="Other (please specify)",5,IF('DATA - Follow-Up'!O524="Other",5,""))))))</f>
        <v/>
      </c>
      <c r="P524" s="178"/>
      <c r="Q524" s="178" t="str">
        <f>IF('DATA - Follow-Up'!Q524="","",'DATA - Follow-Up'!Q524)</f>
        <v/>
      </c>
      <c r="R524" s="178" t="str">
        <f>IF('DATA - Follow-Up'!R524="Boy",1,IF('DATA - Follow-Up'!R524="Girl",2, ""))</f>
        <v/>
      </c>
      <c r="S524" s="178" t="str">
        <f>IF('DATA - Follow-Up'!Q524="","", 'DATA - Follow-Up'!S524)</f>
        <v/>
      </c>
      <c r="T524" s="178" t="str">
        <f>IF('DATA - Follow-Up'!T524="Less than 0.5km",1,IF('DATA - Follow-Up'!T524="0.51 to 1.59km",2,IF('DATA - Follow-Up'!T524="1.6 to 3km",3,IF('DATA - Follow-Up'!T524="Over 3km",4,""))))</f>
        <v/>
      </c>
      <c r="U524" s="178" t="str">
        <f>IF('DATA - Follow-Up'!U524="STRONGLY AGREE",1,IF('DATA - Follow-Up'!U524="AGREE",2,IF('DATA - Follow-Up'!U524="DISAGREE",3,IF('DATA - Follow-Up'!U524="STRONGLY DISAGREE",4,""))))</f>
        <v/>
      </c>
      <c r="V524" s="178" t="str">
        <f>IF('DATA - Follow-Up'!V524="Yes",1,IF('DATA - Follow-Up'!V524="No",2,""))</f>
        <v/>
      </c>
      <c r="W524" s="178"/>
      <c r="X524" s="178"/>
      <c r="Y524" s="178"/>
      <c r="Z524" s="178"/>
      <c r="AA524" s="178"/>
      <c r="AB524" s="178"/>
      <c r="AC524" s="178"/>
      <c r="AD524" s="178"/>
      <c r="AE524" s="178"/>
      <c r="AF524" s="178"/>
      <c r="AG524" s="178"/>
      <c r="AH524" s="178"/>
      <c r="AI524" s="178"/>
      <c r="AJ524" s="178"/>
      <c r="AK524" s="178"/>
      <c r="AL524" s="178"/>
      <c r="AM524" s="178"/>
      <c r="AN524" s="178"/>
      <c r="AO524" s="178"/>
      <c r="AP524" s="178"/>
      <c r="AQ524" s="178"/>
      <c r="AR524" s="178" t="str">
        <f>IF('DATA - Follow-Up'!AR524="Relaxed",1,IF('DATA - Follow-Up'!AR524="Rushed",2,IF('DATA - Follow-Up'!AR524="Happy",3,IF('DATA - Follow-Up'!AR524="Tired",4,""))))</f>
        <v/>
      </c>
      <c r="AS524" s="178" t="str">
        <f>IF('DATA - Follow-Up'!AS524="Relaxed",1,IF('DATA - Follow-Up'!AS524="Rushed",2,IF('DATA - Follow-Up'!AS524="Happy",3,IF('DATA - Follow-Up'!AS524="Tired",4,""))))</f>
        <v/>
      </c>
      <c r="AT524" s="178" t="str">
        <f>IF('DATA - Follow-Up'!AT524="less driving",1,IF('DATA - Follow-Up'!AT524="less driving (e.g. more carpooling, walking, cycling, taking public transit, etc.)",1,IF('DATA - Follow-Up'!AT524="not changed",2,IF('DATA - Follow-Up'!AT524="no changed",2,IF('DATA - Follow-Up'!AT524="more driving",3, "")))))</f>
        <v/>
      </c>
      <c r="AU524" s="275"/>
      <c r="AV524" s="275"/>
      <c r="AW524" s="275"/>
      <c r="AX524" s="275"/>
      <c r="AY524" s="275"/>
      <c r="AZ524" s="178" t="str">
        <f>IF('DATA - Follow-Up'!AZ524="less driving",1,IF('DATA - Follow-Up'!AZ524="less driving (e.g. more carpooling, walking, cycling, taking public transit, etc.)",1,IF('DATA - Follow-Up'!AZ524="not changed",2,IF('DATA - Follow-Up'!AZ524="more driving",3,""))))</f>
        <v/>
      </c>
      <c r="BA524" s="178"/>
      <c r="BB524" s="178"/>
      <c r="BC524" s="178"/>
      <c r="BD524" s="178"/>
      <c r="BE524" s="178"/>
      <c r="BF524" s="178" t="str">
        <f>IF('DATA - Follow-Up'!BF524="decreased",1,IF('DATA - Follow-Up'!BF524="not changed",2,IF('DATA - Follow-Up'!BF524="increased",3, "")))</f>
        <v/>
      </c>
      <c r="BG524" s="178"/>
      <c r="BH524" s="178"/>
      <c r="BI524" s="178"/>
      <c r="BJ524" s="178"/>
      <c r="BK524" s="178"/>
      <c r="BL524" s="178"/>
      <c r="BM524" s="178"/>
      <c r="BN524" s="178"/>
      <c r="BO524" s="178"/>
      <c r="BP524" s="178"/>
      <c r="BQ524" s="312" t="str">
        <f>IF('DATA - Follow-Up'!BQ524="Yes",1,IF('DATA - Follow-Up'!BQ524="No",2, ""))</f>
        <v/>
      </c>
      <c r="BR524" s="273"/>
      <c r="BS524" s="180"/>
      <c r="BT524" s="180"/>
    </row>
    <row r="525" spans="1:72" s="132" customFormat="1" ht="15" x14ac:dyDescent="0.3">
      <c r="A525" s="148"/>
      <c r="B525" s="149"/>
      <c r="C525" s="236" t="str">
        <f t="shared" si="8"/>
        <v/>
      </c>
      <c r="D525" s="178" t="str">
        <f>IF('DATA - Follow-Up'!D525="","",'DATA - Follow-Up'!D525)</f>
        <v/>
      </c>
      <c r="E525" s="178" t="str">
        <f>IF('DATA - Follow-Up'!E525="","",'DATA - Follow-Up'!E525)</f>
        <v/>
      </c>
      <c r="F525" s="178" t="str">
        <f>IF('DATA - Follow-Up'!F525="","",'DATA - Follow-Up'!F525)</f>
        <v/>
      </c>
      <c r="G525" s="178" t="str">
        <f>IF('DATA - Follow-Up'!G525="Yes",1,IF('DATA - Follow-Up'!G525="No",2,IF('DATA - Follow-Up'!G525="Not Sure",3, "")))</f>
        <v/>
      </c>
      <c r="H525" s="178" t="str">
        <f>IF('DATA - Follow-Up'!H525="","",INDEX(Codes,MATCH('DATA - Follow-Up'!H525,Modes,0)))</f>
        <v/>
      </c>
      <c r="I525" s="275"/>
      <c r="J525" s="178" t="str">
        <f>IF('DATA - Follow-Up'!J525="","",INDEX(Codes,MATCH('DATA - Follow-Up'!J525,Modes,0)))</f>
        <v/>
      </c>
      <c r="K525" s="178"/>
      <c r="L525" s="178" t="str">
        <f>IF('DATA - Follow-Up'!L525=0,"",IF('DATA - Follow-Up'!L525="","",'DATA - Follow-Up'!L525))</f>
        <v/>
      </c>
      <c r="M525" s="178" t="str">
        <f>IF('DATA - Follow-Up'!M525="Yes",1,IF('DATA - Follow-Up'!M525="No",2, ""))</f>
        <v/>
      </c>
      <c r="N525" s="178" t="str">
        <f>IF('DATA - Follow-Up'!N525="Yes",1,IF('DATA - Follow-Up'!N525="No",2,""))</f>
        <v/>
      </c>
      <c r="O525" s="178" t="str">
        <f>IF('DATA - Follow-Up'!O525="Relaxed",1,IF('DATA - Follow-Up'!O525="Rushed",2,IF('DATA - Follow-Up'!O525="Happy",3,IF('DATA - Follow-Up'!O525="Frustrated",4,IF('DATA - Follow-Up'!O525="Other (please specify)",5,IF('DATA - Follow-Up'!O525="Other",5,""))))))</f>
        <v/>
      </c>
      <c r="P525" s="178"/>
      <c r="Q525" s="178" t="str">
        <f>IF('DATA - Follow-Up'!Q525="","",'DATA - Follow-Up'!Q525)</f>
        <v/>
      </c>
      <c r="R525" s="178" t="str">
        <f>IF('DATA - Follow-Up'!R525="Boy",1,IF('DATA - Follow-Up'!R525="Girl",2, ""))</f>
        <v/>
      </c>
      <c r="S525" s="178" t="str">
        <f>IF('DATA - Follow-Up'!Q525="","", 'DATA - Follow-Up'!S525)</f>
        <v/>
      </c>
      <c r="T525" s="178" t="str">
        <f>IF('DATA - Follow-Up'!T525="Less than 0.5km",1,IF('DATA - Follow-Up'!T525="0.51 to 1.59km",2,IF('DATA - Follow-Up'!T525="1.6 to 3km",3,IF('DATA - Follow-Up'!T525="Over 3km",4,""))))</f>
        <v/>
      </c>
      <c r="U525" s="178" t="str">
        <f>IF('DATA - Follow-Up'!U525="STRONGLY AGREE",1,IF('DATA - Follow-Up'!U525="AGREE",2,IF('DATA - Follow-Up'!U525="DISAGREE",3,IF('DATA - Follow-Up'!U525="STRONGLY DISAGREE",4,""))))</f>
        <v/>
      </c>
      <c r="V525" s="178" t="str">
        <f>IF('DATA - Follow-Up'!V525="Yes",1,IF('DATA - Follow-Up'!V525="No",2,""))</f>
        <v/>
      </c>
      <c r="W525" s="178"/>
      <c r="X525" s="178"/>
      <c r="Y525" s="178"/>
      <c r="Z525" s="178"/>
      <c r="AA525" s="178"/>
      <c r="AB525" s="178"/>
      <c r="AC525" s="178"/>
      <c r="AD525" s="178"/>
      <c r="AE525" s="178"/>
      <c r="AF525" s="178"/>
      <c r="AG525" s="178"/>
      <c r="AH525" s="178"/>
      <c r="AI525" s="178"/>
      <c r="AJ525" s="178"/>
      <c r="AK525" s="178"/>
      <c r="AL525" s="178"/>
      <c r="AM525" s="178"/>
      <c r="AN525" s="178"/>
      <c r="AO525" s="178"/>
      <c r="AP525" s="178"/>
      <c r="AQ525" s="178"/>
      <c r="AR525" s="178" t="str">
        <f>IF('DATA - Follow-Up'!AR525="Relaxed",1,IF('DATA - Follow-Up'!AR525="Rushed",2,IF('DATA - Follow-Up'!AR525="Happy",3,IF('DATA - Follow-Up'!AR525="Tired",4,""))))</f>
        <v/>
      </c>
      <c r="AS525" s="178" t="str">
        <f>IF('DATA - Follow-Up'!AS525="Relaxed",1,IF('DATA - Follow-Up'!AS525="Rushed",2,IF('DATA - Follow-Up'!AS525="Happy",3,IF('DATA - Follow-Up'!AS525="Tired",4,""))))</f>
        <v/>
      </c>
      <c r="AT525" s="178" t="str">
        <f>IF('DATA - Follow-Up'!AT525="less driving",1,IF('DATA - Follow-Up'!AT525="less driving (e.g. more carpooling, walking, cycling, taking public transit, etc.)",1,IF('DATA - Follow-Up'!AT525="not changed",2,IF('DATA - Follow-Up'!AT525="no changed",2,IF('DATA - Follow-Up'!AT525="more driving",3, "")))))</f>
        <v/>
      </c>
      <c r="AU525" s="275"/>
      <c r="AV525" s="275"/>
      <c r="AW525" s="275"/>
      <c r="AX525" s="275"/>
      <c r="AY525" s="275"/>
      <c r="AZ525" s="178" t="str">
        <f>IF('DATA - Follow-Up'!AZ525="less driving",1,IF('DATA - Follow-Up'!AZ525="less driving (e.g. more carpooling, walking, cycling, taking public transit, etc.)",1,IF('DATA - Follow-Up'!AZ525="not changed",2,IF('DATA - Follow-Up'!AZ525="more driving",3,""))))</f>
        <v/>
      </c>
      <c r="BA525" s="178"/>
      <c r="BB525" s="178"/>
      <c r="BC525" s="178"/>
      <c r="BD525" s="178"/>
      <c r="BE525" s="178"/>
      <c r="BF525" s="178" t="str">
        <f>IF('DATA - Follow-Up'!BF525="decreased",1,IF('DATA - Follow-Up'!BF525="not changed",2,IF('DATA - Follow-Up'!BF525="increased",3, "")))</f>
        <v/>
      </c>
      <c r="BG525" s="178"/>
      <c r="BH525" s="178"/>
      <c r="BI525" s="178"/>
      <c r="BJ525" s="178"/>
      <c r="BK525" s="178"/>
      <c r="BL525" s="178"/>
      <c r="BM525" s="178"/>
      <c r="BN525" s="178"/>
      <c r="BO525" s="178"/>
      <c r="BP525" s="178"/>
      <c r="BQ525" s="312" t="str">
        <f>IF('DATA - Follow-Up'!BQ525="Yes",1,IF('DATA - Follow-Up'!BQ525="No",2, ""))</f>
        <v/>
      </c>
      <c r="BR525" s="273"/>
      <c r="BS525" s="180"/>
      <c r="BT525" s="180"/>
    </row>
    <row r="526" spans="1:72" s="132" customFormat="1" ht="15" x14ac:dyDescent="0.3">
      <c r="A526" s="148"/>
      <c r="B526" s="149"/>
      <c r="C526" s="236" t="str">
        <f t="shared" si="8"/>
        <v/>
      </c>
      <c r="D526" s="178" t="str">
        <f>IF('DATA - Follow-Up'!D526="","",'DATA - Follow-Up'!D526)</f>
        <v/>
      </c>
      <c r="E526" s="178" t="str">
        <f>IF('DATA - Follow-Up'!E526="","",'DATA - Follow-Up'!E526)</f>
        <v/>
      </c>
      <c r="F526" s="178" t="str">
        <f>IF('DATA - Follow-Up'!F526="","",'DATA - Follow-Up'!F526)</f>
        <v/>
      </c>
      <c r="G526" s="178" t="str">
        <f>IF('DATA - Follow-Up'!G526="Yes",1,IF('DATA - Follow-Up'!G526="No",2,IF('DATA - Follow-Up'!G526="Not Sure",3, "")))</f>
        <v/>
      </c>
      <c r="H526" s="178" t="str">
        <f>IF('DATA - Follow-Up'!H526="","",INDEX(Codes,MATCH('DATA - Follow-Up'!H526,Modes,0)))</f>
        <v/>
      </c>
      <c r="I526" s="275"/>
      <c r="J526" s="178" t="str">
        <f>IF('DATA - Follow-Up'!J526="","",INDEX(Codes,MATCH('DATA - Follow-Up'!J526,Modes,0)))</f>
        <v/>
      </c>
      <c r="K526" s="178"/>
      <c r="L526" s="178" t="str">
        <f>IF('DATA - Follow-Up'!L526=0,"",IF('DATA - Follow-Up'!L526="","",'DATA - Follow-Up'!L526))</f>
        <v/>
      </c>
      <c r="M526" s="178" t="str">
        <f>IF('DATA - Follow-Up'!M526="Yes",1,IF('DATA - Follow-Up'!M526="No",2, ""))</f>
        <v/>
      </c>
      <c r="N526" s="178" t="str">
        <f>IF('DATA - Follow-Up'!N526="Yes",1,IF('DATA - Follow-Up'!N526="No",2,""))</f>
        <v/>
      </c>
      <c r="O526" s="178" t="str">
        <f>IF('DATA - Follow-Up'!O526="Relaxed",1,IF('DATA - Follow-Up'!O526="Rushed",2,IF('DATA - Follow-Up'!O526="Happy",3,IF('DATA - Follow-Up'!O526="Frustrated",4,IF('DATA - Follow-Up'!O526="Other (please specify)",5,IF('DATA - Follow-Up'!O526="Other",5,""))))))</f>
        <v/>
      </c>
      <c r="P526" s="178"/>
      <c r="Q526" s="178" t="str">
        <f>IF('DATA - Follow-Up'!Q526="","",'DATA - Follow-Up'!Q526)</f>
        <v/>
      </c>
      <c r="R526" s="178" t="str">
        <f>IF('DATA - Follow-Up'!R526="Boy",1,IF('DATA - Follow-Up'!R526="Girl",2, ""))</f>
        <v/>
      </c>
      <c r="S526" s="178" t="str">
        <f>IF('DATA - Follow-Up'!Q526="","", 'DATA - Follow-Up'!S526)</f>
        <v/>
      </c>
      <c r="T526" s="178" t="str">
        <f>IF('DATA - Follow-Up'!T526="Less than 0.5km",1,IF('DATA - Follow-Up'!T526="0.51 to 1.59km",2,IF('DATA - Follow-Up'!T526="1.6 to 3km",3,IF('DATA - Follow-Up'!T526="Over 3km",4,""))))</f>
        <v/>
      </c>
      <c r="U526" s="178" t="str">
        <f>IF('DATA - Follow-Up'!U526="STRONGLY AGREE",1,IF('DATA - Follow-Up'!U526="AGREE",2,IF('DATA - Follow-Up'!U526="DISAGREE",3,IF('DATA - Follow-Up'!U526="STRONGLY DISAGREE",4,""))))</f>
        <v/>
      </c>
      <c r="V526" s="178" t="str">
        <f>IF('DATA - Follow-Up'!V526="Yes",1,IF('DATA - Follow-Up'!V526="No",2,""))</f>
        <v/>
      </c>
      <c r="W526" s="178"/>
      <c r="X526" s="178"/>
      <c r="Y526" s="178"/>
      <c r="Z526" s="178"/>
      <c r="AA526" s="178"/>
      <c r="AB526" s="178"/>
      <c r="AC526" s="178"/>
      <c r="AD526" s="178"/>
      <c r="AE526" s="178"/>
      <c r="AF526" s="178"/>
      <c r="AG526" s="178"/>
      <c r="AH526" s="178"/>
      <c r="AI526" s="178"/>
      <c r="AJ526" s="178"/>
      <c r="AK526" s="178"/>
      <c r="AL526" s="178"/>
      <c r="AM526" s="178"/>
      <c r="AN526" s="178"/>
      <c r="AO526" s="178"/>
      <c r="AP526" s="178"/>
      <c r="AQ526" s="178"/>
      <c r="AR526" s="178" t="str">
        <f>IF('DATA - Follow-Up'!AR526="Relaxed",1,IF('DATA - Follow-Up'!AR526="Rushed",2,IF('DATA - Follow-Up'!AR526="Happy",3,IF('DATA - Follow-Up'!AR526="Tired",4,""))))</f>
        <v/>
      </c>
      <c r="AS526" s="178" t="str">
        <f>IF('DATA - Follow-Up'!AS526="Relaxed",1,IF('DATA - Follow-Up'!AS526="Rushed",2,IF('DATA - Follow-Up'!AS526="Happy",3,IF('DATA - Follow-Up'!AS526="Tired",4,""))))</f>
        <v/>
      </c>
      <c r="AT526" s="178" t="str">
        <f>IF('DATA - Follow-Up'!AT526="less driving",1,IF('DATA - Follow-Up'!AT526="less driving (e.g. more carpooling, walking, cycling, taking public transit, etc.)",1,IF('DATA - Follow-Up'!AT526="not changed",2,IF('DATA - Follow-Up'!AT526="no changed",2,IF('DATA - Follow-Up'!AT526="more driving",3, "")))))</f>
        <v/>
      </c>
      <c r="AU526" s="275"/>
      <c r="AV526" s="275"/>
      <c r="AW526" s="275"/>
      <c r="AX526" s="275"/>
      <c r="AY526" s="275"/>
      <c r="AZ526" s="178" t="str">
        <f>IF('DATA - Follow-Up'!AZ526="less driving",1,IF('DATA - Follow-Up'!AZ526="less driving (e.g. more carpooling, walking, cycling, taking public transit, etc.)",1,IF('DATA - Follow-Up'!AZ526="not changed",2,IF('DATA - Follow-Up'!AZ526="more driving",3,""))))</f>
        <v/>
      </c>
      <c r="BA526" s="178"/>
      <c r="BB526" s="178"/>
      <c r="BC526" s="178"/>
      <c r="BD526" s="178"/>
      <c r="BE526" s="178"/>
      <c r="BF526" s="178" t="str">
        <f>IF('DATA - Follow-Up'!BF526="decreased",1,IF('DATA - Follow-Up'!BF526="not changed",2,IF('DATA - Follow-Up'!BF526="increased",3, "")))</f>
        <v/>
      </c>
      <c r="BG526" s="178"/>
      <c r="BH526" s="178"/>
      <c r="BI526" s="178"/>
      <c r="BJ526" s="178"/>
      <c r="BK526" s="178"/>
      <c r="BL526" s="178"/>
      <c r="BM526" s="178"/>
      <c r="BN526" s="178"/>
      <c r="BO526" s="178"/>
      <c r="BP526" s="178"/>
      <c r="BQ526" s="312" t="str">
        <f>IF('DATA - Follow-Up'!BQ526="Yes",1,IF('DATA - Follow-Up'!BQ526="No",2, ""))</f>
        <v/>
      </c>
      <c r="BR526" s="273"/>
      <c r="BS526" s="180"/>
      <c r="BT526" s="180"/>
    </row>
    <row r="527" spans="1:72" s="132" customFormat="1" ht="15" x14ac:dyDescent="0.3">
      <c r="A527" s="148"/>
      <c r="B527" s="149"/>
      <c r="C527" s="236" t="str">
        <f t="shared" si="8"/>
        <v/>
      </c>
      <c r="D527" s="178" t="str">
        <f>IF('DATA - Follow-Up'!D527="","",'DATA - Follow-Up'!D527)</f>
        <v/>
      </c>
      <c r="E527" s="178" t="str">
        <f>IF('DATA - Follow-Up'!E527="","",'DATA - Follow-Up'!E527)</f>
        <v/>
      </c>
      <c r="F527" s="178" t="str">
        <f>IF('DATA - Follow-Up'!F527="","",'DATA - Follow-Up'!F527)</f>
        <v/>
      </c>
      <c r="G527" s="178" t="str">
        <f>IF('DATA - Follow-Up'!G527="Yes",1,IF('DATA - Follow-Up'!G527="No",2,IF('DATA - Follow-Up'!G527="Not Sure",3, "")))</f>
        <v/>
      </c>
      <c r="H527" s="178" t="str">
        <f>IF('DATA - Follow-Up'!H527="","",INDEX(Codes,MATCH('DATA - Follow-Up'!H527,Modes,0)))</f>
        <v/>
      </c>
      <c r="I527" s="275"/>
      <c r="J527" s="178" t="str">
        <f>IF('DATA - Follow-Up'!J527="","",INDEX(Codes,MATCH('DATA - Follow-Up'!J527,Modes,0)))</f>
        <v/>
      </c>
      <c r="K527" s="178"/>
      <c r="L527" s="178" t="str">
        <f>IF('DATA - Follow-Up'!L527=0,"",IF('DATA - Follow-Up'!L527="","",'DATA - Follow-Up'!L527))</f>
        <v/>
      </c>
      <c r="M527" s="178" t="str">
        <f>IF('DATA - Follow-Up'!M527="Yes",1,IF('DATA - Follow-Up'!M527="No",2, ""))</f>
        <v/>
      </c>
      <c r="N527" s="178" t="str">
        <f>IF('DATA - Follow-Up'!N527="Yes",1,IF('DATA - Follow-Up'!N527="No",2,""))</f>
        <v/>
      </c>
      <c r="O527" s="178" t="str">
        <f>IF('DATA - Follow-Up'!O527="Relaxed",1,IF('DATA - Follow-Up'!O527="Rushed",2,IF('DATA - Follow-Up'!O527="Happy",3,IF('DATA - Follow-Up'!O527="Frustrated",4,IF('DATA - Follow-Up'!O527="Other (please specify)",5,IF('DATA - Follow-Up'!O527="Other",5,""))))))</f>
        <v/>
      </c>
      <c r="P527" s="178"/>
      <c r="Q527" s="178" t="str">
        <f>IF('DATA - Follow-Up'!Q527="","",'DATA - Follow-Up'!Q527)</f>
        <v/>
      </c>
      <c r="R527" s="178" t="str">
        <f>IF('DATA - Follow-Up'!R527="Boy",1,IF('DATA - Follow-Up'!R527="Girl",2, ""))</f>
        <v/>
      </c>
      <c r="S527" s="178" t="str">
        <f>IF('DATA - Follow-Up'!Q527="","", 'DATA - Follow-Up'!S527)</f>
        <v/>
      </c>
      <c r="T527" s="178" t="str">
        <f>IF('DATA - Follow-Up'!T527="Less than 0.5km",1,IF('DATA - Follow-Up'!T527="0.51 to 1.59km",2,IF('DATA - Follow-Up'!T527="1.6 to 3km",3,IF('DATA - Follow-Up'!T527="Over 3km",4,""))))</f>
        <v/>
      </c>
      <c r="U527" s="178" t="str">
        <f>IF('DATA - Follow-Up'!U527="STRONGLY AGREE",1,IF('DATA - Follow-Up'!U527="AGREE",2,IF('DATA - Follow-Up'!U527="DISAGREE",3,IF('DATA - Follow-Up'!U527="STRONGLY DISAGREE",4,""))))</f>
        <v/>
      </c>
      <c r="V527" s="178" t="str">
        <f>IF('DATA - Follow-Up'!V527="Yes",1,IF('DATA - Follow-Up'!V527="No",2,""))</f>
        <v/>
      </c>
      <c r="W527" s="178"/>
      <c r="X527" s="178"/>
      <c r="Y527" s="178"/>
      <c r="Z527" s="178"/>
      <c r="AA527" s="178"/>
      <c r="AB527" s="178"/>
      <c r="AC527" s="178"/>
      <c r="AD527" s="178"/>
      <c r="AE527" s="178"/>
      <c r="AF527" s="178"/>
      <c r="AG527" s="178"/>
      <c r="AH527" s="178"/>
      <c r="AI527" s="178"/>
      <c r="AJ527" s="178"/>
      <c r="AK527" s="178"/>
      <c r="AL527" s="178"/>
      <c r="AM527" s="178"/>
      <c r="AN527" s="178"/>
      <c r="AO527" s="178"/>
      <c r="AP527" s="178"/>
      <c r="AQ527" s="178"/>
      <c r="AR527" s="178" t="str">
        <f>IF('DATA - Follow-Up'!AR527="Relaxed",1,IF('DATA - Follow-Up'!AR527="Rushed",2,IF('DATA - Follow-Up'!AR527="Happy",3,IF('DATA - Follow-Up'!AR527="Tired",4,""))))</f>
        <v/>
      </c>
      <c r="AS527" s="178" t="str">
        <f>IF('DATA - Follow-Up'!AS527="Relaxed",1,IF('DATA - Follow-Up'!AS527="Rushed",2,IF('DATA - Follow-Up'!AS527="Happy",3,IF('DATA - Follow-Up'!AS527="Tired",4,""))))</f>
        <v/>
      </c>
      <c r="AT527" s="178" t="str">
        <f>IF('DATA - Follow-Up'!AT527="less driving",1,IF('DATA - Follow-Up'!AT527="less driving (e.g. more carpooling, walking, cycling, taking public transit, etc.)",1,IF('DATA - Follow-Up'!AT527="not changed",2,IF('DATA - Follow-Up'!AT527="no changed",2,IF('DATA - Follow-Up'!AT527="more driving",3, "")))))</f>
        <v/>
      </c>
      <c r="AU527" s="275"/>
      <c r="AV527" s="275"/>
      <c r="AW527" s="275"/>
      <c r="AX527" s="275"/>
      <c r="AY527" s="275"/>
      <c r="AZ527" s="178" t="str">
        <f>IF('DATA - Follow-Up'!AZ527="less driving",1,IF('DATA - Follow-Up'!AZ527="less driving (e.g. more carpooling, walking, cycling, taking public transit, etc.)",1,IF('DATA - Follow-Up'!AZ527="not changed",2,IF('DATA - Follow-Up'!AZ527="more driving",3,""))))</f>
        <v/>
      </c>
      <c r="BA527" s="178"/>
      <c r="BB527" s="178"/>
      <c r="BC527" s="178"/>
      <c r="BD527" s="178"/>
      <c r="BE527" s="178"/>
      <c r="BF527" s="178" t="str">
        <f>IF('DATA - Follow-Up'!BF527="decreased",1,IF('DATA - Follow-Up'!BF527="not changed",2,IF('DATA - Follow-Up'!BF527="increased",3, "")))</f>
        <v/>
      </c>
      <c r="BG527" s="178"/>
      <c r="BH527" s="178"/>
      <c r="BI527" s="178"/>
      <c r="BJ527" s="178"/>
      <c r="BK527" s="178"/>
      <c r="BL527" s="178"/>
      <c r="BM527" s="178"/>
      <c r="BN527" s="178"/>
      <c r="BO527" s="178"/>
      <c r="BP527" s="178"/>
      <c r="BQ527" s="312" t="str">
        <f>IF('DATA - Follow-Up'!BQ527="Yes",1,IF('DATA - Follow-Up'!BQ527="No",2, ""))</f>
        <v/>
      </c>
      <c r="BR527" s="273"/>
      <c r="BS527" s="180"/>
      <c r="BT527" s="180"/>
    </row>
    <row r="528" spans="1:72" s="132" customFormat="1" ht="15" x14ac:dyDescent="0.3">
      <c r="A528" s="148"/>
      <c r="B528" s="149"/>
      <c r="C528" s="236" t="str">
        <f t="shared" si="8"/>
        <v/>
      </c>
      <c r="D528" s="178" t="str">
        <f>IF('DATA - Follow-Up'!D528="","",'DATA - Follow-Up'!D528)</f>
        <v/>
      </c>
      <c r="E528" s="178" t="str">
        <f>IF('DATA - Follow-Up'!E528="","",'DATA - Follow-Up'!E528)</f>
        <v/>
      </c>
      <c r="F528" s="178" t="str">
        <f>IF('DATA - Follow-Up'!F528="","",'DATA - Follow-Up'!F528)</f>
        <v/>
      </c>
      <c r="G528" s="178" t="str">
        <f>IF('DATA - Follow-Up'!G528="Yes",1,IF('DATA - Follow-Up'!G528="No",2,IF('DATA - Follow-Up'!G528="Not Sure",3, "")))</f>
        <v/>
      </c>
      <c r="H528" s="178" t="str">
        <f>IF('DATA - Follow-Up'!H528="","",INDEX(Codes,MATCH('DATA - Follow-Up'!H528,Modes,0)))</f>
        <v/>
      </c>
      <c r="I528" s="275"/>
      <c r="J528" s="178" t="str">
        <f>IF('DATA - Follow-Up'!J528="","",INDEX(Codes,MATCH('DATA - Follow-Up'!J528,Modes,0)))</f>
        <v/>
      </c>
      <c r="K528" s="178"/>
      <c r="L528" s="178" t="str">
        <f>IF('DATA - Follow-Up'!L528=0,"",IF('DATA - Follow-Up'!L528="","",'DATA - Follow-Up'!L528))</f>
        <v/>
      </c>
      <c r="M528" s="178" t="str">
        <f>IF('DATA - Follow-Up'!M528="Yes",1,IF('DATA - Follow-Up'!M528="No",2, ""))</f>
        <v/>
      </c>
      <c r="N528" s="178" t="str">
        <f>IF('DATA - Follow-Up'!N528="Yes",1,IF('DATA - Follow-Up'!N528="No",2,""))</f>
        <v/>
      </c>
      <c r="O528" s="178" t="str">
        <f>IF('DATA - Follow-Up'!O528="Relaxed",1,IF('DATA - Follow-Up'!O528="Rushed",2,IF('DATA - Follow-Up'!O528="Happy",3,IF('DATA - Follow-Up'!O528="Frustrated",4,IF('DATA - Follow-Up'!O528="Other (please specify)",5,IF('DATA - Follow-Up'!O528="Other",5,""))))))</f>
        <v/>
      </c>
      <c r="P528" s="178"/>
      <c r="Q528" s="178" t="str">
        <f>IF('DATA - Follow-Up'!Q528="","",'DATA - Follow-Up'!Q528)</f>
        <v/>
      </c>
      <c r="R528" s="178" t="str">
        <f>IF('DATA - Follow-Up'!R528="Boy",1,IF('DATA - Follow-Up'!R528="Girl",2, ""))</f>
        <v/>
      </c>
      <c r="S528" s="178" t="str">
        <f>IF('DATA - Follow-Up'!Q528="","", 'DATA - Follow-Up'!S528)</f>
        <v/>
      </c>
      <c r="T528" s="178" t="str">
        <f>IF('DATA - Follow-Up'!T528="Less than 0.5km",1,IF('DATA - Follow-Up'!T528="0.51 to 1.59km",2,IF('DATA - Follow-Up'!T528="1.6 to 3km",3,IF('DATA - Follow-Up'!T528="Over 3km",4,""))))</f>
        <v/>
      </c>
      <c r="U528" s="178" t="str">
        <f>IF('DATA - Follow-Up'!U528="STRONGLY AGREE",1,IF('DATA - Follow-Up'!U528="AGREE",2,IF('DATA - Follow-Up'!U528="DISAGREE",3,IF('DATA - Follow-Up'!U528="STRONGLY DISAGREE",4,""))))</f>
        <v/>
      </c>
      <c r="V528" s="178" t="str">
        <f>IF('DATA - Follow-Up'!V528="Yes",1,IF('DATA - Follow-Up'!V528="No",2,""))</f>
        <v/>
      </c>
      <c r="W528" s="178"/>
      <c r="X528" s="178"/>
      <c r="Y528" s="178"/>
      <c r="Z528" s="178"/>
      <c r="AA528" s="178"/>
      <c r="AB528" s="178"/>
      <c r="AC528" s="178"/>
      <c r="AD528" s="178"/>
      <c r="AE528" s="178"/>
      <c r="AF528" s="178"/>
      <c r="AG528" s="178"/>
      <c r="AH528" s="178"/>
      <c r="AI528" s="178"/>
      <c r="AJ528" s="178"/>
      <c r="AK528" s="178"/>
      <c r="AL528" s="178"/>
      <c r="AM528" s="178"/>
      <c r="AN528" s="178"/>
      <c r="AO528" s="178"/>
      <c r="AP528" s="178"/>
      <c r="AQ528" s="178"/>
      <c r="AR528" s="178" t="str">
        <f>IF('DATA - Follow-Up'!AR528="Relaxed",1,IF('DATA - Follow-Up'!AR528="Rushed",2,IF('DATA - Follow-Up'!AR528="Happy",3,IF('DATA - Follow-Up'!AR528="Tired",4,""))))</f>
        <v/>
      </c>
      <c r="AS528" s="178" t="str">
        <f>IF('DATA - Follow-Up'!AS528="Relaxed",1,IF('DATA - Follow-Up'!AS528="Rushed",2,IF('DATA - Follow-Up'!AS528="Happy",3,IF('DATA - Follow-Up'!AS528="Tired",4,""))))</f>
        <v/>
      </c>
      <c r="AT528" s="178" t="str">
        <f>IF('DATA - Follow-Up'!AT528="less driving",1,IF('DATA - Follow-Up'!AT528="less driving (e.g. more carpooling, walking, cycling, taking public transit, etc.)",1,IF('DATA - Follow-Up'!AT528="not changed",2,IF('DATA - Follow-Up'!AT528="no changed",2,IF('DATA - Follow-Up'!AT528="more driving",3, "")))))</f>
        <v/>
      </c>
      <c r="AU528" s="275"/>
      <c r="AV528" s="275"/>
      <c r="AW528" s="275"/>
      <c r="AX528" s="275"/>
      <c r="AY528" s="275"/>
      <c r="AZ528" s="178" t="str">
        <f>IF('DATA - Follow-Up'!AZ528="less driving",1,IF('DATA - Follow-Up'!AZ528="less driving (e.g. more carpooling, walking, cycling, taking public transit, etc.)",1,IF('DATA - Follow-Up'!AZ528="not changed",2,IF('DATA - Follow-Up'!AZ528="more driving",3,""))))</f>
        <v/>
      </c>
      <c r="BA528" s="178"/>
      <c r="BB528" s="178"/>
      <c r="BC528" s="178"/>
      <c r="BD528" s="178"/>
      <c r="BE528" s="178"/>
      <c r="BF528" s="178" t="str">
        <f>IF('DATA - Follow-Up'!BF528="decreased",1,IF('DATA - Follow-Up'!BF528="not changed",2,IF('DATA - Follow-Up'!BF528="increased",3, "")))</f>
        <v/>
      </c>
      <c r="BG528" s="178"/>
      <c r="BH528" s="178"/>
      <c r="BI528" s="178"/>
      <c r="BJ528" s="178"/>
      <c r="BK528" s="178"/>
      <c r="BL528" s="178"/>
      <c r="BM528" s="178"/>
      <c r="BN528" s="178"/>
      <c r="BO528" s="178"/>
      <c r="BP528" s="178"/>
      <c r="BQ528" s="312" t="str">
        <f>IF('DATA - Follow-Up'!BQ528="Yes",1,IF('DATA - Follow-Up'!BQ528="No",2, ""))</f>
        <v/>
      </c>
      <c r="BR528" s="273"/>
      <c r="BS528" s="180"/>
      <c r="BT528" s="180"/>
    </row>
    <row r="529" spans="1:72" s="132" customFormat="1" ht="15" x14ac:dyDescent="0.3">
      <c r="A529" s="148"/>
      <c r="B529" s="149"/>
      <c r="C529" s="236" t="str">
        <f t="shared" si="8"/>
        <v/>
      </c>
      <c r="D529" s="178" t="str">
        <f>IF('DATA - Follow-Up'!D529="","",'DATA - Follow-Up'!D529)</f>
        <v/>
      </c>
      <c r="E529" s="178" t="str">
        <f>IF('DATA - Follow-Up'!E529="","",'DATA - Follow-Up'!E529)</f>
        <v/>
      </c>
      <c r="F529" s="178" t="str">
        <f>IF('DATA - Follow-Up'!F529="","",'DATA - Follow-Up'!F529)</f>
        <v/>
      </c>
      <c r="G529" s="178" t="str">
        <f>IF('DATA - Follow-Up'!G529="Yes",1,IF('DATA - Follow-Up'!G529="No",2,IF('DATA - Follow-Up'!G529="Not Sure",3, "")))</f>
        <v/>
      </c>
      <c r="H529" s="178" t="str">
        <f>IF('DATA - Follow-Up'!H529="","",INDEX(Codes,MATCH('DATA - Follow-Up'!H529,Modes,0)))</f>
        <v/>
      </c>
      <c r="I529" s="275"/>
      <c r="J529" s="178" t="str">
        <f>IF('DATA - Follow-Up'!J529="","",INDEX(Codes,MATCH('DATA - Follow-Up'!J529,Modes,0)))</f>
        <v/>
      </c>
      <c r="K529" s="178"/>
      <c r="L529" s="178" t="str">
        <f>IF('DATA - Follow-Up'!L529=0,"",IF('DATA - Follow-Up'!L529="","",'DATA - Follow-Up'!L529))</f>
        <v/>
      </c>
      <c r="M529" s="178" t="str">
        <f>IF('DATA - Follow-Up'!M529="Yes",1,IF('DATA - Follow-Up'!M529="No",2, ""))</f>
        <v/>
      </c>
      <c r="N529" s="178" t="str">
        <f>IF('DATA - Follow-Up'!N529="Yes",1,IF('DATA - Follow-Up'!N529="No",2,""))</f>
        <v/>
      </c>
      <c r="O529" s="178" t="str">
        <f>IF('DATA - Follow-Up'!O529="Relaxed",1,IF('DATA - Follow-Up'!O529="Rushed",2,IF('DATA - Follow-Up'!O529="Happy",3,IF('DATA - Follow-Up'!O529="Frustrated",4,IF('DATA - Follow-Up'!O529="Other (please specify)",5,IF('DATA - Follow-Up'!O529="Other",5,""))))))</f>
        <v/>
      </c>
      <c r="P529" s="178"/>
      <c r="Q529" s="178" t="str">
        <f>IF('DATA - Follow-Up'!Q529="","",'DATA - Follow-Up'!Q529)</f>
        <v/>
      </c>
      <c r="R529" s="178" t="str">
        <f>IF('DATA - Follow-Up'!R529="Boy",1,IF('DATA - Follow-Up'!R529="Girl",2, ""))</f>
        <v/>
      </c>
      <c r="S529" s="178" t="str">
        <f>IF('DATA - Follow-Up'!Q529="","", 'DATA - Follow-Up'!S529)</f>
        <v/>
      </c>
      <c r="T529" s="178" t="str">
        <f>IF('DATA - Follow-Up'!T529="Less than 0.5km",1,IF('DATA - Follow-Up'!T529="0.51 to 1.59km",2,IF('DATA - Follow-Up'!T529="1.6 to 3km",3,IF('DATA - Follow-Up'!T529="Over 3km",4,""))))</f>
        <v/>
      </c>
      <c r="U529" s="178" t="str">
        <f>IF('DATA - Follow-Up'!U529="STRONGLY AGREE",1,IF('DATA - Follow-Up'!U529="AGREE",2,IF('DATA - Follow-Up'!U529="DISAGREE",3,IF('DATA - Follow-Up'!U529="STRONGLY DISAGREE",4,""))))</f>
        <v/>
      </c>
      <c r="V529" s="178" t="str">
        <f>IF('DATA - Follow-Up'!V529="Yes",1,IF('DATA - Follow-Up'!V529="No",2,""))</f>
        <v/>
      </c>
      <c r="W529" s="178"/>
      <c r="X529" s="178"/>
      <c r="Y529" s="178"/>
      <c r="Z529" s="178"/>
      <c r="AA529" s="178"/>
      <c r="AB529" s="178"/>
      <c r="AC529" s="178"/>
      <c r="AD529" s="178"/>
      <c r="AE529" s="178"/>
      <c r="AF529" s="178"/>
      <c r="AG529" s="178"/>
      <c r="AH529" s="178"/>
      <c r="AI529" s="178"/>
      <c r="AJ529" s="178"/>
      <c r="AK529" s="178"/>
      <c r="AL529" s="178"/>
      <c r="AM529" s="178"/>
      <c r="AN529" s="178"/>
      <c r="AO529" s="178"/>
      <c r="AP529" s="178"/>
      <c r="AQ529" s="178"/>
      <c r="AR529" s="178" t="str">
        <f>IF('DATA - Follow-Up'!AR529="Relaxed",1,IF('DATA - Follow-Up'!AR529="Rushed",2,IF('DATA - Follow-Up'!AR529="Happy",3,IF('DATA - Follow-Up'!AR529="Tired",4,""))))</f>
        <v/>
      </c>
      <c r="AS529" s="178" t="str">
        <f>IF('DATA - Follow-Up'!AS529="Relaxed",1,IF('DATA - Follow-Up'!AS529="Rushed",2,IF('DATA - Follow-Up'!AS529="Happy",3,IF('DATA - Follow-Up'!AS529="Tired",4,""))))</f>
        <v/>
      </c>
      <c r="AT529" s="178" t="str">
        <f>IF('DATA - Follow-Up'!AT529="less driving",1,IF('DATA - Follow-Up'!AT529="less driving (e.g. more carpooling, walking, cycling, taking public transit, etc.)",1,IF('DATA - Follow-Up'!AT529="not changed",2,IF('DATA - Follow-Up'!AT529="no changed",2,IF('DATA - Follow-Up'!AT529="more driving",3, "")))))</f>
        <v/>
      </c>
      <c r="AU529" s="275"/>
      <c r="AV529" s="275"/>
      <c r="AW529" s="275"/>
      <c r="AX529" s="275"/>
      <c r="AY529" s="275"/>
      <c r="AZ529" s="178" t="str">
        <f>IF('DATA - Follow-Up'!AZ529="less driving",1,IF('DATA - Follow-Up'!AZ529="less driving (e.g. more carpooling, walking, cycling, taking public transit, etc.)",1,IF('DATA - Follow-Up'!AZ529="not changed",2,IF('DATA - Follow-Up'!AZ529="more driving",3,""))))</f>
        <v/>
      </c>
      <c r="BA529" s="178"/>
      <c r="BB529" s="178"/>
      <c r="BC529" s="178"/>
      <c r="BD529" s="178"/>
      <c r="BE529" s="178"/>
      <c r="BF529" s="178" t="str">
        <f>IF('DATA - Follow-Up'!BF529="decreased",1,IF('DATA - Follow-Up'!BF529="not changed",2,IF('DATA - Follow-Up'!BF529="increased",3, "")))</f>
        <v/>
      </c>
      <c r="BG529" s="178"/>
      <c r="BH529" s="178"/>
      <c r="BI529" s="178"/>
      <c r="BJ529" s="178"/>
      <c r="BK529" s="178"/>
      <c r="BL529" s="178"/>
      <c r="BM529" s="178"/>
      <c r="BN529" s="178"/>
      <c r="BO529" s="178"/>
      <c r="BP529" s="178"/>
      <c r="BQ529" s="312" t="str">
        <f>IF('DATA - Follow-Up'!BQ529="Yes",1,IF('DATA - Follow-Up'!BQ529="No",2, ""))</f>
        <v/>
      </c>
      <c r="BR529" s="273"/>
      <c r="BS529" s="180"/>
      <c r="BT529" s="180"/>
    </row>
    <row r="530" spans="1:72" s="132" customFormat="1" ht="15" x14ac:dyDescent="0.3">
      <c r="A530" s="148"/>
      <c r="B530" s="149"/>
      <c r="C530" s="236" t="str">
        <f t="shared" si="8"/>
        <v/>
      </c>
      <c r="D530" s="178" t="str">
        <f>IF('DATA - Follow-Up'!D530="","",'DATA - Follow-Up'!D530)</f>
        <v/>
      </c>
      <c r="E530" s="178" t="str">
        <f>IF('DATA - Follow-Up'!E530="","",'DATA - Follow-Up'!E530)</f>
        <v/>
      </c>
      <c r="F530" s="178" t="str">
        <f>IF('DATA - Follow-Up'!F530="","",'DATA - Follow-Up'!F530)</f>
        <v/>
      </c>
      <c r="G530" s="178" t="str">
        <f>IF('DATA - Follow-Up'!G530="Yes",1,IF('DATA - Follow-Up'!G530="No",2,IF('DATA - Follow-Up'!G530="Not Sure",3, "")))</f>
        <v/>
      </c>
      <c r="H530" s="178" t="str">
        <f>IF('DATA - Follow-Up'!H530="","",INDEX(Codes,MATCH('DATA - Follow-Up'!H530,Modes,0)))</f>
        <v/>
      </c>
      <c r="I530" s="275"/>
      <c r="J530" s="178" t="str">
        <f>IF('DATA - Follow-Up'!J530="","",INDEX(Codes,MATCH('DATA - Follow-Up'!J530,Modes,0)))</f>
        <v/>
      </c>
      <c r="K530" s="178"/>
      <c r="L530" s="178" t="str">
        <f>IF('DATA - Follow-Up'!L530=0,"",IF('DATA - Follow-Up'!L530="","",'DATA - Follow-Up'!L530))</f>
        <v/>
      </c>
      <c r="M530" s="178" t="str">
        <f>IF('DATA - Follow-Up'!M530="Yes",1,IF('DATA - Follow-Up'!M530="No",2, ""))</f>
        <v/>
      </c>
      <c r="N530" s="178" t="str">
        <f>IF('DATA - Follow-Up'!N530="Yes",1,IF('DATA - Follow-Up'!N530="No",2,""))</f>
        <v/>
      </c>
      <c r="O530" s="178" t="str">
        <f>IF('DATA - Follow-Up'!O530="Relaxed",1,IF('DATA - Follow-Up'!O530="Rushed",2,IF('DATA - Follow-Up'!O530="Happy",3,IF('DATA - Follow-Up'!O530="Frustrated",4,IF('DATA - Follow-Up'!O530="Other (please specify)",5,IF('DATA - Follow-Up'!O530="Other",5,""))))))</f>
        <v/>
      </c>
      <c r="P530" s="178"/>
      <c r="Q530" s="178" t="str">
        <f>IF('DATA - Follow-Up'!Q530="","",'DATA - Follow-Up'!Q530)</f>
        <v/>
      </c>
      <c r="R530" s="178" t="str">
        <f>IF('DATA - Follow-Up'!R530="Boy",1,IF('DATA - Follow-Up'!R530="Girl",2, ""))</f>
        <v/>
      </c>
      <c r="S530" s="178" t="str">
        <f>IF('DATA - Follow-Up'!Q530="","", 'DATA - Follow-Up'!S530)</f>
        <v/>
      </c>
      <c r="T530" s="178" t="str">
        <f>IF('DATA - Follow-Up'!T530="Less than 0.5km",1,IF('DATA - Follow-Up'!T530="0.51 to 1.59km",2,IF('DATA - Follow-Up'!T530="1.6 to 3km",3,IF('DATA - Follow-Up'!T530="Over 3km",4,""))))</f>
        <v/>
      </c>
      <c r="U530" s="178" t="str">
        <f>IF('DATA - Follow-Up'!U530="STRONGLY AGREE",1,IF('DATA - Follow-Up'!U530="AGREE",2,IF('DATA - Follow-Up'!U530="DISAGREE",3,IF('DATA - Follow-Up'!U530="STRONGLY DISAGREE",4,""))))</f>
        <v/>
      </c>
      <c r="V530" s="178" t="str">
        <f>IF('DATA - Follow-Up'!V530="Yes",1,IF('DATA - Follow-Up'!V530="No",2,""))</f>
        <v/>
      </c>
      <c r="W530" s="178"/>
      <c r="X530" s="178"/>
      <c r="Y530" s="178"/>
      <c r="Z530" s="178"/>
      <c r="AA530" s="178"/>
      <c r="AB530" s="178"/>
      <c r="AC530" s="178"/>
      <c r="AD530" s="178"/>
      <c r="AE530" s="178"/>
      <c r="AF530" s="178"/>
      <c r="AG530" s="178"/>
      <c r="AH530" s="178"/>
      <c r="AI530" s="178"/>
      <c r="AJ530" s="178"/>
      <c r="AK530" s="178"/>
      <c r="AL530" s="178"/>
      <c r="AM530" s="178"/>
      <c r="AN530" s="178"/>
      <c r="AO530" s="178"/>
      <c r="AP530" s="178"/>
      <c r="AQ530" s="178"/>
      <c r="AR530" s="178" t="str">
        <f>IF('DATA - Follow-Up'!AR530="Relaxed",1,IF('DATA - Follow-Up'!AR530="Rushed",2,IF('DATA - Follow-Up'!AR530="Happy",3,IF('DATA - Follow-Up'!AR530="Tired",4,""))))</f>
        <v/>
      </c>
      <c r="AS530" s="178" t="str">
        <f>IF('DATA - Follow-Up'!AS530="Relaxed",1,IF('DATA - Follow-Up'!AS530="Rushed",2,IF('DATA - Follow-Up'!AS530="Happy",3,IF('DATA - Follow-Up'!AS530="Tired",4,""))))</f>
        <v/>
      </c>
      <c r="AT530" s="178" t="str">
        <f>IF('DATA - Follow-Up'!AT530="less driving",1,IF('DATA - Follow-Up'!AT530="less driving (e.g. more carpooling, walking, cycling, taking public transit, etc.)",1,IF('DATA - Follow-Up'!AT530="not changed",2,IF('DATA - Follow-Up'!AT530="no changed",2,IF('DATA - Follow-Up'!AT530="more driving",3, "")))))</f>
        <v/>
      </c>
      <c r="AU530" s="275"/>
      <c r="AV530" s="275"/>
      <c r="AW530" s="275"/>
      <c r="AX530" s="275"/>
      <c r="AY530" s="275"/>
      <c r="AZ530" s="178" t="str">
        <f>IF('DATA - Follow-Up'!AZ530="less driving",1,IF('DATA - Follow-Up'!AZ530="less driving (e.g. more carpooling, walking, cycling, taking public transit, etc.)",1,IF('DATA - Follow-Up'!AZ530="not changed",2,IF('DATA - Follow-Up'!AZ530="more driving",3,""))))</f>
        <v/>
      </c>
      <c r="BA530" s="178"/>
      <c r="BB530" s="178"/>
      <c r="BC530" s="178"/>
      <c r="BD530" s="178"/>
      <c r="BE530" s="178"/>
      <c r="BF530" s="178" t="str">
        <f>IF('DATA - Follow-Up'!BF530="decreased",1,IF('DATA - Follow-Up'!BF530="not changed",2,IF('DATA - Follow-Up'!BF530="increased",3, "")))</f>
        <v/>
      </c>
      <c r="BG530" s="178"/>
      <c r="BH530" s="178"/>
      <c r="BI530" s="178"/>
      <c r="BJ530" s="178"/>
      <c r="BK530" s="178"/>
      <c r="BL530" s="178"/>
      <c r="BM530" s="178"/>
      <c r="BN530" s="178"/>
      <c r="BO530" s="178"/>
      <c r="BP530" s="178"/>
      <c r="BQ530" s="312" t="str">
        <f>IF('DATA - Follow-Up'!BQ530="Yes",1,IF('DATA - Follow-Up'!BQ530="No",2, ""))</f>
        <v/>
      </c>
      <c r="BR530" s="273"/>
      <c r="BS530" s="180"/>
      <c r="BT530" s="180"/>
    </row>
    <row r="531" spans="1:72" s="132" customFormat="1" ht="15" x14ac:dyDescent="0.3">
      <c r="A531" s="148"/>
      <c r="B531" s="149"/>
      <c r="C531" s="236" t="str">
        <f t="shared" si="8"/>
        <v/>
      </c>
      <c r="D531" s="178" t="str">
        <f>IF('DATA - Follow-Up'!D531="","",'DATA - Follow-Up'!D531)</f>
        <v/>
      </c>
      <c r="E531" s="178" t="str">
        <f>IF('DATA - Follow-Up'!E531="","",'DATA - Follow-Up'!E531)</f>
        <v/>
      </c>
      <c r="F531" s="178" t="str">
        <f>IF('DATA - Follow-Up'!F531="","",'DATA - Follow-Up'!F531)</f>
        <v/>
      </c>
      <c r="G531" s="178" t="str">
        <f>IF('DATA - Follow-Up'!G531="Yes",1,IF('DATA - Follow-Up'!G531="No",2,IF('DATA - Follow-Up'!G531="Not Sure",3, "")))</f>
        <v/>
      </c>
      <c r="H531" s="178" t="str">
        <f>IF('DATA - Follow-Up'!H531="","",INDEX(Codes,MATCH('DATA - Follow-Up'!H531,Modes,0)))</f>
        <v/>
      </c>
      <c r="I531" s="275"/>
      <c r="J531" s="178" t="str">
        <f>IF('DATA - Follow-Up'!J531="","",INDEX(Codes,MATCH('DATA - Follow-Up'!J531,Modes,0)))</f>
        <v/>
      </c>
      <c r="K531" s="178"/>
      <c r="L531" s="178" t="str">
        <f>IF('DATA - Follow-Up'!L531=0,"",IF('DATA - Follow-Up'!L531="","",'DATA - Follow-Up'!L531))</f>
        <v/>
      </c>
      <c r="M531" s="178" t="str">
        <f>IF('DATA - Follow-Up'!M531="Yes",1,IF('DATA - Follow-Up'!M531="No",2, ""))</f>
        <v/>
      </c>
      <c r="N531" s="178" t="str">
        <f>IF('DATA - Follow-Up'!N531="Yes",1,IF('DATA - Follow-Up'!N531="No",2,""))</f>
        <v/>
      </c>
      <c r="O531" s="178" t="str">
        <f>IF('DATA - Follow-Up'!O531="Relaxed",1,IF('DATA - Follow-Up'!O531="Rushed",2,IF('DATA - Follow-Up'!O531="Happy",3,IF('DATA - Follow-Up'!O531="Frustrated",4,IF('DATA - Follow-Up'!O531="Other (please specify)",5,IF('DATA - Follow-Up'!O531="Other",5,""))))))</f>
        <v/>
      </c>
      <c r="P531" s="178"/>
      <c r="Q531" s="178" t="str">
        <f>IF('DATA - Follow-Up'!Q531="","",'DATA - Follow-Up'!Q531)</f>
        <v/>
      </c>
      <c r="R531" s="178" t="str">
        <f>IF('DATA - Follow-Up'!R531="Boy",1,IF('DATA - Follow-Up'!R531="Girl",2, ""))</f>
        <v/>
      </c>
      <c r="S531" s="178" t="str">
        <f>IF('DATA - Follow-Up'!Q531="","", 'DATA - Follow-Up'!S531)</f>
        <v/>
      </c>
      <c r="T531" s="178" t="str">
        <f>IF('DATA - Follow-Up'!T531="Less than 0.5km",1,IF('DATA - Follow-Up'!T531="0.51 to 1.59km",2,IF('DATA - Follow-Up'!T531="1.6 to 3km",3,IF('DATA - Follow-Up'!T531="Over 3km",4,""))))</f>
        <v/>
      </c>
      <c r="U531" s="178" t="str">
        <f>IF('DATA - Follow-Up'!U531="STRONGLY AGREE",1,IF('DATA - Follow-Up'!U531="AGREE",2,IF('DATA - Follow-Up'!U531="DISAGREE",3,IF('DATA - Follow-Up'!U531="STRONGLY DISAGREE",4,""))))</f>
        <v/>
      </c>
      <c r="V531" s="178" t="str">
        <f>IF('DATA - Follow-Up'!V531="Yes",1,IF('DATA - Follow-Up'!V531="No",2,""))</f>
        <v/>
      </c>
      <c r="W531" s="178"/>
      <c r="X531" s="178"/>
      <c r="Y531" s="178"/>
      <c r="Z531" s="178"/>
      <c r="AA531" s="178"/>
      <c r="AB531" s="178"/>
      <c r="AC531" s="178"/>
      <c r="AD531" s="178"/>
      <c r="AE531" s="178"/>
      <c r="AF531" s="178"/>
      <c r="AG531" s="178"/>
      <c r="AH531" s="178"/>
      <c r="AI531" s="178"/>
      <c r="AJ531" s="178"/>
      <c r="AK531" s="178"/>
      <c r="AL531" s="178"/>
      <c r="AM531" s="178"/>
      <c r="AN531" s="178"/>
      <c r="AO531" s="178"/>
      <c r="AP531" s="178"/>
      <c r="AQ531" s="178"/>
      <c r="AR531" s="178" t="str">
        <f>IF('DATA - Follow-Up'!AR531="Relaxed",1,IF('DATA - Follow-Up'!AR531="Rushed",2,IF('DATA - Follow-Up'!AR531="Happy",3,IF('DATA - Follow-Up'!AR531="Tired",4,""))))</f>
        <v/>
      </c>
      <c r="AS531" s="178" t="str">
        <f>IF('DATA - Follow-Up'!AS531="Relaxed",1,IF('DATA - Follow-Up'!AS531="Rushed",2,IF('DATA - Follow-Up'!AS531="Happy",3,IF('DATA - Follow-Up'!AS531="Tired",4,""))))</f>
        <v/>
      </c>
      <c r="AT531" s="178" t="str">
        <f>IF('DATA - Follow-Up'!AT531="less driving",1,IF('DATA - Follow-Up'!AT531="less driving (e.g. more carpooling, walking, cycling, taking public transit, etc.)",1,IF('DATA - Follow-Up'!AT531="not changed",2,IF('DATA - Follow-Up'!AT531="no changed",2,IF('DATA - Follow-Up'!AT531="more driving",3, "")))))</f>
        <v/>
      </c>
      <c r="AU531" s="275"/>
      <c r="AV531" s="275"/>
      <c r="AW531" s="275"/>
      <c r="AX531" s="275"/>
      <c r="AY531" s="275"/>
      <c r="AZ531" s="178" t="str">
        <f>IF('DATA - Follow-Up'!AZ531="less driving",1,IF('DATA - Follow-Up'!AZ531="less driving (e.g. more carpooling, walking, cycling, taking public transit, etc.)",1,IF('DATA - Follow-Up'!AZ531="not changed",2,IF('DATA - Follow-Up'!AZ531="more driving",3,""))))</f>
        <v/>
      </c>
      <c r="BA531" s="178"/>
      <c r="BB531" s="178"/>
      <c r="BC531" s="178"/>
      <c r="BD531" s="178"/>
      <c r="BE531" s="178"/>
      <c r="BF531" s="178" t="str">
        <f>IF('DATA - Follow-Up'!BF531="decreased",1,IF('DATA - Follow-Up'!BF531="not changed",2,IF('DATA - Follow-Up'!BF531="increased",3, "")))</f>
        <v/>
      </c>
      <c r="BG531" s="178"/>
      <c r="BH531" s="178"/>
      <c r="BI531" s="178"/>
      <c r="BJ531" s="178"/>
      <c r="BK531" s="178"/>
      <c r="BL531" s="178"/>
      <c r="BM531" s="178"/>
      <c r="BN531" s="178"/>
      <c r="BO531" s="178"/>
      <c r="BP531" s="178"/>
      <c r="BQ531" s="312" t="str">
        <f>IF('DATA - Follow-Up'!BQ531="Yes",1,IF('DATA - Follow-Up'!BQ531="No",2, ""))</f>
        <v/>
      </c>
      <c r="BR531" s="273"/>
      <c r="BS531" s="180"/>
      <c r="BT531" s="180"/>
    </row>
    <row r="532" spans="1:72" s="132" customFormat="1" ht="15" x14ac:dyDescent="0.3">
      <c r="A532" s="148"/>
      <c r="B532" s="149"/>
      <c r="C532" s="236" t="str">
        <f t="shared" si="8"/>
        <v/>
      </c>
      <c r="D532" s="178" t="str">
        <f>IF('DATA - Follow-Up'!D532="","",'DATA - Follow-Up'!D532)</f>
        <v/>
      </c>
      <c r="E532" s="178" t="str">
        <f>IF('DATA - Follow-Up'!E532="","",'DATA - Follow-Up'!E532)</f>
        <v/>
      </c>
      <c r="F532" s="178" t="str">
        <f>IF('DATA - Follow-Up'!F532="","",'DATA - Follow-Up'!F532)</f>
        <v/>
      </c>
      <c r="G532" s="178" t="str">
        <f>IF('DATA - Follow-Up'!G532="Yes",1,IF('DATA - Follow-Up'!G532="No",2,IF('DATA - Follow-Up'!G532="Not Sure",3, "")))</f>
        <v/>
      </c>
      <c r="H532" s="178" t="str">
        <f>IF('DATA - Follow-Up'!H532="","",INDEX(Codes,MATCH('DATA - Follow-Up'!H532,Modes,0)))</f>
        <v/>
      </c>
      <c r="I532" s="275"/>
      <c r="J532" s="178" t="str">
        <f>IF('DATA - Follow-Up'!J532="","",INDEX(Codes,MATCH('DATA - Follow-Up'!J532,Modes,0)))</f>
        <v/>
      </c>
      <c r="K532" s="178"/>
      <c r="L532" s="178" t="str">
        <f>IF('DATA - Follow-Up'!L532=0,"",IF('DATA - Follow-Up'!L532="","",'DATA - Follow-Up'!L532))</f>
        <v/>
      </c>
      <c r="M532" s="178" t="str">
        <f>IF('DATA - Follow-Up'!M532="Yes",1,IF('DATA - Follow-Up'!M532="No",2, ""))</f>
        <v/>
      </c>
      <c r="N532" s="178" t="str">
        <f>IF('DATA - Follow-Up'!N532="Yes",1,IF('DATA - Follow-Up'!N532="No",2,""))</f>
        <v/>
      </c>
      <c r="O532" s="178" t="str">
        <f>IF('DATA - Follow-Up'!O532="Relaxed",1,IF('DATA - Follow-Up'!O532="Rushed",2,IF('DATA - Follow-Up'!O532="Happy",3,IF('DATA - Follow-Up'!O532="Frustrated",4,IF('DATA - Follow-Up'!O532="Other (please specify)",5,IF('DATA - Follow-Up'!O532="Other",5,""))))))</f>
        <v/>
      </c>
      <c r="P532" s="178"/>
      <c r="Q532" s="178" t="str">
        <f>IF('DATA - Follow-Up'!Q532="","",'DATA - Follow-Up'!Q532)</f>
        <v/>
      </c>
      <c r="R532" s="178" t="str">
        <f>IF('DATA - Follow-Up'!R532="Boy",1,IF('DATA - Follow-Up'!R532="Girl",2, ""))</f>
        <v/>
      </c>
      <c r="S532" s="178" t="str">
        <f>IF('DATA - Follow-Up'!Q532="","", 'DATA - Follow-Up'!S532)</f>
        <v/>
      </c>
      <c r="T532" s="178" t="str">
        <f>IF('DATA - Follow-Up'!T532="Less than 0.5km",1,IF('DATA - Follow-Up'!T532="0.51 to 1.59km",2,IF('DATA - Follow-Up'!T532="1.6 to 3km",3,IF('DATA - Follow-Up'!T532="Over 3km",4,""))))</f>
        <v/>
      </c>
      <c r="U532" s="178" t="str">
        <f>IF('DATA - Follow-Up'!U532="STRONGLY AGREE",1,IF('DATA - Follow-Up'!U532="AGREE",2,IF('DATA - Follow-Up'!U532="DISAGREE",3,IF('DATA - Follow-Up'!U532="STRONGLY DISAGREE",4,""))))</f>
        <v/>
      </c>
      <c r="V532" s="178" t="str">
        <f>IF('DATA - Follow-Up'!V532="Yes",1,IF('DATA - Follow-Up'!V532="No",2,""))</f>
        <v/>
      </c>
      <c r="W532" s="178"/>
      <c r="X532" s="178"/>
      <c r="Y532" s="178"/>
      <c r="Z532" s="178"/>
      <c r="AA532" s="178"/>
      <c r="AB532" s="178"/>
      <c r="AC532" s="178"/>
      <c r="AD532" s="178"/>
      <c r="AE532" s="178"/>
      <c r="AF532" s="178"/>
      <c r="AG532" s="178"/>
      <c r="AH532" s="178"/>
      <c r="AI532" s="178"/>
      <c r="AJ532" s="178"/>
      <c r="AK532" s="178"/>
      <c r="AL532" s="178"/>
      <c r="AM532" s="178"/>
      <c r="AN532" s="178"/>
      <c r="AO532" s="178"/>
      <c r="AP532" s="178"/>
      <c r="AQ532" s="178"/>
      <c r="AR532" s="178" t="str">
        <f>IF('DATA - Follow-Up'!AR532="Relaxed",1,IF('DATA - Follow-Up'!AR532="Rushed",2,IF('DATA - Follow-Up'!AR532="Happy",3,IF('DATA - Follow-Up'!AR532="Tired",4,""))))</f>
        <v/>
      </c>
      <c r="AS532" s="178" t="str">
        <f>IF('DATA - Follow-Up'!AS532="Relaxed",1,IF('DATA - Follow-Up'!AS532="Rushed",2,IF('DATA - Follow-Up'!AS532="Happy",3,IF('DATA - Follow-Up'!AS532="Tired",4,""))))</f>
        <v/>
      </c>
      <c r="AT532" s="178" t="str">
        <f>IF('DATA - Follow-Up'!AT532="less driving",1,IF('DATA - Follow-Up'!AT532="less driving (e.g. more carpooling, walking, cycling, taking public transit, etc.)",1,IF('DATA - Follow-Up'!AT532="not changed",2,IF('DATA - Follow-Up'!AT532="no changed",2,IF('DATA - Follow-Up'!AT532="more driving",3, "")))))</f>
        <v/>
      </c>
      <c r="AU532" s="275"/>
      <c r="AV532" s="275"/>
      <c r="AW532" s="275"/>
      <c r="AX532" s="275"/>
      <c r="AY532" s="275"/>
      <c r="AZ532" s="178" t="str">
        <f>IF('DATA - Follow-Up'!AZ532="less driving",1,IF('DATA - Follow-Up'!AZ532="less driving (e.g. more carpooling, walking, cycling, taking public transit, etc.)",1,IF('DATA - Follow-Up'!AZ532="not changed",2,IF('DATA - Follow-Up'!AZ532="more driving",3,""))))</f>
        <v/>
      </c>
      <c r="BA532" s="178"/>
      <c r="BB532" s="178"/>
      <c r="BC532" s="178"/>
      <c r="BD532" s="178"/>
      <c r="BE532" s="178"/>
      <c r="BF532" s="178" t="str">
        <f>IF('DATA - Follow-Up'!BF532="decreased",1,IF('DATA - Follow-Up'!BF532="not changed",2,IF('DATA - Follow-Up'!BF532="increased",3, "")))</f>
        <v/>
      </c>
      <c r="BG532" s="178"/>
      <c r="BH532" s="178"/>
      <c r="BI532" s="178"/>
      <c r="BJ532" s="178"/>
      <c r="BK532" s="178"/>
      <c r="BL532" s="178"/>
      <c r="BM532" s="178"/>
      <c r="BN532" s="178"/>
      <c r="BO532" s="178"/>
      <c r="BP532" s="178"/>
      <c r="BQ532" s="312" t="str">
        <f>IF('DATA - Follow-Up'!BQ532="Yes",1,IF('DATA - Follow-Up'!BQ532="No",2, ""))</f>
        <v/>
      </c>
      <c r="BR532" s="273"/>
      <c r="BS532" s="180"/>
      <c r="BT532" s="180"/>
    </row>
    <row r="533" spans="1:72" s="132" customFormat="1" ht="15" x14ac:dyDescent="0.3">
      <c r="A533" s="148"/>
      <c r="B533" s="149"/>
      <c r="C533" s="236" t="str">
        <f t="shared" si="8"/>
        <v/>
      </c>
      <c r="D533" s="178" t="str">
        <f>IF('DATA - Follow-Up'!D533="","",'DATA - Follow-Up'!D533)</f>
        <v/>
      </c>
      <c r="E533" s="178" t="str">
        <f>IF('DATA - Follow-Up'!E533="","",'DATA - Follow-Up'!E533)</f>
        <v/>
      </c>
      <c r="F533" s="178" t="str">
        <f>IF('DATA - Follow-Up'!F533="","",'DATA - Follow-Up'!F533)</f>
        <v/>
      </c>
      <c r="G533" s="178" t="str">
        <f>IF('DATA - Follow-Up'!G533="Yes",1,IF('DATA - Follow-Up'!G533="No",2,IF('DATA - Follow-Up'!G533="Not Sure",3, "")))</f>
        <v/>
      </c>
      <c r="H533" s="178" t="str">
        <f>IF('DATA - Follow-Up'!H533="","",INDEX(Codes,MATCH('DATA - Follow-Up'!H533,Modes,0)))</f>
        <v/>
      </c>
      <c r="I533" s="275"/>
      <c r="J533" s="178" t="str">
        <f>IF('DATA - Follow-Up'!J533="","",INDEX(Codes,MATCH('DATA - Follow-Up'!J533,Modes,0)))</f>
        <v/>
      </c>
      <c r="K533" s="178"/>
      <c r="L533" s="178" t="str">
        <f>IF('DATA - Follow-Up'!L533=0,"",IF('DATA - Follow-Up'!L533="","",'DATA - Follow-Up'!L533))</f>
        <v/>
      </c>
      <c r="M533" s="178" t="str">
        <f>IF('DATA - Follow-Up'!M533="Yes",1,IF('DATA - Follow-Up'!M533="No",2, ""))</f>
        <v/>
      </c>
      <c r="N533" s="178" t="str">
        <f>IF('DATA - Follow-Up'!N533="Yes",1,IF('DATA - Follow-Up'!N533="No",2,""))</f>
        <v/>
      </c>
      <c r="O533" s="178" t="str">
        <f>IF('DATA - Follow-Up'!O533="Relaxed",1,IF('DATA - Follow-Up'!O533="Rushed",2,IF('DATA - Follow-Up'!O533="Happy",3,IF('DATA - Follow-Up'!O533="Frustrated",4,IF('DATA - Follow-Up'!O533="Other (please specify)",5,IF('DATA - Follow-Up'!O533="Other",5,""))))))</f>
        <v/>
      </c>
      <c r="P533" s="178"/>
      <c r="Q533" s="178" t="str">
        <f>IF('DATA - Follow-Up'!Q533="","",'DATA - Follow-Up'!Q533)</f>
        <v/>
      </c>
      <c r="R533" s="178" t="str">
        <f>IF('DATA - Follow-Up'!R533="Boy",1,IF('DATA - Follow-Up'!R533="Girl",2, ""))</f>
        <v/>
      </c>
      <c r="S533" s="178" t="str">
        <f>IF('DATA - Follow-Up'!Q533="","", 'DATA - Follow-Up'!S533)</f>
        <v/>
      </c>
      <c r="T533" s="178" t="str">
        <f>IF('DATA - Follow-Up'!T533="Less than 0.5km",1,IF('DATA - Follow-Up'!T533="0.51 to 1.59km",2,IF('DATA - Follow-Up'!T533="1.6 to 3km",3,IF('DATA - Follow-Up'!T533="Over 3km",4,""))))</f>
        <v/>
      </c>
      <c r="U533" s="178" t="str">
        <f>IF('DATA - Follow-Up'!U533="STRONGLY AGREE",1,IF('DATA - Follow-Up'!U533="AGREE",2,IF('DATA - Follow-Up'!U533="DISAGREE",3,IF('DATA - Follow-Up'!U533="STRONGLY DISAGREE",4,""))))</f>
        <v/>
      </c>
      <c r="V533" s="178" t="str">
        <f>IF('DATA - Follow-Up'!V533="Yes",1,IF('DATA - Follow-Up'!V533="No",2,""))</f>
        <v/>
      </c>
      <c r="W533" s="178"/>
      <c r="X533" s="178"/>
      <c r="Y533" s="178"/>
      <c r="Z533" s="178"/>
      <c r="AA533" s="178"/>
      <c r="AB533" s="178"/>
      <c r="AC533" s="178"/>
      <c r="AD533" s="178"/>
      <c r="AE533" s="178"/>
      <c r="AF533" s="178"/>
      <c r="AG533" s="178"/>
      <c r="AH533" s="178"/>
      <c r="AI533" s="178"/>
      <c r="AJ533" s="178"/>
      <c r="AK533" s="178"/>
      <c r="AL533" s="178"/>
      <c r="AM533" s="178"/>
      <c r="AN533" s="178"/>
      <c r="AO533" s="178"/>
      <c r="AP533" s="178"/>
      <c r="AQ533" s="178"/>
      <c r="AR533" s="178" t="str">
        <f>IF('DATA - Follow-Up'!AR533="Relaxed",1,IF('DATA - Follow-Up'!AR533="Rushed",2,IF('DATA - Follow-Up'!AR533="Happy",3,IF('DATA - Follow-Up'!AR533="Tired",4,""))))</f>
        <v/>
      </c>
      <c r="AS533" s="178" t="str">
        <f>IF('DATA - Follow-Up'!AS533="Relaxed",1,IF('DATA - Follow-Up'!AS533="Rushed",2,IF('DATA - Follow-Up'!AS533="Happy",3,IF('DATA - Follow-Up'!AS533="Tired",4,""))))</f>
        <v/>
      </c>
      <c r="AT533" s="178" t="str">
        <f>IF('DATA - Follow-Up'!AT533="less driving",1,IF('DATA - Follow-Up'!AT533="less driving (e.g. more carpooling, walking, cycling, taking public transit, etc.)",1,IF('DATA - Follow-Up'!AT533="not changed",2,IF('DATA - Follow-Up'!AT533="no changed",2,IF('DATA - Follow-Up'!AT533="more driving",3, "")))))</f>
        <v/>
      </c>
      <c r="AU533" s="275"/>
      <c r="AV533" s="275"/>
      <c r="AW533" s="275"/>
      <c r="AX533" s="275"/>
      <c r="AY533" s="275"/>
      <c r="AZ533" s="178" t="str">
        <f>IF('DATA - Follow-Up'!AZ533="less driving",1,IF('DATA - Follow-Up'!AZ533="less driving (e.g. more carpooling, walking, cycling, taking public transit, etc.)",1,IF('DATA - Follow-Up'!AZ533="not changed",2,IF('DATA - Follow-Up'!AZ533="more driving",3,""))))</f>
        <v/>
      </c>
      <c r="BA533" s="178"/>
      <c r="BB533" s="178"/>
      <c r="BC533" s="178"/>
      <c r="BD533" s="178"/>
      <c r="BE533" s="178"/>
      <c r="BF533" s="178" t="str">
        <f>IF('DATA - Follow-Up'!BF533="decreased",1,IF('DATA - Follow-Up'!BF533="not changed",2,IF('DATA - Follow-Up'!BF533="increased",3, "")))</f>
        <v/>
      </c>
      <c r="BG533" s="178"/>
      <c r="BH533" s="178"/>
      <c r="BI533" s="178"/>
      <c r="BJ533" s="178"/>
      <c r="BK533" s="178"/>
      <c r="BL533" s="178"/>
      <c r="BM533" s="178"/>
      <c r="BN533" s="178"/>
      <c r="BO533" s="178"/>
      <c r="BP533" s="178"/>
      <c r="BQ533" s="312" t="str">
        <f>IF('DATA - Follow-Up'!BQ533="Yes",1,IF('DATA - Follow-Up'!BQ533="No",2, ""))</f>
        <v/>
      </c>
      <c r="BR533" s="273"/>
      <c r="BS533" s="180"/>
      <c r="BT533" s="180"/>
    </row>
    <row r="534" spans="1:72" s="132" customFormat="1" ht="15" x14ac:dyDescent="0.3">
      <c r="A534" s="148"/>
      <c r="B534" s="149"/>
      <c r="C534" s="236" t="str">
        <f t="shared" si="8"/>
        <v/>
      </c>
      <c r="D534" s="178" t="str">
        <f>IF('DATA - Follow-Up'!D534="","",'DATA - Follow-Up'!D534)</f>
        <v/>
      </c>
      <c r="E534" s="178" t="str">
        <f>IF('DATA - Follow-Up'!E534="","",'DATA - Follow-Up'!E534)</f>
        <v/>
      </c>
      <c r="F534" s="178" t="str">
        <f>IF('DATA - Follow-Up'!F534="","",'DATA - Follow-Up'!F534)</f>
        <v/>
      </c>
      <c r="G534" s="178" t="str">
        <f>IF('DATA - Follow-Up'!G534="Yes",1,IF('DATA - Follow-Up'!G534="No",2,IF('DATA - Follow-Up'!G534="Not Sure",3, "")))</f>
        <v/>
      </c>
      <c r="H534" s="178" t="str">
        <f>IF('DATA - Follow-Up'!H534="","",INDEX(Codes,MATCH('DATA - Follow-Up'!H534,Modes,0)))</f>
        <v/>
      </c>
      <c r="I534" s="275"/>
      <c r="J534" s="178" t="str">
        <f>IF('DATA - Follow-Up'!J534="","",INDEX(Codes,MATCH('DATA - Follow-Up'!J534,Modes,0)))</f>
        <v/>
      </c>
      <c r="K534" s="178"/>
      <c r="L534" s="178" t="str">
        <f>IF('DATA - Follow-Up'!L534=0,"",IF('DATA - Follow-Up'!L534="","",'DATA - Follow-Up'!L534))</f>
        <v/>
      </c>
      <c r="M534" s="178" t="str">
        <f>IF('DATA - Follow-Up'!M534="Yes",1,IF('DATA - Follow-Up'!M534="No",2, ""))</f>
        <v/>
      </c>
      <c r="N534" s="178" t="str">
        <f>IF('DATA - Follow-Up'!N534="Yes",1,IF('DATA - Follow-Up'!N534="No",2,""))</f>
        <v/>
      </c>
      <c r="O534" s="178" t="str">
        <f>IF('DATA - Follow-Up'!O534="Relaxed",1,IF('DATA - Follow-Up'!O534="Rushed",2,IF('DATA - Follow-Up'!O534="Happy",3,IF('DATA - Follow-Up'!O534="Frustrated",4,IF('DATA - Follow-Up'!O534="Other (please specify)",5,IF('DATA - Follow-Up'!O534="Other",5,""))))))</f>
        <v/>
      </c>
      <c r="P534" s="178"/>
      <c r="Q534" s="178" t="str">
        <f>IF('DATA - Follow-Up'!Q534="","",'DATA - Follow-Up'!Q534)</f>
        <v/>
      </c>
      <c r="R534" s="178" t="str">
        <f>IF('DATA - Follow-Up'!R534="Boy",1,IF('DATA - Follow-Up'!R534="Girl",2, ""))</f>
        <v/>
      </c>
      <c r="S534" s="178" t="str">
        <f>IF('DATA - Follow-Up'!Q534="","", 'DATA - Follow-Up'!S534)</f>
        <v/>
      </c>
      <c r="T534" s="178" t="str">
        <f>IF('DATA - Follow-Up'!T534="Less than 0.5km",1,IF('DATA - Follow-Up'!T534="0.51 to 1.59km",2,IF('DATA - Follow-Up'!T534="1.6 to 3km",3,IF('DATA - Follow-Up'!T534="Over 3km",4,""))))</f>
        <v/>
      </c>
      <c r="U534" s="178" t="str">
        <f>IF('DATA - Follow-Up'!U534="STRONGLY AGREE",1,IF('DATA - Follow-Up'!U534="AGREE",2,IF('DATA - Follow-Up'!U534="DISAGREE",3,IF('DATA - Follow-Up'!U534="STRONGLY DISAGREE",4,""))))</f>
        <v/>
      </c>
      <c r="V534" s="178" t="str">
        <f>IF('DATA - Follow-Up'!V534="Yes",1,IF('DATA - Follow-Up'!V534="No",2,""))</f>
        <v/>
      </c>
      <c r="W534" s="178"/>
      <c r="X534" s="178"/>
      <c r="Y534" s="178"/>
      <c r="Z534" s="178"/>
      <c r="AA534" s="178"/>
      <c r="AB534" s="178"/>
      <c r="AC534" s="178"/>
      <c r="AD534" s="178"/>
      <c r="AE534" s="178"/>
      <c r="AF534" s="178"/>
      <c r="AG534" s="178"/>
      <c r="AH534" s="178"/>
      <c r="AI534" s="178"/>
      <c r="AJ534" s="178"/>
      <c r="AK534" s="178"/>
      <c r="AL534" s="178"/>
      <c r="AM534" s="178"/>
      <c r="AN534" s="178"/>
      <c r="AO534" s="178"/>
      <c r="AP534" s="178"/>
      <c r="AQ534" s="178"/>
      <c r="AR534" s="178" t="str">
        <f>IF('DATA - Follow-Up'!AR534="Relaxed",1,IF('DATA - Follow-Up'!AR534="Rushed",2,IF('DATA - Follow-Up'!AR534="Happy",3,IF('DATA - Follow-Up'!AR534="Tired",4,""))))</f>
        <v/>
      </c>
      <c r="AS534" s="178" t="str">
        <f>IF('DATA - Follow-Up'!AS534="Relaxed",1,IF('DATA - Follow-Up'!AS534="Rushed",2,IF('DATA - Follow-Up'!AS534="Happy",3,IF('DATA - Follow-Up'!AS534="Tired",4,""))))</f>
        <v/>
      </c>
      <c r="AT534" s="178" t="str">
        <f>IF('DATA - Follow-Up'!AT534="less driving",1,IF('DATA - Follow-Up'!AT534="less driving (e.g. more carpooling, walking, cycling, taking public transit, etc.)",1,IF('DATA - Follow-Up'!AT534="not changed",2,IF('DATA - Follow-Up'!AT534="no changed",2,IF('DATA - Follow-Up'!AT534="more driving",3, "")))))</f>
        <v/>
      </c>
      <c r="AU534" s="275"/>
      <c r="AV534" s="275"/>
      <c r="AW534" s="275"/>
      <c r="AX534" s="275"/>
      <c r="AY534" s="275"/>
      <c r="AZ534" s="178" t="str">
        <f>IF('DATA - Follow-Up'!AZ534="less driving",1,IF('DATA - Follow-Up'!AZ534="less driving (e.g. more carpooling, walking, cycling, taking public transit, etc.)",1,IF('DATA - Follow-Up'!AZ534="not changed",2,IF('DATA - Follow-Up'!AZ534="more driving",3,""))))</f>
        <v/>
      </c>
      <c r="BA534" s="178"/>
      <c r="BB534" s="178"/>
      <c r="BC534" s="178"/>
      <c r="BD534" s="178"/>
      <c r="BE534" s="178"/>
      <c r="BF534" s="178" t="str">
        <f>IF('DATA - Follow-Up'!BF534="decreased",1,IF('DATA - Follow-Up'!BF534="not changed",2,IF('DATA - Follow-Up'!BF534="increased",3, "")))</f>
        <v/>
      </c>
      <c r="BG534" s="178"/>
      <c r="BH534" s="178"/>
      <c r="BI534" s="178"/>
      <c r="BJ534" s="178"/>
      <c r="BK534" s="178"/>
      <c r="BL534" s="178"/>
      <c r="BM534" s="178"/>
      <c r="BN534" s="178"/>
      <c r="BO534" s="178"/>
      <c r="BP534" s="178"/>
      <c r="BQ534" s="312" t="str">
        <f>IF('DATA - Follow-Up'!BQ534="Yes",1,IF('DATA - Follow-Up'!BQ534="No",2, ""))</f>
        <v/>
      </c>
      <c r="BR534" s="273"/>
      <c r="BS534" s="180"/>
      <c r="BT534" s="180"/>
    </row>
    <row r="535" spans="1:72" s="132" customFormat="1" ht="15" x14ac:dyDescent="0.3">
      <c r="A535" s="148"/>
      <c r="B535" s="149"/>
      <c r="C535" s="236" t="str">
        <f t="shared" si="8"/>
        <v/>
      </c>
      <c r="D535" s="178" t="str">
        <f>IF('DATA - Follow-Up'!D535="","",'DATA - Follow-Up'!D535)</f>
        <v/>
      </c>
      <c r="E535" s="178" t="str">
        <f>IF('DATA - Follow-Up'!E535="","",'DATA - Follow-Up'!E535)</f>
        <v/>
      </c>
      <c r="F535" s="178" t="str">
        <f>IF('DATA - Follow-Up'!F535="","",'DATA - Follow-Up'!F535)</f>
        <v/>
      </c>
      <c r="G535" s="178" t="str">
        <f>IF('DATA - Follow-Up'!G535="Yes",1,IF('DATA - Follow-Up'!G535="No",2,IF('DATA - Follow-Up'!G535="Not Sure",3, "")))</f>
        <v/>
      </c>
      <c r="H535" s="178" t="str">
        <f>IF('DATA - Follow-Up'!H535="","",INDEX(Codes,MATCH('DATA - Follow-Up'!H535,Modes,0)))</f>
        <v/>
      </c>
      <c r="I535" s="275"/>
      <c r="J535" s="178" t="str">
        <f>IF('DATA - Follow-Up'!J535="","",INDEX(Codes,MATCH('DATA - Follow-Up'!J535,Modes,0)))</f>
        <v/>
      </c>
      <c r="K535" s="178"/>
      <c r="L535" s="178" t="str">
        <f>IF('DATA - Follow-Up'!L535=0,"",IF('DATA - Follow-Up'!L535="","",'DATA - Follow-Up'!L535))</f>
        <v/>
      </c>
      <c r="M535" s="178" t="str">
        <f>IF('DATA - Follow-Up'!M535="Yes",1,IF('DATA - Follow-Up'!M535="No",2, ""))</f>
        <v/>
      </c>
      <c r="N535" s="178" t="str">
        <f>IF('DATA - Follow-Up'!N535="Yes",1,IF('DATA - Follow-Up'!N535="No",2,""))</f>
        <v/>
      </c>
      <c r="O535" s="178" t="str">
        <f>IF('DATA - Follow-Up'!O535="Relaxed",1,IF('DATA - Follow-Up'!O535="Rushed",2,IF('DATA - Follow-Up'!O535="Happy",3,IF('DATA - Follow-Up'!O535="Frustrated",4,IF('DATA - Follow-Up'!O535="Other (please specify)",5,IF('DATA - Follow-Up'!O535="Other",5,""))))))</f>
        <v/>
      </c>
      <c r="P535" s="178"/>
      <c r="Q535" s="178" t="str">
        <f>IF('DATA - Follow-Up'!Q535="","",'DATA - Follow-Up'!Q535)</f>
        <v/>
      </c>
      <c r="R535" s="178" t="str">
        <f>IF('DATA - Follow-Up'!R535="Boy",1,IF('DATA - Follow-Up'!R535="Girl",2, ""))</f>
        <v/>
      </c>
      <c r="S535" s="178" t="str">
        <f>IF('DATA - Follow-Up'!Q535="","", 'DATA - Follow-Up'!S535)</f>
        <v/>
      </c>
      <c r="T535" s="178" t="str">
        <f>IF('DATA - Follow-Up'!T535="Less than 0.5km",1,IF('DATA - Follow-Up'!T535="0.51 to 1.59km",2,IF('DATA - Follow-Up'!T535="1.6 to 3km",3,IF('DATA - Follow-Up'!T535="Over 3km",4,""))))</f>
        <v/>
      </c>
      <c r="U535" s="178" t="str">
        <f>IF('DATA - Follow-Up'!U535="STRONGLY AGREE",1,IF('DATA - Follow-Up'!U535="AGREE",2,IF('DATA - Follow-Up'!U535="DISAGREE",3,IF('DATA - Follow-Up'!U535="STRONGLY DISAGREE",4,""))))</f>
        <v/>
      </c>
      <c r="V535" s="178" t="str">
        <f>IF('DATA - Follow-Up'!V535="Yes",1,IF('DATA - Follow-Up'!V535="No",2,""))</f>
        <v/>
      </c>
      <c r="W535" s="178"/>
      <c r="X535" s="178"/>
      <c r="Y535" s="178"/>
      <c r="Z535" s="178"/>
      <c r="AA535" s="178"/>
      <c r="AB535" s="178"/>
      <c r="AC535" s="178"/>
      <c r="AD535" s="178"/>
      <c r="AE535" s="178"/>
      <c r="AF535" s="178"/>
      <c r="AG535" s="178"/>
      <c r="AH535" s="178"/>
      <c r="AI535" s="178"/>
      <c r="AJ535" s="178"/>
      <c r="AK535" s="178"/>
      <c r="AL535" s="178"/>
      <c r="AM535" s="178"/>
      <c r="AN535" s="178"/>
      <c r="AO535" s="178"/>
      <c r="AP535" s="178"/>
      <c r="AQ535" s="178"/>
      <c r="AR535" s="178" t="str">
        <f>IF('DATA - Follow-Up'!AR535="Relaxed",1,IF('DATA - Follow-Up'!AR535="Rushed",2,IF('DATA - Follow-Up'!AR535="Happy",3,IF('DATA - Follow-Up'!AR535="Tired",4,""))))</f>
        <v/>
      </c>
      <c r="AS535" s="178" t="str">
        <f>IF('DATA - Follow-Up'!AS535="Relaxed",1,IF('DATA - Follow-Up'!AS535="Rushed",2,IF('DATA - Follow-Up'!AS535="Happy",3,IF('DATA - Follow-Up'!AS535="Tired",4,""))))</f>
        <v/>
      </c>
      <c r="AT535" s="178" t="str">
        <f>IF('DATA - Follow-Up'!AT535="less driving",1,IF('DATA - Follow-Up'!AT535="less driving (e.g. more carpooling, walking, cycling, taking public transit, etc.)",1,IF('DATA - Follow-Up'!AT535="not changed",2,IF('DATA - Follow-Up'!AT535="no changed",2,IF('DATA - Follow-Up'!AT535="more driving",3, "")))))</f>
        <v/>
      </c>
      <c r="AU535" s="275"/>
      <c r="AV535" s="275"/>
      <c r="AW535" s="275"/>
      <c r="AX535" s="275"/>
      <c r="AY535" s="275"/>
      <c r="AZ535" s="178" t="str">
        <f>IF('DATA - Follow-Up'!AZ535="less driving",1,IF('DATA - Follow-Up'!AZ535="less driving (e.g. more carpooling, walking, cycling, taking public transit, etc.)",1,IF('DATA - Follow-Up'!AZ535="not changed",2,IF('DATA - Follow-Up'!AZ535="more driving",3,""))))</f>
        <v/>
      </c>
      <c r="BA535" s="178"/>
      <c r="BB535" s="178"/>
      <c r="BC535" s="178"/>
      <c r="BD535" s="178"/>
      <c r="BE535" s="178"/>
      <c r="BF535" s="178" t="str">
        <f>IF('DATA - Follow-Up'!BF535="decreased",1,IF('DATA - Follow-Up'!BF535="not changed",2,IF('DATA - Follow-Up'!BF535="increased",3, "")))</f>
        <v/>
      </c>
      <c r="BG535" s="178"/>
      <c r="BH535" s="178"/>
      <c r="BI535" s="178"/>
      <c r="BJ535" s="178"/>
      <c r="BK535" s="178"/>
      <c r="BL535" s="178"/>
      <c r="BM535" s="178"/>
      <c r="BN535" s="178"/>
      <c r="BO535" s="178"/>
      <c r="BP535" s="178"/>
      <c r="BQ535" s="312" t="str">
        <f>IF('DATA - Follow-Up'!BQ535="Yes",1,IF('DATA - Follow-Up'!BQ535="No",2, ""))</f>
        <v/>
      </c>
      <c r="BR535" s="273"/>
      <c r="BS535" s="180"/>
      <c r="BT535" s="180"/>
    </row>
    <row r="536" spans="1:72" s="132" customFormat="1" ht="15" x14ac:dyDescent="0.3">
      <c r="A536" s="148"/>
      <c r="B536" s="149"/>
      <c r="C536" s="236" t="str">
        <f t="shared" si="8"/>
        <v/>
      </c>
      <c r="D536" s="178" t="str">
        <f>IF('DATA - Follow-Up'!D536="","",'DATA - Follow-Up'!D536)</f>
        <v/>
      </c>
      <c r="E536" s="178" t="str">
        <f>IF('DATA - Follow-Up'!E536="","",'DATA - Follow-Up'!E536)</f>
        <v/>
      </c>
      <c r="F536" s="178" t="str">
        <f>IF('DATA - Follow-Up'!F536="","",'DATA - Follow-Up'!F536)</f>
        <v/>
      </c>
      <c r="G536" s="178" t="str">
        <f>IF('DATA - Follow-Up'!G536="Yes",1,IF('DATA - Follow-Up'!G536="No",2,IF('DATA - Follow-Up'!G536="Not Sure",3, "")))</f>
        <v/>
      </c>
      <c r="H536" s="178" t="str">
        <f>IF('DATA - Follow-Up'!H536="","",INDEX(Codes,MATCH('DATA - Follow-Up'!H536,Modes,0)))</f>
        <v/>
      </c>
      <c r="I536" s="275"/>
      <c r="J536" s="178" t="str">
        <f>IF('DATA - Follow-Up'!J536="","",INDEX(Codes,MATCH('DATA - Follow-Up'!J536,Modes,0)))</f>
        <v/>
      </c>
      <c r="K536" s="178"/>
      <c r="L536" s="178" t="str">
        <f>IF('DATA - Follow-Up'!L536=0,"",IF('DATA - Follow-Up'!L536="","",'DATA - Follow-Up'!L536))</f>
        <v/>
      </c>
      <c r="M536" s="178" t="str">
        <f>IF('DATA - Follow-Up'!M536="Yes",1,IF('DATA - Follow-Up'!M536="No",2, ""))</f>
        <v/>
      </c>
      <c r="N536" s="178" t="str">
        <f>IF('DATA - Follow-Up'!N536="Yes",1,IF('DATA - Follow-Up'!N536="No",2,""))</f>
        <v/>
      </c>
      <c r="O536" s="178" t="str">
        <f>IF('DATA - Follow-Up'!O536="Relaxed",1,IF('DATA - Follow-Up'!O536="Rushed",2,IF('DATA - Follow-Up'!O536="Happy",3,IF('DATA - Follow-Up'!O536="Frustrated",4,IF('DATA - Follow-Up'!O536="Other (please specify)",5,IF('DATA - Follow-Up'!O536="Other",5,""))))))</f>
        <v/>
      </c>
      <c r="P536" s="178"/>
      <c r="Q536" s="178" t="str">
        <f>IF('DATA - Follow-Up'!Q536="","",'DATA - Follow-Up'!Q536)</f>
        <v/>
      </c>
      <c r="R536" s="178" t="str">
        <f>IF('DATA - Follow-Up'!R536="Boy",1,IF('DATA - Follow-Up'!R536="Girl",2, ""))</f>
        <v/>
      </c>
      <c r="S536" s="178" t="str">
        <f>IF('DATA - Follow-Up'!Q536="","", 'DATA - Follow-Up'!S536)</f>
        <v/>
      </c>
      <c r="T536" s="178" t="str">
        <f>IF('DATA - Follow-Up'!T536="Less than 0.5km",1,IF('DATA - Follow-Up'!T536="0.51 to 1.59km",2,IF('DATA - Follow-Up'!T536="1.6 to 3km",3,IF('DATA - Follow-Up'!T536="Over 3km",4,""))))</f>
        <v/>
      </c>
      <c r="U536" s="178" t="str">
        <f>IF('DATA - Follow-Up'!U536="STRONGLY AGREE",1,IF('DATA - Follow-Up'!U536="AGREE",2,IF('DATA - Follow-Up'!U536="DISAGREE",3,IF('DATA - Follow-Up'!U536="STRONGLY DISAGREE",4,""))))</f>
        <v/>
      </c>
      <c r="V536" s="178" t="str">
        <f>IF('DATA - Follow-Up'!V536="Yes",1,IF('DATA - Follow-Up'!V536="No",2,""))</f>
        <v/>
      </c>
      <c r="W536" s="178"/>
      <c r="X536" s="178"/>
      <c r="Y536" s="178"/>
      <c r="Z536" s="178"/>
      <c r="AA536" s="178"/>
      <c r="AB536" s="178"/>
      <c r="AC536" s="178"/>
      <c r="AD536" s="178"/>
      <c r="AE536" s="178"/>
      <c r="AF536" s="178"/>
      <c r="AG536" s="178"/>
      <c r="AH536" s="178"/>
      <c r="AI536" s="178"/>
      <c r="AJ536" s="178"/>
      <c r="AK536" s="178"/>
      <c r="AL536" s="178"/>
      <c r="AM536" s="178"/>
      <c r="AN536" s="178"/>
      <c r="AO536" s="178"/>
      <c r="AP536" s="178"/>
      <c r="AQ536" s="178"/>
      <c r="AR536" s="178" t="str">
        <f>IF('DATA - Follow-Up'!AR536="Relaxed",1,IF('DATA - Follow-Up'!AR536="Rushed",2,IF('DATA - Follow-Up'!AR536="Happy",3,IF('DATA - Follow-Up'!AR536="Tired",4,""))))</f>
        <v/>
      </c>
      <c r="AS536" s="178" t="str">
        <f>IF('DATA - Follow-Up'!AS536="Relaxed",1,IF('DATA - Follow-Up'!AS536="Rushed",2,IF('DATA - Follow-Up'!AS536="Happy",3,IF('DATA - Follow-Up'!AS536="Tired",4,""))))</f>
        <v/>
      </c>
      <c r="AT536" s="178" t="str">
        <f>IF('DATA - Follow-Up'!AT536="less driving",1,IF('DATA - Follow-Up'!AT536="less driving (e.g. more carpooling, walking, cycling, taking public transit, etc.)",1,IF('DATA - Follow-Up'!AT536="not changed",2,IF('DATA - Follow-Up'!AT536="no changed",2,IF('DATA - Follow-Up'!AT536="more driving",3, "")))))</f>
        <v/>
      </c>
      <c r="AU536" s="275"/>
      <c r="AV536" s="275"/>
      <c r="AW536" s="275"/>
      <c r="AX536" s="275"/>
      <c r="AY536" s="275"/>
      <c r="AZ536" s="178" t="str">
        <f>IF('DATA - Follow-Up'!AZ536="less driving",1,IF('DATA - Follow-Up'!AZ536="less driving (e.g. more carpooling, walking, cycling, taking public transit, etc.)",1,IF('DATA - Follow-Up'!AZ536="not changed",2,IF('DATA - Follow-Up'!AZ536="more driving",3,""))))</f>
        <v/>
      </c>
      <c r="BA536" s="178"/>
      <c r="BB536" s="178"/>
      <c r="BC536" s="178"/>
      <c r="BD536" s="178"/>
      <c r="BE536" s="178"/>
      <c r="BF536" s="178" t="str">
        <f>IF('DATA - Follow-Up'!BF536="decreased",1,IF('DATA - Follow-Up'!BF536="not changed",2,IF('DATA - Follow-Up'!BF536="increased",3, "")))</f>
        <v/>
      </c>
      <c r="BG536" s="178"/>
      <c r="BH536" s="178"/>
      <c r="BI536" s="178"/>
      <c r="BJ536" s="178"/>
      <c r="BK536" s="178"/>
      <c r="BL536" s="178"/>
      <c r="BM536" s="178"/>
      <c r="BN536" s="178"/>
      <c r="BO536" s="178"/>
      <c r="BP536" s="178"/>
      <c r="BQ536" s="312" t="str">
        <f>IF('DATA - Follow-Up'!BQ536="Yes",1,IF('DATA - Follow-Up'!BQ536="No",2, ""))</f>
        <v/>
      </c>
      <c r="BR536" s="273"/>
      <c r="BS536" s="180"/>
      <c r="BT536" s="180"/>
    </row>
    <row r="537" spans="1:72" s="132" customFormat="1" ht="15" x14ac:dyDescent="0.3">
      <c r="A537" s="148"/>
      <c r="B537" s="149"/>
      <c r="C537" s="236" t="str">
        <f t="shared" si="8"/>
        <v/>
      </c>
      <c r="D537" s="178" t="str">
        <f>IF('DATA - Follow-Up'!D537="","",'DATA - Follow-Up'!D537)</f>
        <v/>
      </c>
      <c r="E537" s="178" t="str">
        <f>IF('DATA - Follow-Up'!E537="","",'DATA - Follow-Up'!E537)</f>
        <v/>
      </c>
      <c r="F537" s="178" t="str">
        <f>IF('DATA - Follow-Up'!F537="","",'DATA - Follow-Up'!F537)</f>
        <v/>
      </c>
      <c r="G537" s="178" t="str">
        <f>IF('DATA - Follow-Up'!G537="Yes",1,IF('DATA - Follow-Up'!G537="No",2,IF('DATA - Follow-Up'!G537="Not Sure",3, "")))</f>
        <v/>
      </c>
      <c r="H537" s="178" t="str">
        <f>IF('DATA - Follow-Up'!H537="","",INDEX(Codes,MATCH('DATA - Follow-Up'!H537,Modes,0)))</f>
        <v/>
      </c>
      <c r="I537" s="275"/>
      <c r="J537" s="178" t="str">
        <f>IF('DATA - Follow-Up'!J537="","",INDEX(Codes,MATCH('DATA - Follow-Up'!J537,Modes,0)))</f>
        <v/>
      </c>
      <c r="K537" s="178"/>
      <c r="L537" s="178" t="str">
        <f>IF('DATA - Follow-Up'!L537=0,"",IF('DATA - Follow-Up'!L537="","",'DATA - Follow-Up'!L537))</f>
        <v/>
      </c>
      <c r="M537" s="178" t="str">
        <f>IF('DATA - Follow-Up'!M537="Yes",1,IF('DATA - Follow-Up'!M537="No",2, ""))</f>
        <v/>
      </c>
      <c r="N537" s="178" t="str">
        <f>IF('DATA - Follow-Up'!N537="Yes",1,IF('DATA - Follow-Up'!N537="No",2,""))</f>
        <v/>
      </c>
      <c r="O537" s="178" t="str">
        <f>IF('DATA - Follow-Up'!O537="Relaxed",1,IF('DATA - Follow-Up'!O537="Rushed",2,IF('DATA - Follow-Up'!O537="Happy",3,IF('DATA - Follow-Up'!O537="Frustrated",4,IF('DATA - Follow-Up'!O537="Other (please specify)",5,IF('DATA - Follow-Up'!O537="Other",5,""))))))</f>
        <v/>
      </c>
      <c r="P537" s="178"/>
      <c r="Q537" s="178" t="str">
        <f>IF('DATA - Follow-Up'!Q537="","",'DATA - Follow-Up'!Q537)</f>
        <v/>
      </c>
      <c r="R537" s="178" t="str">
        <f>IF('DATA - Follow-Up'!R537="Boy",1,IF('DATA - Follow-Up'!R537="Girl",2, ""))</f>
        <v/>
      </c>
      <c r="S537" s="178" t="str">
        <f>IF('DATA - Follow-Up'!Q537="","", 'DATA - Follow-Up'!S537)</f>
        <v/>
      </c>
      <c r="T537" s="178" t="str">
        <f>IF('DATA - Follow-Up'!T537="Less than 0.5km",1,IF('DATA - Follow-Up'!T537="0.51 to 1.59km",2,IF('DATA - Follow-Up'!T537="1.6 to 3km",3,IF('DATA - Follow-Up'!T537="Over 3km",4,""))))</f>
        <v/>
      </c>
      <c r="U537" s="178" t="str">
        <f>IF('DATA - Follow-Up'!U537="STRONGLY AGREE",1,IF('DATA - Follow-Up'!U537="AGREE",2,IF('DATA - Follow-Up'!U537="DISAGREE",3,IF('DATA - Follow-Up'!U537="STRONGLY DISAGREE",4,""))))</f>
        <v/>
      </c>
      <c r="V537" s="178" t="str">
        <f>IF('DATA - Follow-Up'!V537="Yes",1,IF('DATA - Follow-Up'!V537="No",2,""))</f>
        <v/>
      </c>
      <c r="W537" s="178"/>
      <c r="X537" s="178"/>
      <c r="Y537" s="178"/>
      <c r="Z537" s="178"/>
      <c r="AA537" s="178"/>
      <c r="AB537" s="178"/>
      <c r="AC537" s="178"/>
      <c r="AD537" s="178"/>
      <c r="AE537" s="178"/>
      <c r="AF537" s="178"/>
      <c r="AG537" s="178"/>
      <c r="AH537" s="178"/>
      <c r="AI537" s="178"/>
      <c r="AJ537" s="178"/>
      <c r="AK537" s="178"/>
      <c r="AL537" s="178"/>
      <c r="AM537" s="178"/>
      <c r="AN537" s="178"/>
      <c r="AO537" s="178"/>
      <c r="AP537" s="178"/>
      <c r="AQ537" s="178"/>
      <c r="AR537" s="178" t="str">
        <f>IF('DATA - Follow-Up'!AR537="Relaxed",1,IF('DATA - Follow-Up'!AR537="Rushed",2,IF('DATA - Follow-Up'!AR537="Happy",3,IF('DATA - Follow-Up'!AR537="Tired",4,""))))</f>
        <v/>
      </c>
      <c r="AS537" s="178" t="str">
        <f>IF('DATA - Follow-Up'!AS537="Relaxed",1,IF('DATA - Follow-Up'!AS537="Rushed",2,IF('DATA - Follow-Up'!AS537="Happy",3,IF('DATA - Follow-Up'!AS537="Tired",4,""))))</f>
        <v/>
      </c>
      <c r="AT537" s="178" t="str">
        <f>IF('DATA - Follow-Up'!AT537="less driving",1,IF('DATA - Follow-Up'!AT537="less driving (e.g. more carpooling, walking, cycling, taking public transit, etc.)",1,IF('DATA - Follow-Up'!AT537="not changed",2,IF('DATA - Follow-Up'!AT537="no changed",2,IF('DATA - Follow-Up'!AT537="more driving",3, "")))))</f>
        <v/>
      </c>
      <c r="AU537" s="275"/>
      <c r="AV537" s="275"/>
      <c r="AW537" s="275"/>
      <c r="AX537" s="275"/>
      <c r="AY537" s="275"/>
      <c r="AZ537" s="178" t="str">
        <f>IF('DATA - Follow-Up'!AZ537="less driving",1,IF('DATA - Follow-Up'!AZ537="less driving (e.g. more carpooling, walking, cycling, taking public transit, etc.)",1,IF('DATA - Follow-Up'!AZ537="not changed",2,IF('DATA - Follow-Up'!AZ537="more driving",3,""))))</f>
        <v/>
      </c>
      <c r="BA537" s="178"/>
      <c r="BB537" s="178"/>
      <c r="BC537" s="178"/>
      <c r="BD537" s="178"/>
      <c r="BE537" s="178"/>
      <c r="BF537" s="178" t="str">
        <f>IF('DATA - Follow-Up'!BF537="decreased",1,IF('DATA - Follow-Up'!BF537="not changed",2,IF('DATA - Follow-Up'!BF537="increased",3, "")))</f>
        <v/>
      </c>
      <c r="BG537" s="178"/>
      <c r="BH537" s="178"/>
      <c r="BI537" s="178"/>
      <c r="BJ537" s="178"/>
      <c r="BK537" s="178"/>
      <c r="BL537" s="178"/>
      <c r="BM537" s="178"/>
      <c r="BN537" s="178"/>
      <c r="BO537" s="178"/>
      <c r="BP537" s="178"/>
      <c r="BQ537" s="312" t="str">
        <f>IF('DATA - Follow-Up'!BQ537="Yes",1,IF('DATA - Follow-Up'!BQ537="No",2, ""))</f>
        <v/>
      </c>
      <c r="BR537" s="273"/>
      <c r="BS537" s="180"/>
      <c r="BT537" s="180"/>
    </row>
    <row r="538" spans="1:72" s="132" customFormat="1" ht="15" x14ac:dyDescent="0.3">
      <c r="A538" s="148"/>
      <c r="B538" s="149"/>
      <c r="C538" s="236" t="str">
        <f t="shared" si="8"/>
        <v/>
      </c>
      <c r="D538" s="178" t="str">
        <f>IF('DATA - Follow-Up'!D538="","",'DATA - Follow-Up'!D538)</f>
        <v/>
      </c>
      <c r="E538" s="178" t="str">
        <f>IF('DATA - Follow-Up'!E538="","",'DATA - Follow-Up'!E538)</f>
        <v/>
      </c>
      <c r="F538" s="178" t="str">
        <f>IF('DATA - Follow-Up'!F538="","",'DATA - Follow-Up'!F538)</f>
        <v/>
      </c>
      <c r="G538" s="178" t="str">
        <f>IF('DATA - Follow-Up'!G538="Yes",1,IF('DATA - Follow-Up'!G538="No",2,IF('DATA - Follow-Up'!G538="Not Sure",3, "")))</f>
        <v/>
      </c>
      <c r="H538" s="178" t="str">
        <f>IF('DATA - Follow-Up'!H538="","",INDEX(Codes,MATCH('DATA - Follow-Up'!H538,Modes,0)))</f>
        <v/>
      </c>
      <c r="I538" s="275"/>
      <c r="J538" s="178" t="str">
        <f>IF('DATA - Follow-Up'!J538="","",INDEX(Codes,MATCH('DATA - Follow-Up'!J538,Modes,0)))</f>
        <v/>
      </c>
      <c r="K538" s="178"/>
      <c r="L538" s="178" t="str">
        <f>IF('DATA - Follow-Up'!L538=0,"",IF('DATA - Follow-Up'!L538="","",'DATA - Follow-Up'!L538))</f>
        <v/>
      </c>
      <c r="M538" s="178" t="str">
        <f>IF('DATA - Follow-Up'!M538="Yes",1,IF('DATA - Follow-Up'!M538="No",2, ""))</f>
        <v/>
      </c>
      <c r="N538" s="178" t="str">
        <f>IF('DATA - Follow-Up'!N538="Yes",1,IF('DATA - Follow-Up'!N538="No",2,""))</f>
        <v/>
      </c>
      <c r="O538" s="178" t="str">
        <f>IF('DATA - Follow-Up'!O538="Relaxed",1,IF('DATA - Follow-Up'!O538="Rushed",2,IF('DATA - Follow-Up'!O538="Happy",3,IF('DATA - Follow-Up'!O538="Frustrated",4,IF('DATA - Follow-Up'!O538="Other (please specify)",5,IF('DATA - Follow-Up'!O538="Other",5,""))))))</f>
        <v/>
      </c>
      <c r="P538" s="178"/>
      <c r="Q538" s="178" t="str">
        <f>IF('DATA - Follow-Up'!Q538="","",'DATA - Follow-Up'!Q538)</f>
        <v/>
      </c>
      <c r="R538" s="178" t="str">
        <f>IF('DATA - Follow-Up'!R538="Boy",1,IF('DATA - Follow-Up'!R538="Girl",2, ""))</f>
        <v/>
      </c>
      <c r="S538" s="178" t="str">
        <f>IF('DATA - Follow-Up'!Q538="","", 'DATA - Follow-Up'!S538)</f>
        <v/>
      </c>
      <c r="T538" s="178" t="str">
        <f>IF('DATA - Follow-Up'!T538="Less than 0.5km",1,IF('DATA - Follow-Up'!T538="0.51 to 1.59km",2,IF('DATA - Follow-Up'!T538="1.6 to 3km",3,IF('DATA - Follow-Up'!T538="Over 3km",4,""))))</f>
        <v/>
      </c>
      <c r="U538" s="178" t="str">
        <f>IF('DATA - Follow-Up'!U538="STRONGLY AGREE",1,IF('DATA - Follow-Up'!U538="AGREE",2,IF('DATA - Follow-Up'!U538="DISAGREE",3,IF('DATA - Follow-Up'!U538="STRONGLY DISAGREE",4,""))))</f>
        <v/>
      </c>
      <c r="V538" s="178" t="str">
        <f>IF('DATA - Follow-Up'!V538="Yes",1,IF('DATA - Follow-Up'!V538="No",2,""))</f>
        <v/>
      </c>
      <c r="W538" s="178"/>
      <c r="X538" s="178"/>
      <c r="Y538" s="178"/>
      <c r="Z538" s="178"/>
      <c r="AA538" s="178"/>
      <c r="AB538" s="178"/>
      <c r="AC538" s="178"/>
      <c r="AD538" s="178"/>
      <c r="AE538" s="178"/>
      <c r="AF538" s="178"/>
      <c r="AG538" s="178"/>
      <c r="AH538" s="178"/>
      <c r="AI538" s="178"/>
      <c r="AJ538" s="178"/>
      <c r="AK538" s="178"/>
      <c r="AL538" s="178"/>
      <c r="AM538" s="178"/>
      <c r="AN538" s="178"/>
      <c r="AO538" s="178"/>
      <c r="AP538" s="178"/>
      <c r="AQ538" s="178"/>
      <c r="AR538" s="178" t="str">
        <f>IF('DATA - Follow-Up'!AR538="Relaxed",1,IF('DATA - Follow-Up'!AR538="Rushed",2,IF('DATA - Follow-Up'!AR538="Happy",3,IF('DATA - Follow-Up'!AR538="Tired",4,""))))</f>
        <v/>
      </c>
      <c r="AS538" s="178" t="str">
        <f>IF('DATA - Follow-Up'!AS538="Relaxed",1,IF('DATA - Follow-Up'!AS538="Rushed",2,IF('DATA - Follow-Up'!AS538="Happy",3,IF('DATA - Follow-Up'!AS538="Tired",4,""))))</f>
        <v/>
      </c>
      <c r="AT538" s="178" t="str">
        <f>IF('DATA - Follow-Up'!AT538="less driving",1,IF('DATA - Follow-Up'!AT538="less driving (e.g. more carpooling, walking, cycling, taking public transit, etc.)",1,IF('DATA - Follow-Up'!AT538="not changed",2,IF('DATA - Follow-Up'!AT538="no changed",2,IF('DATA - Follow-Up'!AT538="more driving",3, "")))))</f>
        <v/>
      </c>
      <c r="AU538" s="275"/>
      <c r="AV538" s="275"/>
      <c r="AW538" s="275"/>
      <c r="AX538" s="275"/>
      <c r="AY538" s="275"/>
      <c r="AZ538" s="178" t="str">
        <f>IF('DATA - Follow-Up'!AZ538="less driving",1,IF('DATA - Follow-Up'!AZ538="less driving (e.g. more carpooling, walking, cycling, taking public transit, etc.)",1,IF('DATA - Follow-Up'!AZ538="not changed",2,IF('DATA - Follow-Up'!AZ538="more driving",3,""))))</f>
        <v/>
      </c>
      <c r="BA538" s="178"/>
      <c r="BB538" s="178"/>
      <c r="BC538" s="178"/>
      <c r="BD538" s="178"/>
      <c r="BE538" s="178"/>
      <c r="BF538" s="178" t="str">
        <f>IF('DATA - Follow-Up'!BF538="decreased",1,IF('DATA - Follow-Up'!BF538="not changed",2,IF('DATA - Follow-Up'!BF538="increased",3, "")))</f>
        <v/>
      </c>
      <c r="BG538" s="178"/>
      <c r="BH538" s="178"/>
      <c r="BI538" s="178"/>
      <c r="BJ538" s="178"/>
      <c r="BK538" s="178"/>
      <c r="BL538" s="178"/>
      <c r="BM538" s="178"/>
      <c r="BN538" s="178"/>
      <c r="BO538" s="178"/>
      <c r="BP538" s="178"/>
      <c r="BQ538" s="312" t="str">
        <f>IF('DATA - Follow-Up'!BQ538="Yes",1,IF('DATA - Follow-Up'!BQ538="No",2, ""))</f>
        <v/>
      </c>
      <c r="BR538" s="273"/>
      <c r="BS538" s="180"/>
      <c r="BT538" s="180"/>
    </row>
    <row r="539" spans="1:72" s="132" customFormat="1" ht="15" x14ac:dyDescent="0.3">
      <c r="A539" s="148"/>
      <c r="B539" s="149"/>
      <c r="C539" s="236" t="str">
        <f t="shared" si="8"/>
        <v/>
      </c>
      <c r="D539" s="178" t="str">
        <f>IF('DATA - Follow-Up'!D539="","",'DATA - Follow-Up'!D539)</f>
        <v/>
      </c>
      <c r="E539" s="178" t="str">
        <f>IF('DATA - Follow-Up'!E539="","",'DATA - Follow-Up'!E539)</f>
        <v/>
      </c>
      <c r="F539" s="178" t="str">
        <f>IF('DATA - Follow-Up'!F539="","",'DATA - Follow-Up'!F539)</f>
        <v/>
      </c>
      <c r="G539" s="178" t="str">
        <f>IF('DATA - Follow-Up'!G539="Yes",1,IF('DATA - Follow-Up'!G539="No",2,IF('DATA - Follow-Up'!G539="Not Sure",3, "")))</f>
        <v/>
      </c>
      <c r="H539" s="178" t="str">
        <f>IF('DATA - Follow-Up'!H539="","",INDEX(Codes,MATCH('DATA - Follow-Up'!H539,Modes,0)))</f>
        <v/>
      </c>
      <c r="I539" s="275"/>
      <c r="J539" s="178" t="str">
        <f>IF('DATA - Follow-Up'!J539="","",INDEX(Codes,MATCH('DATA - Follow-Up'!J539,Modes,0)))</f>
        <v/>
      </c>
      <c r="K539" s="178"/>
      <c r="L539" s="178" t="str">
        <f>IF('DATA - Follow-Up'!L539=0,"",IF('DATA - Follow-Up'!L539="","",'DATA - Follow-Up'!L539))</f>
        <v/>
      </c>
      <c r="M539" s="178" t="str">
        <f>IF('DATA - Follow-Up'!M539="Yes",1,IF('DATA - Follow-Up'!M539="No",2, ""))</f>
        <v/>
      </c>
      <c r="N539" s="178" t="str">
        <f>IF('DATA - Follow-Up'!N539="Yes",1,IF('DATA - Follow-Up'!N539="No",2,""))</f>
        <v/>
      </c>
      <c r="O539" s="178" t="str">
        <f>IF('DATA - Follow-Up'!O539="Relaxed",1,IF('DATA - Follow-Up'!O539="Rushed",2,IF('DATA - Follow-Up'!O539="Happy",3,IF('DATA - Follow-Up'!O539="Frustrated",4,IF('DATA - Follow-Up'!O539="Other (please specify)",5,IF('DATA - Follow-Up'!O539="Other",5,""))))))</f>
        <v/>
      </c>
      <c r="P539" s="178"/>
      <c r="Q539" s="178" t="str">
        <f>IF('DATA - Follow-Up'!Q539="","",'DATA - Follow-Up'!Q539)</f>
        <v/>
      </c>
      <c r="R539" s="178" t="str">
        <f>IF('DATA - Follow-Up'!R539="Boy",1,IF('DATA - Follow-Up'!R539="Girl",2, ""))</f>
        <v/>
      </c>
      <c r="S539" s="178" t="str">
        <f>IF('DATA - Follow-Up'!Q539="","", 'DATA - Follow-Up'!S539)</f>
        <v/>
      </c>
      <c r="T539" s="178" t="str">
        <f>IF('DATA - Follow-Up'!T539="Less than 0.5km",1,IF('DATA - Follow-Up'!T539="0.51 to 1.59km",2,IF('DATA - Follow-Up'!T539="1.6 to 3km",3,IF('DATA - Follow-Up'!T539="Over 3km",4,""))))</f>
        <v/>
      </c>
      <c r="U539" s="178" t="str">
        <f>IF('DATA - Follow-Up'!U539="STRONGLY AGREE",1,IF('DATA - Follow-Up'!U539="AGREE",2,IF('DATA - Follow-Up'!U539="DISAGREE",3,IF('DATA - Follow-Up'!U539="STRONGLY DISAGREE",4,""))))</f>
        <v/>
      </c>
      <c r="V539" s="178" t="str">
        <f>IF('DATA - Follow-Up'!V539="Yes",1,IF('DATA - Follow-Up'!V539="No",2,""))</f>
        <v/>
      </c>
      <c r="W539" s="178"/>
      <c r="X539" s="178"/>
      <c r="Y539" s="178"/>
      <c r="Z539" s="178"/>
      <c r="AA539" s="178"/>
      <c r="AB539" s="178"/>
      <c r="AC539" s="178"/>
      <c r="AD539" s="178"/>
      <c r="AE539" s="178"/>
      <c r="AF539" s="178"/>
      <c r="AG539" s="178"/>
      <c r="AH539" s="178"/>
      <c r="AI539" s="178"/>
      <c r="AJ539" s="178"/>
      <c r="AK539" s="178"/>
      <c r="AL539" s="178"/>
      <c r="AM539" s="178"/>
      <c r="AN539" s="178"/>
      <c r="AO539" s="178"/>
      <c r="AP539" s="178"/>
      <c r="AQ539" s="178"/>
      <c r="AR539" s="178" t="str">
        <f>IF('DATA - Follow-Up'!AR539="Relaxed",1,IF('DATA - Follow-Up'!AR539="Rushed",2,IF('DATA - Follow-Up'!AR539="Happy",3,IF('DATA - Follow-Up'!AR539="Tired",4,""))))</f>
        <v/>
      </c>
      <c r="AS539" s="178" t="str">
        <f>IF('DATA - Follow-Up'!AS539="Relaxed",1,IF('DATA - Follow-Up'!AS539="Rushed",2,IF('DATA - Follow-Up'!AS539="Happy",3,IF('DATA - Follow-Up'!AS539="Tired",4,""))))</f>
        <v/>
      </c>
      <c r="AT539" s="178" t="str">
        <f>IF('DATA - Follow-Up'!AT539="less driving",1,IF('DATA - Follow-Up'!AT539="less driving (e.g. more carpooling, walking, cycling, taking public transit, etc.)",1,IF('DATA - Follow-Up'!AT539="not changed",2,IF('DATA - Follow-Up'!AT539="no changed",2,IF('DATA - Follow-Up'!AT539="more driving",3, "")))))</f>
        <v/>
      </c>
      <c r="AU539" s="275"/>
      <c r="AV539" s="275"/>
      <c r="AW539" s="275"/>
      <c r="AX539" s="275"/>
      <c r="AY539" s="275"/>
      <c r="AZ539" s="178" t="str">
        <f>IF('DATA - Follow-Up'!AZ539="less driving",1,IF('DATA - Follow-Up'!AZ539="less driving (e.g. more carpooling, walking, cycling, taking public transit, etc.)",1,IF('DATA - Follow-Up'!AZ539="not changed",2,IF('DATA - Follow-Up'!AZ539="more driving",3,""))))</f>
        <v/>
      </c>
      <c r="BA539" s="178"/>
      <c r="BB539" s="178"/>
      <c r="BC539" s="178"/>
      <c r="BD539" s="178"/>
      <c r="BE539" s="178"/>
      <c r="BF539" s="178" t="str">
        <f>IF('DATA - Follow-Up'!BF539="decreased",1,IF('DATA - Follow-Up'!BF539="not changed",2,IF('DATA - Follow-Up'!BF539="increased",3, "")))</f>
        <v/>
      </c>
      <c r="BG539" s="178"/>
      <c r="BH539" s="178"/>
      <c r="BI539" s="178"/>
      <c r="BJ539" s="178"/>
      <c r="BK539" s="178"/>
      <c r="BL539" s="178"/>
      <c r="BM539" s="178"/>
      <c r="BN539" s="178"/>
      <c r="BO539" s="178"/>
      <c r="BP539" s="178"/>
      <c r="BQ539" s="312" t="str">
        <f>IF('DATA - Follow-Up'!BQ539="Yes",1,IF('DATA - Follow-Up'!BQ539="No",2, ""))</f>
        <v/>
      </c>
      <c r="BR539" s="273"/>
      <c r="BS539" s="180"/>
      <c r="BT539" s="180"/>
    </row>
    <row r="540" spans="1:72" s="132" customFormat="1" ht="15" x14ac:dyDescent="0.3">
      <c r="A540" s="148"/>
      <c r="B540" s="149"/>
      <c r="C540" s="236" t="str">
        <f t="shared" si="8"/>
        <v/>
      </c>
      <c r="D540" s="178" t="str">
        <f>IF('DATA - Follow-Up'!D540="","",'DATA - Follow-Up'!D540)</f>
        <v/>
      </c>
      <c r="E540" s="178" t="str">
        <f>IF('DATA - Follow-Up'!E540="","",'DATA - Follow-Up'!E540)</f>
        <v/>
      </c>
      <c r="F540" s="178" t="str">
        <f>IF('DATA - Follow-Up'!F540="","",'DATA - Follow-Up'!F540)</f>
        <v/>
      </c>
      <c r="G540" s="178" t="str">
        <f>IF('DATA - Follow-Up'!G540="Yes",1,IF('DATA - Follow-Up'!G540="No",2,IF('DATA - Follow-Up'!G540="Not Sure",3, "")))</f>
        <v/>
      </c>
      <c r="H540" s="178" t="str">
        <f>IF('DATA - Follow-Up'!H540="","",INDEX(Codes,MATCH('DATA - Follow-Up'!H540,Modes,0)))</f>
        <v/>
      </c>
      <c r="I540" s="275"/>
      <c r="J540" s="178" t="str">
        <f>IF('DATA - Follow-Up'!J540="","",INDEX(Codes,MATCH('DATA - Follow-Up'!J540,Modes,0)))</f>
        <v/>
      </c>
      <c r="K540" s="178"/>
      <c r="L540" s="178" t="str">
        <f>IF('DATA - Follow-Up'!L540=0,"",IF('DATA - Follow-Up'!L540="","",'DATA - Follow-Up'!L540))</f>
        <v/>
      </c>
      <c r="M540" s="178" t="str">
        <f>IF('DATA - Follow-Up'!M540="Yes",1,IF('DATA - Follow-Up'!M540="No",2, ""))</f>
        <v/>
      </c>
      <c r="N540" s="178" t="str">
        <f>IF('DATA - Follow-Up'!N540="Yes",1,IF('DATA - Follow-Up'!N540="No",2,""))</f>
        <v/>
      </c>
      <c r="O540" s="178" t="str">
        <f>IF('DATA - Follow-Up'!O540="Relaxed",1,IF('DATA - Follow-Up'!O540="Rushed",2,IF('DATA - Follow-Up'!O540="Happy",3,IF('DATA - Follow-Up'!O540="Frustrated",4,IF('DATA - Follow-Up'!O540="Other (please specify)",5,IF('DATA - Follow-Up'!O540="Other",5,""))))))</f>
        <v/>
      </c>
      <c r="P540" s="178"/>
      <c r="Q540" s="178" t="str">
        <f>IF('DATA - Follow-Up'!Q540="","",'DATA - Follow-Up'!Q540)</f>
        <v/>
      </c>
      <c r="R540" s="178" t="str">
        <f>IF('DATA - Follow-Up'!R540="Boy",1,IF('DATA - Follow-Up'!R540="Girl",2, ""))</f>
        <v/>
      </c>
      <c r="S540" s="178" t="str">
        <f>IF('DATA - Follow-Up'!Q540="","", 'DATA - Follow-Up'!S540)</f>
        <v/>
      </c>
      <c r="T540" s="178" t="str">
        <f>IF('DATA - Follow-Up'!T540="Less than 0.5km",1,IF('DATA - Follow-Up'!T540="0.51 to 1.59km",2,IF('DATA - Follow-Up'!T540="1.6 to 3km",3,IF('DATA - Follow-Up'!T540="Over 3km",4,""))))</f>
        <v/>
      </c>
      <c r="U540" s="178" t="str">
        <f>IF('DATA - Follow-Up'!U540="STRONGLY AGREE",1,IF('DATA - Follow-Up'!U540="AGREE",2,IF('DATA - Follow-Up'!U540="DISAGREE",3,IF('DATA - Follow-Up'!U540="STRONGLY DISAGREE",4,""))))</f>
        <v/>
      </c>
      <c r="V540" s="178" t="str">
        <f>IF('DATA - Follow-Up'!V540="Yes",1,IF('DATA - Follow-Up'!V540="No",2,""))</f>
        <v/>
      </c>
      <c r="W540" s="178"/>
      <c r="X540" s="178"/>
      <c r="Y540" s="178"/>
      <c r="Z540" s="178"/>
      <c r="AA540" s="178"/>
      <c r="AB540" s="178"/>
      <c r="AC540" s="178"/>
      <c r="AD540" s="178"/>
      <c r="AE540" s="178"/>
      <c r="AF540" s="178"/>
      <c r="AG540" s="178"/>
      <c r="AH540" s="178"/>
      <c r="AI540" s="178"/>
      <c r="AJ540" s="178"/>
      <c r="AK540" s="178"/>
      <c r="AL540" s="178"/>
      <c r="AM540" s="178"/>
      <c r="AN540" s="178"/>
      <c r="AO540" s="178"/>
      <c r="AP540" s="178"/>
      <c r="AQ540" s="178"/>
      <c r="AR540" s="178" t="str">
        <f>IF('DATA - Follow-Up'!AR540="Relaxed",1,IF('DATA - Follow-Up'!AR540="Rushed",2,IF('DATA - Follow-Up'!AR540="Happy",3,IF('DATA - Follow-Up'!AR540="Tired",4,""))))</f>
        <v/>
      </c>
      <c r="AS540" s="178" t="str">
        <f>IF('DATA - Follow-Up'!AS540="Relaxed",1,IF('DATA - Follow-Up'!AS540="Rushed",2,IF('DATA - Follow-Up'!AS540="Happy",3,IF('DATA - Follow-Up'!AS540="Tired",4,""))))</f>
        <v/>
      </c>
      <c r="AT540" s="178" t="str">
        <f>IF('DATA - Follow-Up'!AT540="less driving",1,IF('DATA - Follow-Up'!AT540="less driving (e.g. more carpooling, walking, cycling, taking public transit, etc.)",1,IF('DATA - Follow-Up'!AT540="not changed",2,IF('DATA - Follow-Up'!AT540="no changed",2,IF('DATA - Follow-Up'!AT540="more driving",3, "")))))</f>
        <v/>
      </c>
      <c r="AU540" s="275"/>
      <c r="AV540" s="275"/>
      <c r="AW540" s="275"/>
      <c r="AX540" s="275"/>
      <c r="AY540" s="275"/>
      <c r="AZ540" s="178" t="str">
        <f>IF('DATA - Follow-Up'!AZ540="less driving",1,IF('DATA - Follow-Up'!AZ540="less driving (e.g. more carpooling, walking, cycling, taking public transit, etc.)",1,IF('DATA - Follow-Up'!AZ540="not changed",2,IF('DATA - Follow-Up'!AZ540="more driving",3,""))))</f>
        <v/>
      </c>
      <c r="BA540" s="178"/>
      <c r="BB540" s="178"/>
      <c r="BC540" s="178"/>
      <c r="BD540" s="178"/>
      <c r="BE540" s="178"/>
      <c r="BF540" s="178" t="str">
        <f>IF('DATA - Follow-Up'!BF540="decreased",1,IF('DATA - Follow-Up'!BF540="not changed",2,IF('DATA - Follow-Up'!BF540="increased",3, "")))</f>
        <v/>
      </c>
      <c r="BG540" s="178"/>
      <c r="BH540" s="178"/>
      <c r="BI540" s="178"/>
      <c r="BJ540" s="178"/>
      <c r="BK540" s="178"/>
      <c r="BL540" s="178"/>
      <c r="BM540" s="178"/>
      <c r="BN540" s="178"/>
      <c r="BO540" s="178"/>
      <c r="BP540" s="178"/>
      <c r="BQ540" s="312" t="str">
        <f>IF('DATA - Follow-Up'!BQ540="Yes",1,IF('DATA - Follow-Up'!BQ540="No",2, ""))</f>
        <v/>
      </c>
      <c r="BR540" s="273"/>
      <c r="BS540" s="180"/>
      <c r="BT540" s="180"/>
    </row>
    <row r="541" spans="1:72" s="132" customFormat="1" ht="15" x14ac:dyDescent="0.3">
      <c r="A541" s="148"/>
      <c r="B541" s="149"/>
      <c r="C541" s="236" t="str">
        <f t="shared" si="8"/>
        <v/>
      </c>
      <c r="D541" s="178" t="str">
        <f>IF('DATA - Follow-Up'!D541="","",'DATA - Follow-Up'!D541)</f>
        <v/>
      </c>
      <c r="E541" s="178" t="str">
        <f>IF('DATA - Follow-Up'!E541="","",'DATA - Follow-Up'!E541)</f>
        <v/>
      </c>
      <c r="F541" s="178" t="str">
        <f>IF('DATA - Follow-Up'!F541="","",'DATA - Follow-Up'!F541)</f>
        <v/>
      </c>
      <c r="G541" s="178" t="str">
        <f>IF('DATA - Follow-Up'!G541="Yes",1,IF('DATA - Follow-Up'!G541="No",2,IF('DATA - Follow-Up'!G541="Not Sure",3, "")))</f>
        <v/>
      </c>
      <c r="H541" s="178" t="str">
        <f>IF('DATA - Follow-Up'!H541="","",INDEX(Codes,MATCH('DATA - Follow-Up'!H541,Modes,0)))</f>
        <v/>
      </c>
      <c r="I541" s="275"/>
      <c r="J541" s="178" t="str">
        <f>IF('DATA - Follow-Up'!J541="","",INDEX(Codes,MATCH('DATA - Follow-Up'!J541,Modes,0)))</f>
        <v/>
      </c>
      <c r="K541" s="178"/>
      <c r="L541" s="178" t="str">
        <f>IF('DATA - Follow-Up'!L541=0,"",IF('DATA - Follow-Up'!L541="","",'DATA - Follow-Up'!L541))</f>
        <v/>
      </c>
      <c r="M541" s="178" t="str">
        <f>IF('DATA - Follow-Up'!M541="Yes",1,IF('DATA - Follow-Up'!M541="No",2, ""))</f>
        <v/>
      </c>
      <c r="N541" s="178" t="str">
        <f>IF('DATA - Follow-Up'!N541="Yes",1,IF('DATA - Follow-Up'!N541="No",2,""))</f>
        <v/>
      </c>
      <c r="O541" s="178" t="str">
        <f>IF('DATA - Follow-Up'!O541="Relaxed",1,IF('DATA - Follow-Up'!O541="Rushed",2,IF('DATA - Follow-Up'!O541="Happy",3,IF('DATA - Follow-Up'!O541="Frustrated",4,IF('DATA - Follow-Up'!O541="Other (please specify)",5,IF('DATA - Follow-Up'!O541="Other",5,""))))))</f>
        <v/>
      </c>
      <c r="P541" s="178"/>
      <c r="Q541" s="178" t="str">
        <f>IF('DATA - Follow-Up'!Q541="","",'DATA - Follow-Up'!Q541)</f>
        <v/>
      </c>
      <c r="R541" s="178" t="str">
        <f>IF('DATA - Follow-Up'!R541="Boy",1,IF('DATA - Follow-Up'!R541="Girl",2, ""))</f>
        <v/>
      </c>
      <c r="S541" s="178" t="str">
        <f>IF('DATA - Follow-Up'!Q541="","", 'DATA - Follow-Up'!S541)</f>
        <v/>
      </c>
      <c r="T541" s="178" t="str">
        <f>IF('DATA - Follow-Up'!T541="Less than 0.5km",1,IF('DATA - Follow-Up'!T541="0.51 to 1.59km",2,IF('DATA - Follow-Up'!T541="1.6 to 3km",3,IF('DATA - Follow-Up'!T541="Over 3km",4,""))))</f>
        <v/>
      </c>
      <c r="U541" s="178" t="str">
        <f>IF('DATA - Follow-Up'!U541="STRONGLY AGREE",1,IF('DATA - Follow-Up'!U541="AGREE",2,IF('DATA - Follow-Up'!U541="DISAGREE",3,IF('DATA - Follow-Up'!U541="STRONGLY DISAGREE",4,""))))</f>
        <v/>
      </c>
      <c r="V541" s="178" t="str">
        <f>IF('DATA - Follow-Up'!V541="Yes",1,IF('DATA - Follow-Up'!V541="No",2,""))</f>
        <v/>
      </c>
      <c r="W541" s="178"/>
      <c r="X541" s="178"/>
      <c r="Y541" s="178"/>
      <c r="Z541" s="178"/>
      <c r="AA541" s="178"/>
      <c r="AB541" s="178"/>
      <c r="AC541" s="178"/>
      <c r="AD541" s="178"/>
      <c r="AE541" s="178"/>
      <c r="AF541" s="178"/>
      <c r="AG541" s="178"/>
      <c r="AH541" s="178"/>
      <c r="AI541" s="178"/>
      <c r="AJ541" s="178"/>
      <c r="AK541" s="178"/>
      <c r="AL541" s="178"/>
      <c r="AM541" s="178"/>
      <c r="AN541" s="178"/>
      <c r="AO541" s="178"/>
      <c r="AP541" s="178"/>
      <c r="AQ541" s="178"/>
      <c r="AR541" s="178" t="str">
        <f>IF('DATA - Follow-Up'!AR541="Relaxed",1,IF('DATA - Follow-Up'!AR541="Rushed",2,IF('DATA - Follow-Up'!AR541="Happy",3,IF('DATA - Follow-Up'!AR541="Tired",4,""))))</f>
        <v/>
      </c>
      <c r="AS541" s="178" t="str">
        <f>IF('DATA - Follow-Up'!AS541="Relaxed",1,IF('DATA - Follow-Up'!AS541="Rushed",2,IF('DATA - Follow-Up'!AS541="Happy",3,IF('DATA - Follow-Up'!AS541="Tired",4,""))))</f>
        <v/>
      </c>
      <c r="AT541" s="178" t="str">
        <f>IF('DATA - Follow-Up'!AT541="less driving",1,IF('DATA - Follow-Up'!AT541="less driving (e.g. more carpooling, walking, cycling, taking public transit, etc.)",1,IF('DATA - Follow-Up'!AT541="not changed",2,IF('DATA - Follow-Up'!AT541="no changed",2,IF('DATA - Follow-Up'!AT541="more driving",3, "")))))</f>
        <v/>
      </c>
      <c r="AU541" s="275"/>
      <c r="AV541" s="275"/>
      <c r="AW541" s="275"/>
      <c r="AX541" s="275"/>
      <c r="AY541" s="275"/>
      <c r="AZ541" s="178" t="str">
        <f>IF('DATA - Follow-Up'!AZ541="less driving",1,IF('DATA - Follow-Up'!AZ541="less driving (e.g. more carpooling, walking, cycling, taking public transit, etc.)",1,IF('DATA - Follow-Up'!AZ541="not changed",2,IF('DATA - Follow-Up'!AZ541="more driving",3,""))))</f>
        <v/>
      </c>
      <c r="BA541" s="178"/>
      <c r="BB541" s="178"/>
      <c r="BC541" s="178"/>
      <c r="BD541" s="178"/>
      <c r="BE541" s="178"/>
      <c r="BF541" s="178" t="str">
        <f>IF('DATA - Follow-Up'!BF541="decreased",1,IF('DATA - Follow-Up'!BF541="not changed",2,IF('DATA - Follow-Up'!BF541="increased",3, "")))</f>
        <v/>
      </c>
      <c r="BG541" s="178"/>
      <c r="BH541" s="178"/>
      <c r="BI541" s="178"/>
      <c r="BJ541" s="178"/>
      <c r="BK541" s="178"/>
      <c r="BL541" s="178"/>
      <c r="BM541" s="178"/>
      <c r="BN541" s="178"/>
      <c r="BO541" s="178"/>
      <c r="BP541" s="178"/>
      <c r="BQ541" s="312" t="str">
        <f>IF('DATA - Follow-Up'!BQ541="Yes",1,IF('DATA - Follow-Up'!BQ541="No",2, ""))</f>
        <v/>
      </c>
      <c r="BR541" s="273"/>
      <c r="BS541" s="180"/>
      <c r="BT541" s="180"/>
    </row>
    <row r="542" spans="1:72" s="132" customFormat="1" ht="15" x14ac:dyDescent="0.3">
      <c r="A542" s="148"/>
      <c r="B542" s="149"/>
      <c r="C542" s="236" t="str">
        <f t="shared" si="8"/>
        <v/>
      </c>
      <c r="D542" s="178" t="str">
        <f>IF('DATA - Follow-Up'!D542="","",'DATA - Follow-Up'!D542)</f>
        <v/>
      </c>
      <c r="E542" s="178" t="str">
        <f>IF('DATA - Follow-Up'!E542="","",'DATA - Follow-Up'!E542)</f>
        <v/>
      </c>
      <c r="F542" s="178" t="str">
        <f>IF('DATA - Follow-Up'!F542="","",'DATA - Follow-Up'!F542)</f>
        <v/>
      </c>
      <c r="G542" s="178" t="str">
        <f>IF('DATA - Follow-Up'!G542="Yes",1,IF('DATA - Follow-Up'!G542="No",2,IF('DATA - Follow-Up'!G542="Not Sure",3, "")))</f>
        <v/>
      </c>
      <c r="H542" s="178" t="str">
        <f>IF('DATA - Follow-Up'!H542="","",INDEX(Codes,MATCH('DATA - Follow-Up'!H542,Modes,0)))</f>
        <v/>
      </c>
      <c r="I542" s="275"/>
      <c r="J542" s="178" t="str">
        <f>IF('DATA - Follow-Up'!J542="","",INDEX(Codes,MATCH('DATA - Follow-Up'!J542,Modes,0)))</f>
        <v/>
      </c>
      <c r="K542" s="178"/>
      <c r="L542" s="178" t="str">
        <f>IF('DATA - Follow-Up'!L542=0,"",IF('DATA - Follow-Up'!L542="","",'DATA - Follow-Up'!L542))</f>
        <v/>
      </c>
      <c r="M542" s="178" t="str">
        <f>IF('DATA - Follow-Up'!M542="Yes",1,IF('DATA - Follow-Up'!M542="No",2, ""))</f>
        <v/>
      </c>
      <c r="N542" s="178" t="str">
        <f>IF('DATA - Follow-Up'!N542="Yes",1,IF('DATA - Follow-Up'!N542="No",2,""))</f>
        <v/>
      </c>
      <c r="O542" s="178" t="str">
        <f>IF('DATA - Follow-Up'!O542="Relaxed",1,IF('DATA - Follow-Up'!O542="Rushed",2,IF('DATA - Follow-Up'!O542="Happy",3,IF('DATA - Follow-Up'!O542="Frustrated",4,IF('DATA - Follow-Up'!O542="Other (please specify)",5,IF('DATA - Follow-Up'!O542="Other",5,""))))))</f>
        <v/>
      </c>
      <c r="P542" s="178"/>
      <c r="Q542" s="178" t="str">
        <f>IF('DATA - Follow-Up'!Q542="","",'DATA - Follow-Up'!Q542)</f>
        <v/>
      </c>
      <c r="R542" s="178" t="str">
        <f>IF('DATA - Follow-Up'!R542="Boy",1,IF('DATA - Follow-Up'!R542="Girl",2, ""))</f>
        <v/>
      </c>
      <c r="S542" s="178" t="str">
        <f>IF('DATA - Follow-Up'!Q542="","", 'DATA - Follow-Up'!S542)</f>
        <v/>
      </c>
      <c r="T542" s="178" t="str">
        <f>IF('DATA - Follow-Up'!T542="Less than 0.5km",1,IF('DATA - Follow-Up'!T542="0.51 to 1.59km",2,IF('DATA - Follow-Up'!T542="1.6 to 3km",3,IF('DATA - Follow-Up'!T542="Over 3km",4,""))))</f>
        <v/>
      </c>
      <c r="U542" s="178" t="str">
        <f>IF('DATA - Follow-Up'!U542="STRONGLY AGREE",1,IF('DATA - Follow-Up'!U542="AGREE",2,IF('DATA - Follow-Up'!U542="DISAGREE",3,IF('DATA - Follow-Up'!U542="STRONGLY DISAGREE",4,""))))</f>
        <v/>
      </c>
      <c r="V542" s="178" t="str">
        <f>IF('DATA - Follow-Up'!V542="Yes",1,IF('DATA - Follow-Up'!V542="No",2,""))</f>
        <v/>
      </c>
      <c r="W542" s="178"/>
      <c r="X542" s="178"/>
      <c r="Y542" s="178"/>
      <c r="Z542" s="178"/>
      <c r="AA542" s="178"/>
      <c r="AB542" s="178"/>
      <c r="AC542" s="178"/>
      <c r="AD542" s="178"/>
      <c r="AE542" s="178"/>
      <c r="AF542" s="178"/>
      <c r="AG542" s="178"/>
      <c r="AH542" s="178"/>
      <c r="AI542" s="178"/>
      <c r="AJ542" s="178"/>
      <c r="AK542" s="178"/>
      <c r="AL542" s="178"/>
      <c r="AM542" s="178"/>
      <c r="AN542" s="178"/>
      <c r="AO542" s="178"/>
      <c r="AP542" s="178"/>
      <c r="AQ542" s="178"/>
      <c r="AR542" s="178" t="str">
        <f>IF('DATA - Follow-Up'!AR542="Relaxed",1,IF('DATA - Follow-Up'!AR542="Rushed",2,IF('DATA - Follow-Up'!AR542="Happy",3,IF('DATA - Follow-Up'!AR542="Tired",4,""))))</f>
        <v/>
      </c>
      <c r="AS542" s="178" t="str">
        <f>IF('DATA - Follow-Up'!AS542="Relaxed",1,IF('DATA - Follow-Up'!AS542="Rushed",2,IF('DATA - Follow-Up'!AS542="Happy",3,IF('DATA - Follow-Up'!AS542="Tired",4,""))))</f>
        <v/>
      </c>
      <c r="AT542" s="178" t="str">
        <f>IF('DATA - Follow-Up'!AT542="less driving",1,IF('DATA - Follow-Up'!AT542="less driving (e.g. more carpooling, walking, cycling, taking public transit, etc.)",1,IF('DATA - Follow-Up'!AT542="not changed",2,IF('DATA - Follow-Up'!AT542="no changed",2,IF('DATA - Follow-Up'!AT542="more driving",3, "")))))</f>
        <v/>
      </c>
      <c r="AU542" s="275"/>
      <c r="AV542" s="275"/>
      <c r="AW542" s="275"/>
      <c r="AX542" s="275"/>
      <c r="AY542" s="275"/>
      <c r="AZ542" s="178" t="str">
        <f>IF('DATA - Follow-Up'!AZ542="less driving",1,IF('DATA - Follow-Up'!AZ542="less driving (e.g. more carpooling, walking, cycling, taking public transit, etc.)",1,IF('DATA - Follow-Up'!AZ542="not changed",2,IF('DATA - Follow-Up'!AZ542="more driving",3,""))))</f>
        <v/>
      </c>
      <c r="BA542" s="178"/>
      <c r="BB542" s="178"/>
      <c r="BC542" s="178"/>
      <c r="BD542" s="178"/>
      <c r="BE542" s="178"/>
      <c r="BF542" s="178" t="str">
        <f>IF('DATA - Follow-Up'!BF542="decreased",1,IF('DATA - Follow-Up'!BF542="not changed",2,IF('DATA - Follow-Up'!BF542="increased",3, "")))</f>
        <v/>
      </c>
      <c r="BG542" s="178"/>
      <c r="BH542" s="178"/>
      <c r="BI542" s="178"/>
      <c r="BJ542" s="178"/>
      <c r="BK542" s="178"/>
      <c r="BL542" s="178"/>
      <c r="BM542" s="178"/>
      <c r="BN542" s="178"/>
      <c r="BO542" s="178"/>
      <c r="BP542" s="178"/>
      <c r="BQ542" s="312" t="str">
        <f>IF('DATA - Follow-Up'!BQ542="Yes",1,IF('DATA - Follow-Up'!BQ542="No",2, ""))</f>
        <v/>
      </c>
      <c r="BR542" s="273"/>
      <c r="BS542" s="180"/>
      <c r="BT542" s="180"/>
    </row>
    <row r="543" spans="1:72" s="132" customFormat="1" ht="15" x14ac:dyDescent="0.3">
      <c r="A543" s="148"/>
      <c r="B543" s="149"/>
      <c r="C543" s="236" t="str">
        <f t="shared" si="8"/>
        <v/>
      </c>
      <c r="D543" s="178" t="str">
        <f>IF('DATA - Follow-Up'!D543="","",'DATA - Follow-Up'!D543)</f>
        <v/>
      </c>
      <c r="E543" s="178" t="str">
        <f>IF('DATA - Follow-Up'!E543="","",'DATA - Follow-Up'!E543)</f>
        <v/>
      </c>
      <c r="F543" s="178" t="str">
        <f>IF('DATA - Follow-Up'!F543="","",'DATA - Follow-Up'!F543)</f>
        <v/>
      </c>
      <c r="G543" s="178" t="str">
        <f>IF('DATA - Follow-Up'!G543="Yes",1,IF('DATA - Follow-Up'!G543="No",2,IF('DATA - Follow-Up'!G543="Not Sure",3, "")))</f>
        <v/>
      </c>
      <c r="H543" s="178" t="str">
        <f>IF('DATA - Follow-Up'!H543="","",INDEX(Codes,MATCH('DATA - Follow-Up'!H543,Modes,0)))</f>
        <v/>
      </c>
      <c r="I543" s="275"/>
      <c r="J543" s="178" t="str">
        <f>IF('DATA - Follow-Up'!J543="","",INDEX(Codes,MATCH('DATA - Follow-Up'!J543,Modes,0)))</f>
        <v/>
      </c>
      <c r="K543" s="178"/>
      <c r="L543" s="178" t="str">
        <f>IF('DATA - Follow-Up'!L543=0,"",IF('DATA - Follow-Up'!L543="","",'DATA - Follow-Up'!L543))</f>
        <v/>
      </c>
      <c r="M543" s="178" t="str">
        <f>IF('DATA - Follow-Up'!M543="Yes",1,IF('DATA - Follow-Up'!M543="No",2, ""))</f>
        <v/>
      </c>
      <c r="N543" s="178" t="str">
        <f>IF('DATA - Follow-Up'!N543="Yes",1,IF('DATA - Follow-Up'!N543="No",2,""))</f>
        <v/>
      </c>
      <c r="O543" s="178" t="str">
        <f>IF('DATA - Follow-Up'!O543="Relaxed",1,IF('DATA - Follow-Up'!O543="Rushed",2,IF('DATA - Follow-Up'!O543="Happy",3,IF('DATA - Follow-Up'!O543="Frustrated",4,IF('DATA - Follow-Up'!O543="Other (please specify)",5,IF('DATA - Follow-Up'!O543="Other",5,""))))))</f>
        <v/>
      </c>
      <c r="P543" s="178"/>
      <c r="Q543" s="178" t="str">
        <f>IF('DATA - Follow-Up'!Q543="","",'DATA - Follow-Up'!Q543)</f>
        <v/>
      </c>
      <c r="R543" s="178" t="str">
        <f>IF('DATA - Follow-Up'!R543="Boy",1,IF('DATA - Follow-Up'!R543="Girl",2, ""))</f>
        <v/>
      </c>
      <c r="S543" s="178" t="str">
        <f>IF('DATA - Follow-Up'!Q543="","", 'DATA - Follow-Up'!S543)</f>
        <v/>
      </c>
      <c r="T543" s="178" t="str">
        <f>IF('DATA - Follow-Up'!T543="Less than 0.5km",1,IF('DATA - Follow-Up'!T543="0.51 to 1.59km",2,IF('DATA - Follow-Up'!T543="1.6 to 3km",3,IF('DATA - Follow-Up'!T543="Over 3km",4,""))))</f>
        <v/>
      </c>
      <c r="U543" s="178" t="str">
        <f>IF('DATA - Follow-Up'!U543="STRONGLY AGREE",1,IF('DATA - Follow-Up'!U543="AGREE",2,IF('DATA - Follow-Up'!U543="DISAGREE",3,IF('DATA - Follow-Up'!U543="STRONGLY DISAGREE",4,""))))</f>
        <v/>
      </c>
      <c r="V543" s="178" t="str">
        <f>IF('DATA - Follow-Up'!V543="Yes",1,IF('DATA - Follow-Up'!V543="No",2,""))</f>
        <v/>
      </c>
      <c r="W543" s="178"/>
      <c r="X543" s="178"/>
      <c r="Y543" s="178"/>
      <c r="Z543" s="178"/>
      <c r="AA543" s="178"/>
      <c r="AB543" s="178"/>
      <c r="AC543" s="178"/>
      <c r="AD543" s="178"/>
      <c r="AE543" s="178"/>
      <c r="AF543" s="178"/>
      <c r="AG543" s="178"/>
      <c r="AH543" s="178"/>
      <c r="AI543" s="178"/>
      <c r="AJ543" s="178"/>
      <c r="AK543" s="178"/>
      <c r="AL543" s="178"/>
      <c r="AM543" s="178"/>
      <c r="AN543" s="178"/>
      <c r="AO543" s="178"/>
      <c r="AP543" s="178"/>
      <c r="AQ543" s="178"/>
      <c r="AR543" s="178" t="str">
        <f>IF('DATA - Follow-Up'!AR543="Relaxed",1,IF('DATA - Follow-Up'!AR543="Rushed",2,IF('DATA - Follow-Up'!AR543="Happy",3,IF('DATA - Follow-Up'!AR543="Tired",4,""))))</f>
        <v/>
      </c>
      <c r="AS543" s="178" t="str">
        <f>IF('DATA - Follow-Up'!AS543="Relaxed",1,IF('DATA - Follow-Up'!AS543="Rushed",2,IF('DATA - Follow-Up'!AS543="Happy",3,IF('DATA - Follow-Up'!AS543="Tired",4,""))))</f>
        <v/>
      </c>
      <c r="AT543" s="178" t="str">
        <f>IF('DATA - Follow-Up'!AT543="less driving",1,IF('DATA - Follow-Up'!AT543="less driving (e.g. more carpooling, walking, cycling, taking public transit, etc.)",1,IF('DATA - Follow-Up'!AT543="not changed",2,IF('DATA - Follow-Up'!AT543="no changed",2,IF('DATA - Follow-Up'!AT543="more driving",3, "")))))</f>
        <v/>
      </c>
      <c r="AU543" s="275"/>
      <c r="AV543" s="275"/>
      <c r="AW543" s="275"/>
      <c r="AX543" s="275"/>
      <c r="AY543" s="275"/>
      <c r="AZ543" s="178" t="str">
        <f>IF('DATA - Follow-Up'!AZ543="less driving",1,IF('DATA - Follow-Up'!AZ543="less driving (e.g. more carpooling, walking, cycling, taking public transit, etc.)",1,IF('DATA - Follow-Up'!AZ543="not changed",2,IF('DATA - Follow-Up'!AZ543="more driving",3,""))))</f>
        <v/>
      </c>
      <c r="BA543" s="178"/>
      <c r="BB543" s="178"/>
      <c r="BC543" s="178"/>
      <c r="BD543" s="178"/>
      <c r="BE543" s="178"/>
      <c r="BF543" s="178" t="str">
        <f>IF('DATA - Follow-Up'!BF543="decreased",1,IF('DATA - Follow-Up'!BF543="not changed",2,IF('DATA - Follow-Up'!BF543="increased",3, "")))</f>
        <v/>
      </c>
      <c r="BG543" s="178"/>
      <c r="BH543" s="178"/>
      <c r="BI543" s="178"/>
      <c r="BJ543" s="178"/>
      <c r="BK543" s="178"/>
      <c r="BL543" s="178"/>
      <c r="BM543" s="178"/>
      <c r="BN543" s="178"/>
      <c r="BO543" s="178"/>
      <c r="BP543" s="178"/>
      <c r="BQ543" s="312" t="str">
        <f>IF('DATA - Follow-Up'!BQ543="Yes",1,IF('DATA - Follow-Up'!BQ543="No",2, ""))</f>
        <v/>
      </c>
      <c r="BR543" s="273"/>
      <c r="BS543" s="180"/>
      <c r="BT543" s="180"/>
    </row>
    <row r="544" spans="1:72" s="132" customFormat="1" ht="15" x14ac:dyDescent="0.3">
      <c r="A544" s="148"/>
      <c r="B544" s="149"/>
      <c r="C544" s="236" t="str">
        <f t="shared" si="8"/>
        <v/>
      </c>
      <c r="D544" s="178" t="str">
        <f>IF('DATA - Follow-Up'!D544="","",'DATA - Follow-Up'!D544)</f>
        <v/>
      </c>
      <c r="E544" s="178" t="str">
        <f>IF('DATA - Follow-Up'!E544="","",'DATA - Follow-Up'!E544)</f>
        <v/>
      </c>
      <c r="F544" s="178" t="str">
        <f>IF('DATA - Follow-Up'!F544="","",'DATA - Follow-Up'!F544)</f>
        <v/>
      </c>
      <c r="G544" s="178" t="str">
        <f>IF('DATA - Follow-Up'!G544="Yes",1,IF('DATA - Follow-Up'!G544="No",2,IF('DATA - Follow-Up'!G544="Not Sure",3, "")))</f>
        <v/>
      </c>
      <c r="H544" s="178" t="str">
        <f>IF('DATA - Follow-Up'!H544="","",INDEX(Codes,MATCH('DATA - Follow-Up'!H544,Modes,0)))</f>
        <v/>
      </c>
      <c r="I544" s="275"/>
      <c r="J544" s="178" t="str">
        <f>IF('DATA - Follow-Up'!J544="","",INDEX(Codes,MATCH('DATA - Follow-Up'!J544,Modes,0)))</f>
        <v/>
      </c>
      <c r="K544" s="178"/>
      <c r="L544" s="178" t="str">
        <f>IF('DATA - Follow-Up'!L544=0,"",IF('DATA - Follow-Up'!L544="","",'DATA - Follow-Up'!L544))</f>
        <v/>
      </c>
      <c r="M544" s="178" t="str">
        <f>IF('DATA - Follow-Up'!M544="Yes",1,IF('DATA - Follow-Up'!M544="No",2, ""))</f>
        <v/>
      </c>
      <c r="N544" s="178" t="str">
        <f>IF('DATA - Follow-Up'!N544="Yes",1,IF('DATA - Follow-Up'!N544="No",2,""))</f>
        <v/>
      </c>
      <c r="O544" s="178" t="str">
        <f>IF('DATA - Follow-Up'!O544="Relaxed",1,IF('DATA - Follow-Up'!O544="Rushed",2,IF('DATA - Follow-Up'!O544="Happy",3,IF('DATA - Follow-Up'!O544="Frustrated",4,IF('DATA - Follow-Up'!O544="Other (please specify)",5,IF('DATA - Follow-Up'!O544="Other",5,""))))))</f>
        <v/>
      </c>
      <c r="P544" s="178"/>
      <c r="Q544" s="178" t="str">
        <f>IF('DATA - Follow-Up'!Q544="","",'DATA - Follow-Up'!Q544)</f>
        <v/>
      </c>
      <c r="R544" s="178" t="str">
        <f>IF('DATA - Follow-Up'!R544="Boy",1,IF('DATA - Follow-Up'!R544="Girl",2, ""))</f>
        <v/>
      </c>
      <c r="S544" s="178" t="str">
        <f>IF('DATA - Follow-Up'!Q544="","", 'DATA - Follow-Up'!S544)</f>
        <v/>
      </c>
      <c r="T544" s="178" t="str">
        <f>IF('DATA - Follow-Up'!T544="Less than 0.5km",1,IF('DATA - Follow-Up'!T544="0.51 to 1.59km",2,IF('DATA - Follow-Up'!T544="1.6 to 3km",3,IF('DATA - Follow-Up'!T544="Over 3km",4,""))))</f>
        <v/>
      </c>
      <c r="U544" s="178" t="str">
        <f>IF('DATA - Follow-Up'!U544="STRONGLY AGREE",1,IF('DATA - Follow-Up'!U544="AGREE",2,IF('DATA - Follow-Up'!U544="DISAGREE",3,IF('DATA - Follow-Up'!U544="STRONGLY DISAGREE",4,""))))</f>
        <v/>
      </c>
      <c r="V544" s="178" t="str">
        <f>IF('DATA - Follow-Up'!V544="Yes",1,IF('DATA - Follow-Up'!V544="No",2,""))</f>
        <v/>
      </c>
      <c r="W544" s="178"/>
      <c r="X544" s="178"/>
      <c r="Y544" s="178"/>
      <c r="Z544" s="178"/>
      <c r="AA544" s="178"/>
      <c r="AB544" s="178"/>
      <c r="AC544" s="178"/>
      <c r="AD544" s="178"/>
      <c r="AE544" s="178"/>
      <c r="AF544" s="178"/>
      <c r="AG544" s="178"/>
      <c r="AH544" s="178"/>
      <c r="AI544" s="178"/>
      <c r="AJ544" s="178"/>
      <c r="AK544" s="178"/>
      <c r="AL544" s="178"/>
      <c r="AM544" s="178"/>
      <c r="AN544" s="178"/>
      <c r="AO544" s="178"/>
      <c r="AP544" s="178"/>
      <c r="AQ544" s="178"/>
      <c r="AR544" s="178" t="str">
        <f>IF('DATA - Follow-Up'!AR544="Relaxed",1,IF('DATA - Follow-Up'!AR544="Rushed",2,IF('DATA - Follow-Up'!AR544="Happy",3,IF('DATA - Follow-Up'!AR544="Tired",4,""))))</f>
        <v/>
      </c>
      <c r="AS544" s="178" t="str">
        <f>IF('DATA - Follow-Up'!AS544="Relaxed",1,IF('DATA - Follow-Up'!AS544="Rushed",2,IF('DATA - Follow-Up'!AS544="Happy",3,IF('DATA - Follow-Up'!AS544="Tired",4,""))))</f>
        <v/>
      </c>
      <c r="AT544" s="178" t="str">
        <f>IF('DATA - Follow-Up'!AT544="less driving",1,IF('DATA - Follow-Up'!AT544="less driving (e.g. more carpooling, walking, cycling, taking public transit, etc.)",1,IF('DATA - Follow-Up'!AT544="not changed",2,IF('DATA - Follow-Up'!AT544="no changed",2,IF('DATA - Follow-Up'!AT544="more driving",3, "")))))</f>
        <v/>
      </c>
      <c r="AU544" s="275"/>
      <c r="AV544" s="275"/>
      <c r="AW544" s="275"/>
      <c r="AX544" s="275"/>
      <c r="AY544" s="275"/>
      <c r="AZ544" s="178" t="str">
        <f>IF('DATA - Follow-Up'!AZ544="less driving",1,IF('DATA - Follow-Up'!AZ544="less driving (e.g. more carpooling, walking, cycling, taking public transit, etc.)",1,IF('DATA - Follow-Up'!AZ544="not changed",2,IF('DATA - Follow-Up'!AZ544="more driving",3,""))))</f>
        <v/>
      </c>
      <c r="BA544" s="178"/>
      <c r="BB544" s="178"/>
      <c r="BC544" s="178"/>
      <c r="BD544" s="178"/>
      <c r="BE544" s="178"/>
      <c r="BF544" s="178" t="str">
        <f>IF('DATA - Follow-Up'!BF544="decreased",1,IF('DATA - Follow-Up'!BF544="not changed",2,IF('DATA - Follow-Up'!BF544="increased",3, "")))</f>
        <v/>
      </c>
      <c r="BG544" s="178"/>
      <c r="BH544" s="178"/>
      <c r="BI544" s="178"/>
      <c r="BJ544" s="178"/>
      <c r="BK544" s="178"/>
      <c r="BL544" s="178"/>
      <c r="BM544" s="178"/>
      <c r="BN544" s="178"/>
      <c r="BO544" s="178"/>
      <c r="BP544" s="178"/>
      <c r="BQ544" s="312" t="str">
        <f>IF('DATA - Follow-Up'!BQ544="Yes",1,IF('DATA - Follow-Up'!BQ544="No",2, ""))</f>
        <v/>
      </c>
      <c r="BR544" s="273"/>
      <c r="BS544" s="180"/>
      <c r="BT544" s="180"/>
    </row>
    <row r="545" spans="1:72" s="132" customFormat="1" ht="15" x14ac:dyDescent="0.3">
      <c r="A545" s="148"/>
      <c r="B545" s="149"/>
      <c r="C545" s="236" t="str">
        <f t="shared" si="8"/>
        <v/>
      </c>
      <c r="D545" s="178" t="str">
        <f>IF('DATA - Follow-Up'!D545="","",'DATA - Follow-Up'!D545)</f>
        <v/>
      </c>
      <c r="E545" s="178" t="str">
        <f>IF('DATA - Follow-Up'!E545="","",'DATA - Follow-Up'!E545)</f>
        <v/>
      </c>
      <c r="F545" s="178" t="str">
        <f>IF('DATA - Follow-Up'!F545="","",'DATA - Follow-Up'!F545)</f>
        <v/>
      </c>
      <c r="G545" s="178" t="str">
        <f>IF('DATA - Follow-Up'!G545="Yes",1,IF('DATA - Follow-Up'!G545="No",2,IF('DATA - Follow-Up'!G545="Not Sure",3, "")))</f>
        <v/>
      </c>
      <c r="H545" s="178" t="str">
        <f>IF('DATA - Follow-Up'!H545="","",INDEX(Codes,MATCH('DATA - Follow-Up'!H545,Modes,0)))</f>
        <v/>
      </c>
      <c r="I545" s="275"/>
      <c r="J545" s="178" t="str">
        <f>IF('DATA - Follow-Up'!J545="","",INDEX(Codes,MATCH('DATA - Follow-Up'!J545,Modes,0)))</f>
        <v/>
      </c>
      <c r="K545" s="178"/>
      <c r="L545" s="178" t="str">
        <f>IF('DATA - Follow-Up'!L545=0,"",IF('DATA - Follow-Up'!L545="","",'DATA - Follow-Up'!L545))</f>
        <v/>
      </c>
      <c r="M545" s="178" t="str">
        <f>IF('DATA - Follow-Up'!M545="Yes",1,IF('DATA - Follow-Up'!M545="No",2, ""))</f>
        <v/>
      </c>
      <c r="N545" s="178" t="str">
        <f>IF('DATA - Follow-Up'!N545="Yes",1,IF('DATA - Follow-Up'!N545="No",2,""))</f>
        <v/>
      </c>
      <c r="O545" s="178" t="str">
        <f>IF('DATA - Follow-Up'!O545="Relaxed",1,IF('DATA - Follow-Up'!O545="Rushed",2,IF('DATA - Follow-Up'!O545="Happy",3,IF('DATA - Follow-Up'!O545="Frustrated",4,IF('DATA - Follow-Up'!O545="Other (please specify)",5,IF('DATA - Follow-Up'!O545="Other",5,""))))))</f>
        <v/>
      </c>
      <c r="P545" s="178"/>
      <c r="Q545" s="178" t="str">
        <f>IF('DATA - Follow-Up'!Q545="","",'DATA - Follow-Up'!Q545)</f>
        <v/>
      </c>
      <c r="R545" s="178" t="str">
        <f>IF('DATA - Follow-Up'!R545="Boy",1,IF('DATA - Follow-Up'!R545="Girl",2, ""))</f>
        <v/>
      </c>
      <c r="S545" s="178" t="str">
        <f>IF('DATA - Follow-Up'!Q545="","", 'DATA - Follow-Up'!S545)</f>
        <v/>
      </c>
      <c r="T545" s="178" t="str">
        <f>IF('DATA - Follow-Up'!T545="Less than 0.5km",1,IF('DATA - Follow-Up'!T545="0.51 to 1.59km",2,IF('DATA - Follow-Up'!T545="1.6 to 3km",3,IF('DATA - Follow-Up'!T545="Over 3km",4,""))))</f>
        <v/>
      </c>
      <c r="U545" s="178" t="str">
        <f>IF('DATA - Follow-Up'!U545="STRONGLY AGREE",1,IF('DATA - Follow-Up'!U545="AGREE",2,IF('DATA - Follow-Up'!U545="DISAGREE",3,IF('DATA - Follow-Up'!U545="STRONGLY DISAGREE",4,""))))</f>
        <v/>
      </c>
      <c r="V545" s="178" t="str">
        <f>IF('DATA - Follow-Up'!V545="Yes",1,IF('DATA - Follow-Up'!V545="No",2,""))</f>
        <v/>
      </c>
      <c r="W545" s="178"/>
      <c r="X545" s="178"/>
      <c r="Y545" s="178"/>
      <c r="Z545" s="178"/>
      <c r="AA545" s="178"/>
      <c r="AB545" s="178"/>
      <c r="AC545" s="178"/>
      <c r="AD545" s="178"/>
      <c r="AE545" s="178"/>
      <c r="AF545" s="178"/>
      <c r="AG545" s="178"/>
      <c r="AH545" s="178"/>
      <c r="AI545" s="178"/>
      <c r="AJ545" s="178"/>
      <c r="AK545" s="178"/>
      <c r="AL545" s="178"/>
      <c r="AM545" s="178"/>
      <c r="AN545" s="178"/>
      <c r="AO545" s="178"/>
      <c r="AP545" s="178"/>
      <c r="AQ545" s="178"/>
      <c r="AR545" s="178" t="str">
        <f>IF('DATA - Follow-Up'!AR545="Relaxed",1,IF('DATA - Follow-Up'!AR545="Rushed",2,IF('DATA - Follow-Up'!AR545="Happy",3,IF('DATA - Follow-Up'!AR545="Tired",4,""))))</f>
        <v/>
      </c>
      <c r="AS545" s="178" t="str">
        <f>IF('DATA - Follow-Up'!AS545="Relaxed",1,IF('DATA - Follow-Up'!AS545="Rushed",2,IF('DATA - Follow-Up'!AS545="Happy",3,IF('DATA - Follow-Up'!AS545="Tired",4,""))))</f>
        <v/>
      </c>
      <c r="AT545" s="178" t="str">
        <f>IF('DATA - Follow-Up'!AT545="less driving",1,IF('DATA - Follow-Up'!AT545="less driving (e.g. more carpooling, walking, cycling, taking public transit, etc.)",1,IF('DATA - Follow-Up'!AT545="not changed",2,IF('DATA - Follow-Up'!AT545="no changed",2,IF('DATA - Follow-Up'!AT545="more driving",3, "")))))</f>
        <v/>
      </c>
      <c r="AU545" s="275"/>
      <c r="AV545" s="275"/>
      <c r="AW545" s="275"/>
      <c r="AX545" s="275"/>
      <c r="AY545" s="275"/>
      <c r="AZ545" s="178" t="str">
        <f>IF('DATA - Follow-Up'!AZ545="less driving",1,IF('DATA - Follow-Up'!AZ545="less driving (e.g. more carpooling, walking, cycling, taking public transit, etc.)",1,IF('DATA - Follow-Up'!AZ545="not changed",2,IF('DATA - Follow-Up'!AZ545="more driving",3,""))))</f>
        <v/>
      </c>
      <c r="BA545" s="178"/>
      <c r="BB545" s="178"/>
      <c r="BC545" s="178"/>
      <c r="BD545" s="178"/>
      <c r="BE545" s="178"/>
      <c r="BF545" s="178" t="str">
        <f>IF('DATA - Follow-Up'!BF545="decreased",1,IF('DATA - Follow-Up'!BF545="not changed",2,IF('DATA - Follow-Up'!BF545="increased",3, "")))</f>
        <v/>
      </c>
      <c r="BG545" s="178"/>
      <c r="BH545" s="178"/>
      <c r="BI545" s="178"/>
      <c r="BJ545" s="178"/>
      <c r="BK545" s="178"/>
      <c r="BL545" s="178"/>
      <c r="BM545" s="178"/>
      <c r="BN545" s="178"/>
      <c r="BO545" s="178"/>
      <c r="BP545" s="178"/>
      <c r="BQ545" s="312" t="str">
        <f>IF('DATA - Follow-Up'!BQ545="Yes",1,IF('DATA - Follow-Up'!BQ545="No",2, ""))</f>
        <v/>
      </c>
      <c r="BR545" s="273"/>
      <c r="BS545" s="180"/>
      <c r="BT545" s="180"/>
    </row>
    <row r="546" spans="1:72" s="132" customFormat="1" ht="15" x14ac:dyDescent="0.3">
      <c r="A546" s="148"/>
      <c r="B546" s="149"/>
      <c r="C546" s="236" t="str">
        <f t="shared" si="8"/>
        <v/>
      </c>
      <c r="D546" s="178" t="str">
        <f>IF('DATA - Follow-Up'!D546="","",'DATA - Follow-Up'!D546)</f>
        <v/>
      </c>
      <c r="E546" s="178" t="str">
        <f>IF('DATA - Follow-Up'!E546="","",'DATA - Follow-Up'!E546)</f>
        <v/>
      </c>
      <c r="F546" s="178" t="str">
        <f>IF('DATA - Follow-Up'!F546="","",'DATA - Follow-Up'!F546)</f>
        <v/>
      </c>
      <c r="G546" s="178" t="str">
        <f>IF('DATA - Follow-Up'!G546="Yes",1,IF('DATA - Follow-Up'!G546="No",2,IF('DATA - Follow-Up'!G546="Not Sure",3, "")))</f>
        <v/>
      </c>
      <c r="H546" s="178" t="str">
        <f>IF('DATA - Follow-Up'!H546="","",INDEX(Codes,MATCH('DATA - Follow-Up'!H546,Modes,0)))</f>
        <v/>
      </c>
      <c r="I546" s="275"/>
      <c r="J546" s="178" t="str">
        <f>IF('DATA - Follow-Up'!J546="","",INDEX(Codes,MATCH('DATA - Follow-Up'!J546,Modes,0)))</f>
        <v/>
      </c>
      <c r="K546" s="178"/>
      <c r="L546" s="178" t="str">
        <f>IF('DATA - Follow-Up'!L546=0,"",IF('DATA - Follow-Up'!L546="","",'DATA - Follow-Up'!L546))</f>
        <v/>
      </c>
      <c r="M546" s="178" t="str">
        <f>IF('DATA - Follow-Up'!M546="Yes",1,IF('DATA - Follow-Up'!M546="No",2, ""))</f>
        <v/>
      </c>
      <c r="N546" s="178" t="str">
        <f>IF('DATA - Follow-Up'!N546="Yes",1,IF('DATA - Follow-Up'!N546="No",2,""))</f>
        <v/>
      </c>
      <c r="O546" s="178" t="str">
        <f>IF('DATA - Follow-Up'!O546="Relaxed",1,IF('DATA - Follow-Up'!O546="Rushed",2,IF('DATA - Follow-Up'!O546="Happy",3,IF('DATA - Follow-Up'!O546="Frustrated",4,IF('DATA - Follow-Up'!O546="Other (please specify)",5,IF('DATA - Follow-Up'!O546="Other",5,""))))))</f>
        <v/>
      </c>
      <c r="P546" s="178"/>
      <c r="Q546" s="178" t="str">
        <f>IF('DATA - Follow-Up'!Q546="","",'DATA - Follow-Up'!Q546)</f>
        <v/>
      </c>
      <c r="R546" s="178" t="str">
        <f>IF('DATA - Follow-Up'!R546="Boy",1,IF('DATA - Follow-Up'!R546="Girl",2, ""))</f>
        <v/>
      </c>
      <c r="S546" s="178" t="str">
        <f>IF('DATA - Follow-Up'!Q546="","", 'DATA - Follow-Up'!S546)</f>
        <v/>
      </c>
      <c r="T546" s="178" t="str">
        <f>IF('DATA - Follow-Up'!T546="Less than 0.5km",1,IF('DATA - Follow-Up'!T546="0.51 to 1.59km",2,IF('DATA - Follow-Up'!T546="1.6 to 3km",3,IF('DATA - Follow-Up'!T546="Over 3km",4,""))))</f>
        <v/>
      </c>
      <c r="U546" s="178" t="str">
        <f>IF('DATA - Follow-Up'!U546="STRONGLY AGREE",1,IF('DATA - Follow-Up'!U546="AGREE",2,IF('DATA - Follow-Up'!U546="DISAGREE",3,IF('DATA - Follow-Up'!U546="STRONGLY DISAGREE",4,""))))</f>
        <v/>
      </c>
      <c r="V546" s="178" t="str">
        <f>IF('DATA - Follow-Up'!V546="Yes",1,IF('DATA - Follow-Up'!V546="No",2,""))</f>
        <v/>
      </c>
      <c r="W546" s="178"/>
      <c r="X546" s="178"/>
      <c r="Y546" s="178"/>
      <c r="Z546" s="178"/>
      <c r="AA546" s="178"/>
      <c r="AB546" s="178"/>
      <c r="AC546" s="178"/>
      <c r="AD546" s="178"/>
      <c r="AE546" s="178"/>
      <c r="AF546" s="178"/>
      <c r="AG546" s="178"/>
      <c r="AH546" s="178"/>
      <c r="AI546" s="178"/>
      <c r="AJ546" s="178"/>
      <c r="AK546" s="178"/>
      <c r="AL546" s="178"/>
      <c r="AM546" s="178"/>
      <c r="AN546" s="178"/>
      <c r="AO546" s="178"/>
      <c r="AP546" s="178"/>
      <c r="AQ546" s="178"/>
      <c r="AR546" s="178" t="str">
        <f>IF('DATA - Follow-Up'!AR546="Relaxed",1,IF('DATA - Follow-Up'!AR546="Rushed",2,IF('DATA - Follow-Up'!AR546="Happy",3,IF('DATA - Follow-Up'!AR546="Tired",4,""))))</f>
        <v/>
      </c>
      <c r="AS546" s="178" t="str">
        <f>IF('DATA - Follow-Up'!AS546="Relaxed",1,IF('DATA - Follow-Up'!AS546="Rushed",2,IF('DATA - Follow-Up'!AS546="Happy",3,IF('DATA - Follow-Up'!AS546="Tired",4,""))))</f>
        <v/>
      </c>
      <c r="AT546" s="178" t="str">
        <f>IF('DATA - Follow-Up'!AT546="less driving",1,IF('DATA - Follow-Up'!AT546="less driving (e.g. more carpooling, walking, cycling, taking public transit, etc.)",1,IF('DATA - Follow-Up'!AT546="not changed",2,IF('DATA - Follow-Up'!AT546="no changed",2,IF('DATA - Follow-Up'!AT546="more driving",3, "")))))</f>
        <v/>
      </c>
      <c r="AU546" s="275"/>
      <c r="AV546" s="275"/>
      <c r="AW546" s="275"/>
      <c r="AX546" s="275"/>
      <c r="AY546" s="275"/>
      <c r="AZ546" s="178" t="str">
        <f>IF('DATA - Follow-Up'!AZ546="less driving",1,IF('DATA - Follow-Up'!AZ546="less driving (e.g. more carpooling, walking, cycling, taking public transit, etc.)",1,IF('DATA - Follow-Up'!AZ546="not changed",2,IF('DATA - Follow-Up'!AZ546="more driving",3,""))))</f>
        <v/>
      </c>
      <c r="BA546" s="178"/>
      <c r="BB546" s="178"/>
      <c r="BC546" s="178"/>
      <c r="BD546" s="178"/>
      <c r="BE546" s="178"/>
      <c r="BF546" s="178" t="str">
        <f>IF('DATA - Follow-Up'!BF546="decreased",1,IF('DATA - Follow-Up'!BF546="not changed",2,IF('DATA - Follow-Up'!BF546="increased",3, "")))</f>
        <v/>
      </c>
      <c r="BG546" s="178"/>
      <c r="BH546" s="178"/>
      <c r="BI546" s="178"/>
      <c r="BJ546" s="178"/>
      <c r="BK546" s="178"/>
      <c r="BL546" s="178"/>
      <c r="BM546" s="178"/>
      <c r="BN546" s="178"/>
      <c r="BO546" s="178"/>
      <c r="BP546" s="178"/>
      <c r="BQ546" s="312" t="str">
        <f>IF('DATA - Follow-Up'!BQ546="Yes",1,IF('DATA - Follow-Up'!BQ546="No",2, ""))</f>
        <v/>
      </c>
      <c r="BR546" s="273"/>
      <c r="BS546" s="180"/>
      <c r="BT546" s="180"/>
    </row>
    <row r="547" spans="1:72" s="132" customFormat="1" ht="15" x14ac:dyDescent="0.3">
      <c r="A547" s="148"/>
      <c r="B547" s="149"/>
      <c r="C547" s="236" t="str">
        <f t="shared" si="8"/>
        <v/>
      </c>
      <c r="D547" s="178" t="str">
        <f>IF('DATA - Follow-Up'!D547="","",'DATA - Follow-Up'!D547)</f>
        <v/>
      </c>
      <c r="E547" s="178" t="str">
        <f>IF('DATA - Follow-Up'!E547="","",'DATA - Follow-Up'!E547)</f>
        <v/>
      </c>
      <c r="F547" s="178" t="str">
        <f>IF('DATA - Follow-Up'!F547="","",'DATA - Follow-Up'!F547)</f>
        <v/>
      </c>
      <c r="G547" s="178" t="str">
        <f>IF('DATA - Follow-Up'!G547="Yes",1,IF('DATA - Follow-Up'!G547="No",2,IF('DATA - Follow-Up'!G547="Not Sure",3, "")))</f>
        <v/>
      </c>
      <c r="H547" s="178" t="str">
        <f>IF('DATA - Follow-Up'!H547="","",INDEX(Codes,MATCH('DATA - Follow-Up'!H547,Modes,0)))</f>
        <v/>
      </c>
      <c r="I547" s="275"/>
      <c r="J547" s="178" t="str">
        <f>IF('DATA - Follow-Up'!J547="","",INDEX(Codes,MATCH('DATA - Follow-Up'!J547,Modes,0)))</f>
        <v/>
      </c>
      <c r="K547" s="178"/>
      <c r="L547" s="178" t="str">
        <f>IF('DATA - Follow-Up'!L547=0,"",IF('DATA - Follow-Up'!L547="","",'DATA - Follow-Up'!L547))</f>
        <v/>
      </c>
      <c r="M547" s="178" t="str">
        <f>IF('DATA - Follow-Up'!M547="Yes",1,IF('DATA - Follow-Up'!M547="No",2, ""))</f>
        <v/>
      </c>
      <c r="N547" s="178" t="str">
        <f>IF('DATA - Follow-Up'!N547="Yes",1,IF('DATA - Follow-Up'!N547="No",2,""))</f>
        <v/>
      </c>
      <c r="O547" s="178" t="str">
        <f>IF('DATA - Follow-Up'!O547="Relaxed",1,IF('DATA - Follow-Up'!O547="Rushed",2,IF('DATA - Follow-Up'!O547="Happy",3,IF('DATA - Follow-Up'!O547="Frustrated",4,IF('DATA - Follow-Up'!O547="Other (please specify)",5,IF('DATA - Follow-Up'!O547="Other",5,""))))))</f>
        <v/>
      </c>
      <c r="P547" s="178"/>
      <c r="Q547" s="178" t="str">
        <f>IF('DATA - Follow-Up'!Q547="","",'DATA - Follow-Up'!Q547)</f>
        <v/>
      </c>
      <c r="R547" s="178" t="str">
        <f>IF('DATA - Follow-Up'!R547="Boy",1,IF('DATA - Follow-Up'!R547="Girl",2, ""))</f>
        <v/>
      </c>
      <c r="S547" s="178" t="str">
        <f>IF('DATA - Follow-Up'!Q547="","", 'DATA - Follow-Up'!S547)</f>
        <v/>
      </c>
      <c r="T547" s="178" t="str">
        <f>IF('DATA - Follow-Up'!T547="Less than 0.5km",1,IF('DATA - Follow-Up'!T547="0.51 to 1.59km",2,IF('DATA - Follow-Up'!T547="1.6 to 3km",3,IF('DATA - Follow-Up'!T547="Over 3km",4,""))))</f>
        <v/>
      </c>
      <c r="U547" s="178" t="str">
        <f>IF('DATA - Follow-Up'!U547="STRONGLY AGREE",1,IF('DATA - Follow-Up'!U547="AGREE",2,IF('DATA - Follow-Up'!U547="DISAGREE",3,IF('DATA - Follow-Up'!U547="STRONGLY DISAGREE",4,""))))</f>
        <v/>
      </c>
      <c r="V547" s="178" t="str">
        <f>IF('DATA - Follow-Up'!V547="Yes",1,IF('DATA - Follow-Up'!V547="No",2,""))</f>
        <v/>
      </c>
      <c r="W547" s="178"/>
      <c r="X547" s="178"/>
      <c r="Y547" s="178"/>
      <c r="Z547" s="178"/>
      <c r="AA547" s="178"/>
      <c r="AB547" s="178"/>
      <c r="AC547" s="178"/>
      <c r="AD547" s="178"/>
      <c r="AE547" s="178"/>
      <c r="AF547" s="178"/>
      <c r="AG547" s="178"/>
      <c r="AH547" s="178"/>
      <c r="AI547" s="178"/>
      <c r="AJ547" s="178"/>
      <c r="AK547" s="178"/>
      <c r="AL547" s="178"/>
      <c r="AM547" s="178"/>
      <c r="AN547" s="178"/>
      <c r="AO547" s="178"/>
      <c r="AP547" s="178"/>
      <c r="AQ547" s="178"/>
      <c r="AR547" s="178" t="str">
        <f>IF('DATA - Follow-Up'!AR547="Relaxed",1,IF('DATA - Follow-Up'!AR547="Rushed",2,IF('DATA - Follow-Up'!AR547="Happy",3,IF('DATA - Follow-Up'!AR547="Tired",4,""))))</f>
        <v/>
      </c>
      <c r="AS547" s="178" t="str">
        <f>IF('DATA - Follow-Up'!AS547="Relaxed",1,IF('DATA - Follow-Up'!AS547="Rushed",2,IF('DATA - Follow-Up'!AS547="Happy",3,IF('DATA - Follow-Up'!AS547="Tired",4,""))))</f>
        <v/>
      </c>
      <c r="AT547" s="178" t="str">
        <f>IF('DATA - Follow-Up'!AT547="less driving",1,IF('DATA - Follow-Up'!AT547="less driving (e.g. more carpooling, walking, cycling, taking public transit, etc.)",1,IF('DATA - Follow-Up'!AT547="not changed",2,IF('DATA - Follow-Up'!AT547="no changed",2,IF('DATA - Follow-Up'!AT547="more driving",3, "")))))</f>
        <v/>
      </c>
      <c r="AU547" s="275"/>
      <c r="AV547" s="275"/>
      <c r="AW547" s="275"/>
      <c r="AX547" s="275"/>
      <c r="AY547" s="275"/>
      <c r="AZ547" s="178" t="str">
        <f>IF('DATA - Follow-Up'!AZ547="less driving",1,IF('DATA - Follow-Up'!AZ547="less driving (e.g. more carpooling, walking, cycling, taking public transit, etc.)",1,IF('DATA - Follow-Up'!AZ547="not changed",2,IF('DATA - Follow-Up'!AZ547="more driving",3,""))))</f>
        <v/>
      </c>
      <c r="BA547" s="178"/>
      <c r="BB547" s="178"/>
      <c r="BC547" s="178"/>
      <c r="BD547" s="178"/>
      <c r="BE547" s="178"/>
      <c r="BF547" s="178" t="str">
        <f>IF('DATA - Follow-Up'!BF547="decreased",1,IF('DATA - Follow-Up'!BF547="not changed",2,IF('DATA - Follow-Up'!BF547="increased",3, "")))</f>
        <v/>
      </c>
      <c r="BG547" s="178"/>
      <c r="BH547" s="178"/>
      <c r="BI547" s="178"/>
      <c r="BJ547" s="178"/>
      <c r="BK547" s="178"/>
      <c r="BL547" s="178"/>
      <c r="BM547" s="178"/>
      <c r="BN547" s="178"/>
      <c r="BO547" s="178"/>
      <c r="BP547" s="178"/>
      <c r="BQ547" s="312" t="str">
        <f>IF('DATA - Follow-Up'!BQ547="Yes",1,IF('DATA - Follow-Up'!BQ547="No",2, ""))</f>
        <v/>
      </c>
      <c r="BR547" s="273"/>
      <c r="BS547" s="180"/>
      <c r="BT547" s="180"/>
    </row>
    <row r="548" spans="1:72" s="132" customFormat="1" ht="15" x14ac:dyDescent="0.3">
      <c r="A548" s="148"/>
      <c r="B548" s="149"/>
      <c r="C548" s="236" t="str">
        <f t="shared" si="8"/>
        <v/>
      </c>
      <c r="D548" s="178" t="str">
        <f>IF('DATA - Follow-Up'!D548="","",'DATA - Follow-Up'!D548)</f>
        <v/>
      </c>
      <c r="E548" s="178" t="str">
        <f>IF('DATA - Follow-Up'!E548="","",'DATA - Follow-Up'!E548)</f>
        <v/>
      </c>
      <c r="F548" s="178" t="str">
        <f>IF('DATA - Follow-Up'!F548="","",'DATA - Follow-Up'!F548)</f>
        <v/>
      </c>
      <c r="G548" s="178" t="str">
        <f>IF('DATA - Follow-Up'!G548="Yes",1,IF('DATA - Follow-Up'!G548="No",2,IF('DATA - Follow-Up'!G548="Not Sure",3, "")))</f>
        <v/>
      </c>
      <c r="H548" s="178" t="str">
        <f>IF('DATA - Follow-Up'!H548="","",INDEX(Codes,MATCH('DATA - Follow-Up'!H548,Modes,0)))</f>
        <v/>
      </c>
      <c r="I548" s="275"/>
      <c r="J548" s="178" t="str">
        <f>IF('DATA - Follow-Up'!J548="","",INDEX(Codes,MATCH('DATA - Follow-Up'!J548,Modes,0)))</f>
        <v/>
      </c>
      <c r="K548" s="178"/>
      <c r="L548" s="178" t="str">
        <f>IF('DATA - Follow-Up'!L548=0,"",IF('DATA - Follow-Up'!L548="","",'DATA - Follow-Up'!L548))</f>
        <v/>
      </c>
      <c r="M548" s="178" t="str">
        <f>IF('DATA - Follow-Up'!M548="Yes",1,IF('DATA - Follow-Up'!M548="No",2, ""))</f>
        <v/>
      </c>
      <c r="N548" s="178" t="str">
        <f>IF('DATA - Follow-Up'!N548="Yes",1,IF('DATA - Follow-Up'!N548="No",2,""))</f>
        <v/>
      </c>
      <c r="O548" s="178" t="str">
        <f>IF('DATA - Follow-Up'!O548="Relaxed",1,IF('DATA - Follow-Up'!O548="Rushed",2,IF('DATA - Follow-Up'!O548="Happy",3,IF('DATA - Follow-Up'!O548="Frustrated",4,IF('DATA - Follow-Up'!O548="Other (please specify)",5,IF('DATA - Follow-Up'!O548="Other",5,""))))))</f>
        <v/>
      </c>
      <c r="P548" s="178"/>
      <c r="Q548" s="178" t="str">
        <f>IF('DATA - Follow-Up'!Q548="","",'DATA - Follow-Up'!Q548)</f>
        <v/>
      </c>
      <c r="R548" s="178" t="str">
        <f>IF('DATA - Follow-Up'!R548="Boy",1,IF('DATA - Follow-Up'!R548="Girl",2, ""))</f>
        <v/>
      </c>
      <c r="S548" s="178" t="str">
        <f>IF('DATA - Follow-Up'!Q548="","", 'DATA - Follow-Up'!S548)</f>
        <v/>
      </c>
      <c r="T548" s="178" t="str">
        <f>IF('DATA - Follow-Up'!T548="Less than 0.5km",1,IF('DATA - Follow-Up'!T548="0.51 to 1.59km",2,IF('DATA - Follow-Up'!T548="1.6 to 3km",3,IF('DATA - Follow-Up'!T548="Over 3km",4,""))))</f>
        <v/>
      </c>
      <c r="U548" s="178" t="str">
        <f>IF('DATA - Follow-Up'!U548="STRONGLY AGREE",1,IF('DATA - Follow-Up'!U548="AGREE",2,IF('DATA - Follow-Up'!U548="DISAGREE",3,IF('DATA - Follow-Up'!U548="STRONGLY DISAGREE",4,""))))</f>
        <v/>
      </c>
      <c r="V548" s="178" t="str">
        <f>IF('DATA - Follow-Up'!V548="Yes",1,IF('DATA - Follow-Up'!V548="No",2,""))</f>
        <v/>
      </c>
      <c r="W548" s="178"/>
      <c r="X548" s="178"/>
      <c r="Y548" s="178"/>
      <c r="Z548" s="178"/>
      <c r="AA548" s="178"/>
      <c r="AB548" s="178"/>
      <c r="AC548" s="178"/>
      <c r="AD548" s="178"/>
      <c r="AE548" s="178"/>
      <c r="AF548" s="178"/>
      <c r="AG548" s="178"/>
      <c r="AH548" s="178"/>
      <c r="AI548" s="178"/>
      <c r="AJ548" s="178"/>
      <c r="AK548" s="178"/>
      <c r="AL548" s="178"/>
      <c r="AM548" s="178"/>
      <c r="AN548" s="178"/>
      <c r="AO548" s="178"/>
      <c r="AP548" s="178"/>
      <c r="AQ548" s="178"/>
      <c r="AR548" s="178" t="str">
        <f>IF('DATA - Follow-Up'!AR548="Relaxed",1,IF('DATA - Follow-Up'!AR548="Rushed",2,IF('DATA - Follow-Up'!AR548="Happy",3,IF('DATA - Follow-Up'!AR548="Tired",4,""))))</f>
        <v/>
      </c>
      <c r="AS548" s="178" t="str">
        <f>IF('DATA - Follow-Up'!AS548="Relaxed",1,IF('DATA - Follow-Up'!AS548="Rushed",2,IF('DATA - Follow-Up'!AS548="Happy",3,IF('DATA - Follow-Up'!AS548="Tired",4,""))))</f>
        <v/>
      </c>
      <c r="AT548" s="178" t="str">
        <f>IF('DATA - Follow-Up'!AT548="less driving",1,IF('DATA - Follow-Up'!AT548="less driving (e.g. more carpooling, walking, cycling, taking public transit, etc.)",1,IF('DATA - Follow-Up'!AT548="not changed",2,IF('DATA - Follow-Up'!AT548="no changed",2,IF('DATA - Follow-Up'!AT548="more driving",3, "")))))</f>
        <v/>
      </c>
      <c r="AU548" s="275"/>
      <c r="AV548" s="275"/>
      <c r="AW548" s="275"/>
      <c r="AX548" s="275"/>
      <c r="AY548" s="275"/>
      <c r="AZ548" s="178" t="str">
        <f>IF('DATA - Follow-Up'!AZ548="less driving",1,IF('DATA - Follow-Up'!AZ548="less driving (e.g. more carpooling, walking, cycling, taking public transit, etc.)",1,IF('DATA - Follow-Up'!AZ548="not changed",2,IF('DATA - Follow-Up'!AZ548="more driving",3,""))))</f>
        <v/>
      </c>
      <c r="BA548" s="178"/>
      <c r="BB548" s="178"/>
      <c r="BC548" s="178"/>
      <c r="BD548" s="178"/>
      <c r="BE548" s="178"/>
      <c r="BF548" s="178" t="str">
        <f>IF('DATA - Follow-Up'!BF548="decreased",1,IF('DATA - Follow-Up'!BF548="not changed",2,IF('DATA - Follow-Up'!BF548="increased",3, "")))</f>
        <v/>
      </c>
      <c r="BG548" s="178"/>
      <c r="BH548" s="178"/>
      <c r="BI548" s="178"/>
      <c r="BJ548" s="178"/>
      <c r="BK548" s="178"/>
      <c r="BL548" s="178"/>
      <c r="BM548" s="178"/>
      <c r="BN548" s="178"/>
      <c r="BO548" s="178"/>
      <c r="BP548" s="178"/>
      <c r="BQ548" s="312" t="str">
        <f>IF('DATA - Follow-Up'!BQ548="Yes",1,IF('DATA - Follow-Up'!BQ548="No",2, ""))</f>
        <v/>
      </c>
      <c r="BR548" s="273"/>
      <c r="BS548" s="180"/>
      <c r="BT548" s="180"/>
    </row>
    <row r="549" spans="1:72" s="132" customFormat="1" ht="15" x14ac:dyDescent="0.3">
      <c r="A549" s="148"/>
      <c r="B549" s="149"/>
      <c r="C549" s="236" t="str">
        <f t="shared" si="8"/>
        <v/>
      </c>
      <c r="D549" s="178" t="str">
        <f>IF('DATA - Follow-Up'!D549="","",'DATA - Follow-Up'!D549)</f>
        <v/>
      </c>
      <c r="E549" s="178" t="str">
        <f>IF('DATA - Follow-Up'!E549="","",'DATA - Follow-Up'!E549)</f>
        <v/>
      </c>
      <c r="F549" s="178" t="str">
        <f>IF('DATA - Follow-Up'!F549="","",'DATA - Follow-Up'!F549)</f>
        <v/>
      </c>
      <c r="G549" s="178" t="str">
        <f>IF('DATA - Follow-Up'!G549="Yes",1,IF('DATA - Follow-Up'!G549="No",2,IF('DATA - Follow-Up'!G549="Not Sure",3, "")))</f>
        <v/>
      </c>
      <c r="H549" s="178" t="str">
        <f>IF('DATA - Follow-Up'!H549="","",INDEX(Codes,MATCH('DATA - Follow-Up'!H549,Modes,0)))</f>
        <v/>
      </c>
      <c r="I549" s="275"/>
      <c r="J549" s="178" t="str">
        <f>IF('DATA - Follow-Up'!J549="","",INDEX(Codes,MATCH('DATA - Follow-Up'!J549,Modes,0)))</f>
        <v/>
      </c>
      <c r="K549" s="178"/>
      <c r="L549" s="178" t="str">
        <f>IF('DATA - Follow-Up'!L549=0,"",IF('DATA - Follow-Up'!L549="","",'DATA - Follow-Up'!L549))</f>
        <v/>
      </c>
      <c r="M549" s="178" t="str">
        <f>IF('DATA - Follow-Up'!M549="Yes",1,IF('DATA - Follow-Up'!M549="No",2, ""))</f>
        <v/>
      </c>
      <c r="N549" s="178" t="str">
        <f>IF('DATA - Follow-Up'!N549="Yes",1,IF('DATA - Follow-Up'!N549="No",2,""))</f>
        <v/>
      </c>
      <c r="O549" s="178" t="str">
        <f>IF('DATA - Follow-Up'!O549="Relaxed",1,IF('DATA - Follow-Up'!O549="Rushed",2,IF('DATA - Follow-Up'!O549="Happy",3,IF('DATA - Follow-Up'!O549="Frustrated",4,IF('DATA - Follow-Up'!O549="Other (please specify)",5,IF('DATA - Follow-Up'!O549="Other",5,""))))))</f>
        <v/>
      </c>
      <c r="P549" s="178"/>
      <c r="Q549" s="178" t="str">
        <f>IF('DATA - Follow-Up'!Q549="","",'DATA - Follow-Up'!Q549)</f>
        <v/>
      </c>
      <c r="R549" s="178" t="str">
        <f>IF('DATA - Follow-Up'!R549="Boy",1,IF('DATA - Follow-Up'!R549="Girl",2, ""))</f>
        <v/>
      </c>
      <c r="S549" s="178" t="str">
        <f>IF('DATA - Follow-Up'!Q549="","", 'DATA - Follow-Up'!S549)</f>
        <v/>
      </c>
      <c r="T549" s="178" t="str">
        <f>IF('DATA - Follow-Up'!T549="Less than 0.5km",1,IF('DATA - Follow-Up'!T549="0.51 to 1.59km",2,IF('DATA - Follow-Up'!T549="1.6 to 3km",3,IF('DATA - Follow-Up'!T549="Over 3km",4,""))))</f>
        <v/>
      </c>
      <c r="U549" s="178" t="str">
        <f>IF('DATA - Follow-Up'!U549="STRONGLY AGREE",1,IF('DATA - Follow-Up'!U549="AGREE",2,IF('DATA - Follow-Up'!U549="DISAGREE",3,IF('DATA - Follow-Up'!U549="STRONGLY DISAGREE",4,""))))</f>
        <v/>
      </c>
      <c r="V549" s="178" t="str">
        <f>IF('DATA - Follow-Up'!V549="Yes",1,IF('DATA - Follow-Up'!V549="No",2,""))</f>
        <v/>
      </c>
      <c r="W549" s="178"/>
      <c r="X549" s="178"/>
      <c r="Y549" s="178"/>
      <c r="Z549" s="178"/>
      <c r="AA549" s="178"/>
      <c r="AB549" s="178"/>
      <c r="AC549" s="178"/>
      <c r="AD549" s="178"/>
      <c r="AE549" s="178"/>
      <c r="AF549" s="178"/>
      <c r="AG549" s="178"/>
      <c r="AH549" s="178"/>
      <c r="AI549" s="178"/>
      <c r="AJ549" s="178"/>
      <c r="AK549" s="178"/>
      <c r="AL549" s="178"/>
      <c r="AM549" s="178"/>
      <c r="AN549" s="178"/>
      <c r="AO549" s="178"/>
      <c r="AP549" s="178"/>
      <c r="AQ549" s="178"/>
      <c r="AR549" s="178" t="str">
        <f>IF('DATA - Follow-Up'!AR549="Relaxed",1,IF('DATA - Follow-Up'!AR549="Rushed",2,IF('DATA - Follow-Up'!AR549="Happy",3,IF('DATA - Follow-Up'!AR549="Tired",4,""))))</f>
        <v/>
      </c>
      <c r="AS549" s="178" t="str">
        <f>IF('DATA - Follow-Up'!AS549="Relaxed",1,IF('DATA - Follow-Up'!AS549="Rushed",2,IF('DATA - Follow-Up'!AS549="Happy",3,IF('DATA - Follow-Up'!AS549="Tired",4,""))))</f>
        <v/>
      </c>
      <c r="AT549" s="178" t="str">
        <f>IF('DATA - Follow-Up'!AT549="less driving",1,IF('DATA - Follow-Up'!AT549="less driving (e.g. more carpooling, walking, cycling, taking public transit, etc.)",1,IF('DATA - Follow-Up'!AT549="not changed",2,IF('DATA - Follow-Up'!AT549="no changed",2,IF('DATA - Follow-Up'!AT549="more driving",3, "")))))</f>
        <v/>
      </c>
      <c r="AU549" s="275"/>
      <c r="AV549" s="275"/>
      <c r="AW549" s="275"/>
      <c r="AX549" s="275"/>
      <c r="AY549" s="275"/>
      <c r="AZ549" s="178" t="str">
        <f>IF('DATA - Follow-Up'!AZ549="less driving",1,IF('DATA - Follow-Up'!AZ549="less driving (e.g. more carpooling, walking, cycling, taking public transit, etc.)",1,IF('DATA - Follow-Up'!AZ549="not changed",2,IF('DATA - Follow-Up'!AZ549="more driving",3,""))))</f>
        <v/>
      </c>
      <c r="BA549" s="178"/>
      <c r="BB549" s="178"/>
      <c r="BC549" s="178"/>
      <c r="BD549" s="178"/>
      <c r="BE549" s="178"/>
      <c r="BF549" s="178" t="str">
        <f>IF('DATA - Follow-Up'!BF549="decreased",1,IF('DATA - Follow-Up'!BF549="not changed",2,IF('DATA - Follow-Up'!BF549="increased",3, "")))</f>
        <v/>
      </c>
      <c r="BG549" s="178"/>
      <c r="BH549" s="178"/>
      <c r="BI549" s="178"/>
      <c r="BJ549" s="178"/>
      <c r="BK549" s="178"/>
      <c r="BL549" s="178"/>
      <c r="BM549" s="178"/>
      <c r="BN549" s="178"/>
      <c r="BO549" s="178"/>
      <c r="BP549" s="178"/>
      <c r="BQ549" s="312" t="str">
        <f>IF('DATA - Follow-Up'!BQ549="Yes",1,IF('DATA - Follow-Up'!BQ549="No",2, ""))</f>
        <v/>
      </c>
      <c r="BR549" s="273"/>
      <c r="BS549" s="180"/>
      <c r="BT549" s="180"/>
    </row>
    <row r="550" spans="1:72" s="132" customFormat="1" ht="15" x14ac:dyDescent="0.3">
      <c r="A550" s="148"/>
      <c r="B550" s="149"/>
      <c r="C550" s="236" t="str">
        <f t="shared" si="8"/>
        <v/>
      </c>
      <c r="D550" s="178" t="str">
        <f>IF('DATA - Follow-Up'!D550="","",'DATA - Follow-Up'!D550)</f>
        <v/>
      </c>
      <c r="E550" s="178" t="str">
        <f>IF('DATA - Follow-Up'!E550="","",'DATA - Follow-Up'!E550)</f>
        <v/>
      </c>
      <c r="F550" s="178" t="str">
        <f>IF('DATA - Follow-Up'!F550="","",'DATA - Follow-Up'!F550)</f>
        <v/>
      </c>
      <c r="G550" s="178" t="str">
        <f>IF('DATA - Follow-Up'!G550="Yes",1,IF('DATA - Follow-Up'!G550="No",2,IF('DATA - Follow-Up'!G550="Not Sure",3, "")))</f>
        <v/>
      </c>
      <c r="H550" s="178" t="str">
        <f>IF('DATA - Follow-Up'!H550="","",INDEX(Codes,MATCH('DATA - Follow-Up'!H550,Modes,0)))</f>
        <v/>
      </c>
      <c r="I550" s="275"/>
      <c r="J550" s="178" t="str">
        <f>IF('DATA - Follow-Up'!J550="","",INDEX(Codes,MATCH('DATA - Follow-Up'!J550,Modes,0)))</f>
        <v/>
      </c>
      <c r="K550" s="178"/>
      <c r="L550" s="178" t="str">
        <f>IF('DATA - Follow-Up'!L550=0,"",IF('DATA - Follow-Up'!L550="","",'DATA - Follow-Up'!L550))</f>
        <v/>
      </c>
      <c r="M550" s="178" t="str">
        <f>IF('DATA - Follow-Up'!M550="Yes",1,IF('DATA - Follow-Up'!M550="No",2, ""))</f>
        <v/>
      </c>
      <c r="N550" s="178" t="str">
        <f>IF('DATA - Follow-Up'!N550="Yes",1,IF('DATA - Follow-Up'!N550="No",2,""))</f>
        <v/>
      </c>
      <c r="O550" s="178" t="str">
        <f>IF('DATA - Follow-Up'!O550="Relaxed",1,IF('DATA - Follow-Up'!O550="Rushed",2,IF('DATA - Follow-Up'!O550="Happy",3,IF('DATA - Follow-Up'!O550="Frustrated",4,IF('DATA - Follow-Up'!O550="Other (please specify)",5,IF('DATA - Follow-Up'!O550="Other",5,""))))))</f>
        <v/>
      </c>
      <c r="P550" s="178"/>
      <c r="Q550" s="178" t="str">
        <f>IF('DATA - Follow-Up'!Q550="","",'DATA - Follow-Up'!Q550)</f>
        <v/>
      </c>
      <c r="R550" s="178" t="str">
        <f>IF('DATA - Follow-Up'!R550="Boy",1,IF('DATA - Follow-Up'!R550="Girl",2, ""))</f>
        <v/>
      </c>
      <c r="S550" s="178" t="str">
        <f>IF('DATA - Follow-Up'!Q550="","", 'DATA - Follow-Up'!S550)</f>
        <v/>
      </c>
      <c r="T550" s="178" t="str">
        <f>IF('DATA - Follow-Up'!T550="Less than 0.5km",1,IF('DATA - Follow-Up'!T550="0.51 to 1.59km",2,IF('DATA - Follow-Up'!T550="1.6 to 3km",3,IF('DATA - Follow-Up'!T550="Over 3km",4,""))))</f>
        <v/>
      </c>
      <c r="U550" s="178" t="str">
        <f>IF('DATA - Follow-Up'!U550="STRONGLY AGREE",1,IF('DATA - Follow-Up'!U550="AGREE",2,IF('DATA - Follow-Up'!U550="DISAGREE",3,IF('DATA - Follow-Up'!U550="STRONGLY DISAGREE",4,""))))</f>
        <v/>
      </c>
      <c r="V550" s="178" t="str">
        <f>IF('DATA - Follow-Up'!V550="Yes",1,IF('DATA - Follow-Up'!V550="No",2,""))</f>
        <v/>
      </c>
      <c r="W550" s="178"/>
      <c r="X550" s="178"/>
      <c r="Y550" s="178"/>
      <c r="Z550" s="178"/>
      <c r="AA550" s="178"/>
      <c r="AB550" s="178"/>
      <c r="AC550" s="178"/>
      <c r="AD550" s="178"/>
      <c r="AE550" s="178"/>
      <c r="AF550" s="178"/>
      <c r="AG550" s="178"/>
      <c r="AH550" s="178"/>
      <c r="AI550" s="178"/>
      <c r="AJ550" s="178"/>
      <c r="AK550" s="178"/>
      <c r="AL550" s="178"/>
      <c r="AM550" s="178"/>
      <c r="AN550" s="178"/>
      <c r="AO550" s="178"/>
      <c r="AP550" s="178"/>
      <c r="AQ550" s="178"/>
      <c r="AR550" s="178" t="str">
        <f>IF('DATA - Follow-Up'!AR550="Relaxed",1,IF('DATA - Follow-Up'!AR550="Rushed",2,IF('DATA - Follow-Up'!AR550="Happy",3,IF('DATA - Follow-Up'!AR550="Tired",4,""))))</f>
        <v/>
      </c>
      <c r="AS550" s="178" t="str">
        <f>IF('DATA - Follow-Up'!AS550="Relaxed",1,IF('DATA - Follow-Up'!AS550="Rushed",2,IF('DATA - Follow-Up'!AS550="Happy",3,IF('DATA - Follow-Up'!AS550="Tired",4,""))))</f>
        <v/>
      </c>
      <c r="AT550" s="178" t="str">
        <f>IF('DATA - Follow-Up'!AT550="less driving",1,IF('DATA - Follow-Up'!AT550="less driving (e.g. more carpooling, walking, cycling, taking public transit, etc.)",1,IF('DATA - Follow-Up'!AT550="not changed",2,IF('DATA - Follow-Up'!AT550="no changed",2,IF('DATA - Follow-Up'!AT550="more driving",3, "")))))</f>
        <v/>
      </c>
      <c r="AU550" s="275"/>
      <c r="AV550" s="275"/>
      <c r="AW550" s="275"/>
      <c r="AX550" s="275"/>
      <c r="AY550" s="275"/>
      <c r="AZ550" s="178" t="str">
        <f>IF('DATA - Follow-Up'!AZ550="less driving",1,IF('DATA - Follow-Up'!AZ550="less driving (e.g. more carpooling, walking, cycling, taking public transit, etc.)",1,IF('DATA - Follow-Up'!AZ550="not changed",2,IF('DATA - Follow-Up'!AZ550="more driving",3,""))))</f>
        <v/>
      </c>
      <c r="BA550" s="178"/>
      <c r="BB550" s="178"/>
      <c r="BC550" s="178"/>
      <c r="BD550" s="178"/>
      <c r="BE550" s="178"/>
      <c r="BF550" s="178" t="str">
        <f>IF('DATA - Follow-Up'!BF550="decreased",1,IF('DATA - Follow-Up'!BF550="not changed",2,IF('DATA - Follow-Up'!BF550="increased",3, "")))</f>
        <v/>
      </c>
      <c r="BG550" s="178"/>
      <c r="BH550" s="178"/>
      <c r="BI550" s="178"/>
      <c r="BJ550" s="178"/>
      <c r="BK550" s="178"/>
      <c r="BL550" s="178"/>
      <c r="BM550" s="178"/>
      <c r="BN550" s="178"/>
      <c r="BO550" s="178"/>
      <c r="BP550" s="178"/>
      <c r="BQ550" s="312" t="str">
        <f>IF('DATA - Follow-Up'!BQ550="Yes",1,IF('DATA - Follow-Up'!BQ550="No",2, ""))</f>
        <v/>
      </c>
      <c r="BR550" s="273"/>
      <c r="BS550" s="180"/>
      <c r="BT550" s="180"/>
    </row>
    <row r="551" spans="1:72" s="132" customFormat="1" ht="15" x14ac:dyDescent="0.3">
      <c r="A551" s="148"/>
      <c r="B551" s="149"/>
      <c r="C551" s="236" t="str">
        <f t="shared" si="8"/>
        <v/>
      </c>
      <c r="D551" s="178" t="str">
        <f>IF('DATA - Follow-Up'!D551="","",'DATA - Follow-Up'!D551)</f>
        <v/>
      </c>
      <c r="E551" s="178" t="str">
        <f>IF('DATA - Follow-Up'!E551="","",'DATA - Follow-Up'!E551)</f>
        <v/>
      </c>
      <c r="F551" s="178" t="str">
        <f>IF('DATA - Follow-Up'!F551="","",'DATA - Follow-Up'!F551)</f>
        <v/>
      </c>
      <c r="G551" s="178" t="str">
        <f>IF('DATA - Follow-Up'!G551="Yes",1,IF('DATA - Follow-Up'!G551="No",2,IF('DATA - Follow-Up'!G551="Not Sure",3, "")))</f>
        <v/>
      </c>
      <c r="H551" s="178" t="str">
        <f>IF('DATA - Follow-Up'!H551="","",INDEX(Codes,MATCH('DATA - Follow-Up'!H551,Modes,0)))</f>
        <v/>
      </c>
      <c r="I551" s="275"/>
      <c r="J551" s="178" t="str">
        <f>IF('DATA - Follow-Up'!J551="","",INDEX(Codes,MATCH('DATA - Follow-Up'!J551,Modes,0)))</f>
        <v/>
      </c>
      <c r="K551" s="178"/>
      <c r="L551" s="178" t="str">
        <f>IF('DATA - Follow-Up'!L551=0,"",IF('DATA - Follow-Up'!L551="","",'DATA - Follow-Up'!L551))</f>
        <v/>
      </c>
      <c r="M551" s="178" t="str">
        <f>IF('DATA - Follow-Up'!M551="Yes",1,IF('DATA - Follow-Up'!M551="No",2, ""))</f>
        <v/>
      </c>
      <c r="N551" s="178" t="str">
        <f>IF('DATA - Follow-Up'!N551="Yes",1,IF('DATA - Follow-Up'!N551="No",2,""))</f>
        <v/>
      </c>
      <c r="O551" s="178" t="str">
        <f>IF('DATA - Follow-Up'!O551="Relaxed",1,IF('DATA - Follow-Up'!O551="Rushed",2,IF('DATA - Follow-Up'!O551="Happy",3,IF('DATA - Follow-Up'!O551="Frustrated",4,IF('DATA - Follow-Up'!O551="Other (please specify)",5,IF('DATA - Follow-Up'!O551="Other",5,""))))))</f>
        <v/>
      </c>
      <c r="P551" s="178"/>
      <c r="Q551" s="178" t="str">
        <f>IF('DATA - Follow-Up'!Q551="","",'DATA - Follow-Up'!Q551)</f>
        <v/>
      </c>
      <c r="R551" s="178" t="str">
        <f>IF('DATA - Follow-Up'!R551="Boy",1,IF('DATA - Follow-Up'!R551="Girl",2, ""))</f>
        <v/>
      </c>
      <c r="S551" s="178" t="str">
        <f>IF('DATA - Follow-Up'!Q551="","", 'DATA - Follow-Up'!S551)</f>
        <v/>
      </c>
      <c r="T551" s="178" t="str">
        <f>IF('DATA - Follow-Up'!T551="Less than 0.5km",1,IF('DATA - Follow-Up'!T551="0.51 to 1.59km",2,IF('DATA - Follow-Up'!T551="1.6 to 3km",3,IF('DATA - Follow-Up'!T551="Over 3km",4,""))))</f>
        <v/>
      </c>
      <c r="U551" s="178" t="str">
        <f>IF('DATA - Follow-Up'!U551="STRONGLY AGREE",1,IF('DATA - Follow-Up'!U551="AGREE",2,IF('DATA - Follow-Up'!U551="DISAGREE",3,IF('DATA - Follow-Up'!U551="STRONGLY DISAGREE",4,""))))</f>
        <v/>
      </c>
      <c r="V551" s="178" t="str">
        <f>IF('DATA - Follow-Up'!V551="Yes",1,IF('DATA - Follow-Up'!V551="No",2,""))</f>
        <v/>
      </c>
      <c r="W551" s="178"/>
      <c r="X551" s="178"/>
      <c r="Y551" s="178"/>
      <c r="Z551" s="178"/>
      <c r="AA551" s="178"/>
      <c r="AB551" s="178"/>
      <c r="AC551" s="178"/>
      <c r="AD551" s="178"/>
      <c r="AE551" s="178"/>
      <c r="AF551" s="178"/>
      <c r="AG551" s="178"/>
      <c r="AH551" s="178"/>
      <c r="AI551" s="178"/>
      <c r="AJ551" s="178"/>
      <c r="AK551" s="178"/>
      <c r="AL551" s="178"/>
      <c r="AM551" s="178"/>
      <c r="AN551" s="178"/>
      <c r="AO551" s="178"/>
      <c r="AP551" s="178"/>
      <c r="AQ551" s="178"/>
      <c r="AR551" s="178" t="str">
        <f>IF('DATA - Follow-Up'!AR551="Relaxed",1,IF('DATA - Follow-Up'!AR551="Rushed",2,IF('DATA - Follow-Up'!AR551="Happy",3,IF('DATA - Follow-Up'!AR551="Tired",4,""))))</f>
        <v/>
      </c>
      <c r="AS551" s="178" t="str">
        <f>IF('DATA - Follow-Up'!AS551="Relaxed",1,IF('DATA - Follow-Up'!AS551="Rushed",2,IF('DATA - Follow-Up'!AS551="Happy",3,IF('DATA - Follow-Up'!AS551="Tired",4,""))))</f>
        <v/>
      </c>
      <c r="AT551" s="178" t="str">
        <f>IF('DATA - Follow-Up'!AT551="less driving",1,IF('DATA - Follow-Up'!AT551="less driving (e.g. more carpooling, walking, cycling, taking public transit, etc.)",1,IF('DATA - Follow-Up'!AT551="not changed",2,IF('DATA - Follow-Up'!AT551="no changed",2,IF('DATA - Follow-Up'!AT551="more driving",3, "")))))</f>
        <v/>
      </c>
      <c r="AU551" s="275"/>
      <c r="AV551" s="275"/>
      <c r="AW551" s="275"/>
      <c r="AX551" s="275"/>
      <c r="AY551" s="275"/>
      <c r="AZ551" s="178" t="str">
        <f>IF('DATA - Follow-Up'!AZ551="less driving",1,IF('DATA - Follow-Up'!AZ551="less driving (e.g. more carpooling, walking, cycling, taking public transit, etc.)",1,IF('DATA - Follow-Up'!AZ551="not changed",2,IF('DATA - Follow-Up'!AZ551="more driving",3,""))))</f>
        <v/>
      </c>
      <c r="BA551" s="178"/>
      <c r="BB551" s="178"/>
      <c r="BC551" s="178"/>
      <c r="BD551" s="178"/>
      <c r="BE551" s="178"/>
      <c r="BF551" s="178" t="str">
        <f>IF('DATA - Follow-Up'!BF551="decreased",1,IF('DATA - Follow-Up'!BF551="not changed",2,IF('DATA - Follow-Up'!BF551="increased",3, "")))</f>
        <v/>
      </c>
      <c r="BG551" s="178"/>
      <c r="BH551" s="178"/>
      <c r="BI551" s="178"/>
      <c r="BJ551" s="178"/>
      <c r="BK551" s="178"/>
      <c r="BL551" s="178"/>
      <c r="BM551" s="178"/>
      <c r="BN551" s="178"/>
      <c r="BO551" s="178"/>
      <c r="BP551" s="178"/>
      <c r="BQ551" s="312" t="str">
        <f>IF('DATA - Follow-Up'!BQ551="Yes",1,IF('DATA - Follow-Up'!BQ551="No",2, ""))</f>
        <v/>
      </c>
      <c r="BR551" s="273"/>
      <c r="BS551" s="180"/>
      <c r="BT551" s="180"/>
    </row>
    <row r="552" spans="1:72" s="132" customFormat="1" ht="15" x14ac:dyDescent="0.3">
      <c r="A552" s="148"/>
      <c r="B552" s="149"/>
      <c r="C552" s="236" t="str">
        <f t="shared" si="8"/>
        <v/>
      </c>
      <c r="D552" s="178" t="str">
        <f>IF('DATA - Follow-Up'!D552="","",'DATA - Follow-Up'!D552)</f>
        <v/>
      </c>
      <c r="E552" s="178" t="str">
        <f>IF('DATA - Follow-Up'!E552="","",'DATA - Follow-Up'!E552)</f>
        <v/>
      </c>
      <c r="F552" s="178" t="str">
        <f>IF('DATA - Follow-Up'!F552="","",'DATA - Follow-Up'!F552)</f>
        <v/>
      </c>
      <c r="G552" s="178" t="str">
        <f>IF('DATA - Follow-Up'!G552="Yes",1,IF('DATA - Follow-Up'!G552="No",2,IF('DATA - Follow-Up'!G552="Not Sure",3, "")))</f>
        <v/>
      </c>
      <c r="H552" s="178" t="str">
        <f>IF('DATA - Follow-Up'!H552="","",INDEX(Codes,MATCH('DATA - Follow-Up'!H552,Modes,0)))</f>
        <v/>
      </c>
      <c r="I552" s="275"/>
      <c r="J552" s="178" t="str">
        <f>IF('DATA - Follow-Up'!J552="","",INDEX(Codes,MATCH('DATA - Follow-Up'!J552,Modes,0)))</f>
        <v/>
      </c>
      <c r="K552" s="178"/>
      <c r="L552" s="178" t="str">
        <f>IF('DATA - Follow-Up'!L552=0,"",IF('DATA - Follow-Up'!L552="","",'DATA - Follow-Up'!L552))</f>
        <v/>
      </c>
      <c r="M552" s="178" t="str">
        <f>IF('DATA - Follow-Up'!M552="Yes",1,IF('DATA - Follow-Up'!M552="No",2, ""))</f>
        <v/>
      </c>
      <c r="N552" s="178" t="str">
        <f>IF('DATA - Follow-Up'!N552="Yes",1,IF('DATA - Follow-Up'!N552="No",2,""))</f>
        <v/>
      </c>
      <c r="O552" s="178" t="str">
        <f>IF('DATA - Follow-Up'!O552="Relaxed",1,IF('DATA - Follow-Up'!O552="Rushed",2,IF('DATA - Follow-Up'!O552="Happy",3,IF('DATA - Follow-Up'!O552="Frustrated",4,IF('DATA - Follow-Up'!O552="Other (please specify)",5,IF('DATA - Follow-Up'!O552="Other",5,""))))))</f>
        <v/>
      </c>
      <c r="P552" s="178"/>
      <c r="Q552" s="178" t="str">
        <f>IF('DATA - Follow-Up'!Q552="","",'DATA - Follow-Up'!Q552)</f>
        <v/>
      </c>
      <c r="R552" s="178" t="str">
        <f>IF('DATA - Follow-Up'!R552="Boy",1,IF('DATA - Follow-Up'!R552="Girl",2, ""))</f>
        <v/>
      </c>
      <c r="S552" s="178" t="str">
        <f>IF('DATA - Follow-Up'!Q552="","", 'DATA - Follow-Up'!S552)</f>
        <v/>
      </c>
      <c r="T552" s="178" t="str">
        <f>IF('DATA - Follow-Up'!T552="Less than 0.5km",1,IF('DATA - Follow-Up'!T552="0.51 to 1.59km",2,IF('DATA - Follow-Up'!T552="1.6 to 3km",3,IF('DATA - Follow-Up'!T552="Over 3km",4,""))))</f>
        <v/>
      </c>
      <c r="U552" s="178" t="str">
        <f>IF('DATA - Follow-Up'!U552="STRONGLY AGREE",1,IF('DATA - Follow-Up'!U552="AGREE",2,IF('DATA - Follow-Up'!U552="DISAGREE",3,IF('DATA - Follow-Up'!U552="STRONGLY DISAGREE",4,""))))</f>
        <v/>
      </c>
      <c r="V552" s="178" t="str">
        <f>IF('DATA - Follow-Up'!V552="Yes",1,IF('DATA - Follow-Up'!V552="No",2,""))</f>
        <v/>
      </c>
      <c r="W552" s="178"/>
      <c r="X552" s="178"/>
      <c r="Y552" s="178"/>
      <c r="Z552" s="178"/>
      <c r="AA552" s="178"/>
      <c r="AB552" s="178"/>
      <c r="AC552" s="178"/>
      <c r="AD552" s="178"/>
      <c r="AE552" s="178"/>
      <c r="AF552" s="178"/>
      <c r="AG552" s="178"/>
      <c r="AH552" s="178"/>
      <c r="AI552" s="178"/>
      <c r="AJ552" s="178"/>
      <c r="AK552" s="178"/>
      <c r="AL552" s="178"/>
      <c r="AM552" s="178"/>
      <c r="AN552" s="178"/>
      <c r="AO552" s="178"/>
      <c r="AP552" s="178"/>
      <c r="AQ552" s="178"/>
      <c r="AR552" s="178" t="str">
        <f>IF('DATA - Follow-Up'!AR552="Relaxed",1,IF('DATA - Follow-Up'!AR552="Rushed",2,IF('DATA - Follow-Up'!AR552="Happy",3,IF('DATA - Follow-Up'!AR552="Tired",4,""))))</f>
        <v/>
      </c>
      <c r="AS552" s="178" t="str">
        <f>IF('DATA - Follow-Up'!AS552="Relaxed",1,IF('DATA - Follow-Up'!AS552="Rushed",2,IF('DATA - Follow-Up'!AS552="Happy",3,IF('DATA - Follow-Up'!AS552="Tired",4,""))))</f>
        <v/>
      </c>
      <c r="AT552" s="178" t="str">
        <f>IF('DATA - Follow-Up'!AT552="less driving",1,IF('DATA - Follow-Up'!AT552="less driving (e.g. more carpooling, walking, cycling, taking public transit, etc.)",1,IF('DATA - Follow-Up'!AT552="not changed",2,IF('DATA - Follow-Up'!AT552="no changed",2,IF('DATA - Follow-Up'!AT552="more driving",3, "")))))</f>
        <v/>
      </c>
      <c r="AU552" s="275"/>
      <c r="AV552" s="275"/>
      <c r="AW552" s="275"/>
      <c r="AX552" s="275"/>
      <c r="AY552" s="275"/>
      <c r="AZ552" s="178" t="str">
        <f>IF('DATA - Follow-Up'!AZ552="less driving",1,IF('DATA - Follow-Up'!AZ552="less driving (e.g. more carpooling, walking, cycling, taking public transit, etc.)",1,IF('DATA - Follow-Up'!AZ552="not changed",2,IF('DATA - Follow-Up'!AZ552="more driving",3,""))))</f>
        <v/>
      </c>
      <c r="BA552" s="178"/>
      <c r="BB552" s="178"/>
      <c r="BC552" s="178"/>
      <c r="BD552" s="178"/>
      <c r="BE552" s="178"/>
      <c r="BF552" s="178" t="str">
        <f>IF('DATA - Follow-Up'!BF552="decreased",1,IF('DATA - Follow-Up'!BF552="not changed",2,IF('DATA - Follow-Up'!BF552="increased",3, "")))</f>
        <v/>
      </c>
      <c r="BG552" s="178"/>
      <c r="BH552" s="178"/>
      <c r="BI552" s="178"/>
      <c r="BJ552" s="178"/>
      <c r="BK552" s="178"/>
      <c r="BL552" s="178"/>
      <c r="BM552" s="178"/>
      <c r="BN552" s="178"/>
      <c r="BO552" s="178"/>
      <c r="BP552" s="178"/>
      <c r="BQ552" s="312" t="str">
        <f>IF('DATA - Follow-Up'!BQ552="Yes",1,IF('DATA - Follow-Up'!BQ552="No",2, ""))</f>
        <v/>
      </c>
      <c r="BR552" s="273"/>
      <c r="BS552" s="180"/>
      <c r="BT552" s="180"/>
    </row>
    <row r="553" spans="1:72" s="132" customFormat="1" ht="15" x14ac:dyDescent="0.3">
      <c r="A553" s="148"/>
      <c r="B553" s="149"/>
      <c r="C553" s="236" t="str">
        <f t="shared" si="8"/>
        <v/>
      </c>
      <c r="D553" s="178" t="str">
        <f>IF('DATA - Follow-Up'!D553="","",'DATA - Follow-Up'!D553)</f>
        <v/>
      </c>
      <c r="E553" s="178" t="str">
        <f>IF('DATA - Follow-Up'!E553="","",'DATA - Follow-Up'!E553)</f>
        <v/>
      </c>
      <c r="F553" s="178" t="str">
        <f>IF('DATA - Follow-Up'!F553="","",'DATA - Follow-Up'!F553)</f>
        <v/>
      </c>
      <c r="G553" s="178" t="str">
        <f>IF('DATA - Follow-Up'!G553="Yes",1,IF('DATA - Follow-Up'!G553="No",2,IF('DATA - Follow-Up'!G553="Not Sure",3, "")))</f>
        <v/>
      </c>
      <c r="H553" s="178" t="str">
        <f>IF('DATA - Follow-Up'!H553="","",INDEX(Codes,MATCH('DATA - Follow-Up'!H553,Modes,0)))</f>
        <v/>
      </c>
      <c r="I553" s="275"/>
      <c r="J553" s="178" t="str">
        <f>IF('DATA - Follow-Up'!J553="","",INDEX(Codes,MATCH('DATA - Follow-Up'!J553,Modes,0)))</f>
        <v/>
      </c>
      <c r="K553" s="178"/>
      <c r="L553" s="178" t="str">
        <f>IF('DATA - Follow-Up'!L553=0,"",IF('DATA - Follow-Up'!L553="","",'DATA - Follow-Up'!L553))</f>
        <v/>
      </c>
      <c r="M553" s="178" t="str">
        <f>IF('DATA - Follow-Up'!M553="Yes",1,IF('DATA - Follow-Up'!M553="No",2, ""))</f>
        <v/>
      </c>
      <c r="N553" s="178" t="str">
        <f>IF('DATA - Follow-Up'!N553="Yes",1,IF('DATA - Follow-Up'!N553="No",2,""))</f>
        <v/>
      </c>
      <c r="O553" s="178" t="str">
        <f>IF('DATA - Follow-Up'!O553="Relaxed",1,IF('DATA - Follow-Up'!O553="Rushed",2,IF('DATA - Follow-Up'!O553="Happy",3,IF('DATA - Follow-Up'!O553="Frustrated",4,IF('DATA - Follow-Up'!O553="Other (please specify)",5,IF('DATA - Follow-Up'!O553="Other",5,""))))))</f>
        <v/>
      </c>
      <c r="P553" s="178"/>
      <c r="Q553" s="178" t="str">
        <f>IF('DATA - Follow-Up'!Q553="","",'DATA - Follow-Up'!Q553)</f>
        <v/>
      </c>
      <c r="R553" s="178" t="str">
        <f>IF('DATA - Follow-Up'!R553="Boy",1,IF('DATA - Follow-Up'!R553="Girl",2, ""))</f>
        <v/>
      </c>
      <c r="S553" s="178" t="str">
        <f>IF('DATA - Follow-Up'!Q553="","", 'DATA - Follow-Up'!S553)</f>
        <v/>
      </c>
      <c r="T553" s="178" t="str">
        <f>IF('DATA - Follow-Up'!T553="Less than 0.5km",1,IF('DATA - Follow-Up'!T553="0.51 to 1.59km",2,IF('DATA - Follow-Up'!T553="1.6 to 3km",3,IF('DATA - Follow-Up'!T553="Over 3km",4,""))))</f>
        <v/>
      </c>
      <c r="U553" s="178" t="str">
        <f>IF('DATA - Follow-Up'!U553="STRONGLY AGREE",1,IF('DATA - Follow-Up'!U553="AGREE",2,IF('DATA - Follow-Up'!U553="DISAGREE",3,IF('DATA - Follow-Up'!U553="STRONGLY DISAGREE",4,""))))</f>
        <v/>
      </c>
      <c r="V553" s="178" t="str">
        <f>IF('DATA - Follow-Up'!V553="Yes",1,IF('DATA - Follow-Up'!V553="No",2,""))</f>
        <v/>
      </c>
      <c r="W553" s="178"/>
      <c r="X553" s="178"/>
      <c r="Y553" s="178"/>
      <c r="Z553" s="178"/>
      <c r="AA553" s="178"/>
      <c r="AB553" s="178"/>
      <c r="AC553" s="178"/>
      <c r="AD553" s="178"/>
      <c r="AE553" s="178"/>
      <c r="AF553" s="178"/>
      <c r="AG553" s="178"/>
      <c r="AH553" s="178"/>
      <c r="AI553" s="178"/>
      <c r="AJ553" s="178"/>
      <c r="AK553" s="178"/>
      <c r="AL553" s="178"/>
      <c r="AM553" s="178"/>
      <c r="AN553" s="178"/>
      <c r="AO553" s="178"/>
      <c r="AP553" s="178"/>
      <c r="AQ553" s="178"/>
      <c r="AR553" s="178" t="str">
        <f>IF('DATA - Follow-Up'!AR553="Relaxed",1,IF('DATA - Follow-Up'!AR553="Rushed",2,IF('DATA - Follow-Up'!AR553="Happy",3,IF('DATA - Follow-Up'!AR553="Tired",4,""))))</f>
        <v/>
      </c>
      <c r="AS553" s="178" t="str">
        <f>IF('DATA - Follow-Up'!AS553="Relaxed",1,IF('DATA - Follow-Up'!AS553="Rushed",2,IF('DATA - Follow-Up'!AS553="Happy",3,IF('DATA - Follow-Up'!AS553="Tired",4,""))))</f>
        <v/>
      </c>
      <c r="AT553" s="178" t="str">
        <f>IF('DATA - Follow-Up'!AT553="less driving",1,IF('DATA - Follow-Up'!AT553="less driving (e.g. more carpooling, walking, cycling, taking public transit, etc.)",1,IF('DATA - Follow-Up'!AT553="not changed",2,IF('DATA - Follow-Up'!AT553="no changed",2,IF('DATA - Follow-Up'!AT553="more driving",3, "")))))</f>
        <v/>
      </c>
      <c r="AU553" s="275"/>
      <c r="AV553" s="275"/>
      <c r="AW553" s="275"/>
      <c r="AX553" s="275"/>
      <c r="AY553" s="275"/>
      <c r="AZ553" s="178" t="str">
        <f>IF('DATA - Follow-Up'!AZ553="less driving",1,IF('DATA - Follow-Up'!AZ553="less driving (e.g. more carpooling, walking, cycling, taking public transit, etc.)",1,IF('DATA - Follow-Up'!AZ553="not changed",2,IF('DATA - Follow-Up'!AZ553="more driving",3,""))))</f>
        <v/>
      </c>
      <c r="BA553" s="178"/>
      <c r="BB553" s="178"/>
      <c r="BC553" s="178"/>
      <c r="BD553" s="178"/>
      <c r="BE553" s="178"/>
      <c r="BF553" s="178" t="str">
        <f>IF('DATA - Follow-Up'!BF553="decreased",1,IF('DATA - Follow-Up'!BF553="not changed",2,IF('DATA - Follow-Up'!BF553="increased",3, "")))</f>
        <v/>
      </c>
      <c r="BG553" s="178"/>
      <c r="BH553" s="178"/>
      <c r="BI553" s="178"/>
      <c r="BJ553" s="178"/>
      <c r="BK553" s="178"/>
      <c r="BL553" s="178"/>
      <c r="BM553" s="178"/>
      <c r="BN553" s="178"/>
      <c r="BO553" s="178"/>
      <c r="BP553" s="178"/>
      <c r="BQ553" s="312" t="str">
        <f>IF('DATA - Follow-Up'!BQ553="Yes",1,IF('DATA - Follow-Up'!BQ553="No",2, ""))</f>
        <v/>
      </c>
      <c r="BR553" s="273"/>
      <c r="BS553" s="180"/>
      <c r="BT553" s="180"/>
    </row>
    <row r="554" spans="1:72" s="132" customFormat="1" ht="15" x14ac:dyDescent="0.3">
      <c r="A554" s="148"/>
      <c r="B554" s="149"/>
      <c r="C554" s="236" t="str">
        <f t="shared" si="8"/>
        <v/>
      </c>
      <c r="D554" s="178" t="str">
        <f>IF('DATA - Follow-Up'!D554="","",'DATA - Follow-Up'!D554)</f>
        <v/>
      </c>
      <c r="E554" s="178" t="str">
        <f>IF('DATA - Follow-Up'!E554="","",'DATA - Follow-Up'!E554)</f>
        <v/>
      </c>
      <c r="F554" s="178" t="str">
        <f>IF('DATA - Follow-Up'!F554="","",'DATA - Follow-Up'!F554)</f>
        <v/>
      </c>
      <c r="G554" s="178" t="str">
        <f>IF('DATA - Follow-Up'!G554="Yes",1,IF('DATA - Follow-Up'!G554="No",2,IF('DATA - Follow-Up'!G554="Not Sure",3, "")))</f>
        <v/>
      </c>
      <c r="H554" s="178" t="str">
        <f>IF('DATA - Follow-Up'!H554="","",INDEX(Codes,MATCH('DATA - Follow-Up'!H554,Modes,0)))</f>
        <v/>
      </c>
      <c r="I554" s="275"/>
      <c r="J554" s="178" t="str">
        <f>IF('DATA - Follow-Up'!J554="","",INDEX(Codes,MATCH('DATA - Follow-Up'!J554,Modes,0)))</f>
        <v/>
      </c>
      <c r="K554" s="178"/>
      <c r="L554" s="178" t="str">
        <f>IF('DATA - Follow-Up'!L554=0,"",IF('DATA - Follow-Up'!L554="","",'DATA - Follow-Up'!L554))</f>
        <v/>
      </c>
      <c r="M554" s="178" t="str">
        <f>IF('DATA - Follow-Up'!M554="Yes",1,IF('DATA - Follow-Up'!M554="No",2, ""))</f>
        <v/>
      </c>
      <c r="N554" s="178" t="str">
        <f>IF('DATA - Follow-Up'!N554="Yes",1,IF('DATA - Follow-Up'!N554="No",2,""))</f>
        <v/>
      </c>
      <c r="O554" s="178" t="str">
        <f>IF('DATA - Follow-Up'!O554="Relaxed",1,IF('DATA - Follow-Up'!O554="Rushed",2,IF('DATA - Follow-Up'!O554="Happy",3,IF('DATA - Follow-Up'!O554="Frustrated",4,IF('DATA - Follow-Up'!O554="Other (please specify)",5,IF('DATA - Follow-Up'!O554="Other",5,""))))))</f>
        <v/>
      </c>
      <c r="P554" s="178"/>
      <c r="Q554" s="178" t="str">
        <f>IF('DATA - Follow-Up'!Q554="","",'DATA - Follow-Up'!Q554)</f>
        <v/>
      </c>
      <c r="R554" s="178" t="str">
        <f>IF('DATA - Follow-Up'!R554="Boy",1,IF('DATA - Follow-Up'!R554="Girl",2, ""))</f>
        <v/>
      </c>
      <c r="S554" s="178" t="str">
        <f>IF('DATA - Follow-Up'!Q554="","", 'DATA - Follow-Up'!S554)</f>
        <v/>
      </c>
      <c r="T554" s="178" t="str">
        <f>IF('DATA - Follow-Up'!T554="Less than 0.5km",1,IF('DATA - Follow-Up'!T554="0.51 to 1.59km",2,IF('DATA - Follow-Up'!T554="1.6 to 3km",3,IF('DATA - Follow-Up'!T554="Over 3km",4,""))))</f>
        <v/>
      </c>
      <c r="U554" s="178" t="str">
        <f>IF('DATA - Follow-Up'!U554="STRONGLY AGREE",1,IF('DATA - Follow-Up'!U554="AGREE",2,IF('DATA - Follow-Up'!U554="DISAGREE",3,IF('DATA - Follow-Up'!U554="STRONGLY DISAGREE",4,""))))</f>
        <v/>
      </c>
      <c r="V554" s="178" t="str">
        <f>IF('DATA - Follow-Up'!V554="Yes",1,IF('DATA - Follow-Up'!V554="No",2,""))</f>
        <v/>
      </c>
      <c r="W554" s="178"/>
      <c r="X554" s="178"/>
      <c r="Y554" s="178"/>
      <c r="Z554" s="178"/>
      <c r="AA554" s="178"/>
      <c r="AB554" s="178"/>
      <c r="AC554" s="178"/>
      <c r="AD554" s="178"/>
      <c r="AE554" s="178"/>
      <c r="AF554" s="178"/>
      <c r="AG554" s="178"/>
      <c r="AH554" s="178"/>
      <c r="AI554" s="178"/>
      <c r="AJ554" s="178"/>
      <c r="AK554" s="178"/>
      <c r="AL554" s="178"/>
      <c r="AM554" s="178"/>
      <c r="AN554" s="178"/>
      <c r="AO554" s="178"/>
      <c r="AP554" s="178"/>
      <c r="AQ554" s="178"/>
      <c r="AR554" s="178" t="str">
        <f>IF('DATA - Follow-Up'!AR554="Relaxed",1,IF('DATA - Follow-Up'!AR554="Rushed",2,IF('DATA - Follow-Up'!AR554="Happy",3,IF('DATA - Follow-Up'!AR554="Tired",4,""))))</f>
        <v/>
      </c>
      <c r="AS554" s="178" t="str">
        <f>IF('DATA - Follow-Up'!AS554="Relaxed",1,IF('DATA - Follow-Up'!AS554="Rushed",2,IF('DATA - Follow-Up'!AS554="Happy",3,IF('DATA - Follow-Up'!AS554="Tired",4,""))))</f>
        <v/>
      </c>
      <c r="AT554" s="178" t="str">
        <f>IF('DATA - Follow-Up'!AT554="less driving",1,IF('DATA - Follow-Up'!AT554="less driving (e.g. more carpooling, walking, cycling, taking public transit, etc.)",1,IF('DATA - Follow-Up'!AT554="not changed",2,IF('DATA - Follow-Up'!AT554="no changed",2,IF('DATA - Follow-Up'!AT554="more driving",3, "")))))</f>
        <v/>
      </c>
      <c r="AU554" s="275"/>
      <c r="AV554" s="275"/>
      <c r="AW554" s="275"/>
      <c r="AX554" s="275"/>
      <c r="AY554" s="275"/>
      <c r="AZ554" s="178" t="str">
        <f>IF('DATA - Follow-Up'!AZ554="less driving",1,IF('DATA - Follow-Up'!AZ554="less driving (e.g. more carpooling, walking, cycling, taking public transit, etc.)",1,IF('DATA - Follow-Up'!AZ554="not changed",2,IF('DATA - Follow-Up'!AZ554="more driving",3,""))))</f>
        <v/>
      </c>
      <c r="BA554" s="178"/>
      <c r="BB554" s="178"/>
      <c r="BC554" s="178"/>
      <c r="BD554" s="178"/>
      <c r="BE554" s="178"/>
      <c r="BF554" s="178" t="str">
        <f>IF('DATA - Follow-Up'!BF554="decreased",1,IF('DATA - Follow-Up'!BF554="not changed",2,IF('DATA - Follow-Up'!BF554="increased",3, "")))</f>
        <v/>
      </c>
      <c r="BG554" s="178"/>
      <c r="BH554" s="178"/>
      <c r="BI554" s="178"/>
      <c r="BJ554" s="178"/>
      <c r="BK554" s="178"/>
      <c r="BL554" s="178"/>
      <c r="BM554" s="178"/>
      <c r="BN554" s="178"/>
      <c r="BO554" s="178"/>
      <c r="BP554" s="178"/>
      <c r="BQ554" s="312" t="str">
        <f>IF('DATA - Follow-Up'!BQ554="Yes",1,IF('DATA - Follow-Up'!BQ554="No",2, ""))</f>
        <v/>
      </c>
      <c r="BR554" s="273"/>
      <c r="BS554" s="180"/>
      <c r="BT554" s="180"/>
    </row>
    <row r="555" spans="1:72" s="132" customFormat="1" ht="15" x14ac:dyDescent="0.3">
      <c r="A555" s="148"/>
      <c r="B555" s="149"/>
      <c r="C555" s="236" t="str">
        <f t="shared" si="8"/>
        <v/>
      </c>
      <c r="D555" s="178" t="str">
        <f>IF('DATA - Follow-Up'!D555="","",'DATA - Follow-Up'!D555)</f>
        <v/>
      </c>
      <c r="E555" s="178" t="str">
        <f>IF('DATA - Follow-Up'!E555="","",'DATA - Follow-Up'!E555)</f>
        <v/>
      </c>
      <c r="F555" s="178" t="str">
        <f>IF('DATA - Follow-Up'!F555="","",'DATA - Follow-Up'!F555)</f>
        <v/>
      </c>
      <c r="G555" s="178" t="str">
        <f>IF('DATA - Follow-Up'!G555="Yes",1,IF('DATA - Follow-Up'!G555="No",2,IF('DATA - Follow-Up'!G555="Not Sure",3, "")))</f>
        <v/>
      </c>
      <c r="H555" s="178" t="str">
        <f>IF('DATA - Follow-Up'!H555="","",INDEX(Codes,MATCH('DATA - Follow-Up'!H555,Modes,0)))</f>
        <v/>
      </c>
      <c r="I555" s="275"/>
      <c r="J555" s="178" t="str">
        <f>IF('DATA - Follow-Up'!J555="","",INDEX(Codes,MATCH('DATA - Follow-Up'!J555,Modes,0)))</f>
        <v/>
      </c>
      <c r="K555" s="178"/>
      <c r="L555" s="178" t="str">
        <f>IF('DATA - Follow-Up'!L555=0,"",IF('DATA - Follow-Up'!L555="","",'DATA - Follow-Up'!L555))</f>
        <v/>
      </c>
      <c r="M555" s="178" t="str">
        <f>IF('DATA - Follow-Up'!M555="Yes",1,IF('DATA - Follow-Up'!M555="No",2, ""))</f>
        <v/>
      </c>
      <c r="N555" s="178" t="str">
        <f>IF('DATA - Follow-Up'!N555="Yes",1,IF('DATA - Follow-Up'!N555="No",2,""))</f>
        <v/>
      </c>
      <c r="O555" s="178" t="str">
        <f>IF('DATA - Follow-Up'!O555="Relaxed",1,IF('DATA - Follow-Up'!O555="Rushed",2,IF('DATA - Follow-Up'!O555="Happy",3,IF('DATA - Follow-Up'!O555="Frustrated",4,IF('DATA - Follow-Up'!O555="Other (please specify)",5,IF('DATA - Follow-Up'!O555="Other",5,""))))))</f>
        <v/>
      </c>
      <c r="P555" s="178"/>
      <c r="Q555" s="178" t="str">
        <f>IF('DATA - Follow-Up'!Q555="","",'DATA - Follow-Up'!Q555)</f>
        <v/>
      </c>
      <c r="R555" s="178" t="str">
        <f>IF('DATA - Follow-Up'!R555="Boy",1,IF('DATA - Follow-Up'!R555="Girl",2, ""))</f>
        <v/>
      </c>
      <c r="S555" s="178" t="str">
        <f>IF('DATA - Follow-Up'!Q555="","", 'DATA - Follow-Up'!S555)</f>
        <v/>
      </c>
      <c r="T555" s="178" t="str">
        <f>IF('DATA - Follow-Up'!T555="Less than 0.5km",1,IF('DATA - Follow-Up'!T555="0.51 to 1.59km",2,IF('DATA - Follow-Up'!T555="1.6 to 3km",3,IF('DATA - Follow-Up'!T555="Over 3km",4,""))))</f>
        <v/>
      </c>
      <c r="U555" s="178" t="str">
        <f>IF('DATA - Follow-Up'!U555="STRONGLY AGREE",1,IF('DATA - Follow-Up'!U555="AGREE",2,IF('DATA - Follow-Up'!U555="DISAGREE",3,IF('DATA - Follow-Up'!U555="STRONGLY DISAGREE",4,""))))</f>
        <v/>
      </c>
      <c r="V555" s="178" t="str">
        <f>IF('DATA - Follow-Up'!V555="Yes",1,IF('DATA - Follow-Up'!V555="No",2,""))</f>
        <v/>
      </c>
      <c r="W555" s="178"/>
      <c r="X555" s="178"/>
      <c r="Y555" s="178"/>
      <c r="Z555" s="178"/>
      <c r="AA555" s="178"/>
      <c r="AB555" s="178"/>
      <c r="AC555" s="178"/>
      <c r="AD555" s="178"/>
      <c r="AE555" s="178"/>
      <c r="AF555" s="178"/>
      <c r="AG555" s="178"/>
      <c r="AH555" s="178"/>
      <c r="AI555" s="178"/>
      <c r="AJ555" s="178"/>
      <c r="AK555" s="178"/>
      <c r="AL555" s="178"/>
      <c r="AM555" s="178"/>
      <c r="AN555" s="178"/>
      <c r="AO555" s="178"/>
      <c r="AP555" s="178"/>
      <c r="AQ555" s="178"/>
      <c r="AR555" s="178" t="str">
        <f>IF('DATA - Follow-Up'!AR555="Relaxed",1,IF('DATA - Follow-Up'!AR555="Rushed",2,IF('DATA - Follow-Up'!AR555="Happy",3,IF('DATA - Follow-Up'!AR555="Tired",4,""))))</f>
        <v/>
      </c>
      <c r="AS555" s="178" t="str">
        <f>IF('DATA - Follow-Up'!AS555="Relaxed",1,IF('DATA - Follow-Up'!AS555="Rushed",2,IF('DATA - Follow-Up'!AS555="Happy",3,IF('DATA - Follow-Up'!AS555="Tired",4,""))))</f>
        <v/>
      </c>
      <c r="AT555" s="178" t="str">
        <f>IF('DATA - Follow-Up'!AT555="less driving",1,IF('DATA - Follow-Up'!AT555="less driving (e.g. more carpooling, walking, cycling, taking public transit, etc.)",1,IF('DATA - Follow-Up'!AT555="not changed",2,IF('DATA - Follow-Up'!AT555="no changed",2,IF('DATA - Follow-Up'!AT555="more driving",3, "")))))</f>
        <v/>
      </c>
      <c r="AU555" s="275"/>
      <c r="AV555" s="275"/>
      <c r="AW555" s="275"/>
      <c r="AX555" s="275"/>
      <c r="AY555" s="275"/>
      <c r="AZ555" s="178" t="str">
        <f>IF('DATA - Follow-Up'!AZ555="less driving",1,IF('DATA - Follow-Up'!AZ555="less driving (e.g. more carpooling, walking, cycling, taking public transit, etc.)",1,IF('DATA - Follow-Up'!AZ555="not changed",2,IF('DATA - Follow-Up'!AZ555="more driving",3,""))))</f>
        <v/>
      </c>
      <c r="BA555" s="178"/>
      <c r="BB555" s="178"/>
      <c r="BC555" s="178"/>
      <c r="BD555" s="178"/>
      <c r="BE555" s="178"/>
      <c r="BF555" s="178" t="str">
        <f>IF('DATA - Follow-Up'!BF555="decreased",1,IF('DATA - Follow-Up'!BF555="not changed",2,IF('DATA - Follow-Up'!BF555="increased",3, "")))</f>
        <v/>
      </c>
      <c r="BG555" s="178"/>
      <c r="BH555" s="178"/>
      <c r="BI555" s="178"/>
      <c r="BJ555" s="178"/>
      <c r="BK555" s="178"/>
      <c r="BL555" s="178"/>
      <c r="BM555" s="178"/>
      <c r="BN555" s="178"/>
      <c r="BO555" s="178"/>
      <c r="BP555" s="178"/>
      <c r="BQ555" s="312" t="str">
        <f>IF('DATA - Follow-Up'!BQ555="Yes",1,IF('DATA - Follow-Up'!BQ555="No",2, ""))</f>
        <v/>
      </c>
      <c r="BR555" s="273"/>
      <c r="BS555" s="180"/>
      <c r="BT555" s="180"/>
    </row>
    <row r="556" spans="1:72" s="132" customFormat="1" ht="15" x14ac:dyDescent="0.3">
      <c r="A556" s="148"/>
      <c r="B556" s="149"/>
      <c r="C556" s="236" t="str">
        <f t="shared" si="8"/>
        <v/>
      </c>
      <c r="D556" s="178" t="str">
        <f>IF('DATA - Follow-Up'!D556="","",'DATA - Follow-Up'!D556)</f>
        <v/>
      </c>
      <c r="E556" s="178" t="str">
        <f>IF('DATA - Follow-Up'!E556="","",'DATA - Follow-Up'!E556)</f>
        <v/>
      </c>
      <c r="F556" s="178" t="str">
        <f>IF('DATA - Follow-Up'!F556="","",'DATA - Follow-Up'!F556)</f>
        <v/>
      </c>
      <c r="G556" s="178" t="str">
        <f>IF('DATA - Follow-Up'!G556="Yes",1,IF('DATA - Follow-Up'!G556="No",2,IF('DATA - Follow-Up'!G556="Not Sure",3, "")))</f>
        <v/>
      </c>
      <c r="H556" s="178" t="str">
        <f>IF('DATA - Follow-Up'!H556="","",INDEX(Codes,MATCH('DATA - Follow-Up'!H556,Modes,0)))</f>
        <v/>
      </c>
      <c r="I556" s="275"/>
      <c r="J556" s="178" t="str">
        <f>IF('DATA - Follow-Up'!J556="","",INDEX(Codes,MATCH('DATA - Follow-Up'!J556,Modes,0)))</f>
        <v/>
      </c>
      <c r="K556" s="178"/>
      <c r="L556" s="178" t="str">
        <f>IF('DATA - Follow-Up'!L556=0,"",IF('DATA - Follow-Up'!L556="","",'DATA - Follow-Up'!L556))</f>
        <v/>
      </c>
      <c r="M556" s="178" t="str">
        <f>IF('DATA - Follow-Up'!M556="Yes",1,IF('DATA - Follow-Up'!M556="No",2, ""))</f>
        <v/>
      </c>
      <c r="N556" s="178" t="str">
        <f>IF('DATA - Follow-Up'!N556="Yes",1,IF('DATA - Follow-Up'!N556="No",2,""))</f>
        <v/>
      </c>
      <c r="O556" s="178" t="str">
        <f>IF('DATA - Follow-Up'!O556="Relaxed",1,IF('DATA - Follow-Up'!O556="Rushed",2,IF('DATA - Follow-Up'!O556="Happy",3,IF('DATA - Follow-Up'!O556="Frustrated",4,IF('DATA - Follow-Up'!O556="Other (please specify)",5,IF('DATA - Follow-Up'!O556="Other",5,""))))))</f>
        <v/>
      </c>
      <c r="P556" s="178"/>
      <c r="Q556" s="178" t="str">
        <f>IF('DATA - Follow-Up'!Q556="","",'DATA - Follow-Up'!Q556)</f>
        <v/>
      </c>
      <c r="R556" s="178" t="str">
        <f>IF('DATA - Follow-Up'!R556="Boy",1,IF('DATA - Follow-Up'!R556="Girl",2, ""))</f>
        <v/>
      </c>
      <c r="S556" s="178" t="str">
        <f>IF('DATA - Follow-Up'!Q556="","", 'DATA - Follow-Up'!S556)</f>
        <v/>
      </c>
      <c r="T556" s="178" t="str">
        <f>IF('DATA - Follow-Up'!T556="Less than 0.5km",1,IF('DATA - Follow-Up'!T556="0.51 to 1.59km",2,IF('DATA - Follow-Up'!T556="1.6 to 3km",3,IF('DATA - Follow-Up'!T556="Over 3km",4,""))))</f>
        <v/>
      </c>
      <c r="U556" s="178" t="str">
        <f>IF('DATA - Follow-Up'!U556="STRONGLY AGREE",1,IF('DATA - Follow-Up'!U556="AGREE",2,IF('DATA - Follow-Up'!U556="DISAGREE",3,IF('DATA - Follow-Up'!U556="STRONGLY DISAGREE",4,""))))</f>
        <v/>
      </c>
      <c r="V556" s="178" t="str">
        <f>IF('DATA - Follow-Up'!V556="Yes",1,IF('DATA - Follow-Up'!V556="No",2,""))</f>
        <v/>
      </c>
      <c r="W556" s="178"/>
      <c r="X556" s="178"/>
      <c r="Y556" s="178"/>
      <c r="Z556" s="178"/>
      <c r="AA556" s="178"/>
      <c r="AB556" s="178"/>
      <c r="AC556" s="178"/>
      <c r="AD556" s="178"/>
      <c r="AE556" s="178"/>
      <c r="AF556" s="178"/>
      <c r="AG556" s="178"/>
      <c r="AH556" s="178"/>
      <c r="AI556" s="178"/>
      <c r="AJ556" s="178"/>
      <c r="AK556" s="178"/>
      <c r="AL556" s="178"/>
      <c r="AM556" s="178"/>
      <c r="AN556" s="178"/>
      <c r="AO556" s="178"/>
      <c r="AP556" s="178"/>
      <c r="AQ556" s="178"/>
      <c r="AR556" s="178" t="str">
        <f>IF('DATA - Follow-Up'!AR556="Relaxed",1,IF('DATA - Follow-Up'!AR556="Rushed",2,IF('DATA - Follow-Up'!AR556="Happy",3,IF('DATA - Follow-Up'!AR556="Tired",4,""))))</f>
        <v/>
      </c>
      <c r="AS556" s="178" t="str">
        <f>IF('DATA - Follow-Up'!AS556="Relaxed",1,IF('DATA - Follow-Up'!AS556="Rushed",2,IF('DATA - Follow-Up'!AS556="Happy",3,IF('DATA - Follow-Up'!AS556="Tired",4,""))))</f>
        <v/>
      </c>
      <c r="AT556" s="178" t="str">
        <f>IF('DATA - Follow-Up'!AT556="less driving",1,IF('DATA - Follow-Up'!AT556="less driving (e.g. more carpooling, walking, cycling, taking public transit, etc.)",1,IF('DATA - Follow-Up'!AT556="not changed",2,IF('DATA - Follow-Up'!AT556="no changed",2,IF('DATA - Follow-Up'!AT556="more driving",3, "")))))</f>
        <v/>
      </c>
      <c r="AU556" s="275"/>
      <c r="AV556" s="275"/>
      <c r="AW556" s="275"/>
      <c r="AX556" s="275"/>
      <c r="AY556" s="275"/>
      <c r="AZ556" s="178" t="str">
        <f>IF('DATA - Follow-Up'!AZ556="less driving",1,IF('DATA - Follow-Up'!AZ556="less driving (e.g. more carpooling, walking, cycling, taking public transit, etc.)",1,IF('DATA - Follow-Up'!AZ556="not changed",2,IF('DATA - Follow-Up'!AZ556="more driving",3,""))))</f>
        <v/>
      </c>
      <c r="BA556" s="178"/>
      <c r="BB556" s="178"/>
      <c r="BC556" s="178"/>
      <c r="BD556" s="178"/>
      <c r="BE556" s="178"/>
      <c r="BF556" s="178" t="str">
        <f>IF('DATA - Follow-Up'!BF556="decreased",1,IF('DATA - Follow-Up'!BF556="not changed",2,IF('DATA - Follow-Up'!BF556="increased",3, "")))</f>
        <v/>
      </c>
      <c r="BG556" s="178"/>
      <c r="BH556" s="178"/>
      <c r="BI556" s="178"/>
      <c r="BJ556" s="178"/>
      <c r="BK556" s="178"/>
      <c r="BL556" s="178"/>
      <c r="BM556" s="178"/>
      <c r="BN556" s="178"/>
      <c r="BO556" s="178"/>
      <c r="BP556" s="178"/>
      <c r="BQ556" s="312" t="str">
        <f>IF('DATA - Follow-Up'!BQ556="Yes",1,IF('DATA - Follow-Up'!BQ556="No",2, ""))</f>
        <v/>
      </c>
      <c r="BR556" s="273"/>
      <c r="BS556" s="180"/>
      <c r="BT556" s="180"/>
    </row>
    <row r="557" spans="1:72" s="132" customFormat="1" ht="15" x14ac:dyDescent="0.3">
      <c r="A557" s="148"/>
      <c r="B557" s="149"/>
      <c r="C557" s="236" t="str">
        <f t="shared" si="8"/>
        <v/>
      </c>
      <c r="D557" s="178" t="str">
        <f>IF('DATA - Follow-Up'!D557="","",'DATA - Follow-Up'!D557)</f>
        <v/>
      </c>
      <c r="E557" s="178" t="str">
        <f>IF('DATA - Follow-Up'!E557="","",'DATA - Follow-Up'!E557)</f>
        <v/>
      </c>
      <c r="F557" s="178" t="str">
        <f>IF('DATA - Follow-Up'!F557="","",'DATA - Follow-Up'!F557)</f>
        <v/>
      </c>
      <c r="G557" s="178" t="str">
        <f>IF('DATA - Follow-Up'!G557="Yes",1,IF('DATA - Follow-Up'!G557="No",2,IF('DATA - Follow-Up'!G557="Not Sure",3, "")))</f>
        <v/>
      </c>
      <c r="H557" s="178" t="str">
        <f>IF('DATA - Follow-Up'!H557="","",INDEX(Codes,MATCH('DATA - Follow-Up'!H557,Modes,0)))</f>
        <v/>
      </c>
      <c r="I557" s="275"/>
      <c r="J557" s="178" t="str">
        <f>IF('DATA - Follow-Up'!J557="","",INDEX(Codes,MATCH('DATA - Follow-Up'!J557,Modes,0)))</f>
        <v/>
      </c>
      <c r="K557" s="178"/>
      <c r="L557" s="178" t="str">
        <f>IF('DATA - Follow-Up'!L557=0,"",IF('DATA - Follow-Up'!L557="","",'DATA - Follow-Up'!L557))</f>
        <v/>
      </c>
      <c r="M557" s="178" t="str">
        <f>IF('DATA - Follow-Up'!M557="Yes",1,IF('DATA - Follow-Up'!M557="No",2, ""))</f>
        <v/>
      </c>
      <c r="N557" s="178" t="str">
        <f>IF('DATA - Follow-Up'!N557="Yes",1,IF('DATA - Follow-Up'!N557="No",2,""))</f>
        <v/>
      </c>
      <c r="O557" s="178" t="str">
        <f>IF('DATA - Follow-Up'!O557="Relaxed",1,IF('DATA - Follow-Up'!O557="Rushed",2,IF('DATA - Follow-Up'!O557="Happy",3,IF('DATA - Follow-Up'!O557="Frustrated",4,IF('DATA - Follow-Up'!O557="Other (please specify)",5,IF('DATA - Follow-Up'!O557="Other",5,""))))))</f>
        <v/>
      </c>
      <c r="P557" s="178"/>
      <c r="Q557" s="178" t="str">
        <f>IF('DATA - Follow-Up'!Q557="","",'DATA - Follow-Up'!Q557)</f>
        <v/>
      </c>
      <c r="R557" s="178" t="str">
        <f>IF('DATA - Follow-Up'!R557="Boy",1,IF('DATA - Follow-Up'!R557="Girl",2, ""))</f>
        <v/>
      </c>
      <c r="S557" s="178" t="str">
        <f>IF('DATA - Follow-Up'!Q557="","", 'DATA - Follow-Up'!S557)</f>
        <v/>
      </c>
      <c r="T557" s="178" t="str">
        <f>IF('DATA - Follow-Up'!T557="Less than 0.5km",1,IF('DATA - Follow-Up'!T557="0.51 to 1.59km",2,IF('DATA - Follow-Up'!T557="1.6 to 3km",3,IF('DATA - Follow-Up'!T557="Over 3km",4,""))))</f>
        <v/>
      </c>
      <c r="U557" s="178" t="str">
        <f>IF('DATA - Follow-Up'!U557="STRONGLY AGREE",1,IF('DATA - Follow-Up'!U557="AGREE",2,IF('DATA - Follow-Up'!U557="DISAGREE",3,IF('DATA - Follow-Up'!U557="STRONGLY DISAGREE",4,""))))</f>
        <v/>
      </c>
      <c r="V557" s="178" t="str">
        <f>IF('DATA - Follow-Up'!V557="Yes",1,IF('DATA - Follow-Up'!V557="No",2,""))</f>
        <v/>
      </c>
      <c r="W557" s="178"/>
      <c r="X557" s="178"/>
      <c r="Y557" s="178"/>
      <c r="Z557" s="178"/>
      <c r="AA557" s="178"/>
      <c r="AB557" s="178"/>
      <c r="AC557" s="178"/>
      <c r="AD557" s="178"/>
      <c r="AE557" s="178"/>
      <c r="AF557" s="178"/>
      <c r="AG557" s="178"/>
      <c r="AH557" s="178"/>
      <c r="AI557" s="178"/>
      <c r="AJ557" s="178"/>
      <c r="AK557" s="178"/>
      <c r="AL557" s="178"/>
      <c r="AM557" s="178"/>
      <c r="AN557" s="178"/>
      <c r="AO557" s="178"/>
      <c r="AP557" s="178"/>
      <c r="AQ557" s="178"/>
      <c r="AR557" s="178" t="str">
        <f>IF('DATA - Follow-Up'!AR557="Relaxed",1,IF('DATA - Follow-Up'!AR557="Rushed",2,IF('DATA - Follow-Up'!AR557="Happy",3,IF('DATA - Follow-Up'!AR557="Tired",4,""))))</f>
        <v/>
      </c>
      <c r="AS557" s="178" t="str">
        <f>IF('DATA - Follow-Up'!AS557="Relaxed",1,IF('DATA - Follow-Up'!AS557="Rushed",2,IF('DATA - Follow-Up'!AS557="Happy",3,IF('DATA - Follow-Up'!AS557="Tired",4,""))))</f>
        <v/>
      </c>
      <c r="AT557" s="178" t="str">
        <f>IF('DATA - Follow-Up'!AT557="less driving",1,IF('DATA - Follow-Up'!AT557="less driving (e.g. more carpooling, walking, cycling, taking public transit, etc.)",1,IF('DATA - Follow-Up'!AT557="not changed",2,IF('DATA - Follow-Up'!AT557="no changed",2,IF('DATA - Follow-Up'!AT557="more driving",3, "")))))</f>
        <v/>
      </c>
      <c r="AU557" s="275"/>
      <c r="AV557" s="275"/>
      <c r="AW557" s="275"/>
      <c r="AX557" s="275"/>
      <c r="AY557" s="275"/>
      <c r="AZ557" s="178" t="str">
        <f>IF('DATA - Follow-Up'!AZ557="less driving",1,IF('DATA - Follow-Up'!AZ557="less driving (e.g. more carpooling, walking, cycling, taking public transit, etc.)",1,IF('DATA - Follow-Up'!AZ557="not changed",2,IF('DATA - Follow-Up'!AZ557="more driving",3,""))))</f>
        <v/>
      </c>
      <c r="BA557" s="178"/>
      <c r="BB557" s="178"/>
      <c r="BC557" s="178"/>
      <c r="BD557" s="178"/>
      <c r="BE557" s="178"/>
      <c r="BF557" s="178" t="str">
        <f>IF('DATA - Follow-Up'!BF557="decreased",1,IF('DATA - Follow-Up'!BF557="not changed",2,IF('DATA - Follow-Up'!BF557="increased",3, "")))</f>
        <v/>
      </c>
      <c r="BG557" s="178"/>
      <c r="BH557" s="178"/>
      <c r="BI557" s="178"/>
      <c r="BJ557" s="178"/>
      <c r="BK557" s="178"/>
      <c r="BL557" s="178"/>
      <c r="BM557" s="178"/>
      <c r="BN557" s="178"/>
      <c r="BO557" s="178"/>
      <c r="BP557" s="178"/>
      <c r="BQ557" s="312" t="str">
        <f>IF('DATA - Follow-Up'!BQ557="Yes",1,IF('DATA - Follow-Up'!BQ557="No",2, ""))</f>
        <v/>
      </c>
      <c r="BR557" s="273"/>
      <c r="BS557" s="180"/>
      <c r="BT557" s="180"/>
    </row>
    <row r="558" spans="1:72" s="132" customFormat="1" ht="15" x14ac:dyDescent="0.3">
      <c r="A558" s="148"/>
      <c r="B558" s="149"/>
      <c r="C558" s="236" t="str">
        <f t="shared" si="8"/>
        <v/>
      </c>
      <c r="D558" s="178" t="str">
        <f>IF('DATA - Follow-Up'!D558="","",'DATA - Follow-Up'!D558)</f>
        <v/>
      </c>
      <c r="E558" s="178" t="str">
        <f>IF('DATA - Follow-Up'!E558="","",'DATA - Follow-Up'!E558)</f>
        <v/>
      </c>
      <c r="F558" s="178" t="str">
        <f>IF('DATA - Follow-Up'!F558="","",'DATA - Follow-Up'!F558)</f>
        <v/>
      </c>
      <c r="G558" s="178" t="str">
        <f>IF('DATA - Follow-Up'!G558="Yes",1,IF('DATA - Follow-Up'!G558="No",2,IF('DATA - Follow-Up'!G558="Not Sure",3, "")))</f>
        <v/>
      </c>
      <c r="H558" s="178" t="str">
        <f>IF('DATA - Follow-Up'!H558="","",INDEX(Codes,MATCH('DATA - Follow-Up'!H558,Modes,0)))</f>
        <v/>
      </c>
      <c r="I558" s="275"/>
      <c r="J558" s="178" t="str">
        <f>IF('DATA - Follow-Up'!J558="","",INDEX(Codes,MATCH('DATA - Follow-Up'!J558,Modes,0)))</f>
        <v/>
      </c>
      <c r="K558" s="178"/>
      <c r="L558" s="178" t="str">
        <f>IF('DATA - Follow-Up'!L558=0,"",IF('DATA - Follow-Up'!L558="","",'DATA - Follow-Up'!L558))</f>
        <v/>
      </c>
      <c r="M558" s="178" t="str">
        <f>IF('DATA - Follow-Up'!M558="Yes",1,IF('DATA - Follow-Up'!M558="No",2, ""))</f>
        <v/>
      </c>
      <c r="N558" s="178" t="str">
        <f>IF('DATA - Follow-Up'!N558="Yes",1,IF('DATA - Follow-Up'!N558="No",2,""))</f>
        <v/>
      </c>
      <c r="O558" s="178" t="str">
        <f>IF('DATA - Follow-Up'!O558="Relaxed",1,IF('DATA - Follow-Up'!O558="Rushed",2,IF('DATA - Follow-Up'!O558="Happy",3,IF('DATA - Follow-Up'!O558="Frustrated",4,IF('DATA - Follow-Up'!O558="Other (please specify)",5,IF('DATA - Follow-Up'!O558="Other",5,""))))))</f>
        <v/>
      </c>
      <c r="P558" s="178"/>
      <c r="Q558" s="178" t="str">
        <f>IF('DATA - Follow-Up'!Q558="","",'DATA - Follow-Up'!Q558)</f>
        <v/>
      </c>
      <c r="R558" s="178" t="str">
        <f>IF('DATA - Follow-Up'!R558="Boy",1,IF('DATA - Follow-Up'!R558="Girl",2, ""))</f>
        <v/>
      </c>
      <c r="S558" s="178" t="str">
        <f>IF('DATA - Follow-Up'!Q558="","", 'DATA - Follow-Up'!S558)</f>
        <v/>
      </c>
      <c r="T558" s="178" t="str">
        <f>IF('DATA - Follow-Up'!T558="Less than 0.5km",1,IF('DATA - Follow-Up'!T558="0.51 to 1.59km",2,IF('DATA - Follow-Up'!T558="1.6 to 3km",3,IF('DATA - Follow-Up'!T558="Over 3km",4,""))))</f>
        <v/>
      </c>
      <c r="U558" s="178" t="str">
        <f>IF('DATA - Follow-Up'!U558="STRONGLY AGREE",1,IF('DATA - Follow-Up'!U558="AGREE",2,IF('DATA - Follow-Up'!U558="DISAGREE",3,IF('DATA - Follow-Up'!U558="STRONGLY DISAGREE",4,""))))</f>
        <v/>
      </c>
      <c r="V558" s="178" t="str">
        <f>IF('DATA - Follow-Up'!V558="Yes",1,IF('DATA - Follow-Up'!V558="No",2,""))</f>
        <v/>
      </c>
      <c r="W558" s="178"/>
      <c r="X558" s="178"/>
      <c r="Y558" s="178"/>
      <c r="Z558" s="178"/>
      <c r="AA558" s="178"/>
      <c r="AB558" s="178"/>
      <c r="AC558" s="178"/>
      <c r="AD558" s="178"/>
      <c r="AE558" s="178"/>
      <c r="AF558" s="178"/>
      <c r="AG558" s="178"/>
      <c r="AH558" s="178"/>
      <c r="AI558" s="178"/>
      <c r="AJ558" s="178"/>
      <c r="AK558" s="178"/>
      <c r="AL558" s="178"/>
      <c r="AM558" s="178"/>
      <c r="AN558" s="178"/>
      <c r="AO558" s="178"/>
      <c r="AP558" s="178"/>
      <c r="AQ558" s="178"/>
      <c r="AR558" s="178" t="str">
        <f>IF('DATA - Follow-Up'!AR558="Relaxed",1,IF('DATA - Follow-Up'!AR558="Rushed",2,IF('DATA - Follow-Up'!AR558="Happy",3,IF('DATA - Follow-Up'!AR558="Tired",4,""))))</f>
        <v/>
      </c>
      <c r="AS558" s="178" t="str">
        <f>IF('DATA - Follow-Up'!AS558="Relaxed",1,IF('DATA - Follow-Up'!AS558="Rushed",2,IF('DATA - Follow-Up'!AS558="Happy",3,IF('DATA - Follow-Up'!AS558="Tired",4,""))))</f>
        <v/>
      </c>
      <c r="AT558" s="178" t="str">
        <f>IF('DATA - Follow-Up'!AT558="less driving",1,IF('DATA - Follow-Up'!AT558="less driving (e.g. more carpooling, walking, cycling, taking public transit, etc.)",1,IF('DATA - Follow-Up'!AT558="not changed",2,IF('DATA - Follow-Up'!AT558="no changed",2,IF('DATA - Follow-Up'!AT558="more driving",3, "")))))</f>
        <v/>
      </c>
      <c r="AU558" s="275"/>
      <c r="AV558" s="275"/>
      <c r="AW558" s="275"/>
      <c r="AX558" s="275"/>
      <c r="AY558" s="275"/>
      <c r="AZ558" s="178" t="str">
        <f>IF('DATA - Follow-Up'!AZ558="less driving",1,IF('DATA - Follow-Up'!AZ558="less driving (e.g. more carpooling, walking, cycling, taking public transit, etc.)",1,IF('DATA - Follow-Up'!AZ558="not changed",2,IF('DATA - Follow-Up'!AZ558="more driving",3,""))))</f>
        <v/>
      </c>
      <c r="BA558" s="178"/>
      <c r="BB558" s="178"/>
      <c r="BC558" s="178"/>
      <c r="BD558" s="178"/>
      <c r="BE558" s="178"/>
      <c r="BF558" s="178" t="str">
        <f>IF('DATA - Follow-Up'!BF558="decreased",1,IF('DATA - Follow-Up'!BF558="not changed",2,IF('DATA - Follow-Up'!BF558="increased",3, "")))</f>
        <v/>
      </c>
      <c r="BG558" s="178"/>
      <c r="BH558" s="178"/>
      <c r="BI558" s="178"/>
      <c r="BJ558" s="178"/>
      <c r="BK558" s="178"/>
      <c r="BL558" s="178"/>
      <c r="BM558" s="178"/>
      <c r="BN558" s="178"/>
      <c r="BO558" s="178"/>
      <c r="BP558" s="178"/>
      <c r="BQ558" s="312" t="str">
        <f>IF('DATA - Follow-Up'!BQ558="Yes",1,IF('DATA - Follow-Up'!BQ558="No",2, ""))</f>
        <v/>
      </c>
      <c r="BR558" s="273"/>
      <c r="BS558" s="180"/>
      <c r="BT558" s="180"/>
    </row>
    <row r="559" spans="1:72" s="132" customFormat="1" ht="15" x14ac:dyDescent="0.3">
      <c r="A559" s="148"/>
      <c r="B559" s="149"/>
      <c r="C559" s="236" t="str">
        <f t="shared" si="8"/>
        <v/>
      </c>
      <c r="D559" s="178" t="str">
        <f>IF('DATA - Follow-Up'!D559="","",'DATA - Follow-Up'!D559)</f>
        <v/>
      </c>
      <c r="E559" s="178" t="str">
        <f>IF('DATA - Follow-Up'!E559="","",'DATA - Follow-Up'!E559)</f>
        <v/>
      </c>
      <c r="F559" s="178" t="str">
        <f>IF('DATA - Follow-Up'!F559="","",'DATA - Follow-Up'!F559)</f>
        <v/>
      </c>
      <c r="G559" s="178" t="str">
        <f>IF('DATA - Follow-Up'!G559="Yes",1,IF('DATA - Follow-Up'!G559="No",2,IF('DATA - Follow-Up'!G559="Not Sure",3, "")))</f>
        <v/>
      </c>
      <c r="H559" s="178" t="str">
        <f>IF('DATA - Follow-Up'!H559="","",INDEX(Codes,MATCH('DATA - Follow-Up'!H559,Modes,0)))</f>
        <v/>
      </c>
      <c r="I559" s="275"/>
      <c r="J559" s="178" t="str">
        <f>IF('DATA - Follow-Up'!J559="","",INDEX(Codes,MATCH('DATA - Follow-Up'!J559,Modes,0)))</f>
        <v/>
      </c>
      <c r="K559" s="178"/>
      <c r="L559" s="178" t="str">
        <f>IF('DATA - Follow-Up'!L559=0,"",IF('DATA - Follow-Up'!L559="","",'DATA - Follow-Up'!L559))</f>
        <v/>
      </c>
      <c r="M559" s="178" t="str">
        <f>IF('DATA - Follow-Up'!M559="Yes",1,IF('DATA - Follow-Up'!M559="No",2, ""))</f>
        <v/>
      </c>
      <c r="N559" s="178" t="str">
        <f>IF('DATA - Follow-Up'!N559="Yes",1,IF('DATA - Follow-Up'!N559="No",2,""))</f>
        <v/>
      </c>
      <c r="O559" s="178" t="str">
        <f>IF('DATA - Follow-Up'!O559="Relaxed",1,IF('DATA - Follow-Up'!O559="Rushed",2,IF('DATA - Follow-Up'!O559="Happy",3,IF('DATA - Follow-Up'!O559="Frustrated",4,IF('DATA - Follow-Up'!O559="Other (please specify)",5,IF('DATA - Follow-Up'!O559="Other",5,""))))))</f>
        <v/>
      </c>
      <c r="P559" s="178"/>
      <c r="Q559" s="178" t="str">
        <f>IF('DATA - Follow-Up'!Q559="","",'DATA - Follow-Up'!Q559)</f>
        <v/>
      </c>
      <c r="R559" s="178" t="str">
        <f>IF('DATA - Follow-Up'!R559="Boy",1,IF('DATA - Follow-Up'!R559="Girl",2, ""))</f>
        <v/>
      </c>
      <c r="S559" s="178" t="str">
        <f>IF('DATA - Follow-Up'!Q559="","", 'DATA - Follow-Up'!S559)</f>
        <v/>
      </c>
      <c r="T559" s="178" t="str">
        <f>IF('DATA - Follow-Up'!T559="Less than 0.5km",1,IF('DATA - Follow-Up'!T559="0.51 to 1.59km",2,IF('DATA - Follow-Up'!T559="1.6 to 3km",3,IF('DATA - Follow-Up'!T559="Over 3km",4,""))))</f>
        <v/>
      </c>
      <c r="U559" s="178" t="str">
        <f>IF('DATA - Follow-Up'!U559="STRONGLY AGREE",1,IF('DATA - Follow-Up'!U559="AGREE",2,IF('DATA - Follow-Up'!U559="DISAGREE",3,IF('DATA - Follow-Up'!U559="STRONGLY DISAGREE",4,""))))</f>
        <v/>
      </c>
      <c r="V559" s="178" t="str">
        <f>IF('DATA - Follow-Up'!V559="Yes",1,IF('DATA - Follow-Up'!V559="No",2,""))</f>
        <v/>
      </c>
      <c r="W559" s="178"/>
      <c r="X559" s="178"/>
      <c r="Y559" s="178"/>
      <c r="Z559" s="178"/>
      <c r="AA559" s="178"/>
      <c r="AB559" s="178"/>
      <c r="AC559" s="178"/>
      <c r="AD559" s="178"/>
      <c r="AE559" s="178"/>
      <c r="AF559" s="178"/>
      <c r="AG559" s="178"/>
      <c r="AH559" s="178"/>
      <c r="AI559" s="178"/>
      <c r="AJ559" s="178"/>
      <c r="AK559" s="178"/>
      <c r="AL559" s="178"/>
      <c r="AM559" s="178"/>
      <c r="AN559" s="178"/>
      <c r="AO559" s="178"/>
      <c r="AP559" s="178"/>
      <c r="AQ559" s="178"/>
      <c r="AR559" s="178" t="str">
        <f>IF('DATA - Follow-Up'!AR559="Relaxed",1,IF('DATA - Follow-Up'!AR559="Rushed",2,IF('DATA - Follow-Up'!AR559="Happy",3,IF('DATA - Follow-Up'!AR559="Tired",4,""))))</f>
        <v/>
      </c>
      <c r="AS559" s="178" t="str">
        <f>IF('DATA - Follow-Up'!AS559="Relaxed",1,IF('DATA - Follow-Up'!AS559="Rushed",2,IF('DATA - Follow-Up'!AS559="Happy",3,IF('DATA - Follow-Up'!AS559="Tired",4,""))))</f>
        <v/>
      </c>
      <c r="AT559" s="178" t="str">
        <f>IF('DATA - Follow-Up'!AT559="less driving",1,IF('DATA - Follow-Up'!AT559="less driving (e.g. more carpooling, walking, cycling, taking public transit, etc.)",1,IF('DATA - Follow-Up'!AT559="not changed",2,IF('DATA - Follow-Up'!AT559="no changed",2,IF('DATA - Follow-Up'!AT559="more driving",3, "")))))</f>
        <v/>
      </c>
      <c r="AU559" s="275"/>
      <c r="AV559" s="275"/>
      <c r="AW559" s="275"/>
      <c r="AX559" s="275"/>
      <c r="AY559" s="275"/>
      <c r="AZ559" s="178" t="str">
        <f>IF('DATA - Follow-Up'!AZ559="less driving",1,IF('DATA - Follow-Up'!AZ559="less driving (e.g. more carpooling, walking, cycling, taking public transit, etc.)",1,IF('DATA - Follow-Up'!AZ559="not changed",2,IF('DATA - Follow-Up'!AZ559="more driving",3,""))))</f>
        <v/>
      </c>
      <c r="BA559" s="178"/>
      <c r="BB559" s="178"/>
      <c r="BC559" s="178"/>
      <c r="BD559" s="178"/>
      <c r="BE559" s="178"/>
      <c r="BF559" s="178" t="str">
        <f>IF('DATA - Follow-Up'!BF559="decreased",1,IF('DATA - Follow-Up'!BF559="not changed",2,IF('DATA - Follow-Up'!BF559="increased",3, "")))</f>
        <v/>
      </c>
      <c r="BG559" s="178"/>
      <c r="BH559" s="178"/>
      <c r="BI559" s="178"/>
      <c r="BJ559" s="178"/>
      <c r="BK559" s="178"/>
      <c r="BL559" s="178"/>
      <c r="BM559" s="178"/>
      <c r="BN559" s="178"/>
      <c r="BO559" s="178"/>
      <c r="BP559" s="178"/>
      <c r="BQ559" s="312" t="str">
        <f>IF('DATA - Follow-Up'!BQ559="Yes",1,IF('DATA - Follow-Up'!BQ559="No",2, ""))</f>
        <v/>
      </c>
      <c r="BR559" s="273"/>
      <c r="BS559" s="180"/>
      <c r="BT559" s="180"/>
    </row>
    <row r="560" spans="1:72" s="132" customFormat="1" ht="15" x14ac:dyDescent="0.3">
      <c r="A560" s="148"/>
      <c r="B560" s="149"/>
      <c r="C560" s="236" t="str">
        <f t="shared" si="8"/>
        <v/>
      </c>
      <c r="D560" s="178" t="str">
        <f>IF('DATA - Follow-Up'!D560="","",'DATA - Follow-Up'!D560)</f>
        <v/>
      </c>
      <c r="E560" s="178" t="str">
        <f>IF('DATA - Follow-Up'!E560="","",'DATA - Follow-Up'!E560)</f>
        <v/>
      </c>
      <c r="F560" s="178" t="str">
        <f>IF('DATA - Follow-Up'!F560="","",'DATA - Follow-Up'!F560)</f>
        <v/>
      </c>
      <c r="G560" s="178" t="str">
        <f>IF('DATA - Follow-Up'!G560="Yes",1,IF('DATA - Follow-Up'!G560="No",2,IF('DATA - Follow-Up'!G560="Not Sure",3, "")))</f>
        <v/>
      </c>
      <c r="H560" s="178" t="str">
        <f>IF('DATA - Follow-Up'!H560="","",INDEX(Codes,MATCH('DATA - Follow-Up'!H560,Modes,0)))</f>
        <v/>
      </c>
      <c r="I560" s="275"/>
      <c r="J560" s="178" t="str">
        <f>IF('DATA - Follow-Up'!J560="","",INDEX(Codes,MATCH('DATA - Follow-Up'!J560,Modes,0)))</f>
        <v/>
      </c>
      <c r="K560" s="178"/>
      <c r="L560" s="178" t="str">
        <f>IF('DATA - Follow-Up'!L560=0,"",IF('DATA - Follow-Up'!L560="","",'DATA - Follow-Up'!L560))</f>
        <v/>
      </c>
      <c r="M560" s="178" t="str">
        <f>IF('DATA - Follow-Up'!M560="Yes",1,IF('DATA - Follow-Up'!M560="No",2, ""))</f>
        <v/>
      </c>
      <c r="N560" s="178" t="str">
        <f>IF('DATA - Follow-Up'!N560="Yes",1,IF('DATA - Follow-Up'!N560="No",2,""))</f>
        <v/>
      </c>
      <c r="O560" s="178" t="str">
        <f>IF('DATA - Follow-Up'!O560="Relaxed",1,IF('DATA - Follow-Up'!O560="Rushed",2,IF('DATA - Follow-Up'!O560="Happy",3,IF('DATA - Follow-Up'!O560="Frustrated",4,IF('DATA - Follow-Up'!O560="Other (please specify)",5,IF('DATA - Follow-Up'!O560="Other",5,""))))))</f>
        <v/>
      </c>
      <c r="P560" s="178"/>
      <c r="Q560" s="178" t="str">
        <f>IF('DATA - Follow-Up'!Q560="","",'DATA - Follow-Up'!Q560)</f>
        <v/>
      </c>
      <c r="R560" s="178" t="str">
        <f>IF('DATA - Follow-Up'!R560="Boy",1,IF('DATA - Follow-Up'!R560="Girl",2, ""))</f>
        <v/>
      </c>
      <c r="S560" s="178" t="str">
        <f>IF('DATA - Follow-Up'!Q560="","", 'DATA - Follow-Up'!S560)</f>
        <v/>
      </c>
      <c r="T560" s="178" t="str">
        <f>IF('DATA - Follow-Up'!T560="Less than 0.5km",1,IF('DATA - Follow-Up'!T560="0.51 to 1.59km",2,IF('DATA - Follow-Up'!T560="1.6 to 3km",3,IF('DATA - Follow-Up'!T560="Over 3km",4,""))))</f>
        <v/>
      </c>
      <c r="U560" s="178" t="str">
        <f>IF('DATA - Follow-Up'!U560="STRONGLY AGREE",1,IF('DATA - Follow-Up'!U560="AGREE",2,IF('DATA - Follow-Up'!U560="DISAGREE",3,IF('DATA - Follow-Up'!U560="STRONGLY DISAGREE",4,""))))</f>
        <v/>
      </c>
      <c r="V560" s="178" t="str">
        <f>IF('DATA - Follow-Up'!V560="Yes",1,IF('DATA - Follow-Up'!V560="No",2,""))</f>
        <v/>
      </c>
      <c r="W560" s="178"/>
      <c r="X560" s="178"/>
      <c r="Y560" s="178"/>
      <c r="Z560" s="178"/>
      <c r="AA560" s="178"/>
      <c r="AB560" s="178"/>
      <c r="AC560" s="178"/>
      <c r="AD560" s="178"/>
      <c r="AE560" s="178"/>
      <c r="AF560" s="178"/>
      <c r="AG560" s="178"/>
      <c r="AH560" s="178"/>
      <c r="AI560" s="178"/>
      <c r="AJ560" s="178"/>
      <c r="AK560" s="178"/>
      <c r="AL560" s="178"/>
      <c r="AM560" s="178"/>
      <c r="AN560" s="178"/>
      <c r="AO560" s="178"/>
      <c r="AP560" s="178"/>
      <c r="AQ560" s="178"/>
      <c r="AR560" s="178" t="str">
        <f>IF('DATA - Follow-Up'!AR560="Relaxed",1,IF('DATA - Follow-Up'!AR560="Rushed",2,IF('DATA - Follow-Up'!AR560="Happy",3,IF('DATA - Follow-Up'!AR560="Tired",4,""))))</f>
        <v/>
      </c>
      <c r="AS560" s="178" t="str">
        <f>IF('DATA - Follow-Up'!AS560="Relaxed",1,IF('DATA - Follow-Up'!AS560="Rushed",2,IF('DATA - Follow-Up'!AS560="Happy",3,IF('DATA - Follow-Up'!AS560="Tired",4,""))))</f>
        <v/>
      </c>
      <c r="AT560" s="178" t="str">
        <f>IF('DATA - Follow-Up'!AT560="less driving",1,IF('DATA - Follow-Up'!AT560="less driving (e.g. more carpooling, walking, cycling, taking public transit, etc.)",1,IF('DATA - Follow-Up'!AT560="not changed",2,IF('DATA - Follow-Up'!AT560="no changed",2,IF('DATA - Follow-Up'!AT560="more driving",3, "")))))</f>
        <v/>
      </c>
      <c r="AU560" s="275"/>
      <c r="AV560" s="275"/>
      <c r="AW560" s="275"/>
      <c r="AX560" s="275"/>
      <c r="AY560" s="275"/>
      <c r="AZ560" s="178" t="str">
        <f>IF('DATA - Follow-Up'!AZ560="less driving",1,IF('DATA - Follow-Up'!AZ560="less driving (e.g. more carpooling, walking, cycling, taking public transit, etc.)",1,IF('DATA - Follow-Up'!AZ560="not changed",2,IF('DATA - Follow-Up'!AZ560="more driving",3,""))))</f>
        <v/>
      </c>
      <c r="BA560" s="178"/>
      <c r="BB560" s="178"/>
      <c r="BC560" s="178"/>
      <c r="BD560" s="178"/>
      <c r="BE560" s="178"/>
      <c r="BF560" s="178" t="str">
        <f>IF('DATA - Follow-Up'!BF560="decreased",1,IF('DATA - Follow-Up'!BF560="not changed",2,IF('DATA - Follow-Up'!BF560="increased",3, "")))</f>
        <v/>
      </c>
      <c r="BG560" s="178"/>
      <c r="BH560" s="178"/>
      <c r="BI560" s="178"/>
      <c r="BJ560" s="178"/>
      <c r="BK560" s="178"/>
      <c r="BL560" s="178"/>
      <c r="BM560" s="178"/>
      <c r="BN560" s="178"/>
      <c r="BO560" s="178"/>
      <c r="BP560" s="178"/>
      <c r="BQ560" s="312" t="str">
        <f>IF('DATA - Follow-Up'!BQ560="Yes",1,IF('DATA - Follow-Up'!BQ560="No",2, ""))</f>
        <v/>
      </c>
      <c r="BR560" s="273"/>
      <c r="BS560" s="180"/>
      <c r="BT560" s="180"/>
    </row>
    <row r="561" spans="1:72" s="132" customFormat="1" ht="15" x14ac:dyDescent="0.3">
      <c r="A561" s="148"/>
      <c r="B561" s="149"/>
      <c r="C561" s="236" t="str">
        <f t="shared" si="8"/>
        <v/>
      </c>
      <c r="D561" s="178" t="str">
        <f>IF('DATA - Follow-Up'!D561="","",'DATA - Follow-Up'!D561)</f>
        <v/>
      </c>
      <c r="E561" s="178" t="str">
        <f>IF('DATA - Follow-Up'!E561="","",'DATA - Follow-Up'!E561)</f>
        <v/>
      </c>
      <c r="F561" s="178" t="str">
        <f>IF('DATA - Follow-Up'!F561="","",'DATA - Follow-Up'!F561)</f>
        <v/>
      </c>
      <c r="G561" s="178" t="str">
        <f>IF('DATA - Follow-Up'!G561="Yes",1,IF('DATA - Follow-Up'!G561="No",2,IF('DATA - Follow-Up'!G561="Not Sure",3, "")))</f>
        <v/>
      </c>
      <c r="H561" s="178" t="str">
        <f>IF('DATA - Follow-Up'!H561="","",INDEX(Codes,MATCH('DATA - Follow-Up'!H561,Modes,0)))</f>
        <v/>
      </c>
      <c r="I561" s="275"/>
      <c r="J561" s="178" t="str">
        <f>IF('DATA - Follow-Up'!J561="","",INDEX(Codes,MATCH('DATA - Follow-Up'!J561,Modes,0)))</f>
        <v/>
      </c>
      <c r="K561" s="178"/>
      <c r="L561" s="178" t="str">
        <f>IF('DATA - Follow-Up'!L561=0,"",IF('DATA - Follow-Up'!L561="","",'DATA - Follow-Up'!L561))</f>
        <v/>
      </c>
      <c r="M561" s="178" t="str">
        <f>IF('DATA - Follow-Up'!M561="Yes",1,IF('DATA - Follow-Up'!M561="No",2, ""))</f>
        <v/>
      </c>
      <c r="N561" s="178" t="str">
        <f>IF('DATA - Follow-Up'!N561="Yes",1,IF('DATA - Follow-Up'!N561="No",2,""))</f>
        <v/>
      </c>
      <c r="O561" s="178" t="str">
        <f>IF('DATA - Follow-Up'!O561="Relaxed",1,IF('DATA - Follow-Up'!O561="Rushed",2,IF('DATA - Follow-Up'!O561="Happy",3,IF('DATA - Follow-Up'!O561="Frustrated",4,IF('DATA - Follow-Up'!O561="Other (please specify)",5,IF('DATA - Follow-Up'!O561="Other",5,""))))))</f>
        <v/>
      </c>
      <c r="P561" s="178"/>
      <c r="Q561" s="178" t="str">
        <f>IF('DATA - Follow-Up'!Q561="","",'DATA - Follow-Up'!Q561)</f>
        <v/>
      </c>
      <c r="R561" s="178" t="str">
        <f>IF('DATA - Follow-Up'!R561="Boy",1,IF('DATA - Follow-Up'!R561="Girl",2, ""))</f>
        <v/>
      </c>
      <c r="S561" s="178" t="str">
        <f>IF('DATA - Follow-Up'!Q561="","", 'DATA - Follow-Up'!S561)</f>
        <v/>
      </c>
      <c r="T561" s="178" t="str">
        <f>IF('DATA - Follow-Up'!T561="Less than 0.5km",1,IF('DATA - Follow-Up'!T561="0.51 to 1.59km",2,IF('DATA - Follow-Up'!T561="1.6 to 3km",3,IF('DATA - Follow-Up'!T561="Over 3km",4,""))))</f>
        <v/>
      </c>
      <c r="U561" s="178" t="str">
        <f>IF('DATA - Follow-Up'!U561="STRONGLY AGREE",1,IF('DATA - Follow-Up'!U561="AGREE",2,IF('DATA - Follow-Up'!U561="DISAGREE",3,IF('DATA - Follow-Up'!U561="STRONGLY DISAGREE",4,""))))</f>
        <v/>
      </c>
      <c r="V561" s="178" t="str">
        <f>IF('DATA - Follow-Up'!V561="Yes",1,IF('DATA - Follow-Up'!V561="No",2,""))</f>
        <v/>
      </c>
      <c r="W561" s="178"/>
      <c r="X561" s="178"/>
      <c r="Y561" s="178"/>
      <c r="Z561" s="178"/>
      <c r="AA561" s="178"/>
      <c r="AB561" s="178"/>
      <c r="AC561" s="178"/>
      <c r="AD561" s="178"/>
      <c r="AE561" s="178"/>
      <c r="AF561" s="178"/>
      <c r="AG561" s="178"/>
      <c r="AH561" s="178"/>
      <c r="AI561" s="178"/>
      <c r="AJ561" s="178"/>
      <c r="AK561" s="178"/>
      <c r="AL561" s="178"/>
      <c r="AM561" s="178"/>
      <c r="AN561" s="178"/>
      <c r="AO561" s="178"/>
      <c r="AP561" s="178"/>
      <c r="AQ561" s="178"/>
      <c r="AR561" s="178" t="str">
        <f>IF('DATA - Follow-Up'!AR561="Relaxed",1,IF('DATA - Follow-Up'!AR561="Rushed",2,IF('DATA - Follow-Up'!AR561="Happy",3,IF('DATA - Follow-Up'!AR561="Tired",4,""))))</f>
        <v/>
      </c>
      <c r="AS561" s="178" t="str">
        <f>IF('DATA - Follow-Up'!AS561="Relaxed",1,IF('DATA - Follow-Up'!AS561="Rushed",2,IF('DATA - Follow-Up'!AS561="Happy",3,IF('DATA - Follow-Up'!AS561="Tired",4,""))))</f>
        <v/>
      </c>
      <c r="AT561" s="178" t="str">
        <f>IF('DATA - Follow-Up'!AT561="less driving",1,IF('DATA - Follow-Up'!AT561="less driving (e.g. more carpooling, walking, cycling, taking public transit, etc.)",1,IF('DATA - Follow-Up'!AT561="not changed",2,IF('DATA - Follow-Up'!AT561="no changed",2,IF('DATA - Follow-Up'!AT561="more driving",3, "")))))</f>
        <v/>
      </c>
      <c r="AU561" s="275"/>
      <c r="AV561" s="275"/>
      <c r="AW561" s="275"/>
      <c r="AX561" s="275"/>
      <c r="AY561" s="275"/>
      <c r="AZ561" s="178" t="str">
        <f>IF('DATA - Follow-Up'!AZ561="less driving",1,IF('DATA - Follow-Up'!AZ561="less driving (e.g. more carpooling, walking, cycling, taking public transit, etc.)",1,IF('DATA - Follow-Up'!AZ561="not changed",2,IF('DATA - Follow-Up'!AZ561="more driving",3,""))))</f>
        <v/>
      </c>
      <c r="BA561" s="178"/>
      <c r="BB561" s="178"/>
      <c r="BC561" s="178"/>
      <c r="BD561" s="178"/>
      <c r="BE561" s="178"/>
      <c r="BF561" s="178" t="str">
        <f>IF('DATA - Follow-Up'!BF561="decreased",1,IF('DATA - Follow-Up'!BF561="not changed",2,IF('DATA - Follow-Up'!BF561="increased",3, "")))</f>
        <v/>
      </c>
      <c r="BG561" s="178"/>
      <c r="BH561" s="178"/>
      <c r="BI561" s="178"/>
      <c r="BJ561" s="178"/>
      <c r="BK561" s="178"/>
      <c r="BL561" s="178"/>
      <c r="BM561" s="178"/>
      <c r="BN561" s="178"/>
      <c r="BO561" s="178"/>
      <c r="BP561" s="178"/>
      <c r="BQ561" s="312" t="str">
        <f>IF('DATA - Follow-Up'!BQ561="Yes",1,IF('DATA - Follow-Up'!BQ561="No",2, ""))</f>
        <v/>
      </c>
      <c r="BR561" s="273"/>
      <c r="BS561" s="180"/>
      <c r="BT561" s="180"/>
    </row>
    <row r="562" spans="1:72" s="132" customFormat="1" ht="15" x14ac:dyDescent="0.3">
      <c r="A562" s="148"/>
      <c r="B562" s="149"/>
      <c r="C562" s="236" t="str">
        <f t="shared" si="8"/>
        <v/>
      </c>
      <c r="D562" s="178" t="str">
        <f>IF('DATA - Follow-Up'!D562="","",'DATA - Follow-Up'!D562)</f>
        <v/>
      </c>
      <c r="E562" s="178" t="str">
        <f>IF('DATA - Follow-Up'!E562="","",'DATA - Follow-Up'!E562)</f>
        <v/>
      </c>
      <c r="F562" s="178" t="str">
        <f>IF('DATA - Follow-Up'!F562="","",'DATA - Follow-Up'!F562)</f>
        <v/>
      </c>
      <c r="G562" s="178" t="str">
        <f>IF('DATA - Follow-Up'!G562="Yes",1,IF('DATA - Follow-Up'!G562="No",2,IF('DATA - Follow-Up'!G562="Not Sure",3, "")))</f>
        <v/>
      </c>
      <c r="H562" s="178" t="str">
        <f>IF('DATA - Follow-Up'!H562="","",INDEX(Codes,MATCH('DATA - Follow-Up'!H562,Modes,0)))</f>
        <v/>
      </c>
      <c r="I562" s="275"/>
      <c r="J562" s="178" t="str">
        <f>IF('DATA - Follow-Up'!J562="","",INDEX(Codes,MATCH('DATA - Follow-Up'!J562,Modes,0)))</f>
        <v/>
      </c>
      <c r="K562" s="178"/>
      <c r="L562" s="178" t="str">
        <f>IF('DATA - Follow-Up'!L562=0,"",IF('DATA - Follow-Up'!L562="","",'DATA - Follow-Up'!L562))</f>
        <v/>
      </c>
      <c r="M562" s="178" t="str">
        <f>IF('DATA - Follow-Up'!M562="Yes",1,IF('DATA - Follow-Up'!M562="No",2, ""))</f>
        <v/>
      </c>
      <c r="N562" s="178" t="str">
        <f>IF('DATA - Follow-Up'!N562="Yes",1,IF('DATA - Follow-Up'!N562="No",2,""))</f>
        <v/>
      </c>
      <c r="O562" s="178" t="str">
        <f>IF('DATA - Follow-Up'!O562="Relaxed",1,IF('DATA - Follow-Up'!O562="Rushed",2,IF('DATA - Follow-Up'!O562="Happy",3,IF('DATA - Follow-Up'!O562="Frustrated",4,IF('DATA - Follow-Up'!O562="Other (please specify)",5,IF('DATA - Follow-Up'!O562="Other",5,""))))))</f>
        <v/>
      </c>
      <c r="P562" s="178"/>
      <c r="Q562" s="178" t="str">
        <f>IF('DATA - Follow-Up'!Q562="","",'DATA - Follow-Up'!Q562)</f>
        <v/>
      </c>
      <c r="R562" s="178" t="str">
        <f>IF('DATA - Follow-Up'!R562="Boy",1,IF('DATA - Follow-Up'!R562="Girl",2, ""))</f>
        <v/>
      </c>
      <c r="S562" s="178" t="str">
        <f>IF('DATA - Follow-Up'!Q562="","", 'DATA - Follow-Up'!S562)</f>
        <v/>
      </c>
      <c r="T562" s="178" t="str">
        <f>IF('DATA - Follow-Up'!T562="Less than 0.5km",1,IF('DATA - Follow-Up'!T562="0.51 to 1.59km",2,IF('DATA - Follow-Up'!T562="1.6 to 3km",3,IF('DATA - Follow-Up'!T562="Over 3km",4,""))))</f>
        <v/>
      </c>
      <c r="U562" s="178" t="str">
        <f>IF('DATA - Follow-Up'!U562="STRONGLY AGREE",1,IF('DATA - Follow-Up'!U562="AGREE",2,IF('DATA - Follow-Up'!U562="DISAGREE",3,IF('DATA - Follow-Up'!U562="STRONGLY DISAGREE",4,""))))</f>
        <v/>
      </c>
      <c r="V562" s="178" t="str">
        <f>IF('DATA - Follow-Up'!V562="Yes",1,IF('DATA - Follow-Up'!V562="No",2,""))</f>
        <v/>
      </c>
      <c r="W562" s="178"/>
      <c r="X562" s="178"/>
      <c r="Y562" s="178"/>
      <c r="Z562" s="178"/>
      <c r="AA562" s="178"/>
      <c r="AB562" s="178"/>
      <c r="AC562" s="178"/>
      <c r="AD562" s="178"/>
      <c r="AE562" s="178"/>
      <c r="AF562" s="178"/>
      <c r="AG562" s="178"/>
      <c r="AH562" s="178"/>
      <c r="AI562" s="178"/>
      <c r="AJ562" s="178"/>
      <c r="AK562" s="178"/>
      <c r="AL562" s="178"/>
      <c r="AM562" s="178"/>
      <c r="AN562" s="178"/>
      <c r="AO562" s="178"/>
      <c r="AP562" s="178"/>
      <c r="AQ562" s="178"/>
      <c r="AR562" s="178" t="str">
        <f>IF('DATA - Follow-Up'!AR562="Relaxed",1,IF('DATA - Follow-Up'!AR562="Rushed",2,IF('DATA - Follow-Up'!AR562="Happy",3,IF('DATA - Follow-Up'!AR562="Tired",4,""))))</f>
        <v/>
      </c>
      <c r="AS562" s="178" t="str">
        <f>IF('DATA - Follow-Up'!AS562="Relaxed",1,IF('DATA - Follow-Up'!AS562="Rushed",2,IF('DATA - Follow-Up'!AS562="Happy",3,IF('DATA - Follow-Up'!AS562="Tired",4,""))))</f>
        <v/>
      </c>
      <c r="AT562" s="178" t="str">
        <f>IF('DATA - Follow-Up'!AT562="less driving",1,IF('DATA - Follow-Up'!AT562="less driving (e.g. more carpooling, walking, cycling, taking public transit, etc.)",1,IF('DATA - Follow-Up'!AT562="not changed",2,IF('DATA - Follow-Up'!AT562="no changed",2,IF('DATA - Follow-Up'!AT562="more driving",3, "")))))</f>
        <v/>
      </c>
      <c r="AU562" s="275"/>
      <c r="AV562" s="275"/>
      <c r="AW562" s="275"/>
      <c r="AX562" s="275"/>
      <c r="AY562" s="275"/>
      <c r="AZ562" s="178" t="str">
        <f>IF('DATA - Follow-Up'!AZ562="less driving",1,IF('DATA - Follow-Up'!AZ562="less driving (e.g. more carpooling, walking, cycling, taking public transit, etc.)",1,IF('DATA - Follow-Up'!AZ562="not changed",2,IF('DATA - Follow-Up'!AZ562="more driving",3,""))))</f>
        <v/>
      </c>
      <c r="BA562" s="178"/>
      <c r="BB562" s="178"/>
      <c r="BC562" s="178"/>
      <c r="BD562" s="178"/>
      <c r="BE562" s="178"/>
      <c r="BF562" s="178" t="str">
        <f>IF('DATA - Follow-Up'!BF562="decreased",1,IF('DATA - Follow-Up'!BF562="not changed",2,IF('DATA - Follow-Up'!BF562="increased",3, "")))</f>
        <v/>
      </c>
      <c r="BG562" s="178"/>
      <c r="BH562" s="178"/>
      <c r="BI562" s="178"/>
      <c r="BJ562" s="178"/>
      <c r="BK562" s="178"/>
      <c r="BL562" s="178"/>
      <c r="BM562" s="178"/>
      <c r="BN562" s="178"/>
      <c r="BO562" s="178"/>
      <c r="BP562" s="178"/>
      <c r="BQ562" s="312" t="str">
        <f>IF('DATA - Follow-Up'!BQ562="Yes",1,IF('DATA - Follow-Up'!BQ562="No",2, ""))</f>
        <v/>
      </c>
      <c r="BR562" s="273"/>
      <c r="BS562" s="180"/>
      <c r="BT562" s="180"/>
    </row>
    <row r="563" spans="1:72" s="132" customFormat="1" ht="15" x14ac:dyDescent="0.3">
      <c r="A563" s="148"/>
      <c r="B563" s="149"/>
      <c r="C563" s="236" t="str">
        <f t="shared" si="8"/>
        <v/>
      </c>
      <c r="D563" s="178" t="str">
        <f>IF('DATA - Follow-Up'!D563="","",'DATA - Follow-Up'!D563)</f>
        <v/>
      </c>
      <c r="E563" s="178" t="str">
        <f>IF('DATA - Follow-Up'!E563="","",'DATA - Follow-Up'!E563)</f>
        <v/>
      </c>
      <c r="F563" s="178" t="str">
        <f>IF('DATA - Follow-Up'!F563="","",'DATA - Follow-Up'!F563)</f>
        <v/>
      </c>
      <c r="G563" s="178" t="str">
        <f>IF('DATA - Follow-Up'!G563="Yes",1,IF('DATA - Follow-Up'!G563="No",2,IF('DATA - Follow-Up'!G563="Not Sure",3, "")))</f>
        <v/>
      </c>
      <c r="H563" s="178" t="str">
        <f>IF('DATA - Follow-Up'!H563="","",INDEX(Codes,MATCH('DATA - Follow-Up'!H563,Modes,0)))</f>
        <v/>
      </c>
      <c r="I563" s="275"/>
      <c r="J563" s="178" t="str">
        <f>IF('DATA - Follow-Up'!J563="","",INDEX(Codes,MATCH('DATA - Follow-Up'!J563,Modes,0)))</f>
        <v/>
      </c>
      <c r="K563" s="178"/>
      <c r="L563" s="178" t="str">
        <f>IF('DATA - Follow-Up'!L563=0,"",IF('DATA - Follow-Up'!L563="","",'DATA - Follow-Up'!L563))</f>
        <v/>
      </c>
      <c r="M563" s="178" t="str">
        <f>IF('DATA - Follow-Up'!M563="Yes",1,IF('DATA - Follow-Up'!M563="No",2, ""))</f>
        <v/>
      </c>
      <c r="N563" s="178" t="str">
        <f>IF('DATA - Follow-Up'!N563="Yes",1,IF('DATA - Follow-Up'!N563="No",2,""))</f>
        <v/>
      </c>
      <c r="O563" s="178" t="str">
        <f>IF('DATA - Follow-Up'!O563="Relaxed",1,IF('DATA - Follow-Up'!O563="Rushed",2,IF('DATA - Follow-Up'!O563="Happy",3,IF('DATA - Follow-Up'!O563="Frustrated",4,IF('DATA - Follow-Up'!O563="Other (please specify)",5,IF('DATA - Follow-Up'!O563="Other",5,""))))))</f>
        <v/>
      </c>
      <c r="P563" s="178"/>
      <c r="Q563" s="178" t="str">
        <f>IF('DATA - Follow-Up'!Q563="","",'DATA - Follow-Up'!Q563)</f>
        <v/>
      </c>
      <c r="R563" s="178" t="str">
        <f>IF('DATA - Follow-Up'!R563="Boy",1,IF('DATA - Follow-Up'!R563="Girl",2, ""))</f>
        <v/>
      </c>
      <c r="S563" s="178" t="str">
        <f>IF('DATA - Follow-Up'!Q563="","", 'DATA - Follow-Up'!S563)</f>
        <v/>
      </c>
      <c r="T563" s="178" t="str">
        <f>IF('DATA - Follow-Up'!T563="Less than 0.5km",1,IF('DATA - Follow-Up'!T563="0.51 to 1.59km",2,IF('DATA - Follow-Up'!T563="1.6 to 3km",3,IF('DATA - Follow-Up'!T563="Over 3km",4,""))))</f>
        <v/>
      </c>
      <c r="U563" s="178" t="str">
        <f>IF('DATA - Follow-Up'!U563="STRONGLY AGREE",1,IF('DATA - Follow-Up'!U563="AGREE",2,IF('DATA - Follow-Up'!U563="DISAGREE",3,IF('DATA - Follow-Up'!U563="STRONGLY DISAGREE",4,""))))</f>
        <v/>
      </c>
      <c r="V563" s="178" t="str">
        <f>IF('DATA - Follow-Up'!V563="Yes",1,IF('DATA - Follow-Up'!V563="No",2,""))</f>
        <v/>
      </c>
      <c r="W563" s="178"/>
      <c r="X563" s="178"/>
      <c r="Y563" s="178"/>
      <c r="Z563" s="178"/>
      <c r="AA563" s="178"/>
      <c r="AB563" s="178"/>
      <c r="AC563" s="178"/>
      <c r="AD563" s="178"/>
      <c r="AE563" s="178"/>
      <c r="AF563" s="178"/>
      <c r="AG563" s="178"/>
      <c r="AH563" s="178"/>
      <c r="AI563" s="178"/>
      <c r="AJ563" s="178"/>
      <c r="AK563" s="178"/>
      <c r="AL563" s="178"/>
      <c r="AM563" s="178"/>
      <c r="AN563" s="178"/>
      <c r="AO563" s="178"/>
      <c r="AP563" s="178"/>
      <c r="AQ563" s="178"/>
      <c r="AR563" s="178" t="str">
        <f>IF('DATA - Follow-Up'!AR563="Relaxed",1,IF('DATA - Follow-Up'!AR563="Rushed",2,IF('DATA - Follow-Up'!AR563="Happy",3,IF('DATA - Follow-Up'!AR563="Tired",4,""))))</f>
        <v/>
      </c>
      <c r="AS563" s="178" t="str">
        <f>IF('DATA - Follow-Up'!AS563="Relaxed",1,IF('DATA - Follow-Up'!AS563="Rushed",2,IF('DATA - Follow-Up'!AS563="Happy",3,IF('DATA - Follow-Up'!AS563="Tired",4,""))))</f>
        <v/>
      </c>
      <c r="AT563" s="178" t="str">
        <f>IF('DATA - Follow-Up'!AT563="less driving",1,IF('DATA - Follow-Up'!AT563="less driving (e.g. more carpooling, walking, cycling, taking public transit, etc.)",1,IF('DATA - Follow-Up'!AT563="not changed",2,IF('DATA - Follow-Up'!AT563="no changed",2,IF('DATA - Follow-Up'!AT563="more driving",3, "")))))</f>
        <v/>
      </c>
      <c r="AU563" s="275"/>
      <c r="AV563" s="275"/>
      <c r="AW563" s="275"/>
      <c r="AX563" s="275"/>
      <c r="AY563" s="275"/>
      <c r="AZ563" s="178" t="str">
        <f>IF('DATA - Follow-Up'!AZ563="less driving",1,IF('DATA - Follow-Up'!AZ563="less driving (e.g. more carpooling, walking, cycling, taking public transit, etc.)",1,IF('DATA - Follow-Up'!AZ563="not changed",2,IF('DATA - Follow-Up'!AZ563="more driving",3,""))))</f>
        <v/>
      </c>
      <c r="BA563" s="178"/>
      <c r="BB563" s="178"/>
      <c r="BC563" s="178"/>
      <c r="BD563" s="178"/>
      <c r="BE563" s="178"/>
      <c r="BF563" s="178" t="str">
        <f>IF('DATA - Follow-Up'!BF563="decreased",1,IF('DATA - Follow-Up'!BF563="not changed",2,IF('DATA - Follow-Up'!BF563="increased",3, "")))</f>
        <v/>
      </c>
      <c r="BG563" s="178"/>
      <c r="BH563" s="178"/>
      <c r="BI563" s="178"/>
      <c r="BJ563" s="178"/>
      <c r="BK563" s="178"/>
      <c r="BL563" s="178"/>
      <c r="BM563" s="178"/>
      <c r="BN563" s="178"/>
      <c r="BO563" s="178"/>
      <c r="BP563" s="178"/>
      <c r="BQ563" s="312" t="str">
        <f>IF('DATA - Follow-Up'!BQ563="Yes",1,IF('DATA - Follow-Up'!BQ563="No",2, ""))</f>
        <v/>
      </c>
      <c r="BR563" s="273"/>
      <c r="BS563" s="180"/>
      <c r="BT563" s="180"/>
    </row>
    <row r="564" spans="1:72" s="132" customFormat="1" ht="15" x14ac:dyDescent="0.3">
      <c r="A564" s="148"/>
      <c r="B564" s="149"/>
      <c r="C564" s="236" t="str">
        <f t="shared" si="8"/>
        <v/>
      </c>
      <c r="D564" s="178" t="str">
        <f>IF('DATA - Follow-Up'!D564="","",'DATA - Follow-Up'!D564)</f>
        <v/>
      </c>
      <c r="E564" s="178" t="str">
        <f>IF('DATA - Follow-Up'!E564="","",'DATA - Follow-Up'!E564)</f>
        <v/>
      </c>
      <c r="F564" s="178" t="str">
        <f>IF('DATA - Follow-Up'!F564="","",'DATA - Follow-Up'!F564)</f>
        <v/>
      </c>
      <c r="G564" s="178" t="str">
        <f>IF('DATA - Follow-Up'!G564="Yes",1,IF('DATA - Follow-Up'!G564="No",2,IF('DATA - Follow-Up'!G564="Not Sure",3, "")))</f>
        <v/>
      </c>
      <c r="H564" s="178" t="str">
        <f>IF('DATA - Follow-Up'!H564="","",INDEX(Codes,MATCH('DATA - Follow-Up'!H564,Modes,0)))</f>
        <v/>
      </c>
      <c r="I564" s="275"/>
      <c r="J564" s="178" t="str">
        <f>IF('DATA - Follow-Up'!J564="","",INDEX(Codes,MATCH('DATA - Follow-Up'!J564,Modes,0)))</f>
        <v/>
      </c>
      <c r="K564" s="178"/>
      <c r="L564" s="178" t="str">
        <f>IF('DATA - Follow-Up'!L564=0,"",IF('DATA - Follow-Up'!L564="","",'DATA - Follow-Up'!L564))</f>
        <v/>
      </c>
      <c r="M564" s="178" t="str">
        <f>IF('DATA - Follow-Up'!M564="Yes",1,IF('DATA - Follow-Up'!M564="No",2, ""))</f>
        <v/>
      </c>
      <c r="N564" s="178" t="str">
        <f>IF('DATA - Follow-Up'!N564="Yes",1,IF('DATA - Follow-Up'!N564="No",2,""))</f>
        <v/>
      </c>
      <c r="O564" s="178" t="str">
        <f>IF('DATA - Follow-Up'!O564="Relaxed",1,IF('DATA - Follow-Up'!O564="Rushed",2,IF('DATA - Follow-Up'!O564="Happy",3,IF('DATA - Follow-Up'!O564="Frustrated",4,IF('DATA - Follow-Up'!O564="Other (please specify)",5,IF('DATA - Follow-Up'!O564="Other",5,""))))))</f>
        <v/>
      </c>
      <c r="P564" s="178"/>
      <c r="Q564" s="178" t="str">
        <f>IF('DATA - Follow-Up'!Q564="","",'DATA - Follow-Up'!Q564)</f>
        <v/>
      </c>
      <c r="R564" s="178" t="str">
        <f>IF('DATA - Follow-Up'!R564="Boy",1,IF('DATA - Follow-Up'!R564="Girl",2, ""))</f>
        <v/>
      </c>
      <c r="S564" s="178" t="str">
        <f>IF('DATA - Follow-Up'!Q564="","", 'DATA - Follow-Up'!S564)</f>
        <v/>
      </c>
      <c r="T564" s="178" t="str">
        <f>IF('DATA - Follow-Up'!T564="Less than 0.5km",1,IF('DATA - Follow-Up'!T564="0.51 to 1.59km",2,IF('DATA - Follow-Up'!T564="1.6 to 3km",3,IF('DATA - Follow-Up'!T564="Over 3km",4,""))))</f>
        <v/>
      </c>
      <c r="U564" s="178" t="str">
        <f>IF('DATA - Follow-Up'!U564="STRONGLY AGREE",1,IF('DATA - Follow-Up'!U564="AGREE",2,IF('DATA - Follow-Up'!U564="DISAGREE",3,IF('DATA - Follow-Up'!U564="STRONGLY DISAGREE",4,""))))</f>
        <v/>
      </c>
      <c r="V564" s="178" t="str">
        <f>IF('DATA - Follow-Up'!V564="Yes",1,IF('DATA - Follow-Up'!V564="No",2,""))</f>
        <v/>
      </c>
      <c r="W564" s="178"/>
      <c r="X564" s="178"/>
      <c r="Y564" s="178"/>
      <c r="Z564" s="178"/>
      <c r="AA564" s="178"/>
      <c r="AB564" s="178"/>
      <c r="AC564" s="178"/>
      <c r="AD564" s="178"/>
      <c r="AE564" s="178"/>
      <c r="AF564" s="178"/>
      <c r="AG564" s="178"/>
      <c r="AH564" s="178"/>
      <c r="AI564" s="178"/>
      <c r="AJ564" s="178"/>
      <c r="AK564" s="178"/>
      <c r="AL564" s="178"/>
      <c r="AM564" s="178"/>
      <c r="AN564" s="178"/>
      <c r="AO564" s="178"/>
      <c r="AP564" s="178"/>
      <c r="AQ564" s="178"/>
      <c r="AR564" s="178" t="str">
        <f>IF('DATA - Follow-Up'!AR564="Relaxed",1,IF('DATA - Follow-Up'!AR564="Rushed",2,IF('DATA - Follow-Up'!AR564="Happy",3,IF('DATA - Follow-Up'!AR564="Tired",4,""))))</f>
        <v/>
      </c>
      <c r="AS564" s="178" t="str">
        <f>IF('DATA - Follow-Up'!AS564="Relaxed",1,IF('DATA - Follow-Up'!AS564="Rushed",2,IF('DATA - Follow-Up'!AS564="Happy",3,IF('DATA - Follow-Up'!AS564="Tired",4,""))))</f>
        <v/>
      </c>
      <c r="AT564" s="178" t="str">
        <f>IF('DATA - Follow-Up'!AT564="less driving",1,IF('DATA - Follow-Up'!AT564="less driving (e.g. more carpooling, walking, cycling, taking public transit, etc.)",1,IF('DATA - Follow-Up'!AT564="not changed",2,IF('DATA - Follow-Up'!AT564="no changed",2,IF('DATA - Follow-Up'!AT564="more driving",3, "")))))</f>
        <v/>
      </c>
      <c r="AU564" s="275"/>
      <c r="AV564" s="275"/>
      <c r="AW564" s="275"/>
      <c r="AX564" s="275"/>
      <c r="AY564" s="275"/>
      <c r="AZ564" s="178" t="str">
        <f>IF('DATA - Follow-Up'!AZ564="less driving",1,IF('DATA - Follow-Up'!AZ564="less driving (e.g. more carpooling, walking, cycling, taking public transit, etc.)",1,IF('DATA - Follow-Up'!AZ564="not changed",2,IF('DATA - Follow-Up'!AZ564="more driving",3,""))))</f>
        <v/>
      </c>
      <c r="BA564" s="178"/>
      <c r="BB564" s="178"/>
      <c r="BC564" s="178"/>
      <c r="BD564" s="178"/>
      <c r="BE564" s="178"/>
      <c r="BF564" s="178" t="str">
        <f>IF('DATA - Follow-Up'!BF564="decreased",1,IF('DATA - Follow-Up'!BF564="not changed",2,IF('DATA - Follow-Up'!BF564="increased",3, "")))</f>
        <v/>
      </c>
      <c r="BG564" s="178"/>
      <c r="BH564" s="178"/>
      <c r="BI564" s="178"/>
      <c r="BJ564" s="178"/>
      <c r="BK564" s="178"/>
      <c r="BL564" s="178"/>
      <c r="BM564" s="178"/>
      <c r="BN564" s="178"/>
      <c r="BO564" s="178"/>
      <c r="BP564" s="178"/>
      <c r="BQ564" s="312" t="str">
        <f>IF('DATA - Follow-Up'!BQ564="Yes",1,IF('DATA - Follow-Up'!BQ564="No",2, ""))</f>
        <v/>
      </c>
      <c r="BR564" s="273"/>
      <c r="BS564" s="180"/>
      <c r="BT564" s="180"/>
    </row>
    <row r="565" spans="1:72" s="132" customFormat="1" ht="15" x14ac:dyDescent="0.3">
      <c r="A565" s="148"/>
      <c r="B565" s="149"/>
      <c r="C565" s="236" t="str">
        <f t="shared" si="8"/>
        <v/>
      </c>
      <c r="D565" s="178" t="str">
        <f>IF('DATA - Follow-Up'!D565="","",'DATA - Follow-Up'!D565)</f>
        <v/>
      </c>
      <c r="E565" s="178" t="str">
        <f>IF('DATA - Follow-Up'!E565="","",'DATA - Follow-Up'!E565)</f>
        <v/>
      </c>
      <c r="F565" s="178" t="str">
        <f>IF('DATA - Follow-Up'!F565="","",'DATA - Follow-Up'!F565)</f>
        <v/>
      </c>
      <c r="G565" s="178" t="str">
        <f>IF('DATA - Follow-Up'!G565="Yes",1,IF('DATA - Follow-Up'!G565="No",2,IF('DATA - Follow-Up'!G565="Not Sure",3, "")))</f>
        <v/>
      </c>
      <c r="H565" s="178" t="str">
        <f>IF('DATA - Follow-Up'!H565="","",INDEX(Codes,MATCH('DATA - Follow-Up'!H565,Modes,0)))</f>
        <v/>
      </c>
      <c r="I565" s="275"/>
      <c r="J565" s="178" t="str">
        <f>IF('DATA - Follow-Up'!J565="","",INDEX(Codes,MATCH('DATA - Follow-Up'!J565,Modes,0)))</f>
        <v/>
      </c>
      <c r="K565" s="178"/>
      <c r="L565" s="178" t="str">
        <f>IF('DATA - Follow-Up'!L565=0,"",IF('DATA - Follow-Up'!L565="","",'DATA - Follow-Up'!L565))</f>
        <v/>
      </c>
      <c r="M565" s="178" t="str">
        <f>IF('DATA - Follow-Up'!M565="Yes",1,IF('DATA - Follow-Up'!M565="No",2, ""))</f>
        <v/>
      </c>
      <c r="N565" s="178" t="str">
        <f>IF('DATA - Follow-Up'!N565="Yes",1,IF('DATA - Follow-Up'!N565="No",2,""))</f>
        <v/>
      </c>
      <c r="O565" s="178" t="str">
        <f>IF('DATA - Follow-Up'!O565="Relaxed",1,IF('DATA - Follow-Up'!O565="Rushed",2,IF('DATA - Follow-Up'!O565="Happy",3,IF('DATA - Follow-Up'!O565="Frustrated",4,IF('DATA - Follow-Up'!O565="Other (please specify)",5,IF('DATA - Follow-Up'!O565="Other",5,""))))))</f>
        <v/>
      </c>
      <c r="P565" s="178"/>
      <c r="Q565" s="178" t="str">
        <f>IF('DATA - Follow-Up'!Q565="","",'DATA - Follow-Up'!Q565)</f>
        <v/>
      </c>
      <c r="R565" s="178" t="str">
        <f>IF('DATA - Follow-Up'!R565="Boy",1,IF('DATA - Follow-Up'!R565="Girl",2, ""))</f>
        <v/>
      </c>
      <c r="S565" s="178" t="str">
        <f>IF('DATA - Follow-Up'!Q565="","", 'DATA - Follow-Up'!S565)</f>
        <v/>
      </c>
      <c r="T565" s="178" t="str">
        <f>IF('DATA - Follow-Up'!T565="Less than 0.5km",1,IF('DATA - Follow-Up'!T565="0.51 to 1.59km",2,IF('DATA - Follow-Up'!T565="1.6 to 3km",3,IF('DATA - Follow-Up'!T565="Over 3km",4,""))))</f>
        <v/>
      </c>
      <c r="U565" s="178" t="str">
        <f>IF('DATA - Follow-Up'!U565="STRONGLY AGREE",1,IF('DATA - Follow-Up'!U565="AGREE",2,IF('DATA - Follow-Up'!U565="DISAGREE",3,IF('DATA - Follow-Up'!U565="STRONGLY DISAGREE",4,""))))</f>
        <v/>
      </c>
      <c r="V565" s="178" t="str">
        <f>IF('DATA - Follow-Up'!V565="Yes",1,IF('DATA - Follow-Up'!V565="No",2,""))</f>
        <v/>
      </c>
      <c r="W565" s="178"/>
      <c r="X565" s="178"/>
      <c r="Y565" s="178"/>
      <c r="Z565" s="178"/>
      <c r="AA565" s="178"/>
      <c r="AB565" s="178"/>
      <c r="AC565" s="178"/>
      <c r="AD565" s="178"/>
      <c r="AE565" s="178"/>
      <c r="AF565" s="178"/>
      <c r="AG565" s="178"/>
      <c r="AH565" s="178"/>
      <c r="AI565" s="178"/>
      <c r="AJ565" s="178"/>
      <c r="AK565" s="178"/>
      <c r="AL565" s="178"/>
      <c r="AM565" s="178"/>
      <c r="AN565" s="178"/>
      <c r="AO565" s="178"/>
      <c r="AP565" s="178"/>
      <c r="AQ565" s="178"/>
      <c r="AR565" s="178" t="str">
        <f>IF('DATA - Follow-Up'!AR565="Relaxed",1,IF('DATA - Follow-Up'!AR565="Rushed",2,IF('DATA - Follow-Up'!AR565="Happy",3,IF('DATA - Follow-Up'!AR565="Tired",4,""))))</f>
        <v/>
      </c>
      <c r="AS565" s="178" t="str">
        <f>IF('DATA - Follow-Up'!AS565="Relaxed",1,IF('DATA - Follow-Up'!AS565="Rushed",2,IF('DATA - Follow-Up'!AS565="Happy",3,IF('DATA - Follow-Up'!AS565="Tired",4,""))))</f>
        <v/>
      </c>
      <c r="AT565" s="178" t="str">
        <f>IF('DATA - Follow-Up'!AT565="less driving",1,IF('DATA - Follow-Up'!AT565="less driving (e.g. more carpooling, walking, cycling, taking public transit, etc.)",1,IF('DATA - Follow-Up'!AT565="not changed",2,IF('DATA - Follow-Up'!AT565="no changed",2,IF('DATA - Follow-Up'!AT565="more driving",3, "")))))</f>
        <v/>
      </c>
      <c r="AU565" s="275"/>
      <c r="AV565" s="275"/>
      <c r="AW565" s="275"/>
      <c r="AX565" s="275"/>
      <c r="AY565" s="275"/>
      <c r="AZ565" s="178" t="str">
        <f>IF('DATA - Follow-Up'!AZ565="less driving",1,IF('DATA - Follow-Up'!AZ565="less driving (e.g. more carpooling, walking, cycling, taking public transit, etc.)",1,IF('DATA - Follow-Up'!AZ565="not changed",2,IF('DATA - Follow-Up'!AZ565="more driving",3,""))))</f>
        <v/>
      </c>
      <c r="BA565" s="178"/>
      <c r="BB565" s="178"/>
      <c r="BC565" s="178"/>
      <c r="BD565" s="178"/>
      <c r="BE565" s="178"/>
      <c r="BF565" s="178" t="str">
        <f>IF('DATA - Follow-Up'!BF565="decreased",1,IF('DATA - Follow-Up'!BF565="not changed",2,IF('DATA - Follow-Up'!BF565="increased",3, "")))</f>
        <v/>
      </c>
      <c r="BG565" s="178"/>
      <c r="BH565" s="178"/>
      <c r="BI565" s="178"/>
      <c r="BJ565" s="178"/>
      <c r="BK565" s="178"/>
      <c r="BL565" s="178"/>
      <c r="BM565" s="178"/>
      <c r="BN565" s="178"/>
      <c r="BO565" s="178"/>
      <c r="BP565" s="178"/>
      <c r="BQ565" s="312" t="str">
        <f>IF('DATA - Follow-Up'!BQ565="Yes",1,IF('DATA - Follow-Up'!BQ565="No",2, ""))</f>
        <v/>
      </c>
      <c r="BR565" s="273"/>
      <c r="BS565" s="180"/>
      <c r="BT565" s="180"/>
    </row>
    <row r="566" spans="1:72" s="132" customFormat="1" ht="15" x14ac:dyDescent="0.3">
      <c r="A566" s="148"/>
      <c r="B566" s="149"/>
      <c r="C566" s="236" t="str">
        <f t="shared" si="8"/>
        <v/>
      </c>
      <c r="D566" s="178" t="str">
        <f>IF('DATA - Follow-Up'!D566="","",'DATA - Follow-Up'!D566)</f>
        <v/>
      </c>
      <c r="E566" s="178" t="str">
        <f>IF('DATA - Follow-Up'!E566="","",'DATA - Follow-Up'!E566)</f>
        <v/>
      </c>
      <c r="F566" s="178" t="str">
        <f>IF('DATA - Follow-Up'!F566="","",'DATA - Follow-Up'!F566)</f>
        <v/>
      </c>
      <c r="G566" s="178" t="str">
        <f>IF('DATA - Follow-Up'!G566="Yes",1,IF('DATA - Follow-Up'!G566="No",2,IF('DATA - Follow-Up'!G566="Not Sure",3, "")))</f>
        <v/>
      </c>
      <c r="H566" s="178" t="str">
        <f>IF('DATA - Follow-Up'!H566="","",INDEX(Codes,MATCH('DATA - Follow-Up'!H566,Modes,0)))</f>
        <v/>
      </c>
      <c r="I566" s="275"/>
      <c r="J566" s="178" t="str">
        <f>IF('DATA - Follow-Up'!J566="","",INDEX(Codes,MATCH('DATA - Follow-Up'!J566,Modes,0)))</f>
        <v/>
      </c>
      <c r="K566" s="178"/>
      <c r="L566" s="178" t="str">
        <f>IF('DATA - Follow-Up'!L566=0,"",IF('DATA - Follow-Up'!L566="","",'DATA - Follow-Up'!L566))</f>
        <v/>
      </c>
      <c r="M566" s="178" t="str">
        <f>IF('DATA - Follow-Up'!M566="Yes",1,IF('DATA - Follow-Up'!M566="No",2, ""))</f>
        <v/>
      </c>
      <c r="N566" s="178" t="str">
        <f>IF('DATA - Follow-Up'!N566="Yes",1,IF('DATA - Follow-Up'!N566="No",2,""))</f>
        <v/>
      </c>
      <c r="O566" s="178" t="str">
        <f>IF('DATA - Follow-Up'!O566="Relaxed",1,IF('DATA - Follow-Up'!O566="Rushed",2,IF('DATA - Follow-Up'!O566="Happy",3,IF('DATA - Follow-Up'!O566="Frustrated",4,IF('DATA - Follow-Up'!O566="Other (please specify)",5,IF('DATA - Follow-Up'!O566="Other",5,""))))))</f>
        <v/>
      </c>
      <c r="P566" s="178"/>
      <c r="Q566" s="178" t="str">
        <f>IF('DATA - Follow-Up'!Q566="","",'DATA - Follow-Up'!Q566)</f>
        <v/>
      </c>
      <c r="R566" s="178" t="str">
        <f>IF('DATA - Follow-Up'!R566="Boy",1,IF('DATA - Follow-Up'!R566="Girl",2, ""))</f>
        <v/>
      </c>
      <c r="S566" s="178" t="str">
        <f>IF('DATA - Follow-Up'!Q566="","", 'DATA - Follow-Up'!S566)</f>
        <v/>
      </c>
      <c r="T566" s="178" t="str">
        <f>IF('DATA - Follow-Up'!T566="Less than 0.5km",1,IF('DATA - Follow-Up'!T566="0.51 to 1.59km",2,IF('DATA - Follow-Up'!T566="1.6 to 3km",3,IF('DATA - Follow-Up'!T566="Over 3km",4,""))))</f>
        <v/>
      </c>
      <c r="U566" s="178" t="str">
        <f>IF('DATA - Follow-Up'!U566="STRONGLY AGREE",1,IF('DATA - Follow-Up'!U566="AGREE",2,IF('DATA - Follow-Up'!U566="DISAGREE",3,IF('DATA - Follow-Up'!U566="STRONGLY DISAGREE",4,""))))</f>
        <v/>
      </c>
      <c r="V566" s="178" t="str">
        <f>IF('DATA - Follow-Up'!V566="Yes",1,IF('DATA - Follow-Up'!V566="No",2,""))</f>
        <v/>
      </c>
      <c r="W566" s="178"/>
      <c r="X566" s="178"/>
      <c r="Y566" s="178"/>
      <c r="Z566" s="178"/>
      <c r="AA566" s="178"/>
      <c r="AB566" s="178"/>
      <c r="AC566" s="178"/>
      <c r="AD566" s="178"/>
      <c r="AE566" s="178"/>
      <c r="AF566" s="178"/>
      <c r="AG566" s="178"/>
      <c r="AH566" s="178"/>
      <c r="AI566" s="178"/>
      <c r="AJ566" s="178"/>
      <c r="AK566" s="178"/>
      <c r="AL566" s="178"/>
      <c r="AM566" s="178"/>
      <c r="AN566" s="178"/>
      <c r="AO566" s="178"/>
      <c r="AP566" s="178"/>
      <c r="AQ566" s="178"/>
      <c r="AR566" s="178" t="str">
        <f>IF('DATA - Follow-Up'!AR566="Relaxed",1,IF('DATA - Follow-Up'!AR566="Rushed",2,IF('DATA - Follow-Up'!AR566="Happy",3,IF('DATA - Follow-Up'!AR566="Tired",4,""))))</f>
        <v/>
      </c>
      <c r="AS566" s="178" t="str">
        <f>IF('DATA - Follow-Up'!AS566="Relaxed",1,IF('DATA - Follow-Up'!AS566="Rushed",2,IF('DATA - Follow-Up'!AS566="Happy",3,IF('DATA - Follow-Up'!AS566="Tired",4,""))))</f>
        <v/>
      </c>
      <c r="AT566" s="178" t="str">
        <f>IF('DATA - Follow-Up'!AT566="less driving",1,IF('DATA - Follow-Up'!AT566="less driving (e.g. more carpooling, walking, cycling, taking public transit, etc.)",1,IF('DATA - Follow-Up'!AT566="not changed",2,IF('DATA - Follow-Up'!AT566="no changed",2,IF('DATA - Follow-Up'!AT566="more driving",3, "")))))</f>
        <v/>
      </c>
      <c r="AU566" s="275"/>
      <c r="AV566" s="275"/>
      <c r="AW566" s="275"/>
      <c r="AX566" s="275"/>
      <c r="AY566" s="275"/>
      <c r="AZ566" s="178" t="str">
        <f>IF('DATA - Follow-Up'!AZ566="less driving",1,IF('DATA - Follow-Up'!AZ566="less driving (e.g. more carpooling, walking, cycling, taking public transit, etc.)",1,IF('DATA - Follow-Up'!AZ566="not changed",2,IF('DATA - Follow-Up'!AZ566="more driving",3,""))))</f>
        <v/>
      </c>
      <c r="BA566" s="178"/>
      <c r="BB566" s="178"/>
      <c r="BC566" s="178"/>
      <c r="BD566" s="178"/>
      <c r="BE566" s="178"/>
      <c r="BF566" s="178" t="str">
        <f>IF('DATA - Follow-Up'!BF566="decreased",1,IF('DATA - Follow-Up'!BF566="not changed",2,IF('DATA - Follow-Up'!BF566="increased",3, "")))</f>
        <v/>
      </c>
      <c r="BG566" s="178"/>
      <c r="BH566" s="178"/>
      <c r="BI566" s="178"/>
      <c r="BJ566" s="178"/>
      <c r="BK566" s="178"/>
      <c r="BL566" s="178"/>
      <c r="BM566" s="178"/>
      <c r="BN566" s="178"/>
      <c r="BO566" s="178"/>
      <c r="BP566" s="178"/>
      <c r="BQ566" s="312" t="str">
        <f>IF('DATA - Follow-Up'!BQ566="Yes",1,IF('DATA - Follow-Up'!BQ566="No",2, ""))</f>
        <v/>
      </c>
      <c r="BR566" s="273"/>
      <c r="BS566" s="180"/>
      <c r="BT566" s="180"/>
    </row>
    <row r="567" spans="1:72" s="132" customFormat="1" ht="15" x14ac:dyDescent="0.3">
      <c r="A567" s="148"/>
      <c r="B567" s="149"/>
      <c r="C567" s="236" t="str">
        <f t="shared" si="8"/>
        <v/>
      </c>
      <c r="D567" s="178" t="str">
        <f>IF('DATA - Follow-Up'!D567="","",'DATA - Follow-Up'!D567)</f>
        <v/>
      </c>
      <c r="E567" s="178" t="str">
        <f>IF('DATA - Follow-Up'!E567="","",'DATA - Follow-Up'!E567)</f>
        <v/>
      </c>
      <c r="F567" s="178" t="str">
        <f>IF('DATA - Follow-Up'!F567="","",'DATA - Follow-Up'!F567)</f>
        <v/>
      </c>
      <c r="G567" s="178" t="str">
        <f>IF('DATA - Follow-Up'!G567="Yes",1,IF('DATA - Follow-Up'!G567="No",2,IF('DATA - Follow-Up'!G567="Not Sure",3, "")))</f>
        <v/>
      </c>
      <c r="H567" s="178" t="str">
        <f>IF('DATA - Follow-Up'!H567="","",INDEX(Codes,MATCH('DATA - Follow-Up'!H567,Modes,0)))</f>
        <v/>
      </c>
      <c r="I567" s="275"/>
      <c r="J567" s="178" t="str">
        <f>IF('DATA - Follow-Up'!J567="","",INDEX(Codes,MATCH('DATA - Follow-Up'!J567,Modes,0)))</f>
        <v/>
      </c>
      <c r="K567" s="178"/>
      <c r="L567" s="178" t="str">
        <f>IF('DATA - Follow-Up'!L567=0,"",IF('DATA - Follow-Up'!L567="","",'DATA - Follow-Up'!L567))</f>
        <v/>
      </c>
      <c r="M567" s="178" t="str">
        <f>IF('DATA - Follow-Up'!M567="Yes",1,IF('DATA - Follow-Up'!M567="No",2, ""))</f>
        <v/>
      </c>
      <c r="N567" s="178" t="str">
        <f>IF('DATA - Follow-Up'!N567="Yes",1,IF('DATA - Follow-Up'!N567="No",2,""))</f>
        <v/>
      </c>
      <c r="O567" s="178" t="str">
        <f>IF('DATA - Follow-Up'!O567="Relaxed",1,IF('DATA - Follow-Up'!O567="Rushed",2,IF('DATA - Follow-Up'!O567="Happy",3,IF('DATA - Follow-Up'!O567="Frustrated",4,IF('DATA - Follow-Up'!O567="Other (please specify)",5,IF('DATA - Follow-Up'!O567="Other",5,""))))))</f>
        <v/>
      </c>
      <c r="P567" s="178"/>
      <c r="Q567" s="178" t="str">
        <f>IF('DATA - Follow-Up'!Q567="","",'DATA - Follow-Up'!Q567)</f>
        <v/>
      </c>
      <c r="R567" s="178" t="str">
        <f>IF('DATA - Follow-Up'!R567="Boy",1,IF('DATA - Follow-Up'!R567="Girl",2, ""))</f>
        <v/>
      </c>
      <c r="S567" s="178" t="str">
        <f>IF('DATA - Follow-Up'!Q567="","", 'DATA - Follow-Up'!S567)</f>
        <v/>
      </c>
      <c r="T567" s="178" t="str">
        <f>IF('DATA - Follow-Up'!T567="Less than 0.5km",1,IF('DATA - Follow-Up'!T567="0.51 to 1.59km",2,IF('DATA - Follow-Up'!T567="1.6 to 3km",3,IF('DATA - Follow-Up'!T567="Over 3km",4,""))))</f>
        <v/>
      </c>
      <c r="U567" s="178" t="str">
        <f>IF('DATA - Follow-Up'!U567="STRONGLY AGREE",1,IF('DATA - Follow-Up'!U567="AGREE",2,IF('DATA - Follow-Up'!U567="DISAGREE",3,IF('DATA - Follow-Up'!U567="STRONGLY DISAGREE",4,""))))</f>
        <v/>
      </c>
      <c r="V567" s="178" t="str">
        <f>IF('DATA - Follow-Up'!V567="Yes",1,IF('DATA - Follow-Up'!V567="No",2,""))</f>
        <v/>
      </c>
      <c r="W567" s="178"/>
      <c r="X567" s="178"/>
      <c r="Y567" s="178"/>
      <c r="Z567" s="178"/>
      <c r="AA567" s="178"/>
      <c r="AB567" s="178"/>
      <c r="AC567" s="178"/>
      <c r="AD567" s="178"/>
      <c r="AE567" s="178"/>
      <c r="AF567" s="178"/>
      <c r="AG567" s="178"/>
      <c r="AH567" s="178"/>
      <c r="AI567" s="178"/>
      <c r="AJ567" s="178"/>
      <c r="AK567" s="178"/>
      <c r="AL567" s="178"/>
      <c r="AM567" s="178"/>
      <c r="AN567" s="178"/>
      <c r="AO567" s="178"/>
      <c r="AP567" s="178"/>
      <c r="AQ567" s="178"/>
      <c r="AR567" s="178" t="str">
        <f>IF('DATA - Follow-Up'!AR567="Relaxed",1,IF('DATA - Follow-Up'!AR567="Rushed",2,IF('DATA - Follow-Up'!AR567="Happy",3,IF('DATA - Follow-Up'!AR567="Tired",4,""))))</f>
        <v/>
      </c>
      <c r="AS567" s="178" t="str">
        <f>IF('DATA - Follow-Up'!AS567="Relaxed",1,IF('DATA - Follow-Up'!AS567="Rushed",2,IF('DATA - Follow-Up'!AS567="Happy",3,IF('DATA - Follow-Up'!AS567="Tired",4,""))))</f>
        <v/>
      </c>
      <c r="AT567" s="178" t="str">
        <f>IF('DATA - Follow-Up'!AT567="less driving",1,IF('DATA - Follow-Up'!AT567="less driving (e.g. more carpooling, walking, cycling, taking public transit, etc.)",1,IF('DATA - Follow-Up'!AT567="not changed",2,IF('DATA - Follow-Up'!AT567="no changed",2,IF('DATA - Follow-Up'!AT567="more driving",3, "")))))</f>
        <v/>
      </c>
      <c r="AU567" s="275"/>
      <c r="AV567" s="275"/>
      <c r="AW567" s="275"/>
      <c r="AX567" s="275"/>
      <c r="AY567" s="275"/>
      <c r="AZ567" s="178" t="str">
        <f>IF('DATA - Follow-Up'!AZ567="less driving",1,IF('DATA - Follow-Up'!AZ567="less driving (e.g. more carpooling, walking, cycling, taking public transit, etc.)",1,IF('DATA - Follow-Up'!AZ567="not changed",2,IF('DATA - Follow-Up'!AZ567="more driving",3,""))))</f>
        <v/>
      </c>
      <c r="BA567" s="178"/>
      <c r="BB567" s="178"/>
      <c r="BC567" s="178"/>
      <c r="BD567" s="178"/>
      <c r="BE567" s="178"/>
      <c r="BF567" s="178" t="str">
        <f>IF('DATA - Follow-Up'!BF567="decreased",1,IF('DATA - Follow-Up'!BF567="not changed",2,IF('DATA - Follow-Up'!BF567="increased",3, "")))</f>
        <v/>
      </c>
      <c r="BG567" s="178"/>
      <c r="BH567" s="178"/>
      <c r="BI567" s="178"/>
      <c r="BJ567" s="178"/>
      <c r="BK567" s="178"/>
      <c r="BL567" s="178"/>
      <c r="BM567" s="178"/>
      <c r="BN567" s="178"/>
      <c r="BO567" s="178"/>
      <c r="BP567" s="178"/>
      <c r="BQ567" s="312" t="str">
        <f>IF('DATA - Follow-Up'!BQ567="Yes",1,IF('DATA - Follow-Up'!BQ567="No",2, ""))</f>
        <v/>
      </c>
      <c r="BR567" s="273"/>
      <c r="BS567" s="180"/>
      <c r="BT567" s="180"/>
    </row>
    <row r="568" spans="1:72" s="132" customFormat="1" ht="15" x14ac:dyDescent="0.3">
      <c r="A568" s="148"/>
      <c r="B568" s="149"/>
      <c r="C568" s="236" t="str">
        <f t="shared" si="8"/>
        <v/>
      </c>
      <c r="D568" s="178" t="str">
        <f>IF('DATA - Follow-Up'!D568="","",'DATA - Follow-Up'!D568)</f>
        <v/>
      </c>
      <c r="E568" s="178" t="str">
        <f>IF('DATA - Follow-Up'!E568="","",'DATA - Follow-Up'!E568)</f>
        <v/>
      </c>
      <c r="F568" s="178" t="str">
        <f>IF('DATA - Follow-Up'!F568="","",'DATA - Follow-Up'!F568)</f>
        <v/>
      </c>
      <c r="G568" s="178" t="str">
        <f>IF('DATA - Follow-Up'!G568="Yes",1,IF('DATA - Follow-Up'!G568="No",2,IF('DATA - Follow-Up'!G568="Not Sure",3, "")))</f>
        <v/>
      </c>
      <c r="H568" s="178" t="str">
        <f>IF('DATA - Follow-Up'!H568="","",INDEX(Codes,MATCH('DATA - Follow-Up'!H568,Modes,0)))</f>
        <v/>
      </c>
      <c r="I568" s="275"/>
      <c r="J568" s="178" t="str">
        <f>IF('DATA - Follow-Up'!J568="","",INDEX(Codes,MATCH('DATA - Follow-Up'!J568,Modes,0)))</f>
        <v/>
      </c>
      <c r="K568" s="178"/>
      <c r="L568" s="178" t="str">
        <f>IF('DATA - Follow-Up'!L568=0,"",IF('DATA - Follow-Up'!L568="","",'DATA - Follow-Up'!L568))</f>
        <v/>
      </c>
      <c r="M568" s="178" t="str">
        <f>IF('DATA - Follow-Up'!M568="Yes",1,IF('DATA - Follow-Up'!M568="No",2, ""))</f>
        <v/>
      </c>
      <c r="N568" s="178" t="str">
        <f>IF('DATA - Follow-Up'!N568="Yes",1,IF('DATA - Follow-Up'!N568="No",2,""))</f>
        <v/>
      </c>
      <c r="O568" s="178" t="str">
        <f>IF('DATA - Follow-Up'!O568="Relaxed",1,IF('DATA - Follow-Up'!O568="Rushed",2,IF('DATA - Follow-Up'!O568="Happy",3,IF('DATA - Follow-Up'!O568="Frustrated",4,IF('DATA - Follow-Up'!O568="Other (please specify)",5,IF('DATA - Follow-Up'!O568="Other",5,""))))))</f>
        <v/>
      </c>
      <c r="P568" s="178"/>
      <c r="Q568" s="178" t="str">
        <f>IF('DATA - Follow-Up'!Q568="","",'DATA - Follow-Up'!Q568)</f>
        <v/>
      </c>
      <c r="R568" s="178" t="str">
        <f>IF('DATA - Follow-Up'!R568="Boy",1,IF('DATA - Follow-Up'!R568="Girl",2, ""))</f>
        <v/>
      </c>
      <c r="S568" s="178" t="str">
        <f>IF('DATA - Follow-Up'!Q568="","", 'DATA - Follow-Up'!S568)</f>
        <v/>
      </c>
      <c r="T568" s="178" t="str">
        <f>IF('DATA - Follow-Up'!T568="Less than 0.5km",1,IF('DATA - Follow-Up'!T568="0.51 to 1.59km",2,IF('DATA - Follow-Up'!T568="1.6 to 3km",3,IF('DATA - Follow-Up'!T568="Over 3km",4,""))))</f>
        <v/>
      </c>
      <c r="U568" s="178" t="str">
        <f>IF('DATA - Follow-Up'!U568="STRONGLY AGREE",1,IF('DATA - Follow-Up'!U568="AGREE",2,IF('DATA - Follow-Up'!U568="DISAGREE",3,IF('DATA - Follow-Up'!U568="STRONGLY DISAGREE",4,""))))</f>
        <v/>
      </c>
      <c r="V568" s="178" t="str">
        <f>IF('DATA - Follow-Up'!V568="Yes",1,IF('DATA - Follow-Up'!V568="No",2,""))</f>
        <v/>
      </c>
      <c r="W568" s="178"/>
      <c r="X568" s="178"/>
      <c r="Y568" s="178"/>
      <c r="Z568" s="178"/>
      <c r="AA568" s="178"/>
      <c r="AB568" s="178"/>
      <c r="AC568" s="178"/>
      <c r="AD568" s="178"/>
      <c r="AE568" s="178"/>
      <c r="AF568" s="178"/>
      <c r="AG568" s="178"/>
      <c r="AH568" s="178"/>
      <c r="AI568" s="178"/>
      <c r="AJ568" s="178"/>
      <c r="AK568" s="178"/>
      <c r="AL568" s="178"/>
      <c r="AM568" s="178"/>
      <c r="AN568" s="178"/>
      <c r="AO568" s="178"/>
      <c r="AP568" s="178"/>
      <c r="AQ568" s="178"/>
      <c r="AR568" s="178" t="str">
        <f>IF('DATA - Follow-Up'!AR568="Relaxed",1,IF('DATA - Follow-Up'!AR568="Rushed",2,IF('DATA - Follow-Up'!AR568="Happy",3,IF('DATA - Follow-Up'!AR568="Tired",4,""))))</f>
        <v/>
      </c>
      <c r="AS568" s="178" t="str">
        <f>IF('DATA - Follow-Up'!AS568="Relaxed",1,IF('DATA - Follow-Up'!AS568="Rushed",2,IF('DATA - Follow-Up'!AS568="Happy",3,IF('DATA - Follow-Up'!AS568="Tired",4,""))))</f>
        <v/>
      </c>
      <c r="AT568" s="178" t="str">
        <f>IF('DATA - Follow-Up'!AT568="less driving",1,IF('DATA - Follow-Up'!AT568="less driving (e.g. more carpooling, walking, cycling, taking public transit, etc.)",1,IF('DATA - Follow-Up'!AT568="not changed",2,IF('DATA - Follow-Up'!AT568="no changed",2,IF('DATA - Follow-Up'!AT568="more driving",3, "")))))</f>
        <v/>
      </c>
      <c r="AU568" s="275"/>
      <c r="AV568" s="275"/>
      <c r="AW568" s="275"/>
      <c r="AX568" s="275"/>
      <c r="AY568" s="275"/>
      <c r="AZ568" s="178" t="str">
        <f>IF('DATA - Follow-Up'!AZ568="less driving",1,IF('DATA - Follow-Up'!AZ568="less driving (e.g. more carpooling, walking, cycling, taking public transit, etc.)",1,IF('DATA - Follow-Up'!AZ568="not changed",2,IF('DATA - Follow-Up'!AZ568="more driving",3,""))))</f>
        <v/>
      </c>
      <c r="BA568" s="178"/>
      <c r="BB568" s="178"/>
      <c r="BC568" s="178"/>
      <c r="BD568" s="178"/>
      <c r="BE568" s="178"/>
      <c r="BF568" s="178" t="str">
        <f>IF('DATA - Follow-Up'!BF568="decreased",1,IF('DATA - Follow-Up'!BF568="not changed",2,IF('DATA - Follow-Up'!BF568="increased",3, "")))</f>
        <v/>
      </c>
      <c r="BG568" s="178"/>
      <c r="BH568" s="178"/>
      <c r="BI568" s="178"/>
      <c r="BJ568" s="178"/>
      <c r="BK568" s="178"/>
      <c r="BL568" s="178"/>
      <c r="BM568" s="178"/>
      <c r="BN568" s="178"/>
      <c r="BO568" s="178"/>
      <c r="BP568" s="178"/>
      <c r="BQ568" s="312" t="str">
        <f>IF('DATA - Follow-Up'!BQ568="Yes",1,IF('DATA - Follow-Up'!BQ568="No",2, ""))</f>
        <v/>
      </c>
      <c r="BR568" s="273"/>
      <c r="BS568" s="180"/>
      <c r="BT568" s="180"/>
    </row>
    <row r="569" spans="1:72" s="132" customFormat="1" ht="15" x14ac:dyDescent="0.3">
      <c r="A569" s="148"/>
      <c r="B569" s="149"/>
      <c r="C569" s="236" t="str">
        <f t="shared" si="8"/>
        <v/>
      </c>
      <c r="D569" s="178" t="str">
        <f>IF('DATA - Follow-Up'!D569="","",'DATA - Follow-Up'!D569)</f>
        <v/>
      </c>
      <c r="E569" s="178" t="str">
        <f>IF('DATA - Follow-Up'!E569="","",'DATA - Follow-Up'!E569)</f>
        <v/>
      </c>
      <c r="F569" s="178" t="str">
        <f>IF('DATA - Follow-Up'!F569="","",'DATA - Follow-Up'!F569)</f>
        <v/>
      </c>
      <c r="G569" s="178" t="str">
        <f>IF('DATA - Follow-Up'!G569="Yes",1,IF('DATA - Follow-Up'!G569="No",2,IF('DATA - Follow-Up'!G569="Not Sure",3, "")))</f>
        <v/>
      </c>
      <c r="H569" s="178" t="str">
        <f>IF('DATA - Follow-Up'!H569="","",INDEX(Codes,MATCH('DATA - Follow-Up'!H569,Modes,0)))</f>
        <v/>
      </c>
      <c r="I569" s="275"/>
      <c r="J569" s="178" t="str">
        <f>IF('DATA - Follow-Up'!J569="","",INDEX(Codes,MATCH('DATA - Follow-Up'!J569,Modes,0)))</f>
        <v/>
      </c>
      <c r="K569" s="178"/>
      <c r="L569" s="178" t="str">
        <f>IF('DATA - Follow-Up'!L569=0,"",IF('DATA - Follow-Up'!L569="","",'DATA - Follow-Up'!L569))</f>
        <v/>
      </c>
      <c r="M569" s="178" t="str">
        <f>IF('DATA - Follow-Up'!M569="Yes",1,IF('DATA - Follow-Up'!M569="No",2, ""))</f>
        <v/>
      </c>
      <c r="N569" s="178" t="str">
        <f>IF('DATA - Follow-Up'!N569="Yes",1,IF('DATA - Follow-Up'!N569="No",2,""))</f>
        <v/>
      </c>
      <c r="O569" s="178" t="str">
        <f>IF('DATA - Follow-Up'!O569="Relaxed",1,IF('DATA - Follow-Up'!O569="Rushed",2,IF('DATA - Follow-Up'!O569="Happy",3,IF('DATA - Follow-Up'!O569="Frustrated",4,IF('DATA - Follow-Up'!O569="Other (please specify)",5,IF('DATA - Follow-Up'!O569="Other",5,""))))))</f>
        <v/>
      </c>
      <c r="P569" s="178"/>
      <c r="Q569" s="178" t="str">
        <f>IF('DATA - Follow-Up'!Q569="","",'DATA - Follow-Up'!Q569)</f>
        <v/>
      </c>
      <c r="R569" s="178" t="str">
        <f>IF('DATA - Follow-Up'!R569="Boy",1,IF('DATA - Follow-Up'!R569="Girl",2, ""))</f>
        <v/>
      </c>
      <c r="S569" s="178" t="str">
        <f>IF('DATA - Follow-Up'!Q569="","", 'DATA - Follow-Up'!S569)</f>
        <v/>
      </c>
      <c r="T569" s="178" t="str">
        <f>IF('DATA - Follow-Up'!T569="Less than 0.5km",1,IF('DATA - Follow-Up'!T569="0.51 to 1.59km",2,IF('DATA - Follow-Up'!T569="1.6 to 3km",3,IF('DATA - Follow-Up'!T569="Over 3km",4,""))))</f>
        <v/>
      </c>
      <c r="U569" s="178" t="str">
        <f>IF('DATA - Follow-Up'!U569="STRONGLY AGREE",1,IF('DATA - Follow-Up'!U569="AGREE",2,IF('DATA - Follow-Up'!U569="DISAGREE",3,IF('DATA - Follow-Up'!U569="STRONGLY DISAGREE",4,""))))</f>
        <v/>
      </c>
      <c r="V569" s="178" t="str">
        <f>IF('DATA - Follow-Up'!V569="Yes",1,IF('DATA - Follow-Up'!V569="No",2,""))</f>
        <v/>
      </c>
      <c r="W569" s="178"/>
      <c r="X569" s="178"/>
      <c r="Y569" s="178"/>
      <c r="Z569" s="178"/>
      <c r="AA569" s="178"/>
      <c r="AB569" s="178"/>
      <c r="AC569" s="178"/>
      <c r="AD569" s="178"/>
      <c r="AE569" s="178"/>
      <c r="AF569" s="178"/>
      <c r="AG569" s="178"/>
      <c r="AH569" s="178"/>
      <c r="AI569" s="178"/>
      <c r="AJ569" s="178"/>
      <c r="AK569" s="178"/>
      <c r="AL569" s="178"/>
      <c r="AM569" s="178"/>
      <c r="AN569" s="178"/>
      <c r="AO569" s="178"/>
      <c r="AP569" s="178"/>
      <c r="AQ569" s="178"/>
      <c r="AR569" s="178" t="str">
        <f>IF('DATA - Follow-Up'!AR569="Relaxed",1,IF('DATA - Follow-Up'!AR569="Rushed",2,IF('DATA - Follow-Up'!AR569="Happy",3,IF('DATA - Follow-Up'!AR569="Tired",4,""))))</f>
        <v/>
      </c>
      <c r="AS569" s="178" t="str">
        <f>IF('DATA - Follow-Up'!AS569="Relaxed",1,IF('DATA - Follow-Up'!AS569="Rushed",2,IF('DATA - Follow-Up'!AS569="Happy",3,IF('DATA - Follow-Up'!AS569="Tired",4,""))))</f>
        <v/>
      </c>
      <c r="AT569" s="178" t="str">
        <f>IF('DATA - Follow-Up'!AT569="less driving",1,IF('DATA - Follow-Up'!AT569="less driving (e.g. more carpooling, walking, cycling, taking public transit, etc.)",1,IF('DATA - Follow-Up'!AT569="not changed",2,IF('DATA - Follow-Up'!AT569="no changed",2,IF('DATA - Follow-Up'!AT569="more driving",3, "")))))</f>
        <v/>
      </c>
      <c r="AU569" s="275"/>
      <c r="AV569" s="275"/>
      <c r="AW569" s="275"/>
      <c r="AX569" s="275"/>
      <c r="AY569" s="275"/>
      <c r="AZ569" s="178" t="str">
        <f>IF('DATA - Follow-Up'!AZ569="less driving",1,IF('DATA - Follow-Up'!AZ569="less driving (e.g. more carpooling, walking, cycling, taking public transit, etc.)",1,IF('DATA - Follow-Up'!AZ569="not changed",2,IF('DATA - Follow-Up'!AZ569="more driving",3,""))))</f>
        <v/>
      </c>
      <c r="BA569" s="178"/>
      <c r="BB569" s="178"/>
      <c r="BC569" s="178"/>
      <c r="BD569" s="178"/>
      <c r="BE569" s="178"/>
      <c r="BF569" s="178" t="str">
        <f>IF('DATA - Follow-Up'!BF569="decreased",1,IF('DATA - Follow-Up'!BF569="not changed",2,IF('DATA - Follow-Up'!BF569="increased",3, "")))</f>
        <v/>
      </c>
      <c r="BG569" s="178"/>
      <c r="BH569" s="178"/>
      <c r="BI569" s="178"/>
      <c r="BJ569" s="178"/>
      <c r="BK569" s="178"/>
      <c r="BL569" s="178"/>
      <c r="BM569" s="178"/>
      <c r="BN569" s="178"/>
      <c r="BO569" s="178"/>
      <c r="BP569" s="178"/>
      <c r="BQ569" s="312" t="str">
        <f>IF('DATA - Follow-Up'!BQ569="Yes",1,IF('DATA - Follow-Up'!BQ569="No",2, ""))</f>
        <v/>
      </c>
      <c r="BR569" s="273"/>
      <c r="BS569" s="180"/>
      <c r="BT569" s="180"/>
    </row>
    <row r="570" spans="1:72" s="132" customFormat="1" ht="15" x14ac:dyDescent="0.3">
      <c r="A570" s="148"/>
      <c r="B570" s="149"/>
      <c r="C570" s="236" t="str">
        <f t="shared" si="8"/>
        <v/>
      </c>
      <c r="D570" s="178" t="str">
        <f>IF('DATA - Follow-Up'!D570="","",'DATA - Follow-Up'!D570)</f>
        <v/>
      </c>
      <c r="E570" s="178" t="str">
        <f>IF('DATA - Follow-Up'!E570="","",'DATA - Follow-Up'!E570)</f>
        <v/>
      </c>
      <c r="F570" s="178" t="str">
        <f>IF('DATA - Follow-Up'!F570="","",'DATA - Follow-Up'!F570)</f>
        <v/>
      </c>
      <c r="G570" s="178" t="str">
        <f>IF('DATA - Follow-Up'!G570="Yes",1,IF('DATA - Follow-Up'!G570="No",2,IF('DATA - Follow-Up'!G570="Not Sure",3, "")))</f>
        <v/>
      </c>
      <c r="H570" s="178" t="str">
        <f>IF('DATA - Follow-Up'!H570="","",INDEX(Codes,MATCH('DATA - Follow-Up'!H570,Modes,0)))</f>
        <v/>
      </c>
      <c r="I570" s="275"/>
      <c r="J570" s="178" t="str">
        <f>IF('DATA - Follow-Up'!J570="","",INDEX(Codes,MATCH('DATA - Follow-Up'!J570,Modes,0)))</f>
        <v/>
      </c>
      <c r="K570" s="178"/>
      <c r="L570" s="178" t="str">
        <f>IF('DATA - Follow-Up'!L570=0,"",IF('DATA - Follow-Up'!L570="","",'DATA - Follow-Up'!L570))</f>
        <v/>
      </c>
      <c r="M570" s="178" t="str">
        <f>IF('DATA - Follow-Up'!M570="Yes",1,IF('DATA - Follow-Up'!M570="No",2, ""))</f>
        <v/>
      </c>
      <c r="N570" s="178" t="str">
        <f>IF('DATA - Follow-Up'!N570="Yes",1,IF('DATA - Follow-Up'!N570="No",2,""))</f>
        <v/>
      </c>
      <c r="O570" s="178" t="str">
        <f>IF('DATA - Follow-Up'!O570="Relaxed",1,IF('DATA - Follow-Up'!O570="Rushed",2,IF('DATA - Follow-Up'!O570="Happy",3,IF('DATA - Follow-Up'!O570="Frustrated",4,IF('DATA - Follow-Up'!O570="Other (please specify)",5,IF('DATA - Follow-Up'!O570="Other",5,""))))))</f>
        <v/>
      </c>
      <c r="P570" s="178"/>
      <c r="Q570" s="178" t="str">
        <f>IF('DATA - Follow-Up'!Q570="","",'DATA - Follow-Up'!Q570)</f>
        <v/>
      </c>
      <c r="R570" s="178" t="str">
        <f>IF('DATA - Follow-Up'!R570="Boy",1,IF('DATA - Follow-Up'!R570="Girl",2, ""))</f>
        <v/>
      </c>
      <c r="S570" s="178" t="str">
        <f>IF('DATA - Follow-Up'!Q570="","", 'DATA - Follow-Up'!S570)</f>
        <v/>
      </c>
      <c r="T570" s="178" t="str">
        <f>IF('DATA - Follow-Up'!T570="Less than 0.5km",1,IF('DATA - Follow-Up'!T570="0.51 to 1.59km",2,IF('DATA - Follow-Up'!T570="1.6 to 3km",3,IF('DATA - Follow-Up'!T570="Over 3km",4,""))))</f>
        <v/>
      </c>
      <c r="U570" s="178" t="str">
        <f>IF('DATA - Follow-Up'!U570="STRONGLY AGREE",1,IF('DATA - Follow-Up'!U570="AGREE",2,IF('DATA - Follow-Up'!U570="DISAGREE",3,IF('DATA - Follow-Up'!U570="STRONGLY DISAGREE",4,""))))</f>
        <v/>
      </c>
      <c r="V570" s="178" t="str">
        <f>IF('DATA - Follow-Up'!V570="Yes",1,IF('DATA - Follow-Up'!V570="No",2,""))</f>
        <v/>
      </c>
      <c r="W570" s="178"/>
      <c r="X570" s="178"/>
      <c r="Y570" s="178"/>
      <c r="Z570" s="178"/>
      <c r="AA570" s="178"/>
      <c r="AB570" s="178"/>
      <c r="AC570" s="178"/>
      <c r="AD570" s="178"/>
      <c r="AE570" s="178"/>
      <c r="AF570" s="178"/>
      <c r="AG570" s="178"/>
      <c r="AH570" s="178"/>
      <c r="AI570" s="178"/>
      <c r="AJ570" s="178"/>
      <c r="AK570" s="178"/>
      <c r="AL570" s="178"/>
      <c r="AM570" s="178"/>
      <c r="AN570" s="178"/>
      <c r="AO570" s="178"/>
      <c r="AP570" s="178"/>
      <c r="AQ570" s="178"/>
      <c r="AR570" s="178" t="str">
        <f>IF('DATA - Follow-Up'!AR570="Relaxed",1,IF('DATA - Follow-Up'!AR570="Rushed",2,IF('DATA - Follow-Up'!AR570="Happy",3,IF('DATA - Follow-Up'!AR570="Tired",4,""))))</f>
        <v/>
      </c>
      <c r="AS570" s="178" t="str">
        <f>IF('DATA - Follow-Up'!AS570="Relaxed",1,IF('DATA - Follow-Up'!AS570="Rushed",2,IF('DATA - Follow-Up'!AS570="Happy",3,IF('DATA - Follow-Up'!AS570="Tired",4,""))))</f>
        <v/>
      </c>
      <c r="AT570" s="178" t="str">
        <f>IF('DATA - Follow-Up'!AT570="less driving",1,IF('DATA - Follow-Up'!AT570="less driving (e.g. more carpooling, walking, cycling, taking public transit, etc.)",1,IF('DATA - Follow-Up'!AT570="not changed",2,IF('DATA - Follow-Up'!AT570="no changed",2,IF('DATA - Follow-Up'!AT570="more driving",3, "")))))</f>
        <v/>
      </c>
      <c r="AU570" s="275"/>
      <c r="AV570" s="275"/>
      <c r="AW570" s="275"/>
      <c r="AX570" s="275"/>
      <c r="AY570" s="275"/>
      <c r="AZ570" s="178" t="str">
        <f>IF('DATA - Follow-Up'!AZ570="less driving",1,IF('DATA - Follow-Up'!AZ570="less driving (e.g. more carpooling, walking, cycling, taking public transit, etc.)",1,IF('DATA - Follow-Up'!AZ570="not changed",2,IF('DATA - Follow-Up'!AZ570="more driving",3,""))))</f>
        <v/>
      </c>
      <c r="BA570" s="178"/>
      <c r="BB570" s="178"/>
      <c r="BC570" s="178"/>
      <c r="BD570" s="178"/>
      <c r="BE570" s="178"/>
      <c r="BF570" s="178" t="str">
        <f>IF('DATA - Follow-Up'!BF570="decreased",1,IF('DATA - Follow-Up'!BF570="not changed",2,IF('DATA - Follow-Up'!BF570="increased",3, "")))</f>
        <v/>
      </c>
      <c r="BG570" s="178"/>
      <c r="BH570" s="178"/>
      <c r="BI570" s="178"/>
      <c r="BJ570" s="178"/>
      <c r="BK570" s="178"/>
      <c r="BL570" s="178"/>
      <c r="BM570" s="178"/>
      <c r="BN570" s="178"/>
      <c r="BO570" s="178"/>
      <c r="BP570" s="178"/>
      <c r="BQ570" s="312" t="str">
        <f>IF('DATA - Follow-Up'!BQ570="Yes",1,IF('DATA - Follow-Up'!BQ570="No",2, ""))</f>
        <v/>
      </c>
      <c r="BR570" s="273"/>
      <c r="BS570" s="180"/>
      <c r="BT570" s="180"/>
    </row>
    <row r="571" spans="1:72" s="132" customFormat="1" ht="15" x14ac:dyDescent="0.3">
      <c r="A571" s="148"/>
      <c r="B571" s="149"/>
      <c r="C571" s="236" t="str">
        <f t="shared" si="8"/>
        <v/>
      </c>
      <c r="D571" s="178" t="str">
        <f>IF('DATA - Follow-Up'!D571="","",'DATA - Follow-Up'!D571)</f>
        <v/>
      </c>
      <c r="E571" s="178" t="str">
        <f>IF('DATA - Follow-Up'!E571="","",'DATA - Follow-Up'!E571)</f>
        <v/>
      </c>
      <c r="F571" s="178" t="str">
        <f>IF('DATA - Follow-Up'!F571="","",'DATA - Follow-Up'!F571)</f>
        <v/>
      </c>
      <c r="G571" s="178" t="str">
        <f>IF('DATA - Follow-Up'!G571="Yes",1,IF('DATA - Follow-Up'!G571="No",2,IF('DATA - Follow-Up'!G571="Not Sure",3, "")))</f>
        <v/>
      </c>
      <c r="H571" s="178" t="str">
        <f>IF('DATA - Follow-Up'!H571="","",INDEX(Codes,MATCH('DATA - Follow-Up'!H571,Modes,0)))</f>
        <v/>
      </c>
      <c r="I571" s="275"/>
      <c r="J571" s="178" t="str">
        <f>IF('DATA - Follow-Up'!J571="","",INDEX(Codes,MATCH('DATA - Follow-Up'!J571,Modes,0)))</f>
        <v/>
      </c>
      <c r="K571" s="178"/>
      <c r="L571" s="178" t="str">
        <f>IF('DATA - Follow-Up'!L571=0,"",IF('DATA - Follow-Up'!L571="","",'DATA - Follow-Up'!L571))</f>
        <v/>
      </c>
      <c r="M571" s="178" t="str">
        <f>IF('DATA - Follow-Up'!M571="Yes",1,IF('DATA - Follow-Up'!M571="No",2, ""))</f>
        <v/>
      </c>
      <c r="N571" s="178" t="str">
        <f>IF('DATA - Follow-Up'!N571="Yes",1,IF('DATA - Follow-Up'!N571="No",2,""))</f>
        <v/>
      </c>
      <c r="O571" s="178" t="str">
        <f>IF('DATA - Follow-Up'!O571="Relaxed",1,IF('DATA - Follow-Up'!O571="Rushed",2,IF('DATA - Follow-Up'!O571="Happy",3,IF('DATA - Follow-Up'!O571="Frustrated",4,IF('DATA - Follow-Up'!O571="Other (please specify)",5,IF('DATA - Follow-Up'!O571="Other",5,""))))))</f>
        <v/>
      </c>
      <c r="P571" s="178"/>
      <c r="Q571" s="178" t="str">
        <f>IF('DATA - Follow-Up'!Q571="","",'DATA - Follow-Up'!Q571)</f>
        <v/>
      </c>
      <c r="R571" s="178" t="str">
        <f>IF('DATA - Follow-Up'!R571="Boy",1,IF('DATA - Follow-Up'!R571="Girl",2, ""))</f>
        <v/>
      </c>
      <c r="S571" s="178" t="str">
        <f>IF('DATA - Follow-Up'!Q571="","", 'DATA - Follow-Up'!S571)</f>
        <v/>
      </c>
      <c r="T571" s="178" t="str">
        <f>IF('DATA - Follow-Up'!T571="Less than 0.5km",1,IF('DATA - Follow-Up'!T571="0.51 to 1.59km",2,IF('DATA - Follow-Up'!T571="1.6 to 3km",3,IF('DATA - Follow-Up'!T571="Over 3km",4,""))))</f>
        <v/>
      </c>
      <c r="U571" s="178" t="str">
        <f>IF('DATA - Follow-Up'!U571="STRONGLY AGREE",1,IF('DATA - Follow-Up'!U571="AGREE",2,IF('DATA - Follow-Up'!U571="DISAGREE",3,IF('DATA - Follow-Up'!U571="STRONGLY DISAGREE",4,""))))</f>
        <v/>
      </c>
      <c r="V571" s="178" t="str">
        <f>IF('DATA - Follow-Up'!V571="Yes",1,IF('DATA - Follow-Up'!V571="No",2,""))</f>
        <v/>
      </c>
      <c r="W571" s="178"/>
      <c r="X571" s="178"/>
      <c r="Y571" s="178"/>
      <c r="Z571" s="178"/>
      <c r="AA571" s="178"/>
      <c r="AB571" s="178"/>
      <c r="AC571" s="178"/>
      <c r="AD571" s="178"/>
      <c r="AE571" s="178"/>
      <c r="AF571" s="178"/>
      <c r="AG571" s="178"/>
      <c r="AH571" s="178"/>
      <c r="AI571" s="178"/>
      <c r="AJ571" s="178"/>
      <c r="AK571" s="178"/>
      <c r="AL571" s="178"/>
      <c r="AM571" s="178"/>
      <c r="AN571" s="178"/>
      <c r="AO571" s="178"/>
      <c r="AP571" s="178"/>
      <c r="AQ571" s="178"/>
      <c r="AR571" s="178" t="str">
        <f>IF('DATA - Follow-Up'!AR571="Relaxed",1,IF('DATA - Follow-Up'!AR571="Rushed",2,IF('DATA - Follow-Up'!AR571="Happy",3,IF('DATA - Follow-Up'!AR571="Tired",4,""))))</f>
        <v/>
      </c>
      <c r="AS571" s="178" t="str">
        <f>IF('DATA - Follow-Up'!AS571="Relaxed",1,IF('DATA - Follow-Up'!AS571="Rushed",2,IF('DATA - Follow-Up'!AS571="Happy",3,IF('DATA - Follow-Up'!AS571="Tired",4,""))))</f>
        <v/>
      </c>
      <c r="AT571" s="178" t="str">
        <f>IF('DATA - Follow-Up'!AT571="less driving",1,IF('DATA - Follow-Up'!AT571="less driving (e.g. more carpooling, walking, cycling, taking public transit, etc.)",1,IF('DATA - Follow-Up'!AT571="not changed",2,IF('DATA - Follow-Up'!AT571="no changed",2,IF('DATA - Follow-Up'!AT571="more driving",3, "")))))</f>
        <v/>
      </c>
      <c r="AU571" s="275"/>
      <c r="AV571" s="275"/>
      <c r="AW571" s="275"/>
      <c r="AX571" s="275"/>
      <c r="AY571" s="275"/>
      <c r="AZ571" s="178" t="str">
        <f>IF('DATA - Follow-Up'!AZ571="less driving",1,IF('DATA - Follow-Up'!AZ571="less driving (e.g. more carpooling, walking, cycling, taking public transit, etc.)",1,IF('DATA - Follow-Up'!AZ571="not changed",2,IF('DATA - Follow-Up'!AZ571="more driving",3,""))))</f>
        <v/>
      </c>
      <c r="BA571" s="178"/>
      <c r="BB571" s="178"/>
      <c r="BC571" s="178"/>
      <c r="BD571" s="178"/>
      <c r="BE571" s="178"/>
      <c r="BF571" s="178" t="str">
        <f>IF('DATA - Follow-Up'!BF571="decreased",1,IF('DATA - Follow-Up'!BF571="not changed",2,IF('DATA - Follow-Up'!BF571="increased",3, "")))</f>
        <v/>
      </c>
      <c r="BG571" s="178"/>
      <c r="BH571" s="178"/>
      <c r="BI571" s="178"/>
      <c r="BJ571" s="178"/>
      <c r="BK571" s="178"/>
      <c r="BL571" s="178"/>
      <c r="BM571" s="178"/>
      <c r="BN571" s="178"/>
      <c r="BO571" s="178"/>
      <c r="BP571" s="178"/>
      <c r="BQ571" s="312" t="str">
        <f>IF('DATA - Follow-Up'!BQ571="Yes",1,IF('DATA - Follow-Up'!BQ571="No",2, ""))</f>
        <v/>
      </c>
      <c r="BR571" s="273"/>
      <c r="BS571" s="180"/>
      <c r="BT571" s="180"/>
    </row>
    <row r="572" spans="1:72" s="132" customFormat="1" ht="15" x14ac:dyDescent="0.3">
      <c r="A572" s="148"/>
      <c r="B572" s="149"/>
      <c r="C572" s="236" t="str">
        <f t="shared" si="8"/>
        <v/>
      </c>
      <c r="D572" s="178" t="str">
        <f>IF('DATA - Follow-Up'!D572="","",'DATA - Follow-Up'!D572)</f>
        <v/>
      </c>
      <c r="E572" s="178" t="str">
        <f>IF('DATA - Follow-Up'!E572="","",'DATA - Follow-Up'!E572)</f>
        <v/>
      </c>
      <c r="F572" s="178" t="str">
        <f>IF('DATA - Follow-Up'!F572="","",'DATA - Follow-Up'!F572)</f>
        <v/>
      </c>
      <c r="G572" s="178" t="str">
        <f>IF('DATA - Follow-Up'!G572="Yes",1,IF('DATA - Follow-Up'!G572="No",2,IF('DATA - Follow-Up'!G572="Not Sure",3, "")))</f>
        <v/>
      </c>
      <c r="H572" s="178" t="str">
        <f>IF('DATA - Follow-Up'!H572="","",INDEX(Codes,MATCH('DATA - Follow-Up'!H572,Modes,0)))</f>
        <v/>
      </c>
      <c r="I572" s="275"/>
      <c r="J572" s="178" t="str">
        <f>IF('DATA - Follow-Up'!J572="","",INDEX(Codes,MATCH('DATA - Follow-Up'!J572,Modes,0)))</f>
        <v/>
      </c>
      <c r="K572" s="178"/>
      <c r="L572" s="178" t="str">
        <f>IF('DATA - Follow-Up'!L572=0,"",IF('DATA - Follow-Up'!L572="","",'DATA - Follow-Up'!L572))</f>
        <v/>
      </c>
      <c r="M572" s="178" t="str">
        <f>IF('DATA - Follow-Up'!M572="Yes",1,IF('DATA - Follow-Up'!M572="No",2, ""))</f>
        <v/>
      </c>
      <c r="N572" s="178" t="str">
        <f>IF('DATA - Follow-Up'!N572="Yes",1,IF('DATA - Follow-Up'!N572="No",2,""))</f>
        <v/>
      </c>
      <c r="O572" s="178" t="str">
        <f>IF('DATA - Follow-Up'!O572="Relaxed",1,IF('DATA - Follow-Up'!O572="Rushed",2,IF('DATA - Follow-Up'!O572="Happy",3,IF('DATA - Follow-Up'!O572="Frustrated",4,IF('DATA - Follow-Up'!O572="Other (please specify)",5,IF('DATA - Follow-Up'!O572="Other",5,""))))))</f>
        <v/>
      </c>
      <c r="P572" s="178"/>
      <c r="Q572" s="178" t="str">
        <f>IF('DATA - Follow-Up'!Q572="","",'DATA - Follow-Up'!Q572)</f>
        <v/>
      </c>
      <c r="R572" s="178" t="str">
        <f>IF('DATA - Follow-Up'!R572="Boy",1,IF('DATA - Follow-Up'!R572="Girl",2, ""))</f>
        <v/>
      </c>
      <c r="S572" s="178" t="str">
        <f>IF('DATA - Follow-Up'!Q572="","", 'DATA - Follow-Up'!S572)</f>
        <v/>
      </c>
      <c r="T572" s="178" t="str">
        <f>IF('DATA - Follow-Up'!T572="Less than 0.5km",1,IF('DATA - Follow-Up'!T572="0.51 to 1.59km",2,IF('DATA - Follow-Up'!T572="1.6 to 3km",3,IF('DATA - Follow-Up'!T572="Over 3km",4,""))))</f>
        <v/>
      </c>
      <c r="U572" s="178" t="str">
        <f>IF('DATA - Follow-Up'!U572="STRONGLY AGREE",1,IF('DATA - Follow-Up'!U572="AGREE",2,IF('DATA - Follow-Up'!U572="DISAGREE",3,IF('DATA - Follow-Up'!U572="STRONGLY DISAGREE",4,""))))</f>
        <v/>
      </c>
      <c r="V572" s="178" t="str">
        <f>IF('DATA - Follow-Up'!V572="Yes",1,IF('DATA - Follow-Up'!V572="No",2,""))</f>
        <v/>
      </c>
      <c r="W572" s="178"/>
      <c r="X572" s="178"/>
      <c r="Y572" s="178"/>
      <c r="Z572" s="178"/>
      <c r="AA572" s="178"/>
      <c r="AB572" s="178"/>
      <c r="AC572" s="178"/>
      <c r="AD572" s="178"/>
      <c r="AE572" s="178"/>
      <c r="AF572" s="178"/>
      <c r="AG572" s="178"/>
      <c r="AH572" s="178"/>
      <c r="AI572" s="178"/>
      <c r="AJ572" s="178"/>
      <c r="AK572" s="178"/>
      <c r="AL572" s="178"/>
      <c r="AM572" s="178"/>
      <c r="AN572" s="178"/>
      <c r="AO572" s="178"/>
      <c r="AP572" s="178"/>
      <c r="AQ572" s="178"/>
      <c r="AR572" s="178" t="str">
        <f>IF('DATA - Follow-Up'!AR572="Relaxed",1,IF('DATA - Follow-Up'!AR572="Rushed",2,IF('DATA - Follow-Up'!AR572="Happy",3,IF('DATA - Follow-Up'!AR572="Tired",4,""))))</f>
        <v/>
      </c>
      <c r="AS572" s="178" t="str">
        <f>IF('DATA - Follow-Up'!AS572="Relaxed",1,IF('DATA - Follow-Up'!AS572="Rushed",2,IF('DATA - Follow-Up'!AS572="Happy",3,IF('DATA - Follow-Up'!AS572="Tired",4,""))))</f>
        <v/>
      </c>
      <c r="AT572" s="178" t="str">
        <f>IF('DATA - Follow-Up'!AT572="less driving",1,IF('DATA - Follow-Up'!AT572="less driving (e.g. more carpooling, walking, cycling, taking public transit, etc.)",1,IF('DATA - Follow-Up'!AT572="not changed",2,IF('DATA - Follow-Up'!AT572="no changed",2,IF('DATA - Follow-Up'!AT572="more driving",3, "")))))</f>
        <v/>
      </c>
      <c r="AU572" s="275"/>
      <c r="AV572" s="275"/>
      <c r="AW572" s="275"/>
      <c r="AX572" s="275"/>
      <c r="AY572" s="275"/>
      <c r="AZ572" s="178" t="str">
        <f>IF('DATA - Follow-Up'!AZ572="less driving",1,IF('DATA - Follow-Up'!AZ572="less driving (e.g. more carpooling, walking, cycling, taking public transit, etc.)",1,IF('DATA - Follow-Up'!AZ572="not changed",2,IF('DATA - Follow-Up'!AZ572="more driving",3,""))))</f>
        <v/>
      </c>
      <c r="BA572" s="178"/>
      <c r="BB572" s="178"/>
      <c r="BC572" s="178"/>
      <c r="BD572" s="178"/>
      <c r="BE572" s="178"/>
      <c r="BF572" s="178" t="str">
        <f>IF('DATA - Follow-Up'!BF572="decreased",1,IF('DATA - Follow-Up'!BF572="not changed",2,IF('DATA - Follow-Up'!BF572="increased",3, "")))</f>
        <v/>
      </c>
      <c r="BG572" s="178"/>
      <c r="BH572" s="178"/>
      <c r="BI572" s="178"/>
      <c r="BJ572" s="178"/>
      <c r="BK572" s="178"/>
      <c r="BL572" s="178"/>
      <c r="BM572" s="178"/>
      <c r="BN572" s="178"/>
      <c r="BO572" s="178"/>
      <c r="BP572" s="178"/>
      <c r="BQ572" s="312" t="str">
        <f>IF('DATA - Follow-Up'!BQ572="Yes",1,IF('DATA - Follow-Up'!BQ572="No",2, ""))</f>
        <v/>
      </c>
      <c r="BR572" s="273"/>
      <c r="BS572" s="180"/>
      <c r="BT572" s="180"/>
    </row>
    <row r="573" spans="1:72" s="132" customFormat="1" ht="15" x14ac:dyDescent="0.3">
      <c r="A573" s="148"/>
      <c r="B573" s="149"/>
      <c r="C573" s="236" t="str">
        <f t="shared" si="8"/>
        <v/>
      </c>
      <c r="D573" s="178" t="str">
        <f>IF('DATA - Follow-Up'!D573="","",'DATA - Follow-Up'!D573)</f>
        <v/>
      </c>
      <c r="E573" s="178" t="str">
        <f>IF('DATA - Follow-Up'!E573="","",'DATA - Follow-Up'!E573)</f>
        <v/>
      </c>
      <c r="F573" s="178" t="str">
        <f>IF('DATA - Follow-Up'!F573="","",'DATA - Follow-Up'!F573)</f>
        <v/>
      </c>
      <c r="G573" s="178" t="str">
        <f>IF('DATA - Follow-Up'!G573="Yes",1,IF('DATA - Follow-Up'!G573="No",2,IF('DATA - Follow-Up'!G573="Not Sure",3, "")))</f>
        <v/>
      </c>
      <c r="H573" s="178" t="str">
        <f>IF('DATA - Follow-Up'!H573="","",INDEX(Codes,MATCH('DATA - Follow-Up'!H573,Modes,0)))</f>
        <v/>
      </c>
      <c r="I573" s="275"/>
      <c r="J573" s="178" t="str">
        <f>IF('DATA - Follow-Up'!J573="","",INDEX(Codes,MATCH('DATA - Follow-Up'!J573,Modes,0)))</f>
        <v/>
      </c>
      <c r="K573" s="178"/>
      <c r="L573" s="178" t="str">
        <f>IF('DATA - Follow-Up'!L573=0,"",IF('DATA - Follow-Up'!L573="","",'DATA - Follow-Up'!L573))</f>
        <v/>
      </c>
      <c r="M573" s="178" t="str">
        <f>IF('DATA - Follow-Up'!M573="Yes",1,IF('DATA - Follow-Up'!M573="No",2, ""))</f>
        <v/>
      </c>
      <c r="N573" s="178" t="str">
        <f>IF('DATA - Follow-Up'!N573="Yes",1,IF('DATA - Follow-Up'!N573="No",2,""))</f>
        <v/>
      </c>
      <c r="O573" s="178" t="str">
        <f>IF('DATA - Follow-Up'!O573="Relaxed",1,IF('DATA - Follow-Up'!O573="Rushed",2,IF('DATA - Follow-Up'!O573="Happy",3,IF('DATA - Follow-Up'!O573="Frustrated",4,IF('DATA - Follow-Up'!O573="Other (please specify)",5,IF('DATA - Follow-Up'!O573="Other",5,""))))))</f>
        <v/>
      </c>
      <c r="P573" s="178"/>
      <c r="Q573" s="178" t="str">
        <f>IF('DATA - Follow-Up'!Q573="","",'DATA - Follow-Up'!Q573)</f>
        <v/>
      </c>
      <c r="R573" s="178" t="str">
        <f>IF('DATA - Follow-Up'!R573="Boy",1,IF('DATA - Follow-Up'!R573="Girl",2, ""))</f>
        <v/>
      </c>
      <c r="S573" s="178" t="str">
        <f>IF('DATA - Follow-Up'!Q573="","", 'DATA - Follow-Up'!S573)</f>
        <v/>
      </c>
      <c r="T573" s="178" t="str">
        <f>IF('DATA - Follow-Up'!T573="Less than 0.5km",1,IF('DATA - Follow-Up'!T573="0.51 to 1.59km",2,IF('DATA - Follow-Up'!T573="1.6 to 3km",3,IF('DATA - Follow-Up'!T573="Over 3km",4,""))))</f>
        <v/>
      </c>
      <c r="U573" s="178" t="str">
        <f>IF('DATA - Follow-Up'!U573="STRONGLY AGREE",1,IF('DATA - Follow-Up'!U573="AGREE",2,IF('DATA - Follow-Up'!U573="DISAGREE",3,IF('DATA - Follow-Up'!U573="STRONGLY DISAGREE",4,""))))</f>
        <v/>
      </c>
      <c r="V573" s="178" t="str">
        <f>IF('DATA - Follow-Up'!V573="Yes",1,IF('DATA - Follow-Up'!V573="No",2,""))</f>
        <v/>
      </c>
      <c r="W573" s="178"/>
      <c r="X573" s="178"/>
      <c r="Y573" s="178"/>
      <c r="Z573" s="178"/>
      <c r="AA573" s="178"/>
      <c r="AB573" s="178"/>
      <c r="AC573" s="178"/>
      <c r="AD573" s="178"/>
      <c r="AE573" s="178"/>
      <c r="AF573" s="178"/>
      <c r="AG573" s="178"/>
      <c r="AH573" s="178"/>
      <c r="AI573" s="178"/>
      <c r="AJ573" s="178"/>
      <c r="AK573" s="178"/>
      <c r="AL573" s="178"/>
      <c r="AM573" s="178"/>
      <c r="AN573" s="178"/>
      <c r="AO573" s="178"/>
      <c r="AP573" s="178"/>
      <c r="AQ573" s="178"/>
      <c r="AR573" s="178" t="str">
        <f>IF('DATA - Follow-Up'!AR573="Relaxed",1,IF('DATA - Follow-Up'!AR573="Rushed",2,IF('DATA - Follow-Up'!AR573="Happy",3,IF('DATA - Follow-Up'!AR573="Tired",4,""))))</f>
        <v/>
      </c>
      <c r="AS573" s="178" t="str">
        <f>IF('DATA - Follow-Up'!AS573="Relaxed",1,IF('DATA - Follow-Up'!AS573="Rushed",2,IF('DATA - Follow-Up'!AS573="Happy",3,IF('DATA - Follow-Up'!AS573="Tired",4,""))))</f>
        <v/>
      </c>
      <c r="AT573" s="178" t="str">
        <f>IF('DATA - Follow-Up'!AT573="less driving",1,IF('DATA - Follow-Up'!AT573="less driving (e.g. more carpooling, walking, cycling, taking public transit, etc.)",1,IF('DATA - Follow-Up'!AT573="not changed",2,IF('DATA - Follow-Up'!AT573="no changed",2,IF('DATA - Follow-Up'!AT573="more driving",3, "")))))</f>
        <v/>
      </c>
      <c r="AU573" s="275"/>
      <c r="AV573" s="275"/>
      <c r="AW573" s="275"/>
      <c r="AX573" s="275"/>
      <c r="AY573" s="275"/>
      <c r="AZ573" s="178" t="str">
        <f>IF('DATA - Follow-Up'!AZ573="less driving",1,IF('DATA - Follow-Up'!AZ573="less driving (e.g. more carpooling, walking, cycling, taking public transit, etc.)",1,IF('DATA - Follow-Up'!AZ573="not changed",2,IF('DATA - Follow-Up'!AZ573="more driving",3,""))))</f>
        <v/>
      </c>
      <c r="BA573" s="178"/>
      <c r="BB573" s="178"/>
      <c r="BC573" s="178"/>
      <c r="BD573" s="178"/>
      <c r="BE573" s="178"/>
      <c r="BF573" s="178" t="str">
        <f>IF('DATA - Follow-Up'!BF573="decreased",1,IF('DATA - Follow-Up'!BF573="not changed",2,IF('DATA - Follow-Up'!BF573="increased",3, "")))</f>
        <v/>
      </c>
      <c r="BG573" s="178"/>
      <c r="BH573" s="178"/>
      <c r="BI573" s="178"/>
      <c r="BJ573" s="178"/>
      <c r="BK573" s="178"/>
      <c r="BL573" s="178"/>
      <c r="BM573" s="178"/>
      <c r="BN573" s="178"/>
      <c r="BO573" s="178"/>
      <c r="BP573" s="178"/>
      <c r="BQ573" s="312" t="str">
        <f>IF('DATA - Follow-Up'!BQ573="Yes",1,IF('DATA - Follow-Up'!BQ573="No",2, ""))</f>
        <v/>
      </c>
      <c r="BR573" s="273"/>
      <c r="BS573" s="180"/>
      <c r="BT573" s="180"/>
    </row>
    <row r="574" spans="1:72" s="132" customFormat="1" ht="15" x14ac:dyDescent="0.3">
      <c r="A574" s="148"/>
      <c r="B574" s="149"/>
      <c r="C574" s="236" t="str">
        <f t="shared" si="8"/>
        <v/>
      </c>
      <c r="D574" s="178" t="str">
        <f>IF('DATA - Follow-Up'!D574="","",'DATA - Follow-Up'!D574)</f>
        <v/>
      </c>
      <c r="E574" s="178" t="str">
        <f>IF('DATA - Follow-Up'!E574="","",'DATA - Follow-Up'!E574)</f>
        <v/>
      </c>
      <c r="F574" s="178" t="str">
        <f>IF('DATA - Follow-Up'!F574="","",'DATA - Follow-Up'!F574)</f>
        <v/>
      </c>
      <c r="G574" s="178" t="str">
        <f>IF('DATA - Follow-Up'!G574="Yes",1,IF('DATA - Follow-Up'!G574="No",2,IF('DATA - Follow-Up'!G574="Not Sure",3, "")))</f>
        <v/>
      </c>
      <c r="H574" s="178" t="str">
        <f>IF('DATA - Follow-Up'!H574="","",INDEX(Codes,MATCH('DATA - Follow-Up'!H574,Modes,0)))</f>
        <v/>
      </c>
      <c r="I574" s="275"/>
      <c r="J574" s="178" t="str">
        <f>IF('DATA - Follow-Up'!J574="","",INDEX(Codes,MATCH('DATA - Follow-Up'!J574,Modes,0)))</f>
        <v/>
      </c>
      <c r="K574" s="178"/>
      <c r="L574" s="178" t="str">
        <f>IF('DATA - Follow-Up'!L574=0,"",IF('DATA - Follow-Up'!L574="","",'DATA - Follow-Up'!L574))</f>
        <v/>
      </c>
      <c r="M574" s="178" t="str">
        <f>IF('DATA - Follow-Up'!M574="Yes",1,IF('DATA - Follow-Up'!M574="No",2, ""))</f>
        <v/>
      </c>
      <c r="N574" s="178" t="str">
        <f>IF('DATA - Follow-Up'!N574="Yes",1,IF('DATA - Follow-Up'!N574="No",2,""))</f>
        <v/>
      </c>
      <c r="O574" s="178" t="str">
        <f>IF('DATA - Follow-Up'!O574="Relaxed",1,IF('DATA - Follow-Up'!O574="Rushed",2,IF('DATA - Follow-Up'!O574="Happy",3,IF('DATA - Follow-Up'!O574="Frustrated",4,IF('DATA - Follow-Up'!O574="Other (please specify)",5,IF('DATA - Follow-Up'!O574="Other",5,""))))))</f>
        <v/>
      </c>
      <c r="P574" s="178"/>
      <c r="Q574" s="178" t="str">
        <f>IF('DATA - Follow-Up'!Q574="","",'DATA - Follow-Up'!Q574)</f>
        <v/>
      </c>
      <c r="R574" s="178" t="str">
        <f>IF('DATA - Follow-Up'!R574="Boy",1,IF('DATA - Follow-Up'!R574="Girl",2, ""))</f>
        <v/>
      </c>
      <c r="S574" s="178" t="str">
        <f>IF('DATA - Follow-Up'!Q574="","", 'DATA - Follow-Up'!S574)</f>
        <v/>
      </c>
      <c r="T574" s="178" t="str">
        <f>IF('DATA - Follow-Up'!T574="Less than 0.5km",1,IF('DATA - Follow-Up'!T574="0.51 to 1.59km",2,IF('DATA - Follow-Up'!T574="1.6 to 3km",3,IF('DATA - Follow-Up'!T574="Over 3km",4,""))))</f>
        <v/>
      </c>
      <c r="U574" s="178" t="str">
        <f>IF('DATA - Follow-Up'!U574="STRONGLY AGREE",1,IF('DATA - Follow-Up'!U574="AGREE",2,IF('DATA - Follow-Up'!U574="DISAGREE",3,IF('DATA - Follow-Up'!U574="STRONGLY DISAGREE",4,""))))</f>
        <v/>
      </c>
      <c r="V574" s="178" t="str">
        <f>IF('DATA - Follow-Up'!V574="Yes",1,IF('DATA - Follow-Up'!V574="No",2,""))</f>
        <v/>
      </c>
      <c r="W574" s="178"/>
      <c r="X574" s="178"/>
      <c r="Y574" s="178"/>
      <c r="Z574" s="178"/>
      <c r="AA574" s="178"/>
      <c r="AB574" s="178"/>
      <c r="AC574" s="178"/>
      <c r="AD574" s="178"/>
      <c r="AE574" s="178"/>
      <c r="AF574" s="178"/>
      <c r="AG574" s="178"/>
      <c r="AH574" s="178"/>
      <c r="AI574" s="178"/>
      <c r="AJ574" s="178"/>
      <c r="AK574" s="178"/>
      <c r="AL574" s="178"/>
      <c r="AM574" s="178"/>
      <c r="AN574" s="178"/>
      <c r="AO574" s="178"/>
      <c r="AP574" s="178"/>
      <c r="AQ574" s="178"/>
      <c r="AR574" s="178" t="str">
        <f>IF('DATA - Follow-Up'!AR574="Relaxed",1,IF('DATA - Follow-Up'!AR574="Rushed",2,IF('DATA - Follow-Up'!AR574="Happy",3,IF('DATA - Follow-Up'!AR574="Tired",4,""))))</f>
        <v/>
      </c>
      <c r="AS574" s="178" t="str">
        <f>IF('DATA - Follow-Up'!AS574="Relaxed",1,IF('DATA - Follow-Up'!AS574="Rushed",2,IF('DATA - Follow-Up'!AS574="Happy",3,IF('DATA - Follow-Up'!AS574="Tired",4,""))))</f>
        <v/>
      </c>
      <c r="AT574" s="178" t="str">
        <f>IF('DATA - Follow-Up'!AT574="less driving",1,IF('DATA - Follow-Up'!AT574="less driving (e.g. more carpooling, walking, cycling, taking public transit, etc.)",1,IF('DATA - Follow-Up'!AT574="not changed",2,IF('DATA - Follow-Up'!AT574="no changed",2,IF('DATA - Follow-Up'!AT574="more driving",3, "")))))</f>
        <v/>
      </c>
      <c r="AU574" s="275"/>
      <c r="AV574" s="275"/>
      <c r="AW574" s="275"/>
      <c r="AX574" s="275"/>
      <c r="AY574" s="275"/>
      <c r="AZ574" s="178" t="str">
        <f>IF('DATA - Follow-Up'!AZ574="less driving",1,IF('DATA - Follow-Up'!AZ574="less driving (e.g. more carpooling, walking, cycling, taking public transit, etc.)",1,IF('DATA - Follow-Up'!AZ574="not changed",2,IF('DATA - Follow-Up'!AZ574="more driving",3,""))))</f>
        <v/>
      </c>
      <c r="BA574" s="178"/>
      <c r="BB574" s="178"/>
      <c r="BC574" s="178"/>
      <c r="BD574" s="178"/>
      <c r="BE574" s="178"/>
      <c r="BF574" s="178" t="str">
        <f>IF('DATA - Follow-Up'!BF574="decreased",1,IF('DATA - Follow-Up'!BF574="not changed",2,IF('DATA - Follow-Up'!BF574="increased",3, "")))</f>
        <v/>
      </c>
      <c r="BG574" s="178"/>
      <c r="BH574" s="178"/>
      <c r="BI574" s="178"/>
      <c r="BJ574" s="178"/>
      <c r="BK574" s="178"/>
      <c r="BL574" s="178"/>
      <c r="BM574" s="178"/>
      <c r="BN574" s="178"/>
      <c r="BO574" s="178"/>
      <c r="BP574" s="178"/>
      <c r="BQ574" s="312" t="str">
        <f>IF('DATA - Follow-Up'!BQ574="Yes",1,IF('DATA - Follow-Up'!BQ574="No",2, ""))</f>
        <v/>
      </c>
      <c r="BR574" s="273"/>
      <c r="BS574" s="180"/>
      <c r="BT574" s="180"/>
    </row>
    <row r="575" spans="1:72" s="132" customFormat="1" ht="15" x14ac:dyDescent="0.3">
      <c r="A575" s="148"/>
      <c r="B575" s="149"/>
      <c r="C575" s="236" t="str">
        <f t="shared" si="8"/>
        <v/>
      </c>
      <c r="D575" s="178" t="str">
        <f>IF('DATA - Follow-Up'!D575="","",'DATA - Follow-Up'!D575)</f>
        <v/>
      </c>
      <c r="E575" s="178" t="str">
        <f>IF('DATA - Follow-Up'!E575="","",'DATA - Follow-Up'!E575)</f>
        <v/>
      </c>
      <c r="F575" s="178" t="str">
        <f>IF('DATA - Follow-Up'!F575="","",'DATA - Follow-Up'!F575)</f>
        <v/>
      </c>
      <c r="G575" s="178" t="str">
        <f>IF('DATA - Follow-Up'!G575="Yes",1,IF('DATA - Follow-Up'!G575="No",2,IF('DATA - Follow-Up'!G575="Not Sure",3, "")))</f>
        <v/>
      </c>
      <c r="H575" s="178" t="str">
        <f>IF('DATA - Follow-Up'!H575="","",INDEX(Codes,MATCH('DATA - Follow-Up'!H575,Modes,0)))</f>
        <v/>
      </c>
      <c r="I575" s="275"/>
      <c r="J575" s="178" t="str">
        <f>IF('DATA - Follow-Up'!J575="","",INDEX(Codes,MATCH('DATA - Follow-Up'!J575,Modes,0)))</f>
        <v/>
      </c>
      <c r="K575" s="178"/>
      <c r="L575" s="178" t="str">
        <f>IF('DATA - Follow-Up'!L575=0,"",IF('DATA - Follow-Up'!L575="","",'DATA - Follow-Up'!L575))</f>
        <v/>
      </c>
      <c r="M575" s="178" t="str">
        <f>IF('DATA - Follow-Up'!M575="Yes",1,IF('DATA - Follow-Up'!M575="No",2, ""))</f>
        <v/>
      </c>
      <c r="N575" s="178" t="str">
        <f>IF('DATA - Follow-Up'!N575="Yes",1,IF('DATA - Follow-Up'!N575="No",2,""))</f>
        <v/>
      </c>
      <c r="O575" s="178" t="str">
        <f>IF('DATA - Follow-Up'!O575="Relaxed",1,IF('DATA - Follow-Up'!O575="Rushed",2,IF('DATA - Follow-Up'!O575="Happy",3,IF('DATA - Follow-Up'!O575="Frustrated",4,IF('DATA - Follow-Up'!O575="Other (please specify)",5,IF('DATA - Follow-Up'!O575="Other",5,""))))))</f>
        <v/>
      </c>
      <c r="P575" s="178"/>
      <c r="Q575" s="178" t="str">
        <f>IF('DATA - Follow-Up'!Q575="","",'DATA - Follow-Up'!Q575)</f>
        <v/>
      </c>
      <c r="R575" s="178" t="str">
        <f>IF('DATA - Follow-Up'!R575="Boy",1,IF('DATA - Follow-Up'!R575="Girl",2, ""))</f>
        <v/>
      </c>
      <c r="S575" s="178" t="str">
        <f>IF('DATA - Follow-Up'!Q575="","", 'DATA - Follow-Up'!S575)</f>
        <v/>
      </c>
      <c r="T575" s="178" t="str">
        <f>IF('DATA - Follow-Up'!T575="Less than 0.5km",1,IF('DATA - Follow-Up'!T575="0.51 to 1.59km",2,IF('DATA - Follow-Up'!T575="1.6 to 3km",3,IF('DATA - Follow-Up'!T575="Over 3km",4,""))))</f>
        <v/>
      </c>
      <c r="U575" s="178" t="str">
        <f>IF('DATA - Follow-Up'!U575="STRONGLY AGREE",1,IF('DATA - Follow-Up'!U575="AGREE",2,IF('DATA - Follow-Up'!U575="DISAGREE",3,IF('DATA - Follow-Up'!U575="STRONGLY DISAGREE",4,""))))</f>
        <v/>
      </c>
      <c r="V575" s="178" t="str">
        <f>IF('DATA - Follow-Up'!V575="Yes",1,IF('DATA - Follow-Up'!V575="No",2,""))</f>
        <v/>
      </c>
      <c r="W575" s="178"/>
      <c r="X575" s="178"/>
      <c r="Y575" s="178"/>
      <c r="Z575" s="178"/>
      <c r="AA575" s="178"/>
      <c r="AB575" s="178"/>
      <c r="AC575" s="178"/>
      <c r="AD575" s="178"/>
      <c r="AE575" s="178"/>
      <c r="AF575" s="178"/>
      <c r="AG575" s="178"/>
      <c r="AH575" s="178"/>
      <c r="AI575" s="178"/>
      <c r="AJ575" s="178"/>
      <c r="AK575" s="178"/>
      <c r="AL575" s="178"/>
      <c r="AM575" s="178"/>
      <c r="AN575" s="178"/>
      <c r="AO575" s="178"/>
      <c r="AP575" s="178"/>
      <c r="AQ575" s="178"/>
      <c r="AR575" s="178" t="str">
        <f>IF('DATA - Follow-Up'!AR575="Relaxed",1,IF('DATA - Follow-Up'!AR575="Rushed",2,IF('DATA - Follow-Up'!AR575="Happy",3,IF('DATA - Follow-Up'!AR575="Tired",4,""))))</f>
        <v/>
      </c>
      <c r="AS575" s="178" t="str">
        <f>IF('DATA - Follow-Up'!AS575="Relaxed",1,IF('DATA - Follow-Up'!AS575="Rushed",2,IF('DATA - Follow-Up'!AS575="Happy",3,IF('DATA - Follow-Up'!AS575="Tired",4,""))))</f>
        <v/>
      </c>
      <c r="AT575" s="178" t="str">
        <f>IF('DATA - Follow-Up'!AT575="less driving",1,IF('DATA - Follow-Up'!AT575="less driving (e.g. more carpooling, walking, cycling, taking public transit, etc.)",1,IF('DATA - Follow-Up'!AT575="not changed",2,IF('DATA - Follow-Up'!AT575="no changed",2,IF('DATA - Follow-Up'!AT575="more driving",3, "")))))</f>
        <v/>
      </c>
      <c r="AU575" s="275"/>
      <c r="AV575" s="275"/>
      <c r="AW575" s="275"/>
      <c r="AX575" s="275"/>
      <c r="AY575" s="275"/>
      <c r="AZ575" s="178" t="str">
        <f>IF('DATA - Follow-Up'!AZ575="less driving",1,IF('DATA - Follow-Up'!AZ575="less driving (e.g. more carpooling, walking, cycling, taking public transit, etc.)",1,IF('DATA - Follow-Up'!AZ575="not changed",2,IF('DATA - Follow-Up'!AZ575="more driving",3,""))))</f>
        <v/>
      </c>
      <c r="BA575" s="178"/>
      <c r="BB575" s="178"/>
      <c r="BC575" s="178"/>
      <c r="BD575" s="178"/>
      <c r="BE575" s="178"/>
      <c r="BF575" s="178" t="str">
        <f>IF('DATA - Follow-Up'!BF575="decreased",1,IF('DATA - Follow-Up'!BF575="not changed",2,IF('DATA - Follow-Up'!BF575="increased",3, "")))</f>
        <v/>
      </c>
      <c r="BG575" s="178"/>
      <c r="BH575" s="178"/>
      <c r="BI575" s="178"/>
      <c r="BJ575" s="178"/>
      <c r="BK575" s="178"/>
      <c r="BL575" s="178"/>
      <c r="BM575" s="178"/>
      <c r="BN575" s="178"/>
      <c r="BO575" s="178"/>
      <c r="BP575" s="178"/>
      <c r="BQ575" s="312" t="str">
        <f>IF('DATA - Follow-Up'!BQ575="Yes",1,IF('DATA - Follow-Up'!BQ575="No",2, ""))</f>
        <v/>
      </c>
      <c r="BR575" s="273"/>
      <c r="BS575" s="180"/>
      <c r="BT575" s="180"/>
    </row>
    <row r="576" spans="1:72" s="132" customFormat="1" ht="15" x14ac:dyDescent="0.3">
      <c r="A576" s="148"/>
      <c r="B576" s="149"/>
      <c r="C576" s="236" t="str">
        <f t="shared" si="8"/>
        <v/>
      </c>
      <c r="D576" s="178" t="str">
        <f>IF('DATA - Follow-Up'!D576="","",'DATA - Follow-Up'!D576)</f>
        <v/>
      </c>
      <c r="E576" s="178" t="str">
        <f>IF('DATA - Follow-Up'!E576="","",'DATA - Follow-Up'!E576)</f>
        <v/>
      </c>
      <c r="F576" s="178" t="str">
        <f>IF('DATA - Follow-Up'!F576="","",'DATA - Follow-Up'!F576)</f>
        <v/>
      </c>
      <c r="G576" s="178" t="str">
        <f>IF('DATA - Follow-Up'!G576="Yes",1,IF('DATA - Follow-Up'!G576="No",2,IF('DATA - Follow-Up'!G576="Not Sure",3, "")))</f>
        <v/>
      </c>
      <c r="H576" s="178" t="str">
        <f>IF('DATA - Follow-Up'!H576="","",INDEX(Codes,MATCH('DATA - Follow-Up'!H576,Modes,0)))</f>
        <v/>
      </c>
      <c r="I576" s="275"/>
      <c r="J576" s="178" t="str">
        <f>IF('DATA - Follow-Up'!J576="","",INDEX(Codes,MATCH('DATA - Follow-Up'!J576,Modes,0)))</f>
        <v/>
      </c>
      <c r="K576" s="178"/>
      <c r="L576" s="178" t="str">
        <f>IF('DATA - Follow-Up'!L576=0,"",IF('DATA - Follow-Up'!L576="","",'DATA - Follow-Up'!L576))</f>
        <v/>
      </c>
      <c r="M576" s="178" t="str">
        <f>IF('DATA - Follow-Up'!M576="Yes",1,IF('DATA - Follow-Up'!M576="No",2, ""))</f>
        <v/>
      </c>
      <c r="N576" s="178" t="str">
        <f>IF('DATA - Follow-Up'!N576="Yes",1,IF('DATA - Follow-Up'!N576="No",2,""))</f>
        <v/>
      </c>
      <c r="O576" s="178" t="str">
        <f>IF('DATA - Follow-Up'!O576="Relaxed",1,IF('DATA - Follow-Up'!O576="Rushed",2,IF('DATA - Follow-Up'!O576="Happy",3,IF('DATA - Follow-Up'!O576="Frustrated",4,IF('DATA - Follow-Up'!O576="Other (please specify)",5,IF('DATA - Follow-Up'!O576="Other",5,""))))))</f>
        <v/>
      </c>
      <c r="P576" s="178"/>
      <c r="Q576" s="178" t="str">
        <f>IF('DATA - Follow-Up'!Q576="","",'DATA - Follow-Up'!Q576)</f>
        <v/>
      </c>
      <c r="R576" s="178" t="str">
        <f>IF('DATA - Follow-Up'!R576="Boy",1,IF('DATA - Follow-Up'!R576="Girl",2, ""))</f>
        <v/>
      </c>
      <c r="S576" s="178" t="str">
        <f>IF('DATA - Follow-Up'!Q576="","", 'DATA - Follow-Up'!S576)</f>
        <v/>
      </c>
      <c r="T576" s="178" t="str">
        <f>IF('DATA - Follow-Up'!T576="Less than 0.5km",1,IF('DATA - Follow-Up'!T576="0.51 to 1.59km",2,IF('DATA - Follow-Up'!T576="1.6 to 3km",3,IF('DATA - Follow-Up'!T576="Over 3km",4,""))))</f>
        <v/>
      </c>
      <c r="U576" s="178" t="str">
        <f>IF('DATA - Follow-Up'!U576="STRONGLY AGREE",1,IF('DATA - Follow-Up'!U576="AGREE",2,IF('DATA - Follow-Up'!U576="DISAGREE",3,IF('DATA - Follow-Up'!U576="STRONGLY DISAGREE",4,""))))</f>
        <v/>
      </c>
      <c r="V576" s="178" t="str">
        <f>IF('DATA - Follow-Up'!V576="Yes",1,IF('DATA - Follow-Up'!V576="No",2,""))</f>
        <v/>
      </c>
      <c r="W576" s="178"/>
      <c r="X576" s="178"/>
      <c r="Y576" s="178"/>
      <c r="Z576" s="178"/>
      <c r="AA576" s="178"/>
      <c r="AB576" s="178"/>
      <c r="AC576" s="178"/>
      <c r="AD576" s="178"/>
      <c r="AE576" s="178"/>
      <c r="AF576" s="178"/>
      <c r="AG576" s="178"/>
      <c r="AH576" s="178"/>
      <c r="AI576" s="178"/>
      <c r="AJ576" s="178"/>
      <c r="AK576" s="178"/>
      <c r="AL576" s="178"/>
      <c r="AM576" s="178"/>
      <c r="AN576" s="178"/>
      <c r="AO576" s="178"/>
      <c r="AP576" s="178"/>
      <c r="AQ576" s="178"/>
      <c r="AR576" s="178" t="str">
        <f>IF('DATA - Follow-Up'!AR576="Relaxed",1,IF('DATA - Follow-Up'!AR576="Rushed",2,IF('DATA - Follow-Up'!AR576="Happy",3,IF('DATA - Follow-Up'!AR576="Tired",4,""))))</f>
        <v/>
      </c>
      <c r="AS576" s="178" t="str">
        <f>IF('DATA - Follow-Up'!AS576="Relaxed",1,IF('DATA - Follow-Up'!AS576="Rushed",2,IF('DATA - Follow-Up'!AS576="Happy",3,IF('DATA - Follow-Up'!AS576="Tired",4,""))))</f>
        <v/>
      </c>
      <c r="AT576" s="178" t="str">
        <f>IF('DATA - Follow-Up'!AT576="less driving",1,IF('DATA - Follow-Up'!AT576="less driving (e.g. more carpooling, walking, cycling, taking public transit, etc.)",1,IF('DATA - Follow-Up'!AT576="not changed",2,IF('DATA - Follow-Up'!AT576="no changed",2,IF('DATA - Follow-Up'!AT576="more driving",3, "")))))</f>
        <v/>
      </c>
      <c r="AU576" s="275"/>
      <c r="AV576" s="275"/>
      <c r="AW576" s="275"/>
      <c r="AX576" s="275"/>
      <c r="AY576" s="275"/>
      <c r="AZ576" s="178" t="str">
        <f>IF('DATA - Follow-Up'!AZ576="less driving",1,IF('DATA - Follow-Up'!AZ576="less driving (e.g. more carpooling, walking, cycling, taking public transit, etc.)",1,IF('DATA - Follow-Up'!AZ576="not changed",2,IF('DATA - Follow-Up'!AZ576="more driving",3,""))))</f>
        <v/>
      </c>
      <c r="BA576" s="178"/>
      <c r="BB576" s="178"/>
      <c r="BC576" s="178"/>
      <c r="BD576" s="178"/>
      <c r="BE576" s="178"/>
      <c r="BF576" s="178" t="str">
        <f>IF('DATA - Follow-Up'!BF576="decreased",1,IF('DATA - Follow-Up'!BF576="not changed",2,IF('DATA - Follow-Up'!BF576="increased",3, "")))</f>
        <v/>
      </c>
      <c r="BG576" s="178"/>
      <c r="BH576" s="178"/>
      <c r="BI576" s="178"/>
      <c r="BJ576" s="178"/>
      <c r="BK576" s="178"/>
      <c r="BL576" s="178"/>
      <c r="BM576" s="178"/>
      <c r="BN576" s="178"/>
      <c r="BO576" s="178"/>
      <c r="BP576" s="178"/>
      <c r="BQ576" s="312" t="str">
        <f>IF('DATA - Follow-Up'!BQ576="Yes",1,IF('DATA - Follow-Up'!BQ576="No",2, ""))</f>
        <v/>
      </c>
      <c r="BR576" s="273"/>
      <c r="BS576" s="180"/>
      <c r="BT576" s="180"/>
    </row>
    <row r="577" spans="1:72" s="132" customFormat="1" ht="15" x14ac:dyDescent="0.3">
      <c r="A577" s="148"/>
      <c r="B577" s="149"/>
      <c r="C577" s="236" t="str">
        <f t="shared" si="8"/>
        <v/>
      </c>
      <c r="D577" s="178" t="str">
        <f>IF('DATA - Follow-Up'!D577="","",'DATA - Follow-Up'!D577)</f>
        <v/>
      </c>
      <c r="E577" s="178" t="str">
        <f>IF('DATA - Follow-Up'!E577="","",'DATA - Follow-Up'!E577)</f>
        <v/>
      </c>
      <c r="F577" s="178" t="str">
        <f>IF('DATA - Follow-Up'!F577="","",'DATA - Follow-Up'!F577)</f>
        <v/>
      </c>
      <c r="G577" s="178" t="str">
        <f>IF('DATA - Follow-Up'!G577="Yes",1,IF('DATA - Follow-Up'!G577="No",2,IF('DATA - Follow-Up'!G577="Not Sure",3, "")))</f>
        <v/>
      </c>
      <c r="H577" s="178" t="str">
        <f>IF('DATA - Follow-Up'!H577="","",INDEX(Codes,MATCH('DATA - Follow-Up'!H577,Modes,0)))</f>
        <v/>
      </c>
      <c r="I577" s="275"/>
      <c r="J577" s="178" t="str">
        <f>IF('DATA - Follow-Up'!J577="","",INDEX(Codes,MATCH('DATA - Follow-Up'!J577,Modes,0)))</f>
        <v/>
      </c>
      <c r="K577" s="178"/>
      <c r="L577" s="178" t="str">
        <f>IF('DATA - Follow-Up'!L577=0,"",IF('DATA - Follow-Up'!L577="","",'DATA - Follow-Up'!L577))</f>
        <v/>
      </c>
      <c r="M577" s="178" t="str">
        <f>IF('DATA - Follow-Up'!M577="Yes",1,IF('DATA - Follow-Up'!M577="No",2, ""))</f>
        <v/>
      </c>
      <c r="N577" s="178" t="str">
        <f>IF('DATA - Follow-Up'!N577="Yes",1,IF('DATA - Follow-Up'!N577="No",2,""))</f>
        <v/>
      </c>
      <c r="O577" s="178" t="str">
        <f>IF('DATA - Follow-Up'!O577="Relaxed",1,IF('DATA - Follow-Up'!O577="Rushed",2,IF('DATA - Follow-Up'!O577="Happy",3,IF('DATA - Follow-Up'!O577="Frustrated",4,IF('DATA - Follow-Up'!O577="Other (please specify)",5,IF('DATA - Follow-Up'!O577="Other",5,""))))))</f>
        <v/>
      </c>
      <c r="P577" s="178"/>
      <c r="Q577" s="178" t="str">
        <f>IF('DATA - Follow-Up'!Q577="","",'DATA - Follow-Up'!Q577)</f>
        <v/>
      </c>
      <c r="R577" s="178" t="str">
        <f>IF('DATA - Follow-Up'!R577="Boy",1,IF('DATA - Follow-Up'!R577="Girl",2, ""))</f>
        <v/>
      </c>
      <c r="S577" s="178" t="str">
        <f>IF('DATA - Follow-Up'!Q577="","", 'DATA - Follow-Up'!S577)</f>
        <v/>
      </c>
      <c r="T577" s="178" t="str">
        <f>IF('DATA - Follow-Up'!T577="Less than 0.5km",1,IF('DATA - Follow-Up'!T577="0.51 to 1.59km",2,IF('DATA - Follow-Up'!T577="1.6 to 3km",3,IF('DATA - Follow-Up'!T577="Over 3km",4,""))))</f>
        <v/>
      </c>
      <c r="U577" s="178" t="str">
        <f>IF('DATA - Follow-Up'!U577="STRONGLY AGREE",1,IF('DATA - Follow-Up'!U577="AGREE",2,IF('DATA - Follow-Up'!U577="DISAGREE",3,IF('DATA - Follow-Up'!U577="STRONGLY DISAGREE",4,""))))</f>
        <v/>
      </c>
      <c r="V577" s="178" t="str">
        <f>IF('DATA - Follow-Up'!V577="Yes",1,IF('DATA - Follow-Up'!V577="No",2,""))</f>
        <v/>
      </c>
      <c r="W577" s="178"/>
      <c r="X577" s="178"/>
      <c r="Y577" s="178"/>
      <c r="Z577" s="178"/>
      <c r="AA577" s="178"/>
      <c r="AB577" s="178"/>
      <c r="AC577" s="178"/>
      <c r="AD577" s="178"/>
      <c r="AE577" s="178"/>
      <c r="AF577" s="178"/>
      <c r="AG577" s="178"/>
      <c r="AH577" s="178"/>
      <c r="AI577" s="178"/>
      <c r="AJ577" s="178"/>
      <c r="AK577" s="178"/>
      <c r="AL577" s="178"/>
      <c r="AM577" s="178"/>
      <c r="AN577" s="178"/>
      <c r="AO577" s="178"/>
      <c r="AP577" s="178"/>
      <c r="AQ577" s="178"/>
      <c r="AR577" s="178" t="str">
        <f>IF('DATA - Follow-Up'!AR577="Relaxed",1,IF('DATA - Follow-Up'!AR577="Rushed",2,IF('DATA - Follow-Up'!AR577="Happy",3,IF('DATA - Follow-Up'!AR577="Tired",4,""))))</f>
        <v/>
      </c>
      <c r="AS577" s="178" t="str">
        <f>IF('DATA - Follow-Up'!AS577="Relaxed",1,IF('DATA - Follow-Up'!AS577="Rushed",2,IF('DATA - Follow-Up'!AS577="Happy",3,IF('DATA - Follow-Up'!AS577="Tired",4,""))))</f>
        <v/>
      </c>
      <c r="AT577" s="178" t="str">
        <f>IF('DATA - Follow-Up'!AT577="less driving",1,IF('DATA - Follow-Up'!AT577="less driving (e.g. more carpooling, walking, cycling, taking public transit, etc.)",1,IF('DATA - Follow-Up'!AT577="not changed",2,IF('DATA - Follow-Up'!AT577="no changed",2,IF('DATA - Follow-Up'!AT577="more driving",3, "")))))</f>
        <v/>
      </c>
      <c r="AU577" s="275"/>
      <c r="AV577" s="275"/>
      <c r="AW577" s="275"/>
      <c r="AX577" s="275"/>
      <c r="AY577" s="275"/>
      <c r="AZ577" s="178" t="str">
        <f>IF('DATA - Follow-Up'!AZ577="less driving",1,IF('DATA - Follow-Up'!AZ577="less driving (e.g. more carpooling, walking, cycling, taking public transit, etc.)",1,IF('DATA - Follow-Up'!AZ577="not changed",2,IF('DATA - Follow-Up'!AZ577="more driving",3,""))))</f>
        <v/>
      </c>
      <c r="BA577" s="178"/>
      <c r="BB577" s="178"/>
      <c r="BC577" s="178"/>
      <c r="BD577" s="178"/>
      <c r="BE577" s="178"/>
      <c r="BF577" s="178" t="str">
        <f>IF('DATA - Follow-Up'!BF577="decreased",1,IF('DATA - Follow-Up'!BF577="not changed",2,IF('DATA - Follow-Up'!BF577="increased",3, "")))</f>
        <v/>
      </c>
      <c r="BG577" s="178"/>
      <c r="BH577" s="178"/>
      <c r="BI577" s="178"/>
      <c r="BJ577" s="178"/>
      <c r="BK577" s="178"/>
      <c r="BL577" s="178"/>
      <c r="BM577" s="178"/>
      <c r="BN577" s="178"/>
      <c r="BO577" s="178"/>
      <c r="BP577" s="178"/>
      <c r="BQ577" s="312" t="str">
        <f>IF('DATA - Follow-Up'!BQ577="Yes",1,IF('DATA - Follow-Up'!BQ577="No",2, ""))</f>
        <v/>
      </c>
      <c r="BR577" s="273"/>
      <c r="BS577" s="180"/>
      <c r="BT577" s="180"/>
    </row>
    <row r="578" spans="1:72" s="132" customFormat="1" ht="15" x14ac:dyDescent="0.3">
      <c r="A578" s="148"/>
      <c r="B578" s="149"/>
      <c r="C578" s="236" t="str">
        <f t="shared" si="8"/>
        <v/>
      </c>
      <c r="D578" s="178" t="str">
        <f>IF('DATA - Follow-Up'!D578="","",'DATA - Follow-Up'!D578)</f>
        <v/>
      </c>
      <c r="E578" s="178" t="str">
        <f>IF('DATA - Follow-Up'!E578="","",'DATA - Follow-Up'!E578)</f>
        <v/>
      </c>
      <c r="F578" s="178" t="str">
        <f>IF('DATA - Follow-Up'!F578="","",'DATA - Follow-Up'!F578)</f>
        <v/>
      </c>
      <c r="G578" s="178" t="str">
        <f>IF('DATA - Follow-Up'!G578="Yes",1,IF('DATA - Follow-Up'!G578="No",2,IF('DATA - Follow-Up'!G578="Not Sure",3, "")))</f>
        <v/>
      </c>
      <c r="H578" s="178" t="str">
        <f>IF('DATA - Follow-Up'!H578="","",INDEX(Codes,MATCH('DATA - Follow-Up'!H578,Modes,0)))</f>
        <v/>
      </c>
      <c r="I578" s="275"/>
      <c r="J578" s="178" t="str">
        <f>IF('DATA - Follow-Up'!J578="","",INDEX(Codes,MATCH('DATA - Follow-Up'!J578,Modes,0)))</f>
        <v/>
      </c>
      <c r="K578" s="178"/>
      <c r="L578" s="178" t="str">
        <f>IF('DATA - Follow-Up'!L578=0,"",IF('DATA - Follow-Up'!L578="","",'DATA - Follow-Up'!L578))</f>
        <v/>
      </c>
      <c r="M578" s="178" t="str">
        <f>IF('DATA - Follow-Up'!M578="Yes",1,IF('DATA - Follow-Up'!M578="No",2, ""))</f>
        <v/>
      </c>
      <c r="N578" s="178" t="str">
        <f>IF('DATA - Follow-Up'!N578="Yes",1,IF('DATA - Follow-Up'!N578="No",2,""))</f>
        <v/>
      </c>
      <c r="O578" s="178" t="str">
        <f>IF('DATA - Follow-Up'!O578="Relaxed",1,IF('DATA - Follow-Up'!O578="Rushed",2,IF('DATA - Follow-Up'!O578="Happy",3,IF('DATA - Follow-Up'!O578="Frustrated",4,IF('DATA - Follow-Up'!O578="Other (please specify)",5,IF('DATA - Follow-Up'!O578="Other",5,""))))))</f>
        <v/>
      </c>
      <c r="P578" s="178"/>
      <c r="Q578" s="178" t="str">
        <f>IF('DATA - Follow-Up'!Q578="","",'DATA - Follow-Up'!Q578)</f>
        <v/>
      </c>
      <c r="R578" s="178" t="str">
        <f>IF('DATA - Follow-Up'!R578="Boy",1,IF('DATA - Follow-Up'!R578="Girl",2, ""))</f>
        <v/>
      </c>
      <c r="S578" s="178" t="str">
        <f>IF('DATA - Follow-Up'!Q578="","", 'DATA - Follow-Up'!S578)</f>
        <v/>
      </c>
      <c r="T578" s="178" t="str">
        <f>IF('DATA - Follow-Up'!T578="Less than 0.5km",1,IF('DATA - Follow-Up'!T578="0.51 to 1.59km",2,IF('DATA - Follow-Up'!T578="1.6 to 3km",3,IF('DATA - Follow-Up'!T578="Over 3km",4,""))))</f>
        <v/>
      </c>
      <c r="U578" s="178" t="str">
        <f>IF('DATA - Follow-Up'!U578="STRONGLY AGREE",1,IF('DATA - Follow-Up'!U578="AGREE",2,IF('DATA - Follow-Up'!U578="DISAGREE",3,IF('DATA - Follow-Up'!U578="STRONGLY DISAGREE",4,""))))</f>
        <v/>
      </c>
      <c r="V578" s="178" t="str">
        <f>IF('DATA - Follow-Up'!V578="Yes",1,IF('DATA - Follow-Up'!V578="No",2,""))</f>
        <v/>
      </c>
      <c r="W578" s="178"/>
      <c r="X578" s="178"/>
      <c r="Y578" s="178"/>
      <c r="Z578" s="178"/>
      <c r="AA578" s="178"/>
      <c r="AB578" s="178"/>
      <c r="AC578" s="178"/>
      <c r="AD578" s="178"/>
      <c r="AE578" s="178"/>
      <c r="AF578" s="178"/>
      <c r="AG578" s="178"/>
      <c r="AH578" s="178"/>
      <c r="AI578" s="178"/>
      <c r="AJ578" s="178"/>
      <c r="AK578" s="178"/>
      <c r="AL578" s="178"/>
      <c r="AM578" s="178"/>
      <c r="AN578" s="178"/>
      <c r="AO578" s="178"/>
      <c r="AP578" s="178"/>
      <c r="AQ578" s="178"/>
      <c r="AR578" s="178" t="str">
        <f>IF('DATA - Follow-Up'!AR578="Relaxed",1,IF('DATA - Follow-Up'!AR578="Rushed",2,IF('DATA - Follow-Up'!AR578="Happy",3,IF('DATA - Follow-Up'!AR578="Tired",4,""))))</f>
        <v/>
      </c>
      <c r="AS578" s="178" t="str">
        <f>IF('DATA - Follow-Up'!AS578="Relaxed",1,IF('DATA - Follow-Up'!AS578="Rushed",2,IF('DATA - Follow-Up'!AS578="Happy",3,IF('DATA - Follow-Up'!AS578="Tired",4,""))))</f>
        <v/>
      </c>
      <c r="AT578" s="178" t="str">
        <f>IF('DATA - Follow-Up'!AT578="less driving",1,IF('DATA - Follow-Up'!AT578="less driving (e.g. more carpooling, walking, cycling, taking public transit, etc.)",1,IF('DATA - Follow-Up'!AT578="not changed",2,IF('DATA - Follow-Up'!AT578="no changed",2,IF('DATA - Follow-Up'!AT578="more driving",3, "")))))</f>
        <v/>
      </c>
      <c r="AU578" s="275"/>
      <c r="AV578" s="275"/>
      <c r="AW578" s="275"/>
      <c r="AX578" s="275"/>
      <c r="AY578" s="275"/>
      <c r="AZ578" s="178" t="str">
        <f>IF('DATA - Follow-Up'!AZ578="less driving",1,IF('DATA - Follow-Up'!AZ578="less driving (e.g. more carpooling, walking, cycling, taking public transit, etc.)",1,IF('DATA - Follow-Up'!AZ578="not changed",2,IF('DATA - Follow-Up'!AZ578="more driving",3,""))))</f>
        <v/>
      </c>
      <c r="BA578" s="178"/>
      <c r="BB578" s="178"/>
      <c r="BC578" s="178"/>
      <c r="BD578" s="178"/>
      <c r="BE578" s="178"/>
      <c r="BF578" s="178" t="str">
        <f>IF('DATA - Follow-Up'!BF578="decreased",1,IF('DATA - Follow-Up'!BF578="not changed",2,IF('DATA - Follow-Up'!BF578="increased",3, "")))</f>
        <v/>
      </c>
      <c r="BG578" s="178"/>
      <c r="BH578" s="178"/>
      <c r="BI578" s="178"/>
      <c r="BJ578" s="178"/>
      <c r="BK578" s="178"/>
      <c r="BL578" s="178"/>
      <c r="BM578" s="178"/>
      <c r="BN578" s="178"/>
      <c r="BO578" s="178"/>
      <c r="BP578" s="178"/>
      <c r="BQ578" s="312" t="str">
        <f>IF('DATA - Follow-Up'!BQ578="Yes",1,IF('DATA - Follow-Up'!BQ578="No",2, ""))</f>
        <v/>
      </c>
      <c r="BR578" s="273"/>
      <c r="BS578" s="180"/>
      <c r="BT578" s="180"/>
    </row>
    <row r="579" spans="1:72" s="132" customFormat="1" ht="15" x14ac:dyDescent="0.3">
      <c r="A579" s="148"/>
      <c r="B579" s="149"/>
      <c r="C579" s="236" t="str">
        <f t="shared" si="8"/>
        <v/>
      </c>
      <c r="D579" s="178" t="str">
        <f>IF('DATA - Follow-Up'!D579="","",'DATA - Follow-Up'!D579)</f>
        <v/>
      </c>
      <c r="E579" s="178" t="str">
        <f>IF('DATA - Follow-Up'!E579="","",'DATA - Follow-Up'!E579)</f>
        <v/>
      </c>
      <c r="F579" s="178" t="str">
        <f>IF('DATA - Follow-Up'!F579="","",'DATA - Follow-Up'!F579)</f>
        <v/>
      </c>
      <c r="G579" s="178" t="str">
        <f>IF('DATA - Follow-Up'!G579="Yes",1,IF('DATA - Follow-Up'!G579="No",2,IF('DATA - Follow-Up'!G579="Not Sure",3, "")))</f>
        <v/>
      </c>
      <c r="H579" s="178" t="str">
        <f>IF('DATA - Follow-Up'!H579="","",INDEX(Codes,MATCH('DATA - Follow-Up'!H579,Modes,0)))</f>
        <v/>
      </c>
      <c r="I579" s="275"/>
      <c r="J579" s="178" t="str">
        <f>IF('DATA - Follow-Up'!J579="","",INDEX(Codes,MATCH('DATA - Follow-Up'!J579,Modes,0)))</f>
        <v/>
      </c>
      <c r="K579" s="178"/>
      <c r="L579" s="178" t="str">
        <f>IF('DATA - Follow-Up'!L579=0,"",IF('DATA - Follow-Up'!L579="","",'DATA - Follow-Up'!L579))</f>
        <v/>
      </c>
      <c r="M579" s="178" t="str">
        <f>IF('DATA - Follow-Up'!M579="Yes",1,IF('DATA - Follow-Up'!M579="No",2, ""))</f>
        <v/>
      </c>
      <c r="N579" s="178" t="str">
        <f>IF('DATA - Follow-Up'!N579="Yes",1,IF('DATA - Follow-Up'!N579="No",2,""))</f>
        <v/>
      </c>
      <c r="O579" s="178" t="str">
        <f>IF('DATA - Follow-Up'!O579="Relaxed",1,IF('DATA - Follow-Up'!O579="Rushed",2,IF('DATA - Follow-Up'!O579="Happy",3,IF('DATA - Follow-Up'!O579="Frustrated",4,IF('DATA - Follow-Up'!O579="Other (please specify)",5,IF('DATA - Follow-Up'!O579="Other",5,""))))))</f>
        <v/>
      </c>
      <c r="P579" s="178"/>
      <c r="Q579" s="178" t="str">
        <f>IF('DATA - Follow-Up'!Q579="","",'DATA - Follow-Up'!Q579)</f>
        <v/>
      </c>
      <c r="R579" s="178" t="str">
        <f>IF('DATA - Follow-Up'!R579="Boy",1,IF('DATA - Follow-Up'!R579="Girl",2, ""))</f>
        <v/>
      </c>
      <c r="S579" s="178" t="str">
        <f>IF('DATA - Follow-Up'!Q579="","", 'DATA - Follow-Up'!S579)</f>
        <v/>
      </c>
      <c r="T579" s="178" t="str">
        <f>IF('DATA - Follow-Up'!T579="Less than 0.5km",1,IF('DATA - Follow-Up'!T579="0.51 to 1.59km",2,IF('DATA - Follow-Up'!T579="1.6 to 3km",3,IF('DATA - Follow-Up'!T579="Over 3km",4,""))))</f>
        <v/>
      </c>
      <c r="U579" s="178" t="str">
        <f>IF('DATA - Follow-Up'!U579="STRONGLY AGREE",1,IF('DATA - Follow-Up'!U579="AGREE",2,IF('DATA - Follow-Up'!U579="DISAGREE",3,IF('DATA - Follow-Up'!U579="STRONGLY DISAGREE",4,""))))</f>
        <v/>
      </c>
      <c r="V579" s="178" t="str">
        <f>IF('DATA - Follow-Up'!V579="Yes",1,IF('DATA - Follow-Up'!V579="No",2,""))</f>
        <v/>
      </c>
      <c r="W579" s="178"/>
      <c r="X579" s="178"/>
      <c r="Y579" s="178"/>
      <c r="Z579" s="178"/>
      <c r="AA579" s="178"/>
      <c r="AB579" s="178"/>
      <c r="AC579" s="178"/>
      <c r="AD579" s="178"/>
      <c r="AE579" s="178"/>
      <c r="AF579" s="178"/>
      <c r="AG579" s="178"/>
      <c r="AH579" s="178"/>
      <c r="AI579" s="178"/>
      <c r="AJ579" s="178"/>
      <c r="AK579" s="178"/>
      <c r="AL579" s="178"/>
      <c r="AM579" s="178"/>
      <c r="AN579" s="178"/>
      <c r="AO579" s="178"/>
      <c r="AP579" s="178"/>
      <c r="AQ579" s="178"/>
      <c r="AR579" s="178" t="str">
        <f>IF('DATA - Follow-Up'!AR579="Relaxed",1,IF('DATA - Follow-Up'!AR579="Rushed",2,IF('DATA - Follow-Up'!AR579="Happy",3,IF('DATA - Follow-Up'!AR579="Tired",4,""))))</f>
        <v/>
      </c>
      <c r="AS579" s="178" t="str">
        <f>IF('DATA - Follow-Up'!AS579="Relaxed",1,IF('DATA - Follow-Up'!AS579="Rushed",2,IF('DATA - Follow-Up'!AS579="Happy",3,IF('DATA - Follow-Up'!AS579="Tired",4,""))))</f>
        <v/>
      </c>
      <c r="AT579" s="178" t="str">
        <f>IF('DATA - Follow-Up'!AT579="less driving",1,IF('DATA - Follow-Up'!AT579="less driving (e.g. more carpooling, walking, cycling, taking public transit, etc.)",1,IF('DATA - Follow-Up'!AT579="not changed",2,IF('DATA - Follow-Up'!AT579="no changed",2,IF('DATA - Follow-Up'!AT579="more driving",3, "")))))</f>
        <v/>
      </c>
      <c r="AU579" s="275"/>
      <c r="AV579" s="275"/>
      <c r="AW579" s="275"/>
      <c r="AX579" s="275"/>
      <c r="AY579" s="275"/>
      <c r="AZ579" s="178" t="str">
        <f>IF('DATA - Follow-Up'!AZ579="less driving",1,IF('DATA - Follow-Up'!AZ579="less driving (e.g. more carpooling, walking, cycling, taking public transit, etc.)",1,IF('DATA - Follow-Up'!AZ579="not changed",2,IF('DATA - Follow-Up'!AZ579="more driving",3,""))))</f>
        <v/>
      </c>
      <c r="BA579" s="178"/>
      <c r="BB579" s="178"/>
      <c r="BC579" s="178"/>
      <c r="BD579" s="178"/>
      <c r="BE579" s="178"/>
      <c r="BF579" s="178" t="str">
        <f>IF('DATA - Follow-Up'!BF579="decreased",1,IF('DATA - Follow-Up'!BF579="not changed",2,IF('DATA - Follow-Up'!BF579="increased",3, "")))</f>
        <v/>
      </c>
      <c r="BG579" s="178"/>
      <c r="BH579" s="178"/>
      <c r="BI579" s="178"/>
      <c r="BJ579" s="178"/>
      <c r="BK579" s="178"/>
      <c r="BL579" s="178"/>
      <c r="BM579" s="178"/>
      <c r="BN579" s="178"/>
      <c r="BO579" s="178"/>
      <c r="BP579" s="178"/>
      <c r="BQ579" s="312" t="str">
        <f>IF('DATA - Follow-Up'!BQ579="Yes",1,IF('DATA - Follow-Up'!BQ579="No",2, ""))</f>
        <v/>
      </c>
      <c r="BR579" s="273"/>
      <c r="BS579" s="180"/>
      <c r="BT579" s="180"/>
    </row>
    <row r="580" spans="1:72" s="132" customFormat="1" ht="15" x14ac:dyDescent="0.3">
      <c r="A580" s="148"/>
      <c r="B580" s="149"/>
      <c r="C580" s="236" t="str">
        <f t="shared" si="8"/>
        <v/>
      </c>
      <c r="D580" s="178" t="str">
        <f>IF('DATA - Follow-Up'!D580="","",'DATA - Follow-Up'!D580)</f>
        <v/>
      </c>
      <c r="E580" s="178" t="str">
        <f>IF('DATA - Follow-Up'!E580="","",'DATA - Follow-Up'!E580)</f>
        <v/>
      </c>
      <c r="F580" s="178" t="str">
        <f>IF('DATA - Follow-Up'!F580="","",'DATA - Follow-Up'!F580)</f>
        <v/>
      </c>
      <c r="G580" s="178" t="str">
        <f>IF('DATA - Follow-Up'!G580="Yes",1,IF('DATA - Follow-Up'!G580="No",2,IF('DATA - Follow-Up'!G580="Not Sure",3, "")))</f>
        <v/>
      </c>
      <c r="H580" s="178" t="str">
        <f>IF('DATA - Follow-Up'!H580="","",INDEX(Codes,MATCH('DATA - Follow-Up'!H580,Modes,0)))</f>
        <v/>
      </c>
      <c r="I580" s="275"/>
      <c r="J580" s="178" t="str">
        <f>IF('DATA - Follow-Up'!J580="","",INDEX(Codes,MATCH('DATA - Follow-Up'!J580,Modes,0)))</f>
        <v/>
      </c>
      <c r="K580" s="178"/>
      <c r="L580" s="178" t="str">
        <f>IF('DATA - Follow-Up'!L580=0,"",IF('DATA - Follow-Up'!L580="","",'DATA - Follow-Up'!L580))</f>
        <v/>
      </c>
      <c r="M580" s="178" t="str">
        <f>IF('DATA - Follow-Up'!M580="Yes",1,IF('DATA - Follow-Up'!M580="No",2, ""))</f>
        <v/>
      </c>
      <c r="N580" s="178" t="str">
        <f>IF('DATA - Follow-Up'!N580="Yes",1,IF('DATA - Follow-Up'!N580="No",2,""))</f>
        <v/>
      </c>
      <c r="O580" s="178" t="str">
        <f>IF('DATA - Follow-Up'!O580="Relaxed",1,IF('DATA - Follow-Up'!O580="Rushed",2,IF('DATA - Follow-Up'!O580="Happy",3,IF('DATA - Follow-Up'!O580="Frustrated",4,IF('DATA - Follow-Up'!O580="Other (please specify)",5,IF('DATA - Follow-Up'!O580="Other",5,""))))))</f>
        <v/>
      </c>
      <c r="P580" s="178"/>
      <c r="Q580" s="178" t="str">
        <f>IF('DATA - Follow-Up'!Q580="","",'DATA - Follow-Up'!Q580)</f>
        <v/>
      </c>
      <c r="R580" s="178" t="str">
        <f>IF('DATA - Follow-Up'!R580="Boy",1,IF('DATA - Follow-Up'!R580="Girl",2, ""))</f>
        <v/>
      </c>
      <c r="S580" s="178" t="str">
        <f>IF('DATA - Follow-Up'!Q580="","", 'DATA - Follow-Up'!S580)</f>
        <v/>
      </c>
      <c r="T580" s="178" t="str">
        <f>IF('DATA - Follow-Up'!T580="Less than 0.5km",1,IF('DATA - Follow-Up'!T580="0.51 to 1.59km",2,IF('DATA - Follow-Up'!T580="1.6 to 3km",3,IF('DATA - Follow-Up'!T580="Over 3km",4,""))))</f>
        <v/>
      </c>
      <c r="U580" s="178" t="str">
        <f>IF('DATA - Follow-Up'!U580="STRONGLY AGREE",1,IF('DATA - Follow-Up'!U580="AGREE",2,IF('DATA - Follow-Up'!U580="DISAGREE",3,IF('DATA - Follow-Up'!U580="STRONGLY DISAGREE",4,""))))</f>
        <v/>
      </c>
      <c r="V580" s="178" t="str">
        <f>IF('DATA - Follow-Up'!V580="Yes",1,IF('DATA - Follow-Up'!V580="No",2,""))</f>
        <v/>
      </c>
      <c r="W580" s="178"/>
      <c r="X580" s="178"/>
      <c r="Y580" s="178"/>
      <c r="Z580" s="178"/>
      <c r="AA580" s="178"/>
      <c r="AB580" s="178"/>
      <c r="AC580" s="178"/>
      <c r="AD580" s="178"/>
      <c r="AE580" s="178"/>
      <c r="AF580" s="178"/>
      <c r="AG580" s="178"/>
      <c r="AH580" s="178"/>
      <c r="AI580" s="178"/>
      <c r="AJ580" s="178"/>
      <c r="AK580" s="178"/>
      <c r="AL580" s="178"/>
      <c r="AM580" s="178"/>
      <c r="AN580" s="178"/>
      <c r="AO580" s="178"/>
      <c r="AP580" s="178"/>
      <c r="AQ580" s="178"/>
      <c r="AR580" s="178" t="str">
        <f>IF('DATA - Follow-Up'!AR580="Relaxed",1,IF('DATA - Follow-Up'!AR580="Rushed",2,IF('DATA - Follow-Up'!AR580="Happy",3,IF('DATA - Follow-Up'!AR580="Tired",4,""))))</f>
        <v/>
      </c>
      <c r="AS580" s="178" t="str">
        <f>IF('DATA - Follow-Up'!AS580="Relaxed",1,IF('DATA - Follow-Up'!AS580="Rushed",2,IF('DATA - Follow-Up'!AS580="Happy",3,IF('DATA - Follow-Up'!AS580="Tired",4,""))))</f>
        <v/>
      </c>
      <c r="AT580" s="178" t="str">
        <f>IF('DATA - Follow-Up'!AT580="less driving",1,IF('DATA - Follow-Up'!AT580="less driving (e.g. more carpooling, walking, cycling, taking public transit, etc.)",1,IF('DATA - Follow-Up'!AT580="not changed",2,IF('DATA - Follow-Up'!AT580="no changed",2,IF('DATA - Follow-Up'!AT580="more driving",3, "")))))</f>
        <v/>
      </c>
      <c r="AU580" s="275"/>
      <c r="AV580" s="275"/>
      <c r="AW580" s="275"/>
      <c r="AX580" s="275"/>
      <c r="AY580" s="275"/>
      <c r="AZ580" s="178" t="str">
        <f>IF('DATA - Follow-Up'!AZ580="less driving",1,IF('DATA - Follow-Up'!AZ580="less driving (e.g. more carpooling, walking, cycling, taking public transit, etc.)",1,IF('DATA - Follow-Up'!AZ580="not changed",2,IF('DATA - Follow-Up'!AZ580="more driving",3,""))))</f>
        <v/>
      </c>
      <c r="BA580" s="178"/>
      <c r="BB580" s="178"/>
      <c r="BC580" s="178"/>
      <c r="BD580" s="178"/>
      <c r="BE580" s="178"/>
      <c r="BF580" s="178" t="str">
        <f>IF('DATA - Follow-Up'!BF580="decreased",1,IF('DATA - Follow-Up'!BF580="not changed",2,IF('DATA - Follow-Up'!BF580="increased",3, "")))</f>
        <v/>
      </c>
      <c r="BG580" s="178"/>
      <c r="BH580" s="178"/>
      <c r="BI580" s="178"/>
      <c r="BJ580" s="178"/>
      <c r="BK580" s="178"/>
      <c r="BL580" s="178"/>
      <c r="BM580" s="178"/>
      <c r="BN580" s="178"/>
      <c r="BO580" s="178"/>
      <c r="BP580" s="178"/>
      <c r="BQ580" s="312" t="str">
        <f>IF('DATA - Follow-Up'!BQ580="Yes",1,IF('DATA - Follow-Up'!BQ580="No",2, ""))</f>
        <v/>
      </c>
      <c r="BR580" s="273"/>
      <c r="BS580" s="180"/>
      <c r="BT580" s="180"/>
    </row>
    <row r="581" spans="1:72" s="132" customFormat="1" ht="15" x14ac:dyDescent="0.3">
      <c r="A581" s="148"/>
      <c r="B581" s="149"/>
      <c r="C581" s="236" t="str">
        <f t="shared" ref="C581:C644" si="9">IF(D581="","",C580+1)</f>
        <v/>
      </c>
      <c r="D581" s="178" t="str">
        <f>IF('DATA - Follow-Up'!D581="","",'DATA - Follow-Up'!D581)</f>
        <v/>
      </c>
      <c r="E581" s="178" t="str">
        <f>IF('DATA - Follow-Up'!E581="","",'DATA - Follow-Up'!E581)</f>
        <v/>
      </c>
      <c r="F581" s="178" t="str">
        <f>IF('DATA - Follow-Up'!F581="","",'DATA - Follow-Up'!F581)</f>
        <v/>
      </c>
      <c r="G581" s="178" t="str">
        <f>IF('DATA - Follow-Up'!G581="Yes",1,IF('DATA - Follow-Up'!G581="No",2,IF('DATA - Follow-Up'!G581="Not Sure",3, "")))</f>
        <v/>
      </c>
      <c r="H581" s="178" t="str">
        <f>IF('DATA - Follow-Up'!H581="","",INDEX(Codes,MATCH('DATA - Follow-Up'!H581,Modes,0)))</f>
        <v/>
      </c>
      <c r="I581" s="275"/>
      <c r="J581" s="178" t="str">
        <f>IF('DATA - Follow-Up'!J581="","",INDEX(Codes,MATCH('DATA - Follow-Up'!J581,Modes,0)))</f>
        <v/>
      </c>
      <c r="K581" s="178"/>
      <c r="L581" s="178" t="str">
        <f>IF('DATA - Follow-Up'!L581=0,"",IF('DATA - Follow-Up'!L581="","",'DATA - Follow-Up'!L581))</f>
        <v/>
      </c>
      <c r="M581" s="178" t="str">
        <f>IF('DATA - Follow-Up'!M581="Yes",1,IF('DATA - Follow-Up'!M581="No",2, ""))</f>
        <v/>
      </c>
      <c r="N581" s="178" t="str">
        <f>IF('DATA - Follow-Up'!N581="Yes",1,IF('DATA - Follow-Up'!N581="No",2,""))</f>
        <v/>
      </c>
      <c r="O581" s="178" t="str">
        <f>IF('DATA - Follow-Up'!O581="Relaxed",1,IF('DATA - Follow-Up'!O581="Rushed",2,IF('DATA - Follow-Up'!O581="Happy",3,IF('DATA - Follow-Up'!O581="Frustrated",4,IF('DATA - Follow-Up'!O581="Other (please specify)",5,IF('DATA - Follow-Up'!O581="Other",5,""))))))</f>
        <v/>
      </c>
      <c r="P581" s="178"/>
      <c r="Q581" s="178" t="str">
        <f>IF('DATA - Follow-Up'!Q581="","",'DATA - Follow-Up'!Q581)</f>
        <v/>
      </c>
      <c r="R581" s="178" t="str">
        <f>IF('DATA - Follow-Up'!R581="Boy",1,IF('DATA - Follow-Up'!R581="Girl",2, ""))</f>
        <v/>
      </c>
      <c r="S581" s="178" t="str">
        <f>IF('DATA - Follow-Up'!Q581="","", 'DATA - Follow-Up'!S581)</f>
        <v/>
      </c>
      <c r="T581" s="178" t="str">
        <f>IF('DATA - Follow-Up'!T581="Less than 0.5km",1,IF('DATA - Follow-Up'!T581="0.51 to 1.59km",2,IF('DATA - Follow-Up'!T581="1.6 to 3km",3,IF('DATA - Follow-Up'!T581="Over 3km",4,""))))</f>
        <v/>
      </c>
      <c r="U581" s="178" t="str">
        <f>IF('DATA - Follow-Up'!U581="STRONGLY AGREE",1,IF('DATA - Follow-Up'!U581="AGREE",2,IF('DATA - Follow-Up'!U581="DISAGREE",3,IF('DATA - Follow-Up'!U581="STRONGLY DISAGREE",4,""))))</f>
        <v/>
      </c>
      <c r="V581" s="178" t="str">
        <f>IF('DATA - Follow-Up'!V581="Yes",1,IF('DATA - Follow-Up'!V581="No",2,""))</f>
        <v/>
      </c>
      <c r="W581" s="178"/>
      <c r="X581" s="178"/>
      <c r="Y581" s="178"/>
      <c r="Z581" s="178"/>
      <c r="AA581" s="178"/>
      <c r="AB581" s="178"/>
      <c r="AC581" s="178"/>
      <c r="AD581" s="178"/>
      <c r="AE581" s="178"/>
      <c r="AF581" s="178"/>
      <c r="AG581" s="178"/>
      <c r="AH581" s="178"/>
      <c r="AI581" s="178"/>
      <c r="AJ581" s="178"/>
      <c r="AK581" s="178"/>
      <c r="AL581" s="178"/>
      <c r="AM581" s="178"/>
      <c r="AN581" s="178"/>
      <c r="AO581" s="178"/>
      <c r="AP581" s="178"/>
      <c r="AQ581" s="178"/>
      <c r="AR581" s="178" t="str">
        <f>IF('DATA - Follow-Up'!AR581="Relaxed",1,IF('DATA - Follow-Up'!AR581="Rushed",2,IF('DATA - Follow-Up'!AR581="Happy",3,IF('DATA - Follow-Up'!AR581="Tired",4,""))))</f>
        <v/>
      </c>
      <c r="AS581" s="178" t="str">
        <f>IF('DATA - Follow-Up'!AS581="Relaxed",1,IF('DATA - Follow-Up'!AS581="Rushed",2,IF('DATA - Follow-Up'!AS581="Happy",3,IF('DATA - Follow-Up'!AS581="Tired",4,""))))</f>
        <v/>
      </c>
      <c r="AT581" s="178" t="str">
        <f>IF('DATA - Follow-Up'!AT581="less driving",1,IF('DATA - Follow-Up'!AT581="less driving (e.g. more carpooling, walking, cycling, taking public transit, etc.)",1,IF('DATA - Follow-Up'!AT581="not changed",2,IF('DATA - Follow-Up'!AT581="no changed",2,IF('DATA - Follow-Up'!AT581="more driving",3, "")))))</f>
        <v/>
      </c>
      <c r="AU581" s="275"/>
      <c r="AV581" s="275"/>
      <c r="AW581" s="275"/>
      <c r="AX581" s="275"/>
      <c r="AY581" s="275"/>
      <c r="AZ581" s="178" t="str">
        <f>IF('DATA - Follow-Up'!AZ581="less driving",1,IF('DATA - Follow-Up'!AZ581="less driving (e.g. more carpooling, walking, cycling, taking public transit, etc.)",1,IF('DATA - Follow-Up'!AZ581="not changed",2,IF('DATA - Follow-Up'!AZ581="more driving",3,""))))</f>
        <v/>
      </c>
      <c r="BA581" s="178"/>
      <c r="BB581" s="178"/>
      <c r="BC581" s="178"/>
      <c r="BD581" s="178"/>
      <c r="BE581" s="178"/>
      <c r="BF581" s="178" t="str">
        <f>IF('DATA - Follow-Up'!BF581="decreased",1,IF('DATA - Follow-Up'!BF581="not changed",2,IF('DATA - Follow-Up'!BF581="increased",3, "")))</f>
        <v/>
      </c>
      <c r="BG581" s="178"/>
      <c r="BH581" s="178"/>
      <c r="BI581" s="178"/>
      <c r="BJ581" s="178"/>
      <c r="BK581" s="178"/>
      <c r="BL581" s="178"/>
      <c r="BM581" s="178"/>
      <c r="BN581" s="178"/>
      <c r="BO581" s="178"/>
      <c r="BP581" s="178"/>
      <c r="BQ581" s="312" t="str">
        <f>IF('DATA - Follow-Up'!BQ581="Yes",1,IF('DATA - Follow-Up'!BQ581="No",2, ""))</f>
        <v/>
      </c>
      <c r="BR581" s="273"/>
      <c r="BS581" s="180"/>
      <c r="BT581" s="180"/>
    </row>
    <row r="582" spans="1:72" s="132" customFormat="1" ht="15" x14ac:dyDescent="0.3">
      <c r="A582" s="148"/>
      <c r="B582" s="149"/>
      <c r="C582" s="236" t="str">
        <f t="shared" si="9"/>
        <v/>
      </c>
      <c r="D582" s="178" t="str">
        <f>IF('DATA - Follow-Up'!D582="","",'DATA - Follow-Up'!D582)</f>
        <v/>
      </c>
      <c r="E582" s="178" t="str">
        <f>IF('DATA - Follow-Up'!E582="","",'DATA - Follow-Up'!E582)</f>
        <v/>
      </c>
      <c r="F582" s="178" t="str">
        <f>IF('DATA - Follow-Up'!F582="","",'DATA - Follow-Up'!F582)</f>
        <v/>
      </c>
      <c r="G582" s="178" t="str">
        <f>IF('DATA - Follow-Up'!G582="Yes",1,IF('DATA - Follow-Up'!G582="No",2,IF('DATA - Follow-Up'!G582="Not Sure",3, "")))</f>
        <v/>
      </c>
      <c r="H582" s="178" t="str">
        <f>IF('DATA - Follow-Up'!H582="","",INDEX(Codes,MATCH('DATA - Follow-Up'!H582,Modes,0)))</f>
        <v/>
      </c>
      <c r="I582" s="275"/>
      <c r="J582" s="178" t="str">
        <f>IF('DATA - Follow-Up'!J582="","",INDEX(Codes,MATCH('DATA - Follow-Up'!J582,Modes,0)))</f>
        <v/>
      </c>
      <c r="K582" s="178"/>
      <c r="L582" s="178" t="str">
        <f>IF('DATA - Follow-Up'!L582=0,"",IF('DATA - Follow-Up'!L582="","",'DATA - Follow-Up'!L582))</f>
        <v/>
      </c>
      <c r="M582" s="178" t="str">
        <f>IF('DATA - Follow-Up'!M582="Yes",1,IF('DATA - Follow-Up'!M582="No",2, ""))</f>
        <v/>
      </c>
      <c r="N582" s="178" t="str">
        <f>IF('DATA - Follow-Up'!N582="Yes",1,IF('DATA - Follow-Up'!N582="No",2,""))</f>
        <v/>
      </c>
      <c r="O582" s="178" t="str">
        <f>IF('DATA - Follow-Up'!O582="Relaxed",1,IF('DATA - Follow-Up'!O582="Rushed",2,IF('DATA - Follow-Up'!O582="Happy",3,IF('DATA - Follow-Up'!O582="Frustrated",4,IF('DATA - Follow-Up'!O582="Other (please specify)",5,IF('DATA - Follow-Up'!O582="Other",5,""))))))</f>
        <v/>
      </c>
      <c r="P582" s="178"/>
      <c r="Q582" s="178" t="str">
        <f>IF('DATA - Follow-Up'!Q582="","",'DATA - Follow-Up'!Q582)</f>
        <v/>
      </c>
      <c r="R582" s="178" t="str">
        <f>IF('DATA - Follow-Up'!R582="Boy",1,IF('DATA - Follow-Up'!R582="Girl",2, ""))</f>
        <v/>
      </c>
      <c r="S582" s="178" t="str">
        <f>IF('DATA - Follow-Up'!Q582="","", 'DATA - Follow-Up'!S582)</f>
        <v/>
      </c>
      <c r="T582" s="178" t="str">
        <f>IF('DATA - Follow-Up'!T582="Less than 0.5km",1,IF('DATA - Follow-Up'!T582="0.51 to 1.59km",2,IF('DATA - Follow-Up'!T582="1.6 to 3km",3,IF('DATA - Follow-Up'!T582="Over 3km",4,""))))</f>
        <v/>
      </c>
      <c r="U582" s="178" t="str">
        <f>IF('DATA - Follow-Up'!U582="STRONGLY AGREE",1,IF('DATA - Follow-Up'!U582="AGREE",2,IF('DATA - Follow-Up'!U582="DISAGREE",3,IF('DATA - Follow-Up'!U582="STRONGLY DISAGREE",4,""))))</f>
        <v/>
      </c>
      <c r="V582" s="178" t="str">
        <f>IF('DATA - Follow-Up'!V582="Yes",1,IF('DATA - Follow-Up'!V582="No",2,""))</f>
        <v/>
      </c>
      <c r="W582" s="178"/>
      <c r="X582" s="178"/>
      <c r="Y582" s="178"/>
      <c r="Z582" s="178"/>
      <c r="AA582" s="178"/>
      <c r="AB582" s="178"/>
      <c r="AC582" s="178"/>
      <c r="AD582" s="178"/>
      <c r="AE582" s="178"/>
      <c r="AF582" s="178"/>
      <c r="AG582" s="178"/>
      <c r="AH582" s="178"/>
      <c r="AI582" s="178"/>
      <c r="AJ582" s="178"/>
      <c r="AK582" s="178"/>
      <c r="AL582" s="178"/>
      <c r="AM582" s="178"/>
      <c r="AN582" s="178"/>
      <c r="AO582" s="178"/>
      <c r="AP582" s="178"/>
      <c r="AQ582" s="178"/>
      <c r="AR582" s="178" t="str">
        <f>IF('DATA - Follow-Up'!AR582="Relaxed",1,IF('DATA - Follow-Up'!AR582="Rushed",2,IF('DATA - Follow-Up'!AR582="Happy",3,IF('DATA - Follow-Up'!AR582="Tired",4,""))))</f>
        <v/>
      </c>
      <c r="AS582" s="178" t="str">
        <f>IF('DATA - Follow-Up'!AS582="Relaxed",1,IF('DATA - Follow-Up'!AS582="Rushed",2,IF('DATA - Follow-Up'!AS582="Happy",3,IF('DATA - Follow-Up'!AS582="Tired",4,""))))</f>
        <v/>
      </c>
      <c r="AT582" s="178" t="str">
        <f>IF('DATA - Follow-Up'!AT582="less driving",1,IF('DATA - Follow-Up'!AT582="less driving (e.g. more carpooling, walking, cycling, taking public transit, etc.)",1,IF('DATA - Follow-Up'!AT582="not changed",2,IF('DATA - Follow-Up'!AT582="no changed",2,IF('DATA - Follow-Up'!AT582="more driving",3, "")))))</f>
        <v/>
      </c>
      <c r="AU582" s="275"/>
      <c r="AV582" s="275"/>
      <c r="AW582" s="275"/>
      <c r="AX582" s="275"/>
      <c r="AY582" s="275"/>
      <c r="AZ582" s="178" t="str">
        <f>IF('DATA - Follow-Up'!AZ582="less driving",1,IF('DATA - Follow-Up'!AZ582="less driving (e.g. more carpooling, walking, cycling, taking public transit, etc.)",1,IF('DATA - Follow-Up'!AZ582="not changed",2,IF('DATA - Follow-Up'!AZ582="more driving",3,""))))</f>
        <v/>
      </c>
      <c r="BA582" s="178"/>
      <c r="BB582" s="178"/>
      <c r="BC582" s="178"/>
      <c r="BD582" s="178"/>
      <c r="BE582" s="178"/>
      <c r="BF582" s="178" t="str">
        <f>IF('DATA - Follow-Up'!BF582="decreased",1,IF('DATA - Follow-Up'!BF582="not changed",2,IF('DATA - Follow-Up'!BF582="increased",3, "")))</f>
        <v/>
      </c>
      <c r="BG582" s="178"/>
      <c r="BH582" s="178"/>
      <c r="BI582" s="178"/>
      <c r="BJ582" s="178"/>
      <c r="BK582" s="178"/>
      <c r="BL582" s="178"/>
      <c r="BM582" s="178"/>
      <c r="BN582" s="178"/>
      <c r="BO582" s="178"/>
      <c r="BP582" s="178"/>
      <c r="BQ582" s="312" t="str">
        <f>IF('DATA - Follow-Up'!BQ582="Yes",1,IF('DATA - Follow-Up'!BQ582="No",2, ""))</f>
        <v/>
      </c>
      <c r="BR582" s="273"/>
      <c r="BS582" s="180"/>
      <c r="BT582" s="180"/>
    </row>
    <row r="583" spans="1:72" s="132" customFormat="1" ht="15" x14ac:dyDescent="0.3">
      <c r="A583" s="148"/>
      <c r="B583" s="149"/>
      <c r="C583" s="236" t="str">
        <f t="shared" si="9"/>
        <v/>
      </c>
      <c r="D583" s="178" t="str">
        <f>IF('DATA - Follow-Up'!D583="","",'DATA - Follow-Up'!D583)</f>
        <v/>
      </c>
      <c r="E583" s="178" t="str">
        <f>IF('DATA - Follow-Up'!E583="","",'DATA - Follow-Up'!E583)</f>
        <v/>
      </c>
      <c r="F583" s="178" t="str">
        <f>IF('DATA - Follow-Up'!F583="","",'DATA - Follow-Up'!F583)</f>
        <v/>
      </c>
      <c r="G583" s="178" t="str">
        <f>IF('DATA - Follow-Up'!G583="Yes",1,IF('DATA - Follow-Up'!G583="No",2,IF('DATA - Follow-Up'!G583="Not Sure",3, "")))</f>
        <v/>
      </c>
      <c r="H583" s="178" t="str">
        <f>IF('DATA - Follow-Up'!H583="","",INDEX(Codes,MATCH('DATA - Follow-Up'!H583,Modes,0)))</f>
        <v/>
      </c>
      <c r="I583" s="275"/>
      <c r="J583" s="178" t="str">
        <f>IF('DATA - Follow-Up'!J583="","",INDEX(Codes,MATCH('DATA - Follow-Up'!J583,Modes,0)))</f>
        <v/>
      </c>
      <c r="K583" s="178"/>
      <c r="L583" s="178" t="str">
        <f>IF('DATA - Follow-Up'!L583=0,"",IF('DATA - Follow-Up'!L583="","",'DATA - Follow-Up'!L583))</f>
        <v/>
      </c>
      <c r="M583" s="178" t="str">
        <f>IF('DATA - Follow-Up'!M583="Yes",1,IF('DATA - Follow-Up'!M583="No",2, ""))</f>
        <v/>
      </c>
      <c r="N583" s="178" t="str">
        <f>IF('DATA - Follow-Up'!N583="Yes",1,IF('DATA - Follow-Up'!N583="No",2,""))</f>
        <v/>
      </c>
      <c r="O583" s="178" t="str">
        <f>IF('DATA - Follow-Up'!O583="Relaxed",1,IF('DATA - Follow-Up'!O583="Rushed",2,IF('DATA - Follow-Up'!O583="Happy",3,IF('DATA - Follow-Up'!O583="Frustrated",4,IF('DATA - Follow-Up'!O583="Other (please specify)",5,IF('DATA - Follow-Up'!O583="Other",5,""))))))</f>
        <v/>
      </c>
      <c r="P583" s="178"/>
      <c r="Q583" s="178" t="str">
        <f>IF('DATA - Follow-Up'!Q583="","",'DATA - Follow-Up'!Q583)</f>
        <v/>
      </c>
      <c r="R583" s="178" t="str">
        <f>IF('DATA - Follow-Up'!R583="Boy",1,IF('DATA - Follow-Up'!R583="Girl",2, ""))</f>
        <v/>
      </c>
      <c r="S583" s="178" t="str">
        <f>IF('DATA - Follow-Up'!Q583="","", 'DATA - Follow-Up'!S583)</f>
        <v/>
      </c>
      <c r="T583" s="178" t="str">
        <f>IF('DATA - Follow-Up'!T583="Less than 0.5km",1,IF('DATA - Follow-Up'!T583="0.51 to 1.59km",2,IF('DATA - Follow-Up'!T583="1.6 to 3km",3,IF('DATA - Follow-Up'!T583="Over 3km",4,""))))</f>
        <v/>
      </c>
      <c r="U583" s="178" t="str">
        <f>IF('DATA - Follow-Up'!U583="STRONGLY AGREE",1,IF('DATA - Follow-Up'!U583="AGREE",2,IF('DATA - Follow-Up'!U583="DISAGREE",3,IF('DATA - Follow-Up'!U583="STRONGLY DISAGREE",4,""))))</f>
        <v/>
      </c>
      <c r="V583" s="178" t="str">
        <f>IF('DATA - Follow-Up'!V583="Yes",1,IF('DATA - Follow-Up'!V583="No",2,""))</f>
        <v/>
      </c>
      <c r="W583" s="178"/>
      <c r="X583" s="178"/>
      <c r="Y583" s="178"/>
      <c r="Z583" s="178"/>
      <c r="AA583" s="178"/>
      <c r="AB583" s="178"/>
      <c r="AC583" s="178"/>
      <c r="AD583" s="178"/>
      <c r="AE583" s="178"/>
      <c r="AF583" s="178"/>
      <c r="AG583" s="178"/>
      <c r="AH583" s="178"/>
      <c r="AI583" s="178"/>
      <c r="AJ583" s="178"/>
      <c r="AK583" s="178"/>
      <c r="AL583" s="178"/>
      <c r="AM583" s="178"/>
      <c r="AN583" s="178"/>
      <c r="AO583" s="178"/>
      <c r="AP583" s="178"/>
      <c r="AQ583" s="178"/>
      <c r="AR583" s="178" t="str">
        <f>IF('DATA - Follow-Up'!AR583="Relaxed",1,IF('DATA - Follow-Up'!AR583="Rushed",2,IF('DATA - Follow-Up'!AR583="Happy",3,IF('DATA - Follow-Up'!AR583="Tired",4,""))))</f>
        <v/>
      </c>
      <c r="AS583" s="178" t="str">
        <f>IF('DATA - Follow-Up'!AS583="Relaxed",1,IF('DATA - Follow-Up'!AS583="Rushed",2,IF('DATA - Follow-Up'!AS583="Happy",3,IF('DATA - Follow-Up'!AS583="Tired",4,""))))</f>
        <v/>
      </c>
      <c r="AT583" s="178" t="str">
        <f>IF('DATA - Follow-Up'!AT583="less driving",1,IF('DATA - Follow-Up'!AT583="less driving (e.g. more carpooling, walking, cycling, taking public transit, etc.)",1,IF('DATA - Follow-Up'!AT583="not changed",2,IF('DATA - Follow-Up'!AT583="no changed",2,IF('DATA - Follow-Up'!AT583="more driving",3, "")))))</f>
        <v/>
      </c>
      <c r="AU583" s="275"/>
      <c r="AV583" s="275"/>
      <c r="AW583" s="275"/>
      <c r="AX583" s="275"/>
      <c r="AY583" s="275"/>
      <c r="AZ583" s="178" t="str">
        <f>IF('DATA - Follow-Up'!AZ583="less driving",1,IF('DATA - Follow-Up'!AZ583="less driving (e.g. more carpooling, walking, cycling, taking public transit, etc.)",1,IF('DATA - Follow-Up'!AZ583="not changed",2,IF('DATA - Follow-Up'!AZ583="more driving",3,""))))</f>
        <v/>
      </c>
      <c r="BA583" s="178"/>
      <c r="BB583" s="178"/>
      <c r="BC583" s="178"/>
      <c r="BD583" s="178"/>
      <c r="BE583" s="178"/>
      <c r="BF583" s="178" t="str">
        <f>IF('DATA - Follow-Up'!BF583="decreased",1,IF('DATA - Follow-Up'!BF583="not changed",2,IF('DATA - Follow-Up'!BF583="increased",3, "")))</f>
        <v/>
      </c>
      <c r="BG583" s="178"/>
      <c r="BH583" s="178"/>
      <c r="BI583" s="178"/>
      <c r="BJ583" s="178"/>
      <c r="BK583" s="178"/>
      <c r="BL583" s="178"/>
      <c r="BM583" s="178"/>
      <c r="BN583" s="178"/>
      <c r="BO583" s="178"/>
      <c r="BP583" s="178"/>
      <c r="BQ583" s="312" t="str">
        <f>IF('DATA - Follow-Up'!BQ583="Yes",1,IF('DATA - Follow-Up'!BQ583="No",2, ""))</f>
        <v/>
      </c>
      <c r="BR583" s="273"/>
      <c r="BS583" s="180"/>
      <c r="BT583" s="180"/>
    </row>
    <row r="584" spans="1:72" s="132" customFormat="1" ht="15" x14ac:dyDescent="0.3">
      <c r="A584" s="148"/>
      <c r="B584" s="149"/>
      <c r="C584" s="236" t="str">
        <f t="shared" si="9"/>
        <v/>
      </c>
      <c r="D584" s="178" t="str">
        <f>IF('DATA - Follow-Up'!D584="","",'DATA - Follow-Up'!D584)</f>
        <v/>
      </c>
      <c r="E584" s="178" t="str">
        <f>IF('DATA - Follow-Up'!E584="","",'DATA - Follow-Up'!E584)</f>
        <v/>
      </c>
      <c r="F584" s="178" t="str">
        <f>IF('DATA - Follow-Up'!F584="","",'DATA - Follow-Up'!F584)</f>
        <v/>
      </c>
      <c r="G584" s="178" t="str">
        <f>IF('DATA - Follow-Up'!G584="Yes",1,IF('DATA - Follow-Up'!G584="No",2,IF('DATA - Follow-Up'!G584="Not Sure",3, "")))</f>
        <v/>
      </c>
      <c r="H584" s="178" t="str">
        <f>IF('DATA - Follow-Up'!H584="","",INDEX(Codes,MATCH('DATA - Follow-Up'!H584,Modes,0)))</f>
        <v/>
      </c>
      <c r="I584" s="275"/>
      <c r="J584" s="178" t="str">
        <f>IF('DATA - Follow-Up'!J584="","",INDEX(Codes,MATCH('DATA - Follow-Up'!J584,Modes,0)))</f>
        <v/>
      </c>
      <c r="K584" s="178"/>
      <c r="L584" s="178" t="str">
        <f>IF('DATA - Follow-Up'!L584=0,"",IF('DATA - Follow-Up'!L584="","",'DATA - Follow-Up'!L584))</f>
        <v/>
      </c>
      <c r="M584" s="178" t="str">
        <f>IF('DATA - Follow-Up'!M584="Yes",1,IF('DATA - Follow-Up'!M584="No",2, ""))</f>
        <v/>
      </c>
      <c r="N584" s="178" t="str">
        <f>IF('DATA - Follow-Up'!N584="Yes",1,IF('DATA - Follow-Up'!N584="No",2,""))</f>
        <v/>
      </c>
      <c r="O584" s="178" t="str">
        <f>IF('DATA - Follow-Up'!O584="Relaxed",1,IF('DATA - Follow-Up'!O584="Rushed",2,IF('DATA - Follow-Up'!O584="Happy",3,IF('DATA - Follow-Up'!O584="Frustrated",4,IF('DATA - Follow-Up'!O584="Other (please specify)",5,IF('DATA - Follow-Up'!O584="Other",5,""))))))</f>
        <v/>
      </c>
      <c r="P584" s="178"/>
      <c r="Q584" s="178" t="str">
        <f>IF('DATA - Follow-Up'!Q584="","",'DATA - Follow-Up'!Q584)</f>
        <v/>
      </c>
      <c r="R584" s="178" t="str">
        <f>IF('DATA - Follow-Up'!R584="Boy",1,IF('DATA - Follow-Up'!R584="Girl",2, ""))</f>
        <v/>
      </c>
      <c r="S584" s="178" t="str">
        <f>IF('DATA - Follow-Up'!Q584="","", 'DATA - Follow-Up'!S584)</f>
        <v/>
      </c>
      <c r="T584" s="178" t="str">
        <f>IF('DATA - Follow-Up'!T584="Less than 0.5km",1,IF('DATA - Follow-Up'!T584="0.51 to 1.59km",2,IF('DATA - Follow-Up'!T584="1.6 to 3km",3,IF('DATA - Follow-Up'!T584="Over 3km",4,""))))</f>
        <v/>
      </c>
      <c r="U584" s="178" t="str">
        <f>IF('DATA - Follow-Up'!U584="STRONGLY AGREE",1,IF('DATA - Follow-Up'!U584="AGREE",2,IF('DATA - Follow-Up'!U584="DISAGREE",3,IF('DATA - Follow-Up'!U584="STRONGLY DISAGREE",4,""))))</f>
        <v/>
      </c>
      <c r="V584" s="178" t="str">
        <f>IF('DATA - Follow-Up'!V584="Yes",1,IF('DATA - Follow-Up'!V584="No",2,""))</f>
        <v/>
      </c>
      <c r="W584" s="178"/>
      <c r="X584" s="178"/>
      <c r="Y584" s="178"/>
      <c r="Z584" s="178"/>
      <c r="AA584" s="178"/>
      <c r="AB584" s="178"/>
      <c r="AC584" s="178"/>
      <c r="AD584" s="178"/>
      <c r="AE584" s="178"/>
      <c r="AF584" s="178"/>
      <c r="AG584" s="178"/>
      <c r="AH584" s="178"/>
      <c r="AI584" s="178"/>
      <c r="AJ584" s="178"/>
      <c r="AK584" s="178"/>
      <c r="AL584" s="178"/>
      <c r="AM584" s="178"/>
      <c r="AN584" s="178"/>
      <c r="AO584" s="178"/>
      <c r="AP584" s="178"/>
      <c r="AQ584" s="178"/>
      <c r="AR584" s="178" t="str">
        <f>IF('DATA - Follow-Up'!AR584="Relaxed",1,IF('DATA - Follow-Up'!AR584="Rushed",2,IF('DATA - Follow-Up'!AR584="Happy",3,IF('DATA - Follow-Up'!AR584="Tired",4,""))))</f>
        <v/>
      </c>
      <c r="AS584" s="178" t="str">
        <f>IF('DATA - Follow-Up'!AS584="Relaxed",1,IF('DATA - Follow-Up'!AS584="Rushed",2,IF('DATA - Follow-Up'!AS584="Happy",3,IF('DATA - Follow-Up'!AS584="Tired",4,""))))</f>
        <v/>
      </c>
      <c r="AT584" s="178" t="str">
        <f>IF('DATA - Follow-Up'!AT584="less driving",1,IF('DATA - Follow-Up'!AT584="less driving (e.g. more carpooling, walking, cycling, taking public transit, etc.)",1,IF('DATA - Follow-Up'!AT584="not changed",2,IF('DATA - Follow-Up'!AT584="no changed",2,IF('DATA - Follow-Up'!AT584="more driving",3, "")))))</f>
        <v/>
      </c>
      <c r="AU584" s="275"/>
      <c r="AV584" s="275"/>
      <c r="AW584" s="275"/>
      <c r="AX584" s="275"/>
      <c r="AY584" s="275"/>
      <c r="AZ584" s="178" t="str">
        <f>IF('DATA - Follow-Up'!AZ584="less driving",1,IF('DATA - Follow-Up'!AZ584="less driving (e.g. more carpooling, walking, cycling, taking public transit, etc.)",1,IF('DATA - Follow-Up'!AZ584="not changed",2,IF('DATA - Follow-Up'!AZ584="more driving",3,""))))</f>
        <v/>
      </c>
      <c r="BA584" s="178"/>
      <c r="BB584" s="178"/>
      <c r="BC584" s="178"/>
      <c r="BD584" s="178"/>
      <c r="BE584" s="178"/>
      <c r="BF584" s="178" t="str">
        <f>IF('DATA - Follow-Up'!BF584="decreased",1,IF('DATA - Follow-Up'!BF584="not changed",2,IF('DATA - Follow-Up'!BF584="increased",3, "")))</f>
        <v/>
      </c>
      <c r="BG584" s="178"/>
      <c r="BH584" s="178"/>
      <c r="BI584" s="178"/>
      <c r="BJ584" s="178"/>
      <c r="BK584" s="178"/>
      <c r="BL584" s="178"/>
      <c r="BM584" s="178"/>
      <c r="BN584" s="178"/>
      <c r="BO584" s="178"/>
      <c r="BP584" s="178"/>
      <c r="BQ584" s="312" t="str">
        <f>IF('DATA - Follow-Up'!BQ584="Yes",1,IF('DATA - Follow-Up'!BQ584="No",2, ""))</f>
        <v/>
      </c>
      <c r="BR584" s="273"/>
      <c r="BS584" s="180"/>
      <c r="BT584" s="180"/>
    </row>
    <row r="585" spans="1:72" s="132" customFormat="1" ht="15" x14ac:dyDescent="0.3">
      <c r="A585" s="148"/>
      <c r="B585" s="149"/>
      <c r="C585" s="236" t="str">
        <f t="shared" si="9"/>
        <v/>
      </c>
      <c r="D585" s="178" t="str">
        <f>IF('DATA - Follow-Up'!D585="","",'DATA - Follow-Up'!D585)</f>
        <v/>
      </c>
      <c r="E585" s="178" t="str">
        <f>IF('DATA - Follow-Up'!E585="","",'DATA - Follow-Up'!E585)</f>
        <v/>
      </c>
      <c r="F585" s="178" t="str">
        <f>IF('DATA - Follow-Up'!F585="","",'DATA - Follow-Up'!F585)</f>
        <v/>
      </c>
      <c r="G585" s="178" t="str">
        <f>IF('DATA - Follow-Up'!G585="Yes",1,IF('DATA - Follow-Up'!G585="No",2,IF('DATA - Follow-Up'!G585="Not Sure",3, "")))</f>
        <v/>
      </c>
      <c r="H585" s="178" t="str">
        <f>IF('DATA - Follow-Up'!H585="","",INDEX(Codes,MATCH('DATA - Follow-Up'!H585,Modes,0)))</f>
        <v/>
      </c>
      <c r="I585" s="275"/>
      <c r="J585" s="178" t="str">
        <f>IF('DATA - Follow-Up'!J585="","",INDEX(Codes,MATCH('DATA - Follow-Up'!J585,Modes,0)))</f>
        <v/>
      </c>
      <c r="K585" s="178"/>
      <c r="L585" s="178" t="str">
        <f>IF('DATA - Follow-Up'!L585=0,"",IF('DATA - Follow-Up'!L585="","",'DATA - Follow-Up'!L585))</f>
        <v/>
      </c>
      <c r="M585" s="178" t="str">
        <f>IF('DATA - Follow-Up'!M585="Yes",1,IF('DATA - Follow-Up'!M585="No",2, ""))</f>
        <v/>
      </c>
      <c r="N585" s="178" t="str">
        <f>IF('DATA - Follow-Up'!N585="Yes",1,IF('DATA - Follow-Up'!N585="No",2,""))</f>
        <v/>
      </c>
      <c r="O585" s="178" t="str">
        <f>IF('DATA - Follow-Up'!O585="Relaxed",1,IF('DATA - Follow-Up'!O585="Rushed",2,IF('DATA - Follow-Up'!O585="Happy",3,IF('DATA - Follow-Up'!O585="Frustrated",4,IF('DATA - Follow-Up'!O585="Other (please specify)",5,IF('DATA - Follow-Up'!O585="Other",5,""))))))</f>
        <v/>
      </c>
      <c r="P585" s="178"/>
      <c r="Q585" s="178" t="str">
        <f>IF('DATA - Follow-Up'!Q585="","",'DATA - Follow-Up'!Q585)</f>
        <v/>
      </c>
      <c r="R585" s="178" t="str">
        <f>IF('DATA - Follow-Up'!R585="Boy",1,IF('DATA - Follow-Up'!R585="Girl",2, ""))</f>
        <v/>
      </c>
      <c r="S585" s="178" t="str">
        <f>IF('DATA - Follow-Up'!Q585="","", 'DATA - Follow-Up'!S585)</f>
        <v/>
      </c>
      <c r="T585" s="178" t="str">
        <f>IF('DATA - Follow-Up'!T585="Less than 0.5km",1,IF('DATA - Follow-Up'!T585="0.51 to 1.59km",2,IF('DATA - Follow-Up'!T585="1.6 to 3km",3,IF('DATA - Follow-Up'!T585="Over 3km",4,""))))</f>
        <v/>
      </c>
      <c r="U585" s="178" t="str">
        <f>IF('DATA - Follow-Up'!U585="STRONGLY AGREE",1,IF('DATA - Follow-Up'!U585="AGREE",2,IF('DATA - Follow-Up'!U585="DISAGREE",3,IF('DATA - Follow-Up'!U585="STRONGLY DISAGREE",4,""))))</f>
        <v/>
      </c>
      <c r="V585" s="178" t="str">
        <f>IF('DATA - Follow-Up'!V585="Yes",1,IF('DATA - Follow-Up'!V585="No",2,""))</f>
        <v/>
      </c>
      <c r="W585" s="178"/>
      <c r="X585" s="178"/>
      <c r="Y585" s="178"/>
      <c r="Z585" s="178"/>
      <c r="AA585" s="178"/>
      <c r="AB585" s="178"/>
      <c r="AC585" s="178"/>
      <c r="AD585" s="178"/>
      <c r="AE585" s="178"/>
      <c r="AF585" s="178"/>
      <c r="AG585" s="178"/>
      <c r="AH585" s="178"/>
      <c r="AI585" s="178"/>
      <c r="AJ585" s="178"/>
      <c r="AK585" s="178"/>
      <c r="AL585" s="178"/>
      <c r="AM585" s="178"/>
      <c r="AN585" s="178"/>
      <c r="AO585" s="178"/>
      <c r="AP585" s="178"/>
      <c r="AQ585" s="178"/>
      <c r="AR585" s="178" t="str">
        <f>IF('DATA - Follow-Up'!AR585="Relaxed",1,IF('DATA - Follow-Up'!AR585="Rushed",2,IF('DATA - Follow-Up'!AR585="Happy",3,IF('DATA - Follow-Up'!AR585="Tired",4,""))))</f>
        <v/>
      </c>
      <c r="AS585" s="178" t="str">
        <f>IF('DATA - Follow-Up'!AS585="Relaxed",1,IF('DATA - Follow-Up'!AS585="Rushed",2,IF('DATA - Follow-Up'!AS585="Happy",3,IF('DATA - Follow-Up'!AS585="Tired",4,""))))</f>
        <v/>
      </c>
      <c r="AT585" s="178" t="str">
        <f>IF('DATA - Follow-Up'!AT585="less driving",1,IF('DATA - Follow-Up'!AT585="less driving (e.g. more carpooling, walking, cycling, taking public transit, etc.)",1,IF('DATA - Follow-Up'!AT585="not changed",2,IF('DATA - Follow-Up'!AT585="no changed",2,IF('DATA - Follow-Up'!AT585="more driving",3, "")))))</f>
        <v/>
      </c>
      <c r="AU585" s="275"/>
      <c r="AV585" s="275"/>
      <c r="AW585" s="275"/>
      <c r="AX585" s="275"/>
      <c r="AY585" s="275"/>
      <c r="AZ585" s="178" t="str">
        <f>IF('DATA - Follow-Up'!AZ585="less driving",1,IF('DATA - Follow-Up'!AZ585="less driving (e.g. more carpooling, walking, cycling, taking public transit, etc.)",1,IF('DATA - Follow-Up'!AZ585="not changed",2,IF('DATA - Follow-Up'!AZ585="more driving",3,""))))</f>
        <v/>
      </c>
      <c r="BA585" s="178"/>
      <c r="BB585" s="178"/>
      <c r="BC585" s="178"/>
      <c r="BD585" s="178"/>
      <c r="BE585" s="178"/>
      <c r="BF585" s="178" t="str">
        <f>IF('DATA - Follow-Up'!BF585="decreased",1,IF('DATA - Follow-Up'!BF585="not changed",2,IF('DATA - Follow-Up'!BF585="increased",3, "")))</f>
        <v/>
      </c>
      <c r="BG585" s="178"/>
      <c r="BH585" s="178"/>
      <c r="BI585" s="178"/>
      <c r="BJ585" s="178"/>
      <c r="BK585" s="178"/>
      <c r="BL585" s="178"/>
      <c r="BM585" s="178"/>
      <c r="BN585" s="178"/>
      <c r="BO585" s="178"/>
      <c r="BP585" s="178"/>
      <c r="BQ585" s="312" t="str">
        <f>IF('DATA - Follow-Up'!BQ585="Yes",1,IF('DATA - Follow-Up'!BQ585="No",2, ""))</f>
        <v/>
      </c>
      <c r="BR585" s="273"/>
      <c r="BS585" s="180"/>
      <c r="BT585" s="180"/>
    </row>
    <row r="586" spans="1:72" s="132" customFormat="1" ht="15" x14ac:dyDescent="0.3">
      <c r="A586" s="148"/>
      <c r="B586" s="149"/>
      <c r="C586" s="236" t="str">
        <f t="shared" si="9"/>
        <v/>
      </c>
      <c r="D586" s="178" t="str">
        <f>IF('DATA - Follow-Up'!D586="","",'DATA - Follow-Up'!D586)</f>
        <v/>
      </c>
      <c r="E586" s="178" t="str">
        <f>IF('DATA - Follow-Up'!E586="","",'DATA - Follow-Up'!E586)</f>
        <v/>
      </c>
      <c r="F586" s="178" t="str">
        <f>IF('DATA - Follow-Up'!F586="","",'DATA - Follow-Up'!F586)</f>
        <v/>
      </c>
      <c r="G586" s="178" t="str">
        <f>IF('DATA - Follow-Up'!G586="Yes",1,IF('DATA - Follow-Up'!G586="No",2,IF('DATA - Follow-Up'!G586="Not Sure",3, "")))</f>
        <v/>
      </c>
      <c r="H586" s="178" t="str">
        <f>IF('DATA - Follow-Up'!H586="","",INDEX(Codes,MATCH('DATA - Follow-Up'!H586,Modes,0)))</f>
        <v/>
      </c>
      <c r="I586" s="275"/>
      <c r="J586" s="178" t="str">
        <f>IF('DATA - Follow-Up'!J586="","",INDEX(Codes,MATCH('DATA - Follow-Up'!J586,Modes,0)))</f>
        <v/>
      </c>
      <c r="K586" s="178"/>
      <c r="L586" s="178" t="str">
        <f>IF('DATA - Follow-Up'!L586=0,"",IF('DATA - Follow-Up'!L586="","",'DATA - Follow-Up'!L586))</f>
        <v/>
      </c>
      <c r="M586" s="178" t="str">
        <f>IF('DATA - Follow-Up'!M586="Yes",1,IF('DATA - Follow-Up'!M586="No",2, ""))</f>
        <v/>
      </c>
      <c r="N586" s="178" t="str">
        <f>IF('DATA - Follow-Up'!N586="Yes",1,IF('DATA - Follow-Up'!N586="No",2,""))</f>
        <v/>
      </c>
      <c r="O586" s="178" t="str">
        <f>IF('DATA - Follow-Up'!O586="Relaxed",1,IF('DATA - Follow-Up'!O586="Rushed",2,IF('DATA - Follow-Up'!O586="Happy",3,IF('DATA - Follow-Up'!O586="Frustrated",4,IF('DATA - Follow-Up'!O586="Other (please specify)",5,IF('DATA - Follow-Up'!O586="Other",5,""))))))</f>
        <v/>
      </c>
      <c r="P586" s="178"/>
      <c r="Q586" s="178" t="str">
        <f>IF('DATA - Follow-Up'!Q586="","",'DATA - Follow-Up'!Q586)</f>
        <v/>
      </c>
      <c r="R586" s="178" t="str">
        <f>IF('DATA - Follow-Up'!R586="Boy",1,IF('DATA - Follow-Up'!R586="Girl",2, ""))</f>
        <v/>
      </c>
      <c r="S586" s="178" t="str">
        <f>IF('DATA - Follow-Up'!Q586="","", 'DATA - Follow-Up'!S586)</f>
        <v/>
      </c>
      <c r="T586" s="178" t="str">
        <f>IF('DATA - Follow-Up'!T586="Less than 0.5km",1,IF('DATA - Follow-Up'!T586="0.51 to 1.59km",2,IF('DATA - Follow-Up'!T586="1.6 to 3km",3,IF('DATA - Follow-Up'!T586="Over 3km",4,""))))</f>
        <v/>
      </c>
      <c r="U586" s="178" t="str">
        <f>IF('DATA - Follow-Up'!U586="STRONGLY AGREE",1,IF('DATA - Follow-Up'!U586="AGREE",2,IF('DATA - Follow-Up'!U586="DISAGREE",3,IF('DATA - Follow-Up'!U586="STRONGLY DISAGREE",4,""))))</f>
        <v/>
      </c>
      <c r="V586" s="178" t="str">
        <f>IF('DATA - Follow-Up'!V586="Yes",1,IF('DATA - Follow-Up'!V586="No",2,""))</f>
        <v/>
      </c>
      <c r="W586" s="178"/>
      <c r="X586" s="178"/>
      <c r="Y586" s="178"/>
      <c r="Z586" s="178"/>
      <c r="AA586" s="178"/>
      <c r="AB586" s="178"/>
      <c r="AC586" s="178"/>
      <c r="AD586" s="178"/>
      <c r="AE586" s="178"/>
      <c r="AF586" s="178"/>
      <c r="AG586" s="178"/>
      <c r="AH586" s="178"/>
      <c r="AI586" s="178"/>
      <c r="AJ586" s="178"/>
      <c r="AK586" s="178"/>
      <c r="AL586" s="178"/>
      <c r="AM586" s="178"/>
      <c r="AN586" s="178"/>
      <c r="AO586" s="178"/>
      <c r="AP586" s="178"/>
      <c r="AQ586" s="178"/>
      <c r="AR586" s="178" t="str">
        <f>IF('DATA - Follow-Up'!AR586="Relaxed",1,IF('DATA - Follow-Up'!AR586="Rushed",2,IF('DATA - Follow-Up'!AR586="Happy",3,IF('DATA - Follow-Up'!AR586="Tired",4,""))))</f>
        <v/>
      </c>
      <c r="AS586" s="178" t="str">
        <f>IF('DATA - Follow-Up'!AS586="Relaxed",1,IF('DATA - Follow-Up'!AS586="Rushed",2,IF('DATA - Follow-Up'!AS586="Happy",3,IF('DATA - Follow-Up'!AS586="Tired",4,""))))</f>
        <v/>
      </c>
      <c r="AT586" s="178" t="str">
        <f>IF('DATA - Follow-Up'!AT586="less driving",1,IF('DATA - Follow-Up'!AT586="less driving (e.g. more carpooling, walking, cycling, taking public transit, etc.)",1,IF('DATA - Follow-Up'!AT586="not changed",2,IF('DATA - Follow-Up'!AT586="no changed",2,IF('DATA - Follow-Up'!AT586="more driving",3, "")))))</f>
        <v/>
      </c>
      <c r="AU586" s="275"/>
      <c r="AV586" s="275"/>
      <c r="AW586" s="275"/>
      <c r="AX586" s="275"/>
      <c r="AY586" s="275"/>
      <c r="AZ586" s="178" t="str">
        <f>IF('DATA - Follow-Up'!AZ586="less driving",1,IF('DATA - Follow-Up'!AZ586="less driving (e.g. more carpooling, walking, cycling, taking public transit, etc.)",1,IF('DATA - Follow-Up'!AZ586="not changed",2,IF('DATA - Follow-Up'!AZ586="more driving",3,""))))</f>
        <v/>
      </c>
      <c r="BA586" s="178"/>
      <c r="BB586" s="178"/>
      <c r="BC586" s="178"/>
      <c r="BD586" s="178"/>
      <c r="BE586" s="178"/>
      <c r="BF586" s="178" t="str">
        <f>IF('DATA - Follow-Up'!BF586="decreased",1,IF('DATA - Follow-Up'!BF586="not changed",2,IF('DATA - Follow-Up'!BF586="increased",3, "")))</f>
        <v/>
      </c>
      <c r="BG586" s="178"/>
      <c r="BH586" s="178"/>
      <c r="BI586" s="178"/>
      <c r="BJ586" s="178"/>
      <c r="BK586" s="178"/>
      <c r="BL586" s="178"/>
      <c r="BM586" s="178"/>
      <c r="BN586" s="178"/>
      <c r="BO586" s="178"/>
      <c r="BP586" s="178"/>
      <c r="BQ586" s="312" t="str">
        <f>IF('DATA - Follow-Up'!BQ586="Yes",1,IF('DATA - Follow-Up'!BQ586="No",2, ""))</f>
        <v/>
      </c>
      <c r="BR586" s="273"/>
      <c r="BS586" s="180"/>
      <c r="BT586" s="180"/>
    </row>
    <row r="587" spans="1:72" s="132" customFormat="1" ht="15" x14ac:dyDescent="0.3">
      <c r="A587" s="148"/>
      <c r="B587" s="149"/>
      <c r="C587" s="236" t="str">
        <f t="shared" si="9"/>
        <v/>
      </c>
      <c r="D587" s="178" t="str">
        <f>IF('DATA - Follow-Up'!D587="","",'DATA - Follow-Up'!D587)</f>
        <v/>
      </c>
      <c r="E587" s="178" t="str">
        <f>IF('DATA - Follow-Up'!E587="","",'DATA - Follow-Up'!E587)</f>
        <v/>
      </c>
      <c r="F587" s="178" t="str">
        <f>IF('DATA - Follow-Up'!F587="","",'DATA - Follow-Up'!F587)</f>
        <v/>
      </c>
      <c r="G587" s="178" t="str">
        <f>IF('DATA - Follow-Up'!G587="Yes",1,IF('DATA - Follow-Up'!G587="No",2,IF('DATA - Follow-Up'!G587="Not Sure",3, "")))</f>
        <v/>
      </c>
      <c r="H587" s="178" t="str">
        <f>IF('DATA - Follow-Up'!H587="","",INDEX(Codes,MATCH('DATA - Follow-Up'!H587,Modes,0)))</f>
        <v/>
      </c>
      <c r="I587" s="275"/>
      <c r="J587" s="178" t="str">
        <f>IF('DATA - Follow-Up'!J587="","",INDEX(Codes,MATCH('DATA - Follow-Up'!J587,Modes,0)))</f>
        <v/>
      </c>
      <c r="K587" s="178"/>
      <c r="L587" s="178" t="str">
        <f>IF('DATA - Follow-Up'!L587=0,"",IF('DATA - Follow-Up'!L587="","",'DATA - Follow-Up'!L587))</f>
        <v/>
      </c>
      <c r="M587" s="178" t="str">
        <f>IF('DATA - Follow-Up'!M587="Yes",1,IF('DATA - Follow-Up'!M587="No",2, ""))</f>
        <v/>
      </c>
      <c r="N587" s="178" t="str">
        <f>IF('DATA - Follow-Up'!N587="Yes",1,IF('DATA - Follow-Up'!N587="No",2,""))</f>
        <v/>
      </c>
      <c r="O587" s="178" t="str">
        <f>IF('DATA - Follow-Up'!O587="Relaxed",1,IF('DATA - Follow-Up'!O587="Rushed",2,IF('DATA - Follow-Up'!O587="Happy",3,IF('DATA - Follow-Up'!O587="Frustrated",4,IF('DATA - Follow-Up'!O587="Other (please specify)",5,IF('DATA - Follow-Up'!O587="Other",5,""))))))</f>
        <v/>
      </c>
      <c r="P587" s="178"/>
      <c r="Q587" s="178" t="str">
        <f>IF('DATA - Follow-Up'!Q587="","",'DATA - Follow-Up'!Q587)</f>
        <v/>
      </c>
      <c r="R587" s="178" t="str">
        <f>IF('DATA - Follow-Up'!R587="Boy",1,IF('DATA - Follow-Up'!R587="Girl",2, ""))</f>
        <v/>
      </c>
      <c r="S587" s="178" t="str">
        <f>IF('DATA - Follow-Up'!Q587="","", 'DATA - Follow-Up'!S587)</f>
        <v/>
      </c>
      <c r="T587" s="178" t="str">
        <f>IF('DATA - Follow-Up'!T587="Less than 0.5km",1,IF('DATA - Follow-Up'!T587="0.51 to 1.59km",2,IF('DATA - Follow-Up'!T587="1.6 to 3km",3,IF('DATA - Follow-Up'!T587="Over 3km",4,""))))</f>
        <v/>
      </c>
      <c r="U587" s="178" t="str">
        <f>IF('DATA - Follow-Up'!U587="STRONGLY AGREE",1,IF('DATA - Follow-Up'!U587="AGREE",2,IF('DATA - Follow-Up'!U587="DISAGREE",3,IF('DATA - Follow-Up'!U587="STRONGLY DISAGREE",4,""))))</f>
        <v/>
      </c>
      <c r="V587" s="178" t="str">
        <f>IF('DATA - Follow-Up'!V587="Yes",1,IF('DATA - Follow-Up'!V587="No",2,""))</f>
        <v/>
      </c>
      <c r="W587" s="178"/>
      <c r="X587" s="178"/>
      <c r="Y587" s="178"/>
      <c r="Z587" s="178"/>
      <c r="AA587" s="178"/>
      <c r="AB587" s="178"/>
      <c r="AC587" s="178"/>
      <c r="AD587" s="178"/>
      <c r="AE587" s="178"/>
      <c r="AF587" s="178"/>
      <c r="AG587" s="178"/>
      <c r="AH587" s="178"/>
      <c r="AI587" s="178"/>
      <c r="AJ587" s="178"/>
      <c r="AK587" s="178"/>
      <c r="AL587" s="178"/>
      <c r="AM587" s="178"/>
      <c r="AN587" s="178"/>
      <c r="AO587" s="178"/>
      <c r="AP587" s="178"/>
      <c r="AQ587" s="178"/>
      <c r="AR587" s="178" t="str">
        <f>IF('DATA - Follow-Up'!AR587="Relaxed",1,IF('DATA - Follow-Up'!AR587="Rushed",2,IF('DATA - Follow-Up'!AR587="Happy",3,IF('DATA - Follow-Up'!AR587="Tired",4,""))))</f>
        <v/>
      </c>
      <c r="AS587" s="178" t="str">
        <f>IF('DATA - Follow-Up'!AS587="Relaxed",1,IF('DATA - Follow-Up'!AS587="Rushed",2,IF('DATA - Follow-Up'!AS587="Happy",3,IF('DATA - Follow-Up'!AS587="Tired",4,""))))</f>
        <v/>
      </c>
      <c r="AT587" s="178" t="str">
        <f>IF('DATA - Follow-Up'!AT587="less driving",1,IF('DATA - Follow-Up'!AT587="less driving (e.g. more carpooling, walking, cycling, taking public transit, etc.)",1,IF('DATA - Follow-Up'!AT587="not changed",2,IF('DATA - Follow-Up'!AT587="no changed",2,IF('DATA - Follow-Up'!AT587="more driving",3, "")))))</f>
        <v/>
      </c>
      <c r="AU587" s="275"/>
      <c r="AV587" s="275"/>
      <c r="AW587" s="275"/>
      <c r="AX587" s="275"/>
      <c r="AY587" s="275"/>
      <c r="AZ587" s="178" t="str">
        <f>IF('DATA - Follow-Up'!AZ587="less driving",1,IF('DATA - Follow-Up'!AZ587="less driving (e.g. more carpooling, walking, cycling, taking public transit, etc.)",1,IF('DATA - Follow-Up'!AZ587="not changed",2,IF('DATA - Follow-Up'!AZ587="more driving",3,""))))</f>
        <v/>
      </c>
      <c r="BA587" s="178"/>
      <c r="BB587" s="178"/>
      <c r="BC587" s="178"/>
      <c r="BD587" s="178"/>
      <c r="BE587" s="178"/>
      <c r="BF587" s="178" t="str">
        <f>IF('DATA - Follow-Up'!BF587="decreased",1,IF('DATA - Follow-Up'!BF587="not changed",2,IF('DATA - Follow-Up'!BF587="increased",3, "")))</f>
        <v/>
      </c>
      <c r="BG587" s="178"/>
      <c r="BH587" s="178"/>
      <c r="BI587" s="178"/>
      <c r="BJ587" s="178"/>
      <c r="BK587" s="178"/>
      <c r="BL587" s="178"/>
      <c r="BM587" s="178"/>
      <c r="BN587" s="178"/>
      <c r="BO587" s="178"/>
      <c r="BP587" s="178"/>
      <c r="BQ587" s="312" t="str">
        <f>IF('DATA - Follow-Up'!BQ587="Yes",1,IF('DATA - Follow-Up'!BQ587="No",2, ""))</f>
        <v/>
      </c>
      <c r="BR587" s="273"/>
      <c r="BS587" s="180"/>
      <c r="BT587" s="180"/>
    </row>
    <row r="588" spans="1:72" s="132" customFormat="1" ht="15" x14ac:dyDescent="0.3">
      <c r="A588" s="148"/>
      <c r="B588" s="149"/>
      <c r="C588" s="236" t="str">
        <f t="shared" si="9"/>
        <v/>
      </c>
      <c r="D588" s="178" t="str">
        <f>IF('DATA - Follow-Up'!D588="","",'DATA - Follow-Up'!D588)</f>
        <v/>
      </c>
      <c r="E588" s="178" t="str">
        <f>IF('DATA - Follow-Up'!E588="","",'DATA - Follow-Up'!E588)</f>
        <v/>
      </c>
      <c r="F588" s="178" t="str">
        <f>IF('DATA - Follow-Up'!F588="","",'DATA - Follow-Up'!F588)</f>
        <v/>
      </c>
      <c r="G588" s="178" t="str">
        <f>IF('DATA - Follow-Up'!G588="Yes",1,IF('DATA - Follow-Up'!G588="No",2,IF('DATA - Follow-Up'!G588="Not Sure",3, "")))</f>
        <v/>
      </c>
      <c r="H588" s="178" t="str">
        <f>IF('DATA - Follow-Up'!H588="","",INDEX(Codes,MATCH('DATA - Follow-Up'!H588,Modes,0)))</f>
        <v/>
      </c>
      <c r="I588" s="275"/>
      <c r="J588" s="178" t="str">
        <f>IF('DATA - Follow-Up'!J588="","",INDEX(Codes,MATCH('DATA - Follow-Up'!J588,Modes,0)))</f>
        <v/>
      </c>
      <c r="K588" s="178"/>
      <c r="L588" s="178" t="str">
        <f>IF('DATA - Follow-Up'!L588=0,"",IF('DATA - Follow-Up'!L588="","",'DATA - Follow-Up'!L588))</f>
        <v/>
      </c>
      <c r="M588" s="178" t="str">
        <f>IF('DATA - Follow-Up'!M588="Yes",1,IF('DATA - Follow-Up'!M588="No",2, ""))</f>
        <v/>
      </c>
      <c r="N588" s="178" t="str">
        <f>IF('DATA - Follow-Up'!N588="Yes",1,IF('DATA - Follow-Up'!N588="No",2,""))</f>
        <v/>
      </c>
      <c r="O588" s="178" t="str">
        <f>IF('DATA - Follow-Up'!O588="Relaxed",1,IF('DATA - Follow-Up'!O588="Rushed",2,IF('DATA - Follow-Up'!O588="Happy",3,IF('DATA - Follow-Up'!O588="Frustrated",4,IF('DATA - Follow-Up'!O588="Other (please specify)",5,IF('DATA - Follow-Up'!O588="Other",5,""))))))</f>
        <v/>
      </c>
      <c r="P588" s="178"/>
      <c r="Q588" s="178" t="str">
        <f>IF('DATA - Follow-Up'!Q588="","",'DATA - Follow-Up'!Q588)</f>
        <v/>
      </c>
      <c r="R588" s="178" t="str">
        <f>IF('DATA - Follow-Up'!R588="Boy",1,IF('DATA - Follow-Up'!R588="Girl",2, ""))</f>
        <v/>
      </c>
      <c r="S588" s="178" t="str">
        <f>IF('DATA - Follow-Up'!Q588="","", 'DATA - Follow-Up'!S588)</f>
        <v/>
      </c>
      <c r="T588" s="178" t="str">
        <f>IF('DATA - Follow-Up'!T588="Less than 0.5km",1,IF('DATA - Follow-Up'!T588="0.51 to 1.59km",2,IF('DATA - Follow-Up'!T588="1.6 to 3km",3,IF('DATA - Follow-Up'!T588="Over 3km",4,""))))</f>
        <v/>
      </c>
      <c r="U588" s="178" t="str">
        <f>IF('DATA - Follow-Up'!U588="STRONGLY AGREE",1,IF('DATA - Follow-Up'!U588="AGREE",2,IF('DATA - Follow-Up'!U588="DISAGREE",3,IF('DATA - Follow-Up'!U588="STRONGLY DISAGREE",4,""))))</f>
        <v/>
      </c>
      <c r="V588" s="178" t="str">
        <f>IF('DATA - Follow-Up'!V588="Yes",1,IF('DATA - Follow-Up'!V588="No",2,""))</f>
        <v/>
      </c>
      <c r="W588" s="178"/>
      <c r="X588" s="178"/>
      <c r="Y588" s="178"/>
      <c r="Z588" s="178"/>
      <c r="AA588" s="178"/>
      <c r="AB588" s="178"/>
      <c r="AC588" s="178"/>
      <c r="AD588" s="178"/>
      <c r="AE588" s="178"/>
      <c r="AF588" s="178"/>
      <c r="AG588" s="178"/>
      <c r="AH588" s="178"/>
      <c r="AI588" s="178"/>
      <c r="AJ588" s="178"/>
      <c r="AK588" s="178"/>
      <c r="AL588" s="178"/>
      <c r="AM588" s="178"/>
      <c r="AN588" s="178"/>
      <c r="AO588" s="178"/>
      <c r="AP588" s="178"/>
      <c r="AQ588" s="178"/>
      <c r="AR588" s="178" t="str">
        <f>IF('DATA - Follow-Up'!AR588="Relaxed",1,IF('DATA - Follow-Up'!AR588="Rushed",2,IF('DATA - Follow-Up'!AR588="Happy",3,IF('DATA - Follow-Up'!AR588="Tired",4,""))))</f>
        <v/>
      </c>
      <c r="AS588" s="178" t="str">
        <f>IF('DATA - Follow-Up'!AS588="Relaxed",1,IF('DATA - Follow-Up'!AS588="Rushed",2,IF('DATA - Follow-Up'!AS588="Happy",3,IF('DATA - Follow-Up'!AS588="Tired",4,""))))</f>
        <v/>
      </c>
      <c r="AT588" s="178" t="str">
        <f>IF('DATA - Follow-Up'!AT588="less driving",1,IF('DATA - Follow-Up'!AT588="less driving (e.g. more carpooling, walking, cycling, taking public transit, etc.)",1,IF('DATA - Follow-Up'!AT588="not changed",2,IF('DATA - Follow-Up'!AT588="no changed",2,IF('DATA - Follow-Up'!AT588="more driving",3, "")))))</f>
        <v/>
      </c>
      <c r="AU588" s="275"/>
      <c r="AV588" s="275"/>
      <c r="AW588" s="275"/>
      <c r="AX588" s="275"/>
      <c r="AY588" s="275"/>
      <c r="AZ588" s="178" t="str">
        <f>IF('DATA - Follow-Up'!AZ588="less driving",1,IF('DATA - Follow-Up'!AZ588="less driving (e.g. more carpooling, walking, cycling, taking public transit, etc.)",1,IF('DATA - Follow-Up'!AZ588="not changed",2,IF('DATA - Follow-Up'!AZ588="more driving",3,""))))</f>
        <v/>
      </c>
      <c r="BA588" s="178"/>
      <c r="BB588" s="178"/>
      <c r="BC588" s="178"/>
      <c r="BD588" s="178"/>
      <c r="BE588" s="178"/>
      <c r="BF588" s="178" t="str">
        <f>IF('DATA - Follow-Up'!BF588="decreased",1,IF('DATA - Follow-Up'!BF588="not changed",2,IF('DATA - Follow-Up'!BF588="increased",3, "")))</f>
        <v/>
      </c>
      <c r="BG588" s="178"/>
      <c r="BH588" s="178"/>
      <c r="BI588" s="178"/>
      <c r="BJ588" s="178"/>
      <c r="BK588" s="178"/>
      <c r="BL588" s="178"/>
      <c r="BM588" s="178"/>
      <c r="BN588" s="178"/>
      <c r="BO588" s="178"/>
      <c r="BP588" s="178"/>
      <c r="BQ588" s="312" t="str">
        <f>IF('DATA - Follow-Up'!BQ588="Yes",1,IF('DATA - Follow-Up'!BQ588="No",2, ""))</f>
        <v/>
      </c>
      <c r="BR588" s="273"/>
      <c r="BS588" s="180"/>
      <c r="BT588" s="180"/>
    </row>
    <row r="589" spans="1:72" s="132" customFormat="1" ht="15" x14ac:dyDescent="0.3">
      <c r="A589" s="148"/>
      <c r="B589" s="149"/>
      <c r="C589" s="236" t="str">
        <f t="shared" si="9"/>
        <v/>
      </c>
      <c r="D589" s="178" t="str">
        <f>IF('DATA - Follow-Up'!D589="","",'DATA - Follow-Up'!D589)</f>
        <v/>
      </c>
      <c r="E589" s="178" t="str">
        <f>IF('DATA - Follow-Up'!E589="","",'DATA - Follow-Up'!E589)</f>
        <v/>
      </c>
      <c r="F589" s="178" t="str">
        <f>IF('DATA - Follow-Up'!F589="","",'DATA - Follow-Up'!F589)</f>
        <v/>
      </c>
      <c r="G589" s="178" t="str">
        <f>IF('DATA - Follow-Up'!G589="Yes",1,IF('DATA - Follow-Up'!G589="No",2,IF('DATA - Follow-Up'!G589="Not Sure",3, "")))</f>
        <v/>
      </c>
      <c r="H589" s="178" t="str">
        <f>IF('DATA - Follow-Up'!H589="","",INDEX(Codes,MATCH('DATA - Follow-Up'!H589,Modes,0)))</f>
        <v/>
      </c>
      <c r="I589" s="275"/>
      <c r="J589" s="178" t="str">
        <f>IF('DATA - Follow-Up'!J589="","",INDEX(Codes,MATCH('DATA - Follow-Up'!J589,Modes,0)))</f>
        <v/>
      </c>
      <c r="K589" s="178"/>
      <c r="L589" s="178" t="str">
        <f>IF('DATA - Follow-Up'!L589=0,"",IF('DATA - Follow-Up'!L589="","",'DATA - Follow-Up'!L589))</f>
        <v/>
      </c>
      <c r="M589" s="178" t="str">
        <f>IF('DATA - Follow-Up'!M589="Yes",1,IF('DATA - Follow-Up'!M589="No",2, ""))</f>
        <v/>
      </c>
      <c r="N589" s="178" t="str">
        <f>IF('DATA - Follow-Up'!N589="Yes",1,IF('DATA - Follow-Up'!N589="No",2,""))</f>
        <v/>
      </c>
      <c r="O589" s="178" t="str">
        <f>IF('DATA - Follow-Up'!O589="Relaxed",1,IF('DATA - Follow-Up'!O589="Rushed",2,IF('DATA - Follow-Up'!O589="Happy",3,IF('DATA - Follow-Up'!O589="Frustrated",4,IF('DATA - Follow-Up'!O589="Other (please specify)",5,IF('DATA - Follow-Up'!O589="Other",5,""))))))</f>
        <v/>
      </c>
      <c r="P589" s="178"/>
      <c r="Q589" s="178" t="str">
        <f>IF('DATA - Follow-Up'!Q589="","",'DATA - Follow-Up'!Q589)</f>
        <v/>
      </c>
      <c r="R589" s="178" t="str">
        <f>IF('DATA - Follow-Up'!R589="Boy",1,IF('DATA - Follow-Up'!R589="Girl",2, ""))</f>
        <v/>
      </c>
      <c r="S589" s="178" t="str">
        <f>IF('DATA - Follow-Up'!Q589="","", 'DATA - Follow-Up'!S589)</f>
        <v/>
      </c>
      <c r="T589" s="178" t="str">
        <f>IF('DATA - Follow-Up'!T589="Less than 0.5km",1,IF('DATA - Follow-Up'!T589="0.51 to 1.59km",2,IF('DATA - Follow-Up'!T589="1.6 to 3km",3,IF('DATA - Follow-Up'!T589="Over 3km",4,""))))</f>
        <v/>
      </c>
      <c r="U589" s="178" t="str">
        <f>IF('DATA - Follow-Up'!U589="STRONGLY AGREE",1,IF('DATA - Follow-Up'!U589="AGREE",2,IF('DATA - Follow-Up'!U589="DISAGREE",3,IF('DATA - Follow-Up'!U589="STRONGLY DISAGREE",4,""))))</f>
        <v/>
      </c>
      <c r="V589" s="178" t="str">
        <f>IF('DATA - Follow-Up'!V589="Yes",1,IF('DATA - Follow-Up'!V589="No",2,""))</f>
        <v/>
      </c>
      <c r="W589" s="178"/>
      <c r="X589" s="178"/>
      <c r="Y589" s="178"/>
      <c r="Z589" s="178"/>
      <c r="AA589" s="178"/>
      <c r="AB589" s="178"/>
      <c r="AC589" s="178"/>
      <c r="AD589" s="178"/>
      <c r="AE589" s="178"/>
      <c r="AF589" s="178"/>
      <c r="AG589" s="178"/>
      <c r="AH589" s="178"/>
      <c r="AI589" s="178"/>
      <c r="AJ589" s="178"/>
      <c r="AK589" s="178"/>
      <c r="AL589" s="178"/>
      <c r="AM589" s="178"/>
      <c r="AN589" s="178"/>
      <c r="AO589" s="178"/>
      <c r="AP589" s="178"/>
      <c r="AQ589" s="178"/>
      <c r="AR589" s="178" t="str">
        <f>IF('DATA - Follow-Up'!AR589="Relaxed",1,IF('DATA - Follow-Up'!AR589="Rushed",2,IF('DATA - Follow-Up'!AR589="Happy",3,IF('DATA - Follow-Up'!AR589="Tired",4,""))))</f>
        <v/>
      </c>
      <c r="AS589" s="178" t="str">
        <f>IF('DATA - Follow-Up'!AS589="Relaxed",1,IF('DATA - Follow-Up'!AS589="Rushed",2,IF('DATA - Follow-Up'!AS589="Happy",3,IF('DATA - Follow-Up'!AS589="Tired",4,""))))</f>
        <v/>
      </c>
      <c r="AT589" s="178" t="str">
        <f>IF('DATA - Follow-Up'!AT589="less driving",1,IF('DATA - Follow-Up'!AT589="less driving (e.g. more carpooling, walking, cycling, taking public transit, etc.)",1,IF('DATA - Follow-Up'!AT589="not changed",2,IF('DATA - Follow-Up'!AT589="no changed",2,IF('DATA - Follow-Up'!AT589="more driving",3, "")))))</f>
        <v/>
      </c>
      <c r="AU589" s="275"/>
      <c r="AV589" s="275"/>
      <c r="AW589" s="275"/>
      <c r="AX589" s="275"/>
      <c r="AY589" s="275"/>
      <c r="AZ589" s="178" t="str">
        <f>IF('DATA - Follow-Up'!AZ589="less driving",1,IF('DATA - Follow-Up'!AZ589="less driving (e.g. more carpooling, walking, cycling, taking public transit, etc.)",1,IF('DATA - Follow-Up'!AZ589="not changed",2,IF('DATA - Follow-Up'!AZ589="more driving",3,""))))</f>
        <v/>
      </c>
      <c r="BA589" s="178"/>
      <c r="BB589" s="178"/>
      <c r="BC589" s="178"/>
      <c r="BD589" s="178"/>
      <c r="BE589" s="178"/>
      <c r="BF589" s="178" t="str">
        <f>IF('DATA - Follow-Up'!BF589="decreased",1,IF('DATA - Follow-Up'!BF589="not changed",2,IF('DATA - Follow-Up'!BF589="increased",3, "")))</f>
        <v/>
      </c>
      <c r="BG589" s="178"/>
      <c r="BH589" s="178"/>
      <c r="BI589" s="178"/>
      <c r="BJ589" s="178"/>
      <c r="BK589" s="178"/>
      <c r="BL589" s="178"/>
      <c r="BM589" s="178"/>
      <c r="BN589" s="178"/>
      <c r="BO589" s="178"/>
      <c r="BP589" s="178"/>
      <c r="BQ589" s="312" t="str">
        <f>IF('DATA - Follow-Up'!BQ589="Yes",1,IF('DATA - Follow-Up'!BQ589="No",2, ""))</f>
        <v/>
      </c>
      <c r="BR589" s="273"/>
      <c r="BS589" s="180"/>
      <c r="BT589" s="180"/>
    </row>
    <row r="590" spans="1:72" s="132" customFormat="1" ht="15" x14ac:dyDescent="0.3">
      <c r="A590" s="148"/>
      <c r="B590" s="149"/>
      <c r="C590" s="236" t="str">
        <f t="shared" si="9"/>
        <v/>
      </c>
      <c r="D590" s="178" t="str">
        <f>IF('DATA - Follow-Up'!D590="","",'DATA - Follow-Up'!D590)</f>
        <v/>
      </c>
      <c r="E590" s="178" t="str">
        <f>IF('DATA - Follow-Up'!E590="","",'DATA - Follow-Up'!E590)</f>
        <v/>
      </c>
      <c r="F590" s="178" t="str">
        <f>IF('DATA - Follow-Up'!F590="","",'DATA - Follow-Up'!F590)</f>
        <v/>
      </c>
      <c r="G590" s="178" t="str">
        <f>IF('DATA - Follow-Up'!G590="Yes",1,IF('DATA - Follow-Up'!G590="No",2,IF('DATA - Follow-Up'!G590="Not Sure",3, "")))</f>
        <v/>
      </c>
      <c r="H590" s="178" t="str">
        <f>IF('DATA - Follow-Up'!H590="","",INDEX(Codes,MATCH('DATA - Follow-Up'!H590,Modes,0)))</f>
        <v/>
      </c>
      <c r="I590" s="275"/>
      <c r="J590" s="178" t="str">
        <f>IF('DATA - Follow-Up'!J590="","",INDEX(Codes,MATCH('DATA - Follow-Up'!J590,Modes,0)))</f>
        <v/>
      </c>
      <c r="K590" s="178"/>
      <c r="L590" s="178" t="str">
        <f>IF('DATA - Follow-Up'!L590=0,"",IF('DATA - Follow-Up'!L590="","",'DATA - Follow-Up'!L590))</f>
        <v/>
      </c>
      <c r="M590" s="178" t="str">
        <f>IF('DATA - Follow-Up'!M590="Yes",1,IF('DATA - Follow-Up'!M590="No",2, ""))</f>
        <v/>
      </c>
      <c r="N590" s="178" t="str">
        <f>IF('DATA - Follow-Up'!N590="Yes",1,IF('DATA - Follow-Up'!N590="No",2,""))</f>
        <v/>
      </c>
      <c r="O590" s="178" t="str">
        <f>IF('DATA - Follow-Up'!O590="Relaxed",1,IF('DATA - Follow-Up'!O590="Rushed",2,IF('DATA - Follow-Up'!O590="Happy",3,IF('DATA - Follow-Up'!O590="Frustrated",4,IF('DATA - Follow-Up'!O590="Other (please specify)",5,IF('DATA - Follow-Up'!O590="Other",5,""))))))</f>
        <v/>
      </c>
      <c r="P590" s="178"/>
      <c r="Q590" s="178" t="str">
        <f>IF('DATA - Follow-Up'!Q590="","",'DATA - Follow-Up'!Q590)</f>
        <v/>
      </c>
      <c r="R590" s="178" t="str">
        <f>IF('DATA - Follow-Up'!R590="Boy",1,IF('DATA - Follow-Up'!R590="Girl",2, ""))</f>
        <v/>
      </c>
      <c r="S590" s="178" t="str">
        <f>IF('DATA - Follow-Up'!Q590="","", 'DATA - Follow-Up'!S590)</f>
        <v/>
      </c>
      <c r="T590" s="178" t="str">
        <f>IF('DATA - Follow-Up'!T590="Less than 0.5km",1,IF('DATA - Follow-Up'!T590="0.51 to 1.59km",2,IF('DATA - Follow-Up'!T590="1.6 to 3km",3,IF('DATA - Follow-Up'!T590="Over 3km",4,""))))</f>
        <v/>
      </c>
      <c r="U590" s="178" t="str">
        <f>IF('DATA - Follow-Up'!U590="STRONGLY AGREE",1,IF('DATA - Follow-Up'!U590="AGREE",2,IF('DATA - Follow-Up'!U590="DISAGREE",3,IF('DATA - Follow-Up'!U590="STRONGLY DISAGREE",4,""))))</f>
        <v/>
      </c>
      <c r="V590" s="178" t="str">
        <f>IF('DATA - Follow-Up'!V590="Yes",1,IF('DATA - Follow-Up'!V590="No",2,""))</f>
        <v/>
      </c>
      <c r="W590" s="178"/>
      <c r="X590" s="178"/>
      <c r="Y590" s="178"/>
      <c r="Z590" s="178"/>
      <c r="AA590" s="178"/>
      <c r="AB590" s="178"/>
      <c r="AC590" s="178"/>
      <c r="AD590" s="178"/>
      <c r="AE590" s="178"/>
      <c r="AF590" s="178"/>
      <c r="AG590" s="178"/>
      <c r="AH590" s="178"/>
      <c r="AI590" s="178"/>
      <c r="AJ590" s="178"/>
      <c r="AK590" s="178"/>
      <c r="AL590" s="178"/>
      <c r="AM590" s="178"/>
      <c r="AN590" s="178"/>
      <c r="AO590" s="178"/>
      <c r="AP590" s="178"/>
      <c r="AQ590" s="178"/>
      <c r="AR590" s="178" t="str">
        <f>IF('DATA - Follow-Up'!AR590="Relaxed",1,IF('DATA - Follow-Up'!AR590="Rushed",2,IF('DATA - Follow-Up'!AR590="Happy",3,IF('DATA - Follow-Up'!AR590="Tired",4,""))))</f>
        <v/>
      </c>
      <c r="AS590" s="178" t="str">
        <f>IF('DATA - Follow-Up'!AS590="Relaxed",1,IF('DATA - Follow-Up'!AS590="Rushed",2,IF('DATA - Follow-Up'!AS590="Happy",3,IF('DATA - Follow-Up'!AS590="Tired",4,""))))</f>
        <v/>
      </c>
      <c r="AT590" s="178" t="str">
        <f>IF('DATA - Follow-Up'!AT590="less driving",1,IF('DATA - Follow-Up'!AT590="less driving (e.g. more carpooling, walking, cycling, taking public transit, etc.)",1,IF('DATA - Follow-Up'!AT590="not changed",2,IF('DATA - Follow-Up'!AT590="no changed",2,IF('DATA - Follow-Up'!AT590="more driving",3, "")))))</f>
        <v/>
      </c>
      <c r="AU590" s="275"/>
      <c r="AV590" s="275"/>
      <c r="AW590" s="275"/>
      <c r="AX590" s="275"/>
      <c r="AY590" s="275"/>
      <c r="AZ590" s="178" t="str">
        <f>IF('DATA - Follow-Up'!AZ590="less driving",1,IF('DATA - Follow-Up'!AZ590="less driving (e.g. more carpooling, walking, cycling, taking public transit, etc.)",1,IF('DATA - Follow-Up'!AZ590="not changed",2,IF('DATA - Follow-Up'!AZ590="more driving",3,""))))</f>
        <v/>
      </c>
      <c r="BA590" s="178"/>
      <c r="BB590" s="178"/>
      <c r="BC590" s="178"/>
      <c r="BD590" s="178"/>
      <c r="BE590" s="178"/>
      <c r="BF590" s="178" t="str">
        <f>IF('DATA - Follow-Up'!BF590="decreased",1,IF('DATA - Follow-Up'!BF590="not changed",2,IF('DATA - Follow-Up'!BF590="increased",3, "")))</f>
        <v/>
      </c>
      <c r="BG590" s="178"/>
      <c r="BH590" s="178"/>
      <c r="BI590" s="178"/>
      <c r="BJ590" s="178"/>
      <c r="BK590" s="178"/>
      <c r="BL590" s="178"/>
      <c r="BM590" s="178"/>
      <c r="BN590" s="178"/>
      <c r="BO590" s="178"/>
      <c r="BP590" s="178"/>
      <c r="BQ590" s="312" t="str">
        <f>IF('DATA - Follow-Up'!BQ590="Yes",1,IF('DATA - Follow-Up'!BQ590="No",2, ""))</f>
        <v/>
      </c>
      <c r="BR590" s="273"/>
      <c r="BS590" s="180"/>
      <c r="BT590" s="180"/>
    </row>
    <row r="591" spans="1:72" s="132" customFormat="1" ht="15" x14ac:dyDescent="0.3">
      <c r="A591" s="148"/>
      <c r="B591" s="149"/>
      <c r="C591" s="236" t="str">
        <f t="shared" si="9"/>
        <v/>
      </c>
      <c r="D591" s="178" t="str">
        <f>IF('DATA - Follow-Up'!D591="","",'DATA - Follow-Up'!D591)</f>
        <v/>
      </c>
      <c r="E591" s="178" t="str">
        <f>IF('DATA - Follow-Up'!E591="","",'DATA - Follow-Up'!E591)</f>
        <v/>
      </c>
      <c r="F591" s="178" t="str">
        <f>IF('DATA - Follow-Up'!F591="","",'DATA - Follow-Up'!F591)</f>
        <v/>
      </c>
      <c r="G591" s="178" t="str">
        <f>IF('DATA - Follow-Up'!G591="Yes",1,IF('DATA - Follow-Up'!G591="No",2,IF('DATA - Follow-Up'!G591="Not Sure",3, "")))</f>
        <v/>
      </c>
      <c r="H591" s="178" t="str">
        <f>IF('DATA - Follow-Up'!H591="","",INDEX(Codes,MATCH('DATA - Follow-Up'!H591,Modes,0)))</f>
        <v/>
      </c>
      <c r="I591" s="275"/>
      <c r="J591" s="178" t="str">
        <f>IF('DATA - Follow-Up'!J591="","",INDEX(Codes,MATCH('DATA - Follow-Up'!J591,Modes,0)))</f>
        <v/>
      </c>
      <c r="K591" s="178"/>
      <c r="L591" s="178" t="str">
        <f>IF('DATA - Follow-Up'!L591=0,"",IF('DATA - Follow-Up'!L591="","",'DATA - Follow-Up'!L591))</f>
        <v/>
      </c>
      <c r="M591" s="178" t="str">
        <f>IF('DATA - Follow-Up'!M591="Yes",1,IF('DATA - Follow-Up'!M591="No",2, ""))</f>
        <v/>
      </c>
      <c r="N591" s="178" t="str">
        <f>IF('DATA - Follow-Up'!N591="Yes",1,IF('DATA - Follow-Up'!N591="No",2,""))</f>
        <v/>
      </c>
      <c r="O591" s="178" t="str">
        <f>IF('DATA - Follow-Up'!O591="Relaxed",1,IF('DATA - Follow-Up'!O591="Rushed",2,IF('DATA - Follow-Up'!O591="Happy",3,IF('DATA - Follow-Up'!O591="Frustrated",4,IF('DATA - Follow-Up'!O591="Other (please specify)",5,IF('DATA - Follow-Up'!O591="Other",5,""))))))</f>
        <v/>
      </c>
      <c r="P591" s="178"/>
      <c r="Q591" s="178" t="str">
        <f>IF('DATA - Follow-Up'!Q591="","",'DATA - Follow-Up'!Q591)</f>
        <v/>
      </c>
      <c r="R591" s="178" t="str">
        <f>IF('DATA - Follow-Up'!R591="Boy",1,IF('DATA - Follow-Up'!R591="Girl",2, ""))</f>
        <v/>
      </c>
      <c r="S591" s="178" t="str">
        <f>IF('DATA - Follow-Up'!Q591="","", 'DATA - Follow-Up'!S591)</f>
        <v/>
      </c>
      <c r="T591" s="178" t="str">
        <f>IF('DATA - Follow-Up'!T591="Less than 0.5km",1,IF('DATA - Follow-Up'!T591="0.51 to 1.59km",2,IF('DATA - Follow-Up'!T591="1.6 to 3km",3,IF('DATA - Follow-Up'!T591="Over 3km",4,""))))</f>
        <v/>
      </c>
      <c r="U591" s="178" t="str">
        <f>IF('DATA - Follow-Up'!U591="STRONGLY AGREE",1,IF('DATA - Follow-Up'!U591="AGREE",2,IF('DATA - Follow-Up'!U591="DISAGREE",3,IF('DATA - Follow-Up'!U591="STRONGLY DISAGREE",4,""))))</f>
        <v/>
      </c>
      <c r="V591" s="178" t="str">
        <f>IF('DATA - Follow-Up'!V591="Yes",1,IF('DATA - Follow-Up'!V591="No",2,""))</f>
        <v/>
      </c>
      <c r="W591" s="178"/>
      <c r="X591" s="178"/>
      <c r="Y591" s="178"/>
      <c r="Z591" s="178"/>
      <c r="AA591" s="178"/>
      <c r="AB591" s="178"/>
      <c r="AC591" s="178"/>
      <c r="AD591" s="178"/>
      <c r="AE591" s="178"/>
      <c r="AF591" s="178"/>
      <c r="AG591" s="178"/>
      <c r="AH591" s="178"/>
      <c r="AI591" s="178"/>
      <c r="AJ591" s="178"/>
      <c r="AK591" s="178"/>
      <c r="AL591" s="178"/>
      <c r="AM591" s="178"/>
      <c r="AN591" s="178"/>
      <c r="AO591" s="178"/>
      <c r="AP591" s="178"/>
      <c r="AQ591" s="178"/>
      <c r="AR591" s="178" t="str">
        <f>IF('DATA - Follow-Up'!AR591="Relaxed",1,IF('DATA - Follow-Up'!AR591="Rushed",2,IF('DATA - Follow-Up'!AR591="Happy",3,IF('DATA - Follow-Up'!AR591="Tired",4,""))))</f>
        <v/>
      </c>
      <c r="AS591" s="178" t="str">
        <f>IF('DATA - Follow-Up'!AS591="Relaxed",1,IF('DATA - Follow-Up'!AS591="Rushed",2,IF('DATA - Follow-Up'!AS591="Happy",3,IF('DATA - Follow-Up'!AS591="Tired",4,""))))</f>
        <v/>
      </c>
      <c r="AT591" s="178" t="str">
        <f>IF('DATA - Follow-Up'!AT591="less driving",1,IF('DATA - Follow-Up'!AT591="less driving (e.g. more carpooling, walking, cycling, taking public transit, etc.)",1,IF('DATA - Follow-Up'!AT591="not changed",2,IF('DATA - Follow-Up'!AT591="no changed",2,IF('DATA - Follow-Up'!AT591="more driving",3, "")))))</f>
        <v/>
      </c>
      <c r="AU591" s="275"/>
      <c r="AV591" s="275"/>
      <c r="AW591" s="275"/>
      <c r="AX591" s="275"/>
      <c r="AY591" s="275"/>
      <c r="AZ591" s="178" t="str">
        <f>IF('DATA - Follow-Up'!AZ591="less driving",1,IF('DATA - Follow-Up'!AZ591="less driving (e.g. more carpooling, walking, cycling, taking public transit, etc.)",1,IF('DATA - Follow-Up'!AZ591="not changed",2,IF('DATA - Follow-Up'!AZ591="more driving",3,""))))</f>
        <v/>
      </c>
      <c r="BA591" s="178"/>
      <c r="BB591" s="178"/>
      <c r="BC591" s="178"/>
      <c r="BD591" s="178"/>
      <c r="BE591" s="178"/>
      <c r="BF591" s="178" t="str">
        <f>IF('DATA - Follow-Up'!BF591="decreased",1,IF('DATA - Follow-Up'!BF591="not changed",2,IF('DATA - Follow-Up'!BF591="increased",3, "")))</f>
        <v/>
      </c>
      <c r="BG591" s="178"/>
      <c r="BH591" s="178"/>
      <c r="BI591" s="178"/>
      <c r="BJ591" s="178"/>
      <c r="BK591" s="178"/>
      <c r="BL591" s="178"/>
      <c r="BM591" s="178"/>
      <c r="BN591" s="178"/>
      <c r="BO591" s="178"/>
      <c r="BP591" s="178"/>
      <c r="BQ591" s="312" t="str">
        <f>IF('DATA - Follow-Up'!BQ591="Yes",1,IF('DATA - Follow-Up'!BQ591="No",2, ""))</f>
        <v/>
      </c>
      <c r="BR591" s="273"/>
      <c r="BS591" s="180"/>
      <c r="BT591" s="180"/>
    </row>
    <row r="592" spans="1:72" s="132" customFormat="1" ht="15" x14ac:dyDescent="0.3">
      <c r="A592" s="148"/>
      <c r="B592" s="149"/>
      <c r="C592" s="236" t="str">
        <f t="shared" si="9"/>
        <v/>
      </c>
      <c r="D592" s="178" t="str">
        <f>IF('DATA - Follow-Up'!D592="","",'DATA - Follow-Up'!D592)</f>
        <v/>
      </c>
      <c r="E592" s="178" t="str">
        <f>IF('DATA - Follow-Up'!E592="","",'DATA - Follow-Up'!E592)</f>
        <v/>
      </c>
      <c r="F592" s="178" t="str">
        <f>IF('DATA - Follow-Up'!F592="","",'DATA - Follow-Up'!F592)</f>
        <v/>
      </c>
      <c r="G592" s="178" t="str">
        <f>IF('DATA - Follow-Up'!G592="Yes",1,IF('DATA - Follow-Up'!G592="No",2,IF('DATA - Follow-Up'!G592="Not Sure",3, "")))</f>
        <v/>
      </c>
      <c r="H592" s="178" t="str">
        <f>IF('DATA - Follow-Up'!H592="","",INDEX(Codes,MATCH('DATA - Follow-Up'!H592,Modes,0)))</f>
        <v/>
      </c>
      <c r="I592" s="275"/>
      <c r="J592" s="178" t="str">
        <f>IF('DATA - Follow-Up'!J592="","",INDEX(Codes,MATCH('DATA - Follow-Up'!J592,Modes,0)))</f>
        <v/>
      </c>
      <c r="K592" s="178"/>
      <c r="L592" s="178" t="str">
        <f>IF('DATA - Follow-Up'!L592=0,"",IF('DATA - Follow-Up'!L592="","",'DATA - Follow-Up'!L592))</f>
        <v/>
      </c>
      <c r="M592" s="178" t="str">
        <f>IF('DATA - Follow-Up'!M592="Yes",1,IF('DATA - Follow-Up'!M592="No",2, ""))</f>
        <v/>
      </c>
      <c r="N592" s="178" t="str">
        <f>IF('DATA - Follow-Up'!N592="Yes",1,IF('DATA - Follow-Up'!N592="No",2,""))</f>
        <v/>
      </c>
      <c r="O592" s="178" t="str">
        <f>IF('DATA - Follow-Up'!O592="Relaxed",1,IF('DATA - Follow-Up'!O592="Rushed",2,IF('DATA - Follow-Up'!O592="Happy",3,IF('DATA - Follow-Up'!O592="Frustrated",4,IF('DATA - Follow-Up'!O592="Other (please specify)",5,IF('DATA - Follow-Up'!O592="Other",5,""))))))</f>
        <v/>
      </c>
      <c r="P592" s="178"/>
      <c r="Q592" s="178" t="str">
        <f>IF('DATA - Follow-Up'!Q592="","",'DATA - Follow-Up'!Q592)</f>
        <v/>
      </c>
      <c r="R592" s="178" t="str">
        <f>IF('DATA - Follow-Up'!R592="Boy",1,IF('DATA - Follow-Up'!R592="Girl",2, ""))</f>
        <v/>
      </c>
      <c r="S592" s="178" t="str">
        <f>IF('DATA - Follow-Up'!Q592="","", 'DATA - Follow-Up'!S592)</f>
        <v/>
      </c>
      <c r="T592" s="178" t="str">
        <f>IF('DATA - Follow-Up'!T592="Less than 0.5km",1,IF('DATA - Follow-Up'!T592="0.51 to 1.59km",2,IF('DATA - Follow-Up'!T592="1.6 to 3km",3,IF('DATA - Follow-Up'!T592="Over 3km",4,""))))</f>
        <v/>
      </c>
      <c r="U592" s="178" t="str">
        <f>IF('DATA - Follow-Up'!U592="STRONGLY AGREE",1,IF('DATA - Follow-Up'!U592="AGREE",2,IF('DATA - Follow-Up'!U592="DISAGREE",3,IF('DATA - Follow-Up'!U592="STRONGLY DISAGREE",4,""))))</f>
        <v/>
      </c>
      <c r="V592" s="178" t="str">
        <f>IF('DATA - Follow-Up'!V592="Yes",1,IF('DATA - Follow-Up'!V592="No",2,""))</f>
        <v/>
      </c>
      <c r="W592" s="178"/>
      <c r="X592" s="178"/>
      <c r="Y592" s="178"/>
      <c r="Z592" s="178"/>
      <c r="AA592" s="178"/>
      <c r="AB592" s="178"/>
      <c r="AC592" s="178"/>
      <c r="AD592" s="178"/>
      <c r="AE592" s="178"/>
      <c r="AF592" s="178"/>
      <c r="AG592" s="178"/>
      <c r="AH592" s="178"/>
      <c r="AI592" s="178"/>
      <c r="AJ592" s="178"/>
      <c r="AK592" s="178"/>
      <c r="AL592" s="178"/>
      <c r="AM592" s="178"/>
      <c r="AN592" s="178"/>
      <c r="AO592" s="178"/>
      <c r="AP592" s="178"/>
      <c r="AQ592" s="178"/>
      <c r="AR592" s="178" t="str">
        <f>IF('DATA - Follow-Up'!AR592="Relaxed",1,IF('DATA - Follow-Up'!AR592="Rushed",2,IF('DATA - Follow-Up'!AR592="Happy",3,IF('DATA - Follow-Up'!AR592="Tired",4,""))))</f>
        <v/>
      </c>
      <c r="AS592" s="178" t="str">
        <f>IF('DATA - Follow-Up'!AS592="Relaxed",1,IF('DATA - Follow-Up'!AS592="Rushed",2,IF('DATA - Follow-Up'!AS592="Happy",3,IF('DATA - Follow-Up'!AS592="Tired",4,""))))</f>
        <v/>
      </c>
      <c r="AT592" s="178" t="str">
        <f>IF('DATA - Follow-Up'!AT592="less driving",1,IF('DATA - Follow-Up'!AT592="less driving (e.g. more carpooling, walking, cycling, taking public transit, etc.)",1,IF('DATA - Follow-Up'!AT592="not changed",2,IF('DATA - Follow-Up'!AT592="no changed",2,IF('DATA - Follow-Up'!AT592="more driving",3, "")))))</f>
        <v/>
      </c>
      <c r="AU592" s="275"/>
      <c r="AV592" s="275"/>
      <c r="AW592" s="275"/>
      <c r="AX592" s="275"/>
      <c r="AY592" s="275"/>
      <c r="AZ592" s="178" t="str">
        <f>IF('DATA - Follow-Up'!AZ592="less driving",1,IF('DATA - Follow-Up'!AZ592="less driving (e.g. more carpooling, walking, cycling, taking public transit, etc.)",1,IF('DATA - Follow-Up'!AZ592="not changed",2,IF('DATA - Follow-Up'!AZ592="more driving",3,""))))</f>
        <v/>
      </c>
      <c r="BA592" s="178"/>
      <c r="BB592" s="178"/>
      <c r="BC592" s="178"/>
      <c r="BD592" s="178"/>
      <c r="BE592" s="178"/>
      <c r="BF592" s="178" t="str">
        <f>IF('DATA - Follow-Up'!BF592="decreased",1,IF('DATA - Follow-Up'!BF592="not changed",2,IF('DATA - Follow-Up'!BF592="increased",3, "")))</f>
        <v/>
      </c>
      <c r="BG592" s="178"/>
      <c r="BH592" s="178"/>
      <c r="BI592" s="178"/>
      <c r="BJ592" s="178"/>
      <c r="BK592" s="178"/>
      <c r="BL592" s="178"/>
      <c r="BM592" s="178"/>
      <c r="BN592" s="178"/>
      <c r="BO592" s="178"/>
      <c r="BP592" s="178"/>
      <c r="BQ592" s="312" t="str">
        <f>IF('DATA - Follow-Up'!BQ592="Yes",1,IF('DATA - Follow-Up'!BQ592="No",2, ""))</f>
        <v/>
      </c>
      <c r="BR592" s="273"/>
      <c r="BS592" s="180"/>
      <c r="BT592" s="180"/>
    </row>
    <row r="593" spans="1:72" s="132" customFormat="1" ht="15" x14ac:dyDescent="0.3">
      <c r="A593" s="148"/>
      <c r="B593" s="149"/>
      <c r="C593" s="236" t="str">
        <f t="shared" si="9"/>
        <v/>
      </c>
      <c r="D593" s="178" t="str">
        <f>IF('DATA - Follow-Up'!D593="","",'DATA - Follow-Up'!D593)</f>
        <v/>
      </c>
      <c r="E593" s="178" t="str">
        <f>IF('DATA - Follow-Up'!E593="","",'DATA - Follow-Up'!E593)</f>
        <v/>
      </c>
      <c r="F593" s="178" t="str">
        <f>IF('DATA - Follow-Up'!F593="","",'DATA - Follow-Up'!F593)</f>
        <v/>
      </c>
      <c r="G593" s="178" t="str">
        <f>IF('DATA - Follow-Up'!G593="Yes",1,IF('DATA - Follow-Up'!G593="No",2,IF('DATA - Follow-Up'!G593="Not Sure",3, "")))</f>
        <v/>
      </c>
      <c r="H593" s="178" t="str">
        <f>IF('DATA - Follow-Up'!H593="","",INDEX(Codes,MATCH('DATA - Follow-Up'!H593,Modes,0)))</f>
        <v/>
      </c>
      <c r="I593" s="275"/>
      <c r="J593" s="178" t="str">
        <f>IF('DATA - Follow-Up'!J593="","",INDEX(Codes,MATCH('DATA - Follow-Up'!J593,Modes,0)))</f>
        <v/>
      </c>
      <c r="K593" s="178"/>
      <c r="L593" s="178" t="str">
        <f>IF('DATA - Follow-Up'!L593=0,"",IF('DATA - Follow-Up'!L593="","",'DATA - Follow-Up'!L593))</f>
        <v/>
      </c>
      <c r="M593" s="178" t="str">
        <f>IF('DATA - Follow-Up'!M593="Yes",1,IF('DATA - Follow-Up'!M593="No",2, ""))</f>
        <v/>
      </c>
      <c r="N593" s="178" t="str">
        <f>IF('DATA - Follow-Up'!N593="Yes",1,IF('DATA - Follow-Up'!N593="No",2,""))</f>
        <v/>
      </c>
      <c r="O593" s="178" t="str">
        <f>IF('DATA - Follow-Up'!O593="Relaxed",1,IF('DATA - Follow-Up'!O593="Rushed",2,IF('DATA - Follow-Up'!O593="Happy",3,IF('DATA - Follow-Up'!O593="Frustrated",4,IF('DATA - Follow-Up'!O593="Other (please specify)",5,IF('DATA - Follow-Up'!O593="Other",5,""))))))</f>
        <v/>
      </c>
      <c r="P593" s="178"/>
      <c r="Q593" s="178" t="str">
        <f>IF('DATA - Follow-Up'!Q593="","",'DATA - Follow-Up'!Q593)</f>
        <v/>
      </c>
      <c r="R593" s="178" t="str">
        <f>IF('DATA - Follow-Up'!R593="Boy",1,IF('DATA - Follow-Up'!R593="Girl",2, ""))</f>
        <v/>
      </c>
      <c r="S593" s="178" t="str">
        <f>IF('DATA - Follow-Up'!Q593="","", 'DATA - Follow-Up'!S593)</f>
        <v/>
      </c>
      <c r="T593" s="178" t="str">
        <f>IF('DATA - Follow-Up'!T593="Less than 0.5km",1,IF('DATA - Follow-Up'!T593="0.51 to 1.59km",2,IF('DATA - Follow-Up'!T593="1.6 to 3km",3,IF('DATA - Follow-Up'!T593="Over 3km",4,""))))</f>
        <v/>
      </c>
      <c r="U593" s="178" t="str">
        <f>IF('DATA - Follow-Up'!U593="STRONGLY AGREE",1,IF('DATA - Follow-Up'!U593="AGREE",2,IF('DATA - Follow-Up'!U593="DISAGREE",3,IF('DATA - Follow-Up'!U593="STRONGLY DISAGREE",4,""))))</f>
        <v/>
      </c>
      <c r="V593" s="178" t="str">
        <f>IF('DATA - Follow-Up'!V593="Yes",1,IF('DATA - Follow-Up'!V593="No",2,""))</f>
        <v/>
      </c>
      <c r="W593" s="178"/>
      <c r="X593" s="178"/>
      <c r="Y593" s="178"/>
      <c r="Z593" s="178"/>
      <c r="AA593" s="178"/>
      <c r="AB593" s="178"/>
      <c r="AC593" s="178"/>
      <c r="AD593" s="178"/>
      <c r="AE593" s="178"/>
      <c r="AF593" s="178"/>
      <c r="AG593" s="178"/>
      <c r="AH593" s="178"/>
      <c r="AI593" s="178"/>
      <c r="AJ593" s="178"/>
      <c r="AK593" s="178"/>
      <c r="AL593" s="178"/>
      <c r="AM593" s="178"/>
      <c r="AN593" s="178"/>
      <c r="AO593" s="178"/>
      <c r="AP593" s="178"/>
      <c r="AQ593" s="178"/>
      <c r="AR593" s="178" t="str">
        <f>IF('DATA - Follow-Up'!AR593="Relaxed",1,IF('DATA - Follow-Up'!AR593="Rushed",2,IF('DATA - Follow-Up'!AR593="Happy",3,IF('DATA - Follow-Up'!AR593="Tired",4,""))))</f>
        <v/>
      </c>
      <c r="AS593" s="178" t="str">
        <f>IF('DATA - Follow-Up'!AS593="Relaxed",1,IF('DATA - Follow-Up'!AS593="Rushed",2,IF('DATA - Follow-Up'!AS593="Happy",3,IF('DATA - Follow-Up'!AS593="Tired",4,""))))</f>
        <v/>
      </c>
      <c r="AT593" s="178" t="str">
        <f>IF('DATA - Follow-Up'!AT593="less driving",1,IF('DATA - Follow-Up'!AT593="less driving (e.g. more carpooling, walking, cycling, taking public transit, etc.)",1,IF('DATA - Follow-Up'!AT593="not changed",2,IF('DATA - Follow-Up'!AT593="no changed",2,IF('DATA - Follow-Up'!AT593="more driving",3, "")))))</f>
        <v/>
      </c>
      <c r="AU593" s="275"/>
      <c r="AV593" s="275"/>
      <c r="AW593" s="275"/>
      <c r="AX593" s="275"/>
      <c r="AY593" s="275"/>
      <c r="AZ593" s="178" t="str">
        <f>IF('DATA - Follow-Up'!AZ593="less driving",1,IF('DATA - Follow-Up'!AZ593="less driving (e.g. more carpooling, walking, cycling, taking public transit, etc.)",1,IF('DATA - Follow-Up'!AZ593="not changed",2,IF('DATA - Follow-Up'!AZ593="more driving",3,""))))</f>
        <v/>
      </c>
      <c r="BA593" s="178"/>
      <c r="BB593" s="178"/>
      <c r="BC593" s="178"/>
      <c r="BD593" s="178"/>
      <c r="BE593" s="178"/>
      <c r="BF593" s="178" t="str">
        <f>IF('DATA - Follow-Up'!BF593="decreased",1,IF('DATA - Follow-Up'!BF593="not changed",2,IF('DATA - Follow-Up'!BF593="increased",3, "")))</f>
        <v/>
      </c>
      <c r="BG593" s="178"/>
      <c r="BH593" s="178"/>
      <c r="BI593" s="178"/>
      <c r="BJ593" s="178"/>
      <c r="BK593" s="178"/>
      <c r="BL593" s="178"/>
      <c r="BM593" s="178"/>
      <c r="BN593" s="178"/>
      <c r="BO593" s="178"/>
      <c r="BP593" s="178"/>
      <c r="BQ593" s="312" t="str">
        <f>IF('DATA - Follow-Up'!BQ593="Yes",1,IF('DATA - Follow-Up'!BQ593="No",2, ""))</f>
        <v/>
      </c>
      <c r="BR593" s="273"/>
      <c r="BS593" s="180"/>
      <c r="BT593" s="180"/>
    </row>
    <row r="594" spans="1:72" s="132" customFormat="1" ht="15" x14ac:dyDescent="0.3">
      <c r="A594" s="148"/>
      <c r="B594" s="149"/>
      <c r="C594" s="236" t="str">
        <f t="shared" si="9"/>
        <v/>
      </c>
      <c r="D594" s="178" t="str">
        <f>IF('DATA - Follow-Up'!D594="","",'DATA - Follow-Up'!D594)</f>
        <v/>
      </c>
      <c r="E594" s="178" t="str">
        <f>IF('DATA - Follow-Up'!E594="","",'DATA - Follow-Up'!E594)</f>
        <v/>
      </c>
      <c r="F594" s="178" t="str">
        <f>IF('DATA - Follow-Up'!F594="","",'DATA - Follow-Up'!F594)</f>
        <v/>
      </c>
      <c r="G594" s="178" t="str">
        <f>IF('DATA - Follow-Up'!G594="Yes",1,IF('DATA - Follow-Up'!G594="No",2,IF('DATA - Follow-Up'!G594="Not Sure",3, "")))</f>
        <v/>
      </c>
      <c r="H594" s="178" t="str">
        <f>IF('DATA - Follow-Up'!H594="","",INDEX(Codes,MATCH('DATA - Follow-Up'!H594,Modes,0)))</f>
        <v/>
      </c>
      <c r="I594" s="275"/>
      <c r="J594" s="178" t="str">
        <f>IF('DATA - Follow-Up'!J594="","",INDEX(Codes,MATCH('DATA - Follow-Up'!J594,Modes,0)))</f>
        <v/>
      </c>
      <c r="K594" s="178"/>
      <c r="L594" s="178" t="str">
        <f>IF('DATA - Follow-Up'!L594=0,"",IF('DATA - Follow-Up'!L594="","",'DATA - Follow-Up'!L594))</f>
        <v/>
      </c>
      <c r="M594" s="178" t="str">
        <f>IF('DATA - Follow-Up'!M594="Yes",1,IF('DATA - Follow-Up'!M594="No",2, ""))</f>
        <v/>
      </c>
      <c r="N594" s="178" t="str">
        <f>IF('DATA - Follow-Up'!N594="Yes",1,IF('DATA - Follow-Up'!N594="No",2,""))</f>
        <v/>
      </c>
      <c r="O594" s="178" t="str">
        <f>IF('DATA - Follow-Up'!O594="Relaxed",1,IF('DATA - Follow-Up'!O594="Rushed",2,IF('DATA - Follow-Up'!O594="Happy",3,IF('DATA - Follow-Up'!O594="Frustrated",4,IF('DATA - Follow-Up'!O594="Other (please specify)",5,IF('DATA - Follow-Up'!O594="Other",5,""))))))</f>
        <v/>
      </c>
      <c r="P594" s="178"/>
      <c r="Q594" s="178" t="str">
        <f>IF('DATA - Follow-Up'!Q594="","",'DATA - Follow-Up'!Q594)</f>
        <v/>
      </c>
      <c r="R594" s="178" t="str">
        <f>IF('DATA - Follow-Up'!R594="Boy",1,IF('DATA - Follow-Up'!R594="Girl",2, ""))</f>
        <v/>
      </c>
      <c r="S594" s="178" t="str">
        <f>IF('DATA - Follow-Up'!Q594="","", 'DATA - Follow-Up'!S594)</f>
        <v/>
      </c>
      <c r="T594" s="178" t="str">
        <f>IF('DATA - Follow-Up'!T594="Less than 0.5km",1,IF('DATA - Follow-Up'!T594="0.51 to 1.59km",2,IF('DATA - Follow-Up'!T594="1.6 to 3km",3,IF('DATA - Follow-Up'!T594="Over 3km",4,""))))</f>
        <v/>
      </c>
      <c r="U594" s="178" t="str">
        <f>IF('DATA - Follow-Up'!U594="STRONGLY AGREE",1,IF('DATA - Follow-Up'!U594="AGREE",2,IF('DATA - Follow-Up'!U594="DISAGREE",3,IF('DATA - Follow-Up'!U594="STRONGLY DISAGREE",4,""))))</f>
        <v/>
      </c>
      <c r="V594" s="178" t="str">
        <f>IF('DATA - Follow-Up'!V594="Yes",1,IF('DATA - Follow-Up'!V594="No",2,""))</f>
        <v/>
      </c>
      <c r="W594" s="178"/>
      <c r="X594" s="178"/>
      <c r="Y594" s="178"/>
      <c r="Z594" s="178"/>
      <c r="AA594" s="178"/>
      <c r="AB594" s="178"/>
      <c r="AC594" s="178"/>
      <c r="AD594" s="178"/>
      <c r="AE594" s="178"/>
      <c r="AF594" s="178"/>
      <c r="AG594" s="178"/>
      <c r="AH594" s="178"/>
      <c r="AI594" s="178"/>
      <c r="AJ594" s="178"/>
      <c r="AK594" s="178"/>
      <c r="AL594" s="178"/>
      <c r="AM594" s="178"/>
      <c r="AN594" s="178"/>
      <c r="AO594" s="178"/>
      <c r="AP594" s="178"/>
      <c r="AQ594" s="178"/>
      <c r="AR594" s="178" t="str">
        <f>IF('DATA - Follow-Up'!AR594="Relaxed",1,IF('DATA - Follow-Up'!AR594="Rushed",2,IF('DATA - Follow-Up'!AR594="Happy",3,IF('DATA - Follow-Up'!AR594="Tired",4,""))))</f>
        <v/>
      </c>
      <c r="AS594" s="178" t="str">
        <f>IF('DATA - Follow-Up'!AS594="Relaxed",1,IF('DATA - Follow-Up'!AS594="Rushed",2,IF('DATA - Follow-Up'!AS594="Happy",3,IF('DATA - Follow-Up'!AS594="Tired",4,""))))</f>
        <v/>
      </c>
      <c r="AT594" s="178" t="str">
        <f>IF('DATA - Follow-Up'!AT594="less driving",1,IF('DATA - Follow-Up'!AT594="less driving (e.g. more carpooling, walking, cycling, taking public transit, etc.)",1,IF('DATA - Follow-Up'!AT594="not changed",2,IF('DATA - Follow-Up'!AT594="no changed",2,IF('DATA - Follow-Up'!AT594="more driving",3, "")))))</f>
        <v/>
      </c>
      <c r="AU594" s="275"/>
      <c r="AV594" s="275"/>
      <c r="AW594" s="275"/>
      <c r="AX594" s="275"/>
      <c r="AY594" s="275"/>
      <c r="AZ594" s="178" t="str">
        <f>IF('DATA - Follow-Up'!AZ594="less driving",1,IF('DATA - Follow-Up'!AZ594="less driving (e.g. more carpooling, walking, cycling, taking public transit, etc.)",1,IF('DATA - Follow-Up'!AZ594="not changed",2,IF('DATA - Follow-Up'!AZ594="more driving",3,""))))</f>
        <v/>
      </c>
      <c r="BA594" s="178"/>
      <c r="BB594" s="178"/>
      <c r="BC594" s="178"/>
      <c r="BD594" s="178"/>
      <c r="BE594" s="178"/>
      <c r="BF594" s="178" t="str">
        <f>IF('DATA - Follow-Up'!BF594="decreased",1,IF('DATA - Follow-Up'!BF594="not changed",2,IF('DATA - Follow-Up'!BF594="increased",3, "")))</f>
        <v/>
      </c>
      <c r="BG594" s="178"/>
      <c r="BH594" s="178"/>
      <c r="BI594" s="178"/>
      <c r="BJ594" s="178"/>
      <c r="BK594" s="178"/>
      <c r="BL594" s="178"/>
      <c r="BM594" s="178"/>
      <c r="BN594" s="178"/>
      <c r="BO594" s="178"/>
      <c r="BP594" s="178"/>
      <c r="BQ594" s="312" t="str">
        <f>IF('DATA - Follow-Up'!BQ594="Yes",1,IF('DATA - Follow-Up'!BQ594="No",2, ""))</f>
        <v/>
      </c>
      <c r="BR594" s="273"/>
      <c r="BS594" s="180"/>
      <c r="BT594" s="180"/>
    </row>
    <row r="595" spans="1:72" s="132" customFormat="1" ht="15" x14ac:dyDescent="0.3">
      <c r="A595" s="148"/>
      <c r="B595" s="149"/>
      <c r="C595" s="236" t="str">
        <f t="shared" si="9"/>
        <v/>
      </c>
      <c r="D595" s="178" t="str">
        <f>IF('DATA - Follow-Up'!D595="","",'DATA - Follow-Up'!D595)</f>
        <v/>
      </c>
      <c r="E595" s="178" t="str">
        <f>IF('DATA - Follow-Up'!E595="","",'DATA - Follow-Up'!E595)</f>
        <v/>
      </c>
      <c r="F595" s="178" t="str">
        <f>IF('DATA - Follow-Up'!F595="","",'DATA - Follow-Up'!F595)</f>
        <v/>
      </c>
      <c r="G595" s="178" t="str">
        <f>IF('DATA - Follow-Up'!G595="Yes",1,IF('DATA - Follow-Up'!G595="No",2,IF('DATA - Follow-Up'!G595="Not Sure",3, "")))</f>
        <v/>
      </c>
      <c r="H595" s="178" t="str">
        <f>IF('DATA - Follow-Up'!H595="","",INDEX(Codes,MATCH('DATA - Follow-Up'!H595,Modes,0)))</f>
        <v/>
      </c>
      <c r="I595" s="275"/>
      <c r="J595" s="178" t="str">
        <f>IF('DATA - Follow-Up'!J595="","",INDEX(Codes,MATCH('DATA - Follow-Up'!J595,Modes,0)))</f>
        <v/>
      </c>
      <c r="K595" s="178"/>
      <c r="L595" s="178" t="str">
        <f>IF('DATA - Follow-Up'!L595=0,"",IF('DATA - Follow-Up'!L595="","",'DATA - Follow-Up'!L595))</f>
        <v/>
      </c>
      <c r="M595" s="178" t="str">
        <f>IF('DATA - Follow-Up'!M595="Yes",1,IF('DATA - Follow-Up'!M595="No",2, ""))</f>
        <v/>
      </c>
      <c r="N595" s="178" t="str">
        <f>IF('DATA - Follow-Up'!N595="Yes",1,IF('DATA - Follow-Up'!N595="No",2,""))</f>
        <v/>
      </c>
      <c r="O595" s="178" t="str">
        <f>IF('DATA - Follow-Up'!O595="Relaxed",1,IF('DATA - Follow-Up'!O595="Rushed",2,IF('DATA - Follow-Up'!O595="Happy",3,IF('DATA - Follow-Up'!O595="Frustrated",4,IF('DATA - Follow-Up'!O595="Other (please specify)",5,IF('DATA - Follow-Up'!O595="Other",5,""))))))</f>
        <v/>
      </c>
      <c r="P595" s="178"/>
      <c r="Q595" s="178" t="str">
        <f>IF('DATA - Follow-Up'!Q595="","",'DATA - Follow-Up'!Q595)</f>
        <v/>
      </c>
      <c r="R595" s="178" t="str">
        <f>IF('DATA - Follow-Up'!R595="Boy",1,IF('DATA - Follow-Up'!R595="Girl",2, ""))</f>
        <v/>
      </c>
      <c r="S595" s="178" t="str">
        <f>IF('DATA - Follow-Up'!Q595="","", 'DATA - Follow-Up'!S595)</f>
        <v/>
      </c>
      <c r="T595" s="178" t="str">
        <f>IF('DATA - Follow-Up'!T595="Less than 0.5km",1,IF('DATA - Follow-Up'!T595="0.51 to 1.59km",2,IF('DATA - Follow-Up'!T595="1.6 to 3km",3,IF('DATA - Follow-Up'!T595="Over 3km",4,""))))</f>
        <v/>
      </c>
      <c r="U595" s="178" t="str">
        <f>IF('DATA - Follow-Up'!U595="STRONGLY AGREE",1,IF('DATA - Follow-Up'!U595="AGREE",2,IF('DATA - Follow-Up'!U595="DISAGREE",3,IF('DATA - Follow-Up'!U595="STRONGLY DISAGREE",4,""))))</f>
        <v/>
      </c>
      <c r="V595" s="178" t="str">
        <f>IF('DATA - Follow-Up'!V595="Yes",1,IF('DATA - Follow-Up'!V595="No",2,""))</f>
        <v/>
      </c>
      <c r="W595" s="178"/>
      <c r="X595" s="178"/>
      <c r="Y595" s="178"/>
      <c r="Z595" s="178"/>
      <c r="AA595" s="178"/>
      <c r="AB595" s="178"/>
      <c r="AC595" s="178"/>
      <c r="AD595" s="178"/>
      <c r="AE595" s="178"/>
      <c r="AF595" s="178"/>
      <c r="AG595" s="178"/>
      <c r="AH595" s="178"/>
      <c r="AI595" s="178"/>
      <c r="AJ595" s="178"/>
      <c r="AK595" s="178"/>
      <c r="AL595" s="178"/>
      <c r="AM595" s="178"/>
      <c r="AN595" s="178"/>
      <c r="AO595" s="178"/>
      <c r="AP595" s="178"/>
      <c r="AQ595" s="178"/>
      <c r="AR595" s="178" t="str">
        <f>IF('DATA - Follow-Up'!AR595="Relaxed",1,IF('DATA - Follow-Up'!AR595="Rushed",2,IF('DATA - Follow-Up'!AR595="Happy",3,IF('DATA - Follow-Up'!AR595="Tired",4,""))))</f>
        <v/>
      </c>
      <c r="AS595" s="178" t="str">
        <f>IF('DATA - Follow-Up'!AS595="Relaxed",1,IF('DATA - Follow-Up'!AS595="Rushed",2,IF('DATA - Follow-Up'!AS595="Happy",3,IF('DATA - Follow-Up'!AS595="Tired",4,""))))</f>
        <v/>
      </c>
      <c r="AT595" s="178" t="str">
        <f>IF('DATA - Follow-Up'!AT595="less driving",1,IF('DATA - Follow-Up'!AT595="less driving (e.g. more carpooling, walking, cycling, taking public transit, etc.)",1,IF('DATA - Follow-Up'!AT595="not changed",2,IF('DATA - Follow-Up'!AT595="no changed",2,IF('DATA - Follow-Up'!AT595="more driving",3, "")))))</f>
        <v/>
      </c>
      <c r="AU595" s="275"/>
      <c r="AV595" s="275"/>
      <c r="AW595" s="275"/>
      <c r="AX595" s="275"/>
      <c r="AY595" s="275"/>
      <c r="AZ595" s="178" t="str">
        <f>IF('DATA - Follow-Up'!AZ595="less driving",1,IF('DATA - Follow-Up'!AZ595="less driving (e.g. more carpooling, walking, cycling, taking public transit, etc.)",1,IF('DATA - Follow-Up'!AZ595="not changed",2,IF('DATA - Follow-Up'!AZ595="more driving",3,""))))</f>
        <v/>
      </c>
      <c r="BA595" s="178"/>
      <c r="BB595" s="178"/>
      <c r="BC595" s="178"/>
      <c r="BD595" s="178"/>
      <c r="BE595" s="178"/>
      <c r="BF595" s="178" t="str">
        <f>IF('DATA - Follow-Up'!BF595="decreased",1,IF('DATA - Follow-Up'!BF595="not changed",2,IF('DATA - Follow-Up'!BF595="increased",3, "")))</f>
        <v/>
      </c>
      <c r="BG595" s="178"/>
      <c r="BH595" s="178"/>
      <c r="BI595" s="178"/>
      <c r="BJ595" s="178"/>
      <c r="BK595" s="178"/>
      <c r="BL595" s="178"/>
      <c r="BM595" s="178"/>
      <c r="BN595" s="178"/>
      <c r="BO595" s="178"/>
      <c r="BP595" s="178"/>
      <c r="BQ595" s="312" t="str">
        <f>IF('DATA - Follow-Up'!BQ595="Yes",1,IF('DATA - Follow-Up'!BQ595="No",2, ""))</f>
        <v/>
      </c>
      <c r="BR595" s="273"/>
      <c r="BS595" s="180"/>
      <c r="BT595" s="180"/>
    </row>
    <row r="596" spans="1:72" s="132" customFormat="1" ht="15" x14ac:dyDescent="0.3">
      <c r="A596" s="148"/>
      <c r="B596" s="149"/>
      <c r="C596" s="236" t="str">
        <f t="shared" si="9"/>
        <v/>
      </c>
      <c r="D596" s="178" t="str">
        <f>IF('DATA - Follow-Up'!D596="","",'DATA - Follow-Up'!D596)</f>
        <v/>
      </c>
      <c r="E596" s="178" t="str">
        <f>IF('DATA - Follow-Up'!E596="","",'DATA - Follow-Up'!E596)</f>
        <v/>
      </c>
      <c r="F596" s="178" t="str">
        <f>IF('DATA - Follow-Up'!F596="","",'DATA - Follow-Up'!F596)</f>
        <v/>
      </c>
      <c r="G596" s="178" t="str">
        <f>IF('DATA - Follow-Up'!G596="Yes",1,IF('DATA - Follow-Up'!G596="No",2,IF('DATA - Follow-Up'!G596="Not Sure",3, "")))</f>
        <v/>
      </c>
      <c r="H596" s="178" t="str">
        <f>IF('DATA - Follow-Up'!H596="","",INDEX(Codes,MATCH('DATA - Follow-Up'!H596,Modes,0)))</f>
        <v/>
      </c>
      <c r="I596" s="275"/>
      <c r="J596" s="178" t="str">
        <f>IF('DATA - Follow-Up'!J596="","",INDEX(Codes,MATCH('DATA - Follow-Up'!J596,Modes,0)))</f>
        <v/>
      </c>
      <c r="K596" s="178"/>
      <c r="L596" s="178" t="str">
        <f>IF('DATA - Follow-Up'!L596=0,"",IF('DATA - Follow-Up'!L596="","",'DATA - Follow-Up'!L596))</f>
        <v/>
      </c>
      <c r="M596" s="178" t="str">
        <f>IF('DATA - Follow-Up'!M596="Yes",1,IF('DATA - Follow-Up'!M596="No",2, ""))</f>
        <v/>
      </c>
      <c r="N596" s="178" t="str">
        <f>IF('DATA - Follow-Up'!N596="Yes",1,IF('DATA - Follow-Up'!N596="No",2,""))</f>
        <v/>
      </c>
      <c r="O596" s="178" t="str">
        <f>IF('DATA - Follow-Up'!O596="Relaxed",1,IF('DATA - Follow-Up'!O596="Rushed",2,IF('DATA - Follow-Up'!O596="Happy",3,IF('DATA - Follow-Up'!O596="Frustrated",4,IF('DATA - Follow-Up'!O596="Other (please specify)",5,IF('DATA - Follow-Up'!O596="Other",5,""))))))</f>
        <v/>
      </c>
      <c r="P596" s="178"/>
      <c r="Q596" s="178" t="str">
        <f>IF('DATA - Follow-Up'!Q596="","",'DATA - Follow-Up'!Q596)</f>
        <v/>
      </c>
      <c r="R596" s="178" t="str">
        <f>IF('DATA - Follow-Up'!R596="Boy",1,IF('DATA - Follow-Up'!R596="Girl",2, ""))</f>
        <v/>
      </c>
      <c r="S596" s="178" t="str">
        <f>IF('DATA - Follow-Up'!Q596="","", 'DATA - Follow-Up'!S596)</f>
        <v/>
      </c>
      <c r="T596" s="178" t="str">
        <f>IF('DATA - Follow-Up'!T596="Less than 0.5km",1,IF('DATA - Follow-Up'!T596="0.51 to 1.59km",2,IF('DATA - Follow-Up'!T596="1.6 to 3km",3,IF('DATA - Follow-Up'!T596="Over 3km",4,""))))</f>
        <v/>
      </c>
      <c r="U596" s="178" t="str">
        <f>IF('DATA - Follow-Up'!U596="STRONGLY AGREE",1,IF('DATA - Follow-Up'!U596="AGREE",2,IF('DATA - Follow-Up'!U596="DISAGREE",3,IF('DATA - Follow-Up'!U596="STRONGLY DISAGREE",4,""))))</f>
        <v/>
      </c>
      <c r="V596" s="178" t="str">
        <f>IF('DATA - Follow-Up'!V596="Yes",1,IF('DATA - Follow-Up'!V596="No",2,""))</f>
        <v/>
      </c>
      <c r="W596" s="178"/>
      <c r="X596" s="178"/>
      <c r="Y596" s="178"/>
      <c r="Z596" s="178"/>
      <c r="AA596" s="178"/>
      <c r="AB596" s="178"/>
      <c r="AC596" s="178"/>
      <c r="AD596" s="178"/>
      <c r="AE596" s="178"/>
      <c r="AF596" s="178"/>
      <c r="AG596" s="178"/>
      <c r="AH596" s="178"/>
      <c r="AI596" s="178"/>
      <c r="AJ596" s="178"/>
      <c r="AK596" s="178"/>
      <c r="AL596" s="178"/>
      <c r="AM596" s="178"/>
      <c r="AN596" s="178"/>
      <c r="AO596" s="178"/>
      <c r="AP596" s="178"/>
      <c r="AQ596" s="178"/>
      <c r="AR596" s="178" t="str">
        <f>IF('DATA - Follow-Up'!AR596="Relaxed",1,IF('DATA - Follow-Up'!AR596="Rushed",2,IF('DATA - Follow-Up'!AR596="Happy",3,IF('DATA - Follow-Up'!AR596="Tired",4,""))))</f>
        <v/>
      </c>
      <c r="AS596" s="178" t="str">
        <f>IF('DATA - Follow-Up'!AS596="Relaxed",1,IF('DATA - Follow-Up'!AS596="Rushed",2,IF('DATA - Follow-Up'!AS596="Happy",3,IF('DATA - Follow-Up'!AS596="Tired",4,""))))</f>
        <v/>
      </c>
      <c r="AT596" s="178" t="str">
        <f>IF('DATA - Follow-Up'!AT596="less driving",1,IF('DATA - Follow-Up'!AT596="less driving (e.g. more carpooling, walking, cycling, taking public transit, etc.)",1,IF('DATA - Follow-Up'!AT596="not changed",2,IF('DATA - Follow-Up'!AT596="no changed",2,IF('DATA - Follow-Up'!AT596="more driving",3, "")))))</f>
        <v/>
      </c>
      <c r="AU596" s="275"/>
      <c r="AV596" s="275"/>
      <c r="AW596" s="275"/>
      <c r="AX596" s="275"/>
      <c r="AY596" s="275"/>
      <c r="AZ596" s="178" t="str">
        <f>IF('DATA - Follow-Up'!AZ596="less driving",1,IF('DATA - Follow-Up'!AZ596="less driving (e.g. more carpooling, walking, cycling, taking public transit, etc.)",1,IF('DATA - Follow-Up'!AZ596="not changed",2,IF('DATA - Follow-Up'!AZ596="more driving",3,""))))</f>
        <v/>
      </c>
      <c r="BA596" s="178"/>
      <c r="BB596" s="178"/>
      <c r="BC596" s="178"/>
      <c r="BD596" s="178"/>
      <c r="BE596" s="178"/>
      <c r="BF596" s="178" t="str">
        <f>IF('DATA - Follow-Up'!BF596="decreased",1,IF('DATA - Follow-Up'!BF596="not changed",2,IF('DATA - Follow-Up'!BF596="increased",3, "")))</f>
        <v/>
      </c>
      <c r="BG596" s="178"/>
      <c r="BH596" s="178"/>
      <c r="BI596" s="178"/>
      <c r="BJ596" s="178"/>
      <c r="BK596" s="178"/>
      <c r="BL596" s="178"/>
      <c r="BM596" s="178"/>
      <c r="BN596" s="178"/>
      <c r="BO596" s="178"/>
      <c r="BP596" s="178"/>
      <c r="BQ596" s="312" t="str">
        <f>IF('DATA - Follow-Up'!BQ596="Yes",1,IF('DATA - Follow-Up'!BQ596="No",2, ""))</f>
        <v/>
      </c>
      <c r="BR596" s="273"/>
      <c r="BS596" s="180"/>
      <c r="BT596" s="180"/>
    </row>
    <row r="597" spans="1:72" s="132" customFormat="1" ht="15" x14ac:dyDescent="0.3">
      <c r="A597" s="148"/>
      <c r="B597" s="149"/>
      <c r="C597" s="236" t="str">
        <f t="shared" si="9"/>
        <v/>
      </c>
      <c r="D597" s="178" t="str">
        <f>IF('DATA - Follow-Up'!D597="","",'DATA - Follow-Up'!D597)</f>
        <v/>
      </c>
      <c r="E597" s="178" t="str">
        <f>IF('DATA - Follow-Up'!E597="","",'DATA - Follow-Up'!E597)</f>
        <v/>
      </c>
      <c r="F597" s="178" t="str">
        <f>IF('DATA - Follow-Up'!F597="","",'DATA - Follow-Up'!F597)</f>
        <v/>
      </c>
      <c r="G597" s="178" t="str">
        <f>IF('DATA - Follow-Up'!G597="Yes",1,IF('DATA - Follow-Up'!G597="No",2,IF('DATA - Follow-Up'!G597="Not Sure",3, "")))</f>
        <v/>
      </c>
      <c r="H597" s="178" t="str">
        <f>IF('DATA - Follow-Up'!H597="","",INDEX(Codes,MATCH('DATA - Follow-Up'!H597,Modes,0)))</f>
        <v/>
      </c>
      <c r="I597" s="275"/>
      <c r="J597" s="178" t="str">
        <f>IF('DATA - Follow-Up'!J597="","",INDEX(Codes,MATCH('DATA - Follow-Up'!J597,Modes,0)))</f>
        <v/>
      </c>
      <c r="K597" s="178"/>
      <c r="L597" s="178" t="str">
        <f>IF('DATA - Follow-Up'!L597=0,"",IF('DATA - Follow-Up'!L597="","",'DATA - Follow-Up'!L597))</f>
        <v/>
      </c>
      <c r="M597" s="178" t="str">
        <f>IF('DATA - Follow-Up'!M597="Yes",1,IF('DATA - Follow-Up'!M597="No",2, ""))</f>
        <v/>
      </c>
      <c r="N597" s="178" t="str">
        <f>IF('DATA - Follow-Up'!N597="Yes",1,IF('DATA - Follow-Up'!N597="No",2,""))</f>
        <v/>
      </c>
      <c r="O597" s="178" t="str">
        <f>IF('DATA - Follow-Up'!O597="Relaxed",1,IF('DATA - Follow-Up'!O597="Rushed",2,IF('DATA - Follow-Up'!O597="Happy",3,IF('DATA - Follow-Up'!O597="Frustrated",4,IF('DATA - Follow-Up'!O597="Other (please specify)",5,IF('DATA - Follow-Up'!O597="Other",5,""))))))</f>
        <v/>
      </c>
      <c r="P597" s="178"/>
      <c r="Q597" s="178" t="str">
        <f>IF('DATA - Follow-Up'!Q597="","",'DATA - Follow-Up'!Q597)</f>
        <v/>
      </c>
      <c r="R597" s="178" t="str">
        <f>IF('DATA - Follow-Up'!R597="Boy",1,IF('DATA - Follow-Up'!R597="Girl",2, ""))</f>
        <v/>
      </c>
      <c r="S597" s="178" t="str">
        <f>IF('DATA - Follow-Up'!Q597="","", 'DATA - Follow-Up'!S597)</f>
        <v/>
      </c>
      <c r="T597" s="178" t="str">
        <f>IF('DATA - Follow-Up'!T597="Less than 0.5km",1,IF('DATA - Follow-Up'!T597="0.51 to 1.59km",2,IF('DATA - Follow-Up'!T597="1.6 to 3km",3,IF('DATA - Follow-Up'!T597="Over 3km",4,""))))</f>
        <v/>
      </c>
      <c r="U597" s="178" t="str">
        <f>IF('DATA - Follow-Up'!U597="STRONGLY AGREE",1,IF('DATA - Follow-Up'!U597="AGREE",2,IF('DATA - Follow-Up'!U597="DISAGREE",3,IF('DATA - Follow-Up'!U597="STRONGLY DISAGREE",4,""))))</f>
        <v/>
      </c>
      <c r="V597" s="178" t="str">
        <f>IF('DATA - Follow-Up'!V597="Yes",1,IF('DATA - Follow-Up'!V597="No",2,""))</f>
        <v/>
      </c>
      <c r="W597" s="178"/>
      <c r="X597" s="178"/>
      <c r="Y597" s="178"/>
      <c r="Z597" s="178"/>
      <c r="AA597" s="178"/>
      <c r="AB597" s="178"/>
      <c r="AC597" s="178"/>
      <c r="AD597" s="178"/>
      <c r="AE597" s="178"/>
      <c r="AF597" s="178"/>
      <c r="AG597" s="178"/>
      <c r="AH597" s="178"/>
      <c r="AI597" s="178"/>
      <c r="AJ597" s="178"/>
      <c r="AK597" s="178"/>
      <c r="AL597" s="178"/>
      <c r="AM597" s="178"/>
      <c r="AN597" s="178"/>
      <c r="AO597" s="178"/>
      <c r="AP597" s="178"/>
      <c r="AQ597" s="178"/>
      <c r="AR597" s="178" t="str">
        <f>IF('DATA - Follow-Up'!AR597="Relaxed",1,IF('DATA - Follow-Up'!AR597="Rushed",2,IF('DATA - Follow-Up'!AR597="Happy",3,IF('DATA - Follow-Up'!AR597="Tired",4,""))))</f>
        <v/>
      </c>
      <c r="AS597" s="178" t="str">
        <f>IF('DATA - Follow-Up'!AS597="Relaxed",1,IF('DATA - Follow-Up'!AS597="Rushed",2,IF('DATA - Follow-Up'!AS597="Happy",3,IF('DATA - Follow-Up'!AS597="Tired",4,""))))</f>
        <v/>
      </c>
      <c r="AT597" s="178" t="str">
        <f>IF('DATA - Follow-Up'!AT597="less driving",1,IF('DATA - Follow-Up'!AT597="less driving (e.g. more carpooling, walking, cycling, taking public transit, etc.)",1,IF('DATA - Follow-Up'!AT597="not changed",2,IF('DATA - Follow-Up'!AT597="no changed",2,IF('DATA - Follow-Up'!AT597="more driving",3, "")))))</f>
        <v/>
      </c>
      <c r="AU597" s="275"/>
      <c r="AV597" s="275"/>
      <c r="AW597" s="275"/>
      <c r="AX597" s="275"/>
      <c r="AY597" s="275"/>
      <c r="AZ597" s="178" t="str">
        <f>IF('DATA - Follow-Up'!AZ597="less driving",1,IF('DATA - Follow-Up'!AZ597="less driving (e.g. more carpooling, walking, cycling, taking public transit, etc.)",1,IF('DATA - Follow-Up'!AZ597="not changed",2,IF('DATA - Follow-Up'!AZ597="more driving",3,""))))</f>
        <v/>
      </c>
      <c r="BA597" s="178"/>
      <c r="BB597" s="178"/>
      <c r="BC597" s="178"/>
      <c r="BD597" s="178"/>
      <c r="BE597" s="178"/>
      <c r="BF597" s="178" t="str">
        <f>IF('DATA - Follow-Up'!BF597="decreased",1,IF('DATA - Follow-Up'!BF597="not changed",2,IF('DATA - Follow-Up'!BF597="increased",3, "")))</f>
        <v/>
      </c>
      <c r="BG597" s="178"/>
      <c r="BH597" s="178"/>
      <c r="BI597" s="178"/>
      <c r="BJ597" s="178"/>
      <c r="BK597" s="178"/>
      <c r="BL597" s="178"/>
      <c r="BM597" s="178"/>
      <c r="BN597" s="178"/>
      <c r="BO597" s="178"/>
      <c r="BP597" s="178"/>
      <c r="BQ597" s="312" t="str">
        <f>IF('DATA - Follow-Up'!BQ597="Yes",1,IF('DATA - Follow-Up'!BQ597="No",2, ""))</f>
        <v/>
      </c>
      <c r="BR597" s="273"/>
      <c r="BS597" s="180"/>
      <c r="BT597" s="180"/>
    </row>
    <row r="598" spans="1:72" s="132" customFormat="1" ht="15" x14ac:dyDescent="0.3">
      <c r="A598" s="148"/>
      <c r="B598" s="149"/>
      <c r="C598" s="236" t="str">
        <f t="shared" si="9"/>
        <v/>
      </c>
      <c r="D598" s="178" t="str">
        <f>IF('DATA - Follow-Up'!D598="","",'DATA - Follow-Up'!D598)</f>
        <v/>
      </c>
      <c r="E598" s="178" t="str">
        <f>IF('DATA - Follow-Up'!E598="","",'DATA - Follow-Up'!E598)</f>
        <v/>
      </c>
      <c r="F598" s="178" t="str">
        <f>IF('DATA - Follow-Up'!F598="","",'DATA - Follow-Up'!F598)</f>
        <v/>
      </c>
      <c r="G598" s="178" t="str">
        <f>IF('DATA - Follow-Up'!G598="Yes",1,IF('DATA - Follow-Up'!G598="No",2,IF('DATA - Follow-Up'!G598="Not Sure",3, "")))</f>
        <v/>
      </c>
      <c r="H598" s="178" t="str">
        <f>IF('DATA - Follow-Up'!H598="","",INDEX(Codes,MATCH('DATA - Follow-Up'!H598,Modes,0)))</f>
        <v/>
      </c>
      <c r="I598" s="275"/>
      <c r="J598" s="178" t="str">
        <f>IF('DATA - Follow-Up'!J598="","",INDEX(Codes,MATCH('DATA - Follow-Up'!J598,Modes,0)))</f>
        <v/>
      </c>
      <c r="K598" s="178"/>
      <c r="L598" s="178" t="str">
        <f>IF('DATA - Follow-Up'!L598=0,"",IF('DATA - Follow-Up'!L598="","",'DATA - Follow-Up'!L598))</f>
        <v/>
      </c>
      <c r="M598" s="178" t="str">
        <f>IF('DATA - Follow-Up'!M598="Yes",1,IF('DATA - Follow-Up'!M598="No",2, ""))</f>
        <v/>
      </c>
      <c r="N598" s="178" t="str">
        <f>IF('DATA - Follow-Up'!N598="Yes",1,IF('DATA - Follow-Up'!N598="No",2,""))</f>
        <v/>
      </c>
      <c r="O598" s="178" t="str">
        <f>IF('DATA - Follow-Up'!O598="Relaxed",1,IF('DATA - Follow-Up'!O598="Rushed",2,IF('DATA - Follow-Up'!O598="Happy",3,IF('DATA - Follow-Up'!O598="Frustrated",4,IF('DATA - Follow-Up'!O598="Other (please specify)",5,IF('DATA - Follow-Up'!O598="Other",5,""))))))</f>
        <v/>
      </c>
      <c r="P598" s="178"/>
      <c r="Q598" s="178" t="str">
        <f>IF('DATA - Follow-Up'!Q598="","",'DATA - Follow-Up'!Q598)</f>
        <v/>
      </c>
      <c r="R598" s="178" t="str">
        <f>IF('DATA - Follow-Up'!R598="Boy",1,IF('DATA - Follow-Up'!R598="Girl",2, ""))</f>
        <v/>
      </c>
      <c r="S598" s="178" t="str">
        <f>IF('DATA - Follow-Up'!Q598="","", 'DATA - Follow-Up'!S598)</f>
        <v/>
      </c>
      <c r="T598" s="178" t="str">
        <f>IF('DATA - Follow-Up'!T598="Less than 0.5km",1,IF('DATA - Follow-Up'!T598="0.51 to 1.59km",2,IF('DATA - Follow-Up'!T598="1.6 to 3km",3,IF('DATA - Follow-Up'!T598="Over 3km",4,""))))</f>
        <v/>
      </c>
      <c r="U598" s="178" t="str">
        <f>IF('DATA - Follow-Up'!U598="STRONGLY AGREE",1,IF('DATA - Follow-Up'!U598="AGREE",2,IF('DATA - Follow-Up'!U598="DISAGREE",3,IF('DATA - Follow-Up'!U598="STRONGLY DISAGREE",4,""))))</f>
        <v/>
      </c>
      <c r="V598" s="178" t="str">
        <f>IF('DATA - Follow-Up'!V598="Yes",1,IF('DATA - Follow-Up'!V598="No",2,""))</f>
        <v/>
      </c>
      <c r="W598" s="178"/>
      <c r="X598" s="178"/>
      <c r="Y598" s="178"/>
      <c r="Z598" s="178"/>
      <c r="AA598" s="178"/>
      <c r="AB598" s="178"/>
      <c r="AC598" s="178"/>
      <c r="AD598" s="178"/>
      <c r="AE598" s="178"/>
      <c r="AF598" s="178"/>
      <c r="AG598" s="178"/>
      <c r="AH598" s="178"/>
      <c r="AI598" s="178"/>
      <c r="AJ598" s="178"/>
      <c r="AK598" s="178"/>
      <c r="AL598" s="178"/>
      <c r="AM598" s="178"/>
      <c r="AN598" s="178"/>
      <c r="AO598" s="178"/>
      <c r="AP598" s="178"/>
      <c r="AQ598" s="178"/>
      <c r="AR598" s="178" t="str">
        <f>IF('DATA - Follow-Up'!AR598="Relaxed",1,IF('DATA - Follow-Up'!AR598="Rushed",2,IF('DATA - Follow-Up'!AR598="Happy",3,IF('DATA - Follow-Up'!AR598="Tired",4,""))))</f>
        <v/>
      </c>
      <c r="AS598" s="178" t="str">
        <f>IF('DATA - Follow-Up'!AS598="Relaxed",1,IF('DATA - Follow-Up'!AS598="Rushed",2,IF('DATA - Follow-Up'!AS598="Happy",3,IF('DATA - Follow-Up'!AS598="Tired",4,""))))</f>
        <v/>
      </c>
      <c r="AT598" s="178" t="str">
        <f>IF('DATA - Follow-Up'!AT598="less driving",1,IF('DATA - Follow-Up'!AT598="less driving (e.g. more carpooling, walking, cycling, taking public transit, etc.)",1,IF('DATA - Follow-Up'!AT598="not changed",2,IF('DATA - Follow-Up'!AT598="no changed",2,IF('DATA - Follow-Up'!AT598="more driving",3, "")))))</f>
        <v/>
      </c>
      <c r="AU598" s="275"/>
      <c r="AV598" s="275"/>
      <c r="AW598" s="275"/>
      <c r="AX598" s="275"/>
      <c r="AY598" s="275"/>
      <c r="AZ598" s="178" t="str">
        <f>IF('DATA - Follow-Up'!AZ598="less driving",1,IF('DATA - Follow-Up'!AZ598="less driving (e.g. more carpooling, walking, cycling, taking public transit, etc.)",1,IF('DATA - Follow-Up'!AZ598="not changed",2,IF('DATA - Follow-Up'!AZ598="more driving",3,""))))</f>
        <v/>
      </c>
      <c r="BA598" s="178"/>
      <c r="BB598" s="178"/>
      <c r="BC598" s="178"/>
      <c r="BD598" s="178"/>
      <c r="BE598" s="178"/>
      <c r="BF598" s="178" t="str">
        <f>IF('DATA - Follow-Up'!BF598="decreased",1,IF('DATA - Follow-Up'!BF598="not changed",2,IF('DATA - Follow-Up'!BF598="increased",3, "")))</f>
        <v/>
      </c>
      <c r="BG598" s="178"/>
      <c r="BH598" s="178"/>
      <c r="BI598" s="178"/>
      <c r="BJ598" s="178"/>
      <c r="BK598" s="178"/>
      <c r="BL598" s="178"/>
      <c r="BM598" s="178"/>
      <c r="BN598" s="178"/>
      <c r="BO598" s="178"/>
      <c r="BP598" s="178"/>
      <c r="BQ598" s="312" t="str">
        <f>IF('DATA - Follow-Up'!BQ598="Yes",1,IF('DATA - Follow-Up'!BQ598="No",2, ""))</f>
        <v/>
      </c>
      <c r="BR598" s="273"/>
      <c r="BS598" s="180"/>
      <c r="BT598" s="180"/>
    </row>
    <row r="599" spans="1:72" s="132" customFormat="1" ht="15" x14ac:dyDescent="0.3">
      <c r="A599" s="148"/>
      <c r="B599" s="149"/>
      <c r="C599" s="236" t="str">
        <f t="shared" si="9"/>
        <v/>
      </c>
      <c r="D599" s="178" t="str">
        <f>IF('DATA - Follow-Up'!D599="","",'DATA - Follow-Up'!D599)</f>
        <v/>
      </c>
      <c r="E599" s="178" t="str">
        <f>IF('DATA - Follow-Up'!E599="","",'DATA - Follow-Up'!E599)</f>
        <v/>
      </c>
      <c r="F599" s="178" t="str">
        <f>IF('DATA - Follow-Up'!F599="","",'DATA - Follow-Up'!F599)</f>
        <v/>
      </c>
      <c r="G599" s="178" t="str">
        <f>IF('DATA - Follow-Up'!G599="Yes",1,IF('DATA - Follow-Up'!G599="No",2,IF('DATA - Follow-Up'!G599="Not Sure",3, "")))</f>
        <v/>
      </c>
      <c r="H599" s="178" t="str">
        <f>IF('DATA - Follow-Up'!H599="","",INDEX(Codes,MATCH('DATA - Follow-Up'!H599,Modes,0)))</f>
        <v/>
      </c>
      <c r="I599" s="275"/>
      <c r="J599" s="178" t="str">
        <f>IF('DATA - Follow-Up'!J599="","",INDEX(Codes,MATCH('DATA - Follow-Up'!J599,Modes,0)))</f>
        <v/>
      </c>
      <c r="K599" s="178"/>
      <c r="L599" s="178" t="str">
        <f>IF('DATA - Follow-Up'!L599=0,"",IF('DATA - Follow-Up'!L599="","",'DATA - Follow-Up'!L599))</f>
        <v/>
      </c>
      <c r="M599" s="178" t="str">
        <f>IF('DATA - Follow-Up'!M599="Yes",1,IF('DATA - Follow-Up'!M599="No",2, ""))</f>
        <v/>
      </c>
      <c r="N599" s="178" t="str">
        <f>IF('DATA - Follow-Up'!N599="Yes",1,IF('DATA - Follow-Up'!N599="No",2,""))</f>
        <v/>
      </c>
      <c r="O599" s="178" t="str">
        <f>IF('DATA - Follow-Up'!O599="Relaxed",1,IF('DATA - Follow-Up'!O599="Rushed",2,IF('DATA - Follow-Up'!O599="Happy",3,IF('DATA - Follow-Up'!O599="Frustrated",4,IF('DATA - Follow-Up'!O599="Other (please specify)",5,IF('DATA - Follow-Up'!O599="Other",5,""))))))</f>
        <v/>
      </c>
      <c r="P599" s="178"/>
      <c r="Q599" s="178" t="str">
        <f>IF('DATA - Follow-Up'!Q599="","",'DATA - Follow-Up'!Q599)</f>
        <v/>
      </c>
      <c r="R599" s="178" t="str">
        <f>IF('DATA - Follow-Up'!R599="Boy",1,IF('DATA - Follow-Up'!R599="Girl",2, ""))</f>
        <v/>
      </c>
      <c r="S599" s="178" t="str">
        <f>IF('DATA - Follow-Up'!Q599="","", 'DATA - Follow-Up'!S599)</f>
        <v/>
      </c>
      <c r="T599" s="178" t="str">
        <f>IF('DATA - Follow-Up'!T599="Less than 0.5km",1,IF('DATA - Follow-Up'!T599="0.51 to 1.59km",2,IF('DATA - Follow-Up'!T599="1.6 to 3km",3,IF('DATA - Follow-Up'!T599="Over 3km",4,""))))</f>
        <v/>
      </c>
      <c r="U599" s="178" t="str">
        <f>IF('DATA - Follow-Up'!U599="STRONGLY AGREE",1,IF('DATA - Follow-Up'!U599="AGREE",2,IF('DATA - Follow-Up'!U599="DISAGREE",3,IF('DATA - Follow-Up'!U599="STRONGLY DISAGREE",4,""))))</f>
        <v/>
      </c>
      <c r="V599" s="178" t="str">
        <f>IF('DATA - Follow-Up'!V599="Yes",1,IF('DATA - Follow-Up'!V599="No",2,""))</f>
        <v/>
      </c>
      <c r="W599" s="178"/>
      <c r="X599" s="178"/>
      <c r="Y599" s="178"/>
      <c r="Z599" s="178"/>
      <c r="AA599" s="178"/>
      <c r="AB599" s="178"/>
      <c r="AC599" s="178"/>
      <c r="AD599" s="178"/>
      <c r="AE599" s="178"/>
      <c r="AF599" s="178"/>
      <c r="AG599" s="178"/>
      <c r="AH599" s="178"/>
      <c r="AI599" s="178"/>
      <c r="AJ599" s="178"/>
      <c r="AK599" s="178"/>
      <c r="AL599" s="178"/>
      <c r="AM599" s="178"/>
      <c r="AN599" s="178"/>
      <c r="AO599" s="178"/>
      <c r="AP599" s="178"/>
      <c r="AQ599" s="178"/>
      <c r="AR599" s="178" t="str">
        <f>IF('DATA - Follow-Up'!AR599="Relaxed",1,IF('DATA - Follow-Up'!AR599="Rushed",2,IF('DATA - Follow-Up'!AR599="Happy",3,IF('DATA - Follow-Up'!AR599="Tired",4,""))))</f>
        <v/>
      </c>
      <c r="AS599" s="178" t="str">
        <f>IF('DATA - Follow-Up'!AS599="Relaxed",1,IF('DATA - Follow-Up'!AS599="Rushed",2,IF('DATA - Follow-Up'!AS599="Happy",3,IF('DATA - Follow-Up'!AS599="Tired",4,""))))</f>
        <v/>
      </c>
      <c r="AT599" s="178" t="str">
        <f>IF('DATA - Follow-Up'!AT599="less driving",1,IF('DATA - Follow-Up'!AT599="less driving (e.g. more carpooling, walking, cycling, taking public transit, etc.)",1,IF('DATA - Follow-Up'!AT599="not changed",2,IF('DATA - Follow-Up'!AT599="no changed",2,IF('DATA - Follow-Up'!AT599="more driving",3, "")))))</f>
        <v/>
      </c>
      <c r="AU599" s="275"/>
      <c r="AV599" s="275"/>
      <c r="AW599" s="275"/>
      <c r="AX599" s="275"/>
      <c r="AY599" s="275"/>
      <c r="AZ599" s="178" t="str">
        <f>IF('DATA - Follow-Up'!AZ599="less driving",1,IF('DATA - Follow-Up'!AZ599="less driving (e.g. more carpooling, walking, cycling, taking public transit, etc.)",1,IF('DATA - Follow-Up'!AZ599="not changed",2,IF('DATA - Follow-Up'!AZ599="more driving",3,""))))</f>
        <v/>
      </c>
      <c r="BA599" s="178"/>
      <c r="BB599" s="178"/>
      <c r="BC599" s="178"/>
      <c r="BD599" s="178"/>
      <c r="BE599" s="178"/>
      <c r="BF599" s="178" t="str">
        <f>IF('DATA - Follow-Up'!BF599="decreased",1,IF('DATA - Follow-Up'!BF599="not changed",2,IF('DATA - Follow-Up'!BF599="increased",3, "")))</f>
        <v/>
      </c>
      <c r="BG599" s="178"/>
      <c r="BH599" s="178"/>
      <c r="BI599" s="178"/>
      <c r="BJ599" s="178"/>
      <c r="BK599" s="178"/>
      <c r="BL599" s="178"/>
      <c r="BM599" s="178"/>
      <c r="BN599" s="178"/>
      <c r="BO599" s="178"/>
      <c r="BP599" s="178"/>
      <c r="BQ599" s="312" t="str">
        <f>IF('DATA - Follow-Up'!BQ599="Yes",1,IF('DATA - Follow-Up'!BQ599="No",2, ""))</f>
        <v/>
      </c>
      <c r="BR599" s="273"/>
      <c r="BS599" s="180"/>
      <c r="BT599" s="180"/>
    </row>
    <row r="600" spans="1:72" s="132" customFormat="1" ht="15" x14ac:dyDescent="0.3">
      <c r="A600" s="148"/>
      <c r="B600" s="149"/>
      <c r="C600" s="236" t="str">
        <f t="shared" si="9"/>
        <v/>
      </c>
      <c r="D600" s="178" t="str">
        <f>IF('DATA - Follow-Up'!D600="","",'DATA - Follow-Up'!D600)</f>
        <v/>
      </c>
      <c r="E600" s="178" t="str">
        <f>IF('DATA - Follow-Up'!E600="","",'DATA - Follow-Up'!E600)</f>
        <v/>
      </c>
      <c r="F600" s="178" t="str">
        <f>IF('DATA - Follow-Up'!F600="","",'DATA - Follow-Up'!F600)</f>
        <v/>
      </c>
      <c r="G600" s="178" t="str">
        <f>IF('DATA - Follow-Up'!G600="Yes",1,IF('DATA - Follow-Up'!G600="No",2,IF('DATA - Follow-Up'!G600="Not Sure",3, "")))</f>
        <v/>
      </c>
      <c r="H600" s="178" t="str">
        <f>IF('DATA - Follow-Up'!H600="","",INDEX(Codes,MATCH('DATA - Follow-Up'!H600,Modes,0)))</f>
        <v/>
      </c>
      <c r="I600" s="275"/>
      <c r="J600" s="178" t="str">
        <f>IF('DATA - Follow-Up'!J600="","",INDEX(Codes,MATCH('DATA - Follow-Up'!J600,Modes,0)))</f>
        <v/>
      </c>
      <c r="K600" s="178"/>
      <c r="L600" s="178" t="str">
        <f>IF('DATA - Follow-Up'!L600=0,"",IF('DATA - Follow-Up'!L600="","",'DATA - Follow-Up'!L600))</f>
        <v/>
      </c>
      <c r="M600" s="178" t="str">
        <f>IF('DATA - Follow-Up'!M600="Yes",1,IF('DATA - Follow-Up'!M600="No",2, ""))</f>
        <v/>
      </c>
      <c r="N600" s="178" t="str">
        <f>IF('DATA - Follow-Up'!N600="Yes",1,IF('DATA - Follow-Up'!N600="No",2,""))</f>
        <v/>
      </c>
      <c r="O600" s="178" t="str">
        <f>IF('DATA - Follow-Up'!O600="Relaxed",1,IF('DATA - Follow-Up'!O600="Rushed",2,IF('DATA - Follow-Up'!O600="Happy",3,IF('DATA - Follow-Up'!O600="Frustrated",4,IF('DATA - Follow-Up'!O600="Other (please specify)",5,IF('DATA - Follow-Up'!O600="Other",5,""))))))</f>
        <v/>
      </c>
      <c r="P600" s="178"/>
      <c r="Q600" s="178" t="str">
        <f>IF('DATA - Follow-Up'!Q600="","",'DATA - Follow-Up'!Q600)</f>
        <v/>
      </c>
      <c r="R600" s="178" t="str">
        <f>IF('DATA - Follow-Up'!R600="Boy",1,IF('DATA - Follow-Up'!R600="Girl",2, ""))</f>
        <v/>
      </c>
      <c r="S600" s="178" t="str">
        <f>IF('DATA - Follow-Up'!Q600="","", 'DATA - Follow-Up'!S600)</f>
        <v/>
      </c>
      <c r="T600" s="178" t="str">
        <f>IF('DATA - Follow-Up'!T600="Less than 0.5km",1,IF('DATA - Follow-Up'!T600="0.51 to 1.59km",2,IF('DATA - Follow-Up'!T600="1.6 to 3km",3,IF('DATA - Follow-Up'!T600="Over 3km",4,""))))</f>
        <v/>
      </c>
      <c r="U600" s="178" t="str">
        <f>IF('DATA - Follow-Up'!U600="STRONGLY AGREE",1,IF('DATA - Follow-Up'!U600="AGREE",2,IF('DATA - Follow-Up'!U600="DISAGREE",3,IF('DATA - Follow-Up'!U600="STRONGLY DISAGREE",4,""))))</f>
        <v/>
      </c>
      <c r="V600" s="178" t="str">
        <f>IF('DATA - Follow-Up'!V600="Yes",1,IF('DATA - Follow-Up'!V600="No",2,""))</f>
        <v/>
      </c>
      <c r="W600" s="178"/>
      <c r="X600" s="178"/>
      <c r="Y600" s="178"/>
      <c r="Z600" s="178"/>
      <c r="AA600" s="178"/>
      <c r="AB600" s="178"/>
      <c r="AC600" s="178"/>
      <c r="AD600" s="178"/>
      <c r="AE600" s="178"/>
      <c r="AF600" s="178"/>
      <c r="AG600" s="178"/>
      <c r="AH600" s="178"/>
      <c r="AI600" s="178"/>
      <c r="AJ600" s="178"/>
      <c r="AK600" s="178"/>
      <c r="AL600" s="178"/>
      <c r="AM600" s="178"/>
      <c r="AN600" s="178"/>
      <c r="AO600" s="178"/>
      <c r="AP600" s="178"/>
      <c r="AQ600" s="178"/>
      <c r="AR600" s="178" t="str">
        <f>IF('DATA - Follow-Up'!AR600="Relaxed",1,IF('DATA - Follow-Up'!AR600="Rushed",2,IF('DATA - Follow-Up'!AR600="Happy",3,IF('DATA - Follow-Up'!AR600="Tired",4,""))))</f>
        <v/>
      </c>
      <c r="AS600" s="178" t="str">
        <f>IF('DATA - Follow-Up'!AS600="Relaxed",1,IF('DATA - Follow-Up'!AS600="Rushed",2,IF('DATA - Follow-Up'!AS600="Happy",3,IF('DATA - Follow-Up'!AS600="Tired",4,""))))</f>
        <v/>
      </c>
      <c r="AT600" s="178" t="str">
        <f>IF('DATA - Follow-Up'!AT600="less driving",1,IF('DATA - Follow-Up'!AT600="less driving (e.g. more carpooling, walking, cycling, taking public transit, etc.)",1,IF('DATA - Follow-Up'!AT600="not changed",2,IF('DATA - Follow-Up'!AT600="no changed",2,IF('DATA - Follow-Up'!AT600="more driving",3, "")))))</f>
        <v/>
      </c>
      <c r="AU600" s="275"/>
      <c r="AV600" s="275"/>
      <c r="AW600" s="275"/>
      <c r="AX600" s="275"/>
      <c r="AY600" s="275"/>
      <c r="AZ600" s="178" t="str">
        <f>IF('DATA - Follow-Up'!AZ600="less driving",1,IF('DATA - Follow-Up'!AZ600="less driving (e.g. more carpooling, walking, cycling, taking public transit, etc.)",1,IF('DATA - Follow-Up'!AZ600="not changed",2,IF('DATA - Follow-Up'!AZ600="more driving",3,""))))</f>
        <v/>
      </c>
      <c r="BA600" s="178"/>
      <c r="BB600" s="178"/>
      <c r="BC600" s="178"/>
      <c r="BD600" s="178"/>
      <c r="BE600" s="178"/>
      <c r="BF600" s="178" t="str">
        <f>IF('DATA - Follow-Up'!BF600="decreased",1,IF('DATA - Follow-Up'!BF600="not changed",2,IF('DATA - Follow-Up'!BF600="increased",3, "")))</f>
        <v/>
      </c>
      <c r="BG600" s="178"/>
      <c r="BH600" s="178"/>
      <c r="BI600" s="178"/>
      <c r="BJ600" s="178"/>
      <c r="BK600" s="178"/>
      <c r="BL600" s="178"/>
      <c r="BM600" s="178"/>
      <c r="BN600" s="178"/>
      <c r="BO600" s="178"/>
      <c r="BP600" s="178"/>
      <c r="BQ600" s="312" t="str">
        <f>IF('DATA - Follow-Up'!BQ600="Yes",1,IF('DATA - Follow-Up'!BQ600="No",2, ""))</f>
        <v/>
      </c>
      <c r="BR600" s="273"/>
      <c r="BS600" s="180"/>
      <c r="BT600" s="180"/>
    </row>
    <row r="601" spans="1:72" s="132" customFormat="1" ht="15" x14ac:dyDescent="0.3">
      <c r="A601" s="148"/>
      <c r="B601" s="149"/>
      <c r="C601" s="236" t="str">
        <f t="shared" si="9"/>
        <v/>
      </c>
      <c r="D601" s="178" t="str">
        <f>IF('DATA - Follow-Up'!D601="","",'DATA - Follow-Up'!D601)</f>
        <v/>
      </c>
      <c r="E601" s="178" t="str">
        <f>IF('DATA - Follow-Up'!E601="","",'DATA - Follow-Up'!E601)</f>
        <v/>
      </c>
      <c r="F601" s="178" t="str">
        <f>IF('DATA - Follow-Up'!F601="","",'DATA - Follow-Up'!F601)</f>
        <v/>
      </c>
      <c r="G601" s="178" t="str">
        <f>IF('DATA - Follow-Up'!G601="Yes",1,IF('DATA - Follow-Up'!G601="No",2,IF('DATA - Follow-Up'!G601="Not Sure",3, "")))</f>
        <v/>
      </c>
      <c r="H601" s="178" t="str">
        <f>IF('DATA - Follow-Up'!H601="","",INDEX(Codes,MATCH('DATA - Follow-Up'!H601,Modes,0)))</f>
        <v/>
      </c>
      <c r="I601" s="275"/>
      <c r="J601" s="178" t="str">
        <f>IF('DATA - Follow-Up'!J601="","",INDEX(Codes,MATCH('DATA - Follow-Up'!J601,Modes,0)))</f>
        <v/>
      </c>
      <c r="K601" s="178"/>
      <c r="L601" s="178" t="str">
        <f>IF('DATA - Follow-Up'!L601=0,"",IF('DATA - Follow-Up'!L601="","",'DATA - Follow-Up'!L601))</f>
        <v/>
      </c>
      <c r="M601" s="178" t="str">
        <f>IF('DATA - Follow-Up'!M601="Yes",1,IF('DATA - Follow-Up'!M601="No",2, ""))</f>
        <v/>
      </c>
      <c r="N601" s="178" t="str">
        <f>IF('DATA - Follow-Up'!N601="Yes",1,IF('DATA - Follow-Up'!N601="No",2,""))</f>
        <v/>
      </c>
      <c r="O601" s="178" t="str">
        <f>IF('DATA - Follow-Up'!O601="Relaxed",1,IF('DATA - Follow-Up'!O601="Rushed",2,IF('DATA - Follow-Up'!O601="Happy",3,IF('DATA - Follow-Up'!O601="Frustrated",4,IF('DATA - Follow-Up'!O601="Other (please specify)",5,IF('DATA - Follow-Up'!O601="Other",5,""))))))</f>
        <v/>
      </c>
      <c r="P601" s="178"/>
      <c r="Q601" s="178" t="str">
        <f>IF('DATA - Follow-Up'!Q601="","",'DATA - Follow-Up'!Q601)</f>
        <v/>
      </c>
      <c r="R601" s="178" t="str">
        <f>IF('DATA - Follow-Up'!R601="Boy",1,IF('DATA - Follow-Up'!R601="Girl",2, ""))</f>
        <v/>
      </c>
      <c r="S601" s="178" t="str">
        <f>IF('DATA - Follow-Up'!Q601="","", 'DATA - Follow-Up'!S601)</f>
        <v/>
      </c>
      <c r="T601" s="178" t="str">
        <f>IF('DATA - Follow-Up'!T601="Less than 0.5km",1,IF('DATA - Follow-Up'!T601="0.51 to 1.59km",2,IF('DATA - Follow-Up'!T601="1.6 to 3km",3,IF('DATA - Follow-Up'!T601="Over 3km",4,""))))</f>
        <v/>
      </c>
      <c r="U601" s="178" t="str">
        <f>IF('DATA - Follow-Up'!U601="STRONGLY AGREE",1,IF('DATA - Follow-Up'!U601="AGREE",2,IF('DATA - Follow-Up'!U601="DISAGREE",3,IF('DATA - Follow-Up'!U601="STRONGLY DISAGREE",4,""))))</f>
        <v/>
      </c>
      <c r="V601" s="178" t="str">
        <f>IF('DATA - Follow-Up'!V601="Yes",1,IF('DATA - Follow-Up'!V601="No",2,""))</f>
        <v/>
      </c>
      <c r="W601" s="178"/>
      <c r="X601" s="178"/>
      <c r="Y601" s="178"/>
      <c r="Z601" s="178"/>
      <c r="AA601" s="178"/>
      <c r="AB601" s="178"/>
      <c r="AC601" s="178"/>
      <c r="AD601" s="178"/>
      <c r="AE601" s="178"/>
      <c r="AF601" s="178"/>
      <c r="AG601" s="178"/>
      <c r="AH601" s="178"/>
      <c r="AI601" s="178"/>
      <c r="AJ601" s="178"/>
      <c r="AK601" s="178"/>
      <c r="AL601" s="178"/>
      <c r="AM601" s="178"/>
      <c r="AN601" s="178"/>
      <c r="AO601" s="178"/>
      <c r="AP601" s="178"/>
      <c r="AQ601" s="178"/>
      <c r="AR601" s="178" t="str">
        <f>IF('DATA - Follow-Up'!AR601="Relaxed",1,IF('DATA - Follow-Up'!AR601="Rushed",2,IF('DATA - Follow-Up'!AR601="Happy",3,IF('DATA - Follow-Up'!AR601="Tired",4,""))))</f>
        <v/>
      </c>
      <c r="AS601" s="178" t="str">
        <f>IF('DATA - Follow-Up'!AS601="Relaxed",1,IF('DATA - Follow-Up'!AS601="Rushed",2,IF('DATA - Follow-Up'!AS601="Happy",3,IF('DATA - Follow-Up'!AS601="Tired",4,""))))</f>
        <v/>
      </c>
      <c r="AT601" s="178" t="str">
        <f>IF('DATA - Follow-Up'!AT601="less driving",1,IF('DATA - Follow-Up'!AT601="less driving (e.g. more carpooling, walking, cycling, taking public transit, etc.)",1,IF('DATA - Follow-Up'!AT601="not changed",2,IF('DATA - Follow-Up'!AT601="no changed",2,IF('DATA - Follow-Up'!AT601="more driving",3, "")))))</f>
        <v/>
      </c>
      <c r="AU601" s="275"/>
      <c r="AV601" s="275"/>
      <c r="AW601" s="275"/>
      <c r="AX601" s="275"/>
      <c r="AY601" s="275"/>
      <c r="AZ601" s="178" t="str">
        <f>IF('DATA - Follow-Up'!AZ601="less driving",1,IF('DATA - Follow-Up'!AZ601="less driving (e.g. more carpooling, walking, cycling, taking public transit, etc.)",1,IF('DATA - Follow-Up'!AZ601="not changed",2,IF('DATA - Follow-Up'!AZ601="more driving",3,""))))</f>
        <v/>
      </c>
      <c r="BA601" s="178"/>
      <c r="BB601" s="178"/>
      <c r="BC601" s="178"/>
      <c r="BD601" s="178"/>
      <c r="BE601" s="178"/>
      <c r="BF601" s="178" t="str">
        <f>IF('DATA - Follow-Up'!BF601="decreased",1,IF('DATA - Follow-Up'!BF601="not changed",2,IF('DATA - Follow-Up'!BF601="increased",3, "")))</f>
        <v/>
      </c>
      <c r="BG601" s="178"/>
      <c r="BH601" s="178"/>
      <c r="BI601" s="178"/>
      <c r="BJ601" s="178"/>
      <c r="BK601" s="178"/>
      <c r="BL601" s="178"/>
      <c r="BM601" s="178"/>
      <c r="BN601" s="178"/>
      <c r="BO601" s="178"/>
      <c r="BP601" s="178"/>
      <c r="BQ601" s="312" t="str">
        <f>IF('DATA - Follow-Up'!BQ601="Yes",1,IF('DATA - Follow-Up'!BQ601="No",2, ""))</f>
        <v/>
      </c>
      <c r="BR601" s="273"/>
      <c r="BS601" s="180"/>
      <c r="BT601" s="180"/>
    </row>
    <row r="602" spans="1:72" s="132" customFormat="1" ht="15" x14ac:dyDescent="0.3">
      <c r="A602" s="148"/>
      <c r="B602" s="149"/>
      <c r="C602" s="236" t="str">
        <f t="shared" si="9"/>
        <v/>
      </c>
      <c r="D602" s="178" t="str">
        <f>IF('DATA - Follow-Up'!D602="","",'DATA - Follow-Up'!D602)</f>
        <v/>
      </c>
      <c r="E602" s="178" t="str">
        <f>IF('DATA - Follow-Up'!E602="","",'DATA - Follow-Up'!E602)</f>
        <v/>
      </c>
      <c r="F602" s="178" t="str">
        <f>IF('DATA - Follow-Up'!F602="","",'DATA - Follow-Up'!F602)</f>
        <v/>
      </c>
      <c r="G602" s="178" t="str">
        <f>IF('DATA - Follow-Up'!G602="Yes",1,IF('DATA - Follow-Up'!G602="No",2,IF('DATA - Follow-Up'!G602="Not Sure",3, "")))</f>
        <v/>
      </c>
      <c r="H602" s="178" t="str">
        <f>IF('DATA - Follow-Up'!H602="","",INDEX(Codes,MATCH('DATA - Follow-Up'!H602,Modes,0)))</f>
        <v/>
      </c>
      <c r="I602" s="275"/>
      <c r="J602" s="178" t="str">
        <f>IF('DATA - Follow-Up'!J602="","",INDEX(Codes,MATCH('DATA - Follow-Up'!J602,Modes,0)))</f>
        <v/>
      </c>
      <c r="K602" s="178"/>
      <c r="L602" s="178" t="str">
        <f>IF('DATA - Follow-Up'!L602=0,"",IF('DATA - Follow-Up'!L602="","",'DATA - Follow-Up'!L602))</f>
        <v/>
      </c>
      <c r="M602" s="178" t="str">
        <f>IF('DATA - Follow-Up'!M602="Yes",1,IF('DATA - Follow-Up'!M602="No",2, ""))</f>
        <v/>
      </c>
      <c r="N602" s="178" t="str">
        <f>IF('DATA - Follow-Up'!N602="Yes",1,IF('DATA - Follow-Up'!N602="No",2,""))</f>
        <v/>
      </c>
      <c r="O602" s="178" t="str">
        <f>IF('DATA - Follow-Up'!O602="Relaxed",1,IF('DATA - Follow-Up'!O602="Rushed",2,IF('DATA - Follow-Up'!O602="Happy",3,IF('DATA - Follow-Up'!O602="Frustrated",4,IF('DATA - Follow-Up'!O602="Other (please specify)",5,IF('DATA - Follow-Up'!O602="Other",5,""))))))</f>
        <v/>
      </c>
      <c r="P602" s="178"/>
      <c r="Q602" s="178" t="str">
        <f>IF('DATA - Follow-Up'!Q602="","",'DATA - Follow-Up'!Q602)</f>
        <v/>
      </c>
      <c r="R602" s="178" t="str">
        <f>IF('DATA - Follow-Up'!R602="Boy",1,IF('DATA - Follow-Up'!R602="Girl",2, ""))</f>
        <v/>
      </c>
      <c r="S602" s="178" t="str">
        <f>IF('DATA - Follow-Up'!Q602="","", 'DATA - Follow-Up'!S602)</f>
        <v/>
      </c>
      <c r="T602" s="178" t="str">
        <f>IF('DATA - Follow-Up'!T602="Less than 0.5km",1,IF('DATA - Follow-Up'!T602="0.51 to 1.59km",2,IF('DATA - Follow-Up'!T602="1.6 to 3km",3,IF('DATA - Follow-Up'!T602="Over 3km",4,""))))</f>
        <v/>
      </c>
      <c r="U602" s="178" t="str">
        <f>IF('DATA - Follow-Up'!U602="STRONGLY AGREE",1,IF('DATA - Follow-Up'!U602="AGREE",2,IF('DATA - Follow-Up'!U602="DISAGREE",3,IF('DATA - Follow-Up'!U602="STRONGLY DISAGREE",4,""))))</f>
        <v/>
      </c>
      <c r="V602" s="178" t="str">
        <f>IF('DATA - Follow-Up'!V602="Yes",1,IF('DATA - Follow-Up'!V602="No",2,""))</f>
        <v/>
      </c>
      <c r="W602" s="178"/>
      <c r="X602" s="178"/>
      <c r="Y602" s="178"/>
      <c r="Z602" s="178"/>
      <c r="AA602" s="178"/>
      <c r="AB602" s="178"/>
      <c r="AC602" s="178"/>
      <c r="AD602" s="178"/>
      <c r="AE602" s="178"/>
      <c r="AF602" s="178"/>
      <c r="AG602" s="178"/>
      <c r="AH602" s="178"/>
      <c r="AI602" s="178"/>
      <c r="AJ602" s="178"/>
      <c r="AK602" s="178"/>
      <c r="AL602" s="178"/>
      <c r="AM602" s="178"/>
      <c r="AN602" s="178"/>
      <c r="AO602" s="178"/>
      <c r="AP602" s="178"/>
      <c r="AQ602" s="178"/>
      <c r="AR602" s="178" t="str">
        <f>IF('DATA - Follow-Up'!AR602="Relaxed",1,IF('DATA - Follow-Up'!AR602="Rushed",2,IF('DATA - Follow-Up'!AR602="Happy",3,IF('DATA - Follow-Up'!AR602="Tired",4,""))))</f>
        <v/>
      </c>
      <c r="AS602" s="178" t="str">
        <f>IF('DATA - Follow-Up'!AS602="Relaxed",1,IF('DATA - Follow-Up'!AS602="Rushed",2,IF('DATA - Follow-Up'!AS602="Happy",3,IF('DATA - Follow-Up'!AS602="Tired",4,""))))</f>
        <v/>
      </c>
      <c r="AT602" s="178" t="str">
        <f>IF('DATA - Follow-Up'!AT602="less driving",1,IF('DATA - Follow-Up'!AT602="less driving (e.g. more carpooling, walking, cycling, taking public transit, etc.)",1,IF('DATA - Follow-Up'!AT602="not changed",2,IF('DATA - Follow-Up'!AT602="no changed",2,IF('DATA - Follow-Up'!AT602="more driving",3, "")))))</f>
        <v/>
      </c>
      <c r="AU602" s="275"/>
      <c r="AV602" s="275"/>
      <c r="AW602" s="275"/>
      <c r="AX602" s="275"/>
      <c r="AY602" s="275"/>
      <c r="AZ602" s="178" t="str">
        <f>IF('DATA - Follow-Up'!AZ602="less driving",1,IF('DATA - Follow-Up'!AZ602="less driving (e.g. more carpooling, walking, cycling, taking public transit, etc.)",1,IF('DATA - Follow-Up'!AZ602="not changed",2,IF('DATA - Follow-Up'!AZ602="more driving",3,""))))</f>
        <v/>
      </c>
      <c r="BA602" s="178"/>
      <c r="BB602" s="178"/>
      <c r="BC602" s="178"/>
      <c r="BD602" s="178"/>
      <c r="BE602" s="178"/>
      <c r="BF602" s="178" t="str">
        <f>IF('DATA - Follow-Up'!BF602="decreased",1,IF('DATA - Follow-Up'!BF602="not changed",2,IF('DATA - Follow-Up'!BF602="increased",3, "")))</f>
        <v/>
      </c>
      <c r="BG602" s="178"/>
      <c r="BH602" s="178"/>
      <c r="BI602" s="178"/>
      <c r="BJ602" s="178"/>
      <c r="BK602" s="178"/>
      <c r="BL602" s="178"/>
      <c r="BM602" s="178"/>
      <c r="BN602" s="178"/>
      <c r="BO602" s="178"/>
      <c r="BP602" s="178"/>
      <c r="BQ602" s="312" t="str">
        <f>IF('DATA - Follow-Up'!BQ602="Yes",1,IF('DATA - Follow-Up'!BQ602="No",2, ""))</f>
        <v/>
      </c>
      <c r="BR602" s="273"/>
      <c r="BS602" s="180"/>
      <c r="BT602" s="180"/>
    </row>
    <row r="603" spans="1:72" s="132" customFormat="1" ht="15" x14ac:dyDescent="0.3">
      <c r="A603" s="148"/>
      <c r="B603" s="149"/>
      <c r="C603" s="236" t="str">
        <f t="shared" si="9"/>
        <v/>
      </c>
      <c r="D603" s="178" t="str">
        <f>IF('DATA - Follow-Up'!D603="","",'DATA - Follow-Up'!D603)</f>
        <v/>
      </c>
      <c r="E603" s="178" t="str">
        <f>IF('DATA - Follow-Up'!E603="","",'DATA - Follow-Up'!E603)</f>
        <v/>
      </c>
      <c r="F603" s="178" t="str">
        <f>IF('DATA - Follow-Up'!F603="","",'DATA - Follow-Up'!F603)</f>
        <v/>
      </c>
      <c r="G603" s="178" t="str">
        <f>IF('DATA - Follow-Up'!G603="Yes",1,IF('DATA - Follow-Up'!G603="No",2,IF('DATA - Follow-Up'!G603="Not Sure",3, "")))</f>
        <v/>
      </c>
      <c r="H603" s="178" t="str">
        <f>IF('DATA - Follow-Up'!H603="","",INDEX(Codes,MATCH('DATA - Follow-Up'!H603,Modes,0)))</f>
        <v/>
      </c>
      <c r="I603" s="275"/>
      <c r="J603" s="178" t="str">
        <f>IF('DATA - Follow-Up'!J603="","",INDEX(Codes,MATCH('DATA - Follow-Up'!J603,Modes,0)))</f>
        <v/>
      </c>
      <c r="K603" s="178"/>
      <c r="L603" s="178" t="str">
        <f>IF('DATA - Follow-Up'!L603=0,"",IF('DATA - Follow-Up'!L603="","",'DATA - Follow-Up'!L603))</f>
        <v/>
      </c>
      <c r="M603" s="178" t="str">
        <f>IF('DATA - Follow-Up'!M603="Yes",1,IF('DATA - Follow-Up'!M603="No",2, ""))</f>
        <v/>
      </c>
      <c r="N603" s="178" t="str">
        <f>IF('DATA - Follow-Up'!N603="Yes",1,IF('DATA - Follow-Up'!N603="No",2,""))</f>
        <v/>
      </c>
      <c r="O603" s="178" t="str">
        <f>IF('DATA - Follow-Up'!O603="Relaxed",1,IF('DATA - Follow-Up'!O603="Rushed",2,IF('DATA - Follow-Up'!O603="Happy",3,IF('DATA - Follow-Up'!O603="Frustrated",4,IF('DATA - Follow-Up'!O603="Other (please specify)",5,IF('DATA - Follow-Up'!O603="Other",5,""))))))</f>
        <v/>
      </c>
      <c r="P603" s="178"/>
      <c r="Q603" s="178" t="str">
        <f>IF('DATA - Follow-Up'!Q603="","",'DATA - Follow-Up'!Q603)</f>
        <v/>
      </c>
      <c r="R603" s="178" t="str">
        <f>IF('DATA - Follow-Up'!R603="Boy",1,IF('DATA - Follow-Up'!R603="Girl",2, ""))</f>
        <v/>
      </c>
      <c r="S603" s="178" t="str">
        <f>IF('DATA - Follow-Up'!Q603="","", 'DATA - Follow-Up'!S603)</f>
        <v/>
      </c>
      <c r="T603" s="178" t="str">
        <f>IF('DATA - Follow-Up'!T603="Less than 0.5km",1,IF('DATA - Follow-Up'!T603="0.51 to 1.59km",2,IF('DATA - Follow-Up'!T603="1.6 to 3km",3,IF('DATA - Follow-Up'!T603="Over 3km",4,""))))</f>
        <v/>
      </c>
      <c r="U603" s="178" t="str">
        <f>IF('DATA - Follow-Up'!U603="STRONGLY AGREE",1,IF('DATA - Follow-Up'!U603="AGREE",2,IF('DATA - Follow-Up'!U603="DISAGREE",3,IF('DATA - Follow-Up'!U603="STRONGLY DISAGREE",4,""))))</f>
        <v/>
      </c>
      <c r="V603" s="178" t="str">
        <f>IF('DATA - Follow-Up'!V603="Yes",1,IF('DATA - Follow-Up'!V603="No",2,""))</f>
        <v/>
      </c>
      <c r="W603" s="178"/>
      <c r="X603" s="178"/>
      <c r="Y603" s="178"/>
      <c r="Z603" s="178"/>
      <c r="AA603" s="178"/>
      <c r="AB603" s="178"/>
      <c r="AC603" s="178"/>
      <c r="AD603" s="178"/>
      <c r="AE603" s="178"/>
      <c r="AF603" s="178"/>
      <c r="AG603" s="178"/>
      <c r="AH603" s="178"/>
      <c r="AI603" s="178"/>
      <c r="AJ603" s="178"/>
      <c r="AK603" s="178"/>
      <c r="AL603" s="178"/>
      <c r="AM603" s="178"/>
      <c r="AN603" s="178"/>
      <c r="AO603" s="178"/>
      <c r="AP603" s="178"/>
      <c r="AQ603" s="178"/>
      <c r="AR603" s="178" t="str">
        <f>IF('DATA - Follow-Up'!AR603="Relaxed",1,IF('DATA - Follow-Up'!AR603="Rushed",2,IF('DATA - Follow-Up'!AR603="Happy",3,IF('DATA - Follow-Up'!AR603="Tired",4,""))))</f>
        <v/>
      </c>
      <c r="AS603" s="178" t="str">
        <f>IF('DATA - Follow-Up'!AS603="Relaxed",1,IF('DATA - Follow-Up'!AS603="Rushed",2,IF('DATA - Follow-Up'!AS603="Happy",3,IF('DATA - Follow-Up'!AS603="Tired",4,""))))</f>
        <v/>
      </c>
      <c r="AT603" s="178" t="str">
        <f>IF('DATA - Follow-Up'!AT603="less driving",1,IF('DATA - Follow-Up'!AT603="less driving (e.g. more carpooling, walking, cycling, taking public transit, etc.)",1,IF('DATA - Follow-Up'!AT603="not changed",2,IF('DATA - Follow-Up'!AT603="no changed",2,IF('DATA - Follow-Up'!AT603="more driving",3, "")))))</f>
        <v/>
      </c>
      <c r="AU603" s="275"/>
      <c r="AV603" s="275"/>
      <c r="AW603" s="275"/>
      <c r="AX603" s="275"/>
      <c r="AY603" s="275"/>
      <c r="AZ603" s="178" t="str">
        <f>IF('DATA - Follow-Up'!AZ603="less driving",1,IF('DATA - Follow-Up'!AZ603="less driving (e.g. more carpooling, walking, cycling, taking public transit, etc.)",1,IF('DATA - Follow-Up'!AZ603="not changed",2,IF('DATA - Follow-Up'!AZ603="more driving",3,""))))</f>
        <v/>
      </c>
      <c r="BA603" s="178"/>
      <c r="BB603" s="178"/>
      <c r="BC603" s="178"/>
      <c r="BD603" s="178"/>
      <c r="BE603" s="178"/>
      <c r="BF603" s="178" t="str">
        <f>IF('DATA - Follow-Up'!BF603="decreased",1,IF('DATA - Follow-Up'!BF603="not changed",2,IF('DATA - Follow-Up'!BF603="increased",3, "")))</f>
        <v/>
      </c>
      <c r="BG603" s="178"/>
      <c r="BH603" s="178"/>
      <c r="BI603" s="178"/>
      <c r="BJ603" s="178"/>
      <c r="BK603" s="178"/>
      <c r="BL603" s="178"/>
      <c r="BM603" s="178"/>
      <c r="BN603" s="178"/>
      <c r="BO603" s="178"/>
      <c r="BP603" s="178"/>
      <c r="BQ603" s="312" t="str">
        <f>IF('DATA - Follow-Up'!BQ603="Yes",1,IF('DATA - Follow-Up'!BQ603="No",2, ""))</f>
        <v/>
      </c>
      <c r="BR603" s="273"/>
      <c r="BS603" s="180"/>
      <c r="BT603" s="180"/>
    </row>
    <row r="604" spans="1:72" s="132" customFormat="1" ht="15" x14ac:dyDescent="0.3">
      <c r="A604" s="148"/>
      <c r="B604" s="149"/>
      <c r="C604" s="236" t="str">
        <f t="shared" si="9"/>
        <v/>
      </c>
      <c r="D604" s="178" t="str">
        <f>IF('DATA - Follow-Up'!D604="","",'DATA - Follow-Up'!D604)</f>
        <v/>
      </c>
      <c r="E604" s="178" t="str">
        <f>IF('DATA - Follow-Up'!E604="","",'DATA - Follow-Up'!E604)</f>
        <v/>
      </c>
      <c r="F604" s="178" t="str">
        <f>IF('DATA - Follow-Up'!F604="","",'DATA - Follow-Up'!F604)</f>
        <v/>
      </c>
      <c r="G604" s="178" t="str">
        <f>IF('DATA - Follow-Up'!G604="Yes",1,IF('DATA - Follow-Up'!G604="No",2,IF('DATA - Follow-Up'!G604="Not Sure",3, "")))</f>
        <v/>
      </c>
      <c r="H604" s="178" t="str">
        <f>IF('DATA - Follow-Up'!H604="","",INDEX(Codes,MATCH('DATA - Follow-Up'!H604,Modes,0)))</f>
        <v/>
      </c>
      <c r="I604" s="275"/>
      <c r="J604" s="178" t="str">
        <f>IF('DATA - Follow-Up'!J604="","",INDEX(Codes,MATCH('DATA - Follow-Up'!J604,Modes,0)))</f>
        <v/>
      </c>
      <c r="K604" s="178"/>
      <c r="L604" s="178" t="str">
        <f>IF('DATA - Follow-Up'!L604=0,"",IF('DATA - Follow-Up'!L604="","",'DATA - Follow-Up'!L604))</f>
        <v/>
      </c>
      <c r="M604" s="178" t="str">
        <f>IF('DATA - Follow-Up'!M604="Yes",1,IF('DATA - Follow-Up'!M604="No",2, ""))</f>
        <v/>
      </c>
      <c r="N604" s="178" t="str">
        <f>IF('DATA - Follow-Up'!N604="Yes",1,IF('DATA - Follow-Up'!N604="No",2,""))</f>
        <v/>
      </c>
      <c r="O604" s="178" t="str">
        <f>IF('DATA - Follow-Up'!O604="Relaxed",1,IF('DATA - Follow-Up'!O604="Rushed",2,IF('DATA - Follow-Up'!O604="Happy",3,IF('DATA - Follow-Up'!O604="Frustrated",4,IF('DATA - Follow-Up'!O604="Other (please specify)",5,IF('DATA - Follow-Up'!O604="Other",5,""))))))</f>
        <v/>
      </c>
      <c r="P604" s="178"/>
      <c r="Q604" s="178" t="str">
        <f>IF('DATA - Follow-Up'!Q604="","",'DATA - Follow-Up'!Q604)</f>
        <v/>
      </c>
      <c r="R604" s="178" t="str">
        <f>IF('DATA - Follow-Up'!R604="Boy",1,IF('DATA - Follow-Up'!R604="Girl",2, ""))</f>
        <v/>
      </c>
      <c r="S604" s="178" t="str">
        <f>IF('DATA - Follow-Up'!Q604="","", 'DATA - Follow-Up'!S604)</f>
        <v/>
      </c>
      <c r="T604" s="178" t="str">
        <f>IF('DATA - Follow-Up'!T604="Less than 0.5km",1,IF('DATA - Follow-Up'!T604="0.51 to 1.59km",2,IF('DATA - Follow-Up'!T604="1.6 to 3km",3,IF('DATA - Follow-Up'!T604="Over 3km",4,""))))</f>
        <v/>
      </c>
      <c r="U604" s="178" t="str">
        <f>IF('DATA - Follow-Up'!U604="STRONGLY AGREE",1,IF('DATA - Follow-Up'!U604="AGREE",2,IF('DATA - Follow-Up'!U604="DISAGREE",3,IF('DATA - Follow-Up'!U604="STRONGLY DISAGREE",4,""))))</f>
        <v/>
      </c>
      <c r="V604" s="178" t="str">
        <f>IF('DATA - Follow-Up'!V604="Yes",1,IF('DATA - Follow-Up'!V604="No",2,""))</f>
        <v/>
      </c>
      <c r="W604" s="178"/>
      <c r="X604" s="178"/>
      <c r="Y604" s="178"/>
      <c r="Z604" s="178"/>
      <c r="AA604" s="178"/>
      <c r="AB604" s="178"/>
      <c r="AC604" s="178"/>
      <c r="AD604" s="178"/>
      <c r="AE604" s="178"/>
      <c r="AF604" s="178"/>
      <c r="AG604" s="178"/>
      <c r="AH604" s="178"/>
      <c r="AI604" s="178"/>
      <c r="AJ604" s="178"/>
      <c r="AK604" s="178"/>
      <c r="AL604" s="178"/>
      <c r="AM604" s="178"/>
      <c r="AN604" s="178"/>
      <c r="AO604" s="178"/>
      <c r="AP604" s="178"/>
      <c r="AQ604" s="178"/>
      <c r="AR604" s="178" t="str">
        <f>IF('DATA - Follow-Up'!AR604="Relaxed",1,IF('DATA - Follow-Up'!AR604="Rushed",2,IF('DATA - Follow-Up'!AR604="Happy",3,IF('DATA - Follow-Up'!AR604="Tired",4,""))))</f>
        <v/>
      </c>
      <c r="AS604" s="178" t="str">
        <f>IF('DATA - Follow-Up'!AS604="Relaxed",1,IF('DATA - Follow-Up'!AS604="Rushed",2,IF('DATA - Follow-Up'!AS604="Happy",3,IF('DATA - Follow-Up'!AS604="Tired",4,""))))</f>
        <v/>
      </c>
      <c r="AT604" s="178" t="str">
        <f>IF('DATA - Follow-Up'!AT604="less driving",1,IF('DATA - Follow-Up'!AT604="less driving (e.g. more carpooling, walking, cycling, taking public transit, etc.)",1,IF('DATA - Follow-Up'!AT604="not changed",2,IF('DATA - Follow-Up'!AT604="no changed",2,IF('DATA - Follow-Up'!AT604="more driving",3, "")))))</f>
        <v/>
      </c>
      <c r="AU604" s="275"/>
      <c r="AV604" s="275"/>
      <c r="AW604" s="275"/>
      <c r="AX604" s="275"/>
      <c r="AY604" s="275"/>
      <c r="AZ604" s="178" t="str">
        <f>IF('DATA - Follow-Up'!AZ604="less driving",1,IF('DATA - Follow-Up'!AZ604="less driving (e.g. more carpooling, walking, cycling, taking public transit, etc.)",1,IF('DATA - Follow-Up'!AZ604="not changed",2,IF('DATA - Follow-Up'!AZ604="more driving",3,""))))</f>
        <v/>
      </c>
      <c r="BA604" s="178"/>
      <c r="BB604" s="178"/>
      <c r="BC604" s="178"/>
      <c r="BD604" s="178"/>
      <c r="BE604" s="178"/>
      <c r="BF604" s="178" t="str">
        <f>IF('DATA - Follow-Up'!BF604="decreased",1,IF('DATA - Follow-Up'!BF604="not changed",2,IF('DATA - Follow-Up'!BF604="increased",3, "")))</f>
        <v/>
      </c>
      <c r="BG604" s="178"/>
      <c r="BH604" s="178"/>
      <c r="BI604" s="178"/>
      <c r="BJ604" s="178"/>
      <c r="BK604" s="178"/>
      <c r="BL604" s="178"/>
      <c r="BM604" s="178"/>
      <c r="BN604" s="178"/>
      <c r="BO604" s="178"/>
      <c r="BP604" s="178"/>
      <c r="BQ604" s="312" t="str">
        <f>IF('DATA - Follow-Up'!BQ604="Yes",1,IF('DATA - Follow-Up'!BQ604="No",2, ""))</f>
        <v/>
      </c>
      <c r="BR604" s="273"/>
      <c r="BS604" s="180"/>
      <c r="BT604" s="180"/>
    </row>
    <row r="605" spans="1:72" s="132" customFormat="1" ht="15" x14ac:dyDescent="0.3">
      <c r="A605" s="148"/>
      <c r="B605" s="149"/>
      <c r="C605" s="236" t="str">
        <f t="shared" si="9"/>
        <v/>
      </c>
      <c r="D605" s="178" t="str">
        <f>IF('DATA - Follow-Up'!D605="","",'DATA - Follow-Up'!D605)</f>
        <v/>
      </c>
      <c r="E605" s="178" t="str">
        <f>IF('DATA - Follow-Up'!E605="","",'DATA - Follow-Up'!E605)</f>
        <v/>
      </c>
      <c r="F605" s="178" t="str">
        <f>IF('DATA - Follow-Up'!F605="","",'DATA - Follow-Up'!F605)</f>
        <v/>
      </c>
      <c r="G605" s="178" t="str">
        <f>IF('DATA - Follow-Up'!G605="Yes",1,IF('DATA - Follow-Up'!G605="No",2,IF('DATA - Follow-Up'!G605="Not Sure",3, "")))</f>
        <v/>
      </c>
      <c r="H605" s="178" t="str">
        <f>IF('DATA - Follow-Up'!H605="","",INDEX(Codes,MATCH('DATA - Follow-Up'!H605,Modes,0)))</f>
        <v/>
      </c>
      <c r="I605" s="275"/>
      <c r="J605" s="178" t="str">
        <f>IF('DATA - Follow-Up'!J605="","",INDEX(Codes,MATCH('DATA - Follow-Up'!J605,Modes,0)))</f>
        <v/>
      </c>
      <c r="K605" s="178"/>
      <c r="L605" s="178" t="str">
        <f>IF('DATA - Follow-Up'!L605=0,"",IF('DATA - Follow-Up'!L605="","",'DATA - Follow-Up'!L605))</f>
        <v/>
      </c>
      <c r="M605" s="178" t="str">
        <f>IF('DATA - Follow-Up'!M605="Yes",1,IF('DATA - Follow-Up'!M605="No",2, ""))</f>
        <v/>
      </c>
      <c r="N605" s="178" t="str">
        <f>IF('DATA - Follow-Up'!N605="Yes",1,IF('DATA - Follow-Up'!N605="No",2,""))</f>
        <v/>
      </c>
      <c r="O605" s="178" t="str">
        <f>IF('DATA - Follow-Up'!O605="Relaxed",1,IF('DATA - Follow-Up'!O605="Rushed",2,IF('DATA - Follow-Up'!O605="Happy",3,IF('DATA - Follow-Up'!O605="Frustrated",4,IF('DATA - Follow-Up'!O605="Other (please specify)",5,IF('DATA - Follow-Up'!O605="Other",5,""))))))</f>
        <v/>
      </c>
      <c r="P605" s="178"/>
      <c r="Q605" s="178" t="str">
        <f>IF('DATA - Follow-Up'!Q605="","",'DATA - Follow-Up'!Q605)</f>
        <v/>
      </c>
      <c r="R605" s="178" t="str">
        <f>IF('DATA - Follow-Up'!R605="Boy",1,IF('DATA - Follow-Up'!R605="Girl",2, ""))</f>
        <v/>
      </c>
      <c r="S605" s="178" t="str">
        <f>IF('DATA - Follow-Up'!Q605="","", 'DATA - Follow-Up'!S605)</f>
        <v/>
      </c>
      <c r="T605" s="178" t="str">
        <f>IF('DATA - Follow-Up'!T605="Less than 0.5km",1,IF('DATA - Follow-Up'!T605="0.51 to 1.59km",2,IF('DATA - Follow-Up'!T605="1.6 to 3km",3,IF('DATA - Follow-Up'!T605="Over 3km",4,""))))</f>
        <v/>
      </c>
      <c r="U605" s="178" t="str">
        <f>IF('DATA - Follow-Up'!U605="STRONGLY AGREE",1,IF('DATA - Follow-Up'!U605="AGREE",2,IF('DATA - Follow-Up'!U605="DISAGREE",3,IF('DATA - Follow-Up'!U605="STRONGLY DISAGREE",4,""))))</f>
        <v/>
      </c>
      <c r="V605" s="178" t="str">
        <f>IF('DATA - Follow-Up'!V605="Yes",1,IF('DATA - Follow-Up'!V605="No",2,""))</f>
        <v/>
      </c>
      <c r="W605" s="178"/>
      <c r="X605" s="178"/>
      <c r="Y605" s="178"/>
      <c r="Z605" s="178"/>
      <c r="AA605" s="178"/>
      <c r="AB605" s="178"/>
      <c r="AC605" s="178"/>
      <c r="AD605" s="178"/>
      <c r="AE605" s="178"/>
      <c r="AF605" s="178"/>
      <c r="AG605" s="178"/>
      <c r="AH605" s="178"/>
      <c r="AI605" s="178"/>
      <c r="AJ605" s="178"/>
      <c r="AK605" s="178"/>
      <c r="AL605" s="178"/>
      <c r="AM605" s="178"/>
      <c r="AN605" s="178"/>
      <c r="AO605" s="178"/>
      <c r="AP605" s="178"/>
      <c r="AQ605" s="178"/>
      <c r="AR605" s="178" t="str">
        <f>IF('DATA - Follow-Up'!AR605="Relaxed",1,IF('DATA - Follow-Up'!AR605="Rushed",2,IF('DATA - Follow-Up'!AR605="Happy",3,IF('DATA - Follow-Up'!AR605="Tired",4,""))))</f>
        <v/>
      </c>
      <c r="AS605" s="178" t="str">
        <f>IF('DATA - Follow-Up'!AS605="Relaxed",1,IF('DATA - Follow-Up'!AS605="Rushed",2,IF('DATA - Follow-Up'!AS605="Happy",3,IF('DATA - Follow-Up'!AS605="Tired",4,""))))</f>
        <v/>
      </c>
      <c r="AT605" s="178" t="str">
        <f>IF('DATA - Follow-Up'!AT605="less driving",1,IF('DATA - Follow-Up'!AT605="less driving (e.g. more carpooling, walking, cycling, taking public transit, etc.)",1,IF('DATA - Follow-Up'!AT605="not changed",2,IF('DATA - Follow-Up'!AT605="no changed",2,IF('DATA - Follow-Up'!AT605="more driving",3, "")))))</f>
        <v/>
      </c>
      <c r="AU605" s="275"/>
      <c r="AV605" s="275"/>
      <c r="AW605" s="275"/>
      <c r="AX605" s="275"/>
      <c r="AY605" s="275"/>
      <c r="AZ605" s="178" t="str">
        <f>IF('DATA - Follow-Up'!AZ605="less driving",1,IF('DATA - Follow-Up'!AZ605="less driving (e.g. more carpooling, walking, cycling, taking public transit, etc.)",1,IF('DATA - Follow-Up'!AZ605="not changed",2,IF('DATA - Follow-Up'!AZ605="more driving",3,""))))</f>
        <v/>
      </c>
      <c r="BA605" s="178"/>
      <c r="BB605" s="178"/>
      <c r="BC605" s="178"/>
      <c r="BD605" s="178"/>
      <c r="BE605" s="178"/>
      <c r="BF605" s="178" t="str">
        <f>IF('DATA - Follow-Up'!BF605="decreased",1,IF('DATA - Follow-Up'!BF605="not changed",2,IF('DATA - Follow-Up'!BF605="increased",3, "")))</f>
        <v/>
      </c>
      <c r="BG605" s="178"/>
      <c r="BH605" s="178"/>
      <c r="BI605" s="178"/>
      <c r="BJ605" s="178"/>
      <c r="BK605" s="178"/>
      <c r="BL605" s="178"/>
      <c r="BM605" s="178"/>
      <c r="BN605" s="178"/>
      <c r="BO605" s="178"/>
      <c r="BP605" s="178"/>
      <c r="BQ605" s="312" t="str">
        <f>IF('DATA - Follow-Up'!BQ605="Yes",1,IF('DATA - Follow-Up'!BQ605="No",2, ""))</f>
        <v/>
      </c>
      <c r="BR605" s="273"/>
      <c r="BS605" s="180"/>
      <c r="BT605" s="180"/>
    </row>
    <row r="606" spans="1:72" s="132" customFormat="1" ht="15" x14ac:dyDescent="0.3">
      <c r="A606" s="148"/>
      <c r="B606" s="149"/>
      <c r="C606" s="236" t="str">
        <f t="shared" si="9"/>
        <v/>
      </c>
      <c r="D606" s="178" t="str">
        <f>IF('DATA - Follow-Up'!D606="","",'DATA - Follow-Up'!D606)</f>
        <v/>
      </c>
      <c r="E606" s="178" t="str">
        <f>IF('DATA - Follow-Up'!E606="","",'DATA - Follow-Up'!E606)</f>
        <v/>
      </c>
      <c r="F606" s="178" t="str">
        <f>IF('DATA - Follow-Up'!F606="","",'DATA - Follow-Up'!F606)</f>
        <v/>
      </c>
      <c r="G606" s="178" t="str">
        <f>IF('DATA - Follow-Up'!G606="Yes",1,IF('DATA - Follow-Up'!G606="No",2,IF('DATA - Follow-Up'!G606="Not Sure",3, "")))</f>
        <v/>
      </c>
      <c r="H606" s="178" t="str">
        <f>IF('DATA - Follow-Up'!H606="","",INDEX(Codes,MATCH('DATA - Follow-Up'!H606,Modes,0)))</f>
        <v/>
      </c>
      <c r="I606" s="275"/>
      <c r="J606" s="178" t="str">
        <f>IF('DATA - Follow-Up'!J606="","",INDEX(Codes,MATCH('DATA - Follow-Up'!J606,Modes,0)))</f>
        <v/>
      </c>
      <c r="K606" s="178"/>
      <c r="L606" s="178" t="str">
        <f>IF('DATA - Follow-Up'!L606=0,"",IF('DATA - Follow-Up'!L606="","",'DATA - Follow-Up'!L606))</f>
        <v/>
      </c>
      <c r="M606" s="178" t="str">
        <f>IF('DATA - Follow-Up'!M606="Yes",1,IF('DATA - Follow-Up'!M606="No",2, ""))</f>
        <v/>
      </c>
      <c r="N606" s="178" t="str">
        <f>IF('DATA - Follow-Up'!N606="Yes",1,IF('DATA - Follow-Up'!N606="No",2,""))</f>
        <v/>
      </c>
      <c r="O606" s="178" t="str">
        <f>IF('DATA - Follow-Up'!O606="Relaxed",1,IF('DATA - Follow-Up'!O606="Rushed",2,IF('DATA - Follow-Up'!O606="Happy",3,IF('DATA - Follow-Up'!O606="Frustrated",4,IF('DATA - Follow-Up'!O606="Other (please specify)",5,IF('DATA - Follow-Up'!O606="Other",5,""))))))</f>
        <v/>
      </c>
      <c r="P606" s="178"/>
      <c r="Q606" s="178" t="str">
        <f>IF('DATA - Follow-Up'!Q606="","",'DATA - Follow-Up'!Q606)</f>
        <v/>
      </c>
      <c r="R606" s="178" t="str">
        <f>IF('DATA - Follow-Up'!R606="Boy",1,IF('DATA - Follow-Up'!R606="Girl",2, ""))</f>
        <v/>
      </c>
      <c r="S606" s="178" t="str">
        <f>IF('DATA - Follow-Up'!Q606="","", 'DATA - Follow-Up'!S606)</f>
        <v/>
      </c>
      <c r="T606" s="178" t="str">
        <f>IF('DATA - Follow-Up'!T606="Less than 0.5km",1,IF('DATA - Follow-Up'!T606="0.51 to 1.59km",2,IF('DATA - Follow-Up'!T606="1.6 to 3km",3,IF('DATA - Follow-Up'!T606="Over 3km",4,""))))</f>
        <v/>
      </c>
      <c r="U606" s="178" t="str">
        <f>IF('DATA - Follow-Up'!U606="STRONGLY AGREE",1,IF('DATA - Follow-Up'!U606="AGREE",2,IF('DATA - Follow-Up'!U606="DISAGREE",3,IF('DATA - Follow-Up'!U606="STRONGLY DISAGREE",4,""))))</f>
        <v/>
      </c>
      <c r="V606" s="178" t="str">
        <f>IF('DATA - Follow-Up'!V606="Yes",1,IF('DATA - Follow-Up'!V606="No",2,""))</f>
        <v/>
      </c>
      <c r="W606" s="178"/>
      <c r="X606" s="178"/>
      <c r="Y606" s="178"/>
      <c r="Z606" s="178"/>
      <c r="AA606" s="178"/>
      <c r="AB606" s="178"/>
      <c r="AC606" s="178"/>
      <c r="AD606" s="178"/>
      <c r="AE606" s="178"/>
      <c r="AF606" s="178"/>
      <c r="AG606" s="178"/>
      <c r="AH606" s="178"/>
      <c r="AI606" s="178"/>
      <c r="AJ606" s="178"/>
      <c r="AK606" s="178"/>
      <c r="AL606" s="178"/>
      <c r="AM606" s="178"/>
      <c r="AN606" s="178"/>
      <c r="AO606" s="178"/>
      <c r="AP606" s="178"/>
      <c r="AQ606" s="178"/>
      <c r="AR606" s="178" t="str">
        <f>IF('DATA - Follow-Up'!AR606="Relaxed",1,IF('DATA - Follow-Up'!AR606="Rushed",2,IF('DATA - Follow-Up'!AR606="Happy",3,IF('DATA - Follow-Up'!AR606="Tired",4,""))))</f>
        <v/>
      </c>
      <c r="AS606" s="178" t="str">
        <f>IF('DATA - Follow-Up'!AS606="Relaxed",1,IF('DATA - Follow-Up'!AS606="Rushed",2,IF('DATA - Follow-Up'!AS606="Happy",3,IF('DATA - Follow-Up'!AS606="Tired",4,""))))</f>
        <v/>
      </c>
      <c r="AT606" s="178" t="str">
        <f>IF('DATA - Follow-Up'!AT606="less driving",1,IF('DATA - Follow-Up'!AT606="less driving (e.g. more carpooling, walking, cycling, taking public transit, etc.)",1,IF('DATA - Follow-Up'!AT606="not changed",2,IF('DATA - Follow-Up'!AT606="no changed",2,IF('DATA - Follow-Up'!AT606="more driving",3, "")))))</f>
        <v/>
      </c>
      <c r="AU606" s="275"/>
      <c r="AV606" s="275"/>
      <c r="AW606" s="275"/>
      <c r="AX606" s="275"/>
      <c r="AY606" s="275"/>
      <c r="AZ606" s="178" t="str">
        <f>IF('DATA - Follow-Up'!AZ606="less driving",1,IF('DATA - Follow-Up'!AZ606="less driving (e.g. more carpooling, walking, cycling, taking public transit, etc.)",1,IF('DATA - Follow-Up'!AZ606="not changed",2,IF('DATA - Follow-Up'!AZ606="more driving",3,""))))</f>
        <v/>
      </c>
      <c r="BA606" s="178"/>
      <c r="BB606" s="178"/>
      <c r="BC606" s="178"/>
      <c r="BD606" s="178"/>
      <c r="BE606" s="178"/>
      <c r="BF606" s="178" t="str">
        <f>IF('DATA - Follow-Up'!BF606="decreased",1,IF('DATA - Follow-Up'!BF606="not changed",2,IF('DATA - Follow-Up'!BF606="increased",3, "")))</f>
        <v/>
      </c>
      <c r="BG606" s="178"/>
      <c r="BH606" s="178"/>
      <c r="BI606" s="178"/>
      <c r="BJ606" s="178"/>
      <c r="BK606" s="178"/>
      <c r="BL606" s="178"/>
      <c r="BM606" s="178"/>
      <c r="BN606" s="178"/>
      <c r="BO606" s="178"/>
      <c r="BP606" s="178"/>
      <c r="BQ606" s="312" t="str">
        <f>IF('DATA - Follow-Up'!BQ606="Yes",1,IF('DATA - Follow-Up'!BQ606="No",2, ""))</f>
        <v/>
      </c>
      <c r="BR606" s="273"/>
      <c r="BS606" s="180"/>
      <c r="BT606" s="180"/>
    </row>
    <row r="607" spans="1:72" s="132" customFormat="1" ht="15" x14ac:dyDescent="0.3">
      <c r="A607" s="148"/>
      <c r="B607" s="149"/>
      <c r="C607" s="236" t="str">
        <f t="shared" si="9"/>
        <v/>
      </c>
      <c r="D607" s="178" t="str">
        <f>IF('DATA - Follow-Up'!D607="","",'DATA - Follow-Up'!D607)</f>
        <v/>
      </c>
      <c r="E607" s="178" t="str">
        <f>IF('DATA - Follow-Up'!E607="","",'DATA - Follow-Up'!E607)</f>
        <v/>
      </c>
      <c r="F607" s="178" t="str">
        <f>IF('DATA - Follow-Up'!F607="","",'DATA - Follow-Up'!F607)</f>
        <v/>
      </c>
      <c r="G607" s="178" t="str">
        <f>IF('DATA - Follow-Up'!G607="Yes",1,IF('DATA - Follow-Up'!G607="No",2,IF('DATA - Follow-Up'!G607="Not Sure",3, "")))</f>
        <v/>
      </c>
      <c r="H607" s="178" t="str">
        <f>IF('DATA - Follow-Up'!H607="","",INDEX(Codes,MATCH('DATA - Follow-Up'!H607,Modes,0)))</f>
        <v/>
      </c>
      <c r="I607" s="275"/>
      <c r="J607" s="178" t="str">
        <f>IF('DATA - Follow-Up'!J607="","",INDEX(Codes,MATCH('DATA - Follow-Up'!J607,Modes,0)))</f>
        <v/>
      </c>
      <c r="K607" s="178"/>
      <c r="L607" s="178" t="str">
        <f>IF('DATA - Follow-Up'!L607=0,"",IF('DATA - Follow-Up'!L607="","",'DATA - Follow-Up'!L607))</f>
        <v/>
      </c>
      <c r="M607" s="178" t="str">
        <f>IF('DATA - Follow-Up'!M607="Yes",1,IF('DATA - Follow-Up'!M607="No",2, ""))</f>
        <v/>
      </c>
      <c r="N607" s="178" t="str">
        <f>IF('DATA - Follow-Up'!N607="Yes",1,IF('DATA - Follow-Up'!N607="No",2,""))</f>
        <v/>
      </c>
      <c r="O607" s="178" t="str">
        <f>IF('DATA - Follow-Up'!O607="Relaxed",1,IF('DATA - Follow-Up'!O607="Rushed",2,IF('DATA - Follow-Up'!O607="Happy",3,IF('DATA - Follow-Up'!O607="Frustrated",4,IF('DATA - Follow-Up'!O607="Other (please specify)",5,IF('DATA - Follow-Up'!O607="Other",5,""))))))</f>
        <v/>
      </c>
      <c r="P607" s="178"/>
      <c r="Q607" s="178" t="str">
        <f>IF('DATA - Follow-Up'!Q607="","",'DATA - Follow-Up'!Q607)</f>
        <v/>
      </c>
      <c r="R607" s="178" t="str">
        <f>IF('DATA - Follow-Up'!R607="Boy",1,IF('DATA - Follow-Up'!R607="Girl",2, ""))</f>
        <v/>
      </c>
      <c r="S607" s="178" t="str">
        <f>IF('DATA - Follow-Up'!Q607="","", 'DATA - Follow-Up'!S607)</f>
        <v/>
      </c>
      <c r="T607" s="178" t="str">
        <f>IF('DATA - Follow-Up'!T607="Less than 0.5km",1,IF('DATA - Follow-Up'!T607="0.51 to 1.59km",2,IF('DATA - Follow-Up'!T607="1.6 to 3km",3,IF('DATA - Follow-Up'!T607="Over 3km",4,""))))</f>
        <v/>
      </c>
      <c r="U607" s="178" t="str">
        <f>IF('DATA - Follow-Up'!U607="STRONGLY AGREE",1,IF('DATA - Follow-Up'!U607="AGREE",2,IF('DATA - Follow-Up'!U607="DISAGREE",3,IF('DATA - Follow-Up'!U607="STRONGLY DISAGREE",4,""))))</f>
        <v/>
      </c>
      <c r="V607" s="178" t="str">
        <f>IF('DATA - Follow-Up'!V607="Yes",1,IF('DATA - Follow-Up'!V607="No",2,""))</f>
        <v/>
      </c>
      <c r="W607" s="178"/>
      <c r="X607" s="178"/>
      <c r="Y607" s="178"/>
      <c r="Z607" s="178"/>
      <c r="AA607" s="178"/>
      <c r="AB607" s="178"/>
      <c r="AC607" s="178"/>
      <c r="AD607" s="178"/>
      <c r="AE607" s="178"/>
      <c r="AF607" s="178"/>
      <c r="AG607" s="178"/>
      <c r="AH607" s="178"/>
      <c r="AI607" s="178"/>
      <c r="AJ607" s="178"/>
      <c r="AK607" s="178"/>
      <c r="AL607" s="178"/>
      <c r="AM607" s="178"/>
      <c r="AN607" s="178"/>
      <c r="AO607" s="178"/>
      <c r="AP607" s="178"/>
      <c r="AQ607" s="178"/>
      <c r="AR607" s="178" t="str">
        <f>IF('DATA - Follow-Up'!AR607="Relaxed",1,IF('DATA - Follow-Up'!AR607="Rushed",2,IF('DATA - Follow-Up'!AR607="Happy",3,IF('DATA - Follow-Up'!AR607="Tired",4,""))))</f>
        <v/>
      </c>
      <c r="AS607" s="178" t="str">
        <f>IF('DATA - Follow-Up'!AS607="Relaxed",1,IF('DATA - Follow-Up'!AS607="Rushed",2,IF('DATA - Follow-Up'!AS607="Happy",3,IF('DATA - Follow-Up'!AS607="Tired",4,""))))</f>
        <v/>
      </c>
      <c r="AT607" s="178" t="str">
        <f>IF('DATA - Follow-Up'!AT607="less driving",1,IF('DATA - Follow-Up'!AT607="less driving (e.g. more carpooling, walking, cycling, taking public transit, etc.)",1,IF('DATA - Follow-Up'!AT607="not changed",2,IF('DATA - Follow-Up'!AT607="no changed",2,IF('DATA - Follow-Up'!AT607="more driving",3, "")))))</f>
        <v/>
      </c>
      <c r="AU607" s="275"/>
      <c r="AV607" s="275"/>
      <c r="AW607" s="275"/>
      <c r="AX607" s="275"/>
      <c r="AY607" s="275"/>
      <c r="AZ607" s="178" t="str">
        <f>IF('DATA - Follow-Up'!AZ607="less driving",1,IF('DATA - Follow-Up'!AZ607="less driving (e.g. more carpooling, walking, cycling, taking public transit, etc.)",1,IF('DATA - Follow-Up'!AZ607="not changed",2,IF('DATA - Follow-Up'!AZ607="more driving",3,""))))</f>
        <v/>
      </c>
      <c r="BA607" s="178"/>
      <c r="BB607" s="178"/>
      <c r="BC607" s="178"/>
      <c r="BD607" s="178"/>
      <c r="BE607" s="178"/>
      <c r="BF607" s="178" t="str">
        <f>IF('DATA - Follow-Up'!BF607="decreased",1,IF('DATA - Follow-Up'!BF607="not changed",2,IF('DATA - Follow-Up'!BF607="increased",3, "")))</f>
        <v/>
      </c>
      <c r="BG607" s="178"/>
      <c r="BH607" s="178"/>
      <c r="BI607" s="178"/>
      <c r="BJ607" s="178"/>
      <c r="BK607" s="178"/>
      <c r="BL607" s="178"/>
      <c r="BM607" s="178"/>
      <c r="BN607" s="178"/>
      <c r="BO607" s="178"/>
      <c r="BP607" s="178"/>
      <c r="BQ607" s="312" t="str">
        <f>IF('DATA - Follow-Up'!BQ607="Yes",1,IF('DATA - Follow-Up'!BQ607="No",2, ""))</f>
        <v/>
      </c>
      <c r="BR607" s="273"/>
      <c r="BS607" s="180"/>
      <c r="BT607" s="180"/>
    </row>
    <row r="608" spans="1:72" s="132" customFormat="1" ht="15" x14ac:dyDescent="0.3">
      <c r="A608" s="148"/>
      <c r="B608" s="149"/>
      <c r="C608" s="236" t="str">
        <f t="shared" si="9"/>
        <v/>
      </c>
      <c r="D608" s="178" t="str">
        <f>IF('DATA - Follow-Up'!D608="","",'DATA - Follow-Up'!D608)</f>
        <v/>
      </c>
      <c r="E608" s="178" t="str">
        <f>IF('DATA - Follow-Up'!E608="","",'DATA - Follow-Up'!E608)</f>
        <v/>
      </c>
      <c r="F608" s="178" t="str">
        <f>IF('DATA - Follow-Up'!F608="","",'DATA - Follow-Up'!F608)</f>
        <v/>
      </c>
      <c r="G608" s="178" t="str">
        <f>IF('DATA - Follow-Up'!G608="Yes",1,IF('DATA - Follow-Up'!G608="No",2,IF('DATA - Follow-Up'!G608="Not Sure",3, "")))</f>
        <v/>
      </c>
      <c r="H608" s="178" t="str">
        <f>IF('DATA - Follow-Up'!H608="","",INDEX(Codes,MATCH('DATA - Follow-Up'!H608,Modes,0)))</f>
        <v/>
      </c>
      <c r="I608" s="275"/>
      <c r="J608" s="178" t="str">
        <f>IF('DATA - Follow-Up'!J608="","",INDEX(Codes,MATCH('DATA - Follow-Up'!J608,Modes,0)))</f>
        <v/>
      </c>
      <c r="K608" s="178"/>
      <c r="L608" s="178" t="str">
        <f>IF('DATA - Follow-Up'!L608=0,"",IF('DATA - Follow-Up'!L608="","",'DATA - Follow-Up'!L608))</f>
        <v/>
      </c>
      <c r="M608" s="178" t="str">
        <f>IF('DATA - Follow-Up'!M608="Yes",1,IF('DATA - Follow-Up'!M608="No",2, ""))</f>
        <v/>
      </c>
      <c r="N608" s="178" t="str">
        <f>IF('DATA - Follow-Up'!N608="Yes",1,IF('DATA - Follow-Up'!N608="No",2,""))</f>
        <v/>
      </c>
      <c r="O608" s="178" t="str">
        <f>IF('DATA - Follow-Up'!O608="Relaxed",1,IF('DATA - Follow-Up'!O608="Rushed",2,IF('DATA - Follow-Up'!O608="Happy",3,IF('DATA - Follow-Up'!O608="Frustrated",4,IF('DATA - Follow-Up'!O608="Other (please specify)",5,IF('DATA - Follow-Up'!O608="Other",5,""))))))</f>
        <v/>
      </c>
      <c r="P608" s="178"/>
      <c r="Q608" s="178" t="str">
        <f>IF('DATA - Follow-Up'!Q608="","",'DATA - Follow-Up'!Q608)</f>
        <v/>
      </c>
      <c r="R608" s="178" t="str">
        <f>IF('DATA - Follow-Up'!R608="Boy",1,IF('DATA - Follow-Up'!R608="Girl",2, ""))</f>
        <v/>
      </c>
      <c r="S608" s="178" t="str">
        <f>IF('DATA - Follow-Up'!Q608="","", 'DATA - Follow-Up'!S608)</f>
        <v/>
      </c>
      <c r="T608" s="178" t="str">
        <f>IF('DATA - Follow-Up'!T608="Less than 0.5km",1,IF('DATA - Follow-Up'!T608="0.51 to 1.59km",2,IF('DATA - Follow-Up'!T608="1.6 to 3km",3,IF('DATA - Follow-Up'!T608="Over 3km",4,""))))</f>
        <v/>
      </c>
      <c r="U608" s="178" t="str">
        <f>IF('DATA - Follow-Up'!U608="STRONGLY AGREE",1,IF('DATA - Follow-Up'!U608="AGREE",2,IF('DATA - Follow-Up'!U608="DISAGREE",3,IF('DATA - Follow-Up'!U608="STRONGLY DISAGREE",4,""))))</f>
        <v/>
      </c>
      <c r="V608" s="178" t="str">
        <f>IF('DATA - Follow-Up'!V608="Yes",1,IF('DATA - Follow-Up'!V608="No",2,""))</f>
        <v/>
      </c>
      <c r="W608" s="178"/>
      <c r="X608" s="178"/>
      <c r="Y608" s="178"/>
      <c r="Z608" s="178"/>
      <c r="AA608" s="178"/>
      <c r="AB608" s="178"/>
      <c r="AC608" s="178"/>
      <c r="AD608" s="178"/>
      <c r="AE608" s="178"/>
      <c r="AF608" s="178"/>
      <c r="AG608" s="178"/>
      <c r="AH608" s="178"/>
      <c r="AI608" s="178"/>
      <c r="AJ608" s="178"/>
      <c r="AK608" s="178"/>
      <c r="AL608" s="178"/>
      <c r="AM608" s="178"/>
      <c r="AN608" s="178"/>
      <c r="AO608" s="178"/>
      <c r="AP608" s="178"/>
      <c r="AQ608" s="178"/>
      <c r="AR608" s="178" t="str">
        <f>IF('DATA - Follow-Up'!AR608="Relaxed",1,IF('DATA - Follow-Up'!AR608="Rushed",2,IF('DATA - Follow-Up'!AR608="Happy",3,IF('DATA - Follow-Up'!AR608="Tired",4,""))))</f>
        <v/>
      </c>
      <c r="AS608" s="178" t="str">
        <f>IF('DATA - Follow-Up'!AS608="Relaxed",1,IF('DATA - Follow-Up'!AS608="Rushed",2,IF('DATA - Follow-Up'!AS608="Happy",3,IF('DATA - Follow-Up'!AS608="Tired",4,""))))</f>
        <v/>
      </c>
      <c r="AT608" s="178" t="str">
        <f>IF('DATA - Follow-Up'!AT608="less driving",1,IF('DATA - Follow-Up'!AT608="less driving (e.g. more carpooling, walking, cycling, taking public transit, etc.)",1,IF('DATA - Follow-Up'!AT608="not changed",2,IF('DATA - Follow-Up'!AT608="no changed",2,IF('DATA - Follow-Up'!AT608="more driving",3, "")))))</f>
        <v/>
      </c>
      <c r="AU608" s="275"/>
      <c r="AV608" s="275"/>
      <c r="AW608" s="275"/>
      <c r="AX608" s="275"/>
      <c r="AY608" s="275"/>
      <c r="AZ608" s="178" t="str">
        <f>IF('DATA - Follow-Up'!AZ608="less driving",1,IF('DATA - Follow-Up'!AZ608="less driving (e.g. more carpooling, walking, cycling, taking public transit, etc.)",1,IF('DATA - Follow-Up'!AZ608="not changed",2,IF('DATA - Follow-Up'!AZ608="more driving",3,""))))</f>
        <v/>
      </c>
      <c r="BA608" s="178"/>
      <c r="BB608" s="178"/>
      <c r="BC608" s="178"/>
      <c r="BD608" s="178"/>
      <c r="BE608" s="178"/>
      <c r="BF608" s="178" t="str">
        <f>IF('DATA - Follow-Up'!BF608="decreased",1,IF('DATA - Follow-Up'!BF608="not changed",2,IF('DATA - Follow-Up'!BF608="increased",3, "")))</f>
        <v/>
      </c>
      <c r="BG608" s="178"/>
      <c r="BH608" s="178"/>
      <c r="BI608" s="178"/>
      <c r="BJ608" s="178"/>
      <c r="BK608" s="178"/>
      <c r="BL608" s="178"/>
      <c r="BM608" s="178"/>
      <c r="BN608" s="178"/>
      <c r="BO608" s="178"/>
      <c r="BP608" s="178"/>
      <c r="BQ608" s="312" t="str">
        <f>IF('DATA - Follow-Up'!BQ608="Yes",1,IF('DATA - Follow-Up'!BQ608="No",2, ""))</f>
        <v/>
      </c>
      <c r="BR608" s="273"/>
      <c r="BS608" s="180"/>
      <c r="BT608" s="180"/>
    </row>
    <row r="609" spans="1:72" s="132" customFormat="1" ht="15" x14ac:dyDescent="0.3">
      <c r="A609" s="148"/>
      <c r="B609" s="149"/>
      <c r="C609" s="236" t="str">
        <f t="shared" si="9"/>
        <v/>
      </c>
      <c r="D609" s="178" t="str">
        <f>IF('DATA - Follow-Up'!D609="","",'DATA - Follow-Up'!D609)</f>
        <v/>
      </c>
      <c r="E609" s="178" t="str">
        <f>IF('DATA - Follow-Up'!E609="","",'DATA - Follow-Up'!E609)</f>
        <v/>
      </c>
      <c r="F609" s="178" t="str">
        <f>IF('DATA - Follow-Up'!F609="","",'DATA - Follow-Up'!F609)</f>
        <v/>
      </c>
      <c r="G609" s="178" t="str">
        <f>IF('DATA - Follow-Up'!G609="Yes",1,IF('DATA - Follow-Up'!G609="No",2,IF('DATA - Follow-Up'!G609="Not Sure",3, "")))</f>
        <v/>
      </c>
      <c r="H609" s="178" t="str">
        <f>IF('DATA - Follow-Up'!H609="","",INDEX(Codes,MATCH('DATA - Follow-Up'!H609,Modes,0)))</f>
        <v/>
      </c>
      <c r="I609" s="275"/>
      <c r="J609" s="178" t="str">
        <f>IF('DATA - Follow-Up'!J609="","",INDEX(Codes,MATCH('DATA - Follow-Up'!J609,Modes,0)))</f>
        <v/>
      </c>
      <c r="K609" s="178"/>
      <c r="L609" s="178" t="str">
        <f>IF('DATA - Follow-Up'!L609=0,"",IF('DATA - Follow-Up'!L609="","",'DATA - Follow-Up'!L609))</f>
        <v/>
      </c>
      <c r="M609" s="178" t="str">
        <f>IF('DATA - Follow-Up'!M609="Yes",1,IF('DATA - Follow-Up'!M609="No",2, ""))</f>
        <v/>
      </c>
      <c r="N609" s="178" t="str">
        <f>IF('DATA - Follow-Up'!N609="Yes",1,IF('DATA - Follow-Up'!N609="No",2,""))</f>
        <v/>
      </c>
      <c r="O609" s="178" t="str">
        <f>IF('DATA - Follow-Up'!O609="Relaxed",1,IF('DATA - Follow-Up'!O609="Rushed",2,IF('DATA - Follow-Up'!O609="Happy",3,IF('DATA - Follow-Up'!O609="Frustrated",4,IF('DATA - Follow-Up'!O609="Other (please specify)",5,IF('DATA - Follow-Up'!O609="Other",5,""))))))</f>
        <v/>
      </c>
      <c r="P609" s="178"/>
      <c r="Q609" s="178" t="str">
        <f>IF('DATA - Follow-Up'!Q609="","",'DATA - Follow-Up'!Q609)</f>
        <v/>
      </c>
      <c r="R609" s="178" t="str">
        <f>IF('DATA - Follow-Up'!R609="Boy",1,IF('DATA - Follow-Up'!R609="Girl",2, ""))</f>
        <v/>
      </c>
      <c r="S609" s="178" t="str">
        <f>IF('DATA - Follow-Up'!Q609="","", 'DATA - Follow-Up'!S609)</f>
        <v/>
      </c>
      <c r="T609" s="178" t="str">
        <f>IF('DATA - Follow-Up'!T609="Less than 0.5km",1,IF('DATA - Follow-Up'!T609="0.51 to 1.59km",2,IF('DATA - Follow-Up'!T609="1.6 to 3km",3,IF('DATA - Follow-Up'!T609="Over 3km",4,""))))</f>
        <v/>
      </c>
      <c r="U609" s="178" t="str">
        <f>IF('DATA - Follow-Up'!U609="STRONGLY AGREE",1,IF('DATA - Follow-Up'!U609="AGREE",2,IF('DATA - Follow-Up'!U609="DISAGREE",3,IF('DATA - Follow-Up'!U609="STRONGLY DISAGREE",4,""))))</f>
        <v/>
      </c>
      <c r="V609" s="178" t="str">
        <f>IF('DATA - Follow-Up'!V609="Yes",1,IF('DATA - Follow-Up'!V609="No",2,""))</f>
        <v/>
      </c>
      <c r="W609" s="178"/>
      <c r="X609" s="178"/>
      <c r="Y609" s="178"/>
      <c r="Z609" s="178"/>
      <c r="AA609" s="178"/>
      <c r="AB609" s="178"/>
      <c r="AC609" s="178"/>
      <c r="AD609" s="178"/>
      <c r="AE609" s="178"/>
      <c r="AF609" s="178"/>
      <c r="AG609" s="178"/>
      <c r="AH609" s="178"/>
      <c r="AI609" s="178"/>
      <c r="AJ609" s="178"/>
      <c r="AK609" s="178"/>
      <c r="AL609" s="178"/>
      <c r="AM609" s="178"/>
      <c r="AN609" s="178"/>
      <c r="AO609" s="178"/>
      <c r="AP609" s="178"/>
      <c r="AQ609" s="178"/>
      <c r="AR609" s="178" t="str">
        <f>IF('DATA - Follow-Up'!AR609="Relaxed",1,IF('DATA - Follow-Up'!AR609="Rushed",2,IF('DATA - Follow-Up'!AR609="Happy",3,IF('DATA - Follow-Up'!AR609="Tired",4,""))))</f>
        <v/>
      </c>
      <c r="AS609" s="178" t="str">
        <f>IF('DATA - Follow-Up'!AS609="Relaxed",1,IF('DATA - Follow-Up'!AS609="Rushed",2,IF('DATA - Follow-Up'!AS609="Happy",3,IF('DATA - Follow-Up'!AS609="Tired",4,""))))</f>
        <v/>
      </c>
      <c r="AT609" s="178" t="str">
        <f>IF('DATA - Follow-Up'!AT609="less driving",1,IF('DATA - Follow-Up'!AT609="less driving (e.g. more carpooling, walking, cycling, taking public transit, etc.)",1,IF('DATA - Follow-Up'!AT609="not changed",2,IF('DATA - Follow-Up'!AT609="no changed",2,IF('DATA - Follow-Up'!AT609="more driving",3, "")))))</f>
        <v/>
      </c>
      <c r="AU609" s="275"/>
      <c r="AV609" s="275"/>
      <c r="AW609" s="275"/>
      <c r="AX609" s="275"/>
      <c r="AY609" s="275"/>
      <c r="AZ609" s="178" t="str">
        <f>IF('DATA - Follow-Up'!AZ609="less driving",1,IF('DATA - Follow-Up'!AZ609="less driving (e.g. more carpooling, walking, cycling, taking public transit, etc.)",1,IF('DATA - Follow-Up'!AZ609="not changed",2,IF('DATA - Follow-Up'!AZ609="more driving",3,""))))</f>
        <v/>
      </c>
      <c r="BA609" s="178"/>
      <c r="BB609" s="178"/>
      <c r="BC609" s="178"/>
      <c r="BD609" s="178"/>
      <c r="BE609" s="178"/>
      <c r="BF609" s="178" t="str">
        <f>IF('DATA - Follow-Up'!BF609="decreased",1,IF('DATA - Follow-Up'!BF609="not changed",2,IF('DATA - Follow-Up'!BF609="increased",3, "")))</f>
        <v/>
      </c>
      <c r="BG609" s="178"/>
      <c r="BH609" s="178"/>
      <c r="BI609" s="178"/>
      <c r="BJ609" s="178"/>
      <c r="BK609" s="178"/>
      <c r="BL609" s="178"/>
      <c r="BM609" s="178"/>
      <c r="BN609" s="178"/>
      <c r="BO609" s="178"/>
      <c r="BP609" s="178"/>
      <c r="BQ609" s="312" t="str">
        <f>IF('DATA - Follow-Up'!BQ609="Yes",1,IF('DATA - Follow-Up'!BQ609="No",2, ""))</f>
        <v/>
      </c>
      <c r="BR609" s="273"/>
      <c r="BS609" s="180"/>
      <c r="BT609" s="180"/>
    </row>
    <row r="610" spans="1:72" s="132" customFormat="1" ht="15" x14ac:dyDescent="0.3">
      <c r="A610" s="148"/>
      <c r="B610" s="149"/>
      <c r="C610" s="236" t="str">
        <f t="shared" si="9"/>
        <v/>
      </c>
      <c r="D610" s="178" t="str">
        <f>IF('DATA - Follow-Up'!D610="","",'DATA - Follow-Up'!D610)</f>
        <v/>
      </c>
      <c r="E610" s="178" t="str">
        <f>IF('DATA - Follow-Up'!E610="","",'DATA - Follow-Up'!E610)</f>
        <v/>
      </c>
      <c r="F610" s="178" t="str">
        <f>IF('DATA - Follow-Up'!F610="","",'DATA - Follow-Up'!F610)</f>
        <v/>
      </c>
      <c r="G610" s="178" t="str">
        <f>IF('DATA - Follow-Up'!G610="Yes",1,IF('DATA - Follow-Up'!G610="No",2,IF('DATA - Follow-Up'!G610="Not Sure",3, "")))</f>
        <v/>
      </c>
      <c r="H610" s="178" t="str">
        <f>IF('DATA - Follow-Up'!H610="","",INDEX(Codes,MATCH('DATA - Follow-Up'!H610,Modes,0)))</f>
        <v/>
      </c>
      <c r="I610" s="275"/>
      <c r="J610" s="178" t="str">
        <f>IF('DATA - Follow-Up'!J610="","",INDEX(Codes,MATCH('DATA - Follow-Up'!J610,Modes,0)))</f>
        <v/>
      </c>
      <c r="K610" s="178"/>
      <c r="L610" s="178" t="str">
        <f>IF('DATA - Follow-Up'!L610=0,"",IF('DATA - Follow-Up'!L610="","",'DATA - Follow-Up'!L610))</f>
        <v/>
      </c>
      <c r="M610" s="178" t="str">
        <f>IF('DATA - Follow-Up'!M610="Yes",1,IF('DATA - Follow-Up'!M610="No",2, ""))</f>
        <v/>
      </c>
      <c r="N610" s="178" t="str">
        <f>IF('DATA - Follow-Up'!N610="Yes",1,IF('DATA - Follow-Up'!N610="No",2,""))</f>
        <v/>
      </c>
      <c r="O610" s="178" t="str">
        <f>IF('DATA - Follow-Up'!O610="Relaxed",1,IF('DATA - Follow-Up'!O610="Rushed",2,IF('DATA - Follow-Up'!O610="Happy",3,IF('DATA - Follow-Up'!O610="Frustrated",4,IF('DATA - Follow-Up'!O610="Other (please specify)",5,IF('DATA - Follow-Up'!O610="Other",5,""))))))</f>
        <v/>
      </c>
      <c r="P610" s="178"/>
      <c r="Q610" s="178" t="str">
        <f>IF('DATA - Follow-Up'!Q610="","",'DATA - Follow-Up'!Q610)</f>
        <v/>
      </c>
      <c r="R610" s="178" t="str">
        <f>IF('DATA - Follow-Up'!R610="Boy",1,IF('DATA - Follow-Up'!R610="Girl",2, ""))</f>
        <v/>
      </c>
      <c r="S610" s="178" t="str">
        <f>IF('DATA - Follow-Up'!Q610="","", 'DATA - Follow-Up'!S610)</f>
        <v/>
      </c>
      <c r="T610" s="178" t="str">
        <f>IF('DATA - Follow-Up'!T610="Less than 0.5km",1,IF('DATA - Follow-Up'!T610="0.51 to 1.59km",2,IF('DATA - Follow-Up'!T610="1.6 to 3km",3,IF('DATA - Follow-Up'!T610="Over 3km",4,""))))</f>
        <v/>
      </c>
      <c r="U610" s="178" t="str">
        <f>IF('DATA - Follow-Up'!U610="STRONGLY AGREE",1,IF('DATA - Follow-Up'!U610="AGREE",2,IF('DATA - Follow-Up'!U610="DISAGREE",3,IF('DATA - Follow-Up'!U610="STRONGLY DISAGREE",4,""))))</f>
        <v/>
      </c>
      <c r="V610" s="178" t="str">
        <f>IF('DATA - Follow-Up'!V610="Yes",1,IF('DATA - Follow-Up'!V610="No",2,""))</f>
        <v/>
      </c>
      <c r="W610" s="178"/>
      <c r="X610" s="178"/>
      <c r="Y610" s="178"/>
      <c r="Z610" s="178"/>
      <c r="AA610" s="178"/>
      <c r="AB610" s="178"/>
      <c r="AC610" s="178"/>
      <c r="AD610" s="178"/>
      <c r="AE610" s="178"/>
      <c r="AF610" s="178"/>
      <c r="AG610" s="178"/>
      <c r="AH610" s="178"/>
      <c r="AI610" s="178"/>
      <c r="AJ610" s="178"/>
      <c r="AK610" s="178"/>
      <c r="AL610" s="178"/>
      <c r="AM610" s="178"/>
      <c r="AN610" s="178"/>
      <c r="AO610" s="178"/>
      <c r="AP610" s="178"/>
      <c r="AQ610" s="178"/>
      <c r="AR610" s="178" t="str">
        <f>IF('DATA - Follow-Up'!AR610="Relaxed",1,IF('DATA - Follow-Up'!AR610="Rushed",2,IF('DATA - Follow-Up'!AR610="Happy",3,IF('DATA - Follow-Up'!AR610="Tired",4,""))))</f>
        <v/>
      </c>
      <c r="AS610" s="178" t="str">
        <f>IF('DATA - Follow-Up'!AS610="Relaxed",1,IF('DATA - Follow-Up'!AS610="Rushed",2,IF('DATA - Follow-Up'!AS610="Happy",3,IF('DATA - Follow-Up'!AS610="Tired",4,""))))</f>
        <v/>
      </c>
      <c r="AT610" s="178" t="str">
        <f>IF('DATA - Follow-Up'!AT610="less driving",1,IF('DATA - Follow-Up'!AT610="less driving (e.g. more carpooling, walking, cycling, taking public transit, etc.)",1,IF('DATA - Follow-Up'!AT610="not changed",2,IF('DATA - Follow-Up'!AT610="no changed",2,IF('DATA - Follow-Up'!AT610="more driving",3, "")))))</f>
        <v/>
      </c>
      <c r="AU610" s="275"/>
      <c r="AV610" s="275"/>
      <c r="AW610" s="275"/>
      <c r="AX610" s="275"/>
      <c r="AY610" s="275"/>
      <c r="AZ610" s="178" t="str">
        <f>IF('DATA - Follow-Up'!AZ610="less driving",1,IF('DATA - Follow-Up'!AZ610="less driving (e.g. more carpooling, walking, cycling, taking public transit, etc.)",1,IF('DATA - Follow-Up'!AZ610="not changed",2,IF('DATA - Follow-Up'!AZ610="more driving",3,""))))</f>
        <v/>
      </c>
      <c r="BA610" s="178"/>
      <c r="BB610" s="178"/>
      <c r="BC610" s="178"/>
      <c r="BD610" s="178"/>
      <c r="BE610" s="178"/>
      <c r="BF610" s="178" t="str">
        <f>IF('DATA - Follow-Up'!BF610="decreased",1,IF('DATA - Follow-Up'!BF610="not changed",2,IF('DATA - Follow-Up'!BF610="increased",3, "")))</f>
        <v/>
      </c>
      <c r="BG610" s="178"/>
      <c r="BH610" s="178"/>
      <c r="BI610" s="178"/>
      <c r="BJ610" s="178"/>
      <c r="BK610" s="178"/>
      <c r="BL610" s="178"/>
      <c r="BM610" s="178"/>
      <c r="BN610" s="178"/>
      <c r="BO610" s="178"/>
      <c r="BP610" s="178"/>
      <c r="BQ610" s="312" t="str">
        <f>IF('DATA - Follow-Up'!BQ610="Yes",1,IF('DATA - Follow-Up'!BQ610="No",2, ""))</f>
        <v/>
      </c>
      <c r="BR610" s="273"/>
      <c r="BS610" s="180"/>
      <c r="BT610" s="180"/>
    </row>
    <row r="611" spans="1:72" s="132" customFormat="1" ht="15" x14ac:dyDescent="0.3">
      <c r="A611" s="148"/>
      <c r="B611" s="149"/>
      <c r="C611" s="236" t="str">
        <f t="shared" si="9"/>
        <v/>
      </c>
      <c r="D611" s="178" t="str">
        <f>IF('DATA - Follow-Up'!D611="","",'DATA - Follow-Up'!D611)</f>
        <v/>
      </c>
      <c r="E611" s="178" t="str">
        <f>IF('DATA - Follow-Up'!E611="","",'DATA - Follow-Up'!E611)</f>
        <v/>
      </c>
      <c r="F611" s="178" t="str">
        <f>IF('DATA - Follow-Up'!F611="","",'DATA - Follow-Up'!F611)</f>
        <v/>
      </c>
      <c r="G611" s="178" t="str">
        <f>IF('DATA - Follow-Up'!G611="Yes",1,IF('DATA - Follow-Up'!G611="No",2,IF('DATA - Follow-Up'!G611="Not Sure",3, "")))</f>
        <v/>
      </c>
      <c r="H611" s="178" t="str">
        <f>IF('DATA - Follow-Up'!H611="","",INDEX(Codes,MATCH('DATA - Follow-Up'!H611,Modes,0)))</f>
        <v/>
      </c>
      <c r="I611" s="275"/>
      <c r="J611" s="178" t="str">
        <f>IF('DATA - Follow-Up'!J611="","",INDEX(Codes,MATCH('DATA - Follow-Up'!J611,Modes,0)))</f>
        <v/>
      </c>
      <c r="K611" s="178"/>
      <c r="L611" s="178" t="str">
        <f>IF('DATA - Follow-Up'!L611=0,"",IF('DATA - Follow-Up'!L611="","",'DATA - Follow-Up'!L611))</f>
        <v/>
      </c>
      <c r="M611" s="178" t="str">
        <f>IF('DATA - Follow-Up'!M611="Yes",1,IF('DATA - Follow-Up'!M611="No",2, ""))</f>
        <v/>
      </c>
      <c r="N611" s="178" t="str">
        <f>IF('DATA - Follow-Up'!N611="Yes",1,IF('DATA - Follow-Up'!N611="No",2,""))</f>
        <v/>
      </c>
      <c r="O611" s="178" t="str">
        <f>IF('DATA - Follow-Up'!O611="Relaxed",1,IF('DATA - Follow-Up'!O611="Rushed",2,IF('DATA - Follow-Up'!O611="Happy",3,IF('DATA - Follow-Up'!O611="Frustrated",4,IF('DATA - Follow-Up'!O611="Other (please specify)",5,IF('DATA - Follow-Up'!O611="Other",5,""))))))</f>
        <v/>
      </c>
      <c r="P611" s="178"/>
      <c r="Q611" s="178" t="str">
        <f>IF('DATA - Follow-Up'!Q611="","",'DATA - Follow-Up'!Q611)</f>
        <v/>
      </c>
      <c r="R611" s="178" t="str">
        <f>IF('DATA - Follow-Up'!R611="Boy",1,IF('DATA - Follow-Up'!R611="Girl",2, ""))</f>
        <v/>
      </c>
      <c r="S611" s="178" t="str">
        <f>IF('DATA - Follow-Up'!Q611="","", 'DATA - Follow-Up'!S611)</f>
        <v/>
      </c>
      <c r="T611" s="178" t="str">
        <f>IF('DATA - Follow-Up'!T611="Less than 0.5km",1,IF('DATA - Follow-Up'!T611="0.51 to 1.59km",2,IF('DATA - Follow-Up'!T611="1.6 to 3km",3,IF('DATA - Follow-Up'!T611="Over 3km",4,""))))</f>
        <v/>
      </c>
      <c r="U611" s="178" t="str">
        <f>IF('DATA - Follow-Up'!U611="STRONGLY AGREE",1,IF('DATA - Follow-Up'!U611="AGREE",2,IF('DATA - Follow-Up'!U611="DISAGREE",3,IF('DATA - Follow-Up'!U611="STRONGLY DISAGREE",4,""))))</f>
        <v/>
      </c>
      <c r="V611" s="178" t="str">
        <f>IF('DATA - Follow-Up'!V611="Yes",1,IF('DATA - Follow-Up'!V611="No",2,""))</f>
        <v/>
      </c>
      <c r="W611" s="178"/>
      <c r="X611" s="178"/>
      <c r="Y611" s="178"/>
      <c r="Z611" s="178"/>
      <c r="AA611" s="178"/>
      <c r="AB611" s="178"/>
      <c r="AC611" s="178"/>
      <c r="AD611" s="178"/>
      <c r="AE611" s="178"/>
      <c r="AF611" s="178"/>
      <c r="AG611" s="178"/>
      <c r="AH611" s="178"/>
      <c r="AI611" s="178"/>
      <c r="AJ611" s="178"/>
      <c r="AK611" s="178"/>
      <c r="AL611" s="178"/>
      <c r="AM611" s="178"/>
      <c r="AN611" s="178"/>
      <c r="AO611" s="178"/>
      <c r="AP611" s="178"/>
      <c r="AQ611" s="178"/>
      <c r="AR611" s="178" t="str">
        <f>IF('DATA - Follow-Up'!AR611="Relaxed",1,IF('DATA - Follow-Up'!AR611="Rushed",2,IF('DATA - Follow-Up'!AR611="Happy",3,IF('DATA - Follow-Up'!AR611="Tired",4,""))))</f>
        <v/>
      </c>
      <c r="AS611" s="178" t="str">
        <f>IF('DATA - Follow-Up'!AS611="Relaxed",1,IF('DATA - Follow-Up'!AS611="Rushed",2,IF('DATA - Follow-Up'!AS611="Happy",3,IF('DATA - Follow-Up'!AS611="Tired",4,""))))</f>
        <v/>
      </c>
      <c r="AT611" s="178" t="str">
        <f>IF('DATA - Follow-Up'!AT611="less driving",1,IF('DATA - Follow-Up'!AT611="less driving (e.g. more carpooling, walking, cycling, taking public transit, etc.)",1,IF('DATA - Follow-Up'!AT611="not changed",2,IF('DATA - Follow-Up'!AT611="no changed",2,IF('DATA - Follow-Up'!AT611="more driving",3, "")))))</f>
        <v/>
      </c>
      <c r="AU611" s="275"/>
      <c r="AV611" s="275"/>
      <c r="AW611" s="275"/>
      <c r="AX611" s="275"/>
      <c r="AY611" s="275"/>
      <c r="AZ611" s="178" t="str">
        <f>IF('DATA - Follow-Up'!AZ611="less driving",1,IF('DATA - Follow-Up'!AZ611="less driving (e.g. more carpooling, walking, cycling, taking public transit, etc.)",1,IF('DATA - Follow-Up'!AZ611="not changed",2,IF('DATA - Follow-Up'!AZ611="more driving",3,""))))</f>
        <v/>
      </c>
      <c r="BA611" s="178"/>
      <c r="BB611" s="178"/>
      <c r="BC611" s="178"/>
      <c r="BD611" s="178"/>
      <c r="BE611" s="178"/>
      <c r="BF611" s="178" t="str">
        <f>IF('DATA - Follow-Up'!BF611="decreased",1,IF('DATA - Follow-Up'!BF611="not changed",2,IF('DATA - Follow-Up'!BF611="increased",3, "")))</f>
        <v/>
      </c>
      <c r="BG611" s="178"/>
      <c r="BH611" s="178"/>
      <c r="BI611" s="178"/>
      <c r="BJ611" s="178"/>
      <c r="BK611" s="178"/>
      <c r="BL611" s="178"/>
      <c r="BM611" s="178"/>
      <c r="BN611" s="178"/>
      <c r="BO611" s="178"/>
      <c r="BP611" s="178"/>
      <c r="BQ611" s="312" t="str">
        <f>IF('DATA - Follow-Up'!BQ611="Yes",1,IF('DATA - Follow-Up'!BQ611="No",2, ""))</f>
        <v/>
      </c>
      <c r="BR611" s="273"/>
      <c r="BS611" s="180"/>
      <c r="BT611" s="180"/>
    </row>
    <row r="612" spans="1:72" s="132" customFormat="1" ht="15" x14ac:dyDescent="0.3">
      <c r="A612" s="148"/>
      <c r="B612" s="149"/>
      <c r="C612" s="236" t="str">
        <f t="shared" si="9"/>
        <v/>
      </c>
      <c r="D612" s="178" t="str">
        <f>IF('DATA - Follow-Up'!D612="","",'DATA - Follow-Up'!D612)</f>
        <v/>
      </c>
      <c r="E612" s="178" t="str">
        <f>IF('DATA - Follow-Up'!E612="","",'DATA - Follow-Up'!E612)</f>
        <v/>
      </c>
      <c r="F612" s="178" t="str">
        <f>IF('DATA - Follow-Up'!F612="","",'DATA - Follow-Up'!F612)</f>
        <v/>
      </c>
      <c r="G612" s="178" t="str">
        <f>IF('DATA - Follow-Up'!G612="Yes",1,IF('DATA - Follow-Up'!G612="No",2,IF('DATA - Follow-Up'!G612="Not Sure",3, "")))</f>
        <v/>
      </c>
      <c r="H612" s="178" t="str">
        <f>IF('DATA - Follow-Up'!H612="","",INDEX(Codes,MATCH('DATA - Follow-Up'!H612,Modes,0)))</f>
        <v/>
      </c>
      <c r="I612" s="275"/>
      <c r="J612" s="178" t="str">
        <f>IF('DATA - Follow-Up'!J612="","",INDEX(Codes,MATCH('DATA - Follow-Up'!J612,Modes,0)))</f>
        <v/>
      </c>
      <c r="K612" s="178"/>
      <c r="L612" s="178" t="str">
        <f>IF('DATA - Follow-Up'!L612=0,"",IF('DATA - Follow-Up'!L612="","",'DATA - Follow-Up'!L612))</f>
        <v/>
      </c>
      <c r="M612" s="178" t="str">
        <f>IF('DATA - Follow-Up'!M612="Yes",1,IF('DATA - Follow-Up'!M612="No",2, ""))</f>
        <v/>
      </c>
      <c r="N612" s="178" t="str">
        <f>IF('DATA - Follow-Up'!N612="Yes",1,IF('DATA - Follow-Up'!N612="No",2,""))</f>
        <v/>
      </c>
      <c r="O612" s="178" t="str">
        <f>IF('DATA - Follow-Up'!O612="Relaxed",1,IF('DATA - Follow-Up'!O612="Rushed",2,IF('DATA - Follow-Up'!O612="Happy",3,IF('DATA - Follow-Up'!O612="Frustrated",4,IF('DATA - Follow-Up'!O612="Other (please specify)",5,IF('DATA - Follow-Up'!O612="Other",5,""))))))</f>
        <v/>
      </c>
      <c r="P612" s="178"/>
      <c r="Q612" s="178" t="str">
        <f>IF('DATA - Follow-Up'!Q612="","",'DATA - Follow-Up'!Q612)</f>
        <v/>
      </c>
      <c r="R612" s="178" t="str">
        <f>IF('DATA - Follow-Up'!R612="Boy",1,IF('DATA - Follow-Up'!R612="Girl",2, ""))</f>
        <v/>
      </c>
      <c r="S612" s="178" t="str">
        <f>IF('DATA - Follow-Up'!Q612="","", 'DATA - Follow-Up'!S612)</f>
        <v/>
      </c>
      <c r="T612" s="178" t="str">
        <f>IF('DATA - Follow-Up'!T612="Less than 0.5km",1,IF('DATA - Follow-Up'!T612="0.51 to 1.59km",2,IF('DATA - Follow-Up'!T612="1.6 to 3km",3,IF('DATA - Follow-Up'!T612="Over 3km",4,""))))</f>
        <v/>
      </c>
      <c r="U612" s="178" t="str">
        <f>IF('DATA - Follow-Up'!U612="STRONGLY AGREE",1,IF('DATA - Follow-Up'!U612="AGREE",2,IF('DATA - Follow-Up'!U612="DISAGREE",3,IF('DATA - Follow-Up'!U612="STRONGLY DISAGREE",4,""))))</f>
        <v/>
      </c>
      <c r="V612" s="178" t="str">
        <f>IF('DATA - Follow-Up'!V612="Yes",1,IF('DATA - Follow-Up'!V612="No",2,""))</f>
        <v/>
      </c>
      <c r="W612" s="178"/>
      <c r="X612" s="178"/>
      <c r="Y612" s="178"/>
      <c r="Z612" s="178"/>
      <c r="AA612" s="178"/>
      <c r="AB612" s="178"/>
      <c r="AC612" s="178"/>
      <c r="AD612" s="178"/>
      <c r="AE612" s="178"/>
      <c r="AF612" s="178"/>
      <c r="AG612" s="178"/>
      <c r="AH612" s="178"/>
      <c r="AI612" s="178"/>
      <c r="AJ612" s="178"/>
      <c r="AK612" s="178"/>
      <c r="AL612" s="178"/>
      <c r="AM612" s="178"/>
      <c r="AN612" s="178"/>
      <c r="AO612" s="178"/>
      <c r="AP612" s="178"/>
      <c r="AQ612" s="178"/>
      <c r="AR612" s="178" t="str">
        <f>IF('DATA - Follow-Up'!AR612="Relaxed",1,IF('DATA - Follow-Up'!AR612="Rushed",2,IF('DATA - Follow-Up'!AR612="Happy",3,IF('DATA - Follow-Up'!AR612="Tired",4,""))))</f>
        <v/>
      </c>
      <c r="AS612" s="178" t="str">
        <f>IF('DATA - Follow-Up'!AS612="Relaxed",1,IF('DATA - Follow-Up'!AS612="Rushed",2,IF('DATA - Follow-Up'!AS612="Happy",3,IF('DATA - Follow-Up'!AS612="Tired",4,""))))</f>
        <v/>
      </c>
      <c r="AT612" s="178" t="str">
        <f>IF('DATA - Follow-Up'!AT612="less driving",1,IF('DATA - Follow-Up'!AT612="less driving (e.g. more carpooling, walking, cycling, taking public transit, etc.)",1,IF('DATA - Follow-Up'!AT612="not changed",2,IF('DATA - Follow-Up'!AT612="no changed",2,IF('DATA - Follow-Up'!AT612="more driving",3, "")))))</f>
        <v/>
      </c>
      <c r="AU612" s="275"/>
      <c r="AV612" s="275"/>
      <c r="AW612" s="275"/>
      <c r="AX612" s="275"/>
      <c r="AY612" s="275"/>
      <c r="AZ612" s="178" t="str">
        <f>IF('DATA - Follow-Up'!AZ612="less driving",1,IF('DATA - Follow-Up'!AZ612="less driving (e.g. more carpooling, walking, cycling, taking public transit, etc.)",1,IF('DATA - Follow-Up'!AZ612="not changed",2,IF('DATA - Follow-Up'!AZ612="more driving",3,""))))</f>
        <v/>
      </c>
      <c r="BA612" s="178"/>
      <c r="BB612" s="178"/>
      <c r="BC612" s="178"/>
      <c r="BD612" s="178"/>
      <c r="BE612" s="178"/>
      <c r="BF612" s="178" t="str">
        <f>IF('DATA - Follow-Up'!BF612="decreased",1,IF('DATA - Follow-Up'!BF612="not changed",2,IF('DATA - Follow-Up'!BF612="increased",3, "")))</f>
        <v/>
      </c>
      <c r="BG612" s="178"/>
      <c r="BH612" s="178"/>
      <c r="BI612" s="178"/>
      <c r="BJ612" s="178"/>
      <c r="BK612" s="178"/>
      <c r="BL612" s="178"/>
      <c r="BM612" s="178"/>
      <c r="BN612" s="178"/>
      <c r="BO612" s="178"/>
      <c r="BP612" s="178"/>
      <c r="BQ612" s="312" t="str">
        <f>IF('DATA - Follow-Up'!BQ612="Yes",1,IF('DATA - Follow-Up'!BQ612="No",2, ""))</f>
        <v/>
      </c>
      <c r="BR612" s="273"/>
      <c r="BS612" s="180"/>
      <c r="BT612" s="180"/>
    </row>
    <row r="613" spans="1:72" s="132" customFormat="1" ht="15" x14ac:dyDescent="0.3">
      <c r="A613" s="148"/>
      <c r="B613" s="149"/>
      <c r="C613" s="236" t="str">
        <f t="shared" si="9"/>
        <v/>
      </c>
      <c r="D613" s="178" t="str">
        <f>IF('DATA - Follow-Up'!D613="","",'DATA - Follow-Up'!D613)</f>
        <v/>
      </c>
      <c r="E613" s="178" t="str">
        <f>IF('DATA - Follow-Up'!E613="","",'DATA - Follow-Up'!E613)</f>
        <v/>
      </c>
      <c r="F613" s="178" t="str">
        <f>IF('DATA - Follow-Up'!F613="","",'DATA - Follow-Up'!F613)</f>
        <v/>
      </c>
      <c r="G613" s="178" t="str">
        <f>IF('DATA - Follow-Up'!G613="Yes",1,IF('DATA - Follow-Up'!G613="No",2,IF('DATA - Follow-Up'!G613="Not Sure",3, "")))</f>
        <v/>
      </c>
      <c r="H613" s="178" t="str">
        <f>IF('DATA - Follow-Up'!H613="","",INDEX(Codes,MATCH('DATA - Follow-Up'!H613,Modes,0)))</f>
        <v/>
      </c>
      <c r="I613" s="275"/>
      <c r="J613" s="178" t="str">
        <f>IF('DATA - Follow-Up'!J613="","",INDEX(Codes,MATCH('DATA - Follow-Up'!J613,Modes,0)))</f>
        <v/>
      </c>
      <c r="K613" s="178"/>
      <c r="L613" s="178" t="str">
        <f>IF('DATA - Follow-Up'!L613=0,"",IF('DATA - Follow-Up'!L613="","",'DATA - Follow-Up'!L613))</f>
        <v/>
      </c>
      <c r="M613" s="178" t="str">
        <f>IF('DATA - Follow-Up'!M613="Yes",1,IF('DATA - Follow-Up'!M613="No",2, ""))</f>
        <v/>
      </c>
      <c r="N613" s="178" t="str">
        <f>IF('DATA - Follow-Up'!N613="Yes",1,IF('DATA - Follow-Up'!N613="No",2,""))</f>
        <v/>
      </c>
      <c r="O613" s="178" t="str">
        <f>IF('DATA - Follow-Up'!O613="Relaxed",1,IF('DATA - Follow-Up'!O613="Rushed",2,IF('DATA - Follow-Up'!O613="Happy",3,IF('DATA - Follow-Up'!O613="Frustrated",4,IF('DATA - Follow-Up'!O613="Other (please specify)",5,IF('DATA - Follow-Up'!O613="Other",5,""))))))</f>
        <v/>
      </c>
      <c r="P613" s="178"/>
      <c r="Q613" s="178" t="str">
        <f>IF('DATA - Follow-Up'!Q613="","",'DATA - Follow-Up'!Q613)</f>
        <v/>
      </c>
      <c r="R613" s="178" t="str">
        <f>IF('DATA - Follow-Up'!R613="Boy",1,IF('DATA - Follow-Up'!R613="Girl",2, ""))</f>
        <v/>
      </c>
      <c r="S613" s="178" t="str">
        <f>IF('DATA - Follow-Up'!Q613="","", 'DATA - Follow-Up'!S613)</f>
        <v/>
      </c>
      <c r="T613" s="178" t="str">
        <f>IF('DATA - Follow-Up'!T613="Less than 0.5km",1,IF('DATA - Follow-Up'!T613="0.51 to 1.59km",2,IF('DATA - Follow-Up'!T613="1.6 to 3km",3,IF('DATA - Follow-Up'!T613="Over 3km",4,""))))</f>
        <v/>
      </c>
      <c r="U613" s="178" t="str">
        <f>IF('DATA - Follow-Up'!U613="STRONGLY AGREE",1,IF('DATA - Follow-Up'!U613="AGREE",2,IF('DATA - Follow-Up'!U613="DISAGREE",3,IF('DATA - Follow-Up'!U613="STRONGLY DISAGREE",4,""))))</f>
        <v/>
      </c>
      <c r="V613" s="178" t="str">
        <f>IF('DATA - Follow-Up'!V613="Yes",1,IF('DATA - Follow-Up'!V613="No",2,""))</f>
        <v/>
      </c>
      <c r="W613" s="178"/>
      <c r="X613" s="178"/>
      <c r="Y613" s="178"/>
      <c r="Z613" s="178"/>
      <c r="AA613" s="178"/>
      <c r="AB613" s="178"/>
      <c r="AC613" s="178"/>
      <c r="AD613" s="178"/>
      <c r="AE613" s="178"/>
      <c r="AF613" s="178"/>
      <c r="AG613" s="178"/>
      <c r="AH613" s="178"/>
      <c r="AI613" s="178"/>
      <c r="AJ613" s="178"/>
      <c r="AK613" s="178"/>
      <c r="AL613" s="178"/>
      <c r="AM613" s="178"/>
      <c r="AN613" s="178"/>
      <c r="AO613" s="178"/>
      <c r="AP613" s="178"/>
      <c r="AQ613" s="178"/>
      <c r="AR613" s="178" t="str">
        <f>IF('DATA - Follow-Up'!AR613="Relaxed",1,IF('DATA - Follow-Up'!AR613="Rushed",2,IF('DATA - Follow-Up'!AR613="Happy",3,IF('DATA - Follow-Up'!AR613="Tired",4,""))))</f>
        <v/>
      </c>
      <c r="AS613" s="178" t="str">
        <f>IF('DATA - Follow-Up'!AS613="Relaxed",1,IF('DATA - Follow-Up'!AS613="Rushed",2,IF('DATA - Follow-Up'!AS613="Happy",3,IF('DATA - Follow-Up'!AS613="Tired",4,""))))</f>
        <v/>
      </c>
      <c r="AT613" s="178" t="str">
        <f>IF('DATA - Follow-Up'!AT613="less driving",1,IF('DATA - Follow-Up'!AT613="less driving (e.g. more carpooling, walking, cycling, taking public transit, etc.)",1,IF('DATA - Follow-Up'!AT613="not changed",2,IF('DATA - Follow-Up'!AT613="no changed",2,IF('DATA - Follow-Up'!AT613="more driving",3, "")))))</f>
        <v/>
      </c>
      <c r="AU613" s="275"/>
      <c r="AV613" s="275"/>
      <c r="AW613" s="275"/>
      <c r="AX613" s="275"/>
      <c r="AY613" s="275"/>
      <c r="AZ613" s="178" t="str">
        <f>IF('DATA - Follow-Up'!AZ613="less driving",1,IF('DATA - Follow-Up'!AZ613="less driving (e.g. more carpooling, walking, cycling, taking public transit, etc.)",1,IF('DATA - Follow-Up'!AZ613="not changed",2,IF('DATA - Follow-Up'!AZ613="more driving",3,""))))</f>
        <v/>
      </c>
      <c r="BA613" s="178"/>
      <c r="BB613" s="178"/>
      <c r="BC613" s="178"/>
      <c r="BD613" s="178"/>
      <c r="BE613" s="178"/>
      <c r="BF613" s="178" t="str">
        <f>IF('DATA - Follow-Up'!BF613="decreased",1,IF('DATA - Follow-Up'!BF613="not changed",2,IF('DATA - Follow-Up'!BF613="increased",3, "")))</f>
        <v/>
      </c>
      <c r="BG613" s="178"/>
      <c r="BH613" s="178"/>
      <c r="BI613" s="178"/>
      <c r="BJ613" s="178"/>
      <c r="BK613" s="178"/>
      <c r="BL613" s="178"/>
      <c r="BM613" s="178"/>
      <c r="BN613" s="178"/>
      <c r="BO613" s="178"/>
      <c r="BP613" s="178"/>
      <c r="BQ613" s="312" t="str">
        <f>IF('DATA - Follow-Up'!BQ613="Yes",1,IF('DATA - Follow-Up'!BQ613="No",2, ""))</f>
        <v/>
      </c>
      <c r="BR613" s="273"/>
      <c r="BS613" s="180"/>
      <c r="BT613" s="180"/>
    </row>
    <row r="614" spans="1:72" s="132" customFormat="1" ht="15" x14ac:dyDescent="0.3">
      <c r="A614" s="148"/>
      <c r="B614" s="149"/>
      <c r="C614" s="236" t="str">
        <f t="shared" si="9"/>
        <v/>
      </c>
      <c r="D614" s="178" t="str">
        <f>IF('DATA - Follow-Up'!D614="","",'DATA - Follow-Up'!D614)</f>
        <v/>
      </c>
      <c r="E614" s="178" t="str">
        <f>IF('DATA - Follow-Up'!E614="","",'DATA - Follow-Up'!E614)</f>
        <v/>
      </c>
      <c r="F614" s="178" t="str">
        <f>IF('DATA - Follow-Up'!F614="","",'DATA - Follow-Up'!F614)</f>
        <v/>
      </c>
      <c r="G614" s="178" t="str">
        <f>IF('DATA - Follow-Up'!G614="Yes",1,IF('DATA - Follow-Up'!G614="No",2,IF('DATA - Follow-Up'!G614="Not Sure",3, "")))</f>
        <v/>
      </c>
      <c r="H614" s="178" t="str">
        <f>IF('DATA - Follow-Up'!H614="","",INDEX(Codes,MATCH('DATA - Follow-Up'!H614,Modes,0)))</f>
        <v/>
      </c>
      <c r="I614" s="275"/>
      <c r="J614" s="178" t="str">
        <f>IF('DATA - Follow-Up'!J614="","",INDEX(Codes,MATCH('DATA - Follow-Up'!J614,Modes,0)))</f>
        <v/>
      </c>
      <c r="K614" s="178"/>
      <c r="L614" s="178" t="str">
        <f>IF('DATA - Follow-Up'!L614=0,"",IF('DATA - Follow-Up'!L614="","",'DATA - Follow-Up'!L614))</f>
        <v/>
      </c>
      <c r="M614" s="178" t="str">
        <f>IF('DATA - Follow-Up'!M614="Yes",1,IF('DATA - Follow-Up'!M614="No",2, ""))</f>
        <v/>
      </c>
      <c r="N614" s="178" t="str">
        <f>IF('DATA - Follow-Up'!N614="Yes",1,IF('DATA - Follow-Up'!N614="No",2,""))</f>
        <v/>
      </c>
      <c r="O614" s="178" t="str">
        <f>IF('DATA - Follow-Up'!O614="Relaxed",1,IF('DATA - Follow-Up'!O614="Rushed",2,IF('DATA - Follow-Up'!O614="Happy",3,IF('DATA - Follow-Up'!O614="Frustrated",4,IF('DATA - Follow-Up'!O614="Other (please specify)",5,IF('DATA - Follow-Up'!O614="Other",5,""))))))</f>
        <v/>
      </c>
      <c r="P614" s="178"/>
      <c r="Q614" s="178" t="str">
        <f>IF('DATA - Follow-Up'!Q614="","",'DATA - Follow-Up'!Q614)</f>
        <v/>
      </c>
      <c r="R614" s="178" t="str">
        <f>IF('DATA - Follow-Up'!R614="Boy",1,IF('DATA - Follow-Up'!R614="Girl",2, ""))</f>
        <v/>
      </c>
      <c r="S614" s="178" t="str">
        <f>IF('DATA - Follow-Up'!Q614="","", 'DATA - Follow-Up'!S614)</f>
        <v/>
      </c>
      <c r="T614" s="178" t="str">
        <f>IF('DATA - Follow-Up'!T614="Less than 0.5km",1,IF('DATA - Follow-Up'!T614="0.51 to 1.59km",2,IF('DATA - Follow-Up'!T614="1.6 to 3km",3,IF('DATA - Follow-Up'!T614="Over 3km",4,""))))</f>
        <v/>
      </c>
      <c r="U614" s="178" t="str">
        <f>IF('DATA - Follow-Up'!U614="STRONGLY AGREE",1,IF('DATA - Follow-Up'!U614="AGREE",2,IF('DATA - Follow-Up'!U614="DISAGREE",3,IF('DATA - Follow-Up'!U614="STRONGLY DISAGREE",4,""))))</f>
        <v/>
      </c>
      <c r="V614" s="178" t="str">
        <f>IF('DATA - Follow-Up'!V614="Yes",1,IF('DATA - Follow-Up'!V614="No",2,""))</f>
        <v/>
      </c>
      <c r="W614" s="178"/>
      <c r="X614" s="178"/>
      <c r="Y614" s="178"/>
      <c r="Z614" s="178"/>
      <c r="AA614" s="178"/>
      <c r="AB614" s="178"/>
      <c r="AC614" s="178"/>
      <c r="AD614" s="178"/>
      <c r="AE614" s="178"/>
      <c r="AF614" s="178"/>
      <c r="AG614" s="178"/>
      <c r="AH614" s="178"/>
      <c r="AI614" s="178"/>
      <c r="AJ614" s="178"/>
      <c r="AK614" s="178"/>
      <c r="AL614" s="178"/>
      <c r="AM614" s="178"/>
      <c r="AN614" s="178"/>
      <c r="AO614" s="178"/>
      <c r="AP614" s="178"/>
      <c r="AQ614" s="178"/>
      <c r="AR614" s="178" t="str">
        <f>IF('DATA - Follow-Up'!AR614="Relaxed",1,IF('DATA - Follow-Up'!AR614="Rushed",2,IF('DATA - Follow-Up'!AR614="Happy",3,IF('DATA - Follow-Up'!AR614="Tired",4,""))))</f>
        <v/>
      </c>
      <c r="AS614" s="178" t="str">
        <f>IF('DATA - Follow-Up'!AS614="Relaxed",1,IF('DATA - Follow-Up'!AS614="Rushed",2,IF('DATA - Follow-Up'!AS614="Happy",3,IF('DATA - Follow-Up'!AS614="Tired",4,""))))</f>
        <v/>
      </c>
      <c r="AT614" s="178" t="str">
        <f>IF('DATA - Follow-Up'!AT614="less driving",1,IF('DATA - Follow-Up'!AT614="less driving (e.g. more carpooling, walking, cycling, taking public transit, etc.)",1,IF('DATA - Follow-Up'!AT614="not changed",2,IF('DATA - Follow-Up'!AT614="no changed",2,IF('DATA - Follow-Up'!AT614="more driving",3, "")))))</f>
        <v/>
      </c>
      <c r="AU614" s="275"/>
      <c r="AV614" s="275"/>
      <c r="AW614" s="275"/>
      <c r="AX614" s="275"/>
      <c r="AY614" s="275"/>
      <c r="AZ614" s="178" t="str">
        <f>IF('DATA - Follow-Up'!AZ614="less driving",1,IF('DATA - Follow-Up'!AZ614="less driving (e.g. more carpooling, walking, cycling, taking public transit, etc.)",1,IF('DATA - Follow-Up'!AZ614="not changed",2,IF('DATA - Follow-Up'!AZ614="more driving",3,""))))</f>
        <v/>
      </c>
      <c r="BA614" s="178"/>
      <c r="BB614" s="178"/>
      <c r="BC614" s="178"/>
      <c r="BD614" s="178"/>
      <c r="BE614" s="178"/>
      <c r="BF614" s="178" t="str">
        <f>IF('DATA - Follow-Up'!BF614="decreased",1,IF('DATA - Follow-Up'!BF614="not changed",2,IF('DATA - Follow-Up'!BF614="increased",3, "")))</f>
        <v/>
      </c>
      <c r="BG614" s="178"/>
      <c r="BH614" s="178"/>
      <c r="BI614" s="178"/>
      <c r="BJ614" s="178"/>
      <c r="BK614" s="178"/>
      <c r="BL614" s="178"/>
      <c r="BM614" s="178"/>
      <c r="BN614" s="178"/>
      <c r="BO614" s="178"/>
      <c r="BP614" s="178"/>
      <c r="BQ614" s="312" t="str">
        <f>IF('DATA - Follow-Up'!BQ614="Yes",1,IF('DATA - Follow-Up'!BQ614="No",2, ""))</f>
        <v/>
      </c>
      <c r="BR614" s="273"/>
      <c r="BS614" s="180"/>
      <c r="BT614" s="180"/>
    </row>
    <row r="615" spans="1:72" s="132" customFormat="1" ht="15" x14ac:dyDescent="0.3">
      <c r="A615" s="148"/>
      <c r="B615" s="149"/>
      <c r="C615" s="236" t="str">
        <f t="shared" si="9"/>
        <v/>
      </c>
      <c r="D615" s="178" t="str">
        <f>IF('DATA - Follow-Up'!D615="","",'DATA - Follow-Up'!D615)</f>
        <v/>
      </c>
      <c r="E615" s="178" t="str">
        <f>IF('DATA - Follow-Up'!E615="","",'DATA - Follow-Up'!E615)</f>
        <v/>
      </c>
      <c r="F615" s="178" t="str">
        <f>IF('DATA - Follow-Up'!F615="","",'DATA - Follow-Up'!F615)</f>
        <v/>
      </c>
      <c r="G615" s="178" t="str">
        <f>IF('DATA - Follow-Up'!G615="Yes",1,IF('DATA - Follow-Up'!G615="No",2,IF('DATA - Follow-Up'!G615="Not Sure",3, "")))</f>
        <v/>
      </c>
      <c r="H615" s="178" t="str">
        <f>IF('DATA - Follow-Up'!H615="","",INDEX(Codes,MATCH('DATA - Follow-Up'!H615,Modes,0)))</f>
        <v/>
      </c>
      <c r="I615" s="275"/>
      <c r="J615" s="178" t="str">
        <f>IF('DATA - Follow-Up'!J615="","",INDEX(Codes,MATCH('DATA - Follow-Up'!J615,Modes,0)))</f>
        <v/>
      </c>
      <c r="K615" s="178"/>
      <c r="L615" s="178" t="str">
        <f>IF('DATA - Follow-Up'!L615=0,"",IF('DATA - Follow-Up'!L615="","",'DATA - Follow-Up'!L615))</f>
        <v/>
      </c>
      <c r="M615" s="178" t="str">
        <f>IF('DATA - Follow-Up'!M615="Yes",1,IF('DATA - Follow-Up'!M615="No",2, ""))</f>
        <v/>
      </c>
      <c r="N615" s="178" t="str">
        <f>IF('DATA - Follow-Up'!N615="Yes",1,IF('DATA - Follow-Up'!N615="No",2,""))</f>
        <v/>
      </c>
      <c r="O615" s="178" t="str">
        <f>IF('DATA - Follow-Up'!O615="Relaxed",1,IF('DATA - Follow-Up'!O615="Rushed",2,IF('DATA - Follow-Up'!O615="Happy",3,IF('DATA - Follow-Up'!O615="Frustrated",4,IF('DATA - Follow-Up'!O615="Other (please specify)",5,IF('DATA - Follow-Up'!O615="Other",5,""))))))</f>
        <v/>
      </c>
      <c r="P615" s="178"/>
      <c r="Q615" s="178" t="str">
        <f>IF('DATA - Follow-Up'!Q615="","",'DATA - Follow-Up'!Q615)</f>
        <v/>
      </c>
      <c r="R615" s="178" t="str">
        <f>IF('DATA - Follow-Up'!R615="Boy",1,IF('DATA - Follow-Up'!R615="Girl",2, ""))</f>
        <v/>
      </c>
      <c r="S615" s="178" t="str">
        <f>IF('DATA - Follow-Up'!Q615="","", 'DATA - Follow-Up'!S615)</f>
        <v/>
      </c>
      <c r="T615" s="178" t="str">
        <f>IF('DATA - Follow-Up'!T615="Less than 0.5km",1,IF('DATA - Follow-Up'!T615="0.51 to 1.59km",2,IF('DATA - Follow-Up'!T615="1.6 to 3km",3,IF('DATA - Follow-Up'!T615="Over 3km",4,""))))</f>
        <v/>
      </c>
      <c r="U615" s="178" t="str">
        <f>IF('DATA - Follow-Up'!U615="STRONGLY AGREE",1,IF('DATA - Follow-Up'!U615="AGREE",2,IF('DATA - Follow-Up'!U615="DISAGREE",3,IF('DATA - Follow-Up'!U615="STRONGLY DISAGREE",4,""))))</f>
        <v/>
      </c>
      <c r="V615" s="178" t="str">
        <f>IF('DATA - Follow-Up'!V615="Yes",1,IF('DATA - Follow-Up'!V615="No",2,""))</f>
        <v/>
      </c>
      <c r="W615" s="178"/>
      <c r="X615" s="178"/>
      <c r="Y615" s="178"/>
      <c r="Z615" s="178"/>
      <c r="AA615" s="178"/>
      <c r="AB615" s="178"/>
      <c r="AC615" s="178"/>
      <c r="AD615" s="178"/>
      <c r="AE615" s="178"/>
      <c r="AF615" s="178"/>
      <c r="AG615" s="178"/>
      <c r="AH615" s="178"/>
      <c r="AI615" s="178"/>
      <c r="AJ615" s="178"/>
      <c r="AK615" s="178"/>
      <c r="AL615" s="178"/>
      <c r="AM615" s="178"/>
      <c r="AN615" s="178"/>
      <c r="AO615" s="178"/>
      <c r="AP615" s="178"/>
      <c r="AQ615" s="178"/>
      <c r="AR615" s="178" t="str">
        <f>IF('DATA - Follow-Up'!AR615="Relaxed",1,IF('DATA - Follow-Up'!AR615="Rushed",2,IF('DATA - Follow-Up'!AR615="Happy",3,IF('DATA - Follow-Up'!AR615="Tired",4,""))))</f>
        <v/>
      </c>
      <c r="AS615" s="178" t="str">
        <f>IF('DATA - Follow-Up'!AS615="Relaxed",1,IF('DATA - Follow-Up'!AS615="Rushed",2,IF('DATA - Follow-Up'!AS615="Happy",3,IF('DATA - Follow-Up'!AS615="Tired",4,""))))</f>
        <v/>
      </c>
      <c r="AT615" s="178" t="str">
        <f>IF('DATA - Follow-Up'!AT615="less driving",1,IF('DATA - Follow-Up'!AT615="less driving (e.g. more carpooling, walking, cycling, taking public transit, etc.)",1,IF('DATA - Follow-Up'!AT615="not changed",2,IF('DATA - Follow-Up'!AT615="no changed",2,IF('DATA - Follow-Up'!AT615="more driving",3, "")))))</f>
        <v/>
      </c>
      <c r="AU615" s="275"/>
      <c r="AV615" s="275"/>
      <c r="AW615" s="275"/>
      <c r="AX615" s="275"/>
      <c r="AY615" s="275"/>
      <c r="AZ615" s="178" t="str">
        <f>IF('DATA - Follow-Up'!AZ615="less driving",1,IF('DATA - Follow-Up'!AZ615="less driving (e.g. more carpooling, walking, cycling, taking public transit, etc.)",1,IF('DATA - Follow-Up'!AZ615="not changed",2,IF('DATA - Follow-Up'!AZ615="more driving",3,""))))</f>
        <v/>
      </c>
      <c r="BA615" s="178"/>
      <c r="BB615" s="178"/>
      <c r="BC615" s="178"/>
      <c r="BD615" s="178"/>
      <c r="BE615" s="178"/>
      <c r="BF615" s="178" t="str">
        <f>IF('DATA - Follow-Up'!BF615="decreased",1,IF('DATA - Follow-Up'!BF615="not changed",2,IF('DATA - Follow-Up'!BF615="increased",3, "")))</f>
        <v/>
      </c>
      <c r="BG615" s="178"/>
      <c r="BH615" s="178"/>
      <c r="BI615" s="178"/>
      <c r="BJ615" s="178"/>
      <c r="BK615" s="178"/>
      <c r="BL615" s="178"/>
      <c r="BM615" s="178"/>
      <c r="BN615" s="178"/>
      <c r="BO615" s="178"/>
      <c r="BP615" s="178"/>
      <c r="BQ615" s="312" t="str">
        <f>IF('DATA - Follow-Up'!BQ615="Yes",1,IF('DATA - Follow-Up'!BQ615="No",2, ""))</f>
        <v/>
      </c>
      <c r="BR615" s="273"/>
      <c r="BS615" s="180"/>
      <c r="BT615" s="180"/>
    </row>
    <row r="616" spans="1:72" s="132" customFormat="1" ht="15" x14ac:dyDescent="0.3">
      <c r="A616" s="148"/>
      <c r="B616" s="149"/>
      <c r="C616" s="236" t="str">
        <f t="shared" si="9"/>
        <v/>
      </c>
      <c r="D616" s="178" t="str">
        <f>IF('DATA - Follow-Up'!D616="","",'DATA - Follow-Up'!D616)</f>
        <v/>
      </c>
      <c r="E616" s="178" t="str">
        <f>IF('DATA - Follow-Up'!E616="","",'DATA - Follow-Up'!E616)</f>
        <v/>
      </c>
      <c r="F616" s="178" t="str">
        <f>IF('DATA - Follow-Up'!F616="","",'DATA - Follow-Up'!F616)</f>
        <v/>
      </c>
      <c r="G616" s="178" t="str">
        <f>IF('DATA - Follow-Up'!G616="Yes",1,IF('DATA - Follow-Up'!G616="No",2,IF('DATA - Follow-Up'!G616="Not Sure",3, "")))</f>
        <v/>
      </c>
      <c r="H616" s="178" t="str">
        <f>IF('DATA - Follow-Up'!H616="","",INDEX(Codes,MATCH('DATA - Follow-Up'!H616,Modes,0)))</f>
        <v/>
      </c>
      <c r="I616" s="275"/>
      <c r="J616" s="178" t="str">
        <f>IF('DATA - Follow-Up'!J616="","",INDEX(Codes,MATCH('DATA - Follow-Up'!J616,Modes,0)))</f>
        <v/>
      </c>
      <c r="K616" s="178"/>
      <c r="L616" s="178" t="str">
        <f>IF('DATA - Follow-Up'!L616=0,"",IF('DATA - Follow-Up'!L616="","",'DATA - Follow-Up'!L616))</f>
        <v/>
      </c>
      <c r="M616" s="178" t="str">
        <f>IF('DATA - Follow-Up'!M616="Yes",1,IF('DATA - Follow-Up'!M616="No",2, ""))</f>
        <v/>
      </c>
      <c r="N616" s="178" t="str">
        <f>IF('DATA - Follow-Up'!N616="Yes",1,IF('DATA - Follow-Up'!N616="No",2,""))</f>
        <v/>
      </c>
      <c r="O616" s="178" t="str">
        <f>IF('DATA - Follow-Up'!O616="Relaxed",1,IF('DATA - Follow-Up'!O616="Rushed",2,IF('DATA - Follow-Up'!O616="Happy",3,IF('DATA - Follow-Up'!O616="Frustrated",4,IF('DATA - Follow-Up'!O616="Other (please specify)",5,IF('DATA - Follow-Up'!O616="Other",5,""))))))</f>
        <v/>
      </c>
      <c r="P616" s="178"/>
      <c r="Q616" s="178" t="str">
        <f>IF('DATA - Follow-Up'!Q616="","",'DATA - Follow-Up'!Q616)</f>
        <v/>
      </c>
      <c r="R616" s="178" t="str">
        <f>IF('DATA - Follow-Up'!R616="Boy",1,IF('DATA - Follow-Up'!R616="Girl",2, ""))</f>
        <v/>
      </c>
      <c r="S616" s="178" t="str">
        <f>IF('DATA - Follow-Up'!Q616="","", 'DATA - Follow-Up'!S616)</f>
        <v/>
      </c>
      <c r="T616" s="178" t="str">
        <f>IF('DATA - Follow-Up'!T616="Less than 0.5km",1,IF('DATA - Follow-Up'!T616="0.51 to 1.59km",2,IF('DATA - Follow-Up'!T616="1.6 to 3km",3,IF('DATA - Follow-Up'!T616="Over 3km",4,""))))</f>
        <v/>
      </c>
      <c r="U616" s="178" t="str">
        <f>IF('DATA - Follow-Up'!U616="STRONGLY AGREE",1,IF('DATA - Follow-Up'!U616="AGREE",2,IF('DATA - Follow-Up'!U616="DISAGREE",3,IF('DATA - Follow-Up'!U616="STRONGLY DISAGREE",4,""))))</f>
        <v/>
      </c>
      <c r="V616" s="178" t="str">
        <f>IF('DATA - Follow-Up'!V616="Yes",1,IF('DATA - Follow-Up'!V616="No",2,""))</f>
        <v/>
      </c>
      <c r="W616" s="178"/>
      <c r="X616" s="178"/>
      <c r="Y616" s="178"/>
      <c r="Z616" s="178"/>
      <c r="AA616" s="178"/>
      <c r="AB616" s="178"/>
      <c r="AC616" s="178"/>
      <c r="AD616" s="178"/>
      <c r="AE616" s="178"/>
      <c r="AF616" s="178"/>
      <c r="AG616" s="178"/>
      <c r="AH616" s="178"/>
      <c r="AI616" s="178"/>
      <c r="AJ616" s="178"/>
      <c r="AK616" s="178"/>
      <c r="AL616" s="178"/>
      <c r="AM616" s="178"/>
      <c r="AN616" s="178"/>
      <c r="AO616" s="178"/>
      <c r="AP616" s="178"/>
      <c r="AQ616" s="178"/>
      <c r="AR616" s="178" t="str">
        <f>IF('DATA - Follow-Up'!AR616="Relaxed",1,IF('DATA - Follow-Up'!AR616="Rushed",2,IF('DATA - Follow-Up'!AR616="Happy",3,IF('DATA - Follow-Up'!AR616="Tired",4,""))))</f>
        <v/>
      </c>
      <c r="AS616" s="178" t="str">
        <f>IF('DATA - Follow-Up'!AS616="Relaxed",1,IF('DATA - Follow-Up'!AS616="Rushed",2,IF('DATA - Follow-Up'!AS616="Happy",3,IF('DATA - Follow-Up'!AS616="Tired",4,""))))</f>
        <v/>
      </c>
      <c r="AT616" s="178" t="str">
        <f>IF('DATA - Follow-Up'!AT616="less driving",1,IF('DATA - Follow-Up'!AT616="less driving (e.g. more carpooling, walking, cycling, taking public transit, etc.)",1,IF('DATA - Follow-Up'!AT616="not changed",2,IF('DATA - Follow-Up'!AT616="no changed",2,IF('DATA - Follow-Up'!AT616="more driving",3, "")))))</f>
        <v/>
      </c>
      <c r="AU616" s="275"/>
      <c r="AV616" s="275"/>
      <c r="AW616" s="275"/>
      <c r="AX616" s="275"/>
      <c r="AY616" s="275"/>
      <c r="AZ616" s="178" t="str">
        <f>IF('DATA - Follow-Up'!AZ616="less driving",1,IF('DATA - Follow-Up'!AZ616="less driving (e.g. more carpooling, walking, cycling, taking public transit, etc.)",1,IF('DATA - Follow-Up'!AZ616="not changed",2,IF('DATA - Follow-Up'!AZ616="more driving",3,""))))</f>
        <v/>
      </c>
      <c r="BA616" s="178"/>
      <c r="BB616" s="178"/>
      <c r="BC616" s="178"/>
      <c r="BD616" s="178"/>
      <c r="BE616" s="178"/>
      <c r="BF616" s="178" t="str">
        <f>IF('DATA - Follow-Up'!BF616="decreased",1,IF('DATA - Follow-Up'!BF616="not changed",2,IF('DATA - Follow-Up'!BF616="increased",3, "")))</f>
        <v/>
      </c>
      <c r="BG616" s="178"/>
      <c r="BH616" s="178"/>
      <c r="BI616" s="178"/>
      <c r="BJ616" s="178"/>
      <c r="BK616" s="178"/>
      <c r="BL616" s="178"/>
      <c r="BM616" s="178"/>
      <c r="BN616" s="178"/>
      <c r="BO616" s="178"/>
      <c r="BP616" s="178"/>
      <c r="BQ616" s="312" t="str">
        <f>IF('DATA - Follow-Up'!BQ616="Yes",1,IF('DATA - Follow-Up'!BQ616="No",2, ""))</f>
        <v/>
      </c>
      <c r="BR616" s="273"/>
      <c r="BS616" s="180"/>
      <c r="BT616" s="180"/>
    </row>
    <row r="617" spans="1:72" s="132" customFormat="1" ht="15" x14ac:dyDescent="0.3">
      <c r="A617" s="148"/>
      <c r="B617" s="149"/>
      <c r="C617" s="236" t="str">
        <f t="shared" si="9"/>
        <v/>
      </c>
      <c r="D617" s="178" t="str">
        <f>IF('DATA - Follow-Up'!D617="","",'DATA - Follow-Up'!D617)</f>
        <v/>
      </c>
      <c r="E617" s="178" t="str">
        <f>IF('DATA - Follow-Up'!E617="","",'DATA - Follow-Up'!E617)</f>
        <v/>
      </c>
      <c r="F617" s="178" t="str">
        <f>IF('DATA - Follow-Up'!F617="","",'DATA - Follow-Up'!F617)</f>
        <v/>
      </c>
      <c r="G617" s="178" t="str">
        <f>IF('DATA - Follow-Up'!G617="Yes",1,IF('DATA - Follow-Up'!G617="No",2,IF('DATA - Follow-Up'!G617="Not Sure",3, "")))</f>
        <v/>
      </c>
      <c r="H617" s="178" t="str">
        <f>IF('DATA - Follow-Up'!H617="","",INDEX(Codes,MATCH('DATA - Follow-Up'!H617,Modes,0)))</f>
        <v/>
      </c>
      <c r="I617" s="275"/>
      <c r="J617" s="178" t="str">
        <f>IF('DATA - Follow-Up'!J617="","",INDEX(Codes,MATCH('DATA - Follow-Up'!J617,Modes,0)))</f>
        <v/>
      </c>
      <c r="K617" s="178"/>
      <c r="L617" s="178" t="str">
        <f>IF('DATA - Follow-Up'!L617=0,"",IF('DATA - Follow-Up'!L617="","",'DATA - Follow-Up'!L617))</f>
        <v/>
      </c>
      <c r="M617" s="178" t="str">
        <f>IF('DATA - Follow-Up'!M617="Yes",1,IF('DATA - Follow-Up'!M617="No",2, ""))</f>
        <v/>
      </c>
      <c r="N617" s="178" t="str">
        <f>IF('DATA - Follow-Up'!N617="Yes",1,IF('DATA - Follow-Up'!N617="No",2,""))</f>
        <v/>
      </c>
      <c r="O617" s="178" t="str">
        <f>IF('DATA - Follow-Up'!O617="Relaxed",1,IF('DATA - Follow-Up'!O617="Rushed",2,IF('DATA - Follow-Up'!O617="Happy",3,IF('DATA - Follow-Up'!O617="Frustrated",4,IF('DATA - Follow-Up'!O617="Other (please specify)",5,IF('DATA - Follow-Up'!O617="Other",5,""))))))</f>
        <v/>
      </c>
      <c r="P617" s="178"/>
      <c r="Q617" s="178" t="str">
        <f>IF('DATA - Follow-Up'!Q617="","",'DATA - Follow-Up'!Q617)</f>
        <v/>
      </c>
      <c r="R617" s="178" t="str">
        <f>IF('DATA - Follow-Up'!R617="Boy",1,IF('DATA - Follow-Up'!R617="Girl",2, ""))</f>
        <v/>
      </c>
      <c r="S617" s="178" t="str">
        <f>IF('DATA - Follow-Up'!Q617="","", 'DATA - Follow-Up'!S617)</f>
        <v/>
      </c>
      <c r="T617" s="178" t="str">
        <f>IF('DATA - Follow-Up'!T617="Less than 0.5km",1,IF('DATA - Follow-Up'!T617="0.51 to 1.59km",2,IF('DATA - Follow-Up'!T617="1.6 to 3km",3,IF('DATA - Follow-Up'!T617="Over 3km",4,""))))</f>
        <v/>
      </c>
      <c r="U617" s="178" t="str">
        <f>IF('DATA - Follow-Up'!U617="STRONGLY AGREE",1,IF('DATA - Follow-Up'!U617="AGREE",2,IF('DATA - Follow-Up'!U617="DISAGREE",3,IF('DATA - Follow-Up'!U617="STRONGLY DISAGREE",4,""))))</f>
        <v/>
      </c>
      <c r="V617" s="178" t="str">
        <f>IF('DATA - Follow-Up'!V617="Yes",1,IF('DATA - Follow-Up'!V617="No",2,""))</f>
        <v/>
      </c>
      <c r="W617" s="178"/>
      <c r="X617" s="178"/>
      <c r="Y617" s="178"/>
      <c r="Z617" s="178"/>
      <c r="AA617" s="178"/>
      <c r="AB617" s="178"/>
      <c r="AC617" s="178"/>
      <c r="AD617" s="178"/>
      <c r="AE617" s="178"/>
      <c r="AF617" s="178"/>
      <c r="AG617" s="178"/>
      <c r="AH617" s="178"/>
      <c r="AI617" s="178"/>
      <c r="AJ617" s="178"/>
      <c r="AK617" s="178"/>
      <c r="AL617" s="178"/>
      <c r="AM617" s="178"/>
      <c r="AN617" s="178"/>
      <c r="AO617" s="178"/>
      <c r="AP617" s="178"/>
      <c r="AQ617" s="178"/>
      <c r="AR617" s="178" t="str">
        <f>IF('DATA - Follow-Up'!AR617="Relaxed",1,IF('DATA - Follow-Up'!AR617="Rushed",2,IF('DATA - Follow-Up'!AR617="Happy",3,IF('DATA - Follow-Up'!AR617="Tired",4,""))))</f>
        <v/>
      </c>
      <c r="AS617" s="178" t="str">
        <f>IF('DATA - Follow-Up'!AS617="Relaxed",1,IF('DATA - Follow-Up'!AS617="Rushed",2,IF('DATA - Follow-Up'!AS617="Happy",3,IF('DATA - Follow-Up'!AS617="Tired",4,""))))</f>
        <v/>
      </c>
      <c r="AT617" s="178" t="str">
        <f>IF('DATA - Follow-Up'!AT617="less driving",1,IF('DATA - Follow-Up'!AT617="less driving (e.g. more carpooling, walking, cycling, taking public transit, etc.)",1,IF('DATA - Follow-Up'!AT617="not changed",2,IF('DATA - Follow-Up'!AT617="no changed",2,IF('DATA - Follow-Up'!AT617="more driving",3, "")))))</f>
        <v/>
      </c>
      <c r="AU617" s="275"/>
      <c r="AV617" s="275"/>
      <c r="AW617" s="275"/>
      <c r="AX617" s="275"/>
      <c r="AY617" s="275"/>
      <c r="AZ617" s="178" t="str">
        <f>IF('DATA - Follow-Up'!AZ617="less driving",1,IF('DATA - Follow-Up'!AZ617="less driving (e.g. more carpooling, walking, cycling, taking public transit, etc.)",1,IF('DATA - Follow-Up'!AZ617="not changed",2,IF('DATA - Follow-Up'!AZ617="more driving",3,""))))</f>
        <v/>
      </c>
      <c r="BA617" s="178"/>
      <c r="BB617" s="178"/>
      <c r="BC617" s="178"/>
      <c r="BD617" s="178"/>
      <c r="BE617" s="178"/>
      <c r="BF617" s="178" t="str">
        <f>IF('DATA - Follow-Up'!BF617="decreased",1,IF('DATA - Follow-Up'!BF617="not changed",2,IF('DATA - Follow-Up'!BF617="increased",3, "")))</f>
        <v/>
      </c>
      <c r="BG617" s="178"/>
      <c r="BH617" s="178"/>
      <c r="BI617" s="178"/>
      <c r="BJ617" s="178"/>
      <c r="BK617" s="178"/>
      <c r="BL617" s="178"/>
      <c r="BM617" s="178"/>
      <c r="BN617" s="178"/>
      <c r="BO617" s="178"/>
      <c r="BP617" s="178"/>
      <c r="BQ617" s="312" t="str">
        <f>IF('DATA - Follow-Up'!BQ617="Yes",1,IF('DATA - Follow-Up'!BQ617="No",2, ""))</f>
        <v/>
      </c>
      <c r="BR617" s="273"/>
      <c r="BS617" s="180"/>
      <c r="BT617" s="180"/>
    </row>
    <row r="618" spans="1:72" s="132" customFormat="1" ht="15" x14ac:dyDescent="0.3">
      <c r="A618" s="148"/>
      <c r="B618" s="149"/>
      <c r="C618" s="236" t="str">
        <f t="shared" si="9"/>
        <v/>
      </c>
      <c r="D618" s="178" t="str">
        <f>IF('DATA - Follow-Up'!D618="","",'DATA - Follow-Up'!D618)</f>
        <v/>
      </c>
      <c r="E618" s="178" t="str">
        <f>IF('DATA - Follow-Up'!E618="","",'DATA - Follow-Up'!E618)</f>
        <v/>
      </c>
      <c r="F618" s="178" t="str">
        <f>IF('DATA - Follow-Up'!F618="","",'DATA - Follow-Up'!F618)</f>
        <v/>
      </c>
      <c r="G618" s="178" t="str">
        <f>IF('DATA - Follow-Up'!G618="Yes",1,IF('DATA - Follow-Up'!G618="No",2,IF('DATA - Follow-Up'!G618="Not Sure",3, "")))</f>
        <v/>
      </c>
      <c r="H618" s="178" t="str">
        <f>IF('DATA - Follow-Up'!H618="","",INDEX(Codes,MATCH('DATA - Follow-Up'!H618,Modes,0)))</f>
        <v/>
      </c>
      <c r="I618" s="275"/>
      <c r="J618" s="178" t="str">
        <f>IF('DATA - Follow-Up'!J618="","",INDEX(Codes,MATCH('DATA - Follow-Up'!J618,Modes,0)))</f>
        <v/>
      </c>
      <c r="K618" s="178"/>
      <c r="L618" s="178" t="str">
        <f>IF('DATA - Follow-Up'!L618=0,"",IF('DATA - Follow-Up'!L618="","",'DATA - Follow-Up'!L618))</f>
        <v/>
      </c>
      <c r="M618" s="178" t="str">
        <f>IF('DATA - Follow-Up'!M618="Yes",1,IF('DATA - Follow-Up'!M618="No",2, ""))</f>
        <v/>
      </c>
      <c r="N618" s="178" t="str">
        <f>IF('DATA - Follow-Up'!N618="Yes",1,IF('DATA - Follow-Up'!N618="No",2,""))</f>
        <v/>
      </c>
      <c r="O618" s="178" t="str">
        <f>IF('DATA - Follow-Up'!O618="Relaxed",1,IF('DATA - Follow-Up'!O618="Rushed",2,IF('DATA - Follow-Up'!O618="Happy",3,IF('DATA - Follow-Up'!O618="Frustrated",4,IF('DATA - Follow-Up'!O618="Other (please specify)",5,IF('DATA - Follow-Up'!O618="Other",5,""))))))</f>
        <v/>
      </c>
      <c r="P618" s="178"/>
      <c r="Q618" s="178" t="str">
        <f>IF('DATA - Follow-Up'!Q618="","",'DATA - Follow-Up'!Q618)</f>
        <v/>
      </c>
      <c r="R618" s="178" t="str">
        <f>IF('DATA - Follow-Up'!R618="Boy",1,IF('DATA - Follow-Up'!R618="Girl",2, ""))</f>
        <v/>
      </c>
      <c r="S618" s="178" t="str">
        <f>IF('DATA - Follow-Up'!Q618="","", 'DATA - Follow-Up'!S618)</f>
        <v/>
      </c>
      <c r="T618" s="178" t="str">
        <f>IF('DATA - Follow-Up'!T618="Less than 0.5km",1,IF('DATA - Follow-Up'!T618="0.51 to 1.59km",2,IF('DATA - Follow-Up'!T618="1.6 to 3km",3,IF('DATA - Follow-Up'!T618="Over 3km",4,""))))</f>
        <v/>
      </c>
      <c r="U618" s="178" t="str">
        <f>IF('DATA - Follow-Up'!U618="STRONGLY AGREE",1,IF('DATA - Follow-Up'!U618="AGREE",2,IF('DATA - Follow-Up'!U618="DISAGREE",3,IF('DATA - Follow-Up'!U618="STRONGLY DISAGREE",4,""))))</f>
        <v/>
      </c>
      <c r="V618" s="178" t="str">
        <f>IF('DATA - Follow-Up'!V618="Yes",1,IF('DATA - Follow-Up'!V618="No",2,""))</f>
        <v/>
      </c>
      <c r="W618" s="178"/>
      <c r="X618" s="178"/>
      <c r="Y618" s="178"/>
      <c r="Z618" s="178"/>
      <c r="AA618" s="178"/>
      <c r="AB618" s="178"/>
      <c r="AC618" s="178"/>
      <c r="AD618" s="178"/>
      <c r="AE618" s="178"/>
      <c r="AF618" s="178"/>
      <c r="AG618" s="178"/>
      <c r="AH618" s="178"/>
      <c r="AI618" s="178"/>
      <c r="AJ618" s="178"/>
      <c r="AK618" s="178"/>
      <c r="AL618" s="178"/>
      <c r="AM618" s="178"/>
      <c r="AN618" s="178"/>
      <c r="AO618" s="178"/>
      <c r="AP618" s="178"/>
      <c r="AQ618" s="178"/>
      <c r="AR618" s="178" t="str">
        <f>IF('DATA - Follow-Up'!AR618="Relaxed",1,IF('DATA - Follow-Up'!AR618="Rushed",2,IF('DATA - Follow-Up'!AR618="Happy",3,IF('DATA - Follow-Up'!AR618="Tired",4,""))))</f>
        <v/>
      </c>
      <c r="AS618" s="178" t="str">
        <f>IF('DATA - Follow-Up'!AS618="Relaxed",1,IF('DATA - Follow-Up'!AS618="Rushed",2,IF('DATA - Follow-Up'!AS618="Happy",3,IF('DATA - Follow-Up'!AS618="Tired",4,""))))</f>
        <v/>
      </c>
      <c r="AT618" s="178" t="str">
        <f>IF('DATA - Follow-Up'!AT618="less driving",1,IF('DATA - Follow-Up'!AT618="less driving (e.g. more carpooling, walking, cycling, taking public transit, etc.)",1,IF('DATA - Follow-Up'!AT618="not changed",2,IF('DATA - Follow-Up'!AT618="no changed",2,IF('DATA - Follow-Up'!AT618="more driving",3, "")))))</f>
        <v/>
      </c>
      <c r="AU618" s="275"/>
      <c r="AV618" s="275"/>
      <c r="AW618" s="275"/>
      <c r="AX618" s="275"/>
      <c r="AY618" s="275"/>
      <c r="AZ618" s="178" t="str">
        <f>IF('DATA - Follow-Up'!AZ618="less driving",1,IF('DATA - Follow-Up'!AZ618="less driving (e.g. more carpooling, walking, cycling, taking public transit, etc.)",1,IF('DATA - Follow-Up'!AZ618="not changed",2,IF('DATA - Follow-Up'!AZ618="more driving",3,""))))</f>
        <v/>
      </c>
      <c r="BA618" s="178"/>
      <c r="BB618" s="178"/>
      <c r="BC618" s="178"/>
      <c r="BD618" s="178"/>
      <c r="BE618" s="178"/>
      <c r="BF618" s="178" t="str">
        <f>IF('DATA - Follow-Up'!BF618="decreased",1,IF('DATA - Follow-Up'!BF618="not changed",2,IF('DATA - Follow-Up'!BF618="increased",3, "")))</f>
        <v/>
      </c>
      <c r="BG618" s="178"/>
      <c r="BH618" s="178"/>
      <c r="BI618" s="178"/>
      <c r="BJ618" s="178"/>
      <c r="BK618" s="178"/>
      <c r="BL618" s="178"/>
      <c r="BM618" s="178"/>
      <c r="BN618" s="178"/>
      <c r="BO618" s="178"/>
      <c r="BP618" s="178"/>
      <c r="BQ618" s="312" t="str">
        <f>IF('DATA - Follow-Up'!BQ618="Yes",1,IF('DATA - Follow-Up'!BQ618="No",2, ""))</f>
        <v/>
      </c>
      <c r="BR618" s="273"/>
      <c r="BS618" s="180"/>
      <c r="BT618" s="180"/>
    </row>
    <row r="619" spans="1:72" s="132" customFormat="1" ht="15" x14ac:dyDescent="0.3">
      <c r="A619" s="148"/>
      <c r="B619" s="149"/>
      <c r="C619" s="236" t="str">
        <f t="shared" si="9"/>
        <v/>
      </c>
      <c r="D619" s="178" t="str">
        <f>IF('DATA - Follow-Up'!D619="","",'DATA - Follow-Up'!D619)</f>
        <v/>
      </c>
      <c r="E619" s="178" t="str">
        <f>IF('DATA - Follow-Up'!E619="","",'DATA - Follow-Up'!E619)</f>
        <v/>
      </c>
      <c r="F619" s="178" t="str">
        <f>IF('DATA - Follow-Up'!F619="","",'DATA - Follow-Up'!F619)</f>
        <v/>
      </c>
      <c r="G619" s="178" t="str">
        <f>IF('DATA - Follow-Up'!G619="Yes",1,IF('DATA - Follow-Up'!G619="No",2,IF('DATA - Follow-Up'!G619="Not Sure",3, "")))</f>
        <v/>
      </c>
      <c r="H619" s="178" t="str">
        <f>IF('DATA - Follow-Up'!H619="","",INDEX(Codes,MATCH('DATA - Follow-Up'!H619,Modes,0)))</f>
        <v/>
      </c>
      <c r="I619" s="275"/>
      <c r="J619" s="178" t="str">
        <f>IF('DATA - Follow-Up'!J619="","",INDEX(Codes,MATCH('DATA - Follow-Up'!J619,Modes,0)))</f>
        <v/>
      </c>
      <c r="K619" s="178"/>
      <c r="L619" s="178" t="str">
        <f>IF('DATA - Follow-Up'!L619=0,"",IF('DATA - Follow-Up'!L619="","",'DATA - Follow-Up'!L619))</f>
        <v/>
      </c>
      <c r="M619" s="178" t="str">
        <f>IF('DATA - Follow-Up'!M619="Yes",1,IF('DATA - Follow-Up'!M619="No",2, ""))</f>
        <v/>
      </c>
      <c r="N619" s="178" t="str">
        <f>IF('DATA - Follow-Up'!N619="Yes",1,IF('DATA - Follow-Up'!N619="No",2,""))</f>
        <v/>
      </c>
      <c r="O619" s="178" t="str">
        <f>IF('DATA - Follow-Up'!O619="Relaxed",1,IF('DATA - Follow-Up'!O619="Rushed",2,IF('DATA - Follow-Up'!O619="Happy",3,IF('DATA - Follow-Up'!O619="Frustrated",4,IF('DATA - Follow-Up'!O619="Other (please specify)",5,IF('DATA - Follow-Up'!O619="Other",5,""))))))</f>
        <v/>
      </c>
      <c r="P619" s="178"/>
      <c r="Q619" s="178" t="str">
        <f>IF('DATA - Follow-Up'!Q619="","",'DATA - Follow-Up'!Q619)</f>
        <v/>
      </c>
      <c r="R619" s="178" t="str">
        <f>IF('DATA - Follow-Up'!R619="Boy",1,IF('DATA - Follow-Up'!R619="Girl",2, ""))</f>
        <v/>
      </c>
      <c r="S619" s="178" t="str">
        <f>IF('DATA - Follow-Up'!Q619="","", 'DATA - Follow-Up'!S619)</f>
        <v/>
      </c>
      <c r="T619" s="178" t="str">
        <f>IF('DATA - Follow-Up'!T619="Less than 0.5km",1,IF('DATA - Follow-Up'!T619="0.51 to 1.59km",2,IF('DATA - Follow-Up'!T619="1.6 to 3km",3,IF('DATA - Follow-Up'!T619="Over 3km",4,""))))</f>
        <v/>
      </c>
      <c r="U619" s="178" t="str">
        <f>IF('DATA - Follow-Up'!U619="STRONGLY AGREE",1,IF('DATA - Follow-Up'!U619="AGREE",2,IF('DATA - Follow-Up'!U619="DISAGREE",3,IF('DATA - Follow-Up'!U619="STRONGLY DISAGREE",4,""))))</f>
        <v/>
      </c>
      <c r="V619" s="178" t="str">
        <f>IF('DATA - Follow-Up'!V619="Yes",1,IF('DATA - Follow-Up'!V619="No",2,""))</f>
        <v/>
      </c>
      <c r="W619" s="178"/>
      <c r="X619" s="178"/>
      <c r="Y619" s="178"/>
      <c r="Z619" s="178"/>
      <c r="AA619" s="178"/>
      <c r="AB619" s="178"/>
      <c r="AC619" s="178"/>
      <c r="AD619" s="178"/>
      <c r="AE619" s="178"/>
      <c r="AF619" s="178"/>
      <c r="AG619" s="178"/>
      <c r="AH619" s="178"/>
      <c r="AI619" s="178"/>
      <c r="AJ619" s="178"/>
      <c r="AK619" s="178"/>
      <c r="AL619" s="178"/>
      <c r="AM619" s="178"/>
      <c r="AN619" s="178"/>
      <c r="AO619" s="178"/>
      <c r="AP619" s="178"/>
      <c r="AQ619" s="178"/>
      <c r="AR619" s="178" t="str">
        <f>IF('DATA - Follow-Up'!AR619="Relaxed",1,IF('DATA - Follow-Up'!AR619="Rushed",2,IF('DATA - Follow-Up'!AR619="Happy",3,IF('DATA - Follow-Up'!AR619="Tired",4,""))))</f>
        <v/>
      </c>
      <c r="AS619" s="178" t="str">
        <f>IF('DATA - Follow-Up'!AS619="Relaxed",1,IF('DATA - Follow-Up'!AS619="Rushed",2,IF('DATA - Follow-Up'!AS619="Happy",3,IF('DATA - Follow-Up'!AS619="Tired",4,""))))</f>
        <v/>
      </c>
      <c r="AT619" s="178" t="str">
        <f>IF('DATA - Follow-Up'!AT619="less driving",1,IF('DATA - Follow-Up'!AT619="less driving (e.g. more carpooling, walking, cycling, taking public transit, etc.)",1,IF('DATA - Follow-Up'!AT619="not changed",2,IF('DATA - Follow-Up'!AT619="no changed",2,IF('DATA - Follow-Up'!AT619="more driving",3, "")))))</f>
        <v/>
      </c>
      <c r="AU619" s="275"/>
      <c r="AV619" s="275"/>
      <c r="AW619" s="275"/>
      <c r="AX619" s="275"/>
      <c r="AY619" s="275"/>
      <c r="AZ619" s="178" t="str">
        <f>IF('DATA - Follow-Up'!AZ619="less driving",1,IF('DATA - Follow-Up'!AZ619="less driving (e.g. more carpooling, walking, cycling, taking public transit, etc.)",1,IF('DATA - Follow-Up'!AZ619="not changed",2,IF('DATA - Follow-Up'!AZ619="more driving",3,""))))</f>
        <v/>
      </c>
      <c r="BA619" s="178"/>
      <c r="BB619" s="178"/>
      <c r="BC619" s="178"/>
      <c r="BD619" s="178"/>
      <c r="BE619" s="178"/>
      <c r="BF619" s="178" t="str">
        <f>IF('DATA - Follow-Up'!BF619="decreased",1,IF('DATA - Follow-Up'!BF619="not changed",2,IF('DATA - Follow-Up'!BF619="increased",3, "")))</f>
        <v/>
      </c>
      <c r="BG619" s="178"/>
      <c r="BH619" s="178"/>
      <c r="BI619" s="178"/>
      <c r="BJ619" s="178"/>
      <c r="BK619" s="178"/>
      <c r="BL619" s="178"/>
      <c r="BM619" s="178"/>
      <c r="BN619" s="178"/>
      <c r="BO619" s="178"/>
      <c r="BP619" s="178"/>
      <c r="BQ619" s="312" t="str">
        <f>IF('DATA - Follow-Up'!BQ619="Yes",1,IF('DATA - Follow-Up'!BQ619="No",2, ""))</f>
        <v/>
      </c>
      <c r="BR619" s="273"/>
      <c r="BS619" s="180"/>
      <c r="BT619" s="180"/>
    </row>
    <row r="620" spans="1:72" s="132" customFormat="1" ht="15" x14ac:dyDescent="0.3">
      <c r="A620" s="148"/>
      <c r="B620" s="149"/>
      <c r="C620" s="236" t="str">
        <f t="shared" si="9"/>
        <v/>
      </c>
      <c r="D620" s="178" t="str">
        <f>IF('DATA - Follow-Up'!D620="","",'DATA - Follow-Up'!D620)</f>
        <v/>
      </c>
      <c r="E620" s="178" t="str">
        <f>IF('DATA - Follow-Up'!E620="","",'DATA - Follow-Up'!E620)</f>
        <v/>
      </c>
      <c r="F620" s="178" t="str">
        <f>IF('DATA - Follow-Up'!F620="","",'DATA - Follow-Up'!F620)</f>
        <v/>
      </c>
      <c r="G620" s="178" t="str">
        <f>IF('DATA - Follow-Up'!G620="Yes",1,IF('DATA - Follow-Up'!G620="No",2,IF('DATA - Follow-Up'!G620="Not Sure",3, "")))</f>
        <v/>
      </c>
      <c r="H620" s="178" t="str">
        <f>IF('DATA - Follow-Up'!H620="","",INDEX(Codes,MATCH('DATA - Follow-Up'!H620,Modes,0)))</f>
        <v/>
      </c>
      <c r="I620" s="275"/>
      <c r="J620" s="178" t="str">
        <f>IF('DATA - Follow-Up'!J620="","",INDEX(Codes,MATCH('DATA - Follow-Up'!J620,Modes,0)))</f>
        <v/>
      </c>
      <c r="K620" s="178"/>
      <c r="L620" s="178" t="str">
        <f>IF('DATA - Follow-Up'!L620=0,"",IF('DATA - Follow-Up'!L620="","",'DATA - Follow-Up'!L620))</f>
        <v/>
      </c>
      <c r="M620" s="178" t="str">
        <f>IF('DATA - Follow-Up'!M620="Yes",1,IF('DATA - Follow-Up'!M620="No",2, ""))</f>
        <v/>
      </c>
      <c r="N620" s="178" t="str">
        <f>IF('DATA - Follow-Up'!N620="Yes",1,IF('DATA - Follow-Up'!N620="No",2,""))</f>
        <v/>
      </c>
      <c r="O620" s="178" t="str">
        <f>IF('DATA - Follow-Up'!O620="Relaxed",1,IF('DATA - Follow-Up'!O620="Rushed",2,IF('DATA - Follow-Up'!O620="Happy",3,IF('DATA - Follow-Up'!O620="Frustrated",4,IF('DATA - Follow-Up'!O620="Other (please specify)",5,IF('DATA - Follow-Up'!O620="Other",5,""))))))</f>
        <v/>
      </c>
      <c r="P620" s="178"/>
      <c r="Q620" s="178" t="str">
        <f>IF('DATA - Follow-Up'!Q620="","",'DATA - Follow-Up'!Q620)</f>
        <v/>
      </c>
      <c r="R620" s="178" t="str">
        <f>IF('DATA - Follow-Up'!R620="Boy",1,IF('DATA - Follow-Up'!R620="Girl",2, ""))</f>
        <v/>
      </c>
      <c r="S620" s="178" t="str">
        <f>IF('DATA - Follow-Up'!Q620="","", 'DATA - Follow-Up'!S620)</f>
        <v/>
      </c>
      <c r="T620" s="178" t="str">
        <f>IF('DATA - Follow-Up'!T620="Less than 0.5km",1,IF('DATA - Follow-Up'!T620="0.51 to 1.59km",2,IF('DATA - Follow-Up'!T620="1.6 to 3km",3,IF('DATA - Follow-Up'!T620="Over 3km",4,""))))</f>
        <v/>
      </c>
      <c r="U620" s="178" t="str">
        <f>IF('DATA - Follow-Up'!U620="STRONGLY AGREE",1,IF('DATA - Follow-Up'!U620="AGREE",2,IF('DATA - Follow-Up'!U620="DISAGREE",3,IF('DATA - Follow-Up'!U620="STRONGLY DISAGREE",4,""))))</f>
        <v/>
      </c>
      <c r="V620" s="178" t="str">
        <f>IF('DATA - Follow-Up'!V620="Yes",1,IF('DATA - Follow-Up'!V620="No",2,""))</f>
        <v/>
      </c>
      <c r="W620" s="178"/>
      <c r="X620" s="178"/>
      <c r="Y620" s="178"/>
      <c r="Z620" s="178"/>
      <c r="AA620" s="178"/>
      <c r="AB620" s="178"/>
      <c r="AC620" s="178"/>
      <c r="AD620" s="178"/>
      <c r="AE620" s="178"/>
      <c r="AF620" s="178"/>
      <c r="AG620" s="178"/>
      <c r="AH620" s="178"/>
      <c r="AI620" s="178"/>
      <c r="AJ620" s="178"/>
      <c r="AK620" s="178"/>
      <c r="AL620" s="178"/>
      <c r="AM620" s="178"/>
      <c r="AN620" s="178"/>
      <c r="AO620" s="178"/>
      <c r="AP620" s="178"/>
      <c r="AQ620" s="178"/>
      <c r="AR620" s="178" t="str">
        <f>IF('DATA - Follow-Up'!AR620="Relaxed",1,IF('DATA - Follow-Up'!AR620="Rushed",2,IF('DATA - Follow-Up'!AR620="Happy",3,IF('DATA - Follow-Up'!AR620="Tired",4,""))))</f>
        <v/>
      </c>
      <c r="AS620" s="178" t="str">
        <f>IF('DATA - Follow-Up'!AS620="Relaxed",1,IF('DATA - Follow-Up'!AS620="Rushed",2,IF('DATA - Follow-Up'!AS620="Happy",3,IF('DATA - Follow-Up'!AS620="Tired",4,""))))</f>
        <v/>
      </c>
      <c r="AT620" s="178" t="str">
        <f>IF('DATA - Follow-Up'!AT620="less driving",1,IF('DATA - Follow-Up'!AT620="less driving (e.g. more carpooling, walking, cycling, taking public transit, etc.)",1,IF('DATA - Follow-Up'!AT620="not changed",2,IF('DATA - Follow-Up'!AT620="no changed",2,IF('DATA - Follow-Up'!AT620="more driving",3, "")))))</f>
        <v/>
      </c>
      <c r="AU620" s="275"/>
      <c r="AV620" s="275"/>
      <c r="AW620" s="275"/>
      <c r="AX620" s="275"/>
      <c r="AY620" s="275"/>
      <c r="AZ620" s="178" t="str">
        <f>IF('DATA - Follow-Up'!AZ620="less driving",1,IF('DATA - Follow-Up'!AZ620="less driving (e.g. more carpooling, walking, cycling, taking public transit, etc.)",1,IF('DATA - Follow-Up'!AZ620="not changed",2,IF('DATA - Follow-Up'!AZ620="more driving",3,""))))</f>
        <v/>
      </c>
      <c r="BA620" s="178"/>
      <c r="BB620" s="178"/>
      <c r="BC620" s="178"/>
      <c r="BD620" s="178"/>
      <c r="BE620" s="178"/>
      <c r="BF620" s="178" t="str">
        <f>IF('DATA - Follow-Up'!BF620="decreased",1,IF('DATA - Follow-Up'!BF620="not changed",2,IF('DATA - Follow-Up'!BF620="increased",3, "")))</f>
        <v/>
      </c>
      <c r="BG620" s="178"/>
      <c r="BH620" s="178"/>
      <c r="BI620" s="178"/>
      <c r="BJ620" s="178"/>
      <c r="BK620" s="178"/>
      <c r="BL620" s="178"/>
      <c r="BM620" s="178"/>
      <c r="BN620" s="178"/>
      <c r="BO620" s="178"/>
      <c r="BP620" s="178"/>
      <c r="BQ620" s="312" t="str">
        <f>IF('DATA - Follow-Up'!BQ620="Yes",1,IF('DATA - Follow-Up'!BQ620="No",2, ""))</f>
        <v/>
      </c>
      <c r="BR620" s="273"/>
      <c r="BS620" s="180"/>
      <c r="BT620" s="180"/>
    </row>
    <row r="621" spans="1:72" s="132" customFormat="1" ht="15" x14ac:dyDescent="0.3">
      <c r="A621" s="148"/>
      <c r="B621" s="149"/>
      <c r="C621" s="236" t="str">
        <f t="shared" si="9"/>
        <v/>
      </c>
      <c r="D621" s="178" t="str">
        <f>IF('DATA - Follow-Up'!D621="","",'DATA - Follow-Up'!D621)</f>
        <v/>
      </c>
      <c r="E621" s="178" t="str">
        <f>IF('DATA - Follow-Up'!E621="","",'DATA - Follow-Up'!E621)</f>
        <v/>
      </c>
      <c r="F621" s="178" t="str">
        <f>IF('DATA - Follow-Up'!F621="","",'DATA - Follow-Up'!F621)</f>
        <v/>
      </c>
      <c r="G621" s="178" t="str">
        <f>IF('DATA - Follow-Up'!G621="Yes",1,IF('DATA - Follow-Up'!G621="No",2,IF('DATA - Follow-Up'!G621="Not Sure",3, "")))</f>
        <v/>
      </c>
      <c r="H621" s="178" t="str">
        <f>IF('DATA - Follow-Up'!H621="","",INDEX(Codes,MATCH('DATA - Follow-Up'!H621,Modes,0)))</f>
        <v/>
      </c>
      <c r="I621" s="275"/>
      <c r="J621" s="178" t="str">
        <f>IF('DATA - Follow-Up'!J621="","",INDEX(Codes,MATCH('DATA - Follow-Up'!J621,Modes,0)))</f>
        <v/>
      </c>
      <c r="K621" s="178"/>
      <c r="L621" s="178" t="str">
        <f>IF('DATA - Follow-Up'!L621=0,"",IF('DATA - Follow-Up'!L621="","",'DATA - Follow-Up'!L621))</f>
        <v/>
      </c>
      <c r="M621" s="178" t="str">
        <f>IF('DATA - Follow-Up'!M621="Yes",1,IF('DATA - Follow-Up'!M621="No",2, ""))</f>
        <v/>
      </c>
      <c r="N621" s="178" t="str">
        <f>IF('DATA - Follow-Up'!N621="Yes",1,IF('DATA - Follow-Up'!N621="No",2,""))</f>
        <v/>
      </c>
      <c r="O621" s="178" t="str">
        <f>IF('DATA - Follow-Up'!O621="Relaxed",1,IF('DATA - Follow-Up'!O621="Rushed",2,IF('DATA - Follow-Up'!O621="Happy",3,IF('DATA - Follow-Up'!O621="Frustrated",4,IF('DATA - Follow-Up'!O621="Other (please specify)",5,IF('DATA - Follow-Up'!O621="Other",5,""))))))</f>
        <v/>
      </c>
      <c r="P621" s="178"/>
      <c r="Q621" s="178" t="str">
        <f>IF('DATA - Follow-Up'!Q621="","",'DATA - Follow-Up'!Q621)</f>
        <v/>
      </c>
      <c r="R621" s="178" t="str">
        <f>IF('DATA - Follow-Up'!R621="Boy",1,IF('DATA - Follow-Up'!R621="Girl",2, ""))</f>
        <v/>
      </c>
      <c r="S621" s="178" t="str">
        <f>IF('DATA - Follow-Up'!Q621="","", 'DATA - Follow-Up'!S621)</f>
        <v/>
      </c>
      <c r="T621" s="178" t="str">
        <f>IF('DATA - Follow-Up'!T621="Less than 0.5km",1,IF('DATA - Follow-Up'!T621="0.51 to 1.59km",2,IF('DATA - Follow-Up'!T621="1.6 to 3km",3,IF('DATA - Follow-Up'!T621="Over 3km",4,""))))</f>
        <v/>
      </c>
      <c r="U621" s="178" t="str">
        <f>IF('DATA - Follow-Up'!U621="STRONGLY AGREE",1,IF('DATA - Follow-Up'!U621="AGREE",2,IF('DATA - Follow-Up'!U621="DISAGREE",3,IF('DATA - Follow-Up'!U621="STRONGLY DISAGREE",4,""))))</f>
        <v/>
      </c>
      <c r="V621" s="178" t="str">
        <f>IF('DATA - Follow-Up'!V621="Yes",1,IF('DATA - Follow-Up'!V621="No",2,""))</f>
        <v/>
      </c>
      <c r="W621" s="178"/>
      <c r="X621" s="178"/>
      <c r="Y621" s="178"/>
      <c r="Z621" s="178"/>
      <c r="AA621" s="178"/>
      <c r="AB621" s="178"/>
      <c r="AC621" s="178"/>
      <c r="AD621" s="178"/>
      <c r="AE621" s="178"/>
      <c r="AF621" s="178"/>
      <c r="AG621" s="178"/>
      <c r="AH621" s="178"/>
      <c r="AI621" s="178"/>
      <c r="AJ621" s="178"/>
      <c r="AK621" s="178"/>
      <c r="AL621" s="178"/>
      <c r="AM621" s="178"/>
      <c r="AN621" s="178"/>
      <c r="AO621" s="178"/>
      <c r="AP621" s="178"/>
      <c r="AQ621" s="178"/>
      <c r="AR621" s="178" t="str">
        <f>IF('DATA - Follow-Up'!AR621="Relaxed",1,IF('DATA - Follow-Up'!AR621="Rushed",2,IF('DATA - Follow-Up'!AR621="Happy",3,IF('DATA - Follow-Up'!AR621="Tired",4,""))))</f>
        <v/>
      </c>
      <c r="AS621" s="178" t="str">
        <f>IF('DATA - Follow-Up'!AS621="Relaxed",1,IF('DATA - Follow-Up'!AS621="Rushed",2,IF('DATA - Follow-Up'!AS621="Happy",3,IF('DATA - Follow-Up'!AS621="Tired",4,""))))</f>
        <v/>
      </c>
      <c r="AT621" s="178" t="str">
        <f>IF('DATA - Follow-Up'!AT621="less driving",1,IF('DATA - Follow-Up'!AT621="less driving (e.g. more carpooling, walking, cycling, taking public transit, etc.)",1,IF('DATA - Follow-Up'!AT621="not changed",2,IF('DATA - Follow-Up'!AT621="no changed",2,IF('DATA - Follow-Up'!AT621="more driving",3, "")))))</f>
        <v/>
      </c>
      <c r="AU621" s="275"/>
      <c r="AV621" s="275"/>
      <c r="AW621" s="275"/>
      <c r="AX621" s="275"/>
      <c r="AY621" s="275"/>
      <c r="AZ621" s="178" t="str">
        <f>IF('DATA - Follow-Up'!AZ621="less driving",1,IF('DATA - Follow-Up'!AZ621="less driving (e.g. more carpooling, walking, cycling, taking public transit, etc.)",1,IF('DATA - Follow-Up'!AZ621="not changed",2,IF('DATA - Follow-Up'!AZ621="more driving",3,""))))</f>
        <v/>
      </c>
      <c r="BA621" s="178"/>
      <c r="BB621" s="178"/>
      <c r="BC621" s="178"/>
      <c r="BD621" s="178"/>
      <c r="BE621" s="178"/>
      <c r="BF621" s="178" t="str">
        <f>IF('DATA - Follow-Up'!BF621="decreased",1,IF('DATA - Follow-Up'!BF621="not changed",2,IF('DATA - Follow-Up'!BF621="increased",3, "")))</f>
        <v/>
      </c>
      <c r="BG621" s="178"/>
      <c r="BH621" s="178"/>
      <c r="BI621" s="178"/>
      <c r="BJ621" s="178"/>
      <c r="BK621" s="178"/>
      <c r="BL621" s="178"/>
      <c r="BM621" s="178"/>
      <c r="BN621" s="178"/>
      <c r="BO621" s="178"/>
      <c r="BP621" s="178"/>
      <c r="BQ621" s="312" t="str">
        <f>IF('DATA - Follow-Up'!BQ621="Yes",1,IF('DATA - Follow-Up'!BQ621="No",2, ""))</f>
        <v/>
      </c>
      <c r="BR621" s="273"/>
      <c r="BS621" s="180"/>
      <c r="BT621" s="180"/>
    </row>
    <row r="622" spans="1:72" s="132" customFormat="1" ht="15" x14ac:dyDescent="0.3">
      <c r="A622" s="148"/>
      <c r="B622" s="149"/>
      <c r="C622" s="236" t="str">
        <f t="shared" si="9"/>
        <v/>
      </c>
      <c r="D622" s="178" t="str">
        <f>IF('DATA - Follow-Up'!D622="","",'DATA - Follow-Up'!D622)</f>
        <v/>
      </c>
      <c r="E622" s="178" t="str">
        <f>IF('DATA - Follow-Up'!E622="","",'DATA - Follow-Up'!E622)</f>
        <v/>
      </c>
      <c r="F622" s="178" t="str">
        <f>IF('DATA - Follow-Up'!F622="","",'DATA - Follow-Up'!F622)</f>
        <v/>
      </c>
      <c r="G622" s="178" t="str">
        <f>IF('DATA - Follow-Up'!G622="Yes",1,IF('DATA - Follow-Up'!G622="No",2,IF('DATA - Follow-Up'!G622="Not Sure",3, "")))</f>
        <v/>
      </c>
      <c r="H622" s="178" t="str">
        <f>IF('DATA - Follow-Up'!H622="","",INDEX(Codes,MATCH('DATA - Follow-Up'!H622,Modes,0)))</f>
        <v/>
      </c>
      <c r="I622" s="275"/>
      <c r="J622" s="178" t="str">
        <f>IF('DATA - Follow-Up'!J622="","",INDEX(Codes,MATCH('DATA - Follow-Up'!J622,Modes,0)))</f>
        <v/>
      </c>
      <c r="K622" s="178"/>
      <c r="L622" s="178" t="str">
        <f>IF('DATA - Follow-Up'!L622=0,"",IF('DATA - Follow-Up'!L622="","",'DATA - Follow-Up'!L622))</f>
        <v/>
      </c>
      <c r="M622" s="178" t="str">
        <f>IF('DATA - Follow-Up'!M622="Yes",1,IF('DATA - Follow-Up'!M622="No",2, ""))</f>
        <v/>
      </c>
      <c r="N622" s="178" t="str">
        <f>IF('DATA - Follow-Up'!N622="Yes",1,IF('DATA - Follow-Up'!N622="No",2,""))</f>
        <v/>
      </c>
      <c r="O622" s="178" t="str">
        <f>IF('DATA - Follow-Up'!O622="Relaxed",1,IF('DATA - Follow-Up'!O622="Rushed",2,IF('DATA - Follow-Up'!O622="Happy",3,IF('DATA - Follow-Up'!O622="Frustrated",4,IF('DATA - Follow-Up'!O622="Other (please specify)",5,IF('DATA - Follow-Up'!O622="Other",5,""))))))</f>
        <v/>
      </c>
      <c r="P622" s="178"/>
      <c r="Q622" s="178" t="str">
        <f>IF('DATA - Follow-Up'!Q622="","",'DATA - Follow-Up'!Q622)</f>
        <v/>
      </c>
      <c r="R622" s="178" t="str">
        <f>IF('DATA - Follow-Up'!R622="Boy",1,IF('DATA - Follow-Up'!R622="Girl",2, ""))</f>
        <v/>
      </c>
      <c r="S622" s="178" t="str">
        <f>IF('DATA - Follow-Up'!Q622="","", 'DATA - Follow-Up'!S622)</f>
        <v/>
      </c>
      <c r="T622" s="178" t="str">
        <f>IF('DATA - Follow-Up'!T622="Less than 0.5km",1,IF('DATA - Follow-Up'!T622="0.51 to 1.59km",2,IF('DATA - Follow-Up'!T622="1.6 to 3km",3,IF('DATA - Follow-Up'!T622="Over 3km",4,""))))</f>
        <v/>
      </c>
      <c r="U622" s="178" t="str">
        <f>IF('DATA - Follow-Up'!U622="STRONGLY AGREE",1,IF('DATA - Follow-Up'!U622="AGREE",2,IF('DATA - Follow-Up'!U622="DISAGREE",3,IF('DATA - Follow-Up'!U622="STRONGLY DISAGREE",4,""))))</f>
        <v/>
      </c>
      <c r="V622" s="178" t="str">
        <f>IF('DATA - Follow-Up'!V622="Yes",1,IF('DATA - Follow-Up'!V622="No",2,""))</f>
        <v/>
      </c>
      <c r="W622" s="178"/>
      <c r="X622" s="178"/>
      <c r="Y622" s="178"/>
      <c r="Z622" s="178"/>
      <c r="AA622" s="178"/>
      <c r="AB622" s="178"/>
      <c r="AC622" s="178"/>
      <c r="AD622" s="178"/>
      <c r="AE622" s="178"/>
      <c r="AF622" s="178"/>
      <c r="AG622" s="178"/>
      <c r="AH622" s="178"/>
      <c r="AI622" s="178"/>
      <c r="AJ622" s="178"/>
      <c r="AK622" s="178"/>
      <c r="AL622" s="178"/>
      <c r="AM622" s="178"/>
      <c r="AN622" s="178"/>
      <c r="AO622" s="178"/>
      <c r="AP622" s="178"/>
      <c r="AQ622" s="178"/>
      <c r="AR622" s="178" t="str">
        <f>IF('DATA - Follow-Up'!AR622="Relaxed",1,IF('DATA - Follow-Up'!AR622="Rushed",2,IF('DATA - Follow-Up'!AR622="Happy",3,IF('DATA - Follow-Up'!AR622="Tired",4,""))))</f>
        <v/>
      </c>
      <c r="AS622" s="178" t="str">
        <f>IF('DATA - Follow-Up'!AS622="Relaxed",1,IF('DATA - Follow-Up'!AS622="Rushed",2,IF('DATA - Follow-Up'!AS622="Happy",3,IF('DATA - Follow-Up'!AS622="Tired",4,""))))</f>
        <v/>
      </c>
      <c r="AT622" s="178" t="str">
        <f>IF('DATA - Follow-Up'!AT622="less driving",1,IF('DATA - Follow-Up'!AT622="less driving (e.g. more carpooling, walking, cycling, taking public transit, etc.)",1,IF('DATA - Follow-Up'!AT622="not changed",2,IF('DATA - Follow-Up'!AT622="no changed",2,IF('DATA - Follow-Up'!AT622="more driving",3, "")))))</f>
        <v/>
      </c>
      <c r="AU622" s="275"/>
      <c r="AV622" s="275"/>
      <c r="AW622" s="275"/>
      <c r="AX622" s="275"/>
      <c r="AY622" s="275"/>
      <c r="AZ622" s="178" t="str">
        <f>IF('DATA - Follow-Up'!AZ622="less driving",1,IF('DATA - Follow-Up'!AZ622="less driving (e.g. more carpooling, walking, cycling, taking public transit, etc.)",1,IF('DATA - Follow-Up'!AZ622="not changed",2,IF('DATA - Follow-Up'!AZ622="more driving",3,""))))</f>
        <v/>
      </c>
      <c r="BA622" s="178"/>
      <c r="BB622" s="178"/>
      <c r="BC622" s="178"/>
      <c r="BD622" s="178"/>
      <c r="BE622" s="178"/>
      <c r="BF622" s="178" t="str">
        <f>IF('DATA - Follow-Up'!BF622="decreased",1,IF('DATA - Follow-Up'!BF622="not changed",2,IF('DATA - Follow-Up'!BF622="increased",3, "")))</f>
        <v/>
      </c>
      <c r="BG622" s="178"/>
      <c r="BH622" s="178"/>
      <c r="BI622" s="178"/>
      <c r="BJ622" s="178"/>
      <c r="BK622" s="178"/>
      <c r="BL622" s="178"/>
      <c r="BM622" s="178"/>
      <c r="BN622" s="178"/>
      <c r="BO622" s="178"/>
      <c r="BP622" s="178"/>
      <c r="BQ622" s="312" t="str">
        <f>IF('DATA - Follow-Up'!BQ622="Yes",1,IF('DATA - Follow-Up'!BQ622="No",2, ""))</f>
        <v/>
      </c>
      <c r="BR622" s="273"/>
      <c r="BS622" s="180"/>
      <c r="BT622" s="180"/>
    </row>
    <row r="623" spans="1:72" s="132" customFormat="1" ht="15" x14ac:dyDescent="0.3">
      <c r="A623" s="148"/>
      <c r="B623" s="149"/>
      <c r="C623" s="236" t="str">
        <f t="shared" si="9"/>
        <v/>
      </c>
      <c r="D623" s="178" t="str">
        <f>IF('DATA - Follow-Up'!D623="","",'DATA - Follow-Up'!D623)</f>
        <v/>
      </c>
      <c r="E623" s="178" t="str">
        <f>IF('DATA - Follow-Up'!E623="","",'DATA - Follow-Up'!E623)</f>
        <v/>
      </c>
      <c r="F623" s="178" t="str">
        <f>IF('DATA - Follow-Up'!F623="","",'DATA - Follow-Up'!F623)</f>
        <v/>
      </c>
      <c r="G623" s="178" t="str">
        <f>IF('DATA - Follow-Up'!G623="Yes",1,IF('DATA - Follow-Up'!G623="No",2,IF('DATA - Follow-Up'!G623="Not Sure",3, "")))</f>
        <v/>
      </c>
      <c r="H623" s="178" t="str">
        <f>IF('DATA - Follow-Up'!H623="","",INDEX(Codes,MATCH('DATA - Follow-Up'!H623,Modes,0)))</f>
        <v/>
      </c>
      <c r="I623" s="275"/>
      <c r="J623" s="178" t="str">
        <f>IF('DATA - Follow-Up'!J623="","",INDEX(Codes,MATCH('DATA - Follow-Up'!J623,Modes,0)))</f>
        <v/>
      </c>
      <c r="K623" s="178"/>
      <c r="L623" s="178" t="str">
        <f>IF('DATA - Follow-Up'!L623=0,"",IF('DATA - Follow-Up'!L623="","",'DATA - Follow-Up'!L623))</f>
        <v/>
      </c>
      <c r="M623" s="178" t="str">
        <f>IF('DATA - Follow-Up'!M623="Yes",1,IF('DATA - Follow-Up'!M623="No",2, ""))</f>
        <v/>
      </c>
      <c r="N623" s="178" t="str">
        <f>IF('DATA - Follow-Up'!N623="Yes",1,IF('DATA - Follow-Up'!N623="No",2,""))</f>
        <v/>
      </c>
      <c r="O623" s="178" t="str">
        <f>IF('DATA - Follow-Up'!O623="Relaxed",1,IF('DATA - Follow-Up'!O623="Rushed",2,IF('DATA - Follow-Up'!O623="Happy",3,IF('DATA - Follow-Up'!O623="Frustrated",4,IF('DATA - Follow-Up'!O623="Other (please specify)",5,IF('DATA - Follow-Up'!O623="Other",5,""))))))</f>
        <v/>
      </c>
      <c r="P623" s="178"/>
      <c r="Q623" s="178" t="str">
        <f>IF('DATA - Follow-Up'!Q623="","",'DATA - Follow-Up'!Q623)</f>
        <v/>
      </c>
      <c r="R623" s="178" t="str">
        <f>IF('DATA - Follow-Up'!R623="Boy",1,IF('DATA - Follow-Up'!R623="Girl",2, ""))</f>
        <v/>
      </c>
      <c r="S623" s="178" t="str">
        <f>IF('DATA - Follow-Up'!Q623="","", 'DATA - Follow-Up'!S623)</f>
        <v/>
      </c>
      <c r="T623" s="178" t="str">
        <f>IF('DATA - Follow-Up'!T623="Less than 0.5km",1,IF('DATA - Follow-Up'!T623="0.51 to 1.59km",2,IF('DATA - Follow-Up'!T623="1.6 to 3km",3,IF('DATA - Follow-Up'!T623="Over 3km",4,""))))</f>
        <v/>
      </c>
      <c r="U623" s="178" t="str">
        <f>IF('DATA - Follow-Up'!U623="STRONGLY AGREE",1,IF('DATA - Follow-Up'!U623="AGREE",2,IF('DATA - Follow-Up'!U623="DISAGREE",3,IF('DATA - Follow-Up'!U623="STRONGLY DISAGREE",4,""))))</f>
        <v/>
      </c>
      <c r="V623" s="178" t="str">
        <f>IF('DATA - Follow-Up'!V623="Yes",1,IF('DATA - Follow-Up'!V623="No",2,""))</f>
        <v/>
      </c>
      <c r="W623" s="178"/>
      <c r="X623" s="178"/>
      <c r="Y623" s="178"/>
      <c r="Z623" s="178"/>
      <c r="AA623" s="178"/>
      <c r="AB623" s="178"/>
      <c r="AC623" s="178"/>
      <c r="AD623" s="178"/>
      <c r="AE623" s="178"/>
      <c r="AF623" s="178"/>
      <c r="AG623" s="178"/>
      <c r="AH623" s="178"/>
      <c r="AI623" s="178"/>
      <c r="AJ623" s="178"/>
      <c r="AK623" s="178"/>
      <c r="AL623" s="178"/>
      <c r="AM623" s="178"/>
      <c r="AN623" s="178"/>
      <c r="AO623" s="178"/>
      <c r="AP623" s="178"/>
      <c r="AQ623" s="178"/>
      <c r="AR623" s="178" t="str">
        <f>IF('DATA - Follow-Up'!AR623="Relaxed",1,IF('DATA - Follow-Up'!AR623="Rushed",2,IF('DATA - Follow-Up'!AR623="Happy",3,IF('DATA - Follow-Up'!AR623="Tired",4,""))))</f>
        <v/>
      </c>
      <c r="AS623" s="178" t="str">
        <f>IF('DATA - Follow-Up'!AS623="Relaxed",1,IF('DATA - Follow-Up'!AS623="Rushed",2,IF('DATA - Follow-Up'!AS623="Happy",3,IF('DATA - Follow-Up'!AS623="Tired",4,""))))</f>
        <v/>
      </c>
      <c r="AT623" s="178" t="str">
        <f>IF('DATA - Follow-Up'!AT623="less driving",1,IF('DATA - Follow-Up'!AT623="less driving (e.g. more carpooling, walking, cycling, taking public transit, etc.)",1,IF('DATA - Follow-Up'!AT623="not changed",2,IF('DATA - Follow-Up'!AT623="no changed",2,IF('DATA - Follow-Up'!AT623="more driving",3, "")))))</f>
        <v/>
      </c>
      <c r="AU623" s="275"/>
      <c r="AV623" s="275"/>
      <c r="AW623" s="275"/>
      <c r="AX623" s="275"/>
      <c r="AY623" s="275"/>
      <c r="AZ623" s="178" t="str">
        <f>IF('DATA - Follow-Up'!AZ623="less driving",1,IF('DATA - Follow-Up'!AZ623="less driving (e.g. more carpooling, walking, cycling, taking public transit, etc.)",1,IF('DATA - Follow-Up'!AZ623="not changed",2,IF('DATA - Follow-Up'!AZ623="more driving",3,""))))</f>
        <v/>
      </c>
      <c r="BA623" s="178"/>
      <c r="BB623" s="178"/>
      <c r="BC623" s="178"/>
      <c r="BD623" s="178"/>
      <c r="BE623" s="178"/>
      <c r="BF623" s="178" t="str">
        <f>IF('DATA - Follow-Up'!BF623="decreased",1,IF('DATA - Follow-Up'!BF623="not changed",2,IF('DATA - Follow-Up'!BF623="increased",3, "")))</f>
        <v/>
      </c>
      <c r="BG623" s="178"/>
      <c r="BH623" s="178"/>
      <c r="BI623" s="178"/>
      <c r="BJ623" s="178"/>
      <c r="BK623" s="178"/>
      <c r="BL623" s="178"/>
      <c r="BM623" s="178"/>
      <c r="BN623" s="178"/>
      <c r="BO623" s="178"/>
      <c r="BP623" s="178"/>
      <c r="BQ623" s="312" t="str">
        <f>IF('DATA - Follow-Up'!BQ623="Yes",1,IF('DATA - Follow-Up'!BQ623="No",2, ""))</f>
        <v/>
      </c>
      <c r="BR623" s="273"/>
      <c r="BS623" s="180"/>
      <c r="BT623" s="180"/>
    </row>
    <row r="624" spans="1:72" s="132" customFormat="1" ht="15" x14ac:dyDescent="0.3">
      <c r="A624" s="148"/>
      <c r="B624" s="149"/>
      <c r="C624" s="236" t="str">
        <f t="shared" si="9"/>
        <v/>
      </c>
      <c r="D624" s="178" t="str">
        <f>IF('DATA - Follow-Up'!D624="","",'DATA - Follow-Up'!D624)</f>
        <v/>
      </c>
      <c r="E624" s="178" t="str">
        <f>IF('DATA - Follow-Up'!E624="","",'DATA - Follow-Up'!E624)</f>
        <v/>
      </c>
      <c r="F624" s="178" t="str">
        <f>IF('DATA - Follow-Up'!F624="","",'DATA - Follow-Up'!F624)</f>
        <v/>
      </c>
      <c r="G624" s="178" t="str">
        <f>IF('DATA - Follow-Up'!G624="Yes",1,IF('DATA - Follow-Up'!G624="No",2,IF('DATA - Follow-Up'!G624="Not Sure",3, "")))</f>
        <v/>
      </c>
      <c r="H624" s="178" t="str">
        <f>IF('DATA - Follow-Up'!H624="","",INDEX(Codes,MATCH('DATA - Follow-Up'!H624,Modes,0)))</f>
        <v/>
      </c>
      <c r="I624" s="275"/>
      <c r="J624" s="178" t="str">
        <f>IF('DATA - Follow-Up'!J624="","",INDEX(Codes,MATCH('DATA - Follow-Up'!J624,Modes,0)))</f>
        <v/>
      </c>
      <c r="K624" s="178"/>
      <c r="L624" s="178" t="str">
        <f>IF('DATA - Follow-Up'!L624=0,"",IF('DATA - Follow-Up'!L624="","",'DATA - Follow-Up'!L624))</f>
        <v/>
      </c>
      <c r="M624" s="178" t="str">
        <f>IF('DATA - Follow-Up'!M624="Yes",1,IF('DATA - Follow-Up'!M624="No",2, ""))</f>
        <v/>
      </c>
      <c r="N624" s="178" t="str">
        <f>IF('DATA - Follow-Up'!N624="Yes",1,IF('DATA - Follow-Up'!N624="No",2,""))</f>
        <v/>
      </c>
      <c r="O624" s="178" t="str">
        <f>IF('DATA - Follow-Up'!O624="Relaxed",1,IF('DATA - Follow-Up'!O624="Rushed",2,IF('DATA - Follow-Up'!O624="Happy",3,IF('DATA - Follow-Up'!O624="Frustrated",4,IF('DATA - Follow-Up'!O624="Other (please specify)",5,IF('DATA - Follow-Up'!O624="Other",5,""))))))</f>
        <v/>
      </c>
      <c r="P624" s="178"/>
      <c r="Q624" s="178" t="str">
        <f>IF('DATA - Follow-Up'!Q624="","",'DATA - Follow-Up'!Q624)</f>
        <v/>
      </c>
      <c r="R624" s="178" t="str">
        <f>IF('DATA - Follow-Up'!R624="Boy",1,IF('DATA - Follow-Up'!R624="Girl",2, ""))</f>
        <v/>
      </c>
      <c r="S624" s="178" t="str">
        <f>IF('DATA - Follow-Up'!Q624="","", 'DATA - Follow-Up'!S624)</f>
        <v/>
      </c>
      <c r="T624" s="178" t="str">
        <f>IF('DATA - Follow-Up'!T624="Less than 0.5km",1,IF('DATA - Follow-Up'!T624="0.51 to 1.59km",2,IF('DATA - Follow-Up'!T624="1.6 to 3km",3,IF('DATA - Follow-Up'!T624="Over 3km",4,""))))</f>
        <v/>
      </c>
      <c r="U624" s="178" t="str">
        <f>IF('DATA - Follow-Up'!U624="STRONGLY AGREE",1,IF('DATA - Follow-Up'!U624="AGREE",2,IF('DATA - Follow-Up'!U624="DISAGREE",3,IF('DATA - Follow-Up'!U624="STRONGLY DISAGREE",4,""))))</f>
        <v/>
      </c>
      <c r="V624" s="178" t="str">
        <f>IF('DATA - Follow-Up'!V624="Yes",1,IF('DATA - Follow-Up'!V624="No",2,""))</f>
        <v/>
      </c>
      <c r="W624" s="178"/>
      <c r="X624" s="178"/>
      <c r="Y624" s="178"/>
      <c r="Z624" s="178"/>
      <c r="AA624" s="178"/>
      <c r="AB624" s="178"/>
      <c r="AC624" s="178"/>
      <c r="AD624" s="178"/>
      <c r="AE624" s="178"/>
      <c r="AF624" s="178"/>
      <c r="AG624" s="178"/>
      <c r="AH624" s="178"/>
      <c r="AI624" s="178"/>
      <c r="AJ624" s="178"/>
      <c r="AK624" s="178"/>
      <c r="AL624" s="178"/>
      <c r="AM624" s="178"/>
      <c r="AN624" s="178"/>
      <c r="AO624" s="178"/>
      <c r="AP624" s="178"/>
      <c r="AQ624" s="178"/>
      <c r="AR624" s="178" t="str">
        <f>IF('DATA - Follow-Up'!AR624="Relaxed",1,IF('DATA - Follow-Up'!AR624="Rushed",2,IF('DATA - Follow-Up'!AR624="Happy",3,IF('DATA - Follow-Up'!AR624="Tired",4,""))))</f>
        <v/>
      </c>
      <c r="AS624" s="178" t="str">
        <f>IF('DATA - Follow-Up'!AS624="Relaxed",1,IF('DATA - Follow-Up'!AS624="Rushed",2,IF('DATA - Follow-Up'!AS624="Happy",3,IF('DATA - Follow-Up'!AS624="Tired",4,""))))</f>
        <v/>
      </c>
      <c r="AT624" s="178" t="str">
        <f>IF('DATA - Follow-Up'!AT624="less driving",1,IF('DATA - Follow-Up'!AT624="less driving (e.g. more carpooling, walking, cycling, taking public transit, etc.)",1,IF('DATA - Follow-Up'!AT624="not changed",2,IF('DATA - Follow-Up'!AT624="no changed",2,IF('DATA - Follow-Up'!AT624="more driving",3, "")))))</f>
        <v/>
      </c>
      <c r="AU624" s="275"/>
      <c r="AV624" s="275"/>
      <c r="AW624" s="275"/>
      <c r="AX624" s="275"/>
      <c r="AY624" s="275"/>
      <c r="AZ624" s="178" t="str">
        <f>IF('DATA - Follow-Up'!AZ624="less driving",1,IF('DATA - Follow-Up'!AZ624="less driving (e.g. more carpooling, walking, cycling, taking public transit, etc.)",1,IF('DATA - Follow-Up'!AZ624="not changed",2,IF('DATA - Follow-Up'!AZ624="more driving",3,""))))</f>
        <v/>
      </c>
      <c r="BA624" s="178"/>
      <c r="BB624" s="178"/>
      <c r="BC624" s="178"/>
      <c r="BD624" s="178"/>
      <c r="BE624" s="178"/>
      <c r="BF624" s="178" t="str">
        <f>IF('DATA - Follow-Up'!BF624="decreased",1,IF('DATA - Follow-Up'!BF624="not changed",2,IF('DATA - Follow-Up'!BF624="increased",3, "")))</f>
        <v/>
      </c>
      <c r="BG624" s="178"/>
      <c r="BH624" s="178"/>
      <c r="BI624" s="178"/>
      <c r="BJ624" s="178"/>
      <c r="BK624" s="178"/>
      <c r="BL624" s="178"/>
      <c r="BM624" s="178"/>
      <c r="BN624" s="178"/>
      <c r="BO624" s="178"/>
      <c r="BP624" s="178"/>
      <c r="BQ624" s="312" t="str">
        <f>IF('DATA - Follow-Up'!BQ624="Yes",1,IF('DATA - Follow-Up'!BQ624="No",2, ""))</f>
        <v/>
      </c>
      <c r="BR624" s="273"/>
      <c r="BS624" s="180"/>
      <c r="BT624" s="180"/>
    </row>
    <row r="625" spans="1:72" s="132" customFormat="1" ht="15" x14ac:dyDescent="0.3">
      <c r="A625" s="148"/>
      <c r="B625" s="149"/>
      <c r="C625" s="236" t="str">
        <f t="shared" si="9"/>
        <v/>
      </c>
      <c r="D625" s="178" t="str">
        <f>IF('DATA - Follow-Up'!D625="","",'DATA - Follow-Up'!D625)</f>
        <v/>
      </c>
      <c r="E625" s="178" t="str">
        <f>IF('DATA - Follow-Up'!E625="","",'DATA - Follow-Up'!E625)</f>
        <v/>
      </c>
      <c r="F625" s="178" t="str">
        <f>IF('DATA - Follow-Up'!F625="","",'DATA - Follow-Up'!F625)</f>
        <v/>
      </c>
      <c r="G625" s="178" t="str">
        <f>IF('DATA - Follow-Up'!G625="Yes",1,IF('DATA - Follow-Up'!G625="No",2,IF('DATA - Follow-Up'!G625="Not Sure",3, "")))</f>
        <v/>
      </c>
      <c r="H625" s="178" t="str">
        <f>IF('DATA - Follow-Up'!H625="","",INDEX(Codes,MATCH('DATA - Follow-Up'!H625,Modes,0)))</f>
        <v/>
      </c>
      <c r="I625" s="275"/>
      <c r="J625" s="178" t="str">
        <f>IF('DATA - Follow-Up'!J625="","",INDEX(Codes,MATCH('DATA - Follow-Up'!J625,Modes,0)))</f>
        <v/>
      </c>
      <c r="K625" s="178"/>
      <c r="L625" s="178" t="str">
        <f>IF('DATA - Follow-Up'!L625=0,"",IF('DATA - Follow-Up'!L625="","",'DATA - Follow-Up'!L625))</f>
        <v/>
      </c>
      <c r="M625" s="178" t="str">
        <f>IF('DATA - Follow-Up'!M625="Yes",1,IF('DATA - Follow-Up'!M625="No",2, ""))</f>
        <v/>
      </c>
      <c r="N625" s="178" t="str">
        <f>IF('DATA - Follow-Up'!N625="Yes",1,IF('DATA - Follow-Up'!N625="No",2,""))</f>
        <v/>
      </c>
      <c r="O625" s="178" t="str">
        <f>IF('DATA - Follow-Up'!O625="Relaxed",1,IF('DATA - Follow-Up'!O625="Rushed",2,IF('DATA - Follow-Up'!O625="Happy",3,IF('DATA - Follow-Up'!O625="Frustrated",4,IF('DATA - Follow-Up'!O625="Other (please specify)",5,IF('DATA - Follow-Up'!O625="Other",5,""))))))</f>
        <v/>
      </c>
      <c r="P625" s="178"/>
      <c r="Q625" s="178" t="str">
        <f>IF('DATA - Follow-Up'!Q625="","",'DATA - Follow-Up'!Q625)</f>
        <v/>
      </c>
      <c r="R625" s="178" t="str">
        <f>IF('DATA - Follow-Up'!R625="Boy",1,IF('DATA - Follow-Up'!R625="Girl",2, ""))</f>
        <v/>
      </c>
      <c r="S625" s="178" t="str">
        <f>IF('DATA - Follow-Up'!Q625="","", 'DATA - Follow-Up'!S625)</f>
        <v/>
      </c>
      <c r="T625" s="178" t="str">
        <f>IF('DATA - Follow-Up'!T625="Less than 0.5km",1,IF('DATA - Follow-Up'!T625="0.51 to 1.59km",2,IF('DATA - Follow-Up'!T625="1.6 to 3km",3,IF('DATA - Follow-Up'!T625="Over 3km",4,""))))</f>
        <v/>
      </c>
      <c r="U625" s="178" t="str">
        <f>IF('DATA - Follow-Up'!U625="STRONGLY AGREE",1,IF('DATA - Follow-Up'!U625="AGREE",2,IF('DATA - Follow-Up'!U625="DISAGREE",3,IF('DATA - Follow-Up'!U625="STRONGLY DISAGREE",4,""))))</f>
        <v/>
      </c>
      <c r="V625" s="178" t="str">
        <f>IF('DATA - Follow-Up'!V625="Yes",1,IF('DATA - Follow-Up'!V625="No",2,""))</f>
        <v/>
      </c>
      <c r="W625" s="178"/>
      <c r="X625" s="178"/>
      <c r="Y625" s="178"/>
      <c r="Z625" s="178"/>
      <c r="AA625" s="178"/>
      <c r="AB625" s="178"/>
      <c r="AC625" s="178"/>
      <c r="AD625" s="178"/>
      <c r="AE625" s="178"/>
      <c r="AF625" s="178"/>
      <c r="AG625" s="178"/>
      <c r="AH625" s="178"/>
      <c r="AI625" s="178"/>
      <c r="AJ625" s="178"/>
      <c r="AK625" s="178"/>
      <c r="AL625" s="178"/>
      <c r="AM625" s="178"/>
      <c r="AN625" s="178"/>
      <c r="AO625" s="178"/>
      <c r="AP625" s="178"/>
      <c r="AQ625" s="178"/>
      <c r="AR625" s="178" t="str">
        <f>IF('DATA - Follow-Up'!AR625="Relaxed",1,IF('DATA - Follow-Up'!AR625="Rushed",2,IF('DATA - Follow-Up'!AR625="Happy",3,IF('DATA - Follow-Up'!AR625="Tired",4,""))))</f>
        <v/>
      </c>
      <c r="AS625" s="178" t="str">
        <f>IF('DATA - Follow-Up'!AS625="Relaxed",1,IF('DATA - Follow-Up'!AS625="Rushed",2,IF('DATA - Follow-Up'!AS625="Happy",3,IF('DATA - Follow-Up'!AS625="Tired",4,""))))</f>
        <v/>
      </c>
      <c r="AT625" s="178" t="str">
        <f>IF('DATA - Follow-Up'!AT625="less driving",1,IF('DATA - Follow-Up'!AT625="less driving (e.g. more carpooling, walking, cycling, taking public transit, etc.)",1,IF('DATA - Follow-Up'!AT625="not changed",2,IF('DATA - Follow-Up'!AT625="no changed",2,IF('DATA - Follow-Up'!AT625="more driving",3, "")))))</f>
        <v/>
      </c>
      <c r="AU625" s="275"/>
      <c r="AV625" s="275"/>
      <c r="AW625" s="275"/>
      <c r="AX625" s="275"/>
      <c r="AY625" s="275"/>
      <c r="AZ625" s="178" t="str">
        <f>IF('DATA - Follow-Up'!AZ625="less driving",1,IF('DATA - Follow-Up'!AZ625="less driving (e.g. more carpooling, walking, cycling, taking public transit, etc.)",1,IF('DATA - Follow-Up'!AZ625="not changed",2,IF('DATA - Follow-Up'!AZ625="more driving",3,""))))</f>
        <v/>
      </c>
      <c r="BA625" s="178"/>
      <c r="BB625" s="178"/>
      <c r="BC625" s="178"/>
      <c r="BD625" s="178"/>
      <c r="BE625" s="178"/>
      <c r="BF625" s="178" t="str">
        <f>IF('DATA - Follow-Up'!BF625="decreased",1,IF('DATA - Follow-Up'!BF625="not changed",2,IF('DATA - Follow-Up'!BF625="increased",3, "")))</f>
        <v/>
      </c>
      <c r="BG625" s="178"/>
      <c r="BH625" s="178"/>
      <c r="BI625" s="178"/>
      <c r="BJ625" s="178"/>
      <c r="BK625" s="178"/>
      <c r="BL625" s="178"/>
      <c r="BM625" s="178"/>
      <c r="BN625" s="178"/>
      <c r="BO625" s="178"/>
      <c r="BP625" s="178"/>
      <c r="BQ625" s="312" t="str">
        <f>IF('DATA - Follow-Up'!BQ625="Yes",1,IF('DATA - Follow-Up'!BQ625="No",2, ""))</f>
        <v/>
      </c>
      <c r="BR625" s="273"/>
      <c r="BS625" s="180"/>
      <c r="BT625" s="180"/>
    </row>
    <row r="626" spans="1:72" s="132" customFormat="1" ht="15" x14ac:dyDescent="0.3">
      <c r="A626" s="148"/>
      <c r="B626" s="149"/>
      <c r="C626" s="236" t="str">
        <f t="shared" si="9"/>
        <v/>
      </c>
      <c r="D626" s="178" t="str">
        <f>IF('DATA - Follow-Up'!D626="","",'DATA - Follow-Up'!D626)</f>
        <v/>
      </c>
      <c r="E626" s="178" t="str">
        <f>IF('DATA - Follow-Up'!E626="","",'DATA - Follow-Up'!E626)</f>
        <v/>
      </c>
      <c r="F626" s="178" t="str">
        <f>IF('DATA - Follow-Up'!F626="","",'DATA - Follow-Up'!F626)</f>
        <v/>
      </c>
      <c r="G626" s="178" t="str">
        <f>IF('DATA - Follow-Up'!G626="Yes",1,IF('DATA - Follow-Up'!G626="No",2,IF('DATA - Follow-Up'!G626="Not Sure",3, "")))</f>
        <v/>
      </c>
      <c r="H626" s="178" t="str">
        <f>IF('DATA - Follow-Up'!H626="","",INDEX(Codes,MATCH('DATA - Follow-Up'!H626,Modes,0)))</f>
        <v/>
      </c>
      <c r="I626" s="275"/>
      <c r="J626" s="178" t="str">
        <f>IF('DATA - Follow-Up'!J626="","",INDEX(Codes,MATCH('DATA - Follow-Up'!J626,Modes,0)))</f>
        <v/>
      </c>
      <c r="K626" s="178"/>
      <c r="L626" s="178" t="str">
        <f>IF('DATA - Follow-Up'!L626=0,"",IF('DATA - Follow-Up'!L626="","",'DATA - Follow-Up'!L626))</f>
        <v/>
      </c>
      <c r="M626" s="178" t="str">
        <f>IF('DATA - Follow-Up'!M626="Yes",1,IF('DATA - Follow-Up'!M626="No",2, ""))</f>
        <v/>
      </c>
      <c r="N626" s="178" t="str">
        <f>IF('DATA - Follow-Up'!N626="Yes",1,IF('DATA - Follow-Up'!N626="No",2,""))</f>
        <v/>
      </c>
      <c r="O626" s="178" t="str">
        <f>IF('DATA - Follow-Up'!O626="Relaxed",1,IF('DATA - Follow-Up'!O626="Rushed",2,IF('DATA - Follow-Up'!O626="Happy",3,IF('DATA - Follow-Up'!O626="Frustrated",4,IF('DATA - Follow-Up'!O626="Other (please specify)",5,IF('DATA - Follow-Up'!O626="Other",5,""))))))</f>
        <v/>
      </c>
      <c r="P626" s="178"/>
      <c r="Q626" s="178" t="str">
        <f>IF('DATA - Follow-Up'!Q626="","",'DATA - Follow-Up'!Q626)</f>
        <v/>
      </c>
      <c r="R626" s="178" t="str">
        <f>IF('DATA - Follow-Up'!R626="Boy",1,IF('DATA - Follow-Up'!R626="Girl",2, ""))</f>
        <v/>
      </c>
      <c r="S626" s="178" t="str">
        <f>IF('DATA - Follow-Up'!Q626="","", 'DATA - Follow-Up'!S626)</f>
        <v/>
      </c>
      <c r="T626" s="178" t="str">
        <f>IF('DATA - Follow-Up'!T626="Less than 0.5km",1,IF('DATA - Follow-Up'!T626="0.51 to 1.59km",2,IF('DATA - Follow-Up'!T626="1.6 to 3km",3,IF('DATA - Follow-Up'!T626="Over 3km",4,""))))</f>
        <v/>
      </c>
      <c r="U626" s="178" t="str">
        <f>IF('DATA - Follow-Up'!U626="STRONGLY AGREE",1,IF('DATA - Follow-Up'!U626="AGREE",2,IF('DATA - Follow-Up'!U626="DISAGREE",3,IF('DATA - Follow-Up'!U626="STRONGLY DISAGREE",4,""))))</f>
        <v/>
      </c>
      <c r="V626" s="178" t="str">
        <f>IF('DATA - Follow-Up'!V626="Yes",1,IF('DATA - Follow-Up'!V626="No",2,""))</f>
        <v/>
      </c>
      <c r="W626" s="178"/>
      <c r="X626" s="178"/>
      <c r="Y626" s="178"/>
      <c r="Z626" s="178"/>
      <c r="AA626" s="178"/>
      <c r="AB626" s="178"/>
      <c r="AC626" s="178"/>
      <c r="AD626" s="178"/>
      <c r="AE626" s="178"/>
      <c r="AF626" s="178"/>
      <c r="AG626" s="178"/>
      <c r="AH626" s="178"/>
      <c r="AI626" s="178"/>
      <c r="AJ626" s="178"/>
      <c r="AK626" s="178"/>
      <c r="AL626" s="178"/>
      <c r="AM626" s="178"/>
      <c r="AN626" s="178"/>
      <c r="AO626" s="178"/>
      <c r="AP626" s="178"/>
      <c r="AQ626" s="178"/>
      <c r="AR626" s="178" t="str">
        <f>IF('DATA - Follow-Up'!AR626="Relaxed",1,IF('DATA - Follow-Up'!AR626="Rushed",2,IF('DATA - Follow-Up'!AR626="Happy",3,IF('DATA - Follow-Up'!AR626="Tired",4,""))))</f>
        <v/>
      </c>
      <c r="AS626" s="178" t="str">
        <f>IF('DATA - Follow-Up'!AS626="Relaxed",1,IF('DATA - Follow-Up'!AS626="Rushed",2,IF('DATA - Follow-Up'!AS626="Happy",3,IF('DATA - Follow-Up'!AS626="Tired",4,""))))</f>
        <v/>
      </c>
      <c r="AT626" s="178" t="str">
        <f>IF('DATA - Follow-Up'!AT626="less driving",1,IF('DATA - Follow-Up'!AT626="less driving (e.g. more carpooling, walking, cycling, taking public transit, etc.)",1,IF('DATA - Follow-Up'!AT626="not changed",2,IF('DATA - Follow-Up'!AT626="no changed",2,IF('DATA - Follow-Up'!AT626="more driving",3, "")))))</f>
        <v/>
      </c>
      <c r="AU626" s="275"/>
      <c r="AV626" s="275"/>
      <c r="AW626" s="275"/>
      <c r="AX626" s="275"/>
      <c r="AY626" s="275"/>
      <c r="AZ626" s="178" t="str">
        <f>IF('DATA - Follow-Up'!AZ626="less driving",1,IF('DATA - Follow-Up'!AZ626="less driving (e.g. more carpooling, walking, cycling, taking public transit, etc.)",1,IF('DATA - Follow-Up'!AZ626="not changed",2,IF('DATA - Follow-Up'!AZ626="more driving",3,""))))</f>
        <v/>
      </c>
      <c r="BA626" s="178"/>
      <c r="BB626" s="178"/>
      <c r="BC626" s="178"/>
      <c r="BD626" s="178"/>
      <c r="BE626" s="178"/>
      <c r="BF626" s="178" t="str">
        <f>IF('DATA - Follow-Up'!BF626="decreased",1,IF('DATA - Follow-Up'!BF626="not changed",2,IF('DATA - Follow-Up'!BF626="increased",3, "")))</f>
        <v/>
      </c>
      <c r="BG626" s="178"/>
      <c r="BH626" s="178"/>
      <c r="BI626" s="178"/>
      <c r="BJ626" s="178"/>
      <c r="BK626" s="178"/>
      <c r="BL626" s="178"/>
      <c r="BM626" s="178"/>
      <c r="BN626" s="178"/>
      <c r="BO626" s="178"/>
      <c r="BP626" s="178"/>
      <c r="BQ626" s="312" t="str">
        <f>IF('DATA - Follow-Up'!BQ626="Yes",1,IF('DATA - Follow-Up'!BQ626="No",2, ""))</f>
        <v/>
      </c>
      <c r="BR626" s="273"/>
      <c r="BS626" s="180"/>
      <c r="BT626" s="180"/>
    </row>
    <row r="627" spans="1:72" s="132" customFormat="1" ht="15" x14ac:dyDescent="0.3">
      <c r="A627" s="148"/>
      <c r="B627" s="149"/>
      <c r="C627" s="236" t="str">
        <f t="shared" si="9"/>
        <v/>
      </c>
      <c r="D627" s="178" t="str">
        <f>IF('DATA - Follow-Up'!D627="","",'DATA - Follow-Up'!D627)</f>
        <v/>
      </c>
      <c r="E627" s="178" t="str">
        <f>IF('DATA - Follow-Up'!E627="","",'DATA - Follow-Up'!E627)</f>
        <v/>
      </c>
      <c r="F627" s="178" t="str">
        <f>IF('DATA - Follow-Up'!F627="","",'DATA - Follow-Up'!F627)</f>
        <v/>
      </c>
      <c r="G627" s="178" t="str">
        <f>IF('DATA - Follow-Up'!G627="Yes",1,IF('DATA - Follow-Up'!G627="No",2,IF('DATA - Follow-Up'!G627="Not Sure",3, "")))</f>
        <v/>
      </c>
      <c r="H627" s="178" t="str">
        <f>IF('DATA - Follow-Up'!H627="","",INDEX(Codes,MATCH('DATA - Follow-Up'!H627,Modes,0)))</f>
        <v/>
      </c>
      <c r="I627" s="275"/>
      <c r="J627" s="178" t="str">
        <f>IF('DATA - Follow-Up'!J627="","",INDEX(Codes,MATCH('DATA - Follow-Up'!J627,Modes,0)))</f>
        <v/>
      </c>
      <c r="K627" s="178"/>
      <c r="L627" s="178" t="str">
        <f>IF('DATA - Follow-Up'!L627=0,"",IF('DATA - Follow-Up'!L627="","",'DATA - Follow-Up'!L627))</f>
        <v/>
      </c>
      <c r="M627" s="178" t="str">
        <f>IF('DATA - Follow-Up'!M627="Yes",1,IF('DATA - Follow-Up'!M627="No",2, ""))</f>
        <v/>
      </c>
      <c r="N627" s="178" t="str">
        <f>IF('DATA - Follow-Up'!N627="Yes",1,IF('DATA - Follow-Up'!N627="No",2,""))</f>
        <v/>
      </c>
      <c r="O627" s="178" t="str">
        <f>IF('DATA - Follow-Up'!O627="Relaxed",1,IF('DATA - Follow-Up'!O627="Rushed",2,IF('DATA - Follow-Up'!O627="Happy",3,IF('DATA - Follow-Up'!O627="Frustrated",4,IF('DATA - Follow-Up'!O627="Other (please specify)",5,IF('DATA - Follow-Up'!O627="Other",5,""))))))</f>
        <v/>
      </c>
      <c r="P627" s="178"/>
      <c r="Q627" s="178" t="str">
        <f>IF('DATA - Follow-Up'!Q627="","",'DATA - Follow-Up'!Q627)</f>
        <v/>
      </c>
      <c r="R627" s="178" t="str">
        <f>IF('DATA - Follow-Up'!R627="Boy",1,IF('DATA - Follow-Up'!R627="Girl",2, ""))</f>
        <v/>
      </c>
      <c r="S627" s="178" t="str">
        <f>IF('DATA - Follow-Up'!Q627="","", 'DATA - Follow-Up'!S627)</f>
        <v/>
      </c>
      <c r="T627" s="178" t="str">
        <f>IF('DATA - Follow-Up'!T627="Less than 0.5km",1,IF('DATA - Follow-Up'!T627="0.51 to 1.59km",2,IF('DATA - Follow-Up'!T627="1.6 to 3km",3,IF('DATA - Follow-Up'!T627="Over 3km",4,""))))</f>
        <v/>
      </c>
      <c r="U627" s="178" t="str">
        <f>IF('DATA - Follow-Up'!U627="STRONGLY AGREE",1,IF('DATA - Follow-Up'!U627="AGREE",2,IF('DATA - Follow-Up'!U627="DISAGREE",3,IF('DATA - Follow-Up'!U627="STRONGLY DISAGREE",4,""))))</f>
        <v/>
      </c>
      <c r="V627" s="178" t="str">
        <f>IF('DATA - Follow-Up'!V627="Yes",1,IF('DATA - Follow-Up'!V627="No",2,""))</f>
        <v/>
      </c>
      <c r="W627" s="178"/>
      <c r="X627" s="178"/>
      <c r="Y627" s="178"/>
      <c r="Z627" s="178"/>
      <c r="AA627" s="178"/>
      <c r="AB627" s="178"/>
      <c r="AC627" s="178"/>
      <c r="AD627" s="178"/>
      <c r="AE627" s="178"/>
      <c r="AF627" s="178"/>
      <c r="AG627" s="178"/>
      <c r="AH627" s="178"/>
      <c r="AI627" s="178"/>
      <c r="AJ627" s="178"/>
      <c r="AK627" s="178"/>
      <c r="AL627" s="178"/>
      <c r="AM627" s="178"/>
      <c r="AN627" s="178"/>
      <c r="AO627" s="178"/>
      <c r="AP627" s="178"/>
      <c r="AQ627" s="178"/>
      <c r="AR627" s="178" t="str">
        <f>IF('DATA - Follow-Up'!AR627="Relaxed",1,IF('DATA - Follow-Up'!AR627="Rushed",2,IF('DATA - Follow-Up'!AR627="Happy",3,IF('DATA - Follow-Up'!AR627="Tired",4,""))))</f>
        <v/>
      </c>
      <c r="AS627" s="178" t="str">
        <f>IF('DATA - Follow-Up'!AS627="Relaxed",1,IF('DATA - Follow-Up'!AS627="Rushed",2,IF('DATA - Follow-Up'!AS627="Happy",3,IF('DATA - Follow-Up'!AS627="Tired",4,""))))</f>
        <v/>
      </c>
      <c r="AT627" s="178" t="str">
        <f>IF('DATA - Follow-Up'!AT627="less driving",1,IF('DATA - Follow-Up'!AT627="less driving (e.g. more carpooling, walking, cycling, taking public transit, etc.)",1,IF('DATA - Follow-Up'!AT627="not changed",2,IF('DATA - Follow-Up'!AT627="no changed",2,IF('DATA - Follow-Up'!AT627="more driving",3, "")))))</f>
        <v/>
      </c>
      <c r="AU627" s="275"/>
      <c r="AV627" s="275"/>
      <c r="AW627" s="275"/>
      <c r="AX627" s="275"/>
      <c r="AY627" s="275"/>
      <c r="AZ627" s="178" t="str">
        <f>IF('DATA - Follow-Up'!AZ627="less driving",1,IF('DATA - Follow-Up'!AZ627="less driving (e.g. more carpooling, walking, cycling, taking public transit, etc.)",1,IF('DATA - Follow-Up'!AZ627="not changed",2,IF('DATA - Follow-Up'!AZ627="more driving",3,""))))</f>
        <v/>
      </c>
      <c r="BA627" s="178"/>
      <c r="BB627" s="178"/>
      <c r="BC627" s="178"/>
      <c r="BD627" s="178"/>
      <c r="BE627" s="178"/>
      <c r="BF627" s="178" t="str">
        <f>IF('DATA - Follow-Up'!BF627="decreased",1,IF('DATA - Follow-Up'!BF627="not changed",2,IF('DATA - Follow-Up'!BF627="increased",3, "")))</f>
        <v/>
      </c>
      <c r="BG627" s="178"/>
      <c r="BH627" s="178"/>
      <c r="BI627" s="178"/>
      <c r="BJ627" s="178"/>
      <c r="BK627" s="178"/>
      <c r="BL627" s="178"/>
      <c r="BM627" s="178"/>
      <c r="BN627" s="178"/>
      <c r="BO627" s="178"/>
      <c r="BP627" s="178"/>
      <c r="BQ627" s="312" t="str">
        <f>IF('DATA - Follow-Up'!BQ627="Yes",1,IF('DATA - Follow-Up'!BQ627="No",2, ""))</f>
        <v/>
      </c>
      <c r="BR627" s="273"/>
      <c r="BS627" s="180"/>
      <c r="BT627" s="180"/>
    </row>
    <row r="628" spans="1:72" s="132" customFormat="1" ht="15" x14ac:dyDescent="0.3">
      <c r="A628" s="148"/>
      <c r="B628" s="149"/>
      <c r="C628" s="236" t="str">
        <f t="shared" si="9"/>
        <v/>
      </c>
      <c r="D628" s="178" t="str">
        <f>IF('DATA - Follow-Up'!D628="","",'DATA - Follow-Up'!D628)</f>
        <v/>
      </c>
      <c r="E628" s="178" t="str">
        <f>IF('DATA - Follow-Up'!E628="","",'DATA - Follow-Up'!E628)</f>
        <v/>
      </c>
      <c r="F628" s="178" t="str">
        <f>IF('DATA - Follow-Up'!F628="","",'DATA - Follow-Up'!F628)</f>
        <v/>
      </c>
      <c r="G628" s="178" t="str">
        <f>IF('DATA - Follow-Up'!G628="Yes",1,IF('DATA - Follow-Up'!G628="No",2,IF('DATA - Follow-Up'!G628="Not Sure",3, "")))</f>
        <v/>
      </c>
      <c r="H628" s="178" t="str">
        <f>IF('DATA - Follow-Up'!H628="","",INDEX(Codes,MATCH('DATA - Follow-Up'!H628,Modes,0)))</f>
        <v/>
      </c>
      <c r="I628" s="275"/>
      <c r="J628" s="178" t="str">
        <f>IF('DATA - Follow-Up'!J628="","",INDEX(Codes,MATCH('DATA - Follow-Up'!J628,Modes,0)))</f>
        <v/>
      </c>
      <c r="K628" s="178"/>
      <c r="L628" s="178" t="str">
        <f>IF('DATA - Follow-Up'!L628=0,"",IF('DATA - Follow-Up'!L628="","",'DATA - Follow-Up'!L628))</f>
        <v/>
      </c>
      <c r="M628" s="178" t="str">
        <f>IF('DATA - Follow-Up'!M628="Yes",1,IF('DATA - Follow-Up'!M628="No",2, ""))</f>
        <v/>
      </c>
      <c r="N628" s="178" t="str">
        <f>IF('DATA - Follow-Up'!N628="Yes",1,IF('DATA - Follow-Up'!N628="No",2,""))</f>
        <v/>
      </c>
      <c r="O628" s="178" t="str">
        <f>IF('DATA - Follow-Up'!O628="Relaxed",1,IF('DATA - Follow-Up'!O628="Rushed",2,IF('DATA - Follow-Up'!O628="Happy",3,IF('DATA - Follow-Up'!O628="Frustrated",4,IF('DATA - Follow-Up'!O628="Other (please specify)",5,IF('DATA - Follow-Up'!O628="Other",5,""))))))</f>
        <v/>
      </c>
      <c r="P628" s="178"/>
      <c r="Q628" s="178" t="str">
        <f>IF('DATA - Follow-Up'!Q628="","",'DATA - Follow-Up'!Q628)</f>
        <v/>
      </c>
      <c r="R628" s="178" t="str">
        <f>IF('DATA - Follow-Up'!R628="Boy",1,IF('DATA - Follow-Up'!R628="Girl",2, ""))</f>
        <v/>
      </c>
      <c r="S628" s="178" t="str">
        <f>IF('DATA - Follow-Up'!Q628="","", 'DATA - Follow-Up'!S628)</f>
        <v/>
      </c>
      <c r="T628" s="178" t="str">
        <f>IF('DATA - Follow-Up'!T628="Less than 0.5km",1,IF('DATA - Follow-Up'!T628="0.51 to 1.59km",2,IF('DATA - Follow-Up'!T628="1.6 to 3km",3,IF('DATA - Follow-Up'!T628="Over 3km",4,""))))</f>
        <v/>
      </c>
      <c r="U628" s="178" t="str">
        <f>IF('DATA - Follow-Up'!U628="STRONGLY AGREE",1,IF('DATA - Follow-Up'!U628="AGREE",2,IF('DATA - Follow-Up'!U628="DISAGREE",3,IF('DATA - Follow-Up'!U628="STRONGLY DISAGREE",4,""))))</f>
        <v/>
      </c>
      <c r="V628" s="178" t="str">
        <f>IF('DATA - Follow-Up'!V628="Yes",1,IF('DATA - Follow-Up'!V628="No",2,""))</f>
        <v/>
      </c>
      <c r="W628" s="178"/>
      <c r="X628" s="178"/>
      <c r="Y628" s="178"/>
      <c r="Z628" s="178"/>
      <c r="AA628" s="178"/>
      <c r="AB628" s="178"/>
      <c r="AC628" s="178"/>
      <c r="AD628" s="178"/>
      <c r="AE628" s="178"/>
      <c r="AF628" s="178"/>
      <c r="AG628" s="178"/>
      <c r="AH628" s="178"/>
      <c r="AI628" s="178"/>
      <c r="AJ628" s="178"/>
      <c r="AK628" s="178"/>
      <c r="AL628" s="178"/>
      <c r="AM628" s="178"/>
      <c r="AN628" s="178"/>
      <c r="AO628" s="178"/>
      <c r="AP628" s="178"/>
      <c r="AQ628" s="178"/>
      <c r="AR628" s="178" t="str">
        <f>IF('DATA - Follow-Up'!AR628="Relaxed",1,IF('DATA - Follow-Up'!AR628="Rushed",2,IF('DATA - Follow-Up'!AR628="Happy",3,IF('DATA - Follow-Up'!AR628="Tired",4,""))))</f>
        <v/>
      </c>
      <c r="AS628" s="178" t="str">
        <f>IF('DATA - Follow-Up'!AS628="Relaxed",1,IF('DATA - Follow-Up'!AS628="Rushed",2,IF('DATA - Follow-Up'!AS628="Happy",3,IF('DATA - Follow-Up'!AS628="Tired",4,""))))</f>
        <v/>
      </c>
      <c r="AT628" s="178" t="str">
        <f>IF('DATA - Follow-Up'!AT628="less driving",1,IF('DATA - Follow-Up'!AT628="less driving (e.g. more carpooling, walking, cycling, taking public transit, etc.)",1,IF('DATA - Follow-Up'!AT628="not changed",2,IF('DATA - Follow-Up'!AT628="no changed",2,IF('DATA - Follow-Up'!AT628="more driving",3, "")))))</f>
        <v/>
      </c>
      <c r="AU628" s="275"/>
      <c r="AV628" s="275"/>
      <c r="AW628" s="275"/>
      <c r="AX628" s="275"/>
      <c r="AY628" s="275"/>
      <c r="AZ628" s="178" t="str">
        <f>IF('DATA - Follow-Up'!AZ628="less driving",1,IF('DATA - Follow-Up'!AZ628="less driving (e.g. more carpooling, walking, cycling, taking public transit, etc.)",1,IF('DATA - Follow-Up'!AZ628="not changed",2,IF('DATA - Follow-Up'!AZ628="more driving",3,""))))</f>
        <v/>
      </c>
      <c r="BA628" s="178"/>
      <c r="BB628" s="178"/>
      <c r="BC628" s="178"/>
      <c r="BD628" s="178"/>
      <c r="BE628" s="178"/>
      <c r="BF628" s="178" t="str">
        <f>IF('DATA - Follow-Up'!BF628="decreased",1,IF('DATA - Follow-Up'!BF628="not changed",2,IF('DATA - Follow-Up'!BF628="increased",3, "")))</f>
        <v/>
      </c>
      <c r="BG628" s="178"/>
      <c r="BH628" s="178"/>
      <c r="BI628" s="178"/>
      <c r="BJ628" s="178"/>
      <c r="BK628" s="178"/>
      <c r="BL628" s="178"/>
      <c r="BM628" s="178"/>
      <c r="BN628" s="178"/>
      <c r="BO628" s="178"/>
      <c r="BP628" s="178"/>
      <c r="BQ628" s="312" t="str">
        <f>IF('DATA - Follow-Up'!BQ628="Yes",1,IF('DATA - Follow-Up'!BQ628="No",2, ""))</f>
        <v/>
      </c>
      <c r="BR628" s="273"/>
      <c r="BS628" s="180"/>
      <c r="BT628" s="180"/>
    </row>
    <row r="629" spans="1:72" s="132" customFormat="1" ht="15" x14ac:dyDescent="0.3">
      <c r="A629" s="148"/>
      <c r="B629" s="149"/>
      <c r="C629" s="236" t="str">
        <f t="shared" si="9"/>
        <v/>
      </c>
      <c r="D629" s="178" t="str">
        <f>IF('DATA - Follow-Up'!D629="","",'DATA - Follow-Up'!D629)</f>
        <v/>
      </c>
      <c r="E629" s="178" t="str">
        <f>IF('DATA - Follow-Up'!E629="","",'DATA - Follow-Up'!E629)</f>
        <v/>
      </c>
      <c r="F629" s="178" t="str">
        <f>IF('DATA - Follow-Up'!F629="","",'DATA - Follow-Up'!F629)</f>
        <v/>
      </c>
      <c r="G629" s="178" t="str">
        <f>IF('DATA - Follow-Up'!G629="Yes",1,IF('DATA - Follow-Up'!G629="No",2,IF('DATA - Follow-Up'!G629="Not Sure",3, "")))</f>
        <v/>
      </c>
      <c r="H629" s="178" t="str">
        <f>IF('DATA - Follow-Up'!H629="","",INDEX(Codes,MATCH('DATA - Follow-Up'!H629,Modes,0)))</f>
        <v/>
      </c>
      <c r="I629" s="275"/>
      <c r="J629" s="178" t="str">
        <f>IF('DATA - Follow-Up'!J629="","",INDEX(Codes,MATCH('DATA - Follow-Up'!J629,Modes,0)))</f>
        <v/>
      </c>
      <c r="K629" s="178"/>
      <c r="L629" s="178" t="str">
        <f>IF('DATA - Follow-Up'!L629=0,"",IF('DATA - Follow-Up'!L629="","",'DATA - Follow-Up'!L629))</f>
        <v/>
      </c>
      <c r="M629" s="178" t="str">
        <f>IF('DATA - Follow-Up'!M629="Yes",1,IF('DATA - Follow-Up'!M629="No",2, ""))</f>
        <v/>
      </c>
      <c r="N629" s="178" t="str">
        <f>IF('DATA - Follow-Up'!N629="Yes",1,IF('DATA - Follow-Up'!N629="No",2,""))</f>
        <v/>
      </c>
      <c r="O629" s="178" t="str">
        <f>IF('DATA - Follow-Up'!O629="Relaxed",1,IF('DATA - Follow-Up'!O629="Rushed",2,IF('DATA - Follow-Up'!O629="Happy",3,IF('DATA - Follow-Up'!O629="Frustrated",4,IF('DATA - Follow-Up'!O629="Other (please specify)",5,IF('DATA - Follow-Up'!O629="Other",5,""))))))</f>
        <v/>
      </c>
      <c r="P629" s="178"/>
      <c r="Q629" s="178" t="str">
        <f>IF('DATA - Follow-Up'!Q629="","",'DATA - Follow-Up'!Q629)</f>
        <v/>
      </c>
      <c r="R629" s="178" t="str">
        <f>IF('DATA - Follow-Up'!R629="Boy",1,IF('DATA - Follow-Up'!R629="Girl",2, ""))</f>
        <v/>
      </c>
      <c r="S629" s="178" t="str">
        <f>IF('DATA - Follow-Up'!Q629="","", 'DATA - Follow-Up'!S629)</f>
        <v/>
      </c>
      <c r="T629" s="178" t="str">
        <f>IF('DATA - Follow-Up'!T629="Less than 0.5km",1,IF('DATA - Follow-Up'!T629="0.51 to 1.59km",2,IF('DATA - Follow-Up'!T629="1.6 to 3km",3,IF('DATA - Follow-Up'!T629="Over 3km",4,""))))</f>
        <v/>
      </c>
      <c r="U629" s="178" t="str">
        <f>IF('DATA - Follow-Up'!U629="STRONGLY AGREE",1,IF('DATA - Follow-Up'!U629="AGREE",2,IF('DATA - Follow-Up'!U629="DISAGREE",3,IF('DATA - Follow-Up'!U629="STRONGLY DISAGREE",4,""))))</f>
        <v/>
      </c>
      <c r="V629" s="178" t="str">
        <f>IF('DATA - Follow-Up'!V629="Yes",1,IF('DATA - Follow-Up'!V629="No",2,""))</f>
        <v/>
      </c>
      <c r="W629" s="178"/>
      <c r="X629" s="178"/>
      <c r="Y629" s="178"/>
      <c r="Z629" s="178"/>
      <c r="AA629" s="178"/>
      <c r="AB629" s="178"/>
      <c r="AC629" s="178"/>
      <c r="AD629" s="178"/>
      <c r="AE629" s="178"/>
      <c r="AF629" s="178"/>
      <c r="AG629" s="178"/>
      <c r="AH629" s="178"/>
      <c r="AI629" s="178"/>
      <c r="AJ629" s="178"/>
      <c r="AK629" s="178"/>
      <c r="AL629" s="178"/>
      <c r="AM629" s="178"/>
      <c r="AN629" s="178"/>
      <c r="AO629" s="178"/>
      <c r="AP629" s="178"/>
      <c r="AQ629" s="178"/>
      <c r="AR629" s="178" t="str">
        <f>IF('DATA - Follow-Up'!AR629="Relaxed",1,IF('DATA - Follow-Up'!AR629="Rushed",2,IF('DATA - Follow-Up'!AR629="Happy",3,IF('DATA - Follow-Up'!AR629="Tired",4,""))))</f>
        <v/>
      </c>
      <c r="AS629" s="178" t="str">
        <f>IF('DATA - Follow-Up'!AS629="Relaxed",1,IF('DATA - Follow-Up'!AS629="Rushed",2,IF('DATA - Follow-Up'!AS629="Happy",3,IF('DATA - Follow-Up'!AS629="Tired",4,""))))</f>
        <v/>
      </c>
      <c r="AT629" s="178" t="str">
        <f>IF('DATA - Follow-Up'!AT629="less driving",1,IF('DATA - Follow-Up'!AT629="less driving (e.g. more carpooling, walking, cycling, taking public transit, etc.)",1,IF('DATA - Follow-Up'!AT629="not changed",2,IF('DATA - Follow-Up'!AT629="no changed",2,IF('DATA - Follow-Up'!AT629="more driving",3, "")))))</f>
        <v/>
      </c>
      <c r="AU629" s="275"/>
      <c r="AV629" s="275"/>
      <c r="AW629" s="275"/>
      <c r="AX629" s="275"/>
      <c r="AY629" s="275"/>
      <c r="AZ629" s="178" t="str">
        <f>IF('DATA - Follow-Up'!AZ629="less driving",1,IF('DATA - Follow-Up'!AZ629="less driving (e.g. more carpooling, walking, cycling, taking public transit, etc.)",1,IF('DATA - Follow-Up'!AZ629="not changed",2,IF('DATA - Follow-Up'!AZ629="more driving",3,""))))</f>
        <v/>
      </c>
      <c r="BA629" s="178"/>
      <c r="BB629" s="178"/>
      <c r="BC629" s="178"/>
      <c r="BD629" s="178"/>
      <c r="BE629" s="178"/>
      <c r="BF629" s="178" t="str">
        <f>IF('DATA - Follow-Up'!BF629="decreased",1,IF('DATA - Follow-Up'!BF629="not changed",2,IF('DATA - Follow-Up'!BF629="increased",3, "")))</f>
        <v/>
      </c>
      <c r="BG629" s="178"/>
      <c r="BH629" s="178"/>
      <c r="BI629" s="178"/>
      <c r="BJ629" s="178"/>
      <c r="BK629" s="178"/>
      <c r="BL629" s="178"/>
      <c r="BM629" s="178"/>
      <c r="BN629" s="178"/>
      <c r="BO629" s="178"/>
      <c r="BP629" s="178"/>
      <c r="BQ629" s="312" t="str">
        <f>IF('DATA - Follow-Up'!BQ629="Yes",1,IF('DATA - Follow-Up'!BQ629="No",2, ""))</f>
        <v/>
      </c>
      <c r="BR629" s="273"/>
      <c r="BS629" s="180"/>
      <c r="BT629" s="180"/>
    </row>
    <row r="630" spans="1:72" s="132" customFormat="1" ht="15" x14ac:dyDescent="0.3">
      <c r="A630" s="148"/>
      <c r="B630" s="149"/>
      <c r="C630" s="236" t="str">
        <f t="shared" si="9"/>
        <v/>
      </c>
      <c r="D630" s="178" t="str">
        <f>IF('DATA - Follow-Up'!D630="","",'DATA - Follow-Up'!D630)</f>
        <v/>
      </c>
      <c r="E630" s="178" t="str">
        <f>IF('DATA - Follow-Up'!E630="","",'DATA - Follow-Up'!E630)</f>
        <v/>
      </c>
      <c r="F630" s="178" t="str">
        <f>IF('DATA - Follow-Up'!F630="","",'DATA - Follow-Up'!F630)</f>
        <v/>
      </c>
      <c r="G630" s="178" t="str">
        <f>IF('DATA - Follow-Up'!G630="Yes",1,IF('DATA - Follow-Up'!G630="No",2,IF('DATA - Follow-Up'!G630="Not Sure",3, "")))</f>
        <v/>
      </c>
      <c r="H630" s="178" t="str">
        <f>IF('DATA - Follow-Up'!H630="","",INDEX(Codes,MATCH('DATA - Follow-Up'!H630,Modes,0)))</f>
        <v/>
      </c>
      <c r="I630" s="275"/>
      <c r="J630" s="178" t="str">
        <f>IF('DATA - Follow-Up'!J630="","",INDEX(Codes,MATCH('DATA - Follow-Up'!J630,Modes,0)))</f>
        <v/>
      </c>
      <c r="K630" s="178"/>
      <c r="L630" s="178" t="str">
        <f>IF('DATA - Follow-Up'!L630=0,"",IF('DATA - Follow-Up'!L630="","",'DATA - Follow-Up'!L630))</f>
        <v/>
      </c>
      <c r="M630" s="178" t="str">
        <f>IF('DATA - Follow-Up'!M630="Yes",1,IF('DATA - Follow-Up'!M630="No",2, ""))</f>
        <v/>
      </c>
      <c r="N630" s="178" t="str">
        <f>IF('DATA - Follow-Up'!N630="Yes",1,IF('DATA - Follow-Up'!N630="No",2,""))</f>
        <v/>
      </c>
      <c r="O630" s="178" t="str">
        <f>IF('DATA - Follow-Up'!O630="Relaxed",1,IF('DATA - Follow-Up'!O630="Rushed",2,IF('DATA - Follow-Up'!O630="Happy",3,IF('DATA - Follow-Up'!O630="Frustrated",4,IF('DATA - Follow-Up'!O630="Other (please specify)",5,IF('DATA - Follow-Up'!O630="Other",5,""))))))</f>
        <v/>
      </c>
      <c r="P630" s="178"/>
      <c r="Q630" s="178" t="str">
        <f>IF('DATA - Follow-Up'!Q630="","",'DATA - Follow-Up'!Q630)</f>
        <v/>
      </c>
      <c r="R630" s="178" t="str">
        <f>IF('DATA - Follow-Up'!R630="Boy",1,IF('DATA - Follow-Up'!R630="Girl",2, ""))</f>
        <v/>
      </c>
      <c r="S630" s="178" t="str">
        <f>IF('DATA - Follow-Up'!Q630="","", 'DATA - Follow-Up'!S630)</f>
        <v/>
      </c>
      <c r="T630" s="178" t="str">
        <f>IF('DATA - Follow-Up'!T630="Less than 0.5km",1,IF('DATA - Follow-Up'!T630="0.51 to 1.59km",2,IF('DATA - Follow-Up'!T630="1.6 to 3km",3,IF('DATA - Follow-Up'!T630="Over 3km",4,""))))</f>
        <v/>
      </c>
      <c r="U630" s="178" t="str">
        <f>IF('DATA - Follow-Up'!U630="STRONGLY AGREE",1,IF('DATA - Follow-Up'!U630="AGREE",2,IF('DATA - Follow-Up'!U630="DISAGREE",3,IF('DATA - Follow-Up'!U630="STRONGLY DISAGREE",4,""))))</f>
        <v/>
      </c>
      <c r="V630" s="178" t="str">
        <f>IF('DATA - Follow-Up'!V630="Yes",1,IF('DATA - Follow-Up'!V630="No",2,""))</f>
        <v/>
      </c>
      <c r="W630" s="178"/>
      <c r="X630" s="178"/>
      <c r="Y630" s="178"/>
      <c r="Z630" s="178"/>
      <c r="AA630" s="178"/>
      <c r="AB630" s="178"/>
      <c r="AC630" s="178"/>
      <c r="AD630" s="178"/>
      <c r="AE630" s="178"/>
      <c r="AF630" s="178"/>
      <c r="AG630" s="178"/>
      <c r="AH630" s="178"/>
      <c r="AI630" s="178"/>
      <c r="AJ630" s="178"/>
      <c r="AK630" s="178"/>
      <c r="AL630" s="178"/>
      <c r="AM630" s="178"/>
      <c r="AN630" s="178"/>
      <c r="AO630" s="178"/>
      <c r="AP630" s="178"/>
      <c r="AQ630" s="178"/>
      <c r="AR630" s="178" t="str">
        <f>IF('DATA - Follow-Up'!AR630="Relaxed",1,IF('DATA - Follow-Up'!AR630="Rushed",2,IF('DATA - Follow-Up'!AR630="Happy",3,IF('DATA - Follow-Up'!AR630="Tired",4,""))))</f>
        <v/>
      </c>
      <c r="AS630" s="178" t="str">
        <f>IF('DATA - Follow-Up'!AS630="Relaxed",1,IF('DATA - Follow-Up'!AS630="Rushed",2,IF('DATA - Follow-Up'!AS630="Happy",3,IF('DATA - Follow-Up'!AS630="Tired",4,""))))</f>
        <v/>
      </c>
      <c r="AT630" s="178" t="str">
        <f>IF('DATA - Follow-Up'!AT630="less driving",1,IF('DATA - Follow-Up'!AT630="less driving (e.g. more carpooling, walking, cycling, taking public transit, etc.)",1,IF('DATA - Follow-Up'!AT630="not changed",2,IF('DATA - Follow-Up'!AT630="no changed",2,IF('DATA - Follow-Up'!AT630="more driving",3, "")))))</f>
        <v/>
      </c>
      <c r="AU630" s="275"/>
      <c r="AV630" s="275"/>
      <c r="AW630" s="275"/>
      <c r="AX630" s="275"/>
      <c r="AY630" s="275"/>
      <c r="AZ630" s="178" t="str">
        <f>IF('DATA - Follow-Up'!AZ630="less driving",1,IF('DATA - Follow-Up'!AZ630="less driving (e.g. more carpooling, walking, cycling, taking public transit, etc.)",1,IF('DATA - Follow-Up'!AZ630="not changed",2,IF('DATA - Follow-Up'!AZ630="more driving",3,""))))</f>
        <v/>
      </c>
      <c r="BA630" s="178"/>
      <c r="BB630" s="178"/>
      <c r="BC630" s="178"/>
      <c r="BD630" s="178"/>
      <c r="BE630" s="178"/>
      <c r="BF630" s="178" t="str">
        <f>IF('DATA - Follow-Up'!BF630="decreased",1,IF('DATA - Follow-Up'!BF630="not changed",2,IF('DATA - Follow-Up'!BF630="increased",3, "")))</f>
        <v/>
      </c>
      <c r="BG630" s="178"/>
      <c r="BH630" s="178"/>
      <c r="BI630" s="178"/>
      <c r="BJ630" s="178"/>
      <c r="BK630" s="178"/>
      <c r="BL630" s="178"/>
      <c r="BM630" s="178"/>
      <c r="BN630" s="178"/>
      <c r="BO630" s="178"/>
      <c r="BP630" s="178"/>
      <c r="BQ630" s="312" t="str">
        <f>IF('DATA - Follow-Up'!BQ630="Yes",1,IF('DATA - Follow-Up'!BQ630="No",2, ""))</f>
        <v/>
      </c>
      <c r="BR630" s="273"/>
      <c r="BS630" s="180"/>
      <c r="BT630" s="180"/>
    </row>
    <row r="631" spans="1:72" s="132" customFormat="1" ht="15" x14ac:dyDescent="0.3">
      <c r="A631" s="148"/>
      <c r="B631" s="149"/>
      <c r="C631" s="236" t="str">
        <f t="shared" si="9"/>
        <v/>
      </c>
      <c r="D631" s="178" t="str">
        <f>IF('DATA - Follow-Up'!D631="","",'DATA - Follow-Up'!D631)</f>
        <v/>
      </c>
      <c r="E631" s="178" t="str">
        <f>IF('DATA - Follow-Up'!E631="","",'DATA - Follow-Up'!E631)</f>
        <v/>
      </c>
      <c r="F631" s="178" t="str">
        <f>IF('DATA - Follow-Up'!F631="","",'DATA - Follow-Up'!F631)</f>
        <v/>
      </c>
      <c r="G631" s="178" t="str">
        <f>IF('DATA - Follow-Up'!G631="Yes",1,IF('DATA - Follow-Up'!G631="No",2,IF('DATA - Follow-Up'!G631="Not Sure",3, "")))</f>
        <v/>
      </c>
      <c r="H631" s="178" t="str">
        <f>IF('DATA - Follow-Up'!H631="","",INDEX(Codes,MATCH('DATA - Follow-Up'!H631,Modes,0)))</f>
        <v/>
      </c>
      <c r="I631" s="275"/>
      <c r="J631" s="178" t="str">
        <f>IF('DATA - Follow-Up'!J631="","",INDEX(Codes,MATCH('DATA - Follow-Up'!J631,Modes,0)))</f>
        <v/>
      </c>
      <c r="K631" s="178"/>
      <c r="L631" s="178" t="str">
        <f>IF('DATA - Follow-Up'!L631=0,"",IF('DATA - Follow-Up'!L631="","",'DATA - Follow-Up'!L631))</f>
        <v/>
      </c>
      <c r="M631" s="178" t="str">
        <f>IF('DATA - Follow-Up'!M631="Yes",1,IF('DATA - Follow-Up'!M631="No",2, ""))</f>
        <v/>
      </c>
      <c r="N631" s="178" t="str">
        <f>IF('DATA - Follow-Up'!N631="Yes",1,IF('DATA - Follow-Up'!N631="No",2,""))</f>
        <v/>
      </c>
      <c r="O631" s="178" t="str">
        <f>IF('DATA - Follow-Up'!O631="Relaxed",1,IF('DATA - Follow-Up'!O631="Rushed",2,IF('DATA - Follow-Up'!O631="Happy",3,IF('DATA - Follow-Up'!O631="Frustrated",4,IF('DATA - Follow-Up'!O631="Other (please specify)",5,IF('DATA - Follow-Up'!O631="Other",5,""))))))</f>
        <v/>
      </c>
      <c r="P631" s="178"/>
      <c r="Q631" s="178" t="str">
        <f>IF('DATA - Follow-Up'!Q631="","",'DATA - Follow-Up'!Q631)</f>
        <v/>
      </c>
      <c r="R631" s="178" t="str">
        <f>IF('DATA - Follow-Up'!R631="Boy",1,IF('DATA - Follow-Up'!R631="Girl",2, ""))</f>
        <v/>
      </c>
      <c r="S631" s="178" t="str">
        <f>IF('DATA - Follow-Up'!Q631="","", 'DATA - Follow-Up'!S631)</f>
        <v/>
      </c>
      <c r="T631" s="178" t="str">
        <f>IF('DATA - Follow-Up'!T631="Less than 0.5km",1,IF('DATA - Follow-Up'!T631="0.51 to 1.59km",2,IF('DATA - Follow-Up'!T631="1.6 to 3km",3,IF('DATA - Follow-Up'!T631="Over 3km",4,""))))</f>
        <v/>
      </c>
      <c r="U631" s="178" t="str">
        <f>IF('DATA - Follow-Up'!U631="STRONGLY AGREE",1,IF('DATA - Follow-Up'!U631="AGREE",2,IF('DATA - Follow-Up'!U631="DISAGREE",3,IF('DATA - Follow-Up'!U631="STRONGLY DISAGREE",4,""))))</f>
        <v/>
      </c>
      <c r="V631" s="178" t="str">
        <f>IF('DATA - Follow-Up'!V631="Yes",1,IF('DATA - Follow-Up'!V631="No",2,""))</f>
        <v/>
      </c>
      <c r="W631" s="178"/>
      <c r="X631" s="178"/>
      <c r="Y631" s="178"/>
      <c r="Z631" s="178"/>
      <c r="AA631" s="178"/>
      <c r="AB631" s="178"/>
      <c r="AC631" s="178"/>
      <c r="AD631" s="178"/>
      <c r="AE631" s="178"/>
      <c r="AF631" s="178"/>
      <c r="AG631" s="178"/>
      <c r="AH631" s="178"/>
      <c r="AI631" s="178"/>
      <c r="AJ631" s="178"/>
      <c r="AK631" s="178"/>
      <c r="AL631" s="178"/>
      <c r="AM631" s="178"/>
      <c r="AN631" s="178"/>
      <c r="AO631" s="178"/>
      <c r="AP631" s="178"/>
      <c r="AQ631" s="178"/>
      <c r="AR631" s="178" t="str">
        <f>IF('DATA - Follow-Up'!AR631="Relaxed",1,IF('DATA - Follow-Up'!AR631="Rushed",2,IF('DATA - Follow-Up'!AR631="Happy",3,IF('DATA - Follow-Up'!AR631="Tired",4,""))))</f>
        <v/>
      </c>
      <c r="AS631" s="178" t="str">
        <f>IF('DATA - Follow-Up'!AS631="Relaxed",1,IF('DATA - Follow-Up'!AS631="Rushed",2,IF('DATA - Follow-Up'!AS631="Happy",3,IF('DATA - Follow-Up'!AS631="Tired",4,""))))</f>
        <v/>
      </c>
      <c r="AT631" s="178" t="str">
        <f>IF('DATA - Follow-Up'!AT631="less driving",1,IF('DATA - Follow-Up'!AT631="less driving (e.g. more carpooling, walking, cycling, taking public transit, etc.)",1,IF('DATA - Follow-Up'!AT631="not changed",2,IF('DATA - Follow-Up'!AT631="no changed",2,IF('DATA - Follow-Up'!AT631="more driving",3, "")))))</f>
        <v/>
      </c>
      <c r="AU631" s="275"/>
      <c r="AV631" s="275"/>
      <c r="AW631" s="275"/>
      <c r="AX631" s="275"/>
      <c r="AY631" s="275"/>
      <c r="AZ631" s="178" t="str">
        <f>IF('DATA - Follow-Up'!AZ631="less driving",1,IF('DATA - Follow-Up'!AZ631="less driving (e.g. more carpooling, walking, cycling, taking public transit, etc.)",1,IF('DATA - Follow-Up'!AZ631="not changed",2,IF('DATA - Follow-Up'!AZ631="more driving",3,""))))</f>
        <v/>
      </c>
      <c r="BA631" s="178"/>
      <c r="BB631" s="178"/>
      <c r="BC631" s="178"/>
      <c r="BD631" s="178"/>
      <c r="BE631" s="178"/>
      <c r="BF631" s="178" t="str">
        <f>IF('DATA - Follow-Up'!BF631="decreased",1,IF('DATA - Follow-Up'!BF631="not changed",2,IF('DATA - Follow-Up'!BF631="increased",3, "")))</f>
        <v/>
      </c>
      <c r="BG631" s="178"/>
      <c r="BH631" s="178"/>
      <c r="BI631" s="178"/>
      <c r="BJ631" s="178"/>
      <c r="BK631" s="178"/>
      <c r="BL631" s="178"/>
      <c r="BM631" s="178"/>
      <c r="BN631" s="178"/>
      <c r="BO631" s="178"/>
      <c r="BP631" s="178"/>
      <c r="BQ631" s="312" t="str">
        <f>IF('DATA - Follow-Up'!BQ631="Yes",1,IF('DATA - Follow-Up'!BQ631="No",2, ""))</f>
        <v/>
      </c>
      <c r="BR631" s="273"/>
      <c r="BS631" s="180"/>
      <c r="BT631" s="180"/>
    </row>
    <row r="632" spans="1:72" s="132" customFormat="1" ht="15" x14ac:dyDescent="0.3">
      <c r="A632" s="148"/>
      <c r="B632" s="149"/>
      <c r="C632" s="236" t="str">
        <f t="shared" si="9"/>
        <v/>
      </c>
      <c r="D632" s="178" t="str">
        <f>IF('DATA - Follow-Up'!D632="","",'DATA - Follow-Up'!D632)</f>
        <v/>
      </c>
      <c r="E632" s="178" t="str">
        <f>IF('DATA - Follow-Up'!E632="","",'DATA - Follow-Up'!E632)</f>
        <v/>
      </c>
      <c r="F632" s="178" t="str">
        <f>IF('DATA - Follow-Up'!F632="","",'DATA - Follow-Up'!F632)</f>
        <v/>
      </c>
      <c r="G632" s="178" t="str">
        <f>IF('DATA - Follow-Up'!G632="Yes",1,IF('DATA - Follow-Up'!G632="No",2,IF('DATA - Follow-Up'!G632="Not Sure",3, "")))</f>
        <v/>
      </c>
      <c r="H632" s="178" t="str">
        <f>IF('DATA - Follow-Up'!H632="","",INDEX(Codes,MATCH('DATA - Follow-Up'!H632,Modes,0)))</f>
        <v/>
      </c>
      <c r="I632" s="275"/>
      <c r="J632" s="178" t="str">
        <f>IF('DATA - Follow-Up'!J632="","",INDEX(Codes,MATCH('DATA - Follow-Up'!J632,Modes,0)))</f>
        <v/>
      </c>
      <c r="K632" s="178"/>
      <c r="L632" s="178" t="str">
        <f>IF('DATA - Follow-Up'!L632=0,"",IF('DATA - Follow-Up'!L632="","",'DATA - Follow-Up'!L632))</f>
        <v/>
      </c>
      <c r="M632" s="178" t="str">
        <f>IF('DATA - Follow-Up'!M632="Yes",1,IF('DATA - Follow-Up'!M632="No",2, ""))</f>
        <v/>
      </c>
      <c r="N632" s="178" t="str">
        <f>IF('DATA - Follow-Up'!N632="Yes",1,IF('DATA - Follow-Up'!N632="No",2,""))</f>
        <v/>
      </c>
      <c r="O632" s="178" t="str">
        <f>IF('DATA - Follow-Up'!O632="Relaxed",1,IF('DATA - Follow-Up'!O632="Rushed",2,IF('DATA - Follow-Up'!O632="Happy",3,IF('DATA - Follow-Up'!O632="Frustrated",4,IF('DATA - Follow-Up'!O632="Other (please specify)",5,IF('DATA - Follow-Up'!O632="Other",5,""))))))</f>
        <v/>
      </c>
      <c r="P632" s="178"/>
      <c r="Q632" s="178" t="str">
        <f>IF('DATA - Follow-Up'!Q632="","",'DATA - Follow-Up'!Q632)</f>
        <v/>
      </c>
      <c r="R632" s="178" t="str">
        <f>IF('DATA - Follow-Up'!R632="Boy",1,IF('DATA - Follow-Up'!R632="Girl",2, ""))</f>
        <v/>
      </c>
      <c r="S632" s="178" t="str">
        <f>IF('DATA - Follow-Up'!Q632="","", 'DATA - Follow-Up'!S632)</f>
        <v/>
      </c>
      <c r="T632" s="178" t="str">
        <f>IF('DATA - Follow-Up'!T632="Less than 0.5km",1,IF('DATA - Follow-Up'!T632="0.51 to 1.59km",2,IF('DATA - Follow-Up'!T632="1.6 to 3km",3,IF('DATA - Follow-Up'!T632="Over 3km",4,""))))</f>
        <v/>
      </c>
      <c r="U632" s="178" t="str">
        <f>IF('DATA - Follow-Up'!U632="STRONGLY AGREE",1,IF('DATA - Follow-Up'!U632="AGREE",2,IF('DATA - Follow-Up'!U632="DISAGREE",3,IF('DATA - Follow-Up'!U632="STRONGLY DISAGREE",4,""))))</f>
        <v/>
      </c>
      <c r="V632" s="178" t="str">
        <f>IF('DATA - Follow-Up'!V632="Yes",1,IF('DATA - Follow-Up'!V632="No",2,""))</f>
        <v/>
      </c>
      <c r="W632" s="178"/>
      <c r="X632" s="178"/>
      <c r="Y632" s="178"/>
      <c r="Z632" s="178"/>
      <c r="AA632" s="178"/>
      <c r="AB632" s="178"/>
      <c r="AC632" s="178"/>
      <c r="AD632" s="178"/>
      <c r="AE632" s="178"/>
      <c r="AF632" s="178"/>
      <c r="AG632" s="178"/>
      <c r="AH632" s="178"/>
      <c r="AI632" s="178"/>
      <c r="AJ632" s="178"/>
      <c r="AK632" s="178"/>
      <c r="AL632" s="178"/>
      <c r="AM632" s="178"/>
      <c r="AN632" s="178"/>
      <c r="AO632" s="178"/>
      <c r="AP632" s="178"/>
      <c r="AQ632" s="178"/>
      <c r="AR632" s="178" t="str">
        <f>IF('DATA - Follow-Up'!AR632="Relaxed",1,IF('DATA - Follow-Up'!AR632="Rushed",2,IF('DATA - Follow-Up'!AR632="Happy",3,IF('DATA - Follow-Up'!AR632="Tired",4,""))))</f>
        <v/>
      </c>
      <c r="AS632" s="178" t="str">
        <f>IF('DATA - Follow-Up'!AS632="Relaxed",1,IF('DATA - Follow-Up'!AS632="Rushed",2,IF('DATA - Follow-Up'!AS632="Happy",3,IF('DATA - Follow-Up'!AS632="Tired",4,""))))</f>
        <v/>
      </c>
      <c r="AT632" s="178" t="str">
        <f>IF('DATA - Follow-Up'!AT632="less driving",1,IF('DATA - Follow-Up'!AT632="less driving (e.g. more carpooling, walking, cycling, taking public transit, etc.)",1,IF('DATA - Follow-Up'!AT632="not changed",2,IF('DATA - Follow-Up'!AT632="no changed",2,IF('DATA - Follow-Up'!AT632="more driving",3, "")))))</f>
        <v/>
      </c>
      <c r="AU632" s="275"/>
      <c r="AV632" s="275"/>
      <c r="AW632" s="275"/>
      <c r="AX632" s="275"/>
      <c r="AY632" s="275"/>
      <c r="AZ632" s="178" t="str">
        <f>IF('DATA - Follow-Up'!AZ632="less driving",1,IF('DATA - Follow-Up'!AZ632="less driving (e.g. more carpooling, walking, cycling, taking public transit, etc.)",1,IF('DATA - Follow-Up'!AZ632="not changed",2,IF('DATA - Follow-Up'!AZ632="more driving",3,""))))</f>
        <v/>
      </c>
      <c r="BA632" s="178"/>
      <c r="BB632" s="178"/>
      <c r="BC632" s="178"/>
      <c r="BD632" s="178"/>
      <c r="BE632" s="178"/>
      <c r="BF632" s="178" t="str">
        <f>IF('DATA - Follow-Up'!BF632="decreased",1,IF('DATA - Follow-Up'!BF632="not changed",2,IF('DATA - Follow-Up'!BF632="increased",3, "")))</f>
        <v/>
      </c>
      <c r="BG632" s="178"/>
      <c r="BH632" s="178"/>
      <c r="BI632" s="178"/>
      <c r="BJ632" s="178"/>
      <c r="BK632" s="178"/>
      <c r="BL632" s="178"/>
      <c r="BM632" s="178"/>
      <c r="BN632" s="178"/>
      <c r="BO632" s="178"/>
      <c r="BP632" s="178"/>
      <c r="BQ632" s="312" t="str">
        <f>IF('DATA - Follow-Up'!BQ632="Yes",1,IF('DATA - Follow-Up'!BQ632="No",2, ""))</f>
        <v/>
      </c>
      <c r="BR632" s="273"/>
      <c r="BS632" s="180"/>
      <c r="BT632" s="180"/>
    </row>
    <row r="633" spans="1:72" s="132" customFormat="1" ht="15" x14ac:dyDescent="0.3">
      <c r="A633" s="148"/>
      <c r="B633" s="149"/>
      <c r="C633" s="236" t="str">
        <f t="shared" si="9"/>
        <v/>
      </c>
      <c r="D633" s="178" t="str">
        <f>IF('DATA - Follow-Up'!D633="","",'DATA - Follow-Up'!D633)</f>
        <v/>
      </c>
      <c r="E633" s="178" t="str">
        <f>IF('DATA - Follow-Up'!E633="","",'DATA - Follow-Up'!E633)</f>
        <v/>
      </c>
      <c r="F633" s="178" t="str">
        <f>IF('DATA - Follow-Up'!F633="","",'DATA - Follow-Up'!F633)</f>
        <v/>
      </c>
      <c r="G633" s="178" t="str">
        <f>IF('DATA - Follow-Up'!G633="Yes",1,IF('DATA - Follow-Up'!G633="No",2,IF('DATA - Follow-Up'!G633="Not Sure",3, "")))</f>
        <v/>
      </c>
      <c r="H633" s="178" t="str">
        <f>IF('DATA - Follow-Up'!H633="","",INDEX(Codes,MATCH('DATA - Follow-Up'!H633,Modes,0)))</f>
        <v/>
      </c>
      <c r="I633" s="275"/>
      <c r="J633" s="178" t="str">
        <f>IF('DATA - Follow-Up'!J633="","",INDEX(Codes,MATCH('DATA - Follow-Up'!J633,Modes,0)))</f>
        <v/>
      </c>
      <c r="K633" s="178"/>
      <c r="L633" s="178" t="str">
        <f>IF('DATA - Follow-Up'!L633=0,"",IF('DATA - Follow-Up'!L633="","",'DATA - Follow-Up'!L633))</f>
        <v/>
      </c>
      <c r="M633" s="178" t="str">
        <f>IF('DATA - Follow-Up'!M633="Yes",1,IF('DATA - Follow-Up'!M633="No",2, ""))</f>
        <v/>
      </c>
      <c r="N633" s="178" t="str">
        <f>IF('DATA - Follow-Up'!N633="Yes",1,IF('DATA - Follow-Up'!N633="No",2,""))</f>
        <v/>
      </c>
      <c r="O633" s="178" t="str">
        <f>IF('DATA - Follow-Up'!O633="Relaxed",1,IF('DATA - Follow-Up'!O633="Rushed",2,IF('DATA - Follow-Up'!O633="Happy",3,IF('DATA - Follow-Up'!O633="Frustrated",4,IF('DATA - Follow-Up'!O633="Other (please specify)",5,IF('DATA - Follow-Up'!O633="Other",5,""))))))</f>
        <v/>
      </c>
      <c r="P633" s="178"/>
      <c r="Q633" s="178" t="str">
        <f>IF('DATA - Follow-Up'!Q633="","",'DATA - Follow-Up'!Q633)</f>
        <v/>
      </c>
      <c r="R633" s="178" t="str">
        <f>IF('DATA - Follow-Up'!R633="Boy",1,IF('DATA - Follow-Up'!R633="Girl",2, ""))</f>
        <v/>
      </c>
      <c r="S633" s="178" t="str">
        <f>IF('DATA - Follow-Up'!Q633="","", 'DATA - Follow-Up'!S633)</f>
        <v/>
      </c>
      <c r="T633" s="178" t="str">
        <f>IF('DATA - Follow-Up'!T633="Less than 0.5km",1,IF('DATA - Follow-Up'!T633="0.51 to 1.59km",2,IF('DATA - Follow-Up'!T633="1.6 to 3km",3,IF('DATA - Follow-Up'!T633="Over 3km",4,""))))</f>
        <v/>
      </c>
      <c r="U633" s="178" t="str">
        <f>IF('DATA - Follow-Up'!U633="STRONGLY AGREE",1,IF('DATA - Follow-Up'!U633="AGREE",2,IF('DATA - Follow-Up'!U633="DISAGREE",3,IF('DATA - Follow-Up'!U633="STRONGLY DISAGREE",4,""))))</f>
        <v/>
      </c>
      <c r="V633" s="178" t="str">
        <f>IF('DATA - Follow-Up'!V633="Yes",1,IF('DATA - Follow-Up'!V633="No",2,""))</f>
        <v/>
      </c>
      <c r="W633" s="178"/>
      <c r="X633" s="178"/>
      <c r="Y633" s="178"/>
      <c r="Z633" s="178"/>
      <c r="AA633" s="178"/>
      <c r="AB633" s="178"/>
      <c r="AC633" s="178"/>
      <c r="AD633" s="178"/>
      <c r="AE633" s="178"/>
      <c r="AF633" s="178"/>
      <c r="AG633" s="178"/>
      <c r="AH633" s="178"/>
      <c r="AI633" s="178"/>
      <c r="AJ633" s="178"/>
      <c r="AK633" s="178"/>
      <c r="AL633" s="178"/>
      <c r="AM633" s="178"/>
      <c r="AN633" s="178"/>
      <c r="AO633" s="178"/>
      <c r="AP633" s="178"/>
      <c r="AQ633" s="178"/>
      <c r="AR633" s="178" t="str">
        <f>IF('DATA - Follow-Up'!AR633="Relaxed",1,IF('DATA - Follow-Up'!AR633="Rushed",2,IF('DATA - Follow-Up'!AR633="Happy",3,IF('DATA - Follow-Up'!AR633="Tired",4,""))))</f>
        <v/>
      </c>
      <c r="AS633" s="178" t="str">
        <f>IF('DATA - Follow-Up'!AS633="Relaxed",1,IF('DATA - Follow-Up'!AS633="Rushed",2,IF('DATA - Follow-Up'!AS633="Happy",3,IF('DATA - Follow-Up'!AS633="Tired",4,""))))</f>
        <v/>
      </c>
      <c r="AT633" s="178" t="str">
        <f>IF('DATA - Follow-Up'!AT633="less driving",1,IF('DATA - Follow-Up'!AT633="less driving (e.g. more carpooling, walking, cycling, taking public transit, etc.)",1,IF('DATA - Follow-Up'!AT633="not changed",2,IF('DATA - Follow-Up'!AT633="no changed",2,IF('DATA - Follow-Up'!AT633="more driving",3, "")))))</f>
        <v/>
      </c>
      <c r="AU633" s="275"/>
      <c r="AV633" s="275"/>
      <c r="AW633" s="275"/>
      <c r="AX633" s="275"/>
      <c r="AY633" s="275"/>
      <c r="AZ633" s="178" t="str">
        <f>IF('DATA - Follow-Up'!AZ633="less driving",1,IF('DATA - Follow-Up'!AZ633="less driving (e.g. more carpooling, walking, cycling, taking public transit, etc.)",1,IF('DATA - Follow-Up'!AZ633="not changed",2,IF('DATA - Follow-Up'!AZ633="more driving",3,""))))</f>
        <v/>
      </c>
      <c r="BA633" s="178"/>
      <c r="BB633" s="178"/>
      <c r="BC633" s="178"/>
      <c r="BD633" s="178"/>
      <c r="BE633" s="178"/>
      <c r="BF633" s="178" t="str">
        <f>IF('DATA - Follow-Up'!BF633="decreased",1,IF('DATA - Follow-Up'!BF633="not changed",2,IF('DATA - Follow-Up'!BF633="increased",3, "")))</f>
        <v/>
      </c>
      <c r="BG633" s="178"/>
      <c r="BH633" s="178"/>
      <c r="BI633" s="178"/>
      <c r="BJ633" s="178"/>
      <c r="BK633" s="178"/>
      <c r="BL633" s="178"/>
      <c r="BM633" s="178"/>
      <c r="BN633" s="178"/>
      <c r="BO633" s="178"/>
      <c r="BP633" s="178"/>
      <c r="BQ633" s="312" t="str">
        <f>IF('DATA - Follow-Up'!BQ633="Yes",1,IF('DATA - Follow-Up'!BQ633="No",2, ""))</f>
        <v/>
      </c>
      <c r="BR633" s="273"/>
      <c r="BS633" s="180"/>
      <c r="BT633" s="180"/>
    </row>
    <row r="634" spans="1:72" s="132" customFormat="1" ht="15" x14ac:dyDescent="0.3">
      <c r="A634" s="148"/>
      <c r="B634" s="149"/>
      <c r="C634" s="236" t="str">
        <f t="shared" si="9"/>
        <v/>
      </c>
      <c r="D634" s="178" t="str">
        <f>IF('DATA - Follow-Up'!D634="","",'DATA - Follow-Up'!D634)</f>
        <v/>
      </c>
      <c r="E634" s="178" t="str">
        <f>IF('DATA - Follow-Up'!E634="","",'DATA - Follow-Up'!E634)</f>
        <v/>
      </c>
      <c r="F634" s="178" t="str">
        <f>IF('DATA - Follow-Up'!F634="","",'DATA - Follow-Up'!F634)</f>
        <v/>
      </c>
      <c r="G634" s="178" t="str">
        <f>IF('DATA - Follow-Up'!G634="Yes",1,IF('DATA - Follow-Up'!G634="No",2,IF('DATA - Follow-Up'!G634="Not Sure",3, "")))</f>
        <v/>
      </c>
      <c r="H634" s="178" t="str">
        <f>IF('DATA - Follow-Up'!H634="","",INDEX(Codes,MATCH('DATA - Follow-Up'!H634,Modes,0)))</f>
        <v/>
      </c>
      <c r="I634" s="275"/>
      <c r="J634" s="178" t="str">
        <f>IF('DATA - Follow-Up'!J634="","",INDEX(Codes,MATCH('DATA - Follow-Up'!J634,Modes,0)))</f>
        <v/>
      </c>
      <c r="K634" s="178"/>
      <c r="L634" s="178" t="str">
        <f>IF('DATA - Follow-Up'!L634=0,"",IF('DATA - Follow-Up'!L634="","",'DATA - Follow-Up'!L634))</f>
        <v/>
      </c>
      <c r="M634" s="178" t="str">
        <f>IF('DATA - Follow-Up'!M634="Yes",1,IF('DATA - Follow-Up'!M634="No",2, ""))</f>
        <v/>
      </c>
      <c r="N634" s="178" t="str">
        <f>IF('DATA - Follow-Up'!N634="Yes",1,IF('DATA - Follow-Up'!N634="No",2,""))</f>
        <v/>
      </c>
      <c r="O634" s="178" t="str">
        <f>IF('DATA - Follow-Up'!O634="Relaxed",1,IF('DATA - Follow-Up'!O634="Rushed",2,IF('DATA - Follow-Up'!O634="Happy",3,IF('DATA - Follow-Up'!O634="Frustrated",4,IF('DATA - Follow-Up'!O634="Other (please specify)",5,IF('DATA - Follow-Up'!O634="Other",5,""))))))</f>
        <v/>
      </c>
      <c r="P634" s="178"/>
      <c r="Q634" s="178" t="str">
        <f>IF('DATA - Follow-Up'!Q634="","",'DATA - Follow-Up'!Q634)</f>
        <v/>
      </c>
      <c r="R634" s="178" t="str">
        <f>IF('DATA - Follow-Up'!R634="Boy",1,IF('DATA - Follow-Up'!R634="Girl",2, ""))</f>
        <v/>
      </c>
      <c r="S634" s="178" t="str">
        <f>IF('DATA - Follow-Up'!Q634="","", 'DATA - Follow-Up'!S634)</f>
        <v/>
      </c>
      <c r="T634" s="178" t="str">
        <f>IF('DATA - Follow-Up'!T634="Less than 0.5km",1,IF('DATA - Follow-Up'!T634="0.51 to 1.59km",2,IF('DATA - Follow-Up'!T634="1.6 to 3km",3,IF('DATA - Follow-Up'!T634="Over 3km",4,""))))</f>
        <v/>
      </c>
      <c r="U634" s="178" t="str">
        <f>IF('DATA - Follow-Up'!U634="STRONGLY AGREE",1,IF('DATA - Follow-Up'!U634="AGREE",2,IF('DATA - Follow-Up'!U634="DISAGREE",3,IF('DATA - Follow-Up'!U634="STRONGLY DISAGREE",4,""))))</f>
        <v/>
      </c>
      <c r="V634" s="178" t="str">
        <f>IF('DATA - Follow-Up'!V634="Yes",1,IF('DATA - Follow-Up'!V634="No",2,""))</f>
        <v/>
      </c>
      <c r="W634" s="178"/>
      <c r="X634" s="178"/>
      <c r="Y634" s="178"/>
      <c r="Z634" s="178"/>
      <c r="AA634" s="178"/>
      <c r="AB634" s="178"/>
      <c r="AC634" s="178"/>
      <c r="AD634" s="178"/>
      <c r="AE634" s="178"/>
      <c r="AF634" s="178"/>
      <c r="AG634" s="178"/>
      <c r="AH634" s="178"/>
      <c r="AI634" s="178"/>
      <c r="AJ634" s="178"/>
      <c r="AK634" s="178"/>
      <c r="AL634" s="178"/>
      <c r="AM634" s="178"/>
      <c r="AN634" s="178"/>
      <c r="AO634" s="178"/>
      <c r="AP634" s="178"/>
      <c r="AQ634" s="178"/>
      <c r="AR634" s="178" t="str">
        <f>IF('DATA - Follow-Up'!AR634="Relaxed",1,IF('DATA - Follow-Up'!AR634="Rushed",2,IF('DATA - Follow-Up'!AR634="Happy",3,IF('DATA - Follow-Up'!AR634="Tired",4,""))))</f>
        <v/>
      </c>
      <c r="AS634" s="178" t="str">
        <f>IF('DATA - Follow-Up'!AS634="Relaxed",1,IF('DATA - Follow-Up'!AS634="Rushed",2,IF('DATA - Follow-Up'!AS634="Happy",3,IF('DATA - Follow-Up'!AS634="Tired",4,""))))</f>
        <v/>
      </c>
      <c r="AT634" s="178" t="str">
        <f>IF('DATA - Follow-Up'!AT634="less driving",1,IF('DATA - Follow-Up'!AT634="less driving (e.g. more carpooling, walking, cycling, taking public transit, etc.)",1,IF('DATA - Follow-Up'!AT634="not changed",2,IF('DATA - Follow-Up'!AT634="no changed",2,IF('DATA - Follow-Up'!AT634="more driving",3, "")))))</f>
        <v/>
      </c>
      <c r="AU634" s="275"/>
      <c r="AV634" s="275"/>
      <c r="AW634" s="275"/>
      <c r="AX634" s="275"/>
      <c r="AY634" s="275"/>
      <c r="AZ634" s="178" t="str">
        <f>IF('DATA - Follow-Up'!AZ634="less driving",1,IF('DATA - Follow-Up'!AZ634="less driving (e.g. more carpooling, walking, cycling, taking public transit, etc.)",1,IF('DATA - Follow-Up'!AZ634="not changed",2,IF('DATA - Follow-Up'!AZ634="more driving",3,""))))</f>
        <v/>
      </c>
      <c r="BA634" s="178"/>
      <c r="BB634" s="178"/>
      <c r="BC634" s="178"/>
      <c r="BD634" s="178"/>
      <c r="BE634" s="178"/>
      <c r="BF634" s="178" t="str">
        <f>IF('DATA - Follow-Up'!BF634="decreased",1,IF('DATA - Follow-Up'!BF634="not changed",2,IF('DATA - Follow-Up'!BF634="increased",3, "")))</f>
        <v/>
      </c>
      <c r="BG634" s="178"/>
      <c r="BH634" s="178"/>
      <c r="BI634" s="178"/>
      <c r="BJ634" s="178"/>
      <c r="BK634" s="178"/>
      <c r="BL634" s="178"/>
      <c r="BM634" s="178"/>
      <c r="BN634" s="178"/>
      <c r="BO634" s="178"/>
      <c r="BP634" s="178"/>
      <c r="BQ634" s="312" t="str">
        <f>IF('DATA - Follow-Up'!BQ634="Yes",1,IF('DATA - Follow-Up'!BQ634="No",2, ""))</f>
        <v/>
      </c>
      <c r="BR634" s="273"/>
      <c r="BS634" s="180"/>
      <c r="BT634" s="180"/>
    </row>
    <row r="635" spans="1:72" s="132" customFormat="1" ht="15" x14ac:dyDescent="0.3">
      <c r="A635" s="148"/>
      <c r="B635" s="149"/>
      <c r="C635" s="236" t="str">
        <f t="shared" si="9"/>
        <v/>
      </c>
      <c r="D635" s="178" t="str">
        <f>IF('DATA - Follow-Up'!D635="","",'DATA - Follow-Up'!D635)</f>
        <v/>
      </c>
      <c r="E635" s="178" t="str">
        <f>IF('DATA - Follow-Up'!E635="","",'DATA - Follow-Up'!E635)</f>
        <v/>
      </c>
      <c r="F635" s="178" t="str">
        <f>IF('DATA - Follow-Up'!F635="","",'DATA - Follow-Up'!F635)</f>
        <v/>
      </c>
      <c r="G635" s="178" t="str">
        <f>IF('DATA - Follow-Up'!G635="Yes",1,IF('DATA - Follow-Up'!G635="No",2,IF('DATA - Follow-Up'!G635="Not Sure",3, "")))</f>
        <v/>
      </c>
      <c r="H635" s="178" t="str">
        <f>IF('DATA - Follow-Up'!H635="","",INDEX(Codes,MATCH('DATA - Follow-Up'!H635,Modes,0)))</f>
        <v/>
      </c>
      <c r="I635" s="275"/>
      <c r="J635" s="178" t="str">
        <f>IF('DATA - Follow-Up'!J635="","",INDEX(Codes,MATCH('DATA - Follow-Up'!J635,Modes,0)))</f>
        <v/>
      </c>
      <c r="K635" s="178"/>
      <c r="L635" s="178" t="str">
        <f>IF('DATA - Follow-Up'!L635=0,"",IF('DATA - Follow-Up'!L635="","",'DATA - Follow-Up'!L635))</f>
        <v/>
      </c>
      <c r="M635" s="178" t="str">
        <f>IF('DATA - Follow-Up'!M635="Yes",1,IF('DATA - Follow-Up'!M635="No",2, ""))</f>
        <v/>
      </c>
      <c r="N635" s="178" t="str">
        <f>IF('DATA - Follow-Up'!N635="Yes",1,IF('DATA - Follow-Up'!N635="No",2,""))</f>
        <v/>
      </c>
      <c r="O635" s="178" t="str">
        <f>IF('DATA - Follow-Up'!O635="Relaxed",1,IF('DATA - Follow-Up'!O635="Rushed",2,IF('DATA - Follow-Up'!O635="Happy",3,IF('DATA - Follow-Up'!O635="Frustrated",4,IF('DATA - Follow-Up'!O635="Other (please specify)",5,IF('DATA - Follow-Up'!O635="Other",5,""))))))</f>
        <v/>
      </c>
      <c r="P635" s="178"/>
      <c r="Q635" s="178" t="str">
        <f>IF('DATA - Follow-Up'!Q635="","",'DATA - Follow-Up'!Q635)</f>
        <v/>
      </c>
      <c r="R635" s="178" t="str">
        <f>IF('DATA - Follow-Up'!R635="Boy",1,IF('DATA - Follow-Up'!R635="Girl",2, ""))</f>
        <v/>
      </c>
      <c r="S635" s="178" t="str">
        <f>IF('DATA - Follow-Up'!Q635="","", 'DATA - Follow-Up'!S635)</f>
        <v/>
      </c>
      <c r="T635" s="178" t="str">
        <f>IF('DATA - Follow-Up'!T635="Less than 0.5km",1,IF('DATA - Follow-Up'!T635="0.51 to 1.59km",2,IF('DATA - Follow-Up'!T635="1.6 to 3km",3,IF('DATA - Follow-Up'!T635="Over 3km",4,""))))</f>
        <v/>
      </c>
      <c r="U635" s="178" t="str">
        <f>IF('DATA - Follow-Up'!U635="STRONGLY AGREE",1,IF('DATA - Follow-Up'!U635="AGREE",2,IF('DATA - Follow-Up'!U635="DISAGREE",3,IF('DATA - Follow-Up'!U635="STRONGLY DISAGREE",4,""))))</f>
        <v/>
      </c>
      <c r="V635" s="178" t="str">
        <f>IF('DATA - Follow-Up'!V635="Yes",1,IF('DATA - Follow-Up'!V635="No",2,""))</f>
        <v/>
      </c>
      <c r="W635" s="178"/>
      <c r="X635" s="178"/>
      <c r="Y635" s="178"/>
      <c r="Z635" s="178"/>
      <c r="AA635" s="178"/>
      <c r="AB635" s="178"/>
      <c r="AC635" s="178"/>
      <c r="AD635" s="178"/>
      <c r="AE635" s="178"/>
      <c r="AF635" s="178"/>
      <c r="AG635" s="178"/>
      <c r="AH635" s="178"/>
      <c r="AI635" s="178"/>
      <c r="AJ635" s="178"/>
      <c r="AK635" s="178"/>
      <c r="AL635" s="178"/>
      <c r="AM635" s="178"/>
      <c r="AN635" s="178"/>
      <c r="AO635" s="178"/>
      <c r="AP635" s="178"/>
      <c r="AQ635" s="178"/>
      <c r="AR635" s="178" t="str">
        <f>IF('DATA - Follow-Up'!AR635="Relaxed",1,IF('DATA - Follow-Up'!AR635="Rushed",2,IF('DATA - Follow-Up'!AR635="Happy",3,IF('DATA - Follow-Up'!AR635="Tired",4,""))))</f>
        <v/>
      </c>
      <c r="AS635" s="178" t="str">
        <f>IF('DATA - Follow-Up'!AS635="Relaxed",1,IF('DATA - Follow-Up'!AS635="Rushed",2,IF('DATA - Follow-Up'!AS635="Happy",3,IF('DATA - Follow-Up'!AS635="Tired",4,""))))</f>
        <v/>
      </c>
      <c r="AT635" s="178" t="str">
        <f>IF('DATA - Follow-Up'!AT635="less driving",1,IF('DATA - Follow-Up'!AT635="less driving (e.g. more carpooling, walking, cycling, taking public transit, etc.)",1,IF('DATA - Follow-Up'!AT635="not changed",2,IF('DATA - Follow-Up'!AT635="no changed",2,IF('DATA - Follow-Up'!AT635="more driving",3, "")))))</f>
        <v/>
      </c>
      <c r="AU635" s="275"/>
      <c r="AV635" s="275"/>
      <c r="AW635" s="275"/>
      <c r="AX635" s="275"/>
      <c r="AY635" s="275"/>
      <c r="AZ635" s="178" t="str">
        <f>IF('DATA - Follow-Up'!AZ635="less driving",1,IF('DATA - Follow-Up'!AZ635="less driving (e.g. more carpooling, walking, cycling, taking public transit, etc.)",1,IF('DATA - Follow-Up'!AZ635="not changed",2,IF('DATA - Follow-Up'!AZ635="more driving",3,""))))</f>
        <v/>
      </c>
      <c r="BA635" s="178"/>
      <c r="BB635" s="178"/>
      <c r="BC635" s="178"/>
      <c r="BD635" s="178"/>
      <c r="BE635" s="178"/>
      <c r="BF635" s="178" t="str">
        <f>IF('DATA - Follow-Up'!BF635="decreased",1,IF('DATA - Follow-Up'!BF635="not changed",2,IF('DATA - Follow-Up'!BF635="increased",3, "")))</f>
        <v/>
      </c>
      <c r="BG635" s="178"/>
      <c r="BH635" s="178"/>
      <c r="BI635" s="178"/>
      <c r="BJ635" s="178"/>
      <c r="BK635" s="178"/>
      <c r="BL635" s="178"/>
      <c r="BM635" s="178"/>
      <c r="BN635" s="178"/>
      <c r="BO635" s="178"/>
      <c r="BP635" s="178"/>
      <c r="BQ635" s="312" t="str">
        <f>IF('DATA - Follow-Up'!BQ635="Yes",1,IF('DATA - Follow-Up'!BQ635="No",2, ""))</f>
        <v/>
      </c>
      <c r="BR635" s="273"/>
      <c r="BS635" s="180"/>
      <c r="BT635" s="180"/>
    </row>
    <row r="636" spans="1:72" s="132" customFormat="1" ht="15" x14ac:dyDescent="0.3">
      <c r="A636" s="148"/>
      <c r="B636" s="149"/>
      <c r="C636" s="236" t="str">
        <f t="shared" si="9"/>
        <v/>
      </c>
      <c r="D636" s="178" t="str">
        <f>IF('DATA - Follow-Up'!D636="","",'DATA - Follow-Up'!D636)</f>
        <v/>
      </c>
      <c r="E636" s="178" t="str">
        <f>IF('DATA - Follow-Up'!E636="","",'DATA - Follow-Up'!E636)</f>
        <v/>
      </c>
      <c r="F636" s="178" t="str">
        <f>IF('DATA - Follow-Up'!F636="","",'DATA - Follow-Up'!F636)</f>
        <v/>
      </c>
      <c r="G636" s="178" t="str">
        <f>IF('DATA - Follow-Up'!G636="Yes",1,IF('DATA - Follow-Up'!G636="No",2,IF('DATA - Follow-Up'!G636="Not Sure",3, "")))</f>
        <v/>
      </c>
      <c r="H636" s="178" t="str">
        <f>IF('DATA - Follow-Up'!H636="","",INDEX(Codes,MATCH('DATA - Follow-Up'!H636,Modes,0)))</f>
        <v/>
      </c>
      <c r="I636" s="275"/>
      <c r="J636" s="178" t="str">
        <f>IF('DATA - Follow-Up'!J636="","",INDEX(Codes,MATCH('DATA - Follow-Up'!J636,Modes,0)))</f>
        <v/>
      </c>
      <c r="K636" s="178"/>
      <c r="L636" s="178" t="str">
        <f>IF('DATA - Follow-Up'!L636=0,"",IF('DATA - Follow-Up'!L636="","",'DATA - Follow-Up'!L636))</f>
        <v/>
      </c>
      <c r="M636" s="178" t="str">
        <f>IF('DATA - Follow-Up'!M636="Yes",1,IF('DATA - Follow-Up'!M636="No",2, ""))</f>
        <v/>
      </c>
      <c r="N636" s="178" t="str">
        <f>IF('DATA - Follow-Up'!N636="Yes",1,IF('DATA - Follow-Up'!N636="No",2,""))</f>
        <v/>
      </c>
      <c r="O636" s="178" t="str">
        <f>IF('DATA - Follow-Up'!O636="Relaxed",1,IF('DATA - Follow-Up'!O636="Rushed",2,IF('DATA - Follow-Up'!O636="Happy",3,IF('DATA - Follow-Up'!O636="Frustrated",4,IF('DATA - Follow-Up'!O636="Other (please specify)",5,IF('DATA - Follow-Up'!O636="Other",5,""))))))</f>
        <v/>
      </c>
      <c r="P636" s="178"/>
      <c r="Q636" s="178" t="str">
        <f>IF('DATA - Follow-Up'!Q636="","",'DATA - Follow-Up'!Q636)</f>
        <v/>
      </c>
      <c r="R636" s="178" t="str">
        <f>IF('DATA - Follow-Up'!R636="Boy",1,IF('DATA - Follow-Up'!R636="Girl",2, ""))</f>
        <v/>
      </c>
      <c r="S636" s="178" t="str">
        <f>IF('DATA - Follow-Up'!Q636="","", 'DATA - Follow-Up'!S636)</f>
        <v/>
      </c>
      <c r="T636" s="178" t="str">
        <f>IF('DATA - Follow-Up'!T636="Less than 0.5km",1,IF('DATA - Follow-Up'!T636="0.51 to 1.59km",2,IF('DATA - Follow-Up'!T636="1.6 to 3km",3,IF('DATA - Follow-Up'!T636="Over 3km",4,""))))</f>
        <v/>
      </c>
      <c r="U636" s="178" t="str">
        <f>IF('DATA - Follow-Up'!U636="STRONGLY AGREE",1,IF('DATA - Follow-Up'!U636="AGREE",2,IF('DATA - Follow-Up'!U636="DISAGREE",3,IF('DATA - Follow-Up'!U636="STRONGLY DISAGREE",4,""))))</f>
        <v/>
      </c>
      <c r="V636" s="178" t="str">
        <f>IF('DATA - Follow-Up'!V636="Yes",1,IF('DATA - Follow-Up'!V636="No",2,""))</f>
        <v/>
      </c>
      <c r="W636" s="178"/>
      <c r="X636" s="178"/>
      <c r="Y636" s="178"/>
      <c r="Z636" s="178"/>
      <c r="AA636" s="178"/>
      <c r="AB636" s="178"/>
      <c r="AC636" s="178"/>
      <c r="AD636" s="178"/>
      <c r="AE636" s="178"/>
      <c r="AF636" s="178"/>
      <c r="AG636" s="178"/>
      <c r="AH636" s="178"/>
      <c r="AI636" s="178"/>
      <c r="AJ636" s="178"/>
      <c r="AK636" s="178"/>
      <c r="AL636" s="178"/>
      <c r="AM636" s="178"/>
      <c r="AN636" s="178"/>
      <c r="AO636" s="178"/>
      <c r="AP636" s="178"/>
      <c r="AQ636" s="178"/>
      <c r="AR636" s="178" t="str">
        <f>IF('DATA - Follow-Up'!AR636="Relaxed",1,IF('DATA - Follow-Up'!AR636="Rushed",2,IF('DATA - Follow-Up'!AR636="Happy",3,IF('DATA - Follow-Up'!AR636="Tired",4,""))))</f>
        <v/>
      </c>
      <c r="AS636" s="178" t="str">
        <f>IF('DATA - Follow-Up'!AS636="Relaxed",1,IF('DATA - Follow-Up'!AS636="Rushed",2,IF('DATA - Follow-Up'!AS636="Happy",3,IF('DATA - Follow-Up'!AS636="Tired",4,""))))</f>
        <v/>
      </c>
      <c r="AT636" s="178" t="str">
        <f>IF('DATA - Follow-Up'!AT636="less driving",1,IF('DATA - Follow-Up'!AT636="less driving (e.g. more carpooling, walking, cycling, taking public transit, etc.)",1,IF('DATA - Follow-Up'!AT636="not changed",2,IF('DATA - Follow-Up'!AT636="no changed",2,IF('DATA - Follow-Up'!AT636="more driving",3, "")))))</f>
        <v/>
      </c>
      <c r="AU636" s="275"/>
      <c r="AV636" s="275"/>
      <c r="AW636" s="275"/>
      <c r="AX636" s="275"/>
      <c r="AY636" s="275"/>
      <c r="AZ636" s="178" t="str">
        <f>IF('DATA - Follow-Up'!AZ636="less driving",1,IF('DATA - Follow-Up'!AZ636="less driving (e.g. more carpooling, walking, cycling, taking public transit, etc.)",1,IF('DATA - Follow-Up'!AZ636="not changed",2,IF('DATA - Follow-Up'!AZ636="more driving",3,""))))</f>
        <v/>
      </c>
      <c r="BA636" s="178"/>
      <c r="BB636" s="178"/>
      <c r="BC636" s="178"/>
      <c r="BD636" s="178"/>
      <c r="BE636" s="178"/>
      <c r="BF636" s="178" t="str">
        <f>IF('DATA - Follow-Up'!BF636="decreased",1,IF('DATA - Follow-Up'!BF636="not changed",2,IF('DATA - Follow-Up'!BF636="increased",3, "")))</f>
        <v/>
      </c>
      <c r="BG636" s="178"/>
      <c r="BH636" s="178"/>
      <c r="BI636" s="178"/>
      <c r="BJ636" s="178"/>
      <c r="BK636" s="178"/>
      <c r="BL636" s="178"/>
      <c r="BM636" s="178"/>
      <c r="BN636" s="178"/>
      <c r="BO636" s="178"/>
      <c r="BP636" s="178"/>
      <c r="BQ636" s="312" t="str">
        <f>IF('DATA - Follow-Up'!BQ636="Yes",1,IF('DATA - Follow-Up'!BQ636="No",2, ""))</f>
        <v/>
      </c>
      <c r="BR636" s="273"/>
      <c r="BS636" s="180"/>
      <c r="BT636" s="180"/>
    </row>
    <row r="637" spans="1:72" s="132" customFormat="1" ht="15" x14ac:dyDescent="0.3">
      <c r="A637" s="148"/>
      <c r="B637" s="149"/>
      <c r="C637" s="236" t="str">
        <f t="shared" si="9"/>
        <v/>
      </c>
      <c r="D637" s="178" t="str">
        <f>IF('DATA - Follow-Up'!D637="","",'DATA - Follow-Up'!D637)</f>
        <v/>
      </c>
      <c r="E637" s="178" t="str">
        <f>IF('DATA - Follow-Up'!E637="","",'DATA - Follow-Up'!E637)</f>
        <v/>
      </c>
      <c r="F637" s="178" t="str">
        <f>IF('DATA - Follow-Up'!F637="","",'DATA - Follow-Up'!F637)</f>
        <v/>
      </c>
      <c r="G637" s="178" t="str">
        <f>IF('DATA - Follow-Up'!G637="Yes",1,IF('DATA - Follow-Up'!G637="No",2,IF('DATA - Follow-Up'!G637="Not Sure",3, "")))</f>
        <v/>
      </c>
      <c r="H637" s="178" t="str">
        <f>IF('DATA - Follow-Up'!H637="","",INDEX(Codes,MATCH('DATA - Follow-Up'!H637,Modes,0)))</f>
        <v/>
      </c>
      <c r="I637" s="275"/>
      <c r="J637" s="178" t="str">
        <f>IF('DATA - Follow-Up'!J637="","",INDEX(Codes,MATCH('DATA - Follow-Up'!J637,Modes,0)))</f>
        <v/>
      </c>
      <c r="K637" s="178"/>
      <c r="L637" s="178" t="str">
        <f>IF('DATA - Follow-Up'!L637=0,"",IF('DATA - Follow-Up'!L637="","",'DATA - Follow-Up'!L637))</f>
        <v/>
      </c>
      <c r="M637" s="178" t="str">
        <f>IF('DATA - Follow-Up'!M637="Yes",1,IF('DATA - Follow-Up'!M637="No",2, ""))</f>
        <v/>
      </c>
      <c r="N637" s="178" t="str">
        <f>IF('DATA - Follow-Up'!N637="Yes",1,IF('DATA - Follow-Up'!N637="No",2,""))</f>
        <v/>
      </c>
      <c r="O637" s="178" t="str">
        <f>IF('DATA - Follow-Up'!O637="Relaxed",1,IF('DATA - Follow-Up'!O637="Rushed",2,IF('DATA - Follow-Up'!O637="Happy",3,IF('DATA - Follow-Up'!O637="Frustrated",4,IF('DATA - Follow-Up'!O637="Other (please specify)",5,IF('DATA - Follow-Up'!O637="Other",5,""))))))</f>
        <v/>
      </c>
      <c r="P637" s="178"/>
      <c r="Q637" s="178" t="str">
        <f>IF('DATA - Follow-Up'!Q637="","",'DATA - Follow-Up'!Q637)</f>
        <v/>
      </c>
      <c r="R637" s="178" t="str">
        <f>IF('DATA - Follow-Up'!R637="Boy",1,IF('DATA - Follow-Up'!R637="Girl",2, ""))</f>
        <v/>
      </c>
      <c r="S637" s="178" t="str">
        <f>IF('DATA - Follow-Up'!Q637="","", 'DATA - Follow-Up'!S637)</f>
        <v/>
      </c>
      <c r="T637" s="178" t="str">
        <f>IF('DATA - Follow-Up'!T637="Less than 0.5km",1,IF('DATA - Follow-Up'!T637="0.51 to 1.59km",2,IF('DATA - Follow-Up'!T637="1.6 to 3km",3,IF('DATA - Follow-Up'!T637="Over 3km",4,""))))</f>
        <v/>
      </c>
      <c r="U637" s="178" t="str">
        <f>IF('DATA - Follow-Up'!U637="STRONGLY AGREE",1,IF('DATA - Follow-Up'!U637="AGREE",2,IF('DATA - Follow-Up'!U637="DISAGREE",3,IF('DATA - Follow-Up'!U637="STRONGLY DISAGREE",4,""))))</f>
        <v/>
      </c>
      <c r="V637" s="178" t="str">
        <f>IF('DATA - Follow-Up'!V637="Yes",1,IF('DATA - Follow-Up'!V637="No",2,""))</f>
        <v/>
      </c>
      <c r="W637" s="178"/>
      <c r="X637" s="178"/>
      <c r="Y637" s="178"/>
      <c r="Z637" s="178"/>
      <c r="AA637" s="178"/>
      <c r="AB637" s="178"/>
      <c r="AC637" s="178"/>
      <c r="AD637" s="178"/>
      <c r="AE637" s="178"/>
      <c r="AF637" s="178"/>
      <c r="AG637" s="178"/>
      <c r="AH637" s="178"/>
      <c r="AI637" s="178"/>
      <c r="AJ637" s="178"/>
      <c r="AK637" s="178"/>
      <c r="AL637" s="178"/>
      <c r="AM637" s="178"/>
      <c r="AN637" s="178"/>
      <c r="AO637" s="178"/>
      <c r="AP637" s="178"/>
      <c r="AQ637" s="178"/>
      <c r="AR637" s="178" t="str">
        <f>IF('DATA - Follow-Up'!AR637="Relaxed",1,IF('DATA - Follow-Up'!AR637="Rushed",2,IF('DATA - Follow-Up'!AR637="Happy",3,IF('DATA - Follow-Up'!AR637="Tired",4,""))))</f>
        <v/>
      </c>
      <c r="AS637" s="178" t="str">
        <f>IF('DATA - Follow-Up'!AS637="Relaxed",1,IF('DATA - Follow-Up'!AS637="Rushed",2,IF('DATA - Follow-Up'!AS637="Happy",3,IF('DATA - Follow-Up'!AS637="Tired",4,""))))</f>
        <v/>
      </c>
      <c r="AT637" s="178" t="str">
        <f>IF('DATA - Follow-Up'!AT637="less driving",1,IF('DATA - Follow-Up'!AT637="less driving (e.g. more carpooling, walking, cycling, taking public transit, etc.)",1,IF('DATA - Follow-Up'!AT637="not changed",2,IF('DATA - Follow-Up'!AT637="no changed",2,IF('DATA - Follow-Up'!AT637="more driving",3, "")))))</f>
        <v/>
      </c>
      <c r="AU637" s="275"/>
      <c r="AV637" s="275"/>
      <c r="AW637" s="275"/>
      <c r="AX637" s="275"/>
      <c r="AY637" s="275"/>
      <c r="AZ637" s="178" t="str">
        <f>IF('DATA - Follow-Up'!AZ637="less driving",1,IF('DATA - Follow-Up'!AZ637="less driving (e.g. more carpooling, walking, cycling, taking public transit, etc.)",1,IF('DATA - Follow-Up'!AZ637="not changed",2,IF('DATA - Follow-Up'!AZ637="more driving",3,""))))</f>
        <v/>
      </c>
      <c r="BA637" s="178"/>
      <c r="BB637" s="178"/>
      <c r="BC637" s="178"/>
      <c r="BD637" s="178"/>
      <c r="BE637" s="178"/>
      <c r="BF637" s="178" t="str">
        <f>IF('DATA - Follow-Up'!BF637="decreased",1,IF('DATA - Follow-Up'!BF637="not changed",2,IF('DATA - Follow-Up'!BF637="increased",3, "")))</f>
        <v/>
      </c>
      <c r="BG637" s="178"/>
      <c r="BH637" s="178"/>
      <c r="BI637" s="178"/>
      <c r="BJ637" s="178"/>
      <c r="BK637" s="178"/>
      <c r="BL637" s="178"/>
      <c r="BM637" s="178"/>
      <c r="BN637" s="178"/>
      <c r="BO637" s="178"/>
      <c r="BP637" s="178"/>
      <c r="BQ637" s="312" t="str">
        <f>IF('DATA - Follow-Up'!BQ637="Yes",1,IF('DATA - Follow-Up'!BQ637="No",2, ""))</f>
        <v/>
      </c>
      <c r="BR637" s="273"/>
      <c r="BS637" s="180"/>
      <c r="BT637" s="180"/>
    </row>
    <row r="638" spans="1:72" s="132" customFormat="1" ht="15" x14ac:dyDescent="0.3">
      <c r="A638" s="148"/>
      <c r="B638" s="149"/>
      <c r="C638" s="236" t="str">
        <f t="shared" si="9"/>
        <v/>
      </c>
      <c r="D638" s="178" t="str">
        <f>IF('DATA - Follow-Up'!D638="","",'DATA - Follow-Up'!D638)</f>
        <v/>
      </c>
      <c r="E638" s="178" t="str">
        <f>IF('DATA - Follow-Up'!E638="","",'DATA - Follow-Up'!E638)</f>
        <v/>
      </c>
      <c r="F638" s="178" t="str">
        <f>IF('DATA - Follow-Up'!F638="","",'DATA - Follow-Up'!F638)</f>
        <v/>
      </c>
      <c r="G638" s="178" t="str">
        <f>IF('DATA - Follow-Up'!G638="Yes",1,IF('DATA - Follow-Up'!G638="No",2,IF('DATA - Follow-Up'!G638="Not Sure",3, "")))</f>
        <v/>
      </c>
      <c r="H638" s="178" t="str">
        <f>IF('DATA - Follow-Up'!H638="","",INDEX(Codes,MATCH('DATA - Follow-Up'!H638,Modes,0)))</f>
        <v/>
      </c>
      <c r="I638" s="275"/>
      <c r="J638" s="178" t="str">
        <f>IF('DATA - Follow-Up'!J638="","",INDEX(Codes,MATCH('DATA - Follow-Up'!J638,Modes,0)))</f>
        <v/>
      </c>
      <c r="K638" s="178"/>
      <c r="L638" s="178" t="str">
        <f>IF('DATA - Follow-Up'!L638=0,"",IF('DATA - Follow-Up'!L638="","",'DATA - Follow-Up'!L638))</f>
        <v/>
      </c>
      <c r="M638" s="178" t="str">
        <f>IF('DATA - Follow-Up'!M638="Yes",1,IF('DATA - Follow-Up'!M638="No",2, ""))</f>
        <v/>
      </c>
      <c r="N638" s="178" t="str">
        <f>IF('DATA - Follow-Up'!N638="Yes",1,IF('DATA - Follow-Up'!N638="No",2,""))</f>
        <v/>
      </c>
      <c r="O638" s="178" t="str">
        <f>IF('DATA - Follow-Up'!O638="Relaxed",1,IF('DATA - Follow-Up'!O638="Rushed",2,IF('DATA - Follow-Up'!O638="Happy",3,IF('DATA - Follow-Up'!O638="Frustrated",4,IF('DATA - Follow-Up'!O638="Other (please specify)",5,IF('DATA - Follow-Up'!O638="Other",5,""))))))</f>
        <v/>
      </c>
      <c r="P638" s="178"/>
      <c r="Q638" s="178" t="str">
        <f>IF('DATA - Follow-Up'!Q638="","",'DATA - Follow-Up'!Q638)</f>
        <v/>
      </c>
      <c r="R638" s="178" t="str">
        <f>IF('DATA - Follow-Up'!R638="Boy",1,IF('DATA - Follow-Up'!R638="Girl",2, ""))</f>
        <v/>
      </c>
      <c r="S638" s="178" t="str">
        <f>IF('DATA - Follow-Up'!Q638="","", 'DATA - Follow-Up'!S638)</f>
        <v/>
      </c>
      <c r="T638" s="178" t="str">
        <f>IF('DATA - Follow-Up'!T638="Less than 0.5km",1,IF('DATA - Follow-Up'!T638="0.51 to 1.59km",2,IF('DATA - Follow-Up'!T638="1.6 to 3km",3,IF('DATA - Follow-Up'!T638="Over 3km",4,""))))</f>
        <v/>
      </c>
      <c r="U638" s="178" t="str">
        <f>IF('DATA - Follow-Up'!U638="STRONGLY AGREE",1,IF('DATA - Follow-Up'!U638="AGREE",2,IF('DATA - Follow-Up'!U638="DISAGREE",3,IF('DATA - Follow-Up'!U638="STRONGLY DISAGREE",4,""))))</f>
        <v/>
      </c>
      <c r="V638" s="178" t="str">
        <f>IF('DATA - Follow-Up'!V638="Yes",1,IF('DATA - Follow-Up'!V638="No",2,""))</f>
        <v/>
      </c>
      <c r="W638" s="178"/>
      <c r="X638" s="178"/>
      <c r="Y638" s="178"/>
      <c r="Z638" s="178"/>
      <c r="AA638" s="178"/>
      <c r="AB638" s="178"/>
      <c r="AC638" s="178"/>
      <c r="AD638" s="178"/>
      <c r="AE638" s="178"/>
      <c r="AF638" s="178"/>
      <c r="AG638" s="178"/>
      <c r="AH638" s="178"/>
      <c r="AI638" s="178"/>
      <c r="AJ638" s="178"/>
      <c r="AK638" s="178"/>
      <c r="AL638" s="178"/>
      <c r="AM638" s="178"/>
      <c r="AN638" s="178"/>
      <c r="AO638" s="178"/>
      <c r="AP638" s="178"/>
      <c r="AQ638" s="178"/>
      <c r="AR638" s="178" t="str">
        <f>IF('DATA - Follow-Up'!AR638="Relaxed",1,IF('DATA - Follow-Up'!AR638="Rushed",2,IF('DATA - Follow-Up'!AR638="Happy",3,IF('DATA - Follow-Up'!AR638="Tired",4,""))))</f>
        <v/>
      </c>
      <c r="AS638" s="178" t="str">
        <f>IF('DATA - Follow-Up'!AS638="Relaxed",1,IF('DATA - Follow-Up'!AS638="Rushed",2,IF('DATA - Follow-Up'!AS638="Happy",3,IF('DATA - Follow-Up'!AS638="Tired",4,""))))</f>
        <v/>
      </c>
      <c r="AT638" s="178" t="str">
        <f>IF('DATA - Follow-Up'!AT638="less driving",1,IF('DATA - Follow-Up'!AT638="less driving (e.g. more carpooling, walking, cycling, taking public transit, etc.)",1,IF('DATA - Follow-Up'!AT638="not changed",2,IF('DATA - Follow-Up'!AT638="no changed",2,IF('DATA - Follow-Up'!AT638="more driving",3, "")))))</f>
        <v/>
      </c>
      <c r="AU638" s="275"/>
      <c r="AV638" s="275"/>
      <c r="AW638" s="275"/>
      <c r="AX638" s="275"/>
      <c r="AY638" s="275"/>
      <c r="AZ638" s="178" t="str">
        <f>IF('DATA - Follow-Up'!AZ638="less driving",1,IF('DATA - Follow-Up'!AZ638="less driving (e.g. more carpooling, walking, cycling, taking public transit, etc.)",1,IF('DATA - Follow-Up'!AZ638="not changed",2,IF('DATA - Follow-Up'!AZ638="more driving",3,""))))</f>
        <v/>
      </c>
      <c r="BA638" s="178"/>
      <c r="BB638" s="178"/>
      <c r="BC638" s="178"/>
      <c r="BD638" s="178"/>
      <c r="BE638" s="178"/>
      <c r="BF638" s="178" t="str">
        <f>IF('DATA - Follow-Up'!BF638="decreased",1,IF('DATA - Follow-Up'!BF638="not changed",2,IF('DATA - Follow-Up'!BF638="increased",3, "")))</f>
        <v/>
      </c>
      <c r="BG638" s="178"/>
      <c r="BH638" s="178"/>
      <c r="BI638" s="178"/>
      <c r="BJ638" s="178"/>
      <c r="BK638" s="178"/>
      <c r="BL638" s="178"/>
      <c r="BM638" s="178"/>
      <c r="BN638" s="178"/>
      <c r="BO638" s="178"/>
      <c r="BP638" s="178"/>
      <c r="BQ638" s="312" t="str">
        <f>IF('DATA - Follow-Up'!BQ638="Yes",1,IF('DATA - Follow-Up'!BQ638="No",2, ""))</f>
        <v/>
      </c>
      <c r="BR638" s="273"/>
      <c r="BS638" s="180"/>
      <c r="BT638" s="180"/>
    </row>
    <row r="639" spans="1:72" s="132" customFormat="1" ht="15" x14ac:dyDescent="0.3">
      <c r="A639" s="148"/>
      <c r="B639" s="149"/>
      <c r="C639" s="236" t="str">
        <f t="shared" si="9"/>
        <v/>
      </c>
      <c r="D639" s="178" t="str">
        <f>IF('DATA - Follow-Up'!D639="","",'DATA - Follow-Up'!D639)</f>
        <v/>
      </c>
      <c r="E639" s="178" t="str">
        <f>IF('DATA - Follow-Up'!E639="","",'DATA - Follow-Up'!E639)</f>
        <v/>
      </c>
      <c r="F639" s="178" t="str">
        <f>IF('DATA - Follow-Up'!F639="","",'DATA - Follow-Up'!F639)</f>
        <v/>
      </c>
      <c r="G639" s="178" t="str">
        <f>IF('DATA - Follow-Up'!G639="Yes",1,IF('DATA - Follow-Up'!G639="No",2,IF('DATA - Follow-Up'!G639="Not Sure",3, "")))</f>
        <v/>
      </c>
      <c r="H639" s="178" t="str">
        <f>IF('DATA - Follow-Up'!H639="","",INDEX(Codes,MATCH('DATA - Follow-Up'!H639,Modes,0)))</f>
        <v/>
      </c>
      <c r="I639" s="275"/>
      <c r="J639" s="178" t="str">
        <f>IF('DATA - Follow-Up'!J639="","",INDEX(Codes,MATCH('DATA - Follow-Up'!J639,Modes,0)))</f>
        <v/>
      </c>
      <c r="K639" s="178"/>
      <c r="L639" s="178" t="str">
        <f>IF('DATA - Follow-Up'!L639=0,"",IF('DATA - Follow-Up'!L639="","",'DATA - Follow-Up'!L639))</f>
        <v/>
      </c>
      <c r="M639" s="178" t="str">
        <f>IF('DATA - Follow-Up'!M639="Yes",1,IF('DATA - Follow-Up'!M639="No",2, ""))</f>
        <v/>
      </c>
      <c r="N639" s="178" t="str">
        <f>IF('DATA - Follow-Up'!N639="Yes",1,IF('DATA - Follow-Up'!N639="No",2,""))</f>
        <v/>
      </c>
      <c r="O639" s="178" t="str">
        <f>IF('DATA - Follow-Up'!O639="Relaxed",1,IF('DATA - Follow-Up'!O639="Rushed",2,IF('DATA - Follow-Up'!O639="Happy",3,IF('DATA - Follow-Up'!O639="Frustrated",4,IF('DATA - Follow-Up'!O639="Other (please specify)",5,IF('DATA - Follow-Up'!O639="Other",5,""))))))</f>
        <v/>
      </c>
      <c r="P639" s="178"/>
      <c r="Q639" s="178" t="str">
        <f>IF('DATA - Follow-Up'!Q639="","",'DATA - Follow-Up'!Q639)</f>
        <v/>
      </c>
      <c r="R639" s="178" t="str">
        <f>IF('DATA - Follow-Up'!R639="Boy",1,IF('DATA - Follow-Up'!R639="Girl",2, ""))</f>
        <v/>
      </c>
      <c r="S639" s="178" t="str">
        <f>IF('DATA - Follow-Up'!Q639="","", 'DATA - Follow-Up'!S639)</f>
        <v/>
      </c>
      <c r="T639" s="178" t="str">
        <f>IF('DATA - Follow-Up'!T639="Less than 0.5km",1,IF('DATA - Follow-Up'!T639="0.51 to 1.59km",2,IF('DATA - Follow-Up'!T639="1.6 to 3km",3,IF('DATA - Follow-Up'!T639="Over 3km",4,""))))</f>
        <v/>
      </c>
      <c r="U639" s="178" t="str">
        <f>IF('DATA - Follow-Up'!U639="STRONGLY AGREE",1,IF('DATA - Follow-Up'!U639="AGREE",2,IF('DATA - Follow-Up'!U639="DISAGREE",3,IF('DATA - Follow-Up'!U639="STRONGLY DISAGREE",4,""))))</f>
        <v/>
      </c>
      <c r="V639" s="178" t="str">
        <f>IF('DATA - Follow-Up'!V639="Yes",1,IF('DATA - Follow-Up'!V639="No",2,""))</f>
        <v/>
      </c>
      <c r="W639" s="178"/>
      <c r="X639" s="178"/>
      <c r="Y639" s="178"/>
      <c r="Z639" s="178"/>
      <c r="AA639" s="178"/>
      <c r="AB639" s="178"/>
      <c r="AC639" s="178"/>
      <c r="AD639" s="178"/>
      <c r="AE639" s="178"/>
      <c r="AF639" s="178"/>
      <c r="AG639" s="178"/>
      <c r="AH639" s="178"/>
      <c r="AI639" s="178"/>
      <c r="AJ639" s="178"/>
      <c r="AK639" s="178"/>
      <c r="AL639" s="178"/>
      <c r="AM639" s="178"/>
      <c r="AN639" s="178"/>
      <c r="AO639" s="178"/>
      <c r="AP639" s="178"/>
      <c r="AQ639" s="178"/>
      <c r="AR639" s="178" t="str">
        <f>IF('DATA - Follow-Up'!AR639="Relaxed",1,IF('DATA - Follow-Up'!AR639="Rushed",2,IF('DATA - Follow-Up'!AR639="Happy",3,IF('DATA - Follow-Up'!AR639="Tired",4,""))))</f>
        <v/>
      </c>
      <c r="AS639" s="178" t="str">
        <f>IF('DATA - Follow-Up'!AS639="Relaxed",1,IF('DATA - Follow-Up'!AS639="Rushed",2,IF('DATA - Follow-Up'!AS639="Happy",3,IF('DATA - Follow-Up'!AS639="Tired",4,""))))</f>
        <v/>
      </c>
      <c r="AT639" s="178" t="str">
        <f>IF('DATA - Follow-Up'!AT639="less driving",1,IF('DATA - Follow-Up'!AT639="less driving (e.g. more carpooling, walking, cycling, taking public transit, etc.)",1,IF('DATA - Follow-Up'!AT639="not changed",2,IF('DATA - Follow-Up'!AT639="no changed",2,IF('DATA - Follow-Up'!AT639="more driving",3, "")))))</f>
        <v/>
      </c>
      <c r="AU639" s="275"/>
      <c r="AV639" s="275"/>
      <c r="AW639" s="275"/>
      <c r="AX639" s="275"/>
      <c r="AY639" s="275"/>
      <c r="AZ639" s="178" t="str">
        <f>IF('DATA - Follow-Up'!AZ639="less driving",1,IF('DATA - Follow-Up'!AZ639="less driving (e.g. more carpooling, walking, cycling, taking public transit, etc.)",1,IF('DATA - Follow-Up'!AZ639="not changed",2,IF('DATA - Follow-Up'!AZ639="more driving",3,""))))</f>
        <v/>
      </c>
      <c r="BA639" s="178"/>
      <c r="BB639" s="178"/>
      <c r="BC639" s="178"/>
      <c r="BD639" s="178"/>
      <c r="BE639" s="178"/>
      <c r="BF639" s="178" t="str">
        <f>IF('DATA - Follow-Up'!BF639="decreased",1,IF('DATA - Follow-Up'!BF639="not changed",2,IF('DATA - Follow-Up'!BF639="increased",3, "")))</f>
        <v/>
      </c>
      <c r="BG639" s="178"/>
      <c r="BH639" s="178"/>
      <c r="BI639" s="178"/>
      <c r="BJ639" s="178"/>
      <c r="BK639" s="178"/>
      <c r="BL639" s="178"/>
      <c r="BM639" s="178"/>
      <c r="BN639" s="178"/>
      <c r="BO639" s="178"/>
      <c r="BP639" s="178"/>
      <c r="BQ639" s="312" t="str">
        <f>IF('DATA - Follow-Up'!BQ639="Yes",1,IF('DATA - Follow-Up'!BQ639="No",2, ""))</f>
        <v/>
      </c>
      <c r="BR639" s="273"/>
      <c r="BS639" s="180"/>
      <c r="BT639" s="180"/>
    </row>
    <row r="640" spans="1:72" s="132" customFormat="1" ht="15" x14ac:dyDescent="0.3">
      <c r="A640" s="148"/>
      <c r="B640" s="149"/>
      <c r="C640" s="236" t="str">
        <f t="shared" si="9"/>
        <v/>
      </c>
      <c r="D640" s="178" t="str">
        <f>IF('DATA - Follow-Up'!D640="","",'DATA - Follow-Up'!D640)</f>
        <v/>
      </c>
      <c r="E640" s="178" t="str">
        <f>IF('DATA - Follow-Up'!E640="","",'DATA - Follow-Up'!E640)</f>
        <v/>
      </c>
      <c r="F640" s="178" t="str">
        <f>IF('DATA - Follow-Up'!F640="","",'DATA - Follow-Up'!F640)</f>
        <v/>
      </c>
      <c r="G640" s="178" t="str">
        <f>IF('DATA - Follow-Up'!G640="Yes",1,IF('DATA - Follow-Up'!G640="No",2,IF('DATA - Follow-Up'!G640="Not Sure",3, "")))</f>
        <v/>
      </c>
      <c r="H640" s="178" t="str">
        <f>IF('DATA - Follow-Up'!H640="","",INDEX(Codes,MATCH('DATA - Follow-Up'!H640,Modes,0)))</f>
        <v/>
      </c>
      <c r="I640" s="275"/>
      <c r="J640" s="178" t="str">
        <f>IF('DATA - Follow-Up'!J640="","",INDEX(Codes,MATCH('DATA - Follow-Up'!J640,Modes,0)))</f>
        <v/>
      </c>
      <c r="K640" s="178"/>
      <c r="L640" s="178" t="str">
        <f>IF('DATA - Follow-Up'!L640=0,"",IF('DATA - Follow-Up'!L640="","",'DATA - Follow-Up'!L640))</f>
        <v/>
      </c>
      <c r="M640" s="178" t="str">
        <f>IF('DATA - Follow-Up'!M640="Yes",1,IF('DATA - Follow-Up'!M640="No",2, ""))</f>
        <v/>
      </c>
      <c r="N640" s="178" t="str">
        <f>IF('DATA - Follow-Up'!N640="Yes",1,IF('DATA - Follow-Up'!N640="No",2,""))</f>
        <v/>
      </c>
      <c r="O640" s="178" t="str">
        <f>IF('DATA - Follow-Up'!O640="Relaxed",1,IF('DATA - Follow-Up'!O640="Rushed",2,IF('DATA - Follow-Up'!O640="Happy",3,IF('DATA - Follow-Up'!O640="Frustrated",4,IF('DATA - Follow-Up'!O640="Other (please specify)",5,IF('DATA - Follow-Up'!O640="Other",5,""))))))</f>
        <v/>
      </c>
      <c r="P640" s="178"/>
      <c r="Q640" s="178" t="str">
        <f>IF('DATA - Follow-Up'!Q640="","",'DATA - Follow-Up'!Q640)</f>
        <v/>
      </c>
      <c r="R640" s="178" t="str">
        <f>IF('DATA - Follow-Up'!R640="Boy",1,IF('DATA - Follow-Up'!R640="Girl",2, ""))</f>
        <v/>
      </c>
      <c r="S640" s="178" t="str">
        <f>IF('DATA - Follow-Up'!Q640="","", 'DATA - Follow-Up'!S640)</f>
        <v/>
      </c>
      <c r="T640" s="178" t="str">
        <f>IF('DATA - Follow-Up'!T640="Less than 0.5km",1,IF('DATA - Follow-Up'!T640="0.51 to 1.59km",2,IF('DATA - Follow-Up'!T640="1.6 to 3km",3,IF('DATA - Follow-Up'!T640="Over 3km",4,""))))</f>
        <v/>
      </c>
      <c r="U640" s="178" t="str">
        <f>IF('DATA - Follow-Up'!U640="STRONGLY AGREE",1,IF('DATA - Follow-Up'!U640="AGREE",2,IF('DATA - Follow-Up'!U640="DISAGREE",3,IF('DATA - Follow-Up'!U640="STRONGLY DISAGREE",4,""))))</f>
        <v/>
      </c>
      <c r="V640" s="178" t="str">
        <f>IF('DATA - Follow-Up'!V640="Yes",1,IF('DATA - Follow-Up'!V640="No",2,""))</f>
        <v/>
      </c>
      <c r="W640" s="178"/>
      <c r="X640" s="178"/>
      <c r="Y640" s="178"/>
      <c r="Z640" s="178"/>
      <c r="AA640" s="178"/>
      <c r="AB640" s="178"/>
      <c r="AC640" s="178"/>
      <c r="AD640" s="178"/>
      <c r="AE640" s="178"/>
      <c r="AF640" s="178"/>
      <c r="AG640" s="178"/>
      <c r="AH640" s="178"/>
      <c r="AI640" s="178"/>
      <c r="AJ640" s="178"/>
      <c r="AK640" s="178"/>
      <c r="AL640" s="178"/>
      <c r="AM640" s="178"/>
      <c r="AN640" s="178"/>
      <c r="AO640" s="178"/>
      <c r="AP640" s="178"/>
      <c r="AQ640" s="178"/>
      <c r="AR640" s="178" t="str">
        <f>IF('DATA - Follow-Up'!AR640="Relaxed",1,IF('DATA - Follow-Up'!AR640="Rushed",2,IF('DATA - Follow-Up'!AR640="Happy",3,IF('DATA - Follow-Up'!AR640="Tired",4,""))))</f>
        <v/>
      </c>
      <c r="AS640" s="178" t="str">
        <f>IF('DATA - Follow-Up'!AS640="Relaxed",1,IF('DATA - Follow-Up'!AS640="Rushed",2,IF('DATA - Follow-Up'!AS640="Happy",3,IF('DATA - Follow-Up'!AS640="Tired",4,""))))</f>
        <v/>
      </c>
      <c r="AT640" s="178" t="str">
        <f>IF('DATA - Follow-Up'!AT640="less driving",1,IF('DATA - Follow-Up'!AT640="less driving (e.g. more carpooling, walking, cycling, taking public transit, etc.)",1,IF('DATA - Follow-Up'!AT640="not changed",2,IF('DATA - Follow-Up'!AT640="no changed",2,IF('DATA - Follow-Up'!AT640="more driving",3, "")))))</f>
        <v/>
      </c>
      <c r="AU640" s="275"/>
      <c r="AV640" s="275"/>
      <c r="AW640" s="275"/>
      <c r="AX640" s="275"/>
      <c r="AY640" s="275"/>
      <c r="AZ640" s="178" t="str">
        <f>IF('DATA - Follow-Up'!AZ640="less driving",1,IF('DATA - Follow-Up'!AZ640="less driving (e.g. more carpooling, walking, cycling, taking public transit, etc.)",1,IF('DATA - Follow-Up'!AZ640="not changed",2,IF('DATA - Follow-Up'!AZ640="more driving",3,""))))</f>
        <v/>
      </c>
      <c r="BA640" s="178"/>
      <c r="BB640" s="178"/>
      <c r="BC640" s="178"/>
      <c r="BD640" s="178"/>
      <c r="BE640" s="178"/>
      <c r="BF640" s="178" t="str">
        <f>IF('DATA - Follow-Up'!BF640="decreased",1,IF('DATA - Follow-Up'!BF640="not changed",2,IF('DATA - Follow-Up'!BF640="increased",3, "")))</f>
        <v/>
      </c>
      <c r="BG640" s="178"/>
      <c r="BH640" s="178"/>
      <c r="BI640" s="178"/>
      <c r="BJ640" s="178"/>
      <c r="BK640" s="178"/>
      <c r="BL640" s="178"/>
      <c r="BM640" s="178"/>
      <c r="BN640" s="178"/>
      <c r="BO640" s="178"/>
      <c r="BP640" s="178"/>
      <c r="BQ640" s="312" t="str">
        <f>IF('DATA - Follow-Up'!BQ640="Yes",1,IF('DATA - Follow-Up'!BQ640="No",2, ""))</f>
        <v/>
      </c>
      <c r="BR640" s="273"/>
      <c r="BS640" s="180"/>
      <c r="BT640" s="180"/>
    </row>
    <row r="641" spans="1:72" s="132" customFormat="1" ht="15" x14ac:dyDescent="0.3">
      <c r="A641" s="148"/>
      <c r="B641" s="149"/>
      <c r="C641" s="236" t="str">
        <f t="shared" si="9"/>
        <v/>
      </c>
      <c r="D641" s="178" t="str">
        <f>IF('DATA - Follow-Up'!D641="","",'DATA - Follow-Up'!D641)</f>
        <v/>
      </c>
      <c r="E641" s="178" t="str">
        <f>IF('DATA - Follow-Up'!E641="","",'DATA - Follow-Up'!E641)</f>
        <v/>
      </c>
      <c r="F641" s="178" t="str">
        <f>IF('DATA - Follow-Up'!F641="","",'DATA - Follow-Up'!F641)</f>
        <v/>
      </c>
      <c r="G641" s="178" t="str">
        <f>IF('DATA - Follow-Up'!G641="Yes",1,IF('DATA - Follow-Up'!G641="No",2,IF('DATA - Follow-Up'!G641="Not Sure",3, "")))</f>
        <v/>
      </c>
      <c r="H641" s="178" t="str">
        <f>IF('DATA - Follow-Up'!H641="","",INDEX(Codes,MATCH('DATA - Follow-Up'!H641,Modes,0)))</f>
        <v/>
      </c>
      <c r="I641" s="275"/>
      <c r="J641" s="178" t="str">
        <f>IF('DATA - Follow-Up'!J641="","",INDEX(Codes,MATCH('DATA - Follow-Up'!J641,Modes,0)))</f>
        <v/>
      </c>
      <c r="K641" s="178"/>
      <c r="L641" s="178" t="str">
        <f>IF('DATA - Follow-Up'!L641=0,"",IF('DATA - Follow-Up'!L641="","",'DATA - Follow-Up'!L641))</f>
        <v/>
      </c>
      <c r="M641" s="178" t="str">
        <f>IF('DATA - Follow-Up'!M641="Yes",1,IF('DATA - Follow-Up'!M641="No",2, ""))</f>
        <v/>
      </c>
      <c r="N641" s="178" t="str">
        <f>IF('DATA - Follow-Up'!N641="Yes",1,IF('DATA - Follow-Up'!N641="No",2,""))</f>
        <v/>
      </c>
      <c r="O641" s="178" t="str">
        <f>IF('DATA - Follow-Up'!O641="Relaxed",1,IF('DATA - Follow-Up'!O641="Rushed",2,IF('DATA - Follow-Up'!O641="Happy",3,IF('DATA - Follow-Up'!O641="Frustrated",4,IF('DATA - Follow-Up'!O641="Other (please specify)",5,IF('DATA - Follow-Up'!O641="Other",5,""))))))</f>
        <v/>
      </c>
      <c r="P641" s="178"/>
      <c r="Q641" s="178" t="str">
        <f>IF('DATA - Follow-Up'!Q641="","",'DATA - Follow-Up'!Q641)</f>
        <v/>
      </c>
      <c r="R641" s="178" t="str">
        <f>IF('DATA - Follow-Up'!R641="Boy",1,IF('DATA - Follow-Up'!R641="Girl",2, ""))</f>
        <v/>
      </c>
      <c r="S641" s="178" t="str">
        <f>IF('DATA - Follow-Up'!Q641="","", 'DATA - Follow-Up'!S641)</f>
        <v/>
      </c>
      <c r="T641" s="178" t="str">
        <f>IF('DATA - Follow-Up'!T641="Less than 0.5km",1,IF('DATA - Follow-Up'!T641="0.51 to 1.59km",2,IF('DATA - Follow-Up'!T641="1.6 to 3km",3,IF('DATA - Follow-Up'!T641="Over 3km",4,""))))</f>
        <v/>
      </c>
      <c r="U641" s="178" t="str">
        <f>IF('DATA - Follow-Up'!U641="STRONGLY AGREE",1,IF('DATA - Follow-Up'!U641="AGREE",2,IF('DATA - Follow-Up'!U641="DISAGREE",3,IF('DATA - Follow-Up'!U641="STRONGLY DISAGREE",4,""))))</f>
        <v/>
      </c>
      <c r="V641" s="178" t="str">
        <f>IF('DATA - Follow-Up'!V641="Yes",1,IF('DATA - Follow-Up'!V641="No",2,""))</f>
        <v/>
      </c>
      <c r="W641" s="178"/>
      <c r="X641" s="178"/>
      <c r="Y641" s="178"/>
      <c r="Z641" s="178"/>
      <c r="AA641" s="178"/>
      <c r="AB641" s="178"/>
      <c r="AC641" s="178"/>
      <c r="AD641" s="178"/>
      <c r="AE641" s="178"/>
      <c r="AF641" s="178"/>
      <c r="AG641" s="178"/>
      <c r="AH641" s="178"/>
      <c r="AI641" s="178"/>
      <c r="AJ641" s="178"/>
      <c r="AK641" s="178"/>
      <c r="AL641" s="178"/>
      <c r="AM641" s="178"/>
      <c r="AN641" s="178"/>
      <c r="AO641" s="178"/>
      <c r="AP641" s="178"/>
      <c r="AQ641" s="178"/>
      <c r="AR641" s="178" t="str">
        <f>IF('DATA - Follow-Up'!AR641="Relaxed",1,IF('DATA - Follow-Up'!AR641="Rushed",2,IF('DATA - Follow-Up'!AR641="Happy",3,IF('DATA - Follow-Up'!AR641="Tired",4,""))))</f>
        <v/>
      </c>
      <c r="AS641" s="178" t="str">
        <f>IF('DATA - Follow-Up'!AS641="Relaxed",1,IF('DATA - Follow-Up'!AS641="Rushed",2,IF('DATA - Follow-Up'!AS641="Happy",3,IF('DATA - Follow-Up'!AS641="Tired",4,""))))</f>
        <v/>
      </c>
      <c r="AT641" s="178" t="str">
        <f>IF('DATA - Follow-Up'!AT641="less driving",1,IF('DATA - Follow-Up'!AT641="less driving (e.g. more carpooling, walking, cycling, taking public transit, etc.)",1,IF('DATA - Follow-Up'!AT641="not changed",2,IF('DATA - Follow-Up'!AT641="no changed",2,IF('DATA - Follow-Up'!AT641="more driving",3, "")))))</f>
        <v/>
      </c>
      <c r="AU641" s="275"/>
      <c r="AV641" s="275"/>
      <c r="AW641" s="275"/>
      <c r="AX641" s="275"/>
      <c r="AY641" s="275"/>
      <c r="AZ641" s="178" t="str">
        <f>IF('DATA - Follow-Up'!AZ641="less driving",1,IF('DATA - Follow-Up'!AZ641="less driving (e.g. more carpooling, walking, cycling, taking public transit, etc.)",1,IF('DATA - Follow-Up'!AZ641="not changed",2,IF('DATA - Follow-Up'!AZ641="more driving",3,""))))</f>
        <v/>
      </c>
      <c r="BA641" s="178"/>
      <c r="BB641" s="178"/>
      <c r="BC641" s="178"/>
      <c r="BD641" s="178"/>
      <c r="BE641" s="178"/>
      <c r="BF641" s="178" t="str">
        <f>IF('DATA - Follow-Up'!BF641="decreased",1,IF('DATA - Follow-Up'!BF641="not changed",2,IF('DATA - Follow-Up'!BF641="increased",3, "")))</f>
        <v/>
      </c>
      <c r="BG641" s="178"/>
      <c r="BH641" s="178"/>
      <c r="BI641" s="178"/>
      <c r="BJ641" s="178"/>
      <c r="BK641" s="178"/>
      <c r="BL641" s="178"/>
      <c r="BM641" s="178"/>
      <c r="BN641" s="178"/>
      <c r="BO641" s="178"/>
      <c r="BP641" s="178"/>
      <c r="BQ641" s="312" t="str">
        <f>IF('DATA - Follow-Up'!BQ641="Yes",1,IF('DATA - Follow-Up'!BQ641="No",2, ""))</f>
        <v/>
      </c>
      <c r="BR641" s="273"/>
      <c r="BS641" s="180"/>
      <c r="BT641" s="180"/>
    </row>
    <row r="642" spans="1:72" s="132" customFormat="1" ht="15" x14ac:dyDescent="0.3">
      <c r="A642" s="148"/>
      <c r="B642" s="149"/>
      <c r="C642" s="236" t="str">
        <f t="shared" si="9"/>
        <v/>
      </c>
      <c r="D642" s="178" t="str">
        <f>IF('DATA - Follow-Up'!D642="","",'DATA - Follow-Up'!D642)</f>
        <v/>
      </c>
      <c r="E642" s="178" t="str">
        <f>IF('DATA - Follow-Up'!E642="","",'DATA - Follow-Up'!E642)</f>
        <v/>
      </c>
      <c r="F642" s="178" t="str">
        <f>IF('DATA - Follow-Up'!F642="","",'DATA - Follow-Up'!F642)</f>
        <v/>
      </c>
      <c r="G642" s="178" t="str">
        <f>IF('DATA - Follow-Up'!G642="Yes",1,IF('DATA - Follow-Up'!G642="No",2,IF('DATA - Follow-Up'!G642="Not Sure",3, "")))</f>
        <v/>
      </c>
      <c r="H642" s="178" t="str">
        <f>IF('DATA - Follow-Up'!H642="","",INDEX(Codes,MATCH('DATA - Follow-Up'!H642,Modes,0)))</f>
        <v/>
      </c>
      <c r="I642" s="275"/>
      <c r="J642" s="178" t="str">
        <f>IF('DATA - Follow-Up'!J642="","",INDEX(Codes,MATCH('DATA - Follow-Up'!J642,Modes,0)))</f>
        <v/>
      </c>
      <c r="K642" s="178"/>
      <c r="L642" s="178" t="str">
        <f>IF('DATA - Follow-Up'!L642=0,"",IF('DATA - Follow-Up'!L642="","",'DATA - Follow-Up'!L642))</f>
        <v/>
      </c>
      <c r="M642" s="178" t="str">
        <f>IF('DATA - Follow-Up'!M642="Yes",1,IF('DATA - Follow-Up'!M642="No",2, ""))</f>
        <v/>
      </c>
      <c r="N642" s="178" t="str">
        <f>IF('DATA - Follow-Up'!N642="Yes",1,IF('DATA - Follow-Up'!N642="No",2,""))</f>
        <v/>
      </c>
      <c r="O642" s="178" t="str">
        <f>IF('DATA - Follow-Up'!O642="Relaxed",1,IF('DATA - Follow-Up'!O642="Rushed",2,IF('DATA - Follow-Up'!O642="Happy",3,IF('DATA - Follow-Up'!O642="Frustrated",4,IF('DATA - Follow-Up'!O642="Other (please specify)",5,IF('DATA - Follow-Up'!O642="Other",5,""))))))</f>
        <v/>
      </c>
      <c r="P642" s="178"/>
      <c r="Q642" s="178" t="str">
        <f>IF('DATA - Follow-Up'!Q642="","",'DATA - Follow-Up'!Q642)</f>
        <v/>
      </c>
      <c r="R642" s="178" t="str">
        <f>IF('DATA - Follow-Up'!R642="Boy",1,IF('DATA - Follow-Up'!R642="Girl",2, ""))</f>
        <v/>
      </c>
      <c r="S642" s="178" t="str">
        <f>IF('DATA - Follow-Up'!Q642="","", 'DATA - Follow-Up'!S642)</f>
        <v/>
      </c>
      <c r="T642" s="178" t="str">
        <f>IF('DATA - Follow-Up'!T642="Less than 0.5km",1,IF('DATA - Follow-Up'!T642="0.51 to 1.59km",2,IF('DATA - Follow-Up'!T642="1.6 to 3km",3,IF('DATA - Follow-Up'!T642="Over 3km",4,""))))</f>
        <v/>
      </c>
      <c r="U642" s="178" t="str">
        <f>IF('DATA - Follow-Up'!U642="STRONGLY AGREE",1,IF('DATA - Follow-Up'!U642="AGREE",2,IF('DATA - Follow-Up'!U642="DISAGREE",3,IF('DATA - Follow-Up'!U642="STRONGLY DISAGREE",4,""))))</f>
        <v/>
      </c>
      <c r="V642" s="178" t="str">
        <f>IF('DATA - Follow-Up'!V642="Yes",1,IF('DATA - Follow-Up'!V642="No",2,""))</f>
        <v/>
      </c>
      <c r="W642" s="178"/>
      <c r="X642" s="178"/>
      <c r="Y642" s="178"/>
      <c r="Z642" s="178"/>
      <c r="AA642" s="178"/>
      <c r="AB642" s="178"/>
      <c r="AC642" s="178"/>
      <c r="AD642" s="178"/>
      <c r="AE642" s="178"/>
      <c r="AF642" s="178"/>
      <c r="AG642" s="178"/>
      <c r="AH642" s="178"/>
      <c r="AI642" s="178"/>
      <c r="AJ642" s="178"/>
      <c r="AK642" s="178"/>
      <c r="AL642" s="178"/>
      <c r="AM642" s="178"/>
      <c r="AN642" s="178"/>
      <c r="AO642" s="178"/>
      <c r="AP642" s="178"/>
      <c r="AQ642" s="178"/>
      <c r="AR642" s="178" t="str">
        <f>IF('DATA - Follow-Up'!AR642="Relaxed",1,IF('DATA - Follow-Up'!AR642="Rushed",2,IF('DATA - Follow-Up'!AR642="Happy",3,IF('DATA - Follow-Up'!AR642="Tired",4,""))))</f>
        <v/>
      </c>
      <c r="AS642" s="178" t="str">
        <f>IF('DATA - Follow-Up'!AS642="Relaxed",1,IF('DATA - Follow-Up'!AS642="Rushed",2,IF('DATA - Follow-Up'!AS642="Happy",3,IF('DATA - Follow-Up'!AS642="Tired",4,""))))</f>
        <v/>
      </c>
      <c r="AT642" s="178" t="str">
        <f>IF('DATA - Follow-Up'!AT642="less driving",1,IF('DATA - Follow-Up'!AT642="less driving (e.g. more carpooling, walking, cycling, taking public transit, etc.)",1,IF('DATA - Follow-Up'!AT642="not changed",2,IF('DATA - Follow-Up'!AT642="no changed",2,IF('DATA - Follow-Up'!AT642="more driving",3, "")))))</f>
        <v/>
      </c>
      <c r="AU642" s="275"/>
      <c r="AV642" s="275"/>
      <c r="AW642" s="275"/>
      <c r="AX642" s="275"/>
      <c r="AY642" s="275"/>
      <c r="AZ642" s="178" t="str">
        <f>IF('DATA - Follow-Up'!AZ642="less driving",1,IF('DATA - Follow-Up'!AZ642="less driving (e.g. more carpooling, walking, cycling, taking public transit, etc.)",1,IF('DATA - Follow-Up'!AZ642="not changed",2,IF('DATA - Follow-Up'!AZ642="more driving",3,""))))</f>
        <v/>
      </c>
      <c r="BA642" s="178"/>
      <c r="BB642" s="178"/>
      <c r="BC642" s="178"/>
      <c r="BD642" s="178"/>
      <c r="BE642" s="178"/>
      <c r="BF642" s="178" t="str">
        <f>IF('DATA - Follow-Up'!BF642="decreased",1,IF('DATA - Follow-Up'!BF642="not changed",2,IF('DATA - Follow-Up'!BF642="increased",3, "")))</f>
        <v/>
      </c>
      <c r="BG642" s="178"/>
      <c r="BH642" s="178"/>
      <c r="BI642" s="178"/>
      <c r="BJ642" s="178"/>
      <c r="BK642" s="178"/>
      <c r="BL642" s="178"/>
      <c r="BM642" s="178"/>
      <c r="BN642" s="178"/>
      <c r="BO642" s="178"/>
      <c r="BP642" s="178"/>
      <c r="BQ642" s="312" t="str">
        <f>IF('DATA - Follow-Up'!BQ642="Yes",1,IF('DATA - Follow-Up'!BQ642="No",2, ""))</f>
        <v/>
      </c>
      <c r="BR642" s="273"/>
      <c r="BS642" s="180"/>
      <c r="BT642" s="180"/>
    </row>
    <row r="643" spans="1:72" s="132" customFormat="1" ht="15" x14ac:dyDescent="0.3">
      <c r="A643" s="148"/>
      <c r="B643" s="149"/>
      <c r="C643" s="236" t="str">
        <f t="shared" si="9"/>
        <v/>
      </c>
      <c r="D643" s="178" t="str">
        <f>IF('DATA - Follow-Up'!D643="","",'DATA - Follow-Up'!D643)</f>
        <v/>
      </c>
      <c r="E643" s="178" t="str">
        <f>IF('DATA - Follow-Up'!E643="","",'DATA - Follow-Up'!E643)</f>
        <v/>
      </c>
      <c r="F643" s="178" t="str">
        <f>IF('DATA - Follow-Up'!F643="","",'DATA - Follow-Up'!F643)</f>
        <v/>
      </c>
      <c r="G643" s="178" t="str">
        <f>IF('DATA - Follow-Up'!G643="Yes",1,IF('DATA - Follow-Up'!G643="No",2,IF('DATA - Follow-Up'!G643="Not Sure",3, "")))</f>
        <v/>
      </c>
      <c r="H643" s="178" t="str">
        <f>IF('DATA - Follow-Up'!H643="","",INDEX(Codes,MATCH('DATA - Follow-Up'!H643,Modes,0)))</f>
        <v/>
      </c>
      <c r="I643" s="275"/>
      <c r="J643" s="178" t="str">
        <f>IF('DATA - Follow-Up'!J643="","",INDEX(Codes,MATCH('DATA - Follow-Up'!J643,Modes,0)))</f>
        <v/>
      </c>
      <c r="K643" s="178"/>
      <c r="L643" s="178" t="str">
        <f>IF('DATA - Follow-Up'!L643=0,"",IF('DATA - Follow-Up'!L643="","",'DATA - Follow-Up'!L643))</f>
        <v/>
      </c>
      <c r="M643" s="178" t="str">
        <f>IF('DATA - Follow-Up'!M643="Yes",1,IF('DATA - Follow-Up'!M643="No",2, ""))</f>
        <v/>
      </c>
      <c r="N643" s="178" t="str">
        <f>IF('DATA - Follow-Up'!N643="Yes",1,IF('DATA - Follow-Up'!N643="No",2,""))</f>
        <v/>
      </c>
      <c r="O643" s="178" t="str">
        <f>IF('DATA - Follow-Up'!O643="Relaxed",1,IF('DATA - Follow-Up'!O643="Rushed",2,IF('DATA - Follow-Up'!O643="Happy",3,IF('DATA - Follow-Up'!O643="Frustrated",4,IF('DATA - Follow-Up'!O643="Other (please specify)",5,IF('DATA - Follow-Up'!O643="Other",5,""))))))</f>
        <v/>
      </c>
      <c r="P643" s="178"/>
      <c r="Q643" s="178" t="str">
        <f>IF('DATA - Follow-Up'!Q643="","",'DATA - Follow-Up'!Q643)</f>
        <v/>
      </c>
      <c r="R643" s="178" t="str">
        <f>IF('DATA - Follow-Up'!R643="Boy",1,IF('DATA - Follow-Up'!R643="Girl",2, ""))</f>
        <v/>
      </c>
      <c r="S643" s="178" t="str">
        <f>IF('DATA - Follow-Up'!Q643="","", 'DATA - Follow-Up'!S643)</f>
        <v/>
      </c>
      <c r="T643" s="178" t="str">
        <f>IF('DATA - Follow-Up'!T643="Less than 0.5km",1,IF('DATA - Follow-Up'!T643="0.51 to 1.59km",2,IF('DATA - Follow-Up'!T643="1.6 to 3km",3,IF('DATA - Follow-Up'!T643="Over 3km",4,""))))</f>
        <v/>
      </c>
      <c r="U643" s="178" t="str">
        <f>IF('DATA - Follow-Up'!U643="STRONGLY AGREE",1,IF('DATA - Follow-Up'!U643="AGREE",2,IF('DATA - Follow-Up'!U643="DISAGREE",3,IF('DATA - Follow-Up'!U643="STRONGLY DISAGREE",4,""))))</f>
        <v/>
      </c>
      <c r="V643" s="178" t="str">
        <f>IF('DATA - Follow-Up'!V643="Yes",1,IF('DATA - Follow-Up'!V643="No",2,""))</f>
        <v/>
      </c>
      <c r="W643" s="178"/>
      <c r="X643" s="178"/>
      <c r="Y643" s="178"/>
      <c r="Z643" s="178"/>
      <c r="AA643" s="178"/>
      <c r="AB643" s="178"/>
      <c r="AC643" s="178"/>
      <c r="AD643" s="178"/>
      <c r="AE643" s="178"/>
      <c r="AF643" s="178"/>
      <c r="AG643" s="178"/>
      <c r="AH643" s="178"/>
      <c r="AI643" s="178"/>
      <c r="AJ643" s="178"/>
      <c r="AK643" s="178"/>
      <c r="AL643" s="178"/>
      <c r="AM643" s="178"/>
      <c r="AN643" s="178"/>
      <c r="AO643" s="178"/>
      <c r="AP643" s="178"/>
      <c r="AQ643" s="178"/>
      <c r="AR643" s="178" t="str">
        <f>IF('DATA - Follow-Up'!AR643="Relaxed",1,IF('DATA - Follow-Up'!AR643="Rushed",2,IF('DATA - Follow-Up'!AR643="Happy",3,IF('DATA - Follow-Up'!AR643="Tired",4,""))))</f>
        <v/>
      </c>
      <c r="AS643" s="178" t="str">
        <f>IF('DATA - Follow-Up'!AS643="Relaxed",1,IF('DATA - Follow-Up'!AS643="Rushed",2,IF('DATA - Follow-Up'!AS643="Happy",3,IF('DATA - Follow-Up'!AS643="Tired",4,""))))</f>
        <v/>
      </c>
      <c r="AT643" s="178" t="str">
        <f>IF('DATA - Follow-Up'!AT643="less driving",1,IF('DATA - Follow-Up'!AT643="less driving (e.g. more carpooling, walking, cycling, taking public transit, etc.)",1,IF('DATA - Follow-Up'!AT643="not changed",2,IF('DATA - Follow-Up'!AT643="no changed",2,IF('DATA - Follow-Up'!AT643="more driving",3, "")))))</f>
        <v/>
      </c>
      <c r="AU643" s="275"/>
      <c r="AV643" s="275"/>
      <c r="AW643" s="275"/>
      <c r="AX643" s="275"/>
      <c r="AY643" s="275"/>
      <c r="AZ643" s="178" t="str">
        <f>IF('DATA - Follow-Up'!AZ643="less driving",1,IF('DATA - Follow-Up'!AZ643="less driving (e.g. more carpooling, walking, cycling, taking public transit, etc.)",1,IF('DATA - Follow-Up'!AZ643="not changed",2,IF('DATA - Follow-Up'!AZ643="more driving",3,""))))</f>
        <v/>
      </c>
      <c r="BA643" s="178"/>
      <c r="BB643" s="178"/>
      <c r="BC643" s="178"/>
      <c r="BD643" s="178"/>
      <c r="BE643" s="178"/>
      <c r="BF643" s="178" t="str">
        <f>IF('DATA - Follow-Up'!BF643="decreased",1,IF('DATA - Follow-Up'!BF643="not changed",2,IF('DATA - Follow-Up'!BF643="increased",3, "")))</f>
        <v/>
      </c>
      <c r="BG643" s="178"/>
      <c r="BH643" s="178"/>
      <c r="BI643" s="178"/>
      <c r="BJ643" s="178"/>
      <c r="BK643" s="178"/>
      <c r="BL643" s="178"/>
      <c r="BM643" s="178"/>
      <c r="BN643" s="178"/>
      <c r="BO643" s="178"/>
      <c r="BP643" s="178"/>
      <c r="BQ643" s="312" t="str">
        <f>IF('DATA - Follow-Up'!BQ643="Yes",1,IF('DATA - Follow-Up'!BQ643="No",2, ""))</f>
        <v/>
      </c>
      <c r="BR643" s="273"/>
      <c r="BS643" s="180"/>
      <c r="BT643" s="180"/>
    </row>
    <row r="644" spans="1:72" s="132" customFormat="1" ht="15" x14ac:dyDescent="0.3">
      <c r="A644" s="148"/>
      <c r="B644" s="149"/>
      <c r="C644" s="236" t="str">
        <f t="shared" si="9"/>
        <v/>
      </c>
      <c r="D644" s="178" t="str">
        <f>IF('DATA - Follow-Up'!D644="","",'DATA - Follow-Up'!D644)</f>
        <v/>
      </c>
      <c r="E644" s="178" t="str">
        <f>IF('DATA - Follow-Up'!E644="","",'DATA - Follow-Up'!E644)</f>
        <v/>
      </c>
      <c r="F644" s="178" t="str">
        <f>IF('DATA - Follow-Up'!F644="","",'DATA - Follow-Up'!F644)</f>
        <v/>
      </c>
      <c r="G644" s="178" t="str">
        <f>IF('DATA - Follow-Up'!G644="Yes",1,IF('DATA - Follow-Up'!G644="No",2,IF('DATA - Follow-Up'!G644="Not Sure",3, "")))</f>
        <v/>
      </c>
      <c r="H644" s="178" t="str">
        <f>IF('DATA - Follow-Up'!H644="","",INDEX(Codes,MATCH('DATA - Follow-Up'!H644,Modes,0)))</f>
        <v/>
      </c>
      <c r="I644" s="275"/>
      <c r="J644" s="178" t="str">
        <f>IF('DATA - Follow-Up'!J644="","",INDEX(Codes,MATCH('DATA - Follow-Up'!J644,Modes,0)))</f>
        <v/>
      </c>
      <c r="K644" s="178"/>
      <c r="L644" s="178" t="str">
        <f>IF('DATA - Follow-Up'!L644=0,"",IF('DATA - Follow-Up'!L644="","",'DATA - Follow-Up'!L644))</f>
        <v/>
      </c>
      <c r="M644" s="178" t="str">
        <f>IF('DATA - Follow-Up'!M644="Yes",1,IF('DATA - Follow-Up'!M644="No",2, ""))</f>
        <v/>
      </c>
      <c r="N644" s="178" t="str">
        <f>IF('DATA - Follow-Up'!N644="Yes",1,IF('DATA - Follow-Up'!N644="No",2,""))</f>
        <v/>
      </c>
      <c r="O644" s="178" t="str">
        <f>IF('DATA - Follow-Up'!O644="Relaxed",1,IF('DATA - Follow-Up'!O644="Rushed",2,IF('DATA - Follow-Up'!O644="Happy",3,IF('DATA - Follow-Up'!O644="Frustrated",4,IF('DATA - Follow-Up'!O644="Other (please specify)",5,IF('DATA - Follow-Up'!O644="Other",5,""))))))</f>
        <v/>
      </c>
      <c r="P644" s="178"/>
      <c r="Q644" s="178" t="str">
        <f>IF('DATA - Follow-Up'!Q644="","",'DATA - Follow-Up'!Q644)</f>
        <v/>
      </c>
      <c r="R644" s="178" t="str">
        <f>IF('DATA - Follow-Up'!R644="Boy",1,IF('DATA - Follow-Up'!R644="Girl",2, ""))</f>
        <v/>
      </c>
      <c r="S644" s="178" t="str">
        <f>IF('DATA - Follow-Up'!Q644="","", 'DATA - Follow-Up'!S644)</f>
        <v/>
      </c>
      <c r="T644" s="178" t="str">
        <f>IF('DATA - Follow-Up'!T644="Less than 0.5km",1,IF('DATA - Follow-Up'!T644="0.51 to 1.59km",2,IF('DATA - Follow-Up'!T644="1.6 to 3km",3,IF('DATA - Follow-Up'!T644="Over 3km",4,""))))</f>
        <v/>
      </c>
      <c r="U644" s="178" t="str">
        <f>IF('DATA - Follow-Up'!U644="STRONGLY AGREE",1,IF('DATA - Follow-Up'!U644="AGREE",2,IF('DATA - Follow-Up'!U644="DISAGREE",3,IF('DATA - Follow-Up'!U644="STRONGLY DISAGREE",4,""))))</f>
        <v/>
      </c>
      <c r="V644" s="178" t="str">
        <f>IF('DATA - Follow-Up'!V644="Yes",1,IF('DATA - Follow-Up'!V644="No",2,""))</f>
        <v/>
      </c>
      <c r="W644" s="178"/>
      <c r="X644" s="178"/>
      <c r="Y644" s="178"/>
      <c r="Z644" s="178"/>
      <c r="AA644" s="178"/>
      <c r="AB644" s="178"/>
      <c r="AC644" s="178"/>
      <c r="AD644" s="178"/>
      <c r="AE644" s="178"/>
      <c r="AF644" s="178"/>
      <c r="AG644" s="178"/>
      <c r="AH644" s="178"/>
      <c r="AI644" s="178"/>
      <c r="AJ644" s="178"/>
      <c r="AK644" s="178"/>
      <c r="AL644" s="178"/>
      <c r="AM644" s="178"/>
      <c r="AN644" s="178"/>
      <c r="AO644" s="178"/>
      <c r="AP644" s="178"/>
      <c r="AQ644" s="178"/>
      <c r="AR644" s="178" t="str">
        <f>IF('DATA - Follow-Up'!AR644="Relaxed",1,IF('DATA - Follow-Up'!AR644="Rushed",2,IF('DATA - Follow-Up'!AR644="Happy",3,IF('DATA - Follow-Up'!AR644="Tired",4,""))))</f>
        <v/>
      </c>
      <c r="AS644" s="178" t="str">
        <f>IF('DATA - Follow-Up'!AS644="Relaxed",1,IF('DATA - Follow-Up'!AS644="Rushed",2,IF('DATA - Follow-Up'!AS644="Happy",3,IF('DATA - Follow-Up'!AS644="Tired",4,""))))</f>
        <v/>
      </c>
      <c r="AT644" s="178" t="str">
        <f>IF('DATA - Follow-Up'!AT644="less driving",1,IF('DATA - Follow-Up'!AT644="less driving (e.g. more carpooling, walking, cycling, taking public transit, etc.)",1,IF('DATA - Follow-Up'!AT644="not changed",2,IF('DATA - Follow-Up'!AT644="no changed",2,IF('DATA - Follow-Up'!AT644="more driving",3, "")))))</f>
        <v/>
      </c>
      <c r="AU644" s="275"/>
      <c r="AV644" s="275"/>
      <c r="AW644" s="275"/>
      <c r="AX644" s="275"/>
      <c r="AY644" s="275"/>
      <c r="AZ644" s="178" t="str">
        <f>IF('DATA - Follow-Up'!AZ644="less driving",1,IF('DATA - Follow-Up'!AZ644="less driving (e.g. more carpooling, walking, cycling, taking public transit, etc.)",1,IF('DATA - Follow-Up'!AZ644="not changed",2,IF('DATA - Follow-Up'!AZ644="more driving",3,""))))</f>
        <v/>
      </c>
      <c r="BA644" s="178"/>
      <c r="BB644" s="178"/>
      <c r="BC644" s="178"/>
      <c r="BD644" s="178"/>
      <c r="BE644" s="178"/>
      <c r="BF644" s="178" t="str">
        <f>IF('DATA - Follow-Up'!BF644="decreased",1,IF('DATA - Follow-Up'!BF644="not changed",2,IF('DATA - Follow-Up'!BF644="increased",3, "")))</f>
        <v/>
      </c>
      <c r="BG644" s="178"/>
      <c r="BH644" s="178"/>
      <c r="BI644" s="178"/>
      <c r="BJ644" s="178"/>
      <c r="BK644" s="178"/>
      <c r="BL644" s="178"/>
      <c r="BM644" s="178"/>
      <c r="BN644" s="178"/>
      <c r="BO644" s="178"/>
      <c r="BP644" s="178"/>
      <c r="BQ644" s="312" t="str">
        <f>IF('DATA - Follow-Up'!BQ644="Yes",1,IF('DATA - Follow-Up'!BQ644="No",2, ""))</f>
        <v/>
      </c>
      <c r="BR644" s="273"/>
      <c r="BS644" s="180"/>
      <c r="BT644" s="180"/>
    </row>
    <row r="645" spans="1:72" s="132" customFormat="1" ht="15" x14ac:dyDescent="0.3">
      <c r="A645" s="148"/>
      <c r="B645" s="149"/>
      <c r="C645" s="236" t="str">
        <f t="shared" ref="C645:C708" si="10">IF(D645="","",C644+1)</f>
        <v/>
      </c>
      <c r="D645" s="178" t="str">
        <f>IF('DATA - Follow-Up'!D645="","",'DATA - Follow-Up'!D645)</f>
        <v/>
      </c>
      <c r="E645" s="178" t="str">
        <f>IF('DATA - Follow-Up'!E645="","",'DATA - Follow-Up'!E645)</f>
        <v/>
      </c>
      <c r="F645" s="178" t="str">
        <f>IF('DATA - Follow-Up'!F645="","",'DATA - Follow-Up'!F645)</f>
        <v/>
      </c>
      <c r="G645" s="178" t="str">
        <f>IF('DATA - Follow-Up'!G645="Yes",1,IF('DATA - Follow-Up'!G645="No",2,IF('DATA - Follow-Up'!G645="Not Sure",3, "")))</f>
        <v/>
      </c>
      <c r="H645" s="178" t="str">
        <f>IF('DATA - Follow-Up'!H645="","",INDEX(Codes,MATCH('DATA - Follow-Up'!H645,Modes,0)))</f>
        <v/>
      </c>
      <c r="I645" s="275"/>
      <c r="J645" s="178" t="str">
        <f>IF('DATA - Follow-Up'!J645="","",INDEX(Codes,MATCH('DATA - Follow-Up'!J645,Modes,0)))</f>
        <v/>
      </c>
      <c r="K645" s="178"/>
      <c r="L645" s="178" t="str">
        <f>IF('DATA - Follow-Up'!L645=0,"",IF('DATA - Follow-Up'!L645="","",'DATA - Follow-Up'!L645))</f>
        <v/>
      </c>
      <c r="M645" s="178" t="str">
        <f>IF('DATA - Follow-Up'!M645="Yes",1,IF('DATA - Follow-Up'!M645="No",2, ""))</f>
        <v/>
      </c>
      <c r="N645" s="178" t="str">
        <f>IF('DATA - Follow-Up'!N645="Yes",1,IF('DATA - Follow-Up'!N645="No",2,""))</f>
        <v/>
      </c>
      <c r="O645" s="178" t="str">
        <f>IF('DATA - Follow-Up'!O645="Relaxed",1,IF('DATA - Follow-Up'!O645="Rushed",2,IF('DATA - Follow-Up'!O645="Happy",3,IF('DATA - Follow-Up'!O645="Frustrated",4,IF('DATA - Follow-Up'!O645="Other (please specify)",5,IF('DATA - Follow-Up'!O645="Other",5,""))))))</f>
        <v/>
      </c>
      <c r="P645" s="178"/>
      <c r="Q645" s="178" t="str">
        <f>IF('DATA - Follow-Up'!Q645="","",'DATA - Follow-Up'!Q645)</f>
        <v/>
      </c>
      <c r="R645" s="178" t="str">
        <f>IF('DATA - Follow-Up'!R645="Boy",1,IF('DATA - Follow-Up'!R645="Girl",2, ""))</f>
        <v/>
      </c>
      <c r="S645" s="178" t="str">
        <f>IF('DATA - Follow-Up'!Q645="","", 'DATA - Follow-Up'!S645)</f>
        <v/>
      </c>
      <c r="T645" s="178" t="str">
        <f>IF('DATA - Follow-Up'!T645="Less than 0.5km",1,IF('DATA - Follow-Up'!T645="0.51 to 1.59km",2,IF('DATA - Follow-Up'!T645="1.6 to 3km",3,IF('DATA - Follow-Up'!T645="Over 3km",4,""))))</f>
        <v/>
      </c>
      <c r="U645" s="178" t="str">
        <f>IF('DATA - Follow-Up'!U645="STRONGLY AGREE",1,IF('DATA - Follow-Up'!U645="AGREE",2,IF('DATA - Follow-Up'!U645="DISAGREE",3,IF('DATA - Follow-Up'!U645="STRONGLY DISAGREE",4,""))))</f>
        <v/>
      </c>
      <c r="V645" s="178" t="str">
        <f>IF('DATA - Follow-Up'!V645="Yes",1,IF('DATA - Follow-Up'!V645="No",2,""))</f>
        <v/>
      </c>
      <c r="W645" s="178"/>
      <c r="X645" s="178"/>
      <c r="Y645" s="178"/>
      <c r="Z645" s="178"/>
      <c r="AA645" s="178"/>
      <c r="AB645" s="178"/>
      <c r="AC645" s="178"/>
      <c r="AD645" s="178"/>
      <c r="AE645" s="178"/>
      <c r="AF645" s="178"/>
      <c r="AG645" s="178"/>
      <c r="AH645" s="178"/>
      <c r="AI645" s="178"/>
      <c r="AJ645" s="178"/>
      <c r="AK645" s="178"/>
      <c r="AL645" s="178"/>
      <c r="AM645" s="178"/>
      <c r="AN645" s="178"/>
      <c r="AO645" s="178"/>
      <c r="AP645" s="178"/>
      <c r="AQ645" s="178"/>
      <c r="AR645" s="178" t="str">
        <f>IF('DATA - Follow-Up'!AR645="Relaxed",1,IF('DATA - Follow-Up'!AR645="Rushed",2,IF('DATA - Follow-Up'!AR645="Happy",3,IF('DATA - Follow-Up'!AR645="Tired",4,""))))</f>
        <v/>
      </c>
      <c r="AS645" s="178" t="str">
        <f>IF('DATA - Follow-Up'!AS645="Relaxed",1,IF('DATA - Follow-Up'!AS645="Rushed",2,IF('DATA - Follow-Up'!AS645="Happy",3,IF('DATA - Follow-Up'!AS645="Tired",4,""))))</f>
        <v/>
      </c>
      <c r="AT645" s="178" t="str">
        <f>IF('DATA - Follow-Up'!AT645="less driving",1,IF('DATA - Follow-Up'!AT645="less driving (e.g. more carpooling, walking, cycling, taking public transit, etc.)",1,IF('DATA - Follow-Up'!AT645="not changed",2,IF('DATA - Follow-Up'!AT645="no changed",2,IF('DATA - Follow-Up'!AT645="more driving",3, "")))))</f>
        <v/>
      </c>
      <c r="AU645" s="275"/>
      <c r="AV645" s="275"/>
      <c r="AW645" s="275"/>
      <c r="AX645" s="275"/>
      <c r="AY645" s="275"/>
      <c r="AZ645" s="178" t="str">
        <f>IF('DATA - Follow-Up'!AZ645="less driving",1,IF('DATA - Follow-Up'!AZ645="less driving (e.g. more carpooling, walking, cycling, taking public transit, etc.)",1,IF('DATA - Follow-Up'!AZ645="not changed",2,IF('DATA - Follow-Up'!AZ645="more driving",3,""))))</f>
        <v/>
      </c>
      <c r="BA645" s="178"/>
      <c r="BB645" s="178"/>
      <c r="BC645" s="178"/>
      <c r="BD645" s="178"/>
      <c r="BE645" s="178"/>
      <c r="BF645" s="178" t="str">
        <f>IF('DATA - Follow-Up'!BF645="decreased",1,IF('DATA - Follow-Up'!BF645="not changed",2,IF('DATA - Follow-Up'!BF645="increased",3, "")))</f>
        <v/>
      </c>
      <c r="BG645" s="178"/>
      <c r="BH645" s="178"/>
      <c r="BI645" s="178"/>
      <c r="BJ645" s="178"/>
      <c r="BK645" s="178"/>
      <c r="BL645" s="178"/>
      <c r="BM645" s="178"/>
      <c r="BN645" s="178"/>
      <c r="BO645" s="178"/>
      <c r="BP645" s="178"/>
      <c r="BQ645" s="312" t="str">
        <f>IF('DATA - Follow-Up'!BQ645="Yes",1,IF('DATA - Follow-Up'!BQ645="No",2, ""))</f>
        <v/>
      </c>
      <c r="BR645" s="273"/>
      <c r="BS645" s="180"/>
      <c r="BT645" s="180"/>
    </row>
    <row r="646" spans="1:72" s="132" customFormat="1" ht="15" x14ac:dyDescent="0.3">
      <c r="A646" s="148"/>
      <c r="B646" s="149"/>
      <c r="C646" s="236" t="str">
        <f t="shared" si="10"/>
        <v/>
      </c>
      <c r="D646" s="178" t="str">
        <f>IF('DATA - Follow-Up'!D646="","",'DATA - Follow-Up'!D646)</f>
        <v/>
      </c>
      <c r="E646" s="178" t="str">
        <f>IF('DATA - Follow-Up'!E646="","",'DATA - Follow-Up'!E646)</f>
        <v/>
      </c>
      <c r="F646" s="178" t="str">
        <f>IF('DATA - Follow-Up'!F646="","",'DATA - Follow-Up'!F646)</f>
        <v/>
      </c>
      <c r="G646" s="178" t="str">
        <f>IF('DATA - Follow-Up'!G646="Yes",1,IF('DATA - Follow-Up'!G646="No",2,IF('DATA - Follow-Up'!G646="Not Sure",3, "")))</f>
        <v/>
      </c>
      <c r="H646" s="178" t="str">
        <f>IF('DATA - Follow-Up'!H646="","",INDEX(Codes,MATCH('DATA - Follow-Up'!H646,Modes,0)))</f>
        <v/>
      </c>
      <c r="I646" s="275"/>
      <c r="J646" s="178" t="str">
        <f>IF('DATA - Follow-Up'!J646="","",INDEX(Codes,MATCH('DATA - Follow-Up'!J646,Modes,0)))</f>
        <v/>
      </c>
      <c r="K646" s="178"/>
      <c r="L646" s="178" t="str">
        <f>IF('DATA - Follow-Up'!L646=0,"",IF('DATA - Follow-Up'!L646="","",'DATA - Follow-Up'!L646))</f>
        <v/>
      </c>
      <c r="M646" s="178" t="str">
        <f>IF('DATA - Follow-Up'!M646="Yes",1,IF('DATA - Follow-Up'!M646="No",2, ""))</f>
        <v/>
      </c>
      <c r="N646" s="178" t="str">
        <f>IF('DATA - Follow-Up'!N646="Yes",1,IF('DATA - Follow-Up'!N646="No",2,""))</f>
        <v/>
      </c>
      <c r="O646" s="178" t="str">
        <f>IF('DATA - Follow-Up'!O646="Relaxed",1,IF('DATA - Follow-Up'!O646="Rushed",2,IF('DATA - Follow-Up'!O646="Happy",3,IF('DATA - Follow-Up'!O646="Frustrated",4,IF('DATA - Follow-Up'!O646="Other (please specify)",5,IF('DATA - Follow-Up'!O646="Other",5,""))))))</f>
        <v/>
      </c>
      <c r="P646" s="178"/>
      <c r="Q646" s="178" t="str">
        <f>IF('DATA - Follow-Up'!Q646="","",'DATA - Follow-Up'!Q646)</f>
        <v/>
      </c>
      <c r="R646" s="178" t="str">
        <f>IF('DATA - Follow-Up'!R646="Boy",1,IF('DATA - Follow-Up'!R646="Girl",2, ""))</f>
        <v/>
      </c>
      <c r="S646" s="178" t="str">
        <f>IF('DATA - Follow-Up'!Q646="","", 'DATA - Follow-Up'!S646)</f>
        <v/>
      </c>
      <c r="T646" s="178" t="str">
        <f>IF('DATA - Follow-Up'!T646="Less than 0.5km",1,IF('DATA - Follow-Up'!T646="0.51 to 1.59km",2,IF('DATA - Follow-Up'!T646="1.6 to 3km",3,IF('DATA - Follow-Up'!T646="Over 3km",4,""))))</f>
        <v/>
      </c>
      <c r="U646" s="178" t="str">
        <f>IF('DATA - Follow-Up'!U646="STRONGLY AGREE",1,IF('DATA - Follow-Up'!U646="AGREE",2,IF('DATA - Follow-Up'!U646="DISAGREE",3,IF('DATA - Follow-Up'!U646="STRONGLY DISAGREE",4,""))))</f>
        <v/>
      </c>
      <c r="V646" s="178" t="str">
        <f>IF('DATA - Follow-Up'!V646="Yes",1,IF('DATA - Follow-Up'!V646="No",2,""))</f>
        <v/>
      </c>
      <c r="W646" s="178"/>
      <c r="X646" s="178"/>
      <c r="Y646" s="178"/>
      <c r="Z646" s="178"/>
      <c r="AA646" s="178"/>
      <c r="AB646" s="178"/>
      <c r="AC646" s="178"/>
      <c r="AD646" s="178"/>
      <c r="AE646" s="178"/>
      <c r="AF646" s="178"/>
      <c r="AG646" s="178"/>
      <c r="AH646" s="178"/>
      <c r="AI646" s="178"/>
      <c r="AJ646" s="178"/>
      <c r="AK646" s="178"/>
      <c r="AL646" s="178"/>
      <c r="AM646" s="178"/>
      <c r="AN646" s="178"/>
      <c r="AO646" s="178"/>
      <c r="AP646" s="178"/>
      <c r="AQ646" s="178"/>
      <c r="AR646" s="178" t="str">
        <f>IF('DATA - Follow-Up'!AR646="Relaxed",1,IF('DATA - Follow-Up'!AR646="Rushed",2,IF('DATA - Follow-Up'!AR646="Happy",3,IF('DATA - Follow-Up'!AR646="Tired",4,""))))</f>
        <v/>
      </c>
      <c r="AS646" s="178" t="str">
        <f>IF('DATA - Follow-Up'!AS646="Relaxed",1,IF('DATA - Follow-Up'!AS646="Rushed",2,IF('DATA - Follow-Up'!AS646="Happy",3,IF('DATA - Follow-Up'!AS646="Tired",4,""))))</f>
        <v/>
      </c>
      <c r="AT646" s="178" t="str">
        <f>IF('DATA - Follow-Up'!AT646="less driving",1,IF('DATA - Follow-Up'!AT646="less driving (e.g. more carpooling, walking, cycling, taking public transit, etc.)",1,IF('DATA - Follow-Up'!AT646="not changed",2,IF('DATA - Follow-Up'!AT646="no changed",2,IF('DATA - Follow-Up'!AT646="more driving",3, "")))))</f>
        <v/>
      </c>
      <c r="AU646" s="275"/>
      <c r="AV646" s="275"/>
      <c r="AW646" s="275"/>
      <c r="AX646" s="275"/>
      <c r="AY646" s="275"/>
      <c r="AZ646" s="178" t="str">
        <f>IF('DATA - Follow-Up'!AZ646="less driving",1,IF('DATA - Follow-Up'!AZ646="less driving (e.g. more carpooling, walking, cycling, taking public transit, etc.)",1,IF('DATA - Follow-Up'!AZ646="not changed",2,IF('DATA - Follow-Up'!AZ646="more driving",3,""))))</f>
        <v/>
      </c>
      <c r="BA646" s="178"/>
      <c r="BB646" s="178"/>
      <c r="BC646" s="178"/>
      <c r="BD646" s="178"/>
      <c r="BE646" s="178"/>
      <c r="BF646" s="178" t="str">
        <f>IF('DATA - Follow-Up'!BF646="decreased",1,IF('DATA - Follow-Up'!BF646="not changed",2,IF('DATA - Follow-Up'!BF646="increased",3, "")))</f>
        <v/>
      </c>
      <c r="BG646" s="178"/>
      <c r="BH646" s="178"/>
      <c r="BI646" s="178"/>
      <c r="BJ646" s="178"/>
      <c r="BK646" s="178"/>
      <c r="BL646" s="178"/>
      <c r="BM646" s="178"/>
      <c r="BN646" s="178"/>
      <c r="BO646" s="178"/>
      <c r="BP646" s="178"/>
      <c r="BQ646" s="312" t="str">
        <f>IF('DATA - Follow-Up'!BQ646="Yes",1,IF('DATA - Follow-Up'!BQ646="No",2, ""))</f>
        <v/>
      </c>
      <c r="BR646" s="273"/>
      <c r="BS646" s="180"/>
      <c r="BT646" s="180"/>
    </row>
    <row r="647" spans="1:72" s="132" customFormat="1" ht="15" x14ac:dyDescent="0.3">
      <c r="A647" s="148"/>
      <c r="B647" s="149"/>
      <c r="C647" s="236" t="str">
        <f t="shared" si="10"/>
        <v/>
      </c>
      <c r="D647" s="178" t="str">
        <f>IF('DATA - Follow-Up'!D647="","",'DATA - Follow-Up'!D647)</f>
        <v/>
      </c>
      <c r="E647" s="178" t="str">
        <f>IF('DATA - Follow-Up'!E647="","",'DATA - Follow-Up'!E647)</f>
        <v/>
      </c>
      <c r="F647" s="178" t="str">
        <f>IF('DATA - Follow-Up'!F647="","",'DATA - Follow-Up'!F647)</f>
        <v/>
      </c>
      <c r="G647" s="178" t="str">
        <f>IF('DATA - Follow-Up'!G647="Yes",1,IF('DATA - Follow-Up'!G647="No",2,IF('DATA - Follow-Up'!G647="Not Sure",3, "")))</f>
        <v/>
      </c>
      <c r="H647" s="178" t="str">
        <f>IF('DATA - Follow-Up'!H647="","",INDEX(Codes,MATCH('DATA - Follow-Up'!H647,Modes,0)))</f>
        <v/>
      </c>
      <c r="I647" s="275"/>
      <c r="J647" s="178" t="str">
        <f>IF('DATA - Follow-Up'!J647="","",INDEX(Codes,MATCH('DATA - Follow-Up'!J647,Modes,0)))</f>
        <v/>
      </c>
      <c r="K647" s="178"/>
      <c r="L647" s="178" t="str">
        <f>IF('DATA - Follow-Up'!L647=0,"",IF('DATA - Follow-Up'!L647="","",'DATA - Follow-Up'!L647))</f>
        <v/>
      </c>
      <c r="M647" s="178" t="str">
        <f>IF('DATA - Follow-Up'!M647="Yes",1,IF('DATA - Follow-Up'!M647="No",2, ""))</f>
        <v/>
      </c>
      <c r="N647" s="178" t="str">
        <f>IF('DATA - Follow-Up'!N647="Yes",1,IF('DATA - Follow-Up'!N647="No",2,""))</f>
        <v/>
      </c>
      <c r="O647" s="178" t="str">
        <f>IF('DATA - Follow-Up'!O647="Relaxed",1,IF('DATA - Follow-Up'!O647="Rushed",2,IF('DATA - Follow-Up'!O647="Happy",3,IF('DATA - Follow-Up'!O647="Frustrated",4,IF('DATA - Follow-Up'!O647="Other (please specify)",5,IF('DATA - Follow-Up'!O647="Other",5,""))))))</f>
        <v/>
      </c>
      <c r="P647" s="178"/>
      <c r="Q647" s="178" t="str">
        <f>IF('DATA - Follow-Up'!Q647="","",'DATA - Follow-Up'!Q647)</f>
        <v/>
      </c>
      <c r="R647" s="178" t="str">
        <f>IF('DATA - Follow-Up'!R647="Boy",1,IF('DATA - Follow-Up'!R647="Girl",2, ""))</f>
        <v/>
      </c>
      <c r="S647" s="178" t="str">
        <f>IF('DATA - Follow-Up'!Q647="","", 'DATA - Follow-Up'!S647)</f>
        <v/>
      </c>
      <c r="T647" s="178" t="str">
        <f>IF('DATA - Follow-Up'!T647="Less than 0.5km",1,IF('DATA - Follow-Up'!T647="0.51 to 1.59km",2,IF('DATA - Follow-Up'!T647="1.6 to 3km",3,IF('DATA - Follow-Up'!T647="Over 3km",4,""))))</f>
        <v/>
      </c>
      <c r="U647" s="178" t="str">
        <f>IF('DATA - Follow-Up'!U647="STRONGLY AGREE",1,IF('DATA - Follow-Up'!U647="AGREE",2,IF('DATA - Follow-Up'!U647="DISAGREE",3,IF('DATA - Follow-Up'!U647="STRONGLY DISAGREE",4,""))))</f>
        <v/>
      </c>
      <c r="V647" s="178" t="str">
        <f>IF('DATA - Follow-Up'!V647="Yes",1,IF('DATA - Follow-Up'!V647="No",2,""))</f>
        <v/>
      </c>
      <c r="W647" s="178"/>
      <c r="X647" s="178"/>
      <c r="Y647" s="178"/>
      <c r="Z647" s="178"/>
      <c r="AA647" s="178"/>
      <c r="AB647" s="178"/>
      <c r="AC647" s="178"/>
      <c r="AD647" s="178"/>
      <c r="AE647" s="178"/>
      <c r="AF647" s="178"/>
      <c r="AG647" s="178"/>
      <c r="AH647" s="178"/>
      <c r="AI647" s="178"/>
      <c r="AJ647" s="178"/>
      <c r="AK647" s="178"/>
      <c r="AL647" s="178"/>
      <c r="AM647" s="178"/>
      <c r="AN647" s="178"/>
      <c r="AO647" s="178"/>
      <c r="AP647" s="178"/>
      <c r="AQ647" s="178"/>
      <c r="AR647" s="178" t="str">
        <f>IF('DATA - Follow-Up'!AR647="Relaxed",1,IF('DATA - Follow-Up'!AR647="Rushed",2,IF('DATA - Follow-Up'!AR647="Happy",3,IF('DATA - Follow-Up'!AR647="Tired",4,""))))</f>
        <v/>
      </c>
      <c r="AS647" s="178" t="str">
        <f>IF('DATA - Follow-Up'!AS647="Relaxed",1,IF('DATA - Follow-Up'!AS647="Rushed",2,IF('DATA - Follow-Up'!AS647="Happy",3,IF('DATA - Follow-Up'!AS647="Tired",4,""))))</f>
        <v/>
      </c>
      <c r="AT647" s="178" t="str">
        <f>IF('DATA - Follow-Up'!AT647="less driving",1,IF('DATA - Follow-Up'!AT647="less driving (e.g. more carpooling, walking, cycling, taking public transit, etc.)",1,IF('DATA - Follow-Up'!AT647="not changed",2,IF('DATA - Follow-Up'!AT647="no changed",2,IF('DATA - Follow-Up'!AT647="more driving",3, "")))))</f>
        <v/>
      </c>
      <c r="AU647" s="275"/>
      <c r="AV647" s="275"/>
      <c r="AW647" s="275"/>
      <c r="AX647" s="275"/>
      <c r="AY647" s="275"/>
      <c r="AZ647" s="178" t="str">
        <f>IF('DATA - Follow-Up'!AZ647="less driving",1,IF('DATA - Follow-Up'!AZ647="less driving (e.g. more carpooling, walking, cycling, taking public transit, etc.)",1,IF('DATA - Follow-Up'!AZ647="not changed",2,IF('DATA - Follow-Up'!AZ647="more driving",3,""))))</f>
        <v/>
      </c>
      <c r="BA647" s="178"/>
      <c r="BB647" s="178"/>
      <c r="BC647" s="178"/>
      <c r="BD647" s="178"/>
      <c r="BE647" s="178"/>
      <c r="BF647" s="178" t="str">
        <f>IF('DATA - Follow-Up'!BF647="decreased",1,IF('DATA - Follow-Up'!BF647="not changed",2,IF('DATA - Follow-Up'!BF647="increased",3, "")))</f>
        <v/>
      </c>
      <c r="BG647" s="178"/>
      <c r="BH647" s="178"/>
      <c r="BI647" s="178"/>
      <c r="BJ647" s="178"/>
      <c r="BK647" s="178"/>
      <c r="BL647" s="178"/>
      <c r="BM647" s="178"/>
      <c r="BN647" s="178"/>
      <c r="BO647" s="178"/>
      <c r="BP647" s="178"/>
      <c r="BQ647" s="312" t="str">
        <f>IF('DATA - Follow-Up'!BQ647="Yes",1,IF('DATA - Follow-Up'!BQ647="No",2, ""))</f>
        <v/>
      </c>
      <c r="BR647" s="273"/>
      <c r="BS647" s="180"/>
      <c r="BT647" s="180"/>
    </row>
    <row r="648" spans="1:72" s="132" customFormat="1" ht="15" x14ac:dyDescent="0.3">
      <c r="A648" s="148"/>
      <c r="B648" s="149"/>
      <c r="C648" s="236" t="str">
        <f t="shared" si="10"/>
        <v/>
      </c>
      <c r="D648" s="178" t="str">
        <f>IF('DATA - Follow-Up'!D648="","",'DATA - Follow-Up'!D648)</f>
        <v/>
      </c>
      <c r="E648" s="178" t="str">
        <f>IF('DATA - Follow-Up'!E648="","",'DATA - Follow-Up'!E648)</f>
        <v/>
      </c>
      <c r="F648" s="178" t="str">
        <f>IF('DATA - Follow-Up'!F648="","",'DATA - Follow-Up'!F648)</f>
        <v/>
      </c>
      <c r="G648" s="178" t="str">
        <f>IF('DATA - Follow-Up'!G648="Yes",1,IF('DATA - Follow-Up'!G648="No",2,IF('DATA - Follow-Up'!G648="Not Sure",3, "")))</f>
        <v/>
      </c>
      <c r="H648" s="178" t="str">
        <f>IF('DATA - Follow-Up'!H648="","",INDEX(Codes,MATCH('DATA - Follow-Up'!H648,Modes,0)))</f>
        <v/>
      </c>
      <c r="I648" s="275"/>
      <c r="J648" s="178" t="str">
        <f>IF('DATA - Follow-Up'!J648="","",INDEX(Codes,MATCH('DATA - Follow-Up'!J648,Modes,0)))</f>
        <v/>
      </c>
      <c r="K648" s="178"/>
      <c r="L648" s="178" t="str">
        <f>IF('DATA - Follow-Up'!L648=0,"",IF('DATA - Follow-Up'!L648="","",'DATA - Follow-Up'!L648))</f>
        <v/>
      </c>
      <c r="M648" s="178" t="str">
        <f>IF('DATA - Follow-Up'!M648="Yes",1,IF('DATA - Follow-Up'!M648="No",2, ""))</f>
        <v/>
      </c>
      <c r="N648" s="178" t="str">
        <f>IF('DATA - Follow-Up'!N648="Yes",1,IF('DATA - Follow-Up'!N648="No",2,""))</f>
        <v/>
      </c>
      <c r="O648" s="178" t="str">
        <f>IF('DATA - Follow-Up'!O648="Relaxed",1,IF('DATA - Follow-Up'!O648="Rushed",2,IF('DATA - Follow-Up'!O648="Happy",3,IF('DATA - Follow-Up'!O648="Frustrated",4,IF('DATA - Follow-Up'!O648="Other (please specify)",5,IF('DATA - Follow-Up'!O648="Other",5,""))))))</f>
        <v/>
      </c>
      <c r="P648" s="178"/>
      <c r="Q648" s="178" t="str">
        <f>IF('DATA - Follow-Up'!Q648="","",'DATA - Follow-Up'!Q648)</f>
        <v/>
      </c>
      <c r="R648" s="178" t="str">
        <f>IF('DATA - Follow-Up'!R648="Boy",1,IF('DATA - Follow-Up'!R648="Girl",2, ""))</f>
        <v/>
      </c>
      <c r="S648" s="178" t="str">
        <f>IF('DATA - Follow-Up'!Q648="","", 'DATA - Follow-Up'!S648)</f>
        <v/>
      </c>
      <c r="T648" s="178" t="str">
        <f>IF('DATA - Follow-Up'!T648="Less than 0.5km",1,IF('DATA - Follow-Up'!T648="0.51 to 1.59km",2,IF('DATA - Follow-Up'!T648="1.6 to 3km",3,IF('DATA - Follow-Up'!T648="Over 3km",4,""))))</f>
        <v/>
      </c>
      <c r="U648" s="178" t="str">
        <f>IF('DATA - Follow-Up'!U648="STRONGLY AGREE",1,IF('DATA - Follow-Up'!U648="AGREE",2,IF('DATA - Follow-Up'!U648="DISAGREE",3,IF('DATA - Follow-Up'!U648="STRONGLY DISAGREE",4,""))))</f>
        <v/>
      </c>
      <c r="V648" s="178" t="str">
        <f>IF('DATA - Follow-Up'!V648="Yes",1,IF('DATA - Follow-Up'!V648="No",2,""))</f>
        <v/>
      </c>
      <c r="W648" s="178"/>
      <c r="X648" s="178"/>
      <c r="Y648" s="178"/>
      <c r="Z648" s="178"/>
      <c r="AA648" s="178"/>
      <c r="AB648" s="178"/>
      <c r="AC648" s="178"/>
      <c r="AD648" s="178"/>
      <c r="AE648" s="178"/>
      <c r="AF648" s="178"/>
      <c r="AG648" s="178"/>
      <c r="AH648" s="178"/>
      <c r="AI648" s="178"/>
      <c r="AJ648" s="178"/>
      <c r="AK648" s="178"/>
      <c r="AL648" s="178"/>
      <c r="AM648" s="178"/>
      <c r="AN648" s="178"/>
      <c r="AO648" s="178"/>
      <c r="AP648" s="178"/>
      <c r="AQ648" s="178"/>
      <c r="AR648" s="178" t="str">
        <f>IF('DATA - Follow-Up'!AR648="Relaxed",1,IF('DATA - Follow-Up'!AR648="Rushed",2,IF('DATA - Follow-Up'!AR648="Happy",3,IF('DATA - Follow-Up'!AR648="Tired",4,""))))</f>
        <v/>
      </c>
      <c r="AS648" s="178" t="str">
        <f>IF('DATA - Follow-Up'!AS648="Relaxed",1,IF('DATA - Follow-Up'!AS648="Rushed",2,IF('DATA - Follow-Up'!AS648="Happy",3,IF('DATA - Follow-Up'!AS648="Tired",4,""))))</f>
        <v/>
      </c>
      <c r="AT648" s="178" t="str">
        <f>IF('DATA - Follow-Up'!AT648="less driving",1,IF('DATA - Follow-Up'!AT648="less driving (e.g. more carpooling, walking, cycling, taking public transit, etc.)",1,IF('DATA - Follow-Up'!AT648="not changed",2,IF('DATA - Follow-Up'!AT648="no changed",2,IF('DATA - Follow-Up'!AT648="more driving",3, "")))))</f>
        <v/>
      </c>
      <c r="AU648" s="275"/>
      <c r="AV648" s="275"/>
      <c r="AW648" s="275"/>
      <c r="AX648" s="275"/>
      <c r="AY648" s="275"/>
      <c r="AZ648" s="178" t="str">
        <f>IF('DATA - Follow-Up'!AZ648="less driving",1,IF('DATA - Follow-Up'!AZ648="less driving (e.g. more carpooling, walking, cycling, taking public transit, etc.)",1,IF('DATA - Follow-Up'!AZ648="not changed",2,IF('DATA - Follow-Up'!AZ648="more driving",3,""))))</f>
        <v/>
      </c>
      <c r="BA648" s="178"/>
      <c r="BB648" s="178"/>
      <c r="BC648" s="178"/>
      <c r="BD648" s="178"/>
      <c r="BE648" s="178"/>
      <c r="BF648" s="178" t="str">
        <f>IF('DATA - Follow-Up'!BF648="decreased",1,IF('DATA - Follow-Up'!BF648="not changed",2,IF('DATA - Follow-Up'!BF648="increased",3, "")))</f>
        <v/>
      </c>
      <c r="BG648" s="178"/>
      <c r="BH648" s="178"/>
      <c r="BI648" s="178"/>
      <c r="BJ648" s="178"/>
      <c r="BK648" s="178"/>
      <c r="BL648" s="178"/>
      <c r="BM648" s="178"/>
      <c r="BN648" s="178"/>
      <c r="BO648" s="178"/>
      <c r="BP648" s="178"/>
      <c r="BQ648" s="312" t="str">
        <f>IF('DATA - Follow-Up'!BQ648="Yes",1,IF('DATA - Follow-Up'!BQ648="No",2, ""))</f>
        <v/>
      </c>
      <c r="BR648" s="273"/>
      <c r="BS648" s="180"/>
      <c r="BT648" s="180"/>
    </row>
    <row r="649" spans="1:72" s="132" customFormat="1" ht="15" x14ac:dyDescent="0.3">
      <c r="A649" s="148"/>
      <c r="B649" s="149"/>
      <c r="C649" s="236" t="str">
        <f t="shared" si="10"/>
        <v/>
      </c>
      <c r="D649" s="178" t="str">
        <f>IF('DATA - Follow-Up'!D649="","",'DATA - Follow-Up'!D649)</f>
        <v/>
      </c>
      <c r="E649" s="178" t="str">
        <f>IF('DATA - Follow-Up'!E649="","",'DATA - Follow-Up'!E649)</f>
        <v/>
      </c>
      <c r="F649" s="178" t="str">
        <f>IF('DATA - Follow-Up'!F649="","",'DATA - Follow-Up'!F649)</f>
        <v/>
      </c>
      <c r="G649" s="178" t="str">
        <f>IF('DATA - Follow-Up'!G649="Yes",1,IF('DATA - Follow-Up'!G649="No",2,IF('DATA - Follow-Up'!G649="Not Sure",3, "")))</f>
        <v/>
      </c>
      <c r="H649" s="178" t="str">
        <f>IF('DATA - Follow-Up'!H649="","",INDEX(Codes,MATCH('DATA - Follow-Up'!H649,Modes,0)))</f>
        <v/>
      </c>
      <c r="I649" s="275"/>
      <c r="J649" s="178" t="str">
        <f>IF('DATA - Follow-Up'!J649="","",INDEX(Codes,MATCH('DATA - Follow-Up'!J649,Modes,0)))</f>
        <v/>
      </c>
      <c r="K649" s="178"/>
      <c r="L649" s="178" t="str">
        <f>IF('DATA - Follow-Up'!L649=0,"",IF('DATA - Follow-Up'!L649="","",'DATA - Follow-Up'!L649))</f>
        <v/>
      </c>
      <c r="M649" s="178" t="str">
        <f>IF('DATA - Follow-Up'!M649="Yes",1,IF('DATA - Follow-Up'!M649="No",2, ""))</f>
        <v/>
      </c>
      <c r="N649" s="178" t="str">
        <f>IF('DATA - Follow-Up'!N649="Yes",1,IF('DATA - Follow-Up'!N649="No",2,""))</f>
        <v/>
      </c>
      <c r="O649" s="178" t="str">
        <f>IF('DATA - Follow-Up'!O649="Relaxed",1,IF('DATA - Follow-Up'!O649="Rushed",2,IF('DATA - Follow-Up'!O649="Happy",3,IF('DATA - Follow-Up'!O649="Frustrated",4,IF('DATA - Follow-Up'!O649="Other (please specify)",5,IF('DATA - Follow-Up'!O649="Other",5,""))))))</f>
        <v/>
      </c>
      <c r="P649" s="178"/>
      <c r="Q649" s="178" t="str">
        <f>IF('DATA - Follow-Up'!Q649="","",'DATA - Follow-Up'!Q649)</f>
        <v/>
      </c>
      <c r="R649" s="178" t="str">
        <f>IF('DATA - Follow-Up'!R649="Boy",1,IF('DATA - Follow-Up'!R649="Girl",2, ""))</f>
        <v/>
      </c>
      <c r="S649" s="178" t="str">
        <f>IF('DATA - Follow-Up'!Q649="","", 'DATA - Follow-Up'!S649)</f>
        <v/>
      </c>
      <c r="T649" s="178" t="str">
        <f>IF('DATA - Follow-Up'!T649="Less than 0.5km",1,IF('DATA - Follow-Up'!T649="0.51 to 1.59km",2,IF('DATA - Follow-Up'!T649="1.6 to 3km",3,IF('DATA - Follow-Up'!T649="Over 3km",4,""))))</f>
        <v/>
      </c>
      <c r="U649" s="178" t="str">
        <f>IF('DATA - Follow-Up'!U649="STRONGLY AGREE",1,IF('DATA - Follow-Up'!U649="AGREE",2,IF('DATA - Follow-Up'!U649="DISAGREE",3,IF('DATA - Follow-Up'!U649="STRONGLY DISAGREE",4,""))))</f>
        <v/>
      </c>
      <c r="V649" s="178" t="str">
        <f>IF('DATA - Follow-Up'!V649="Yes",1,IF('DATA - Follow-Up'!V649="No",2,""))</f>
        <v/>
      </c>
      <c r="W649" s="178"/>
      <c r="X649" s="178"/>
      <c r="Y649" s="178"/>
      <c r="Z649" s="178"/>
      <c r="AA649" s="178"/>
      <c r="AB649" s="178"/>
      <c r="AC649" s="178"/>
      <c r="AD649" s="178"/>
      <c r="AE649" s="178"/>
      <c r="AF649" s="178"/>
      <c r="AG649" s="178"/>
      <c r="AH649" s="178"/>
      <c r="AI649" s="178"/>
      <c r="AJ649" s="178"/>
      <c r="AK649" s="178"/>
      <c r="AL649" s="178"/>
      <c r="AM649" s="178"/>
      <c r="AN649" s="178"/>
      <c r="AO649" s="178"/>
      <c r="AP649" s="178"/>
      <c r="AQ649" s="178"/>
      <c r="AR649" s="178" t="str">
        <f>IF('DATA - Follow-Up'!AR649="Relaxed",1,IF('DATA - Follow-Up'!AR649="Rushed",2,IF('DATA - Follow-Up'!AR649="Happy",3,IF('DATA - Follow-Up'!AR649="Tired",4,""))))</f>
        <v/>
      </c>
      <c r="AS649" s="178" t="str">
        <f>IF('DATA - Follow-Up'!AS649="Relaxed",1,IF('DATA - Follow-Up'!AS649="Rushed",2,IF('DATA - Follow-Up'!AS649="Happy",3,IF('DATA - Follow-Up'!AS649="Tired",4,""))))</f>
        <v/>
      </c>
      <c r="AT649" s="178" t="str">
        <f>IF('DATA - Follow-Up'!AT649="less driving",1,IF('DATA - Follow-Up'!AT649="less driving (e.g. more carpooling, walking, cycling, taking public transit, etc.)",1,IF('DATA - Follow-Up'!AT649="not changed",2,IF('DATA - Follow-Up'!AT649="no changed",2,IF('DATA - Follow-Up'!AT649="more driving",3, "")))))</f>
        <v/>
      </c>
      <c r="AU649" s="275"/>
      <c r="AV649" s="275"/>
      <c r="AW649" s="275"/>
      <c r="AX649" s="275"/>
      <c r="AY649" s="275"/>
      <c r="AZ649" s="178" t="str">
        <f>IF('DATA - Follow-Up'!AZ649="less driving",1,IF('DATA - Follow-Up'!AZ649="less driving (e.g. more carpooling, walking, cycling, taking public transit, etc.)",1,IF('DATA - Follow-Up'!AZ649="not changed",2,IF('DATA - Follow-Up'!AZ649="more driving",3,""))))</f>
        <v/>
      </c>
      <c r="BA649" s="178"/>
      <c r="BB649" s="178"/>
      <c r="BC649" s="178"/>
      <c r="BD649" s="178"/>
      <c r="BE649" s="178"/>
      <c r="BF649" s="178" t="str">
        <f>IF('DATA - Follow-Up'!BF649="decreased",1,IF('DATA - Follow-Up'!BF649="not changed",2,IF('DATA - Follow-Up'!BF649="increased",3, "")))</f>
        <v/>
      </c>
      <c r="BG649" s="178"/>
      <c r="BH649" s="178"/>
      <c r="BI649" s="178"/>
      <c r="BJ649" s="178"/>
      <c r="BK649" s="178"/>
      <c r="BL649" s="178"/>
      <c r="BM649" s="178"/>
      <c r="BN649" s="178"/>
      <c r="BO649" s="178"/>
      <c r="BP649" s="178"/>
      <c r="BQ649" s="312" t="str">
        <f>IF('DATA - Follow-Up'!BQ649="Yes",1,IF('DATA - Follow-Up'!BQ649="No",2, ""))</f>
        <v/>
      </c>
      <c r="BR649" s="273"/>
      <c r="BS649" s="180"/>
      <c r="BT649" s="180"/>
    </row>
    <row r="650" spans="1:72" s="132" customFormat="1" ht="15" x14ac:dyDescent="0.3">
      <c r="A650" s="148"/>
      <c r="B650" s="149"/>
      <c r="C650" s="236" t="str">
        <f t="shared" si="10"/>
        <v/>
      </c>
      <c r="D650" s="178" t="str">
        <f>IF('DATA - Follow-Up'!D650="","",'DATA - Follow-Up'!D650)</f>
        <v/>
      </c>
      <c r="E650" s="178" t="str">
        <f>IF('DATA - Follow-Up'!E650="","",'DATA - Follow-Up'!E650)</f>
        <v/>
      </c>
      <c r="F650" s="178" t="str">
        <f>IF('DATA - Follow-Up'!F650="","",'DATA - Follow-Up'!F650)</f>
        <v/>
      </c>
      <c r="G650" s="178" t="str">
        <f>IF('DATA - Follow-Up'!G650="Yes",1,IF('DATA - Follow-Up'!G650="No",2,IF('DATA - Follow-Up'!G650="Not Sure",3, "")))</f>
        <v/>
      </c>
      <c r="H650" s="178" t="str">
        <f>IF('DATA - Follow-Up'!H650="","",INDEX(Codes,MATCH('DATA - Follow-Up'!H650,Modes,0)))</f>
        <v/>
      </c>
      <c r="I650" s="275"/>
      <c r="J650" s="178" t="str">
        <f>IF('DATA - Follow-Up'!J650="","",INDEX(Codes,MATCH('DATA - Follow-Up'!J650,Modes,0)))</f>
        <v/>
      </c>
      <c r="K650" s="178"/>
      <c r="L650" s="178" t="str">
        <f>IF('DATA - Follow-Up'!L650=0,"",IF('DATA - Follow-Up'!L650="","",'DATA - Follow-Up'!L650))</f>
        <v/>
      </c>
      <c r="M650" s="178" t="str">
        <f>IF('DATA - Follow-Up'!M650="Yes",1,IF('DATA - Follow-Up'!M650="No",2, ""))</f>
        <v/>
      </c>
      <c r="N650" s="178" t="str">
        <f>IF('DATA - Follow-Up'!N650="Yes",1,IF('DATA - Follow-Up'!N650="No",2,""))</f>
        <v/>
      </c>
      <c r="O650" s="178" t="str">
        <f>IF('DATA - Follow-Up'!O650="Relaxed",1,IF('DATA - Follow-Up'!O650="Rushed",2,IF('DATA - Follow-Up'!O650="Happy",3,IF('DATA - Follow-Up'!O650="Frustrated",4,IF('DATA - Follow-Up'!O650="Other (please specify)",5,IF('DATA - Follow-Up'!O650="Other",5,""))))))</f>
        <v/>
      </c>
      <c r="P650" s="178"/>
      <c r="Q650" s="178" t="str">
        <f>IF('DATA - Follow-Up'!Q650="","",'DATA - Follow-Up'!Q650)</f>
        <v/>
      </c>
      <c r="R650" s="178" t="str">
        <f>IF('DATA - Follow-Up'!R650="Boy",1,IF('DATA - Follow-Up'!R650="Girl",2, ""))</f>
        <v/>
      </c>
      <c r="S650" s="178" t="str">
        <f>IF('DATA - Follow-Up'!Q650="","", 'DATA - Follow-Up'!S650)</f>
        <v/>
      </c>
      <c r="T650" s="178" t="str">
        <f>IF('DATA - Follow-Up'!T650="Less than 0.5km",1,IF('DATA - Follow-Up'!T650="0.51 to 1.59km",2,IF('DATA - Follow-Up'!T650="1.6 to 3km",3,IF('DATA - Follow-Up'!T650="Over 3km",4,""))))</f>
        <v/>
      </c>
      <c r="U650" s="178" t="str">
        <f>IF('DATA - Follow-Up'!U650="STRONGLY AGREE",1,IF('DATA - Follow-Up'!U650="AGREE",2,IF('DATA - Follow-Up'!U650="DISAGREE",3,IF('DATA - Follow-Up'!U650="STRONGLY DISAGREE",4,""))))</f>
        <v/>
      </c>
      <c r="V650" s="178" t="str">
        <f>IF('DATA - Follow-Up'!V650="Yes",1,IF('DATA - Follow-Up'!V650="No",2,""))</f>
        <v/>
      </c>
      <c r="W650" s="178"/>
      <c r="X650" s="178"/>
      <c r="Y650" s="178"/>
      <c r="Z650" s="178"/>
      <c r="AA650" s="178"/>
      <c r="AB650" s="178"/>
      <c r="AC650" s="178"/>
      <c r="AD650" s="178"/>
      <c r="AE650" s="178"/>
      <c r="AF650" s="178"/>
      <c r="AG650" s="178"/>
      <c r="AH650" s="178"/>
      <c r="AI650" s="178"/>
      <c r="AJ650" s="178"/>
      <c r="AK650" s="178"/>
      <c r="AL650" s="178"/>
      <c r="AM650" s="178"/>
      <c r="AN650" s="178"/>
      <c r="AO650" s="178"/>
      <c r="AP650" s="178"/>
      <c r="AQ650" s="178"/>
      <c r="AR650" s="178" t="str">
        <f>IF('DATA - Follow-Up'!AR650="Relaxed",1,IF('DATA - Follow-Up'!AR650="Rushed",2,IF('DATA - Follow-Up'!AR650="Happy",3,IF('DATA - Follow-Up'!AR650="Tired",4,""))))</f>
        <v/>
      </c>
      <c r="AS650" s="178" t="str">
        <f>IF('DATA - Follow-Up'!AS650="Relaxed",1,IF('DATA - Follow-Up'!AS650="Rushed",2,IF('DATA - Follow-Up'!AS650="Happy",3,IF('DATA - Follow-Up'!AS650="Tired",4,""))))</f>
        <v/>
      </c>
      <c r="AT650" s="178" t="str">
        <f>IF('DATA - Follow-Up'!AT650="less driving",1,IF('DATA - Follow-Up'!AT650="less driving (e.g. more carpooling, walking, cycling, taking public transit, etc.)",1,IF('DATA - Follow-Up'!AT650="not changed",2,IF('DATA - Follow-Up'!AT650="no changed",2,IF('DATA - Follow-Up'!AT650="more driving",3, "")))))</f>
        <v/>
      </c>
      <c r="AU650" s="275"/>
      <c r="AV650" s="275"/>
      <c r="AW650" s="275"/>
      <c r="AX650" s="275"/>
      <c r="AY650" s="275"/>
      <c r="AZ650" s="178" t="str">
        <f>IF('DATA - Follow-Up'!AZ650="less driving",1,IF('DATA - Follow-Up'!AZ650="less driving (e.g. more carpooling, walking, cycling, taking public transit, etc.)",1,IF('DATA - Follow-Up'!AZ650="not changed",2,IF('DATA - Follow-Up'!AZ650="more driving",3,""))))</f>
        <v/>
      </c>
      <c r="BA650" s="178"/>
      <c r="BB650" s="178"/>
      <c r="BC650" s="178"/>
      <c r="BD650" s="178"/>
      <c r="BE650" s="178"/>
      <c r="BF650" s="178" t="str">
        <f>IF('DATA - Follow-Up'!BF650="decreased",1,IF('DATA - Follow-Up'!BF650="not changed",2,IF('DATA - Follow-Up'!BF650="increased",3, "")))</f>
        <v/>
      </c>
      <c r="BG650" s="178"/>
      <c r="BH650" s="178"/>
      <c r="BI650" s="178"/>
      <c r="BJ650" s="178"/>
      <c r="BK650" s="178"/>
      <c r="BL650" s="178"/>
      <c r="BM650" s="178"/>
      <c r="BN650" s="178"/>
      <c r="BO650" s="178"/>
      <c r="BP650" s="178"/>
      <c r="BQ650" s="312" t="str">
        <f>IF('DATA - Follow-Up'!BQ650="Yes",1,IF('DATA - Follow-Up'!BQ650="No",2, ""))</f>
        <v/>
      </c>
      <c r="BR650" s="273"/>
      <c r="BS650" s="180"/>
      <c r="BT650" s="180"/>
    </row>
    <row r="651" spans="1:72" s="132" customFormat="1" ht="15" x14ac:dyDescent="0.3">
      <c r="A651" s="148"/>
      <c r="B651" s="149"/>
      <c r="C651" s="236" t="str">
        <f t="shared" si="10"/>
        <v/>
      </c>
      <c r="D651" s="178" t="str">
        <f>IF('DATA - Follow-Up'!D651="","",'DATA - Follow-Up'!D651)</f>
        <v/>
      </c>
      <c r="E651" s="178" t="str">
        <f>IF('DATA - Follow-Up'!E651="","",'DATA - Follow-Up'!E651)</f>
        <v/>
      </c>
      <c r="F651" s="178" t="str">
        <f>IF('DATA - Follow-Up'!F651="","",'DATA - Follow-Up'!F651)</f>
        <v/>
      </c>
      <c r="G651" s="178" t="str">
        <f>IF('DATA - Follow-Up'!G651="Yes",1,IF('DATA - Follow-Up'!G651="No",2,IF('DATA - Follow-Up'!G651="Not Sure",3, "")))</f>
        <v/>
      </c>
      <c r="H651" s="178" t="str">
        <f>IF('DATA - Follow-Up'!H651="","",INDEX(Codes,MATCH('DATA - Follow-Up'!H651,Modes,0)))</f>
        <v/>
      </c>
      <c r="I651" s="275"/>
      <c r="J651" s="178" t="str">
        <f>IF('DATA - Follow-Up'!J651="","",INDEX(Codes,MATCH('DATA - Follow-Up'!J651,Modes,0)))</f>
        <v/>
      </c>
      <c r="K651" s="178"/>
      <c r="L651" s="178" t="str">
        <f>IF('DATA - Follow-Up'!L651=0,"",IF('DATA - Follow-Up'!L651="","",'DATA - Follow-Up'!L651))</f>
        <v/>
      </c>
      <c r="M651" s="178" t="str">
        <f>IF('DATA - Follow-Up'!M651="Yes",1,IF('DATA - Follow-Up'!M651="No",2, ""))</f>
        <v/>
      </c>
      <c r="N651" s="178" t="str">
        <f>IF('DATA - Follow-Up'!N651="Yes",1,IF('DATA - Follow-Up'!N651="No",2,""))</f>
        <v/>
      </c>
      <c r="O651" s="178" t="str">
        <f>IF('DATA - Follow-Up'!O651="Relaxed",1,IF('DATA - Follow-Up'!O651="Rushed",2,IF('DATA - Follow-Up'!O651="Happy",3,IF('DATA - Follow-Up'!O651="Frustrated",4,IF('DATA - Follow-Up'!O651="Other (please specify)",5,IF('DATA - Follow-Up'!O651="Other",5,""))))))</f>
        <v/>
      </c>
      <c r="P651" s="178"/>
      <c r="Q651" s="178" t="str">
        <f>IF('DATA - Follow-Up'!Q651="","",'DATA - Follow-Up'!Q651)</f>
        <v/>
      </c>
      <c r="R651" s="178" t="str">
        <f>IF('DATA - Follow-Up'!R651="Boy",1,IF('DATA - Follow-Up'!R651="Girl",2, ""))</f>
        <v/>
      </c>
      <c r="S651" s="178" t="str">
        <f>IF('DATA - Follow-Up'!Q651="","", 'DATA - Follow-Up'!S651)</f>
        <v/>
      </c>
      <c r="T651" s="178" t="str">
        <f>IF('DATA - Follow-Up'!T651="Less than 0.5km",1,IF('DATA - Follow-Up'!T651="0.51 to 1.59km",2,IF('DATA - Follow-Up'!T651="1.6 to 3km",3,IF('DATA - Follow-Up'!T651="Over 3km",4,""))))</f>
        <v/>
      </c>
      <c r="U651" s="178" t="str">
        <f>IF('DATA - Follow-Up'!U651="STRONGLY AGREE",1,IF('DATA - Follow-Up'!U651="AGREE",2,IF('DATA - Follow-Up'!U651="DISAGREE",3,IF('DATA - Follow-Up'!U651="STRONGLY DISAGREE",4,""))))</f>
        <v/>
      </c>
      <c r="V651" s="178" t="str">
        <f>IF('DATA - Follow-Up'!V651="Yes",1,IF('DATA - Follow-Up'!V651="No",2,""))</f>
        <v/>
      </c>
      <c r="W651" s="178"/>
      <c r="X651" s="178"/>
      <c r="Y651" s="178"/>
      <c r="Z651" s="178"/>
      <c r="AA651" s="178"/>
      <c r="AB651" s="178"/>
      <c r="AC651" s="178"/>
      <c r="AD651" s="178"/>
      <c r="AE651" s="178"/>
      <c r="AF651" s="178"/>
      <c r="AG651" s="178"/>
      <c r="AH651" s="178"/>
      <c r="AI651" s="178"/>
      <c r="AJ651" s="178"/>
      <c r="AK651" s="178"/>
      <c r="AL651" s="178"/>
      <c r="AM651" s="178"/>
      <c r="AN651" s="178"/>
      <c r="AO651" s="178"/>
      <c r="AP651" s="178"/>
      <c r="AQ651" s="178"/>
      <c r="AR651" s="178" t="str">
        <f>IF('DATA - Follow-Up'!AR651="Relaxed",1,IF('DATA - Follow-Up'!AR651="Rushed",2,IF('DATA - Follow-Up'!AR651="Happy",3,IF('DATA - Follow-Up'!AR651="Tired",4,""))))</f>
        <v/>
      </c>
      <c r="AS651" s="178" t="str">
        <f>IF('DATA - Follow-Up'!AS651="Relaxed",1,IF('DATA - Follow-Up'!AS651="Rushed",2,IF('DATA - Follow-Up'!AS651="Happy",3,IF('DATA - Follow-Up'!AS651="Tired",4,""))))</f>
        <v/>
      </c>
      <c r="AT651" s="178" t="str">
        <f>IF('DATA - Follow-Up'!AT651="less driving",1,IF('DATA - Follow-Up'!AT651="less driving (e.g. more carpooling, walking, cycling, taking public transit, etc.)",1,IF('DATA - Follow-Up'!AT651="not changed",2,IF('DATA - Follow-Up'!AT651="no changed",2,IF('DATA - Follow-Up'!AT651="more driving",3, "")))))</f>
        <v/>
      </c>
      <c r="AU651" s="275"/>
      <c r="AV651" s="275"/>
      <c r="AW651" s="275"/>
      <c r="AX651" s="275"/>
      <c r="AY651" s="275"/>
      <c r="AZ651" s="178" t="str">
        <f>IF('DATA - Follow-Up'!AZ651="less driving",1,IF('DATA - Follow-Up'!AZ651="less driving (e.g. more carpooling, walking, cycling, taking public transit, etc.)",1,IF('DATA - Follow-Up'!AZ651="not changed",2,IF('DATA - Follow-Up'!AZ651="more driving",3,""))))</f>
        <v/>
      </c>
      <c r="BA651" s="178"/>
      <c r="BB651" s="178"/>
      <c r="BC651" s="178"/>
      <c r="BD651" s="178"/>
      <c r="BE651" s="178"/>
      <c r="BF651" s="178" t="str">
        <f>IF('DATA - Follow-Up'!BF651="decreased",1,IF('DATA - Follow-Up'!BF651="not changed",2,IF('DATA - Follow-Up'!BF651="increased",3, "")))</f>
        <v/>
      </c>
      <c r="BG651" s="178"/>
      <c r="BH651" s="178"/>
      <c r="BI651" s="178"/>
      <c r="BJ651" s="178"/>
      <c r="BK651" s="178"/>
      <c r="BL651" s="178"/>
      <c r="BM651" s="178"/>
      <c r="BN651" s="178"/>
      <c r="BO651" s="178"/>
      <c r="BP651" s="178"/>
      <c r="BQ651" s="312" t="str">
        <f>IF('DATA - Follow-Up'!BQ651="Yes",1,IF('DATA - Follow-Up'!BQ651="No",2, ""))</f>
        <v/>
      </c>
      <c r="BR651" s="273"/>
      <c r="BS651" s="180"/>
      <c r="BT651" s="180"/>
    </row>
    <row r="652" spans="1:72" s="132" customFormat="1" ht="15" x14ac:dyDescent="0.3">
      <c r="A652" s="148"/>
      <c r="B652" s="149"/>
      <c r="C652" s="236" t="str">
        <f t="shared" si="10"/>
        <v/>
      </c>
      <c r="D652" s="178" t="str">
        <f>IF('DATA - Follow-Up'!D652="","",'DATA - Follow-Up'!D652)</f>
        <v/>
      </c>
      <c r="E652" s="178" t="str">
        <f>IF('DATA - Follow-Up'!E652="","",'DATA - Follow-Up'!E652)</f>
        <v/>
      </c>
      <c r="F652" s="178" t="str">
        <f>IF('DATA - Follow-Up'!F652="","",'DATA - Follow-Up'!F652)</f>
        <v/>
      </c>
      <c r="G652" s="178" t="str">
        <f>IF('DATA - Follow-Up'!G652="Yes",1,IF('DATA - Follow-Up'!G652="No",2,IF('DATA - Follow-Up'!G652="Not Sure",3, "")))</f>
        <v/>
      </c>
      <c r="H652" s="178" t="str">
        <f>IF('DATA - Follow-Up'!H652="","",INDEX(Codes,MATCH('DATA - Follow-Up'!H652,Modes,0)))</f>
        <v/>
      </c>
      <c r="I652" s="275"/>
      <c r="J652" s="178" t="str">
        <f>IF('DATA - Follow-Up'!J652="","",INDEX(Codes,MATCH('DATA - Follow-Up'!J652,Modes,0)))</f>
        <v/>
      </c>
      <c r="K652" s="178"/>
      <c r="L652" s="178" t="str">
        <f>IF('DATA - Follow-Up'!L652=0,"",IF('DATA - Follow-Up'!L652="","",'DATA - Follow-Up'!L652))</f>
        <v/>
      </c>
      <c r="M652" s="178" t="str">
        <f>IF('DATA - Follow-Up'!M652="Yes",1,IF('DATA - Follow-Up'!M652="No",2, ""))</f>
        <v/>
      </c>
      <c r="N652" s="178" t="str">
        <f>IF('DATA - Follow-Up'!N652="Yes",1,IF('DATA - Follow-Up'!N652="No",2,""))</f>
        <v/>
      </c>
      <c r="O652" s="178" t="str">
        <f>IF('DATA - Follow-Up'!O652="Relaxed",1,IF('DATA - Follow-Up'!O652="Rushed",2,IF('DATA - Follow-Up'!O652="Happy",3,IF('DATA - Follow-Up'!O652="Frustrated",4,IF('DATA - Follow-Up'!O652="Other (please specify)",5,IF('DATA - Follow-Up'!O652="Other",5,""))))))</f>
        <v/>
      </c>
      <c r="P652" s="178"/>
      <c r="Q652" s="178" t="str">
        <f>IF('DATA - Follow-Up'!Q652="","",'DATA - Follow-Up'!Q652)</f>
        <v/>
      </c>
      <c r="R652" s="178" t="str">
        <f>IF('DATA - Follow-Up'!R652="Boy",1,IF('DATA - Follow-Up'!R652="Girl",2, ""))</f>
        <v/>
      </c>
      <c r="S652" s="178" t="str">
        <f>IF('DATA - Follow-Up'!Q652="","", 'DATA - Follow-Up'!S652)</f>
        <v/>
      </c>
      <c r="T652" s="178" t="str">
        <f>IF('DATA - Follow-Up'!T652="Less than 0.5km",1,IF('DATA - Follow-Up'!T652="0.51 to 1.59km",2,IF('DATA - Follow-Up'!T652="1.6 to 3km",3,IF('DATA - Follow-Up'!T652="Over 3km",4,""))))</f>
        <v/>
      </c>
      <c r="U652" s="178" t="str">
        <f>IF('DATA - Follow-Up'!U652="STRONGLY AGREE",1,IF('DATA - Follow-Up'!U652="AGREE",2,IF('DATA - Follow-Up'!U652="DISAGREE",3,IF('DATA - Follow-Up'!U652="STRONGLY DISAGREE",4,""))))</f>
        <v/>
      </c>
      <c r="V652" s="178" t="str">
        <f>IF('DATA - Follow-Up'!V652="Yes",1,IF('DATA - Follow-Up'!V652="No",2,""))</f>
        <v/>
      </c>
      <c r="W652" s="178"/>
      <c r="X652" s="178"/>
      <c r="Y652" s="178"/>
      <c r="Z652" s="178"/>
      <c r="AA652" s="178"/>
      <c r="AB652" s="178"/>
      <c r="AC652" s="178"/>
      <c r="AD652" s="178"/>
      <c r="AE652" s="178"/>
      <c r="AF652" s="178"/>
      <c r="AG652" s="178"/>
      <c r="AH652" s="178"/>
      <c r="AI652" s="178"/>
      <c r="AJ652" s="178"/>
      <c r="AK652" s="178"/>
      <c r="AL652" s="178"/>
      <c r="AM652" s="178"/>
      <c r="AN652" s="178"/>
      <c r="AO652" s="178"/>
      <c r="AP652" s="178"/>
      <c r="AQ652" s="178"/>
      <c r="AR652" s="178" t="str">
        <f>IF('DATA - Follow-Up'!AR652="Relaxed",1,IF('DATA - Follow-Up'!AR652="Rushed",2,IF('DATA - Follow-Up'!AR652="Happy",3,IF('DATA - Follow-Up'!AR652="Tired",4,""))))</f>
        <v/>
      </c>
      <c r="AS652" s="178" t="str">
        <f>IF('DATA - Follow-Up'!AS652="Relaxed",1,IF('DATA - Follow-Up'!AS652="Rushed",2,IF('DATA - Follow-Up'!AS652="Happy",3,IF('DATA - Follow-Up'!AS652="Tired",4,""))))</f>
        <v/>
      </c>
      <c r="AT652" s="178" t="str">
        <f>IF('DATA - Follow-Up'!AT652="less driving",1,IF('DATA - Follow-Up'!AT652="less driving (e.g. more carpooling, walking, cycling, taking public transit, etc.)",1,IF('DATA - Follow-Up'!AT652="not changed",2,IF('DATA - Follow-Up'!AT652="no changed",2,IF('DATA - Follow-Up'!AT652="more driving",3, "")))))</f>
        <v/>
      </c>
      <c r="AU652" s="275"/>
      <c r="AV652" s="275"/>
      <c r="AW652" s="275"/>
      <c r="AX652" s="275"/>
      <c r="AY652" s="275"/>
      <c r="AZ652" s="178" t="str">
        <f>IF('DATA - Follow-Up'!AZ652="less driving",1,IF('DATA - Follow-Up'!AZ652="less driving (e.g. more carpooling, walking, cycling, taking public transit, etc.)",1,IF('DATA - Follow-Up'!AZ652="not changed",2,IF('DATA - Follow-Up'!AZ652="more driving",3,""))))</f>
        <v/>
      </c>
      <c r="BA652" s="178"/>
      <c r="BB652" s="178"/>
      <c r="BC652" s="178"/>
      <c r="BD652" s="178"/>
      <c r="BE652" s="178"/>
      <c r="BF652" s="178" t="str">
        <f>IF('DATA - Follow-Up'!BF652="decreased",1,IF('DATA - Follow-Up'!BF652="not changed",2,IF('DATA - Follow-Up'!BF652="increased",3, "")))</f>
        <v/>
      </c>
      <c r="BG652" s="178"/>
      <c r="BH652" s="178"/>
      <c r="BI652" s="178"/>
      <c r="BJ652" s="178"/>
      <c r="BK652" s="178"/>
      <c r="BL652" s="178"/>
      <c r="BM652" s="178"/>
      <c r="BN652" s="178"/>
      <c r="BO652" s="178"/>
      <c r="BP652" s="178"/>
      <c r="BQ652" s="312" t="str">
        <f>IF('DATA - Follow-Up'!BQ652="Yes",1,IF('DATA - Follow-Up'!BQ652="No",2, ""))</f>
        <v/>
      </c>
      <c r="BR652" s="273"/>
      <c r="BS652" s="180"/>
      <c r="BT652" s="180"/>
    </row>
    <row r="653" spans="1:72" s="132" customFormat="1" ht="15" x14ac:dyDescent="0.3">
      <c r="A653" s="148"/>
      <c r="B653" s="149"/>
      <c r="C653" s="236" t="str">
        <f t="shared" si="10"/>
        <v/>
      </c>
      <c r="D653" s="178" t="str">
        <f>IF('DATA - Follow-Up'!D653="","",'DATA - Follow-Up'!D653)</f>
        <v/>
      </c>
      <c r="E653" s="178" t="str">
        <f>IF('DATA - Follow-Up'!E653="","",'DATA - Follow-Up'!E653)</f>
        <v/>
      </c>
      <c r="F653" s="178" t="str">
        <f>IF('DATA - Follow-Up'!F653="","",'DATA - Follow-Up'!F653)</f>
        <v/>
      </c>
      <c r="G653" s="178" t="str">
        <f>IF('DATA - Follow-Up'!G653="Yes",1,IF('DATA - Follow-Up'!G653="No",2,IF('DATA - Follow-Up'!G653="Not Sure",3, "")))</f>
        <v/>
      </c>
      <c r="H653" s="178" t="str">
        <f>IF('DATA - Follow-Up'!H653="","",INDEX(Codes,MATCH('DATA - Follow-Up'!H653,Modes,0)))</f>
        <v/>
      </c>
      <c r="I653" s="275"/>
      <c r="J653" s="178" t="str">
        <f>IF('DATA - Follow-Up'!J653="","",INDEX(Codes,MATCH('DATA - Follow-Up'!J653,Modes,0)))</f>
        <v/>
      </c>
      <c r="K653" s="178"/>
      <c r="L653" s="178" t="str">
        <f>IF('DATA - Follow-Up'!L653=0,"",IF('DATA - Follow-Up'!L653="","",'DATA - Follow-Up'!L653))</f>
        <v/>
      </c>
      <c r="M653" s="178" t="str">
        <f>IF('DATA - Follow-Up'!M653="Yes",1,IF('DATA - Follow-Up'!M653="No",2, ""))</f>
        <v/>
      </c>
      <c r="N653" s="178" t="str">
        <f>IF('DATA - Follow-Up'!N653="Yes",1,IF('DATA - Follow-Up'!N653="No",2,""))</f>
        <v/>
      </c>
      <c r="O653" s="178" t="str">
        <f>IF('DATA - Follow-Up'!O653="Relaxed",1,IF('DATA - Follow-Up'!O653="Rushed",2,IF('DATA - Follow-Up'!O653="Happy",3,IF('DATA - Follow-Up'!O653="Frustrated",4,IF('DATA - Follow-Up'!O653="Other (please specify)",5,IF('DATA - Follow-Up'!O653="Other",5,""))))))</f>
        <v/>
      </c>
      <c r="P653" s="178"/>
      <c r="Q653" s="178" t="str">
        <f>IF('DATA - Follow-Up'!Q653="","",'DATA - Follow-Up'!Q653)</f>
        <v/>
      </c>
      <c r="R653" s="178" t="str">
        <f>IF('DATA - Follow-Up'!R653="Boy",1,IF('DATA - Follow-Up'!R653="Girl",2, ""))</f>
        <v/>
      </c>
      <c r="S653" s="178" t="str">
        <f>IF('DATA - Follow-Up'!Q653="","", 'DATA - Follow-Up'!S653)</f>
        <v/>
      </c>
      <c r="T653" s="178" t="str">
        <f>IF('DATA - Follow-Up'!T653="Less than 0.5km",1,IF('DATA - Follow-Up'!T653="0.51 to 1.59km",2,IF('DATA - Follow-Up'!T653="1.6 to 3km",3,IF('DATA - Follow-Up'!T653="Over 3km",4,""))))</f>
        <v/>
      </c>
      <c r="U653" s="178" t="str">
        <f>IF('DATA - Follow-Up'!U653="STRONGLY AGREE",1,IF('DATA - Follow-Up'!U653="AGREE",2,IF('DATA - Follow-Up'!U653="DISAGREE",3,IF('DATA - Follow-Up'!U653="STRONGLY DISAGREE",4,""))))</f>
        <v/>
      </c>
      <c r="V653" s="178" t="str">
        <f>IF('DATA - Follow-Up'!V653="Yes",1,IF('DATA - Follow-Up'!V653="No",2,""))</f>
        <v/>
      </c>
      <c r="W653" s="178"/>
      <c r="X653" s="178"/>
      <c r="Y653" s="178"/>
      <c r="Z653" s="178"/>
      <c r="AA653" s="178"/>
      <c r="AB653" s="178"/>
      <c r="AC653" s="178"/>
      <c r="AD653" s="178"/>
      <c r="AE653" s="178"/>
      <c r="AF653" s="178"/>
      <c r="AG653" s="178"/>
      <c r="AH653" s="178"/>
      <c r="AI653" s="178"/>
      <c r="AJ653" s="178"/>
      <c r="AK653" s="178"/>
      <c r="AL653" s="178"/>
      <c r="AM653" s="178"/>
      <c r="AN653" s="178"/>
      <c r="AO653" s="178"/>
      <c r="AP653" s="178"/>
      <c r="AQ653" s="178"/>
      <c r="AR653" s="178" t="str">
        <f>IF('DATA - Follow-Up'!AR653="Relaxed",1,IF('DATA - Follow-Up'!AR653="Rushed",2,IF('DATA - Follow-Up'!AR653="Happy",3,IF('DATA - Follow-Up'!AR653="Tired",4,""))))</f>
        <v/>
      </c>
      <c r="AS653" s="178" t="str">
        <f>IF('DATA - Follow-Up'!AS653="Relaxed",1,IF('DATA - Follow-Up'!AS653="Rushed",2,IF('DATA - Follow-Up'!AS653="Happy",3,IF('DATA - Follow-Up'!AS653="Tired",4,""))))</f>
        <v/>
      </c>
      <c r="AT653" s="178" t="str">
        <f>IF('DATA - Follow-Up'!AT653="less driving",1,IF('DATA - Follow-Up'!AT653="less driving (e.g. more carpooling, walking, cycling, taking public transit, etc.)",1,IF('DATA - Follow-Up'!AT653="not changed",2,IF('DATA - Follow-Up'!AT653="no changed",2,IF('DATA - Follow-Up'!AT653="more driving",3, "")))))</f>
        <v/>
      </c>
      <c r="AU653" s="275"/>
      <c r="AV653" s="275"/>
      <c r="AW653" s="275"/>
      <c r="AX653" s="275"/>
      <c r="AY653" s="275"/>
      <c r="AZ653" s="178" t="str">
        <f>IF('DATA - Follow-Up'!AZ653="less driving",1,IF('DATA - Follow-Up'!AZ653="less driving (e.g. more carpooling, walking, cycling, taking public transit, etc.)",1,IF('DATA - Follow-Up'!AZ653="not changed",2,IF('DATA - Follow-Up'!AZ653="more driving",3,""))))</f>
        <v/>
      </c>
      <c r="BA653" s="178"/>
      <c r="BB653" s="178"/>
      <c r="BC653" s="178"/>
      <c r="BD653" s="178"/>
      <c r="BE653" s="178"/>
      <c r="BF653" s="178" t="str">
        <f>IF('DATA - Follow-Up'!BF653="decreased",1,IF('DATA - Follow-Up'!BF653="not changed",2,IF('DATA - Follow-Up'!BF653="increased",3, "")))</f>
        <v/>
      </c>
      <c r="BG653" s="178"/>
      <c r="BH653" s="178"/>
      <c r="BI653" s="178"/>
      <c r="BJ653" s="178"/>
      <c r="BK653" s="178"/>
      <c r="BL653" s="178"/>
      <c r="BM653" s="178"/>
      <c r="BN653" s="178"/>
      <c r="BO653" s="178"/>
      <c r="BP653" s="178"/>
      <c r="BQ653" s="312" t="str">
        <f>IF('DATA - Follow-Up'!BQ653="Yes",1,IF('DATA - Follow-Up'!BQ653="No",2, ""))</f>
        <v/>
      </c>
      <c r="BR653" s="273"/>
      <c r="BS653" s="180"/>
      <c r="BT653" s="180"/>
    </row>
    <row r="654" spans="1:72" s="132" customFormat="1" ht="15" x14ac:dyDescent="0.3">
      <c r="A654" s="148"/>
      <c r="B654" s="149"/>
      <c r="C654" s="236" t="str">
        <f t="shared" si="10"/>
        <v/>
      </c>
      <c r="D654" s="178" t="str">
        <f>IF('DATA - Follow-Up'!D654="","",'DATA - Follow-Up'!D654)</f>
        <v/>
      </c>
      <c r="E654" s="178" t="str">
        <f>IF('DATA - Follow-Up'!E654="","",'DATA - Follow-Up'!E654)</f>
        <v/>
      </c>
      <c r="F654" s="178" t="str">
        <f>IF('DATA - Follow-Up'!F654="","",'DATA - Follow-Up'!F654)</f>
        <v/>
      </c>
      <c r="G654" s="178" t="str">
        <f>IF('DATA - Follow-Up'!G654="Yes",1,IF('DATA - Follow-Up'!G654="No",2,IF('DATA - Follow-Up'!G654="Not Sure",3, "")))</f>
        <v/>
      </c>
      <c r="H654" s="178" t="str">
        <f>IF('DATA - Follow-Up'!H654="","",INDEX(Codes,MATCH('DATA - Follow-Up'!H654,Modes,0)))</f>
        <v/>
      </c>
      <c r="I654" s="275"/>
      <c r="J654" s="178" t="str">
        <f>IF('DATA - Follow-Up'!J654="","",INDEX(Codes,MATCH('DATA - Follow-Up'!J654,Modes,0)))</f>
        <v/>
      </c>
      <c r="K654" s="178"/>
      <c r="L654" s="178" t="str">
        <f>IF('DATA - Follow-Up'!L654=0,"",IF('DATA - Follow-Up'!L654="","",'DATA - Follow-Up'!L654))</f>
        <v/>
      </c>
      <c r="M654" s="178" t="str">
        <f>IF('DATA - Follow-Up'!M654="Yes",1,IF('DATA - Follow-Up'!M654="No",2, ""))</f>
        <v/>
      </c>
      <c r="N654" s="178" t="str">
        <f>IF('DATA - Follow-Up'!N654="Yes",1,IF('DATA - Follow-Up'!N654="No",2,""))</f>
        <v/>
      </c>
      <c r="O654" s="178" t="str">
        <f>IF('DATA - Follow-Up'!O654="Relaxed",1,IF('DATA - Follow-Up'!O654="Rushed",2,IF('DATA - Follow-Up'!O654="Happy",3,IF('DATA - Follow-Up'!O654="Frustrated",4,IF('DATA - Follow-Up'!O654="Other (please specify)",5,IF('DATA - Follow-Up'!O654="Other",5,""))))))</f>
        <v/>
      </c>
      <c r="P654" s="178"/>
      <c r="Q654" s="178" t="str">
        <f>IF('DATA - Follow-Up'!Q654="","",'DATA - Follow-Up'!Q654)</f>
        <v/>
      </c>
      <c r="R654" s="178" t="str">
        <f>IF('DATA - Follow-Up'!R654="Boy",1,IF('DATA - Follow-Up'!R654="Girl",2, ""))</f>
        <v/>
      </c>
      <c r="S654" s="178" t="str">
        <f>IF('DATA - Follow-Up'!Q654="","", 'DATA - Follow-Up'!S654)</f>
        <v/>
      </c>
      <c r="T654" s="178" t="str">
        <f>IF('DATA - Follow-Up'!T654="Less than 0.5km",1,IF('DATA - Follow-Up'!T654="0.51 to 1.59km",2,IF('DATA - Follow-Up'!T654="1.6 to 3km",3,IF('DATA - Follow-Up'!T654="Over 3km",4,""))))</f>
        <v/>
      </c>
      <c r="U654" s="178" t="str">
        <f>IF('DATA - Follow-Up'!U654="STRONGLY AGREE",1,IF('DATA - Follow-Up'!U654="AGREE",2,IF('DATA - Follow-Up'!U654="DISAGREE",3,IF('DATA - Follow-Up'!U654="STRONGLY DISAGREE",4,""))))</f>
        <v/>
      </c>
      <c r="V654" s="178" t="str">
        <f>IF('DATA - Follow-Up'!V654="Yes",1,IF('DATA - Follow-Up'!V654="No",2,""))</f>
        <v/>
      </c>
      <c r="W654" s="178"/>
      <c r="X654" s="178"/>
      <c r="Y654" s="178"/>
      <c r="Z654" s="178"/>
      <c r="AA654" s="178"/>
      <c r="AB654" s="178"/>
      <c r="AC654" s="178"/>
      <c r="AD654" s="178"/>
      <c r="AE654" s="178"/>
      <c r="AF654" s="178"/>
      <c r="AG654" s="178"/>
      <c r="AH654" s="178"/>
      <c r="AI654" s="178"/>
      <c r="AJ654" s="178"/>
      <c r="AK654" s="178"/>
      <c r="AL654" s="178"/>
      <c r="AM654" s="178"/>
      <c r="AN654" s="178"/>
      <c r="AO654" s="178"/>
      <c r="AP654" s="178"/>
      <c r="AQ654" s="178"/>
      <c r="AR654" s="178" t="str">
        <f>IF('DATA - Follow-Up'!AR654="Relaxed",1,IF('DATA - Follow-Up'!AR654="Rushed",2,IF('DATA - Follow-Up'!AR654="Happy",3,IF('DATA - Follow-Up'!AR654="Tired",4,""))))</f>
        <v/>
      </c>
      <c r="AS654" s="178" t="str">
        <f>IF('DATA - Follow-Up'!AS654="Relaxed",1,IF('DATA - Follow-Up'!AS654="Rushed",2,IF('DATA - Follow-Up'!AS654="Happy",3,IF('DATA - Follow-Up'!AS654="Tired",4,""))))</f>
        <v/>
      </c>
      <c r="AT654" s="178" t="str">
        <f>IF('DATA - Follow-Up'!AT654="less driving",1,IF('DATA - Follow-Up'!AT654="less driving (e.g. more carpooling, walking, cycling, taking public transit, etc.)",1,IF('DATA - Follow-Up'!AT654="not changed",2,IF('DATA - Follow-Up'!AT654="no changed",2,IF('DATA - Follow-Up'!AT654="more driving",3, "")))))</f>
        <v/>
      </c>
      <c r="AU654" s="275"/>
      <c r="AV654" s="275"/>
      <c r="AW654" s="275"/>
      <c r="AX654" s="275"/>
      <c r="AY654" s="275"/>
      <c r="AZ654" s="178" t="str">
        <f>IF('DATA - Follow-Up'!AZ654="less driving",1,IF('DATA - Follow-Up'!AZ654="less driving (e.g. more carpooling, walking, cycling, taking public transit, etc.)",1,IF('DATA - Follow-Up'!AZ654="not changed",2,IF('DATA - Follow-Up'!AZ654="more driving",3,""))))</f>
        <v/>
      </c>
      <c r="BA654" s="178"/>
      <c r="BB654" s="178"/>
      <c r="BC654" s="178"/>
      <c r="BD654" s="178"/>
      <c r="BE654" s="178"/>
      <c r="BF654" s="178" t="str">
        <f>IF('DATA - Follow-Up'!BF654="decreased",1,IF('DATA - Follow-Up'!BF654="not changed",2,IF('DATA - Follow-Up'!BF654="increased",3, "")))</f>
        <v/>
      </c>
      <c r="BG654" s="178"/>
      <c r="BH654" s="178"/>
      <c r="BI654" s="178"/>
      <c r="BJ654" s="178"/>
      <c r="BK654" s="178"/>
      <c r="BL654" s="178"/>
      <c r="BM654" s="178"/>
      <c r="BN654" s="178"/>
      <c r="BO654" s="178"/>
      <c r="BP654" s="178"/>
      <c r="BQ654" s="312" t="str">
        <f>IF('DATA - Follow-Up'!BQ654="Yes",1,IF('DATA - Follow-Up'!BQ654="No",2, ""))</f>
        <v/>
      </c>
      <c r="BR654" s="273"/>
      <c r="BS654" s="180"/>
      <c r="BT654" s="180"/>
    </row>
    <row r="655" spans="1:72" s="132" customFormat="1" ht="15" x14ac:dyDescent="0.3">
      <c r="A655" s="148"/>
      <c r="B655" s="149"/>
      <c r="C655" s="236" t="str">
        <f t="shared" si="10"/>
        <v/>
      </c>
      <c r="D655" s="178" t="str">
        <f>IF('DATA - Follow-Up'!D655="","",'DATA - Follow-Up'!D655)</f>
        <v/>
      </c>
      <c r="E655" s="178" t="str">
        <f>IF('DATA - Follow-Up'!E655="","",'DATA - Follow-Up'!E655)</f>
        <v/>
      </c>
      <c r="F655" s="178" t="str">
        <f>IF('DATA - Follow-Up'!F655="","",'DATA - Follow-Up'!F655)</f>
        <v/>
      </c>
      <c r="G655" s="178" t="str">
        <f>IF('DATA - Follow-Up'!G655="Yes",1,IF('DATA - Follow-Up'!G655="No",2,IF('DATA - Follow-Up'!G655="Not Sure",3, "")))</f>
        <v/>
      </c>
      <c r="H655" s="178" t="str">
        <f>IF('DATA - Follow-Up'!H655="","",INDEX(Codes,MATCH('DATA - Follow-Up'!H655,Modes,0)))</f>
        <v/>
      </c>
      <c r="I655" s="275"/>
      <c r="J655" s="178" t="str">
        <f>IF('DATA - Follow-Up'!J655="","",INDEX(Codes,MATCH('DATA - Follow-Up'!J655,Modes,0)))</f>
        <v/>
      </c>
      <c r="K655" s="178"/>
      <c r="L655" s="178" t="str">
        <f>IF('DATA - Follow-Up'!L655=0,"",IF('DATA - Follow-Up'!L655="","",'DATA - Follow-Up'!L655))</f>
        <v/>
      </c>
      <c r="M655" s="178" t="str">
        <f>IF('DATA - Follow-Up'!M655="Yes",1,IF('DATA - Follow-Up'!M655="No",2, ""))</f>
        <v/>
      </c>
      <c r="N655" s="178" t="str">
        <f>IF('DATA - Follow-Up'!N655="Yes",1,IF('DATA - Follow-Up'!N655="No",2,""))</f>
        <v/>
      </c>
      <c r="O655" s="178" t="str">
        <f>IF('DATA - Follow-Up'!O655="Relaxed",1,IF('DATA - Follow-Up'!O655="Rushed",2,IF('DATA - Follow-Up'!O655="Happy",3,IF('DATA - Follow-Up'!O655="Frustrated",4,IF('DATA - Follow-Up'!O655="Other (please specify)",5,IF('DATA - Follow-Up'!O655="Other",5,""))))))</f>
        <v/>
      </c>
      <c r="P655" s="178"/>
      <c r="Q655" s="178" t="str">
        <f>IF('DATA - Follow-Up'!Q655="","",'DATA - Follow-Up'!Q655)</f>
        <v/>
      </c>
      <c r="R655" s="178" t="str">
        <f>IF('DATA - Follow-Up'!R655="Boy",1,IF('DATA - Follow-Up'!R655="Girl",2, ""))</f>
        <v/>
      </c>
      <c r="S655" s="178" t="str">
        <f>IF('DATA - Follow-Up'!Q655="","", 'DATA - Follow-Up'!S655)</f>
        <v/>
      </c>
      <c r="T655" s="178" t="str">
        <f>IF('DATA - Follow-Up'!T655="Less than 0.5km",1,IF('DATA - Follow-Up'!T655="0.51 to 1.59km",2,IF('DATA - Follow-Up'!T655="1.6 to 3km",3,IF('DATA - Follow-Up'!T655="Over 3km",4,""))))</f>
        <v/>
      </c>
      <c r="U655" s="178" t="str">
        <f>IF('DATA - Follow-Up'!U655="STRONGLY AGREE",1,IF('DATA - Follow-Up'!U655="AGREE",2,IF('DATA - Follow-Up'!U655="DISAGREE",3,IF('DATA - Follow-Up'!U655="STRONGLY DISAGREE",4,""))))</f>
        <v/>
      </c>
      <c r="V655" s="178" t="str">
        <f>IF('DATA - Follow-Up'!V655="Yes",1,IF('DATA - Follow-Up'!V655="No",2,""))</f>
        <v/>
      </c>
      <c r="W655" s="178"/>
      <c r="X655" s="178"/>
      <c r="Y655" s="178"/>
      <c r="Z655" s="178"/>
      <c r="AA655" s="178"/>
      <c r="AB655" s="178"/>
      <c r="AC655" s="178"/>
      <c r="AD655" s="178"/>
      <c r="AE655" s="178"/>
      <c r="AF655" s="178"/>
      <c r="AG655" s="178"/>
      <c r="AH655" s="178"/>
      <c r="AI655" s="178"/>
      <c r="AJ655" s="178"/>
      <c r="AK655" s="178"/>
      <c r="AL655" s="178"/>
      <c r="AM655" s="178"/>
      <c r="AN655" s="178"/>
      <c r="AO655" s="178"/>
      <c r="AP655" s="178"/>
      <c r="AQ655" s="178"/>
      <c r="AR655" s="178" t="str">
        <f>IF('DATA - Follow-Up'!AR655="Relaxed",1,IF('DATA - Follow-Up'!AR655="Rushed",2,IF('DATA - Follow-Up'!AR655="Happy",3,IF('DATA - Follow-Up'!AR655="Tired",4,""))))</f>
        <v/>
      </c>
      <c r="AS655" s="178" t="str">
        <f>IF('DATA - Follow-Up'!AS655="Relaxed",1,IF('DATA - Follow-Up'!AS655="Rushed",2,IF('DATA - Follow-Up'!AS655="Happy",3,IF('DATA - Follow-Up'!AS655="Tired",4,""))))</f>
        <v/>
      </c>
      <c r="AT655" s="178" t="str">
        <f>IF('DATA - Follow-Up'!AT655="less driving",1,IF('DATA - Follow-Up'!AT655="less driving (e.g. more carpooling, walking, cycling, taking public transit, etc.)",1,IF('DATA - Follow-Up'!AT655="not changed",2,IF('DATA - Follow-Up'!AT655="no changed",2,IF('DATA - Follow-Up'!AT655="more driving",3, "")))))</f>
        <v/>
      </c>
      <c r="AU655" s="275"/>
      <c r="AV655" s="275"/>
      <c r="AW655" s="275"/>
      <c r="AX655" s="275"/>
      <c r="AY655" s="275"/>
      <c r="AZ655" s="178" t="str">
        <f>IF('DATA - Follow-Up'!AZ655="less driving",1,IF('DATA - Follow-Up'!AZ655="less driving (e.g. more carpooling, walking, cycling, taking public transit, etc.)",1,IF('DATA - Follow-Up'!AZ655="not changed",2,IF('DATA - Follow-Up'!AZ655="more driving",3,""))))</f>
        <v/>
      </c>
      <c r="BA655" s="178"/>
      <c r="BB655" s="178"/>
      <c r="BC655" s="178"/>
      <c r="BD655" s="178"/>
      <c r="BE655" s="178"/>
      <c r="BF655" s="178" t="str">
        <f>IF('DATA - Follow-Up'!BF655="decreased",1,IF('DATA - Follow-Up'!BF655="not changed",2,IF('DATA - Follow-Up'!BF655="increased",3, "")))</f>
        <v/>
      </c>
      <c r="BG655" s="178"/>
      <c r="BH655" s="178"/>
      <c r="BI655" s="178"/>
      <c r="BJ655" s="178"/>
      <c r="BK655" s="178"/>
      <c r="BL655" s="178"/>
      <c r="BM655" s="178"/>
      <c r="BN655" s="178"/>
      <c r="BO655" s="178"/>
      <c r="BP655" s="178"/>
      <c r="BQ655" s="312" t="str">
        <f>IF('DATA - Follow-Up'!BQ655="Yes",1,IF('DATA - Follow-Up'!BQ655="No",2, ""))</f>
        <v/>
      </c>
      <c r="BR655" s="273"/>
      <c r="BS655" s="180"/>
      <c r="BT655" s="180"/>
    </row>
    <row r="656" spans="1:72" s="132" customFormat="1" ht="15" x14ac:dyDescent="0.3">
      <c r="A656" s="148"/>
      <c r="B656" s="149"/>
      <c r="C656" s="236" t="str">
        <f t="shared" si="10"/>
        <v/>
      </c>
      <c r="D656" s="178" t="str">
        <f>IF('DATA - Follow-Up'!D656="","",'DATA - Follow-Up'!D656)</f>
        <v/>
      </c>
      <c r="E656" s="178" t="str">
        <f>IF('DATA - Follow-Up'!E656="","",'DATA - Follow-Up'!E656)</f>
        <v/>
      </c>
      <c r="F656" s="178" t="str">
        <f>IF('DATA - Follow-Up'!F656="","",'DATA - Follow-Up'!F656)</f>
        <v/>
      </c>
      <c r="G656" s="178" t="str">
        <f>IF('DATA - Follow-Up'!G656="Yes",1,IF('DATA - Follow-Up'!G656="No",2,IF('DATA - Follow-Up'!G656="Not Sure",3, "")))</f>
        <v/>
      </c>
      <c r="H656" s="178" t="str">
        <f>IF('DATA - Follow-Up'!H656="","",INDEX(Codes,MATCH('DATA - Follow-Up'!H656,Modes,0)))</f>
        <v/>
      </c>
      <c r="I656" s="275"/>
      <c r="J656" s="178" t="str">
        <f>IF('DATA - Follow-Up'!J656="","",INDEX(Codes,MATCH('DATA - Follow-Up'!J656,Modes,0)))</f>
        <v/>
      </c>
      <c r="K656" s="178"/>
      <c r="L656" s="178" t="str">
        <f>IF('DATA - Follow-Up'!L656=0,"",IF('DATA - Follow-Up'!L656="","",'DATA - Follow-Up'!L656))</f>
        <v/>
      </c>
      <c r="M656" s="178" t="str">
        <f>IF('DATA - Follow-Up'!M656="Yes",1,IF('DATA - Follow-Up'!M656="No",2, ""))</f>
        <v/>
      </c>
      <c r="N656" s="178" t="str">
        <f>IF('DATA - Follow-Up'!N656="Yes",1,IF('DATA - Follow-Up'!N656="No",2,""))</f>
        <v/>
      </c>
      <c r="O656" s="178" t="str">
        <f>IF('DATA - Follow-Up'!O656="Relaxed",1,IF('DATA - Follow-Up'!O656="Rushed",2,IF('DATA - Follow-Up'!O656="Happy",3,IF('DATA - Follow-Up'!O656="Frustrated",4,IF('DATA - Follow-Up'!O656="Other (please specify)",5,IF('DATA - Follow-Up'!O656="Other",5,""))))))</f>
        <v/>
      </c>
      <c r="P656" s="178"/>
      <c r="Q656" s="178" t="str">
        <f>IF('DATA - Follow-Up'!Q656="","",'DATA - Follow-Up'!Q656)</f>
        <v/>
      </c>
      <c r="R656" s="178" t="str">
        <f>IF('DATA - Follow-Up'!R656="Boy",1,IF('DATA - Follow-Up'!R656="Girl",2, ""))</f>
        <v/>
      </c>
      <c r="S656" s="178" t="str">
        <f>IF('DATA - Follow-Up'!Q656="","", 'DATA - Follow-Up'!S656)</f>
        <v/>
      </c>
      <c r="T656" s="178" t="str">
        <f>IF('DATA - Follow-Up'!T656="Less than 0.5km",1,IF('DATA - Follow-Up'!T656="0.51 to 1.59km",2,IF('DATA - Follow-Up'!T656="1.6 to 3km",3,IF('DATA - Follow-Up'!T656="Over 3km",4,""))))</f>
        <v/>
      </c>
      <c r="U656" s="178" t="str">
        <f>IF('DATA - Follow-Up'!U656="STRONGLY AGREE",1,IF('DATA - Follow-Up'!U656="AGREE",2,IF('DATA - Follow-Up'!U656="DISAGREE",3,IF('DATA - Follow-Up'!U656="STRONGLY DISAGREE",4,""))))</f>
        <v/>
      </c>
      <c r="V656" s="178" t="str">
        <f>IF('DATA - Follow-Up'!V656="Yes",1,IF('DATA - Follow-Up'!V656="No",2,""))</f>
        <v/>
      </c>
      <c r="W656" s="178"/>
      <c r="X656" s="178"/>
      <c r="Y656" s="178"/>
      <c r="Z656" s="178"/>
      <c r="AA656" s="178"/>
      <c r="AB656" s="178"/>
      <c r="AC656" s="178"/>
      <c r="AD656" s="178"/>
      <c r="AE656" s="178"/>
      <c r="AF656" s="178"/>
      <c r="AG656" s="178"/>
      <c r="AH656" s="178"/>
      <c r="AI656" s="178"/>
      <c r="AJ656" s="178"/>
      <c r="AK656" s="178"/>
      <c r="AL656" s="178"/>
      <c r="AM656" s="178"/>
      <c r="AN656" s="178"/>
      <c r="AO656" s="178"/>
      <c r="AP656" s="178"/>
      <c r="AQ656" s="178"/>
      <c r="AR656" s="178" t="str">
        <f>IF('DATA - Follow-Up'!AR656="Relaxed",1,IF('DATA - Follow-Up'!AR656="Rushed",2,IF('DATA - Follow-Up'!AR656="Happy",3,IF('DATA - Follow-Up'!AR656="Tired",4,""))))</f>
        <v/>
      </c>
      <c r="AS656" s="178" t="str">
        <f>IF('DATA - Follow-Up'!AS656="Relaxed",1,IF('DATA - Follow-Up'!AS656="Rushed",2,IF('DATA - Follow-Up'!AS656="Happy",3,IF('DATA - Follow-Up'!AS656="Tired",4,""))))</f>
        <v/>
      </c>
      <c r="AT656" s="178" t="str">
        <f>IF('DATA - Follow-Up'!AT656="less driving",1,IF('DATA - Follow-Up'!AT656="less driving (e.g. more carpooling, walking, cycling, taking public transit, etc.)",1,IF('DATA - Follow-Up'!AT656="not changed",2,IF('DATA - Follow-Up'!AT656="no changed",2,IF('DATA - Follow-Up'!AT656="more driving",3, "")))))</f>
        <v/>
      </c>
      <c r="AU656" s="275"/>
      <c r="AV656" s="275"/>
      <c r="AW656" s="275"/>
      <c r="AX656" s="275"/>
      <c r="AY656" s="275"/>
      <c r="AZ656" s="178" t="str">
        <f>IF('DATA - Follow-Up'!AZ656="less driving",1,IF('DATA - Follow-Up'!AZ656="less driving (e.g. more carpooling, walking, cycling, taking public transit, etc.)",1,IF('DATA - Follow-Up'!AZ656="not changed",2,IF('DATA - Follow-Up'!AZ656="more driving",3,""))))</f>
        <v/>
      </c>
      <c r="BA656" s="178"/>
      <c r="BB656" s="178"/>
      <c r="BC656" s="178"/>
      <c r="BD656" s="178"/>
      <c r="BE656" s="178"/>
      <c r="BF656" s="178" t="str">
        <f>IF('DATA - Follow-Up'!BF656="decreased",1,IF('DATA - Follow-Up'!BF656="not changed",2,IF('DATA - Follow-Up'!BF656="increased",3, "")))</f>
        <v/>
      </c>
      <c r="BG656" s="178"/>
      <c r="BH656" s="178"/>
      <c r="BI656" s="178"/>
      <c r="BJ656" s="178"/>
      <c r="BK656" s="178"/>
      <c r="BL656" s="178"/>
      <c r="BM656" s="178"/>
      <c r="BN656" s="178"/>
      <c r="BO656" s="178"/>
      <c r="BP656" s="178"/>
      <c r="BQ656" s="312" t="str">
        <f>IF('DATA - Follow-Up'!BQ656="Yes",1,IF('DATA - Follow-Up'!BQ656="No",2, ""))</f>
        <v/>
      </c>
      <c r="BR656" s="273"/>
      <c r="BS656" s="180"/>
      <c r="BT656" s="180"/>
    </row>
    <row r="657" spans="1:72" s="132" customFormat="1" ht="15" x14ac:dyDescent="0.3">
      <c r="A657" s="148"/>
      <c r="B657" s="149"/>
      <c r="C657" s="236" t="str">
        <f t="shared" si="10"/>
        <v/>
      </c>
      <c r="D657" s="178" t="str">
        <f>IF('DATA - Follow-Up'!D657="","",'DATA - Follow-Up'!D657)</f>
        <v/>
      </c>
      <c r="E657" s="178" t="str">
        <f>IF('DATA - Follow-Up'!E657="","",'DATA - Follow-Up'!E657)</f>
        <v/>
      </c>
      <c r="F657" s="178" t="str">
        <f>IF('DATA - Follow-Up'!F657="","",'DATA - Follow-Up'!F657)</f>
        <v/>
      </c>
      <c r="G657" s="178" t="str">
        <f>IF('DATA - Follow-Up'!G657="Yes",1,IF('DATA - Follow-Up'!G657="No",2,IF('DATA - Follow-Up'!G657="Not Sure",3, "")))</f>
        <v/>
      </c>
      <c r="H657" s="178" t="str">
        <f>IF('DATA - Follow-Up'!H657="","",INDEX(Codes,MATCH('DATA - Follow-Up'!H657,Modes,0)))</f>
        <v/>
      </c>
      <c r="I657" s="275"/>
      <c r="J657" s="178" t="str">
        <f>IF('DATA - Follow-Up'!J657="","",INDEX(Codes,MATCH('DATA - Follow-Up'!J657,Modes,0)))</f>
        <v/>
      </c>
      <c r="K657" s="178"/>
      <c r="L657" s="178" t="str">
        <f>IF('DATA - Follow-Up'!L657=0,"",IF('DATA - Follow-Up'!L657="","",'DATA - Follow-Up'!L657))</f>
        <v/>
      </c>
      <c r="M657" s="178" t="str">
        <f>IF('DATA - Follow-Up'!M657="Yes",1,IF('DATA - Follow-Up'!M657="No",2, ""))</f>
        <v/>
      </c>
      <c r="N657" s="178" t="str">
        <f>IF('DATA - Follow-Up'!N657="Yes",1,IF('DATA - Follow-Up'!N657="No",2,""))</f>
        <v/>
      </c>
      <c r="O657" s="178" t="str">
        <f>IF('DATA - Follow-Up'!O657="Relaxed",1,IF('DATA - Follow-Up'!O657="Rushed",2,IF('DATA - Follow-Up'!O657="Happy",3,IF('DATA - Follow-Up'!O657="Frustrated",4,IF('DATA - Follow-Up'!O657="Other (please specify)",5,IF('DATA - Follow-Up'!O657="Other",5,""))))))</f>
        <v/>
      </c>
      <c r="P657" s="178"/>
      <c r="Q657" s="178" t="str">
        <f>IF('DATA - Follow-Up'!Q657="","",'DATA - Follow-Up'!Q657)</f>
        <v/>
      </c>
      <c r="R657" s="178" t="str">
        <f>IF('DATA - Follow-Up'!R657="Boy",1,IF('DATA - Follow-Up'!R657="Girl",2, ""))</f>
        <v/>
      </c>
      <c r="S657" s="178" t="str">
        <f>IF('DATA - Follow-Up'!Q657="","", 'DATA - Follow-Up'!S657)</f>
        <v/>
      </c>
      <c r="T657" s="178" t="str">
        <f>IF('DATA - Follow-Up'!T657="Less than 0.5km",1,IF('DATA - Follow-Up'!T657="0.51 to 1.59km",2,IF('DATA - Follow-Up'!T657="1.6 to 3km",3,IF('DATA - Follow-Up'!T657="Over 3km",4,""))))</f>
        <v/>
      </c>
      <c r="U657" s="178" t="str">
        <f>IF('DATA - Follow-Up'!U657="STRONGLY AGREE",1,IF('DATA - Follow-Up'!U657="AGREE",2,IF('DATA - Follow-Up'!U657="DISAGREE",3,IF('DATA - Follow-Up'!U657="STRONGLY DISAGREE",4,""))))</f>
        <v/>
      </c>
      <c r="V657" s="178" t="str">
        <f>IF('DATA - Follow-Up'!V657="Yes",1,IF('DATA - Follow-Up'!V657="No",2,""))</f>
        <v/>
      </c>
      <c r="W657" s="178"/>
      <c r="X657" s="178"/>
      <c r="Y657" s="178"/>
      <c r="Z657" s="178"/>
      <c r="AA657" s="178"/>
      <c r="AB657" s="178"/>
      <c r="AC657" s="178"/>
      <c r="AD657" s="178"/>
      <c r="AE657" s="178"/>
      <c r="AF657" s="178"/>
      <c r="AG657" s="178"/>
      <c r="AH657" s="178"/>
      <c r="AI657" s="178"/>
      <c r="AJ657" s="178"/>
      <c r="AK657" s="178"/>
      <c r="AL657" s="178"/>
      <c r="AM657" s="178"/>
      <c r="AN657" s="178"/>
      <c r="AO657" s="178"/>
      <c r="AP657" s="178"/>
      <c r="AQ657" s="178"/>
      <c r="AR657" s="178" t="str">
        <f>IF('DATA - Follow-Up'!AR657="Relaxed",1,IF('DATA - Follow-Up'!AR657="Rushed",2,IF('DATA - Follow-Up'!AR657="Happy",3,IF('DATA - Follow-Up'!AR657="Tired",4,""))))</f>
        <v/>
      </c>
      <c r="AS657" s="178" t="str">
        <f>IF('DATA - Follow-Up'!AS657="Relaxed",1,IF('DATA - Follow-Up'!AS657="Rushed",2,IF('DATA - Follow-Up'!AS657="Happy",3,IF('DATA - Follow-Up'!AS657="Tired",4,""))))</f>
        <v/>
      </c>
      <c r="AT657" s="178" t="str">
        <f>IF('DATA - Follow-Up'!AT657="less driving",1,IF('DATA - Follow-Up'!AT657="less driving (e.g. more carpooling, walking, cycling, taking public transit, etc.)",1,IF('DATA - Follow-Up'!AT657="not changed",2,IF('DATA - Follow-Up'!AT657="no changed",2,IF('DATA - Follow-Up'!AT657="more driving",3, "")))))</f>
        <v/>
      </c>
      <c r="AU657" s="275"/>
      <c r="AV657" s="275"/>
      <c r="AW657" s="275"/>
      <c r="AX657" s="275"/>
      <c r="AY657" s="275"/>
      <c r="AZ657" s="178" t="str">
        <f>IF('DATA - Follow-Up'!AZ657="less driving",1,IF('DATA - Follow-Up'!AZ657="less driving (e.g. more carpooling, walking, cycling, taking public transit, etc.)",1,IF('DATA - Follow-Up'!AZ657="not changed",2,IF('DATA - Follow-Up'!AZ657="more driving",3,""))))</f>
        <v/>
      </c>
      <c r="BA657" s="178"/>
      <c r="BB657" s="178"/>
      <c r="BC657" s="178"/>
      <c r="BD657" s="178"/>
      <c r="BE657" s="178"/>
      <c r="BF657" s="178" t="str">
        <f>IF('DATA - Follow-Up'!BF657="decreased",1,IF('DATA - Follow-Up'!BF657="not changed",2,IF('DATA - Follow-Up'!BF657="increased",3, "")))</f>
        <v/>
      </c>
      <c r="BG657" s="178"/>
      <c r="BH657" s="178"/>
      <c r="BI657" s="178"/>
      <c r="BJ657" s="178"/>
      <c r="BK657" s="178"/>
      <c r="BL657" s="178"/>
      <c r="BM657" s="178"/>
      <c r="BN657" s="178"/>
      <c r="BO657" s="178"/>
      <c r="BP657" s="178"/>
      <c r="BQ657" s="312" t="str">
        <f>IF('DATA - Follow-Up'!BQ657="Yes",1,IF('DATA - Follow-Up'!BQ657="No",2, ""))</f>
        <v/>
      </c>
      <c r="BR657" s="273"/>
      <c r="BS657" s="180"/>
      <c r="BT657" s="180"/>
    </row>
    <row r="658" spans="1:72" s="132" customFormat="1" ht="15" x14ac:dyDescent="0.3">
      <c r="A658" s="148"/>
      <c r="B658" s="149"/>
      <c r="C658" s="236" t="str">
        <f t="shared" si="10"/>
        <v/>
      </c>
      <c r="D658" s="178" t="str">
        <f>IF('DATA - Follow-Up'!D658="","",'DATA - Follow-Up'!D658)</f>
        <v/>
      </c>
      <c r="E658" s="178" t="str">
        <f>IF('DATA - Follow-Up'!E658="","",'DATA - Follow-Up'!E658)</f>
        <v/>
      </c>
      <c r="F658" s="178" t="str">
        <f>IF('DATA - Follow-Up'!F658="","",'DATA - Follow-Up'!F658)</f>
        <v/>
      </c>
      <c r="G658" s="178" t="str">
        <f>IF('DATA - Follow-Up'!G658="Yes",1,IF('DATA - Follow-Up'!G658="No",2,IF('DATA - Follow-Up'!G658="Not Sure",3, "")))</f>
        <v/>
      </c>
      <c r="H658" s="178" t="str">
        <f>IF('DATA - Follow-Up'!H658="","",INDEX(Codes,MATCH('DATA - Follow-Up'!H658,Modes,0)))</f>
        <v/>
      </c>
      <c r="I658" s="275"/>
      <c r="J658" s="178" t="str">
        <f>IF('DATA - Follow-Up'!J658="","",INDEX(Codes,MATCH('DATA - Follow-Up'!J658,Modes,0)))</f>
        <v/>
      </c>
      <c r="K658" s="178"/>
      <c r="L658" s="178" t="str">
        <f>IF('DATA - Follow-Up'!L658=0,"",IF('DATA - Follow-Up'!L658="","",'DATA - Follow-Up'!L658))</f>
        <v/>
      </c>
      <c r="M658" s="178" t="str">
        <f>IF('DATA - Follow-Up'!M658="Yes",1,IF('DATA - Follow-Up'!M658="No",2, ""))</f>
        <v/>
      </c>
      <c r="N658" s="178" t="str">
        <f>IF('DATA - Follow-Up'!N658="Yes",1,IF('DATA - Follow-Up'!N658="No",2,""))</f>
        <v/>
      </c>
      <c r="O658" s="178" t="str">
        <f>IF('DATA - Follow-Up'!O658="Relaxed",1,IF('DATA - Follow-Up'!O658="Rushed",2,IF('DATA - Follow-Up'!O658="Happy",3,IF('DATA - Follow-Up'!O658="Frustrated",4,IF('DATA - Follow-Up'!O658="Other (please specify)",5,IF('DATA - Follow-Up'!O658="Other",5,""))))))</f>
        <v/>
      </c>
      <c r="P658" s="178"/>
      <c r="Q658" s="178" t="str">
        <f>IF('DATA - Follow-Up'!Q658="","",'DATA - Follow-Up'!Q658)</f>
        <v/>
      </c>
      <c r="R658" s="178" t="str">
        <f>IF('DATA - Follow-Up'!R658="Boy",1,IF('DATA - Follow-Up'!R658="Girl",2, ""))</f>
        <v/>
      </c>
      <c r="S658" s="178" t="str">
        <f>IF('DATA - Follow-Up'!Q658="","", 'DATA - Follow-Up'!S658)</f>
        <v/>
      </c>
      <c r="T658" s="178" t="str">
        <f>IF('DATA - Follow-Up'!T658="Less than 0.5km",1,IF('DATA - Follow-Up'!T658="0.51 to 1.59km",2,IF('DATA - Follow-Up'!T658="1.6 to 3km",3,IF('DATA - Follow-Up'!T658="Over 3km",4,""))))</f>
        <v/>
      </c>
      <c r="U658" s="178" t="str">
        <f>IF('DATA - Follow-Up'!U658="STRONGLY AGREE",1,IF('DATA - Follow-Up'!U658="AGREE",2,IF('DATA - Follow-Up'!U658="DISAGREE",3,IF('DATA - Follow-Up'!U658="STRONGLY DISAGREE",4,""))))</f>
        <v/>
      </c>
      <c r="V658" s="178" t="str">
        <f>IF('DATA - Follow-Up'!V658="Yes",1,IF('DATA - Follow-Up'!V658="No",2,""))</f>
        <v/>
      </c>
      <c r="W658" s="178"/>
      <c r="X658" s="178"/>
      <c r="Y658" s="178"/>
      <c r="Z658" s="178"/>
      <c r="AA658" s="178"/>
      <c r="AB658" s="178"/>
      <c r="AC658" s="178"/>
      <c r="AD658" s="178"/>
      <c r="AE658" s="178"/>
      <c r="AF658" s="178"/>
      <c r="AG658" s="178"/>
      <c r="AH658" s="178"/>
      <c r="AI658" s="178"/>
      <c r="AJ658" s="178"/>
      <c r="AK658" s="178"/>
      <c r="AL658" s="178"/>
      <c r="AM658" s="178"/>
      <c r="AN658" s="178"/>
      <c r="AO658" s="178"/>
      <c r="AP658" s="178"/>
      <c r="AQ658" s="178"/>
      <c r="AR658" s="178" t="str">
        <f>IF('DATA - Follow-Up'!AR658="Relaxed",1,IF('DATA - Follow-Up'!AR658="Rushed",2,IF('DATA - Follow-Up'!AR658="Happy",3,IF('DATA - Follow-Up'!AR658="Tired",4,""))))</f>
        <v/>
      </c>
      <c r="AS658" s="178" t="str">
        <f>IF('DATA - Follow-Up'!AS658="Relaxed",1,IF('DATA - Follow-Up'!AS658="Rushed",2,IF('DATA - Follow-Up'!AS658="Happy",3,IF('DATA - Follow-Up'!AS658="Tired",4,""))))</f>
        <v/>
      </c>
      <c r="AT658" s="178" t="str">
        <f>IF('DATA - Follow-Up'!AT658="less driving",1,IF('DATA - Follow-Up'!AT658="less driving (e.g. more carpooling, walking, cycling, taking public transit, etc.)",1,IF('DATA - Follow-Up'!AT658="not changed",2,IF('DATA - Follow-Up'!AT658="no changed",2,IF('DATA - Follow-Up'!AT658="more driving",3, "")))))</f>
        <v/>
      </c>
      <c r="AU658" s="275"/>
      <c r="AV658" s="275"/>
      <c r="AW658" s="275"/>
      <c r="AX658" s="275"/>
      <c r="AY658" s="275"/>
      <c r="AZ658" s="178" t="str">
        <f>IF('DATA - Follow-Up'!AZ658="less driving",1,IF('DATA - Follow-Up'!AZ658="less driving (e.g. more carpooling, walking, cycling, taking public transit, etc.)",1,IF('DATA - Follow-Up'!AZ658="not changed",2,IF('DATA - Follow-Up'!AZ658="more driving",3,""))))</f>
        <v/>
      </c>
      <c r="BA658" s="178"/>
      <c r="BB658" s="178"/>
      <c r="BC658" s="178"/>
      <c r="BD658" s="178"/>
      <c r="BE658" s="178"/>
      <c r="BF658" s="178" t="str">
        <f>IF('DATA - Follow-Up'!BF658="decreased",1,IF('DATA - Follow-Up'!BF658="not changed",2,IF('DATA - Follow-Up'!BF658="increased",3, "")))</f>
        <v/>
      </c>
      <c r="BG658" s="178"/>
      <c r="BH658" s="178"/>
      <c r="BI658" s="178"/>
      <c r="BJ658" s="178"/>
      <c r="BK658" s="178"/>
      <c r="BL658" s="178"/>
      <c r="BM658" s="178"/>
      <c r="BN658" s="178"/>
      <c r="BO658" s="178"/>
      <c r="BP658" s="178"/>
      <c r="BQ658" s="312" t="str">
        <f>IF('DATA - Follow-Up'!BQ658="Yes",1,IF('DATA - Follow-Up'!BQ658="No",2, ""))</f>
        <v/>
      </c>
      <c r="BR658" s="273"/>
      <c r="BS658" s="180"/>
      <c r="BT658" s="180"/>
    </row>
    <row r="659" spans="1:72" s="132" customFormat="1" ht="15" x14ac:dyDescent="0.3">
      <c r="A659" s="148"/>
      <c r="B659" s="149"/>
      <c r="C659" s="236" t="str">
        <f t="shared" si="10"/>
        <v/>
      </c>
      <c r="D659" s="178" t="str">
        <f>IF('DATA - Follow-Up'!D659="","",'DATA - Follow-Up'!D659)</f>
        <v/>
      </c>
      <c r="E659" s="178" t="str">
        <f>IF('DATA - Follow-Up'!E659="","",'DATA - Follow-Up'!E659)</f>
        <v/>
      </c>
      <c r="F659" s="178" t="str">
        <f>IF('DATA - Follow-Up'!F659="","",'DATA - Follow-Up'!F659)</f>
        <v/>
      </c>
      <c r="G659" s="178" t="str">
        <f>IF('DATA - Follow-Up'!G659="Yes",1,IF('DATA - Follow-Up'!G659="No",2,IF('DATA - Follow-Up'!G659="Not Sure",3, "")))</f>
        <v/>
      </c>
      <c r="H659" s="178" t="str">
        <f>IF('DATA - Follow-Up'!H659="","",INDEX(Codes,MATCH('DATA - Follow-Up'!H659,Modes,0)))</f>
        <v/>
      </c>
      <c r="I659" s="275"/>
      <c r="J659" s="178" t="str">
        <f>IF('DATA - Follow-Up'!J659="","",INDEX(Codes,MATCH('DATA - Follow-Up'!J659,Modes,0)))</f>
        <v/>
      </c>
      <c r="K659" s="178"/>
      <c r="L659" s="178" t="str">
        <f>IF('DATA - Follow-Up'!L659=0,"",IF('DATA - Follow-Up'!L659="","",'DATA - Follow-Up'!L659))</f>
        <v/>
      </c>
      <c r="M659" s="178" t="str">
        <f>IF('DATA - Follow-Up'!M659="Yes",1,IF('DATA - Follow-Up'!M659="No",2, ""))</f>
        <v/>
      </c>
      <c r="N659" s="178" t="str">
        <f>IF('DATA - Follow-Up'!N659="Yes",1,IF('DATA - Follow-Up'!N659="No",2,""))</f>
        <v/>
      </c>
      <c r="O659" s="178" t="str">
        <f>IF('DATA - Follow-Up'!O659="Relaxed",1,IF('DATA - Follow-Up'!O659="Rushed",2,IF('DATA - Follow-Up'!O659="Happy",3,IF('DATA - Follow-Up'!O659="Frustrated",4,IF('DATA - Follow-Up'!O659="Other (please specify)",5,IF('DATA - Follow-Up'!O659="Other",5,""))))))</f>
        <v/>
      </c>
      <c r="P659" s="178"/>
      <c r="Q659" s="178" t="str">
        <f>IF('DATA - Follow-Up'!Q659="","",'DATA - Follow-Up'!Q659)</f>
        <v/>
      </c>
      <c r="R659" s="178" t="str">
        <f>IF('DATA - Follow-Up'!R659="Boy",1,IF('DATA - Follow-Up'!R659="Girl",2, ""))</f>
        <v/>
      </c>
      <c r="S659" s="178" t="str">
        <f>IF('DATA - Follow-Up'!Q659="","", 'DATA - Follow-Up'!S659)</f>
        <v/>
      </c>
      <c r="T659" s="178" t="str">
        <f>IF('DATA - Follow-Up'!T659="Less than 0.5km",1,IF('DATA - Follow-Up'!T659="0.51 to 1.59km",2,IF('DATA - Follow-Up'!T659="1.6 to 3km",3,IF('DATA - Follow-Up'!T659="Over 3km",4,""))))</f>
        <v/>
      </c>
      <c r="U659" s="178" t="str">
        <f>IF('DATA - Follow-Up'!U659="STRONGLY AGREE",1,IF('DATA - Follow-Up'!U659="AGREE",2,IF('DATA - Follow-Up'!U659="DISAGREE",3,IF('DATA - Follow-Up'!U659="STRONGLY DISAGREE",4,""))))</f>
        <v/>
      </c>
      <c r="V659" s="178" t="str">
        <f>IF('DATA - Follow-Up'!V659="Yes",1,IF('DATA - Follow-Up'!V659="No",2,""))</f>
        <v/>
      </c>
      <c r="W659" s="178"/>
      <c r="X659" s="178"/>
      <c r="Y659" s="178"/>
      <c r="Z659" s="178"/>
      <c r="AA659" s="178"/>
      <c r="AB659" s="178"/>
      <c r="AC659" s="178"/>
      <c r="AD659" s="178"/>
      <c r="AE659" s="178"/>
      <c r="AF659" s="178"/>
      <c r="AG659" s="178"/>
      <c r="AH659" s="178"/>
      <c r="AI659" s="178"/>
      <c r="AJ659" s="178"/>
      <c r="AK659" s="178"/>
      <c r="AL659" s="178"/>
      <c r="AM659" s="178"/>
      <c r="AN659" s="178"/>
      <c r="AO659" s="178"/>
      <c r="AP659" s="178"/>
      <c r="AQ659" s="178"/>
      <c r="AR659" s="178" t="str">
        <f>IF('DATA - Follow-Up'!AR659="Relaxed",1,IF('DATA - Follow-Up'!AR659="Rushed",2,IF('DATA - Follow-Up'!AR659="Happy",3,IF('DATA - Follow-Up'!AR659="Tired",4,""))))</f>
        <v/>
      </c>
      <c r="AS659" s="178" t="str">
        <f>IF('DATA - Follow-Up'!AS659="Relaxed",1,IF('DATA - Follow-Up'!AS659="Rushed",2,IF('DATA - Follow-Up'!AS659="Happy",3,IF('DATA - Follow-Up'!AS659="Tired",4,""))))</f>
        <v/>
      </c>
      <c r="AT659" s="178" t="str">
        <f>IF('DATA - Follow-Up'!AT659="less driving",1,IF('DATA - Follow-Up'!AT659="less driving (e.g. more carpooling, walking, cycling, taking public transit, etc.)",1,IF('DATA - Follow-Up'!AT659="not changed",2,IF('DATA - Follow-Up'!AT659="no changed",2,IF('DATA - Follow-Up'!AT659="more driving",3, "")))))</f>
        <v/>
      </c>
      <c r="AU659" s="275"/>
      <c r="AV659" s="275"/>
      <c r="AW659" s="275"/>
      <c r="AX659" s="275"/>
      <c r="AY659" s="275"/>
      <c r="AZ659" s="178" t="str">
        <f>IF('DATA - Follow-Up'!AZ659="less driving",1,IF('DATA - Follow-Up'!AZ659="less driving (e.g. more carpooling, walking, cycling, taking public transit, etc.)",1,IF('DATA - Follow-Up'!AZ659="not changed",2,IF('DATA - Follow-Up'!AZ659="more driving",3,""))))</f>
        <v/>
      </c>
      <c r="BA659" s="178"/>
      <c r="BB659" s="178"/>
      <c r="BC659" s="178"/>
      <c r="BD659" s="178"/>
      <c r="BE659" s="178"/>
      <c r="BF659" s="178" t="str">
        <f>IF('DATA - Follow-Up'!BF659="decreased",1,IF('DATA - Follow-Up'!BF659="not changed",2,IF('DATA - Follow-Up'!BF659="increased",3, "")))</f>
        <v/>
      </c>
      <c r="BG659" s="178"/>
      <c r="BH659" s="178"/>
      <c r="BI659" s="178"/>
      <c r="BJ659" s="178"/>
      <c r="BK659" s="178"/>
      <c r="BL659" s="178"/>
      <c r="BM659" s="178"/>
      <c r="BN659" s="178"/>
      <c r="BO659" s="178"/>
      <c r="BP659" s="178"/>
      <c r="BQ659" s="312" t="str">
        <f>IF('DATA - Follow-Up'!BQ659="Yes",1,IF('DATA - Follow-Up'!BQ659="No",2, ""))</f>
        <v/>
      </c>
      <c r="BR659" s="273"/>
      <c r="BS659" s="180"/>
      <c r="BT659" s="180"/>
    </row>
    <row r="660" spans="1:72" s="132" customFormat="1" ht="15" x14ac:dyDescent="0.3">
      <c r="A660" s="148"/>
      <c r="B660" s="149"/>
      <c r="C660" s="236" t="str">
        <f t="shared" si="10"/>
        <v/>
      </c>
      <c r="D660" s="178" t="str">
        <f>IF('DATA - Follow-Up'!D660="","",'DATA - Follow-Up'!D660)</f>
        <v/>
      </c>
      <c r="E660" s="178" t="str">
        <f>IF('DATA - Follow-Up'!E660="","",'DATA - Follow-Up'!E660)</f>
        <v/>
      </c>
      <c r="F660" s="178" t="str">
        <f>IF('DATA - Follow-Up'!F660="","",'DATA - Follow-Up'!F660)</f>
        <v/>
      </c>
      <c r="G660" s="178" t="str">
        <f>IF('DATA - Follow-Up'!G660="Yes",1,IF('DATA - Follow-Up'!G660="No",2,IF('DATA - Follow-Up'!G660="Not Sure",3, "")))</f>
        <v/>
      </c>
      <c r="H660" s="178" t="str">
        <f>IF('DATA - Follow-Up'!H660="","",INDEX(Codes,MATCH('DATA - Follow-Up'!H660,Modes,0)))</f>
        <v/>
      </c>
      <c r="I660" s="275"/>
      <c r="J660" s="178" t="str">
        <f>IF('DATA - Follow-Up'!J660="","",INDEX(Codes,MATCH('DATA - Follow-Up'!J660,Modes,0)))</f>
        <v/>
      </c>
      <c r="K660" s="178"/>
      <c r="L660" s="178" t="str">
        <f>IF('DATA - Follow-Up'!L660=0,"",IF('DATA - Follow-Up'!L660="","",'DATA - Follow-Up'!L660))</f>
        <v/>
      </c>
      <c r="M660" s="178" t="str">
        <f>IF('DATA - Follow-Up'!M660="Yes",1,IF('DATA - Follow-Up'!M660="No",2, ""))</f>
        <v/>
      </c>
      <c r="N660" s="178" t="str">
        <f>IF('DATA - Follow-Up'!N660="Yes",1,IF('DATA - Follow-Up'!N660="No",2,""))</f>
        <v/>
      </c>
      <c r="O660" s="178" t="str">
        <f>IF('DATA - Follow-Up'!O660="Relaxed",1,IF('DATA - Follow-Up'!O660="Rushed",2,IF('DATA - Follow-Up'!O660="Happy",3,IF('DATA - Follow-Up'!O660="Frustrated",4,IF('DATA - Follow-Up'!O660="Other (please specify)",5,IF('DATA - Follow-Up'!O660="Other",5,""))))))</f>
        <v/>
      </c>
      <c r="P660" s="178"/>
      <c r="Q660" s="178" t="str">
        <f>IF('DATA - Follow-Up'!Q660="","",'DATA - Follow-Up'!Q660)</f>
        <v/>
      </c>
      <c r="R660" s="178" t="str">
        <f>IF('DATA - Follow-Up'!R660="Boy",1,IF('DATA - Follow-Up'!R660="Girl",2, ""))</f>
        <v/>
      </c>
      <c r="S660" s="178" t="str">
        <f>IF('DATA - Follow-Up'!Q660="","", 'DATA - Follow-Up'!S660)</f>
        <v/>
      </c>
      <c r="T660" s="178" t="str">
        <f>IF('DATA - Follow-Up'!T660="Less than 0.5km",1,IF('DATA - Follow-Up'!T660="0.51 to 1.59km",2,IF('DATA - Follow-Up'!T660="1.6 to 3km",3,IF('DATA - Follow-Up'!T660="Over 3km",4,""))))</f>
        <v/>
      </c>
      <c r="U660" s="178" t="str">
        <f>IF('DATA - Follow-Up'!U660="STRONGLY AGREE",1,IF('DATA - Follow-Up'!U660="AGREE",2,IF('DATA - Follow-Up'!U660="DISAGREE",3,IF('DATA - Follow-Up'!U660="STRONGLY DISAGREE",4,""))))</f>
        <v/>
      </c>
      <c r="V660" s="178" t="str">
        <f>IF('DATA - Follow-Up'!V660="Yes",1,IF('DATA - Follow-Up'!V660="No",2,""))</f>
        <v/>
      </c>
      <c r="W660" s="178"/>
      <c r="X660" s="178"/>
      <c r="Y660" s="178"/>
      <c r="Z660" s="178"/>
      <c r="AA660" s="178"/>
      <c r="AB660" s="178"/>
      <c r="AC660" s="178"/>
      <c r="AD660" s="178"/>
      <c r="AE660" s="178"/>
      <c r="AF660" s="178"/>
      <c r="AG660" s="178"/>
      <c r="AH660" s="178"/>
      <c r="AI660" s="178"/>
      <c r="AJ660" s="178"/>
      <c r="AK660" s="178"/>
      <c r="AL660" s="178"/>
      <c r="AM660" s="178"/>
      <c r="AN660" s="178"/>
      <c r="AO660" s="178"/>
      <c r="AP660" s="178"/>
      <c r="AQ660" s="178"/>
      <c r="AR660" s="178" t="str">
        <f>IF('DATA - Follow-Up'!AR660="Relaxed",1,IF('DATA - Follow-Up'!AR660="Rushed",2,IF('DATA - Follow-Up'!AR660="Happy",3,IF('DATA - Follow-Up'!AR660="Tired",4,""))))</f>
        <v/>
      </c>
      <c r="AS660" s="178" t="str">
        <f>IF('DATA - Follow-Up'!AS660="Relaxed",1,IF('DATA - Follow-Up'!AS660="Rushed",2,IF('DATA - Follow-Up'!AS660="Happy",3,IF('DATA - Follow-Up'!AS660="Tired",4,""))))</f>
        <v/>
      </c>
      <c r="AT660" s="178" t="str">
        <f>IF('DATA - Follow-Up'!AT660="less driving",1,IF('DATA - Follow-Up'!AT660="less driving (e.g. more carpooling, walking, cycling, taking public transit, etc.)",1,IF('DATA - Follow-Up'!AT660="not changed",2,IF('DATA - Follow-Up'!AT660="no changed",2,IF('DATA - Follow-Up'!AT660="more driving",3, "")))))</f>
        <v/>
      </c>
      <c r="AU660" s="275"/>
      <c r="AV660" s="275"/>
      <c r="AW660" s="275"/>
      <c r="AX660" s="275"/>
      <c r="AY660" s="275"/>
      <c r="AZ660" s="178" t="str">
        <f>IF('DATA - Follow-Up'!AZ660="less driving",1,IF('DATA - Follow-Up'!AZ660="less driving (e.g. more carpooling, walking, cycling, taking public transit, etc.)",1,IF('DATA - Follow-Up'!AZ660="not changed",2,IF('DATA - Follow-Up'!AZ660="more driving",3,""))))</f>
        <v/>
      </c>
      <c r="BA660" s="178"/>
      <c r="BB660" s="178"/>
      <c r="BC660" s="178"/>
      <c r="BD660" s="178"/>
      <c r="BE660" s="178"/>
      <c r="BF660" s="178" t="str">
        <f>IF('DATA - Follow-Up'!BF660="decreased",1,IF('DATA - Follow-Up'!BF660="not changed",2,IF('DATA - Follow-Up'!BF660="increased",3, "")))</f>
        <v/>
      </c>
      <c r="BG660" s="178"/>
      <c r="BH660" s="178"/>
      <c r="BI660" s="178"/>
      <c r="BJ660" s="178"/>
      <c r="BK660" s="178"/>
      <c r="BL660" s="178"/>
      <c r="BM660" s="178"/>
      <c r="BN660" s="178"/>
      <c r="BO660" s="178"/>
      <c r="BP660" s="178"/>
      <c r="BQ660" s="312" t="str">
        <f>IF('DATA - Follow-Up'!BQ660="Yes",1,IF('DATA - Follow-Up'!BQ660="No",2, ""))</f>
        <v/>
      </c>
      <c r="BR660" s="273"/>
      <c r="BS660" s="180"/>
      <c r="BT660" s="180"/>
    </row>
    <row r="661" spans="1:72" s="132" customFormat="1" ht="15" x14ac:dyDescent="0.3">
      <c r="A661" s="148"/>
      <c r="B661" s="149"/>
      <c r="C661" s="236" t="str">
        <f t="shared" si="10"/>
        <v/>
      </c>
      <c r="D661" s="178" t="str">
        <f>IF('DATA - Follow-Up'!D661="","",'DATA - Follow-Up'!D661)</f>
        <v/>
      </c>
      <c r="E661" s="178" t="str">
        <f>IF('DATA - Follow-Up'!E661="","",'DATA - Follow-Up'!E661)</f>
        <v/>
      </c>
      <c r="F661" s="178" t="str">
        <f>IF('DATA - Follow-Up'!F661="","",'DATA - Follow-Up'!F661)</f>
        <v/>
      </c>
      <c r="G661" s="178" t="str">
        <f>IF('DATA - Follow-Up'!G661="Yes",1,IF('DATA - Follow-Up'!G661="No",2,IF('DATA - Follow-Up'!G661="Not Sure",3, "")))</f>
        <v/>
      </c>
      <c r="H661" s="178" t="str">
        <f>IF('DATA - Follow-Up'!H661="","",INDEX(Codes,MATCH('DATA - Follow-Up'!H661,Modes,0)))</f>
        <v/>
      </c>
      <c r="I661" s="275"/>
      <c r="J661" s="178" t="str">
        <f>IF('DATA - Follow-Up'!J661="","",INDEX(Codes,MATCH('DATA - Follow-Up'!J661,Modes,0)))</f>
        <v/>
      </c>
      <c r="K661" s="178"/>
      <c r="L661" s="178" t="str">
        <f>IF('DATA - Follow-Up'!L661=0,"",IF('DATA - Follow-Up'!L661="","",'DATA - Follow-Up'!L661))</f>
        <v/>
      </c>
      <c r="M661" s="178" t="str">
        <f>IF('DATA - Follow-Up'!M661="Yes",1,IF('DATA - Follow-Up'!M661="No",2, ""))</f>
        <v/>
      </c>
      <c r="N661" s="178" t="str">
        <f>IF('DATA - Follow-Up'!N661="Yes",1,IF('DATA - Follow-Up'!N661="No",2,""))</f>
        <v/>
      </c>
      <c r="O661" s="178" t="str">
        <f>IF('DATA - Follow-Up'!O661="Relaxed",1,IF('DATA - Follow-Up'!O661="Rushed",2,IF('DATA - Follow-Up'!O661="Happy",3,IF('DATA - Follow-Up'!O661="Frustrated",4,IF('DATA - Follow-Up'!O661="Other (please specify)",5,IF('DATA - Follow-Up'!O661="Other",5,""))))))</f>
        <v/>
      </c>
      <c r="P661" s="178"/>
      <c r="Q661" s="178" t="str">
        <f>IF('DATA - Follow-Up'!Q661="","",'DATA - Follow-Up'!Q661)</f>
        <v/>
      </c>
      <c r="R661" s="178" t="str">
        <f>IF('DATA - Follow-Up'!R661="Boy",1,IF('DATA - Follow-Up'!R661="Girl",2, ""))</f>
        <v/>
      </c>
      <c r="S661" s="178" t="str">
        <f>IF('DATA - Follow-Up'!Q661="","", 'DATA - Follow-Up'!S661)</f>
        <v/>
      </c>
      <c r="T661" s="178" t="str">
        <f>IF('DATA - Follow-Up'!T661="Less than 0.5km",1,IF('DATA - Follow-Up'!T661="0.51 to 1.59km",2,IF('DATA - Follow-Up'!T661="1.6 to 3km",3,IF('DATA - Follow-Up'!T661="Over 3km",4,""))))</f>
        <v/>
      </c>
      <c r="U661" s="178" t="str">
        <f>IF('DATA - Follow-Up'!U661="STRONGLY AGREE",1,IF('DATA - Follow-Up'!U661="AGREE",2,IF('DATA - Follow-Up'!U661="DISAGREE",3,IF('DATA - Follow-Up'!U661="STRONGLY DISAGREE",4,""))))</f>
        <v/>
      </c>
      <c r="V661" s="178" t="str">
        <f>IF('DATA - Follow-Up'!V661="Yes",1,IF('DATA - Follow-Up'!V661="No",2,""))</f>
        <v/>
      </c>
      <c r="W661" s="178"/>
      <c r="X661" s="178"/>
      <c r="Y661" s="178"/>
      <c r="Z661" s="178"/>
      <c r="AA661" s="178"/>
      <c r="AB661" s="178"/>
      <c r="AC661" s="178"/>
      <c r="AD661" s="178"/>
      <c r="AE661" s="178"/>
      <c r="AF661" s="178"/>
      <c r="AG661" s="178"/>
      <c r="AH661" s="178"/>
      <c r="AI661" s="178"/>
      <c r="AJ661" s="178"/>
      <c r="AK661" s="178"/>
      <c r="AL661" s="178"/>
      <c r="AM661" s="178"/>
      <c r="AN661" s="178"/>
      <c r="AO661" s="178"/>
      <c r="AP661" s="178"/>
      <c r="AQ661" s="178"/>
      <c r="AR661" s="178" t="str">
        <f>IF('DATA - Follow-Up'!AR661="Relaxed",1,IF('DATA - Follow-Up'!AR661="Rushed",2,IF('DATA - Follow-Up'!AR661="Happy",3,IF('DATA - Follow-Up'!AR661="Tired",4,""))))</f>
        <v/>
      </c>
      <c r="AS661" s="178" t="str">
        <f>IF('DATA - Follow-Up'!AS661="Relaxed",1,IF('DATA - Follow-Up'!AS661="Rushed",2,IF('DATA - Follow-Up'!AS661="Happy",3,IF('DATA - Follow-Up'!AS661="Tired",4,""))))</f>
        <v/>
      </c>
      <c r="AT661" s="178" t="str">
        <f>IF('DATA - Follow-Up'!AT661="less driving",1,IF('DATA - Follow-Up'!AT661="less driving (e.g. more carpooling, walking, cycling, taking public transit, etc.)",1,IF('DATA - Follow-Up'!AT661="not changed",2,IF('DATA - Follow-Up'!AT661="no changed",2,IF('DATA - Follow-Up'!AT661="more driving",3, "")))))</f>
        <v/>
      </c>
      <c r="AU661" s="275"/>
      <c r="AV661" s="275"/>
      <c r="AW661" s="275"/>
      <c r="AX661" s="275"/>
      <c r="AY661" s="275"/>
      <c r="AZ661" s="178" t="str">
        <f>IF('DATA - Follow-Up'!AZ661="less driving",1,IF('DATA - Follow-Up'!AZ661="less driving (e.g. more carpooling, walking, cycling, taking public transit, etc.)",1,IF('DATA - Follow-Up'!AZ661="not changed",2,IF('DATA - Follow-Up'!AZ661="more driving",3,""))))</f>
        <v/>
      </c>
      <c r="BA661" s="178"/>
      <c r="BB661" s="178"/>
      <c r="BC661" s="178"/>
      <c r="BD661" s="178"/>
      <c r="BE661" s="178"/>
      <c r="BF661" s="178" t="str">
        <f>IF('DATA - Follow-Up'!BF661="decreased",1,IF('DATA - Follow-Up'!BF661="not changed",2,IF('DATA - Follow-Up'!BF661="increased",3, "")))</f>
        <v/>
      </c>
      <c r="BG661" s="178"/>
      <c r="BH661" s="178"/>
      <c r="BI661" s="178"/>
      <c r="BJ661" s="178"/>
      <c r="BK661" s="178"/>
      <c r="BL661" s="178"/>
      <c r="BM661" s="178"/>
      <c r="BN661" s="178"/>
      <c r="BO661" s="178"/>
      <c r="BP661" s="178"/>
      <c r="BQ661" s="312" t="str">
        <f>IF('DATA - Follow-Up'!BQ661="Yes",1,IF('DATA - Follow-Up'!BQ661="No",2, ""))</f>
        <v/>
      </c>
      <c r="BR661" s="273"/>
      <c r="BS661" s="180"/>
      <c r="BT661" s="180"/>
    </row>
    <row r="662" spans="1:72" s="132" customFormat="1" ht="15" x14ac:dyDescent="0.3">
      <c r="A662" s="148"/>
      <c r="B662" s="149"/>
      <c r="C662" s="236" t="str">
        <f t="shared" si="10"/>
        <v/>
      </c>
      <c r="D662" s="178" t="str">
        <f>IF('DATA - Follow-Up'!D662="","",'DATA - Follow-Up'!D662)</f>
        <v/>
      </c>
      <c r="E662" s="178" t="str">
        <f>IF('DATA - Follow-Up'!E662="","",'DATA - Follow-Up'!E662)</f>
        <v/>
      </c>
      <c r="F662" s="178" t="str">
        <f>IF('DATA - Follow-Up'!F662="","",'DATA - Follow-Up'!F662)</f>
        <v/>
      </c>
      <c r="G662" s="178" t="str">
        <f>IF('DATA - Follow-Up'!G662="Yes",1,IF('DATA - Follow-Up'!G662="No",2,IF('DATA - Follow-Up'!G662="Not Sure",3, "")))</f>
        <v/>
      </c>
      <c r="H662" s="178" t="str">
        <f>IF('DATA - Follow-Up'!H662="","",INDEX(Codes,MATCH('DATA - Follow-Up'!H662,Modes,0)))</f>
        <v/>
      </c>
      <c r="I662" s="275"/>
      <c r="J662" s="178" t="str">
        <f>IF('DATA - Follow-Up'!J662="","",INDEX(Codes,MATCH('DATA - Follow-Up'!J662,Modes,0)))</f>
        <v/>
      </c>
      <c r="K662" s="178"/>
      <c r="L662" s="178" t="str">
        <f>IF('DATA - Follow-Up'!L662=0,"",IF('DATA - Follow-Up'!L662="","",'DATA - Follow-Up'!L662))</f>
        <v/>
      </c>
      <c r="M662" s="178" t="str">
        <f>IF('DATA - Follow-Up'!M662="Yes",1,IF('DATA - Follow-Up'!M662="No",2, ""))</f>
        <v/>
      </c>
      <c r="N662" s="178" t="str">
        <f>IF('DATA - Follow-Up'!N662="Yes",1,IF('DATA - Follow-Up'!N662="No",2,""))</f>
        <v/>
      </c>
      <c r="O662" s="178" t="str">
        <f>IF('DATA - Follow-Up'!O662="Relaxed",1,IF('DATA - Follow-Up'!O662="Rushed",2,IF('DATA - Follow-Up'!O662="Happy",3,IF('DATA - Follow-Up'!O662="Frustrated",4,IF('DATA - Follow-Up'!O662="Other (please specify)",5,IF('DATA - Follow-Up'!O662="Other",5,""))))))</f>
        <v/>
      </c>
      <c r="P662" s="178"/>
      <c r="Q662" s="178" t="str">
        <f>IF('DATA - Follow-Up'!Q662="","",'DATA - Follow-Up'!Q662)</f>
        <v/>
      </c>
      <c r="R662" s="178" t="str">
        <f>IF('DATA - Follow-Up'!R662="Boy",1,IF('DATA - Follow-Up'!R662="Girl",2, ""))</f>
        <v/>
      </c>
      <c r="S662" s="178" t="str">
        <f>IF('DATA - Follow-Up'!Q662="","", 'DATA - Follow-Up'!S662)</f>
        <v/>
      </c>
      <c r="T662" s="178" t="str">
        <f>IF('DATA - Follow-Up'!T662="Less than 0.5km",1,IF('DATA - Follow-Up'!T662="0.51 to 1.59km",2,IF('DATA - Follow-Up'!T662="1.6 to 3km",3,IF('DATA - Follow-Up'!T662="Over 3km",4,""))))</f>
        <v/>
      </c>
      <c r="U662" s="178" t="str">
        <f>IF('DATA - Follow-Up'!U662="STRONGLY AGREE",1,IF('DATA - Follow-Up'!U662="AGREE",2,IF('DATA - Follow-Up'!U662="DISAGREE",3,IF('DATA - Follow-Up'!U662="STRONGLY DISAGREE",4,""))))</f>
        <v/>
      </c>
      <c r="V662" s="178" t="str">
        <f>IF('DATA - Follow-Up'!V662="Yes",1,IF('DATA - Follow-Up'!V662="No",2,""))</f>
        <v/>
      </c>
      <c r="W662" s="178"/>
      <c r="X662" s="178"/>
      <c r="Y662" s="178"/>
      <c r="Z662" s="178"/>
      <c r="AA662" s="178"/>
      <c r="AB662" s="178"/>
      <c r="AC662" s="178"/>
      <c r="AD662" s="178"/>
      <c r="AE662" s="178"/>
      <c r="AF662" s="178"/>
      <c r="AG662" s="178"/>
      <c r="AH662" s="178"/>
      <c r="AI662" s="178"/>
      <c r="AJ662" s="178"/>
      <c r="AK662" s="178"/>
      <c r="AL662" s="178"/>
      <c r="AM662" s="178"/>
      <c r="AN662" s="178"/>
      <c r="AO662" s="178"/>
      <c r="AP662" s="178"/>
      <c r="AQ662" s="178"/>
      <c r="AR662" s="178" t="str">
        <f>IF('DATA - Follow-Up'!AR662="Relaxed",1,IF('DATA - Follow-Up'!AR662="Rushed",2,IF('DATA - Follow-Up'!AR662="Happy",3,IF('DATA - Follow-Up'!AR662="Tired",4,""))))</f>
        <v/>
      </c>
      <c r="AS662" s="178" t="str">
        <f>IF('DATA - Follow-Up'!AS662="Relaxed",1,IF('DATA - Follow-Up'!AS662="Rushed",2,IF('DATA - Follow-Up'!AS662="Happy",3,IF('DATA - Follow-Up'!AS662="Tired",4,""))))</f>
        <v/>
      </c>
      <c r="AT662" s="178" t="str">
        <f>IF('DATA - Follow-Up'!AT662="less driving",1,IF('DATA - Follow-Up'!AT662="less driving (e.g. more carpooling, walking, cycling, taking public transit, etc.)",1,IF('DATA - Follow-Up'!AT662="not changed",2,IF('DATA - Follow-Up'!AT662="no changed",2,IF('DATA - Follow-Up'!AT662="more driving",3, "")))))</f>
        <v/>
      </c>
      <c r="AU662" s="275"/>
      <c r="AV662" s="275"/>
      <c r="AW662" s="275"/>
      <c r="AX662" s="275"/>
      <c r="AY662" s="275"/>
      <c r="AZ662" s="178" t="str">
        <f>IF('DATA - Follow-Up'!AZ662="less driving",1,IF('DATA - Follow-Up'!AZ662="less driving (e.g. more carpooling, walking, cycling, taking public transit, etc.)",1,IF('DATA - Follow-Up'!AZ662="not changed",2,IF('DATA - Follow-Up'!AZ662="more driving",3,""))))</f>
        <v/>
      </c>
      <c r="BA662" s="178"/>
      <c r="BB662" s="178"/>
      <c r="BC662" s="178"/>
      <c r="BD662" s="178"/>
      <c r="BE662" s="178"/>
      <c r="BF662" s="178" t="str">
        <f>IF('DATA - Follow-Up'!BF662="decreased",1,IF('DATA - Follow-Up'!BF662="not changed",2,IF('DATA - Follow-Up'!BF662="increased",3, "")))</f>
        <v/>
      </c>
      <c r="BG662" s="178"/>
      <c r="BH662" s="178"/>
      <c r="BI662" s="178"/>
      <c r="BJ662" s="178"/>
      <c r="BK662" s="178"/>
      <c r="BL662" s="178"/>
      <c r="BM662" s="178"/>
      <c r="BN662" s="178"/>
      <c r="BO662" s="178"/>
      <c r="BP662" s="178"/>
      <c r="BQ662" s="312" t="str">
        <f>IF('DATA - Follow-Up'!BQ662="Yes",1,IF('DATA - Follow-Up'!BQ662="No",2, ""))</f>
        <v/>
      </c>
      <c r="BR662" s="273"/>
      <c r="BS662" s="180"/>
      <c r="BT662" s="180"/>
    </row>
    <row r="663" spans="1:72" s="132" customFormat="1" ht="15" x14ac:dyDescent="0.3">
      <c r="A663" s="148"/>
      <c r="B663" s="149"/>
      <c r="C663" s="236" t="str">
        <f t="shared" si="10"/>
        <v/>
      </c>
      <c r="D663" s="178" t="str">
        <f>IF('DATA - Follow-Up'!D663="","",'DATA - Follow-Up'!D663)</f>
        <v/>
      </c>
      <c r="E663" s="178" t="str">
        <f>IF('DATA - Follow-Up'!E663="","",'DATA - Follow-Up'!E663)</f>
        <v/>
      </c>
      <c r="F663" s="178" t="str">
        <f>IF('DATA - Follow-Up'!F663="","",'DATA - Follow-Up'!F663)</f>
        <v/>
      </c>
      <c r="G663" s="178" t="str">
        <f>IF('DATA - Follow-Up'!G663="Yes",1,IF('DATA - Follow-Up'!G663="No",2,IF('DATA - Follow-Up'!G663="Not Sure",3, "")))</f>
        <v/>
      </c>
      <c r="H663" s="178" t="str">
        <f>IF('DATA - Follow-Up'!H663="","",INDEX(Codes,MATCH('DATA - Follow-Up'!H663,Modes,0)))</f>
        <v/>
      </c>
      <c r="I663" s="275"/>
      <c r="J663" s="178" t="str">
        <f>IF('DATA - Follow-Up'!J663="","",INDEX(Codes,MATCH('DATA - Follow-Up'!J663,Modes,0)))</f>
        <v/>
      </c>
      <c r="K663" s="178"/>
      <c r="L663" s="178" t="str">
        <f>IF('DATA - Follow-Up'!L663=0,"",IF('DATA - Follow-Up'!L663="","",'DATA - Follow-Up'!L663))</f>
        <v/>
      </c>
      <c r="M663" s="178" t="str">
        <f>IF('DATA - Follow-Up'!M663="Yes",1,IF('DATA - Follow-Up'!M663="No",2, ""))</f>
        <v/>
      </c>
      <c r="N663" s="178" t="str">
        <f>IF('DATA - Follow-Up'!N663="Yes",1,IF('DATA - Follow-Up'!N663="No",2,""))</f>
        <v/>
      </c>
      <c r="O663" s="178" t="str">
        <f>IF('DATA - Follow-Up'!O663="Relaxed",1,IF('DATA - Follow-Up'!O663="Rushed",2,IF('DATA - Follow-Up'!O663="Happy",3,IF('DATA - Follow-Up'!O663="Frustrated",4,IF('DATA - Follow-Up'!O663="Other (please specify)",5,IF('DATA - Follow-Up'!O663="Other",5,""))))))</f>
        <v/>
      </c>
      <c r="P663" s="178"/>
      <c r="Q663" s="178" t="str">
        <f>IF('DATA - Follow-Up'!Q663="","",'DATA - Follow-Up'!Q663)</f>
        <v/>
      </c>
      <c r="R663" s="178" t="str">
        <f>IF('DATA - Follow-Up'!R663="Boy",1,IF('DATA - Follow-Up'!R663="Girl",2, ""))</f>
        <v/>
      </c>
      <c r="S663" s="178" t="str">
        <f>IF('DATA - Follow-Up'!Q663="","", 'DATA - Follow-Up'!S663)</f>
        <v/>
      </c>
      <c r="T663" s="178" t="str">
        <f>IF('DATA - Follow-Up'!T663="Less than 0.5km",1,IF('DATA - Follow-Up'!T663="0.51 to 1.59km",2,IF('DATA - Follow-Up'!T663="1.6 to 3km",3,IF('DATA - Follow-Up'!T663="Over 3km",4,""))))</f>
        <v/>
      </c>
      <c r="U663" s="178" t="str">
        <f>IF('DATA - Follow-Up'!U663="STRONGLY AGREE",1,IF('DATA - Follow-Up'!U663="AGREE",2,IF('DATA - Follow-Up'!U663="DISAGREE",3,IF('DATA - Follow-Up'!U663="STRONGLY DISAGREE",4,""))))</f>
        <v/>
      </c>
      <c r="V663" s="178" t="str">
        <f>IF('DATA - Follow-Up'!V663="Yes",1,IF('DATA - Follow-Up'!V663="No",2,""))</f>
        <v/>
      </c>
      <c r="W663" s="178"/>
      <c r="X663" s="178"/>
      <c r="Y663" s="178"/>
      <c r="Z663" s="178"/>
      <c r="AA663" s="178"/>
      <c r="AB663" s="178"/>
      <c r="AC663" s="178"/>
      <c r="AD663" s="178"/>
      <c r="AE663" s="178"/>
      <c r="AF663" s="178"/>
      <c r="AG663" s="178"/>
      <c r="AH663" s="178"/>
      <c r="AI663" s="178"/>
      <c r="AJ663" s="178"/>
      <c r="AK663" s="178"/>
      <c r="AL663" s="178"/>
      <c r="AM663" s="178"/>
      <c r="AN663" s="178"/>
      <c r="AO663" s="178"/>
      <c r="AP663" s="178"/>
      <c r="AQ663" s="178"/>
      <c r="AR663" s="178" t="str">
        <f>IF('DATA - Follow-Up'!AR663="Relaxed",1,IF('DATA - Follow-Up'!AR663="Rushed",2,IF('DATA - Follow-Up'!AR663="Happy",3,IF('DATA - Follow-Up'!AR663="Tired",4,""))))</f>
        <v/>
      </c>
      <c r="AS663" s="178" t="str">
        <f>IF('DATA - Follow-Up'!AS663="Relaxed",1,IF('DATA - Follow-Up'!AS663="Rushed",2,IF('DATA - Follow-Up'!AS663="Happy",3,IF('DATA - Follow-Up'!AS663="Tired",4,""))))</f>
        <v/>
      </c>
      <c r="AT663" s="178" t="str">
        <f>IF('DATA - Follow-Up'!AT663="less driving",1,IF('DATA - Follow-Up'!AT663="less driving (e.g. more carpooling, walking, cycling, taking public transit, etc.)",1,IF('DATA - Follow-Up'!AT663="not changed",2,IF('DATA - Follow-Up'!AT663="no changed",2,IF('DATA - Follow-Up'!AT663="more driving",3, "")))))</f>
        <v/>
      </c>
      <c r="AU663" s="275"/>
      <c r="AV663" s="275"/>
      <c r="AW663" s="275"/>
      <c r="AX663" s="275"/>
      <c r="AY663" s="275"/>
      <c r="AZ663" s="178" t="str">
        <f>IF('DATA - Follow-Up'!AZ663="less driving",1,IF('DATA - Follow-Up'!AZ663="less driving (e.g. more carpooling, walking, cycling, taking public transit, etc.)",1,IF('DATA - Follow-Up'!AZ663="not changed",2,IF('DATA - Follow-Up'!AZ663="more driving",3,""))))</f>
        <v/>
      </c>
      <c r="BA663" s="178"/>
      <c r="BB663" s="178"/>
      <c r="BC663" s="178"/>
      <c r="BD663" s="178"/>
      <c r="BE663" s="178"/>
      <c r="BF663" s="178" t="str">
        <f>IF('DATA - Follow-Up'!BF663="decreased",1,IF('DATA - Follow-Up'!BF663="not changed",2,IF('DATA - Follow-Up'!BF663="increased",3, "")))</f>
        <v/>
      </c>
      <c r="BG663" s="178"/>
      <c r="BH663" s="178"/>
      <c r="BI663" s="178"/>
      <c r="BJ663" s="178"/>
      <c r="BK663" s="178"/>
      <c r="BL663" s="178"/>
      <c r="BM663" s="178"/>
      <c r="BN663" s="178"/>
      <c r="BO663" s="178"/>
      <c r="BP663" s="178"/>
      <c r="BQ663" s="312" t="str">
        <f>IF('DATA - Follow-Up'!BQ663="Yes",1,IF('DATA - Follow-Up'!BQ663="No",2, ""))</f>
        <v/>
      </c>
      <c r="BR663" s="273"/>
      <c r="BS663" s="180"/>
      <c r="BT663" s="180"/>
    </row>
    <row r="664" spans="1:72" s="132" customFormat="1" ht="15" x14ac:dyDescent="0.3">
      <c r="A664" s="148"/>
      <c r="B664" s="149"/>
      <c r="C664" s="236" t="str">
        <f t="shared" si="10"/>
        <v/>
      </c>
      <c r="D664" s="178" t="str">
        <f>IF('DATA - Follow-Up'!D664="","",'DATA - Follow-Up'!D664)</f>
        <v/>
      </c>
      <c r="E664" s="178" t="str">
        <f>IF('DATA - Follow-Up'!E664="","",'DATA - Follow-Up'!E664)</f>
        <v/>
      </c>
      <c r="F664" s="178" t="str">
        <f>IF('DATA - Follow-Up'!F664="","",'DATA - Follow-Up'!F664)</f>
        <v/>
      </c>
      <c r="G664" s="178" t="str">
        <f>IF('DATA - Follow-Up'!G664="Yes",1,IF('DATA - Follow-Up'!G664="No",2,IF('DATA - Follow-Up'!G664="Not Sure",3, "")))</f>
        <v/>
      </c>
      <c r="H664" s="178" t="str">
        <f>IF('DATA - Follow-Up'!H664="","",INDEX(Codes,MATCH('DATA - Follow-Up'!H664,Modes,0)))</f>
        <v/>
      </c>
      <c r="I664" s="275"/>
      <c r="J664" s="178" t="str">
        <f>IF('DATA - Follow-Up'!J664="","",INDEX(Codes,MATCH('DATA - Follow-Up'!J664,Modes,0)))</f>
        <v/>
      </c>
      <c r="K664" s="178"/>
      <c r="L664" s="178" t="str">
        <f>IF('DATA - Follow-Up'!L664=0,"",IF('DATA - Follow-Up'!L664="","",'DATA - Follow-Up'!L664))</f>
        <v/>
      </c>
      <c r="M664" s="178" t="str">
        <f>IF('DATA - Follow-Up'!M664="Yes",1,IF('DATA - Follow-Up'!M664="No",2, ""))</f>
        <v/>
      </c>
      <c r="N664" s="178" t="str">
        <f>IF('DATA - Follow-Up'!N664="Yes",1,IF('DATA - Follow-Up'!N664="No",2,""))</f>
        <v/>
      </c>
      <c r="O664" s="178" t="str">
        <f>IF('DATA - Follow-Up'!O664="Relaxed",1,IF('DATA - Follow-Up'!O664="Rushed",2,IF('DATA - Follow-Up'!O664="Happy",3,IF('DATA - Follow-Up'!O664="Frustrated",4,IF('DATA - Follow-Up'!O664="Other (please specify)",5,IF('DATA - Follow-Up'!O664="Other",5,""))))))</f>
        <v/>
      </c>
      <c r="P664" s="178"/>
      <c r="Q664" s="178" t="str">
        <f>IF('DATA - Follow-Up'!Q664="","",'DATA - Follow-Up'!Q664)</f>
        <v/>
      </c>
      <c r="R664" s="178" t="str">
        <f>IF('DATA - Follow-Up'!R664="Boy",1,IF('DATA - Follow-Up'!R664="Girl",2, ""))</f>
        <v/>
      </c>
      <c r="S664" s="178" t="str">
        <f>IF('DATA - Follow-Up'!Q664="","", 'DATA - Follow-Up'!S664)</f>
        <v/>
      </c>
      <c r="T664" s="178" t="str">
        <f>IF('DATA - Follow-Up'!T664="Less than 0.5km",1,IF('DATA - Follow-Up'!T664="0.51 to 1.59km",2,IF('DATA - Follow-Up'!T664="1.6 to 3km",3,IF('DATA - Follow-Up'!T664="Over 3km",4,""))))</f>
        <v/>
      </c>
      <c r="U664" s="178" t="str">
        <f>IF('DATA - Follow-Up'!U664="STRONGLY AGREE",1,IF('DATA - Follow-Up'!U664="AGREE",2,IF('DATA - Follow-Up'!U664="DISAGREE",3,IF('DATA - Follow-Up'!U664="STRONGLY DISAGREE",4,""))))</f>
        <v/>
      </c>
      <c r="V664" s="178" t="str">
        <f>IF('DATA - Follow-Up'!V664="Yes",1,IF('DATA - Follow-Up'!V664="No",2,""))</f>
        <v/>
      </c>
      <c r="W664" s="178"/>
      <c r="X664" s="178"/>
      <c r="Y664" s="178"/>
      <c r="Z664" s="178"/>
      <c r="AA664" s="178"/>
      <c r="AB664" s="178"/>
      <c r="AC664" s="178"/>
      <c r="AD664" s="178"/>
      <c r="AE664" s="178"/>
      <c r="AF664" s="178"/>
      <c r="AG664" s="178"/>
      <c r="AH664" s="178"/>
      <c r="AI664" s="178"/>
      <c r="AJ664" s="178"/>
      <c r="AK664" s="178"/>
      <c r="AL664" s="178"/>
      <c r="AM664" s="178"/>
      <c r="AN664" s="178"/>
      <c r="AO664" s="178"/>
      <c r="AP664" s="178"/>
      <c r="AQ664" s="178"/>
      <c r="AR664" s="178" t="str">
        <f>IF('DATA - Follow-Up'!AR664="Relaxed",1,IF('DATA - Follow-Up'!AR664="Rushed",2,IF('DATA - Follow-Up'!AR664="Happy",3,IF('DATA - Follow-Up'!AR664="Tired",4,""))))</f>
        <v/>
      </c>
      <c r="AS664" s="178" t="str">
        <f>IF('DATA - Follow-Up'!AS664="Relaxed",1,IF('DATA - Follow-Up'!AS664="Rushed",2,IF('DATA - Follow-Up'!AS664="Happy",3,IF('DATA - Follow-Up'!AS664="Tired",4,""))))</f>
        <v/>
      </c>
      <c r="AT664" s="178" t="str">
        <f>IF('DATA - Follow-Up'!AT664="less driving",1,IF('DATA - Follow-Up'!AT664="less driving (e.g. more carpooling, walking, cycling, taking public transit, etc.)",1,IF('DATA - Follow-Up'!AT664="not changed",2,IF('DATA - Follow-Up'!AT664="no changed",2,IF('DATA - Follow-Up'!AT664="more driving",3, "")))))</f>
        <v/>
      </c>
      <c r="AU664" s="275"/>
      <c r="AV664" s="275"/>
      <c r="AW664" s="275"/>
      <c r="AX664" s="275"/>
      <c r="AY664" s="275"/>
      <c r="AZ664" s="178" t="str">
        <f>IF('DATA - Follow-Up'!AZ664="less driving",1,IF('DATA - Follow-Up'!AZ664="less driving (e.g. more carpooling, walking, cycling, taking public transit, etc.)",1,IF('DATA - Follow-Up'!AZ664="not changed",2,IF('DATA - Follow-Up'!AZ664="more driving",3,""))))</f>
        <v/>
      </c>
      <c r="BA664" s="178"/>
      <c r="BB664" s="178"/>
      <c r="BC664" s="178"/>
      <c r="BD664" s="178"/>
      <c r="BE664" s="178"/>
      <c r="BF664" s="178" t="str">
        <f>IF('DATA - Follow-Up'!BF664="decreased",1,IF('DATA - Follow-Up'!BF664="not changed",2,IF('DATA - Follow-Up'!BF664="increased",3, "")))</f>
        <v/>
      </c>
      <c r="BG664" s="178"/>
      <c r="BH664" s="178"/>
      <c r="BI664" s="178"/>
      <c r="BJ664" s="178"/>
      <c r="BK664" s="178"/>
      <c r="BL664" s="178"/>
      <c r="BM664" s="178"/>
      <c r="BN664" s="178"/>
      <c r="BO664" s="178"/>
      <c r="BP664" s="178"/>
      <c r="BQ664" s="312" t="str">
        <f>IF('DATA - Follow-Up'!BQ664="Yes",1,IF('DATA - Follow-Up'!BQ664="No",2, ""))</f>
        <v/>
      </c>
      <c r="BR664" s="273"/>
      <c r="BS664" s="180"/>
      <c r="BT664" s="180"/>
    </row>
    <row r="665" spans="1:72" s="132" customFormat="1" ht="15" x14ac:dyDescent="0.3">
      <c r="A665" s="148"/>
      <c r="B665" s="149"/>
      <c r="C665" s="236" t="str">
        <f t="shared" si="10"/>
        <v/>
      </c>
      <c r="D665" s="178" t="str">
        <f>IF('DATA - Follow-Up'!D665="","",'DATA - Follow-Up'!D665)</f>
        <v/>
      </c>
      <c r="E665" s="178" t="str">
        <f>IF('DATA - Follow-Up'!E665="","",'DATA - Follow-Up'!E665)</f>
        <v/>
      </c>
      <c r="F665" s="178" t="str">
        <f>IF('DATA - Follow-Up'!F665="","",'DATA - Follow-Up'!F665)</f>
        <v/>
      </c>
      <c r="G665" s="178" t="str">
        <f>IF('DATA - Follow-Up'!G665="Yes",1,IF('DATA - Follow-Up'!G665="No",2,IF('DATA - Follow-Up'!G665="Not Sure",3, "")))</f>
        <v/>
      </c>
      <c r="H665" s="178" t="str">
        <f>IF('DATA - Follow-Up'!H665="","",INDEX(Codes,MATCH('DATA - Follow-Up'!H665,Modes,0)))</f>
        <v/>
      </c>
      <c r="I665" s="275"/>
      <c r="J665" s="178" t="str">
        <f>IF('DATA - Follow-Up'!J665="","",INDEX(Codes,MATCH('DATA - Follow-Up'!J665,Modes,0)))</f>
        <v/>
      </c>
      <c r="K665" s="178"/>
      <c r="L665" s="178" t="str">
        <f>IF('DATA - Follow-Up'!L665=0,"",IF('DATA - Follow-Up'!L665="","",'DATA - Follow-Up'!L665))</f>
        <v/>
      </c>
      <c r="M665" s="178" t="str">
        <f>IF('DATA - Follow-Up'!M665="Yes",1,IF('DATA - Follow-Up'!M665="No",2, ""))</f>
        <v/>
      </c>
      <c r="N665" s="178" t="str">
        <f>IF('DATA - Follow-Up'!N665="Yes",1,IF('DATA - Follow-Up'!N665="No",2,""))</f>
        <v/>
      </c>
      <c r="O665" s="178" t="str">
        <f>IF('DATA - Follow-Up'!O665="Relaxed",1,IF('DATA - Follow-Up'!O665="Rushed",2,IF('DATA - Follow-Up'!O665="Happy",3,IF('DATA - Follow-Up'!O665="Frustrated",4,IF('DATA - Follow-Up'!O665="Other (please specify)",5,IF('DATA - Follow-Up'!O665="Other",5,""))))))</f>
        <v/>
      </c>
      <c r="P665" s="178"/>
      <c r="Q665" s="178" t="str">
        <f>IF('DATA - Follow-Up'!Q665="","",'DATA - Follow-Up'!Q665)</f>
        <v/>
      </c>
      <c r="R665" s="178" t="str">
        <f>IF('DATA - Follow-Up'!R665="Boy",1,IF('DATA - Follow-Up'!R665="Girl",2, ""))</f>
        <v/>
      </c>
      <c r="S665" s="178" t="str">
        <f>IF('DATA - Follow-Up'!Q665="","", 'DATA - Follow-Up'!S665)</f>
        <v/>
      </c>
      <c r="T665" s="178" t="str">
        <f>IF('DATA - Follow-Up'!T665="Less than 0.5km",1,IF('DATA - Follow-Up'!T665="0.51 to 1.59km",2,IF('DATA - Follow-Up'!T665="1.6 to 3km",3,IF('DATA - Follow-Up'!T665="Over 3km",4,""))))</f>
        <v/>
      </c>
      <c r="U665" s="178" t="str">
        <f>IF('DATA - Follow-Up'!U665="STRONGLY AGREE",1,IF('DATA - Follow-Up'!U665="AGREE",2,IF('DATA - Follow-Up'!U665="DISAGREE",3,IF('DATA - Follow-Up'!U665="STRONGLY DISAGREE",4,""))))</f>
        <v/>
      </c>
      <c r="V665" s="178" t="str">
        <f>IF('DATA - Follow-Up'!V665="Yes",1,IF('DATA - Follow-Up'!V665="No",2,""))</f>
        <v/>
      </c>
      <c r="W665" s="178"/>
      <c r="X665" s="178"/>
      <c r="Y665" s="178"/>
      <c r="Z665" s="178"/>
      <c r="AA665" s="178"/>
      <c r="AB665" s="178"/>
      <c r="AC665" s="178"/>
      <c r="AD665" s="178"/>
      <c r="AE665" s="178"/>
      <c r="AF665" s="178"/>
      <c r="AG665" s="178"/>
      <c r="AH665" s="178"/>
      <c r="AI665" s="178"/>
      <c r="AJ665" s="178"/>
      <c r="AK665" s="178"/>
      <c r="AL665" s="178"/>
      <c r="AM665" s="178"/>
      <c r="AN665" s="178"/>
      <c r="AO665" s="178"/>
      <c r="AP665" s="178"/>
      <c r="AQ665" s="178"/>
      <c r="AR665" s="178" t="str">
        <f>IF('DATA - Follow-Up'!AR665="Relaxed",1,IF('DATA - Follow-Up'!AR665="Rushed",2,IF('DATA - Follow-Up'!AR665="Happy",3,IF('DATA - Follow-Up'!AR665="Tired",4,""))))</f>
        <v/>
      </c>
      <c r="AS665" s="178" t="str">
        <f>IF('DATA - Follow-Up'!AS665="Relaxed",1,IF('DATA - Follow-Up'!AS665="Rushed",2,IF('DATA - Follow-Up'!AS665="Happy",3,IF('DATA - Follow-Up'!AS665="Tired",4,""))))</f>
        <v/>
      </c>
      <c r="AT665" s="178" t="str">
        <f>IF('DATA - Follow-Up'!AT665="less driving",1,IF('DATA - Follow-Up'!AT665="less driving (e.g. more carpooling, walking, cycling, taking public transit, etc.)",1,IF('DATA - Follow-Up'!AT665="not changed",2,IF('DATA - Follow-Up'!AT665="no changed",2,IF('DATA - Follow-Up'!AT665="more driving",3, "")))))</f>
        <v/>
      </c>
      <c r="AU665" s="275"/>
      <c r="AV665" s="275"/>
      <c r="AW665" s="275"/>
      <c r="AX665" s="275"/>
      <c r="AY665" s="275"/>
      <c r="AZ665" s="178" t="str">
        <f>IF('DATA - Follow-Up'!AZ665="less driving",1,IF('DATA - Follow-Up'!AZ665="less driving (e.g. more carpooling, walking, cycling, taking public transit, etc.)",1,IF('DATA - Follow-Up'!AZ665="not changed",2,IF('DATA - Follow-Up'!AZ665="more driving",3,""))))</f>
        <v/>
      </c>
      <c r="BA665" s="178"/>
      <c r="BB665" s="178"/>
      <c r="BC665" s="178"/>
      <c r="BD665" s="178"/>
      <c r="BE665" s="178"/>
      <c r="BF665" s="178" t="str">
        <f>IF('DATA - Follow-Up'!BF665="decreased",1,IF('DATA - Follow-Up'!BF665="not changed",2,IF('DATA - Follow-Up'!BF665="increased",3, "")))</f>
        <v/>
      </c>
      <c r="BG665" s="178"/>
      <c r="BH665" s="178"/>
      <c r="BI665" s="178"/>
      <c r="BJ665" s="178"/>
      <c r="BK665" s="178"/>
      <c r="BL665" s="178"/>
      <c r="BM665" s="178"/>
      <c r="BN665" s="178"/>
      <c r="BO665" s="178"/>
      <c r="BP665" s="178"/>
      <c r="BQ665" s="312" t="str">
        <f>IF('DATA - Follow-Up'!BQ665="Yes",1,IF('DATA - Follow-Up'!BQ665="No",2, ""))</f>
        <v/>
      </c>
      <c r="BR665" s="273"/>
      <c r="BS665" s="180"/>
      <c r="BT665" s="180"/>
    </row>
    <row r="666" spans="1:72" s="132" customFormat="1" ht="15" x14ac:dyDescent="0.3">
      <c r="A666" s="148"/>
      <c r="B666" s="149"/>
      <c r="C666" s="236" t="str">
        <f t="shared" si="10"/>
        <v/>
      </c>
      <c r="D666" s="178" t="str">
        <f>IF('DATA - Follow-Up'!D666="","",'DATA - Follow-Up'!D666)</f>
        <v/>
      </c>
      <c r="E666" s="178" t="str">
        <f>IF('DATA - Follow-Up'!E666="","",'DATA - Follow-Up'!E666)</f>
        <v/>
      </c>
      <c r="F666" s="178" t="str">
        <f>IF('DATA - Follow-Up'!F666="","",'DATA - Follow-Up'!F666)</f>
        <v/>
      </c>
      <c r="G666" s="178" t="str">
        <f>IF('DATA - Follow-Up'!G666="Yes",1,IF('DATA - Follow-Up'!G666="No",2,IF('DATA - Follow-Up'!G666="Not Sure",3, "")))</f>
        <v/>
      </c>
      <c r="H666" s="178" t="str">
        <f>IF('DATA - Follow-Up'!H666="","",INDEX(Codes,MATCH('DATA - Follow-Up'!H666,Modes,0)))</f>
        <v/>
      </c>
      <c r="I666" s="275"/>
      <c r="J666" s="178" t="str">
        <f>IF('DATA - Follow-Up'!J666="","",INDEX(Codes,MATCH('DATA - Follow-Up'!J666,Modes,0)))</f>
        <v/>
      </c>
      <c r="K666" s="178"/>
      <c r="L666" s="178" t="str">
        <f>IF('DATA - Follow-Up'!L666=0,"",IF('DATA - Follow-Up'!L666="","",'DATA - Follow-Up'!L666))</f>
        <v/>
      </c>
      <c r="M666" s="178" t="str">
        <f>IF('DATA - Follow-Up'!M666="Yes",1,IF('DATA - Follow-Up'!M666="No",2, ""))</f>
        <v/>
      </c>
      <c r="N666" s="178" t="str">
        <f>IF('DATA - Follow-Up'!N666="Yes",1,IF('DATA - Follow-Up'!N666="No",2,""))</f>
        <v/>
      </c>
      <c r="O666" s="178" t="str">
        <f>IF('DATA - Follow-Up'!O666="Relaxed",1,IF('DATA - Follow-Up'!O666="Rushed",2,IF('DATA - Follow-Up'!O666="Happy",3,IF('DATA - Follow-Up'!O666="Frustrated",4,IF('DATA - Follow-Up'!O666="Other (please specify)",5,IF('DATA - Follow-Up'!O666="Other",5,""))))))</f>
        <v/>
      </c>
      <c r="P666" s="178"/>
      <c r="Q666" s="178" t="str">
        <f>IF('DATA - Follow-Up'!Q666="","",'DATA - Follow-Up'!Q666)</f>
        <v/>
      </c>
      <c r="R666" s="178" t="str">
        <f>IF('DATA - Follow-Up'!R666="Boy",1,IF('DATA - Follow-Up'!R666="Girl",2, ""))</f>
        <v/>
      </c>
      <c r="S666" s="178" t="str">
        <f>IF('DATA - Follow-Up'!Q666="","", 'DATA - Follow-Up'!S666)</f>
        <v/>
      </c>
      <c r="T666" s="178" t="str">
        <f>IF('DATA - Follow-Up'!T666="Less than 0.5km",1,IF('DATA - Follow-Up'!T666="0.51 to 1.59km",2,IF('DATA - Follow-Up'!T666="1.6 to 3km",3,IF('DATA - Follow-Up'!T666="Over 3km",4,""))))</f>
        <v/>
      </c>
      <c r="U666" s="178" t="str">
        <f>IF('DATA - Follow-Up'!U666="STRONGLY AGREE",1,IF('DATA - Follow-Up'!U666="AGREE",2,IF('DATA - Follow-Up'!U666="DISAGREE",3,IF('DATA - Follow-Up'!U666="STRONGLY DISAGREE",4,""))))</f>
        <v/>
      </c>
      <c r="V666" s="178" t="str">
        <f>IF('DATA - Follow-Up'!V666="Yes",1,IF('DATA - Follow-Up'!V666="No",2,""))</f>
        <v/>
      </c>
      <c r="W666" s="178"/>
      <c r="X666" s="178"/>
      <c r="Y666" s="178"/>
      <c r="Z666" s="178"/>
      <c r="AA666" s="178"/>
      <c r="AB666" s="178"/>
      <c r="AC666" s="178"/>
      <c r="AD666" s="178"/>
      <c r="AE666" s="178"/>
      <c r="AF666" s="178"/>
      <c r="AG666" s="178"/>
      <c r="AH666" s="178"/>
      <c r="AI666" s="178"/>
      <c r="AJ666" s="178"/>
      <c r="AK666" s="178"/>
      <c r="AL666" s="178"/>
      <c r="AM666" s="178"/>
      <c r="AN666" s="178"/>
      <c r="AO666" s="178"/>
      <c r="AP666" s="178"/>
      <c r="AQ666" s="178"/>
      <c r="AR666" s="178" t="str">
        <f>IF('DATA - Follow-Up'!AR666="Relaxed",1,IF('DATA - Follow-Up'!AR666="Rushed",2,IF('DATA - Follow-Up'!AR666="Happy",3,IF('DATA - Follow-Up'!AR666="Tired",4,""))))</f>
        <v/>
      </c>
      <c r="AS666" s="178" t="str">
        <f>IF('DATA - Follow-Up'!AS666="Relaxed",1,IF('DATA - Follow-Up'!AS666="Rushed",2,IF('DATA - Follow-Up'!AS666="Happy",3,IF('DATA - Follow-Up'!AS666="Tired",4,""))))</f>
        <v/>
      </c>
      <c r="AT666" s="178" t="str">
        <f>IF('DATA - Follow-Up'!AT666="less driving",1,IF('DATA - Follow-Up'!AT666="less driving (e.g. more carpooling, walking, cycling, taking public transit, etc.)",1,IF('DATA - Follow-Up'!AT666="not changed",2,IF('DATA - Follow-Up'!AT666="no changed",2,IF('DATA - Follow-Up'!AT666="more driving",3, "")))))</f>
        <v/>
      </c>
      <c r="AU666" s="275"/>
      <c r="AV666" s="275"/>
      <c r="AW666" s="275"/>
      <c r="AX666" s="275"/>
      <c r="AY666" s="275"/>
      <c r="AZ666" s="178" t="str">
        <f>IF('DATA - Follow-Up'!AZ666="less driving",1,IF('DATA - Follow-Up'!AZ666="less driving (e.g. more carpooling, walking, cycling, taking public transit, etc.)",1,IF('DATA - Follow-Up'!AZ666="not changed",2,IF('DATA - Follow-Up'!AZ666="more driving",3,""))))</f>
        <v/>
      </c>
      <c r="BA666" s="178"/>
      <c r="BB666" s="178"/>
      <c r="BC666" s="178"/>
      <c r="BD666" s="178"/>
      <c r="BE666" s="178"/>
      <c r="BF666" s="178" t="str">
        <f>IF('DATA - Follow-Up'!BF666="decreased",1,IF('DATA - Follow-Up'!BF666="not changed",2,IF('DATA - Follow-Up'!BF666="increased",3, "")))</f>
        <v/>
      </c>
      <c r="BG666" s="178"/>
      <c r="BH666" s="178"/>
      <c r="BI666" s="178"/>
      <c r="BJ666" s="178"/>
      <c r="BK666" s="178"/>
      <c r="BL666" s="178"/>
      <c r="BM666" s="178"/>
      <c r="BN666" s="178"/>
      <c r="BO666" s="178"/>
      <c r="BP666" s="178"/>
      <c r="BQ666" s="312" t="str">
        <f>IF('DATA - Follow-Up'!BQ666="Yes",1,IF('DATA - Follow-Up'!BQ666="No",2, ""))</f>
        <v/>
      </c>
      <c r="BR666" s="273"/>
      <c r="BS666" s="180"/>
      <c r="BT666" s="180"/>
    </row>
    <row r="667" spans="1:72" s="132" customFormat="1" ht="15" x14ac:dyDescent="0.3">
      <c r="A667" s="148"/>
      <c r="B667" s="149"/>
      <c r="C667" s="236" t="str">
        <f t="shared" si="10"/>
        <v/>
      </c>
      <c r="D667" s="178" t="str">
        <f>IF('DATA - Follow-Up'!D667="","",'DATA - Follow-Up'!D667)</f>
        <v/>
      </c>
      <c r="E667" s="178" t="str">
        <f>IF('DATA - Follow-Up'!E667="","",'DATA - Follow-Up'!E667)</f>
        <v/>
      </c>
      <c r="F667" s="178" t="str">
        <f>IF('DATA - Follow-Up'!F667="","",'DATA - Follow-Up'!F667)</f>
        <v/>
      </c>
      <c r="G667" s="178" t="str">
        <f>IF('DATA - Follow-Up'!G667="Yes",1,IF('DATA - Follow-Up'!G667="No",2,IF('DATA - Follow-Up'!G667="Not Sure",3, "")))</f>
        <v/>
      </c>
      <c r="H667" s="178" t="str">
        <f>IF('DATA - Follow-Up'!H667="","",INDEX(Codes,MATCH('DATA - Follow-Up'!H667,Modes,0)))</f>
        <v/>
      </c>
      <c r="I667" s="275"/>
      <c r="J667" s="178" t="str">
        <f>IF('DATA - Follow-Up'!J667="","",INDEX(Codes,MATCH('DATA - Follow-Up'!J667,Modes,0)))</f>
        <v/>
      </c>
      <c r="K667" s="178"/>
      <c r="L667" s="178" t="str">
        <f>IF('DATA - Follow-Up'!L667=0,"",IF('DATA - Follow-Up'!L667="","",'DATA - Follow-Up'!L667))</f>
        <v/>
      </c>
      <c r="M667" s="178" t="str">
        <f>IF('DATA - Follow-Up'!M667="Yes",1,IF('DATA - Follow-Up'!M667="No",2, ""))</f>
        <v/>
      </c>
      <c r="N667" s="178" t="str">
        <f>IF('DATA - Follow-Up'!N667="Yes",1,IF('DATA - Follow-Up'!N667="No",2,""))</f>
        <v/>
      </c>
      <c r="O667" s="178" t="str">
        <f>IF('DATA - Follow-Up'!O667="Relaxed",1,IF('DATA - Follow-Up'!O667="Rushed",2,IF('DATA - Follow-Up'!O667="Happy",3,IF('DATA - Follow-Up'!O667="Frustrated",4,IF('DATA - Follow-Up'!O667="Other (please specify)",5,IF('DATA - Follow-Up'!O667="Other",5,""))))))</f>
        <v/>
      </c>
      <c r="P667" s="178"/>
      <c r="Q667" s="178" t="str">
        <f>IF('DATA - Follow-Up'!Q667="","",'DATA - Follow-Up'!Q667)</f>
        <v/>
      </c>
      <c r="R667" s="178" t="str">
        <f>IF('DATA - Follow-Up'!R667="Boy",1,IF('DATA - Follow-Up'!R667="Girl",2, ""))</f>
        <v/>
      </c>
      <c r="S667" s="178" t="str">
        <f>IF('DATA - Follow-Up'!Q667="","", 'DATA - Follow-Up'!S667)</f>
        <v/>
      </c>
      <c r="T667" s="178" t="str">
        <f>IF('DATA - Follow-Up'!T667="Less than 0.5km",1,IF('DATA - Follow-Up'!T667="0.51 to 1.59km",2,IF('DATA - Follow-Up'!T667="1.6 to 3km",3,IF('DATA - Follow-Up'!T667="Over 3km",4,""))))</f>
        <v/>
      </c>
      <c r="U667" s="178" t="str">
        <f>IF('DATA - Follow-Up'!U667="STRONGLY AGREE",1,IF('DATA - Follow-Up'!U667="AGREE",2,IF('DATA - Follow-Up'!U667="DISAGREE",3,IF('DATA - Follow-Up'!U667="STRONGLY DISAGREE",4,""))))</f>
        <v/>
      </c>
      <c r="V667" s="178" t="str">
        <f>IF('DATA - Follow-Up'!V667="Yes",1,IF('DATA - Follow-Up'!V667="No",2,""))</f>
        <v/>
      </c>
      <c r="W667" s="178"/>
      <c r="X667" s="178"/>
      <c r="Y667" s="178"/>
      <c r="Z667" s="178"/>
      <c r="AA667" s="178"/>
      <c r="AB667" s="178"/>
      <c r="AC667" s="178"/>
      <c r="AD667" s="178"/>
      <c r="AE667" s="178"/>
      <c r="AF667" s="178"/>
      <c r="AG667" s="178"/>
      <c r="AH667" s="178"/>
      <c r="AI667" s="178"/>
      <c r="AJ667" s="178"/>
      <c r="AK667" s="178"/>
      <c r="AL667" s="178"/>
      <c r="AM667" s="178"/>
      <c r="AN667" s="178"/>
      <c r="AO667" s="178"/>
      <c r="AP667" s="178"/>
      <c r="AQ667" s="178"/>
      <c r="AR667" s="178" t="str">
        <f>IF('DATA - Follow-Up'!AR667="Relaxed",1,IF('DATA - Follow-Up'!AR667="Rushed",2,IF('DATA - Follow-Up'!AR667="Happy",3,IF('DATA - Follow-Up'!AR667="Tired",4,""))))</f>
        <v/>
      </c>
      <c r="AS667" s="178" t="str">
        <f>IF('DATA - Follow-Up'!AS667="Relaxed",1,IF('DATA - Follow-Up'!AS667="Rushed",2,IF('DATA - Follow-Up'!AS667="Happy",3,IF('DATA - Follow-Up'!AS667="Tired",4,""))))</f>
        <v/>
      </c>
      <c r="AT667" s="178" t="str">
        <f>IF('DATA - Follow-Up'!AT667="less driving",1,IF('DATA - Follow-Up'!AT667="less driving (e.g. more carpooling, walking, cycling, taking public transit, etc.)",1,IF('DATA - Follow-Up'!AT667="not changed",2,IF('DATA - Follow-Up'!AT667="no changed",2,IF('DATA - Follow-Up'!AT667="more driving",3, "")))))</f>
        <v/>
      </c>
      <c r="AU667" s="275"/>
      <c r="AV667" s="275"/>
      <c r="AW667" s="275"/>
      <c r="AX667" s="275"/>
      <c r="AY667" s="275"/>
      <c r="AZ667" s="178" t="str">
        <f>IF('DATA - Follow-Up'!AZ667="less driving",1,IF('DATA - Follow-Up'!AZ667="less driving (e.g. more carpooling, walking, cycling, taking public transit, etc.)",1,IF('DATA - Follow-Up'!AZ667="not changed",2,IF('DATA - Follow-Up'!AZ667="more driving",3,""))))</f>
        <v/>
      </c>
      <c r="BA667" s="178"/>
      <c r="BB667" s="178"/>
      <c r="BC667" s="178"/>
      <c r="BD667" s="178"/>
      <c r="BE667" s="178"/>
      <c r="BF667" s="178" t="str">
        <f>IF('DATA - Follow-Up'!BF667="decreased",1,IF('DATA - Follow-Up'!BF667="not changed",2,IF('DATA - Follow-Up'!BF667="increased",3, "")))</f>
        <v/>
      </c>
      <c r="BG667" s="178"/>
      <c r="BH667" s="178"/>
      <c r="BI667" s="178"/>
      <c r="BJ667" s="178"/>
      <c r="BK667" s="178"/>
      <c r="BL667" s="178"/>
      <c r="BM667" s="178"/>
      <c r="BN667" s="178"/>
      <c r="BO667" s="178"/>
      <c r="BP667" s="178"/>
      <c r="BQ667" s="312" t="str">
        <f>IF('DATA - Follow-Up'!BQ667="Yes",1,IF('DATA - Follow-Up'!BQ667="No",2, ""))</f>
        <v/>
      </c>
      <c r="BR667" s="273"/>
      <c r="BS667" s="180"/>
      <c r="BT667" s="180"/>
    </row>
    <row r="668" spans="1:72" s="132" customFormat="1" ht="15" x14ac:dyDescent="0.3">
      <c r="A668" s="148"/>
      <c r="B668" s="149"/>
      <c r="C668" s="236" t="str">
        <f t="shared" si="10"/>
        <v/>
      </c>
      <c r="D668" s="178" t="str">
        <f>IF('DATA - Follow-Up'!D668="","",'DATA - Follow-Up'!D668)</f>
        <v/>
      </c>
      <c r="E668" s="178" t="str">
        <f>IF('DATA - Follow-Up'!E668="","",'DATA - Follow-Up'!E668)</f>
        <v/>
      </c>
      <c r="F668" s="178" t="str">
        <f>IF('DATA - Follow-Up'!F668="","",'DATA - Follow-Up'!F668)</f>
        <v/>
      </c>
      <c r="G668" s="178" t="str">
        <f>IF('DATA - Follow-Up'!G668="Yes",1,IF('DATA - Follow-Up'!G668="No",2,IF('DATA - Follow-Up'!G668="Not Sure",3, "")))</f>
        <v/>
      </c>
      <c r="H668" s="178" t="str">
        <f>IF('DATA - Follow-Up'!H668="","",INDEX(Codes,MATCH('DATA - Follow-Up'!H668,Modes,0)))</f>
        <v/>
      </c>
      <c r="I668" s="275"/>
      <c r="J668" s="178" t="str">
        <f>IF('DATA - Follow-Up'!J668="","",INDEX(Codes,MATCH('DATA - Follow-Up'!J668,Modes,0)))</f>
        <v/>
      </c>
      <c r="K668" s="178"/>
      <c r="L668" s="178" t="str">
        <f>IF('DATA - Follow-Up'!L668=0,"",IF('DATA - Follow-Up'!L668="","",'DATA - Follow-Up'!L668))</f>
        <v/>
      </c>
      <c r="M668" s="178" t="str">
        <f>IF('DATA - Follow-Up'!M668="Yes",1,IF('DATA - Follow-Up'!M668="No",2, ""))</f>
        <v/>
      </c>
      <c r="N668" s="178" t="str">
        <f>IF('DATA - Follow-Up'!N668="Yes",1,IF('DATA - Follow-Up'!N668="No",2,""))</f>
        <v/>
      </c>
      <c r="O668" s="178" t="str">
        <f>IF('DATA - Follow-Up'!O668="Relaxed",1,IF('DATA - Follow-Up'!O668="Rushed",2,IF('DATA - Follow-Up'!O668="Happy",3,IF('DATA - Follow-Up'!O668="Frustrated",4,IF('DATA - Follow-Up'!O668="Other (please specify)",5,IF('DATA - Follow-Up'!O668="Other",5,""))))))</f>
        <v/>
      </c>
      <c r="P668" s="178"/>
      <c r="Q668" s="178" t="str">
        <f>IF('DATA - Follow-Up'!Q668="","",'DATA - Follow-Up'!Q668)</f>
        <v/>
      </c>
      <c r="R668" s="178" t="str">
        <f>IF('DATA - Follow-Up'!R668="Boy",1,IF('DATA - Follow-Up'!R668="Girl",2, ""))</f>
        <v/>
      </c>
      <c r="S668" s="178" t="str">
        <f>IF('DATA - Follow-Up'!Q668="","", 'DATA - Follow-Up'!S668)</f>
        <v/>
      </c>
      <c r="T668" s="178" t="str">
        <f>IF('DATA - Follow-Up'!T668="Less than 0.5km",1,IF('DATA - Follow-Up'!T668="0.51 to 1.59km",2,IF('DATA - Follow-Up'!T668="1.6 to 3km",3,IF('DATA - Follow-Up'!T668="Over 3km",4,""))))</f>
        <v/>
      </c>
      <c r="U668" s="178" t="str">
        <f>IF('DATA - Follow-Up'!U668="STRONGLY AGREE",1,IF('DATA - Follow-Up'!U668="AGREE",2,IF('DATA - Follow-Up'!U668="DISAGREE",3,IF('DATA - Follow-Up'!U668="STRONGLY DISAGREE",4,""))))</f>
        <v/>
      </c>
      <c r="V668" s="178" t="str">
        <f>IF('DATA - Follow-Up'!V668="Yes",1,IF('DATA - Follow-Up'!V668="No",2,""))</f>
        <v/>
      </c>
      <c r="W668" s="178"/>
      <c r="X668" s="178"/>
      <c r="Y668" s="178"/>
      <c r="Z668" s="178"/>
      <c r="AA668" s="178"/>
      <c r="AB668" s="178"/>
      <c r="AC668" s="178"/>
      <c r="AD668" s="178"/>
      <c r="AE668" s="178"/>
      <c r="AF668" s="178"/>
      <c r="AG668" s="178"/>
      <c r="AH668" s="178"/>
      <c r="AI668" s="178"/>
      <c r="AJ668" s="178"/>
      <c r="AK668" s="178"/>
      <c r="AL668" s="178"/>
      <c r="AM668" s="178"/>
      <c r="AN668" s="178"/>
      <c r="AO668" s="178"/>
      <c r="AP668" s="178"/>
      <c r="AQ668" s="178"/>
      <c r="AR668" s="178" t="str">
        <f>IF('DATA - Follow-Up'!AR668="Relaxed",1,IF('DATA - Follow-Up'!AR668="Rushed",2,IF('DATA - Follow-Up'!AR668="Happy",3,IF('DATA - Follow-Up'!AR668="Tired",4,""))))</f>
        <v/>
      </c>
      <c r="AS668" s="178" t="str">
        <f>IF('DATA - Follow-Up'!AS668="Relaxed",1,IF('DATA - Follow-Up'!AS668="Rushed",2,IF('DATA - Follow-Up'!AS668="Happy",3,IF('DATA - Follow-Up'!AS668="Tired",4,""))))</f>
        <v/>
      </c>
      <c r="AT668" s="178" t="str">
        <f>IF('DATA - Follow-Up'!AT668="less driving",1,IF('DATA - Follow-Up'!AT668="less driving (e.g. more carpooling, walking, cycling, taking public transit, etc.)",1,IF('DATA - Follow-Up'!AT668="not changed",2,IF('DATA - Follow-Up'!AT668="no changed",2,IF('DATA - Follow-Up'!AT668="more driving",3, "")))))</f>
        <v/>
      </c>
      <c r="AU668" s="275"/>
      <c r="AV668" s="275"/>
      <c r="AW668" s="275"/>
      <c r="AX668" s="275"/>
      <c r="AY668" s="275"/>
      <c r="AZ668" s="178" t="str">
        <f>IF('DATA - Follow-Up'!AZ668="less driving",1,IF('DATA - Follow-Up'!AZ668="less driving (e.g. more carpooling, walking, cycling, taking public transit, etc.)",1,IF('DATA - Follow-Up'!AZ668="not changed",2,IF('DATA - Follow-Up'!AZ668="more driving",3,""))))</f>
        <v/>
      </c>
      <c r="BA668" s="178"/>
      <c r="BB668" s="178"/>
      <c r="BC668" s="178"/>
      <c r="BD668" s="178"/>
      <c r="BE668" s="178"/>
      <c r="BF668" s="178" t="str">
        <f>IF('DATA - Follow-Up'!BF668="decreased",1,IF('DATA - Follow-Up'!BF668="not changed",2,IF('DATA - Follow-Up'!BF668="increased",3, "")))</f>
        <v/>
      </c>
      <c r="BG668" s="178"/>
      <c r="BH668" s="178"/>
      <c r="BI668" s="178"/>
      <c r="BJ668" s="178"/>
      <c r="BK668" s="178"/>
      <c r="BL668" s="178"/>
      <c r="BM668" s="178"/>
      <c r="BN668" s="178"/>
      <c r="BO668" s="178"/>
      <c r="BP668" s="178"/>
      <c r="BQ668" s="312" t="str">
        <f>IF('DATA - Follow-Up'!BQ668="Yes",1,IF('DATA - Follow-Up'!BQ668="No",2, ""))</f>
        <v/>
      </c>
      <c r="BR668" s="273"/>
      <c r="BS668" s="180"/>
      <c r="BT668" s="180"/>
    </row>
    <row r="669" spans="1:72" s="132" customFormat="1" ht="15" x14ac:dyDescent="0.3">
      <c r="A669" s="148"/>
      <c r="B669" s="149"/>
      <c r="C669" s="236" t="str">
        <f t="shared" si="10"/>
        <v/>
      </c>
      <c r="D669" s="178" t="str">
        <f>IF('DATA - Follow-Up'!D669="","",'DATA - Follow-Up'!D669)</f>
        <v/>
      </c>
      <c r="E669" s="178" t="str">
        <f>IF('DATA - Follow-Up'!E669="","",'DATA - Follow-Up'!E669)</f>
        <v/>
      </c>
      <c r="F669" s="178" t="str">
        <f>IF('DATA - Follow-Up'!F669="","",'DATA - Follow-Up'!F669)</f>
        <v/>
      </c>
      <c r="G669" s="178" t="str">
        <f>IF('DATA - Follow-Up'!G669="Yes",1,IF('DATA - Follow-Up'!G669="No",2,IF('DATA - Follow-Up'!G669="Not Sure",3, "")))</f>
        <v/>
      </c>
      <c r="H669" s="178" t="str">
        <f>IF('DATA - Follow-Up'!H669="","",INDEX(Codes,MATCH('DATA - Follow-Up'!H669,Modes,0)))</f>
        <v/>
      </c>
      <c r="I669" s="275"/>
      <c r="J669" s="178" t="str">
        <f>IF('DATA - Follow-Up'!J669="","",INDEX(Codes,MATCH('DATA - Follow-Up'!J669,Modes,0)))</f>
        <v/>
      </c>
      <c r="K669" s="178"/>
      <c r="L669" s="178" t="str">
        <f>IF('DATA - Follow-Up'!L669=0,"",IF('DATA - Follow-Up'!L669="","",'DATA - Follow-Up'!L669))</f>
        <v/>
      </c>
      <c r="M669" s="178" t="str">
        <f>IF('DATA - Follow-Up'!M669="Yes",1,IF('DATA - Follow-Up'!M669="No",2, ""))</f>
        <v/>
      </c>
      <c r="N669" s="178" t="str">
        <f>IF('DATA - Follow-Up'!N669="Yes",1,IF('DATA - Follow-Up'!N669="No",2,""))</f>
        <v/>
      </c>
      <c r="O669" s="178" t="str">
        <f>IF('DATA - Follow-Up'!O669="Relaxed",1,IF('DATA - Follow-Up'!O669="Rushed",2,IF('DATA - Follow-Up'!O669="Happy",3,IF('DATA - Follow-Up'!O669="Frustrated",4,IF('DATA - Follow-Up'!O669="Other (please specify)",5,IF('DATA - Follow-Up'!O669="Other",5,""))))))</f>
        <v/>
      </c>
      <c r="P669" s="178"/>
      <c r="Q669" s="178" t="str">
        <f>IF('DATA - Follow-Up'!Q669="","",'DATA - Follow-Up'!Q669)</f>
        <v/>
      </c>
      <c r="R669" s="178" t="str">
        <f>IF('DATA - Follow-Up'!R669="Boy",1,IF('DATA - Follow-Up'!R669="Girl",2, ""))</f>
        <v/>
      </c>
      <c r="S669" s="178" t="str">
        <f>IF('DATA - Follow-Up'!Q669="","", 'DATA - Follow-Up'!S669)</f>
        <v/>
      </c>
      <c r="T669" s="178" t="str">
        <f>IF('DATA - Follow-Up'!T669="Less than 0.5km",1,IF('DATA - Follow-Up'!T669="0.51 to 1.59km",2,IF('DATA - Follow-Up'!T669="1.6 to 3km",3,IF('DATA - Follow-Up'!T669="Over 3km",4,""))))</f>
        <v/>
      </c>
      <c r="U669" s="178" t="str">
        <f>IF('DATA - Follow-Up'!U669="STRONGLY AGREE",1,IF('DATA - Follow-Up'!U669="AGREE",2,IF('DATA - Follow-Up'!U669="DISAGREE",3,IF('DATA - Follow-Up'!U669="STRONGLY DISAGREE",4,""))))</f>
        <v/>
      </c>
      <c r="V669" s="178" t="str">
        <f>IF('DATA - Follow-Up'!V669="Yes",1,IF('DATA - Follow-Up'!V669="No",2,""))</f>
        <v/>
      </c>
      <c r="W669" s="178"/>
      <c r="X669" s="178"/>
      <c r="Y669" s="178"/>
      <c r="Z669" s="178"/>
      <c r="AA669" s="178"/>
      <c r="AB669" s="178"/>
      <c r="AC669" s="178"/>
      <c r="AD669" s="178"/>
      <c r="AE669" s="178"/>
      <c r="AF669" s="178"/>
      <c r="AG669" s="178"/>
      <c r="AH669" s="178"/>
      <c r="AI669" s="178"/>
      <c r="AJ669" s="178"/>
      <c r="AK669" s="178"/>
      <c r="AL669" s="178"/>
      <c r="AM669" s="178"/>
      <c r="AN669" s="178"/>
      <c r="AO669" s="178"/>
      <c r="AP669" s="178"/>
      <c r="AQ669" s="178"/>
      <c r="AR669" s="178" t="str">
        <f>IF('DATA - Follow-Up'!AR669="Relaxed",1,IF('DATA - Follow-Up'!AR669="Rushed",2,IF('DATA - Follow-Up'!AR669="Happy",3,IF('DATA - Follow-Up'!AR669="Tired",4,""))))</f>
        <v/>
      </c>
      <c r="AS669" s="178" t="str">
        <f>IF('DATA - Follow-Up'!AS669="Relaxed",1,IF('DATA - Follow-Up'!AS669="Rushed",2,IF('DATA - Follow-Up'!AS669="Happy",3,IF('DATA - Follow-Up'!AS669="Tired",4,""))))</f>
        <v/>
      </c>
      <c r="AT669" s="178" t="str">
        <f>IF('DATA - Follow-Up'!AT669="less driving",1,IF('DATA - Follow-Up'!AT669="less driving (e.g. more carpooling, walking, cycling, taking public transit, etc.)",1,IF('DATA - Follow-Up'!AT669="not changed",2,IF('DATA - Follow-Up'!AT669="no changed",2,IF('DATA - Follow-Up'!AT669="more driving",3, "")))))</f>
        <v/>
      </c>
      <c r="AU669" s="275"/>
      <c r="AV669" s="275"/>
      <c r="AW669" s="275"/>
      <c r="AX669" s="275"/>
      <c r="AY669" s="275"/>
      <c r="AZ669" s="178" t="str">
        <f>IF('DATA - Follow-Up'!AZ669="less driving",1,IF('DATA - Follow-Up'!AZ669="less driving (e.g. more carpooling, walking, cycling, taking public transit, etc.)",1,IF('DATA - Follow-Up'!AZ669="not changed",2,IF('DATA - Follow-Up'!AZ669="more driving",3,""))))</f>
        <v/>
      </c>
      <c r="BA669" s="178"/>
      <c r="BB669" s="178"/>
      <c r="BC669" s="178"/>
      <c r="BD669" s="178"/>
      <c r="BE669" s="178"/>
      <c r="BF669" s="178" t="str">
        <f>IF('DATA - Follow-Up'!BF669="decreased",1,IF('DATA - Follow-Up'!BF669="not changed",2,IF('DATA - Follow-Up'!BF669="increased",3, "")))</f>
        <v/>
      </c>
      <c r="BG669" s="178"/>
      <c r="BH669" s="178"/>
      <c r="BI669" s="178"/>
      <c r="BJ669" s="178"/>
      <c r="BK669" s="178"/>
      <c r="BL669" s="178"/>
      <c r="BM669" s="178"/>
      <c r="BN669" s="178"/>
      <c r="BO669" s="178"/>
      <c r="BP669" s="178"/>
      <c r="BQ669" s="312" t="str">
        <f>IF('DATA - Follow-Up'!BQ669="Yes",1,IF('DATA - Follow-Up'!BQ669="No",2, ""))</f>
        <v/>
      </c>
      <c r="BR669" s="273"/>
      <c r="BS669" s="180"/>
      <c r="BT669" s="180"/>
    </row>
    <row r="670" spans="1:72" s="132" customFormat="1" ht="15" x14ac:dyDescent="0.3">
      <c r="A670" s="148"/>
      <c r="B670" s="149"/>
      <c r="C670" s="236" t="str">
        <f t="shared" si="10"/>
        <v/>
      </c>
      <c r="D670" s="178" t="str">
        <f>IF('DATA - Follow-Up'!D670="","",'DATA - Follow-Up'!D670)</f>
        <v/>
      </c>
      <c r="E670" s="178" t="str">
        <f>IF('DATA - Follow-Up'!E670="","",'DATA - Follow-Up'!E670)</f>
        <v/>
      </c>
      <c r="F670" s="178" t="str">
        <f>IF('DATA - Follow-Up'!F670="","",'DATA - Follow-Up'!F670)</f>
        <v/>
      </c>
      <c r="G670" s="178" t="str">
        <f>IF('DATA - Follow-Up'!G670="Yes",1,IF('DATA - Follow-Up'!G670="No",2,IF('DATA - Follow-Up'!G670="Not Sure",3, "")))</f>
        <v/>
      </c>
      <c r="H670" s="178" t="str">
        <f>IF('DATA - Follow-Up'!H670="","",INDEX(Codes,MATCH('DATA - Follow-Up'!H670,Modes,0)))</f>
        <v/>
      </c>
      <c r="I670" s="275"/>
      <c r="J670" s="178" t="str">
        <f>IF('DATA - Follow-Up'!J670="","",INDEX(Codes,MATCH('DATA - Follow-Up'!J670,Modes,0)))</f>
        <v/>
      </c>
      <c r="K670" s="178"/>
      <c r="L670" s="178" t="str">
        <f>IF('DATA - Follow-Up'!L670=0,"",IF('DATA - Follow-Up'!L670="","",'DATA - Follow-Up'!L670))</f>
        <v/>
      </c>
      <c r="M670" s="178" t="str">
        <f>IF('DATA - Follow-Up'!M670="Yes",1,IF('DATA - Follow-Up'!M670="No",2, ""))</f>
        <v/>
      </c>
      <c r="N670" s="178" t="str">
        <f>IF('DATA - Follow-Up'!N670="Yes",1,IF('DATA - Follow-Up'!N670="No",2,""))</f>
        <v/>
      </c>
      <c r="O670" s="178" t="str">
        <f>IF('DATA - Follow-Up'!O670="Relaxed",1,IF('DATA - Follow-Up'!O670="Rushed",2,IF('DATA - Follow-Up'!O670="Happy",3,IF('DATA - Follow-Up'!O670="Frustrated",4,IF('DATA - Follow-Up'!O670="Other (please specify)",5,IF('DATA - Follow-Up'!O670="Other",5,""))))))</f>
        <v/>
      </c>
      <c r="P670" s="178"/>
      <c r="Q670" s="178" t="str">
        <f>IF('DATA - Follow-Up'!Q670="","",'DATA - Follow-Up'!Q670)</f>
        <v/>
      </c>
      <c r="R670" s="178" t="str">
        <f>IF('DATA - Follow-Up'!R670="Boy",1,IF('DATA - Follow-Up'!R670="Girl",2, ""))</f>
        <v/>
      </c>
      <c r="S670" s="178" t="str">
        <f>IF('DATA - Follow-Up'!Q670="","", 'DATA - Follow-Up'!S670)</f>
        <v/>
      </c>
      <c r="T670" s="178" t="str">
        <f>IF('DATA - Follow-Up'!T670="Less than 0.5km",1,IF('DATA - Follow-Up'!T670="0.51 to 1.59km",2,IF('DATA - Follow-Up'!T670="1.6 to 3km",3,IF('DATA - Follow-Up'!T670="Over 3km",4,""))))</f>
        <v/>
      </c>
      <c r="U670" s="178" t="str">
        <f>IF('DATA - Follow-Up'!U670="STRONGLY AGREE",1,IF('DATA - Follow-Up'!U670="AGREE",2,IF('DATA - Follow-Up'!U670="DISAGREE",3,IF('DATA - Follow-Up'!U670="STRONGLY DISAGREE",4,""))))</f>
        <v/>
      </c>
      <c r="V670" s="178" t="str">
        <f>IF('DATA - Follow-Up'!V670="Yes",1,IF('DATA - Follow-Up'!V670="No",2,""))</f>
        <v/>
      </c>
      <c r="W670" s="178"/>
      <c r="X670" s="178"/>
      <c r="Y670" s="178"/>
      <c r="Z670" s="178"/>
      <c r="AA670" s="178"/>
      <c r="AB670" s="178"/>
      <c r="AC670" s="178"/>
      <c r="AD670" s="178"/>
      <c r="AE670" s="178"/>
      <c r="AF670" s="178"/>
      <c r="AG670" s="178"/>
      <c r="AH670" s="178"/>
      <c r="AI670" s="178"/>
      <c r="AJ670" s="178"/>
      <c r="AK670" s="178"/>
      <c r="AL670" s="178"/>
      <c r="AM670" s="178"/>
      <c r="AN670" s="178"/>
      <c r="AO670" s="178"/>
      <c r="AP670" s="178"/>
      <c r="AQ670" s="178"/>
      <c r="AR670" s="178" t="str">
        <f>IF('DATA - Follow-Up'!AR670="Relaxed",1,IF('DATA - Follow-Up'!AR670="Rushed",2,IF('DATA - Follow-Up'!AR670="Happy",3,IF('DATA - Follow-Up'!AR670="Tired",4,""))))</f>
        <v/>
      </c>
      <c r="AS670" s="178" t="str">
        <f>IF('DATA - Follow-Up'!AS670="Relaxed",1,IF('DATA - Follow-Up'!AS670="Rushed",2,IF('DATA - Follow-Up'!AS670="Happy",3,IF('DATA - Follow-Up'!AS670="Tired",4,""))))</f>
        <v/>
      </c>
      <c r="AT670" s="178" t="str">
        <f>IF('DATA - Follow-Up'!AT670="less driving",1,IF('DATA - Follow-Up'!AT670="less driving (e.g. more carpooling, walking, cycling, taking public transit, etc.)",1,IF('DATA - Follow-Up'!AT670="not changed",2,IF('DATA - Follow-Up'!AT670="no changed",2,IF('DATA - Follow-Up'!AT670="more driving",3, "")))))</f>
        <v/>
      </c>
      <c r="AU670" s="275"/>
      <c r="AV670" s="275"/>
      <c r="AW670" s="275"/>
      <c r="AX670" s="275"/>
      <c r="AY670" s="275"/>
      <c r="AZ670" s="178" t="str">
        <f>IF('DATA - Follow-Up'!AZ670="less driving",1,IF('DATA - Follow-Up'!AZ670="less driving (e.g. more carpooling, walking, cycling, taking public transit, etc.)",1,IF('DATA - Follow-Up'!AZ670="not changed",2,IF('DATA - Follow-Up'!AZ670="more driving",3,""))))</f>
        <v/>
      </c>
      <c r="BA670" s="178"/>
      <c r="BB670" s="178"/>
      <c r="BC670" s="178"/>
      <c r="BD670" s="178"/>
      <c r="BE670" s="178"/>
      <c r="BF670" s="178" t="str">
        <f>IF('DATA - Follow-Up'!BF670="decreased",1,IF('DATA - Follow-Up'!BF670="not changed",2,IF('DATA - Follow-Up'!BF670="increased",3, "")))</f>
        <v/>
      </c>
      <c r="BG670" s="178"/>
      <c r="BH670" s="178"/>
      <c r="BI670" s="178"/>
      <c r="BJ670" s="178"/>
      <c r="BK670" s="178"/>
      <c r="BL670" s="178"/>
      <c r="BM670" s="178"/>
      <c r="BN670" s="178"/>
      <c r="BO670" s="178"/>
      <c r="BP670" s="178"/>
      <c r="BQ670" s="312" t="str">
        <f>IF('DATA - Follow-Up'!BQ670="Yes",1,IF('DATA - Follow-Up'!BQ670="No",2, ""))</f>
        <v/>
      </c>
      <c r="BR670" s="273"/>
      <c r="BS670" s="180"/>
      <c r="BT670" s="180"/>
    </row>
    <row r="671" spans="1:72" s="132" customFormat="1" ht="15" x14ac:dyDescent="0.3">
      <c r="A671" s="148"/>
      <c r="B671" s="149"/>
      <c r="C671" s="236" t="str">
        <f t="shared" si="10"/>
        <v/>
      </c>
      <c r="D671" s="178" t="str">
        <f>IF('DATA - Follow-Up'!D671="","",'DATA - Follow-Up'!D671)</f>
        <v/>
      </c>
      <c r="E671" s="178" t="str">
        <f>IF('DATA - Follow-Up'!E671="","",'DATA - Follow-Up'!E671)</f>
        <v/>
      </c>
      <c r="F671" s="178" t="str">
        <f>IF('DATA - Follow-Up'!F671="","",'DATA - Follow-Up'!F671)</f>
        <v/>
      </c>
      <c r="G671" s="178" t="str">
        <f>IF('DATA - Follow-Up'!G671="Yes",1,IF('DATA - Follow-Up'!G671="No",2,IF('DATA - Follow-Up'!G671="Not Sure",3, "")))</f>
        <v/>
      </c>
      <c r="H671" s="178" t="str">
        <f>IF('DATA - Follow-Up'!H671="","",INDEX(Codes,MATCH('DATA - Follow-Up'!H671,Modes,0)))</f>
        <v/>
      </c>
      <c r="I671" s="275"/>
      <c r="J671" s="178" t="str">
        <f>IF('DATA - Follow-Up'!J671="","",INDEX(Codes,MATCH('DATA - Follow-Up'!J671,Modes,0)))</f>
        <v/>
      </c>
      <c r="K671" s="178"/>
      <c r="L671" s="178" t="str">
        <f>IF('DATA - Follow-Up'!L671=0,"",IF('DATA - Follow-Up'!L671="","",'DATA - Follow-Up'!L671))</f>
        <v/>
      </c>
      <c r="M671" s="178" t="str">
        <f>IF('DATA - Follow-Up'!M671="Yes",1,IF('DATA - Follow-Up'!M671="No",2, ""))</f>
        <v/>
      </c>
      <c r="N671" s="178" t="str">
        <f>IF('DATA - Follow-Up'!N671="Yes",1,IF('DATA - Follow-Up'!N671="No",2,""))</f>
        <v/>
      </c>
      <c r="O671" s="178" t="str">
        <f>IF('DATA - Follow-Up'!O671="Relaxed",1,IF('DATA - Follow-Up'!O671="Rushed",2,IF('DATA - Follow-Up'!O671="Happy",3,IF('DATA - Follow-Up'!O671="Frustrated",4,IF('DATA - Follow-Up'!O671="Other (please specify)",5,IF('DATA - Follow-Up'!O671="Other",5,""))))))</f>
        <v/>
      </c>
      <c r="P671" s="178"/>
      <c r="Q671" s="178" t="str">
        <f>IF('DATA - Follow-Up'!Q671="","",'DATA - Follow-Up'!Q671)</f>
        <v/>
      </c>
      <c r="R671" s="178" t="str">
        <f>IF('DATA - Follow-Up'!R671="Boy",1,IF('DATA - Follow-Up'!R671="Girl",2, ""))</f>
        <v/>
      </c>
      <c r="S671" s="178" t="str">
        <f>IF('DATA - Follow-Up'!Q671="","", 'DATA - Follow-Up'!S671)</f>
        <v/>
      </c>
      <c r="T671" s="178" t="str">
        <f>IF('DATA - Follow-Up'!T671="Less than 0.5km",1,IF('DATA - Follow-Up'!T671="0.51 to 1.59km",2,IF('DATA - Follow-Up'!T671="1.6 to 3km",3,IF('DATA - Follow-Up'!T671="Over 3km",4,""))))</f>
        <v/>
      </c>
      <c r="U671" s="178" t="str">
        <f>IF('DATA - Follow-Up'!U671="STRONGLY AGREE",1,IF('DATA - Follow-Up'!U671="AGREE",2,IF('DATA - Follow-Up'!U671="DISAGREE",3,IF('DATA - Follow-Up'!U671="STRONGLY DISAGREE",4,""))))</f>
        <v/>
      </c>
      <c r="V671" s="178" t="str">
        <f>IF('DATA - Follow-Up'!V671="Yes",1,IF('DATA - Follow-Up'!V671="No",2,""))</f>
        <v/>
      </c>
      <c r="W671" s="178"/>
      <c r="X671" s="178"/>
      <c r="Y671" s="178"/>
      <c r="Z671" s="178"/>
      <c r="AA671" s="178"/>
      <c r="AB671" s="178"/>
      <c r="AC671" s="178"/>
      <c r="AD671" s="178"/>
      <c r="AE671" s="178"/>
      <c r="AF671" s="178"/>
      <c r="AG671" s="178"/>
      <c r="AH671" s="178"/>
      <c r="AI671" s="178"/>
      <c r="AJ671" s="178"/>
      <c r="AK671" s="178"/>
      <c r="AL671" s="178"/>
      <c r="AM671" s="178"/>
      <c r="AN671" s="178"/>
      <c r="AO671" s="178"/>
      <c r="AP671" s="178"/>
      <c r="AQ671" s="178"/>
      <c r="AR671" s="178" t="str">
        <f>IF('DATA - Follow-Up'!AR671="Relaxed",1,IF('DATA - Follow-Up'!AR671="Rushed",2,IF('DATA - Follow-Up'!AR671="Happy",3,IF('DATA - Follow-Up'!AR671="Tired",4,""))))</f>
        <v/>
      </c>
      <c r="AS671" s="178" t="str">
        <f>IF('DATA - Follow-Up'!AS671="Relaxed",1,IF('DATA - Follow-Up'!AS671="Rushed",2,IF('DATA - Follow-Up'!AS671="Happy",3,IF('DATA - Follow-Up'!AS671="Tired",4,""))))</f>
        <v/>
      </c>
      <c r="AT671" s="178" t="str">
        <f>IF('DATA - Follow-Up'!AT671="less driving",1,IF('DATA - Follow-Up'!AT671="less driving (e.g. more carpooling, walking, cycling, taking public transit, etc.)",1,IF('DATA - Follow-Up'!AT671="not changed",2,IF('DATA - Follow-Up'!AT671="no changed",2,IF('DATA - Follow-Up'!AT671="more driving",3, "")))))</f>
        <v/>
      </c>
      <c r="AU671" s="275"/>
      <c r="AV671" s="275"/>
      <c r="AW671" s="275"/>
      <c r="AX671" s="275"/>
      <c r="AY671" s="275"/>
      <c r="AZ671" s="178" t="str">
        <f>IF('DATA - Follow-Up'!AZ671="less driving",1,IF('DATA - Follow-Up'!AZ671="less driving (e.g. more carpooling, walking, cycling, taking public transit, etc.)",1,IF('DATA - Follow-Up'!AZ671="not changed",2,IF('DATA - Follow-Up'!AZ671="more driving",3,""))))</f>
        <v/>
      </c>
      <c r="BA671" s="178"/>
      <c r="BB671" s="178"/>
      <c r="BC671" s="178"/>
      <c r="BD671" s="178"/>
      <c r="BE671" s="178"/>
      <c r="BF671" s="178" t="str">
        <f>IF('DATA - Follow-Up'!BF671="decreased",1,IF('DATA - Follow-Up'!BF671="not changed",2,IF('DATA - Follow-Up'!BF671="increased",3, "")))</f>
        <v/>
      </c>
      <c r="BG671" s="178"/>
      <c r="BH671" s="178"/>
      <c r="BI671" s="178"/>
      <c r="BJ671" s="178"/>
      <c r="BK671" s="178"/>
      <c r="BL671" s="178"/>
      <c r="BM671" s="178"/>
      <c r="BN671" s="178"/>
      <c r="BO671" s="178"/>
      <c r="BP671" s="178"/>
      <c r="BQ671" s="312" t="str">
        <f>IF('DATA - Follow-Up'!BQ671="Yes",1,IF('DATA - Follow-Up'!BQ671="No",2, ""))</f>
        <v/>
      </c>
      <c r="BR671" s="273"/>
      <c r="BS671" s="180"/>
      <c r="BT671" s="180"/>
    </row>
    <row r="672" spans="1:72" s="132" customFormat="1" ht="15" x14ac:dyDescent="0.3">
      <c r="A672" s="148"/>
      <c r="B672" s="149"/>
      <c r="C672" s="236" t="str">
        <f t="shared" si="10"/>
        <v/>
      </c>
      <c r="D672" s="178" t="str">
        <f>IF('DATA - Follow-Up'!D672="","",'DATA - Follow-Up'!D672)</f>
        <v/>
      </c>
      <c r="E672" s="178" t="str">
        <f>IF('DATA - Follow-Up'!E672="","",'DATA - Follow-Up'!E672)</f>
        <v/>
      </c>
      <c r="F672" s="178" t="str">
        <f>IF('DATA - Follow-Up'!F672="","",'DATA - Follow-Up'!F672)</f>
        <v/>
      </c>
      <c r="G672" s="178" t="str">
        <f>IF('DATA - Follow-Up'!G672="Yes",1,IF('DATA - Follow-Up'!G672="No",2,IF('DATA - Follow-Up'!G672="Not Sure",3, "")))</f>
        <v/>
      </c>
      <c r="H672" s="178" t="str">
        <f>IF('DATA - Follow-Up'!H672="","",INDEX(Codes,MATCH('DATA - Follow-Up'!H672,Modes,0)))</f>
        <v/>
      </c>
      <c r="I672" s="275"/>
      <c r="J672" s="178" t="str">
        <f>IF('DATA - Follow-Up'!J672="","",INDEX(Codes,MATCH('DATA - Follow-Up'!J672,Modes,0)))</f>
        <v/>
      </c>
      <c r="K672" s="178"/>
      <c r="L672" s="178" t="str">
        <f>IF('DATA - Follow-Up'!L672=0,"",IF('DATA - Follow-Up'!L672="","",'DATA - Follow-Up'!L672))</f>
        <v/>
      </c>
      <c r="M672" s="178" t="str">
        <f>IF('DATA - Follow-Up'!M672="Yes",1,IF('DATA - Follow-Up'!M672="No",2, ""))</f>
        <v/>
      </c>
      <c r="N672" s="178" t="str">
        <f>IF('DATA - Follow-Up'!N672="Yes",1,IF('DATA - Follow-Up'!N672="No",2,""))</f>
        <v/>
      </c>
      <c r="O672" s="178" t="str">
        <f>IF('DATA - Follow-Up'!O672="Relaxed",1,IF('DATA - Follow-Up'!O672="Rushed",2,IF('DATA - Follow-Up'!O672="Happy",3,IF('DATA - Follow-Up'!O672="Frustrated",4,IF('DATA - Follow-Up'!O672="Other (please specify)",5,IF('DATA - Follow-Up'!O672="Other",5,""))))))</f>
        <v/>
      </c>
      <c r="P672" s="178"/>
      <c r="Q672" s="178" t="str">
        <f>IF('DATA - Follow-Up'!Q672="","",'DATA - Follow-Up'!Q672)</f>
        <v/>
      </c>
      <c r="R672" s="178" t="str">
        <f>IF('DATA - Follow-Up'!R672="Boy",1,IF('DATA - Follow-Up'!R672="Girl",2, ""))</f>
        <v/>
      </c>
      <c r="S672" s="178" t="str">
        <f>IF('DATA - Follow-Up'!Q672="","", 'DATA - Follow-Up'!S672)</f>
        <v/>
      </c>
      <c r="T672" s="178" t="str">
        <f>IF('DATA - Follow-Up'!T672="Less than 0.5km",1,IF('DATA - Follow-Up'!T672="0.51 to 1.59km",2,IF('DATA - Follow-Up'!T672="1.6 to 3km",3,IF('DATA - Follow-Up'!T672="Over 3km",4,""))))</f>
        <v/>
      </c>
      <c r="U672" s="178" t="str">
        <f>IF('DATA - Follow-Up'!U672="STRONGLY AGREE",1,IF('DATA - Follow-Up'!U672="AGREE",2,IF('DATA - Follow-Up'!U672="DISAGREE",3,IF('DATA - Follow-Up'!U672="STRONGLY DISAGREE",4,""))))</f>
        <v/>
      </c>
      <c r="V672" s="178" t="str">
        <f>IF('DATA - Follow-Up'!V672="Yes",1,IF('DATA - Follow-Up'!V672="No",2,""))</f>
        <v/>
      </c>
      <c r="W672" s="178"/>
      <c r="X672" s="178"/>
      <c r="Y672" s="178"/>
      <c r="Z672" s="178"/>
      <c r="AA672" s="178"/>
      <c r="AB672" s="178"/>
      <c r="AC672" s="178"/>
      <c r="AD672" s="178"/>
      <c r="AE672" s="178"/>
      <c r="AF672" s="178"/>
      <c r="AG672" s="178"/>
      <c r="AH672" s="178"/>
      <c r="AI672" s="178"/>
      <c r="AJ672" s="178"/>
      <c r="AK672" s="178"/>
      <c r="AL672" s="178"/>
      <c r="AM672" s="178"/>
      <c r="AN672" s="178"/>
      <c r="AO672" s="178"/>
      <c r="AP672" s="178"/>
      <c r="AQ672" s="178"/>
      <c r="AR672" s="178" t="str">
        <f>IF('DATA - Follow-Up'!AR672="Relaxed",1,IF('DATA - Follow-Up'!AR672="Rushed",2,IF('DATA - Follow-Up'!AR672="Happy",3,IF('DATA - Follow-Up'!AR672="Tired",4,""))))</f>
        <v/>
      </c>
      <c r="AS672" s="178" t="str">
        <f>IF('DATA - Follow-Up'!AS672="Relaxed",1,IF('DATA - Follow-Up'!AS672="Rushed",2,IF('DATA - Follow-Up'!AS672="Happy",3,IF('DATA - Follow-Up'!AS672="Tired",4,""))))</f>
        <v/>
      </c>
      <c r="AT672" s="178" t="str">
        <f>IF('DATA - Follow-Up'!AT672="less driving",1,IF('DATA - Follow-Up'!AT672="less driving (e.g. more carpooling, walking, cycling, taking public transit, etc.)",1,IF('DATA - Follow-Up'!AT672="not changed",2,IF('DATA - Follow-Up'!AT672="no changed",2,IF('DATA - Follow-Up'!AT672="more driving",3, "")))))</f>
        <v/>
      </c>
      <c r="AU672" s="275"/>
      <c r="AV672" s="275"/>
      <c r="AW672" s="275"/>
      <c r="AX672" s="275"/>
      <c r="AY672" s="275"/>
      <c r="AZ672" s="178" t="str">
        <f>IF('DATA - Follow-Up'!AZ672="less driving",1,IF('DATA - Follow-Up'!AZ672="less driving (e.g. more carpooling, walking, cycling, taking public transit, etc.)",1,IF('DATA - Follow-Up'!AZ672="not changed",2,IF('DATA - Follow-Up'!AZ672="more driving",3,""))))</f>
        <v/>
      </c>
      <c r="BA672" s="178"/>
      <c r="BB672" s="178"/>
      <c r="BC672" s="178"/>
      <c r="BD672" s="178"/>
      <c r="BE672" s="178"/>
      <c r="BF672" s="178" t="str">
        <f>IF('DATA - Follow-Up'!BF672="decreased",1,IF('DATA - Follow-Up'!BF672="not changed",2,IF('DATA - Follow-Up'!BF672="increased",3, "")))</f>
        <v/>
      </c>
      <c r="BG672" s="178"/>
      <c r="BH672" s="178"/>
      <c r="BI672" s="178"/>
      <c r="BJ672" s="178"/>
      <c r="BK672" s="178"/>
      <c r="BL672" s="178"/>
      <c r="BM672" s="178"/>
      <c r="BN672" s="178"/>
      <c r="BO672" s="178"/>
      <c r="BP672" s="178"/>
      <c r="BQ672" s="312" t="str">
        <f>IF('DATA - Follow-Up'!BQ672="Yes",1,IF('DATA - Follow-Up'!BQ672="No",2, ""))</f>
        <v/>
      </c>
      <c r="BR672" s="273"/>
      <c r="BS672" s="180"/>
      <c r="BT672" s="180"/>
    </row>
    <row r="673" spans="1:72" s="132" customFormat="1" ht="15" x14ac:dyDescent="0.3">
      <c r="A673" s="148"/>
      <c r="B673" s="149"/>
      <c r="C673" s="236" t="str">
        <f t="shared" si="10"/>
        <v/>
      </c>
      <c r="D673" s="178" t="str">
        <f>IF('DATA - Follow-Up'!D673="","",'DATA - Follow-Up'!D673)</f>
        <v/>
      </c>
      <c r="E673" s="178" t="str">
        <f>IF('DATA - Follow-Up'!E673="","",'DATA - Follow-Up'!E673)</f>
        <v/>
      </c>
      <c r="F673" s="178" t="str">
        <f>IF('DATA - Follow-Up'!F673="","",'DATA - Follow-Up'!F673)</f>
        <v/>
      </c>
      <c r="G673" s="178" t="str">
        <f>IF('DATA - Follow-Up'!G673="Yes",1,IF('DATA - Follow-Up'!G673="No",2,IF('DATA - Follow-Up'!G673="Not Sure",3, "")))</f>
        <v/>
      </c>
      <c r="H673" s="178" t="str">
        <f>IF('DATA - Follow-Up'!H673="","",INDEX(Codes,MATCH('DATA - Follow-Up'!H673,Modes,0)))</f>
        <v/>
      </c>
      <c r="I673" s="275"/>
      <c r="J673" s="178" t="str">
        <f>IF('DATA - Follow-Up'!J673="","",INDEX(Codes,MATCH('DATA - Follow-Up'!J673,Modes,0)))</f>
        <v/>
      </c>
      <c r="K673" s="178"/>
      <c r="L673" s="178" t="str">
        <f>IF('DATA - Follow-Up'!L673=0,"",IF('DATA - Follow-Up'!L673="","",'DATA - Follow-Up'!L673))</f>
        <v/>
      </c>
      <c r="M673" s="178" t="str">
        <f>IF('DATA - Follow-Up'!M673="Yes",1,IF('DATA - Follow-Up'!M673="No",2, ""))</f>
        <v/>
      </c>
      <c r="N673" s="178" t="str">
        <f>IF('DATA - Follow-Up'!N673="Yes",1,IF('DATA - Follow-Up'!N673="No",2,""))</f>
        <v/>
      </c>
      <c r="O673" s="178" t="str">
        <f>IF('DATA - Follow-Up'!O673="Relaxed",1,IF('DATA - Follow-Up'!O673="Rushed",2,IF('DATA - Follow-Up'!O673="Happy",3,IF('DATA - Follow-Up'!O673="Frustrated",4,IF('DATA - Follow-Up'!O673="Other (please specify)",5,IF('DATA - Follow-Up'!O673="Other",5,""))))))</f>
        <v/>
      </c>
      <c r="P673" s="178"/>
      <c r="Q673" s="178" t="str">
        <f>IF('DATA - Follow-Up'!Q673="","",'DATA - Follow-Up'!Q673)</f>
        <v/>
      </c>
      <c r="R673" s="178" t="str">
        <f>IF('DATA - Follow-Up'!R673="Boy",1,IF('DATA - Follow-Up'!R673="Girl",2, ""))</f>
        <v/>
      </c>
      <c r="S673" s="178" t="str">
        <f>IF('DATA - Follow-Up'!Q673="","", 'DATA - Follow-Up'!S673)</f>
        <v/>
      </c>
      <c r="T673" s="178" t="str">
        <f>IF('DATA - Follow-Up'!T673="Less than 0.5km",1,IF('DATA - Follow-Up'!T673="0.51 to 1.59km",2,IF('DATA - Follow-Up'!T673="1.6 to 3km",3,IF('DATA - Follow-Up'!T673="Over 3km",4,""))))</f>
        <v/>
      </c>
      <c r="U673" s="178" t="str">
        <f>IF('DATA - Follow-Up'!U673="STRONGLY AGREE",1,IF('DATA - Follow-Up'!U673="AGREE",2,IF('DATA - Follow-Up'!U673="DISAGREE",3,IF('DATA - Follow-Up'!U673="STRONGLY DISAGREE",4,""))))</f>
        <v/>
      </c>
      <c r="V673" s="178" t="str">
        <f>IF('DATA - Follow-Up'!V673="Yes",1,IF('DATA - Follow-Up'!V673="No",2,""))</f>
        <v/>
      </c>
      <c r="W673" s="178"/>
      <c r="X673" s="178"/>
      <c r="Y673" s="178"/>
      <c r="Z673" s="178"/>
      <c r="AA673" s="178"/>
      <c r="AB673" s="178"/>
      <c r="AC673" s="178"/>
      <c r="AD673" s="178"/>
      <c r="AE673" s="178"/>
      <c r="AF673" s="178"/>
      <c r="AG673" s="178"/>
      <c r="AH673" s="178"/>
      <c r="AI673" s="178"/>
      <c r="AJ673" s="178"/>
      <c r="AK673" s="178"/>
      <c r="AL673" s="178"/>
      <c r="AM673" s="178"/>
      <c r="AN673" s="178"/>
      <c r="AO673" s="178"/>
      <c r="AP673" s="178"/>
      <c r="AQ673" s="178"/>
      <c r="AR673" s="178" t="str">
        <f>IF('DATA - Follow-Up'!AR673="Relaxed",1,IF('DATA - Follow-Up'!AR673="Rushed",2,IF('DATA - Follow-Up'!AR673="Happy",3,IF('DATA - Follow-Up'!AR673="Tired",4,""))))</f>
        <v/>
      </c>
      <c r="AS673" s="178" t="str">
        <f>IF('DATA - Follow-Up'!AS673="Relaxed",1,IF('DATA - Follow-Up'!AS673="Rushed",2,IF('DATA - Follow-Up'!AS673="Happy",3,IF('DATA - Follow-Up'!AS673="Tired",4,""))))</f>
        <v/>
      </c>
      <c r="AT673" s="178" t="str">
        <f>IF('DATA - Follow-Up'!AT673="less driving",1,IF('DATA - Follow-Up'!AT673="less driving (e.g. more carpooling, walking, cycling, taking public transit, etc.)",1,IF('DATA - Follow-Up'!AT673="not changed",2,IF('DATA - Follow-Up'!AT673="no changed",2,IF('DATA - Follow-Up'!AT673="more driving",3, "")))))</f>
        <v/>
      </c>
      <c r="AU673" s="275"/>
      <c r="AV673" s="275"/>
      <c r="AW673" s="275"/>
      <c r="AX673" s="275"/>
      <c r="AY673" s="275"/>
      <c r="AZ673" s="178" t="str">
        <f>IF('DATA - Follow-Up'!AZ673="less driving",1,IF('DATA - Follow-Up'!AZ673="less driving (e.g. more carpooling, walking, cycling, taking public transit, etc.)",1,IF('DATA - Follow-Up'!AZ673="not changed",2,IF('DATA - Follow-Up'!AZ673="more driving",3,""))))</f>
        <v/>
      </c>
      <c r="BA673" s="178"/>
      <c r="BB673" s="178"/>
      <c r="BC673" s="178"/>
      <c r="BD673" s="178"/>
      <c r="BE673" s="178"/>
      <c r="BF673" s="178" t="str">
        <f>IF('DATA - Follow-Up'!BF673="decreased",1,IF('DATA - Follow-Up'!BF673="not changed",2,IF('DATA - Follow-Up'!BF673="increased",3, "")))</f>
        <v/>
      </c>
      <c r="BG673" s="178"/>
      <c r="BH673" s="178"/>
      <c r="BI673" s="178"/>
      <c r="BJ673" s="178"/>
      <c r="BK673" s="178"/>
      <c r="BL673" s="178"/>
      <c r="BM673" s="178"/>
      <c r="BN673" s="178"/>
      <c r="BO673" s="178"/>
      <c r="BP673" s="178"/>
      <c r="BQ673" s="312" t="str">
        <f>IF('DATA - Follow-Up'!BQ673="Yes",1,IF('DATA - Follow-Up'!BQ673="No",2, ""))</f>
        <v/>
      </c>
      <c r="BR673" s="273"/>
      <c r="BS673" s="180"/>
      <c r="BT673" s="180"/>
    </row>
    <row r="674" spans="1:72" s="132" customFormat="1" ht="15" x14ac:dyDescent="0.3">
      <c r="A674" s="148"/>
      <c r="B674" s="149"/>
      <c r="C674" s="236" t="str">
        <f t="shared" si="10"/>
        <v/>
      </c>
      <c r="D674" s="178" t="str">
        <f>IF('DATA - Follow-Up'!D674="","",'DATA - Follow-Up'!D674)</f>
        <v/>
      </c>
      <c r="E674" s="178" t="str">
        <f>IF('DATA - Follow-Up'!E674="","",'DATA - Follow-Up'!E674)</f>
        <v/>
      </c>
      <c r="F674" s="178" t="str">
        <f>IF('DATA - Follow-Up'!F674="","",'DATA - Follow-Up'!F674)</f>
        <v/>
      </c>
      <c r="G674" s="178" t="str">
        <f>IF('DATA - Follow-Up'!G674="Yes",1,IF('DATA - Follow-Up'!G674="No",2,IF('DATA - Follow-Up'!G674="Not Sure",3, "")))</f>
        <v/>
      </c>
      <c r="H674" s="178" t="str">
        <f>IF('DATA - Follow-Up'!H674="","",INDEX(Codes,MATCH('DATA - Follow-Up'!H674,Modes,0)))</f>
        <v/>
      </c>
      <c r="I674" s="275"/>
      <c r="J674" s="178" t="str">
        <f>IF('DATA - Follow-Up'!J674="","",INDEX(Codes,MATCH('DATA - Follow-Up'!J674,Modes,0)))</f>
        <v/>
      </c>
      <c r="K674" s="178"/>
      <c r="L674" s="178" t="str">
        <f>IF('DATA - Follow-Up'!L674=0,"",IF('DATA - Follow-Up'!L674="","",'DATA - Follow-Up'!L674))</f>
        <v/>
      </c>
      <c r="M674" s="178" t="str">
        <f>IF('DATA - Follow-Up'!M674="Yes",1,IF('DATA - Follow-Up'!M674="No",2, ""))</f>
        <v/>
      </c>
      <c r="N674" s="178" t="str">
        <f>IF('DATA - Follow-Up'!N674="Yes",1,IF('DATA - Follow-Up'!N674="No",2,""))</f>
        <v/>
      </c>
      <c r="O674" s="178" t="str">
        <f>IF('DATA - Follow-Up'!O674="Relaxed",1,IF('DATA - Follow-Up'!O674="Rushed",2,IF('DATA - Follow-Up'!O674="Happy",3,IF('DATA - Follow-Up'!O674="Frustrated",4,IF('DATA - Follow-Up'!O674="Other (please specify)",5,IF('DATA - Follow-Up'!O674="Other",5,""))))))</f>
        <v/>
      </c>
      <c r="P674" s="178"/>
      <c r="Q674" s="178" t="str">
        <f>IF('DATA - Follow-Up'!Q674="","",'DATA - Follow-Up'!Q674)</f>
        <v/>
      </c>
      <c r="R674" s="178" t="str">
        <f>IF('DATA - Follow-Up'!R674="Boy",1,IF('DATA - Follow-Up'!R674="Girl",2, ""))</f>
        <v/>
      </c>
      <c r="S674" s="178" t="str">
        <f>IF('DATA - Follow-Up'!Q674="","", 'DATA - Follow-Up'!S674)</f>
        <v/>
      </c>
      <c r="T674" s="178" t="str">
        <f>IF('DATA - Follow-Up'!T674="Less than 0.5km",1,IF('DATA - Follow-Up'!T674="0.51 to 1.59km",2,IF('DATA - Follow-Up'!T674="1.6 to 3km",3,IF('DATA - Follow-Up'!T674="Over 3km",4,""))))</f>
        <v/>
      </c>
      <c r="U674" s="178" t="str">
        <f>IF('DATA - Follow-Up'!U674="STRONGLY AGREE",1,IF('DATA - Follow-Up'!U674="AGREE",2,IF('DATA - Follow-Up'!U674="DISAGREE",3,IF('DATA - Follow-Up'!U674="STRONGLY DISAGREE",4,""))))</f>
        <v/>
      </c>
      <c r="V674" s="178" t="str">
        <f>IF('DATA - Follow-Up'!V674="Yes",1,IF('DATA - Follow-Up'!V674="No",2,""))</f>
        <v/>
      </c>
      <c r="W674" s="178"/>
      <c r="X674" s="178"/>
      <c r="Y674" s="178"/>
      <c r="Z674" s="178"/>
      <c r="AA674" s="178"/>
      <c r="AB674" s="178"/>
      <c r="AC674" s="178"/>
      <c r="AD674" s="178"/>
      <c r="AE674" s="178"/>
      <c r="AF674" s="178"/>
      <c r="AG674" s="178"/>
      <c r="AH674" s="178"/>
      <c r="AI674" s="178"/>
      <c r="AJ674" s="178"/>
      <c r="AK674" s="178"/>
      <c r="AL674" s="178"/>
      <c r="AM674" s="178"/>
      <c r="AN674" s="178"/>
      <c r="AO674" s="178"/>
      <c r="AP674" s="178"/>
      <c r="AQ674" s="178"/>
      <c r="AR674" s="178" t="str">
        <f>IF('DATA - Follow-Up'!AR674="Relaxed",1,IF('DATA - Follow-Up'!AR674="Rushed",2,IF('DATA - Follow-Up'!AR674="Happy",3,IF('DATA - Follow-Up'!AR674="Tired",4,""))))</f>
        <v/>
      </c>
      <c r="AS674" s="178" t="str">
        <f>IF('DATA - Follow-Up'!AS674="Relaxed",1,IF('DATA - Follow-Up'!AS674="Rushed",2,IF('DATA - Follow-Up'!AS674="Happy",3,IF('DATA - Follow-Up'!AS674="Tired",4,""))))</f>
        <v/>
      </c>
      <c r="AT674" s="178" t="str">
        <f>IF('DATA - Follow-Up'!AT674="less driving",1,IF('DATA - Follow-Up'!AT674="less driving (e.g. more carpooling, walking, cycling, taking public transit, etc.)",1,IF('DATA - Follow-Up'!AT674="not changed",2,IF('DATA - Follow-Up'!AT674="no changed",2,IF('DATA - Follow-Up'!AT674="more driving",3, "")))))</f>
        <v/>
      </c>
      <c r="AU674" s="275"/>
      <c r="AV674" s="275"/>
      <c r="AW674" s="275"/>
      <c r="AX674" s="275"/>
      <c r="AY674" s="275"/>
      <c r="AZ674" s="178" t="str">
        <f>IF('DATA - Follow-Up'!AZ674="less driving",1,IF('DATA - Follow-Up'!AZ674="less driving (e.g. more carpooling, walking, cycling, taking public transit, etc.)",1,IF('DATA - Follow-Up'!AZ674="not changed",2,IF('DATA - Follow-Up'!AZ674="more driving",3,""))))</f>
        <v/>
      </c>
      <c r="BA674" s="178"/>
      <c r="BB674" s="178"/>
      <c r="BC674" s="178"/>
      <c r="BD674" s="178"/>
      <c r="BE674" s="178"/>
      <c r="BF674" s="178" t="str">
        <f>IF('DATA - Follow-Up'!BF674="decreased",1,IF('DATA - Follow-Up'!BF674="not changed",2,IF('DATA - Follow-Up'!BF674="increased",3, "")))</f>
        <v/>
      </c>
      <c r="BG674" s="178"/>
      <c r="BH674" s="178"/>
      <c r="BI674" s="178"/>
      <c r="BJ674" s="178"/>
      <c r="BK674" s="178"/>
      <c r="BL674" s="178"/>
      <c r="BM674" s="178"/>
      <c r="BN674" s="178"/>
      <c r="BO674" s="178"/>
      <c r="BP674" s="178"/>
      <c r="BQ674" s="312" t="str">
        <f>IF('DATA - Follow-Up'!BQ674="Yes",1,IF('DATA - Follow-Up'!BQ674="No",2, ""))</f>
        <v/>
      </c>
      <c r="BR674" s="273"/>
      <c r="BS674" s="180"/>
      <c r="BT674" s="180"/>
    </row>
    <row r="675" spans="1:72" s="132" customFormat="1" ht="15" x14ac:dyDescent="0.3">
      <c r="A675" s="148"/>
      <c r="B675" s="149"/>
      <c r="C675" s="236" t="str">
        <f t="shared" si="10"/>
        <v/>
      </c>
      <c r="D675" s="178" t="str">
        <f>IF('DATA - Follow-Up'!D675="","",'DATA - Follow-Up'!D675)</f>
        <v/>
      </c>
      <c r="E675" s="178" t="str">
        <f>IF('DATA - Follow-Up'!E675="","",'DATA - Follow-Up'!E675)</f>
        <v/>
      </c>
      <c r="F675" s="178" t="str">
        <f>IF('DATA - Follow-Up'!F675="","",'DATA - Follow-Up'!F675)</f>
        <v/>
      </c>
      <c r="G675" s="178" t="str">
        <f>IF('DATA - Follow-Up'!G675="Yes",1,IF('DATA - Follow-Up'!G675="No",2,IF('DATA - Follow-Up'!G675="Not Sure",3, "")))</f>
        <v/>
      </c>
      <c r="H675" s="178" t="str">
        <f>IF('DATA - Follow-Up'!H675="","",INDEX(Codes,MATCH('DATA - Follow-Up'!H675,Modes,0)))</f>
        <v/>
      </c>
      <c r="I675" s="275"/>
      <c r="J675" s="178" t="str">
        <f>IF('DATA - Follow-Up'!J675="","",INDEX(Codes,MATCH('DATA - Follow-Up'!J675,Modes,0)))</f>
        <v/>
      </c>
      <c r="K675" s="178"/>
      <c r="L675" s="178" t="str">
        <f>IF('DATA - Follow-Up'!L675=0,"",IF('DATA - Follow-Up'!L675="","",'DATA - Follow-Up'!L675))</f>
        <v/>
      </c>
      <c r="M675" s="178" t="str">
        <f>IF('DATA - Follow-Up'!M675="Yes",1,IF('DATA - Follow-Up'!M675="No",2, ""))</f>
        <v/>
      </c>
      <c r="N675" s="178" t="str">
        <f>IF('DATA - Follow-Up'!N675="Yes",1,IF('DATA - Follow-Up'!N675="No",2,""))</f>
        <v/>
      </c>
      <c r="O675" s="178" t="str">
        <f>IF('DATA - Follow-Up'!O675="Relaxed",1,IF('DATA - Follow-Up'!O675="Rushed",2,IF('DATA - Follow-Up'!O675="Happy",3,IF('DATA - Follow-Up'!O675="Frustrated",4,IF('DATA - Follow-Up'!O675="Other (please specify)",5,IF('DATA - Follow-Up'!O675="Other",5,""))))))</f>
        <v/>
      </c>
      <c r="P675" s="178"/>
      <c r="Q675" s="178" t="str">
        <f>IF('DATA - Follow-Up'!Q675="","",'DATA - Follow-Up'!Q675)</f>
        <v/>
      </c>
      <c r="R675" s="178" t="str">
        <f>IF('DATA - Follow-Up'!R675="Boy",1,IF('DATA - Follow-Up'!R675="Girl",2, ""))</f>
        <v/>
      </c>
      <c r="S675" s="178" t="str">
        <f>IF('DATA - Follow-Up'!Q675="","", 'DATA - Follow-Up'!S675)</f>
        <v/>
      </c>
      <c r="T675" s="178" t="str">
        <f>IF('DATA - Follow-Up'!T675="Less than 0.5km",1,IF('DATA - Follow-Up'!T675="0.51 to 1.59km",2,IF('DATA - Follow-Up'!T675="1.6 to 3km",3,IF('DATA - Follow-Up'!T675="Over 3km",4,""))))</f>
        <v/>
      </c>
      <c r="U675" s="178" t="str">
        <f>IF('DATA - Follow-Up'!U675="STRONGLY AGREE",1,IF('DATA - Follow-Up'!U675="AGREE",2,IF('DATA - Follow-Up'!U675="DISAGREE",3,IF('DATA - Follow-Up'!U675="STRONGLY DISAGREE",4,""))))</f>
        <v/>
      </c>
      <c r="V675" s="178" t="str">
        <f>IF('DATA - Follow-Up'!V675="Yes",1,IF('DATA - Follow-Up'!V675="No",2,""))</f>
        <v/>
      </c>
      <c r="W675" s="178"/>
      <c r="X675" s="178"/>
      <c r="Y675" s="178"/>
      <c r="Z675" s="178"/>
      <c r="AA675" s="178"/>
      <c r="AB675" s="178"/>
      <c r="AC675" s="178"/>
      <c r="AD675" s="178"/>
      <c r="AE675" s="178"/>
      <c r="AF675" s="178"/>
      <c r="AG675" s="178"/>
      <c r="AH675" s="178"/>
      <c r="AI675" s="178"/>
      <c r="AJ675" s="178"/>
      <c r="AK675" s="178"/>
      <c r="AL675" s="178"/>
      <c r="AM675" s="178"/>
      <c r="AN675" s="178"/>
      <c r="AO675" s="178"/>
      <c r="AP675" s="178"/>
      <c r="AQ675" s="178"/>
      <c r="AR675" s="178" t="str">
        <f>IF('DATA - Follow-Up'!AR675="Relaxed",1,IF('DATA - Follow-Up'!AR675="Rushed",2,IF('DATA - Follow-Up'!AR675="Happy",3,IF('DATA - Follow-Up'!AR675="Tired",4,""))))</f>
        <v/>
      </c>
      <c r="AS675" s="178" t="str">
        <f>IF('DATA - Follow-Up'!AS675="Relaxed",1,IF('DATA - Follow-Up'!AS675="Rushed",2,IF('DATA - Follow-Up'!AS675="Happy",3,IF('DATA - Follow-Up'!AS675="Tired",4,""))))</f>
        <v/>
      </c>
      <c r="AT675" s="178" t="str">
        <f>IF('DATA - Follow-Up'!AT675="less driving",1,IF('DATA - Follow-Up'!AT675="less driving (e.g. more carpooling, walking, cycling, taking public transit, etc.)",1,IF('DATA - Follow-Up'!AT675="not changed",2,IF('DATA - Follow-Up'!AT675="no changed",2,IF('DATA - Follow-Up'!AT675="more driving",3, "")))))</f>
        <v/>
      </c>
      <c r="AU675" s="275"/>
      <c r="AV675" s="275"/>
      <c r="AW675" s="275"/>
      <c r="AX675" s="275"/>
      <c r="AY675" s="275"/>
      <c r="AZ675" s="178" t="str">
        <f>IF('DATA - Follow-Up'!AZ675="less driving",1,IF('DATA - Follow-Up'!AZ675="less driving (e.g. more carpooling, walking, cycling, taking public transit, etc.)",1,IF('DATA - Follow-Up'!AZ675="not changed",2,IF('DATA - Follow-Up'!AZ675="more driving",3,""))))</f>
        <v/>
      </c>
      <c r="BA675" s="178"/>
      <c r="BB675" s="178"/>
      <c r="BC675" s="178"/>
      <c r="BD675" s="178"/>
      <c r="BE675" s="178"/>
      <c r="BF675" s="178" t="str">
        <f>IF('DATA - Follow-Up'!BF675="decreased",1,IF('DATA - Follow-Up'!BF675="not changed",2,IF('DATA - Follow-Up'!BF675="increased",3, "")))</f>
        <v/>
      </c>
      <c r="BG675" s="178"/>
      <c r="BH675" s="178"/>
      <c r="BI675" s="178"/>
      <c r="BJ675" s="178"/>
      <c r="BK675" s="178"/>
      <c r="BL675" s="178"/>
      <c r="BM675" s="178"/>
      <c r="BN675" s="178"/>
      <c r="BO675" s="178"/>
      <c r="BP675" s="178"/>
      <c r="BQ675" s="312" t="str">
        <f>IF('DATA - Follow-Up'!BQ675="Yes",1,IF('DATA - Follow-Up'!BQ675="No",2, ""))</f>
        <v/>
      </c>
      <c r="BR675" s="273"/>
      <c r="BS675" s="180"/>
      <c r="BT675" s="180"/>
    </row>
    <row r="676" spans="1:72" s="132" customFormat="1" ht="15" x14ac:dyDescent="0.3">
      <c r="A676" s="148"/>
      <c r="B676" s="149"/>
      <c r="C676" s="236" t="str">
        <f t="shared" si="10"/>
        <v/>
      </c>
      <c r="D676" s="178" t="str">
        <f>IF('DATA - Follow-Up'!D676="","",'DATA - Follow-Up'!D676)</f>
        <v/>
      </c>
      <c r="E676" s="178" t="str">
        <f>IF('DATA - Follow-Up'!E676="","",'DATA - Follow-Up'!E676)</f>
        <v/>
      </c>
      <c r="F676" s="178" t="str">
        <f>IF('DATA - Follow-Up'!F676="","",'DATA - Follow-Up'!F676)</f>
        <v/>
      </c>
      <c r="G676" s="178" t="str">
        <f>IF('DATA - Follow-Up'!G676="Yes",1,IF('DATA - Follow-Up'!G676="No",2,IF('DATA - Follow-Up'!G676="Not Sure",3, "")))</f>
        <v/>
      </c>
      <c r="H676" s="178" t="str">
        <f>IF('DATA - Follow-Up'!H676="","",INDEX(Codes,MATCH('DATA - Follow-Up'!H676,Modes,0)))</f>
        <v/>
      </c>
      <c r="I676" s="275"/>
      <c r="J676" s="178" t="str">
        <f>IF('DATA - Follow-Up'!J676="","",INDEX(Codes,MATCH('DATA - Follow-Up'!J676,Modes,0)))</f>
        <v/>
      </c>
      <c r="K676" s="178"/>
      <c r="L676" s="178" t="str">
        <f>IF('DATA - Follow-Up'!L676=0,"",IF('DATA - Follow-Up'!L676="","",'DATA - Follow-Up'!L676))</f>
        <v/>
      </c>
      <c r="M676" s="178" t="str">
        <f>IF('DATA - Follow-Up'!M676="Yes",1,IF('DATA - Follow-Up'!M676="No",2, ""))</f>
        <v/>
      </c>
      <c r="N676" s="178" t="str">
        <f>IF('DATA - Follow-Up'!N676="Yes",1,IF('DATA - Follow-Up'!N676="No",2,""))</f>
        <v/>
      </c>
      <c r="O676" s="178" t="str">
        <f>IF('DATA - Follow-Up'!O676="Relaxed",1,IF('DATA - Follow-Up'!O676="Rushed",2,IF('DATA - Follow-Up'!O676="Happy",3,IF('DATA - Follow-Up'!O676="Frustrated",4,IF('DATA - Follow-Up'!O676="Other (please specify)",5,IF('DATA - Follow-Up'!O676="Other",5,""))))))</f>
        <v/>
      </c>
      <c r="P676" s="178"/>
      <c r="Q676" s="178" t="str">
        <f>IF('DATA - Follow-Up'!Q676="","",'DATA - Follow-Up'!Q676)</f>
        <v/>
      </c>
      <c r="R676" s="178" t="str">
        <f>IF('DATA - Follow-Up'!R676="Boy",1,IF('DATA - Follow-Up'!R676="Girl",2, ""))</f>
        <v/>
      </c>
      <c r="S676" s="178" t="str">
        <f>IF('DATA - Follow-Up'!Q676="","", 'DATA - Follow-Up'!S676)</f>
        <v/>
      </c>
      <c r="T676" s="178" t="str">
        <f>IF('DATA - Follow-Up'!T676="Less than 0.5km",1,IF('DATA - Follow-Up'!T676="0.51 to 1.59km",2,IF('DATA - Follow-Up'!T676="1.6 to 3km",3,IF('DATA - Follow-Up'!T676="Over 3km",4,""))))</f>
        <v/>
      </c>
      <c r="U676" s="178" t="str">
        <f>IF('DATA - Follow-Up'!U676="STRONGLY AGREE",1,IF('DATA - Follow-Up'!U676="AGREE",2,IF('DATA - Follow-Up'!U676="DISAGREE",3,IF('DATA - Follow-Up'!U676="STRONGLY DISAGREE",4,""))))</f>
        <v/>
      </c>
      <c r="V676" s="178" t="str">
        <f>IF('DATA - Follow-Up'!V676="Yes",1,IF('DATA - Follow-Up'!V676="No",2,""))</f>
        <v/>
      </c>
      <c r="W676" s="178"/>
      <c r="X676" s="178"/>
      <c r="Y676" s="178"/>
      <c r="Z676" s="178"/>
      <c r="AA676" s="178"/>
      <c r="AB676" s="178"/>
      <c r="AC676" s="178"/>
      <c r="AD676" s="178"/>
      <c r="AE676" s="178"/>
      <c r="AF676" s="178"/>
      <c r="AG676" s="178"/>
      <c r="AH676" s="178"/>
      <c r="AI676" s="178"/>
      <c r="AJ676" s="178"/>
      <c r="AK676" s="178"/>
      <c r="AL676" s="178"/>
      <c r="AM676" s="178"/>
      <c r="AN676" s="178"/>
      <c r="AO676" s="178"/>
      <c r="AP676" s="178"/>
      <c r="AQ676" s="178"/>
      <c r="AR676" s="178" t="str">
        <f>IF('DATA - Follow-Up'!AR676="Relaxed",1,IF('DATA - Follow-Up'!AR676="Rushed",2,IF('DATA - Follow-Up'!AR676="Happy",3,IF('DATA - Follow-Up'!AR676="Tired",4,""))))</f>
        <v/>
      </c>
      <c r="AS676" s="178" t="str">
        <f>IF('DATA - Follow-Up'!AS676="Relaxed",1,IF('DATA - Follow-Up'!AS676="Rushed",2,IF('DATA - Follow-Up'!AS676="Happy",3,IF('DATA - Follow-Up'!AS676="Tired",4,""))))</f>
        <v/>
      </c>
      <c r="AT676" s="178" t="str">
        <f>IF('DATA - Follow-Up'!AT676="less driving",1,IF('DATA - Follow-Up'!AT676="less driving (e.g. more carpooling, walking, cycling, taking public transit, etc.)",1,IF('DATA - Follow-Up'!AT676="not changed",2,IF('DATA - Follow-Up'!AT676="no changed",2,IF('DATA - Follow-Up'!AT676="more driving",3, "")))))</f>
        <v/>
      </c>
      <c r="AU676" s="275"/>
      <c r="AV676" s="275"/>
      <c r="AW676" s="275"/>
      <c r="AX676" s="275"/>
      <c r="AY676" s="275"/>
      <c r="AZ676" s="178" t="str">
        <f>IF('DATA - Follow-Up'!AZ676="less driving",1,IF('DATA - Follow-Up'!AZ676="less driving (e.g. more carpooling, walking, cycling, taking public transit, etc.)",1,IF('DATA - Follow-Up'!AZ676="not changed",2,IF('DATA - Follow-Up'!AZ676="more driving",3,""))))</f>
        <v/>
      </c>
      <c r="BA676" s="178"/>
      <c r="BB676" s="178"/>
      <c r="BC676" s="178"/>
      <c r="BD676" s="178"/>
      <c r="BE676" s="178"/>
      <c r="BF676" s="178" t="str">
        <f>IF('DATA - Follow-Up'!BF676="decreased",1,IF('DATA - Follow-Up'!BF676="not changed",2,IF('DATA - Follow-Up'!BF676="increased",3, "")))</f>
        <v/>
      </c>
      <c r="BG676" s="178"/>
      <c r="BH676" s="178"/>
      <c r="BI676" s="178"/>
      <c r="BJ676" s="178"/>
      <c r="BK676" s="178"/>
      <c r="BL676" s="178"/>
      <c r="BM676" s="178"/>
      <c r="BN676" s="178"/>
      <c r="BO676" s="178"/>
      <c r="BP676" s="178"/>
      <c r="BQ676" s="312" t="str">
        <f>IF('DATA - Follow-Up'!BQ676="Yes",1,IF('DATA - Follow-Up'!BQ676="No",2, ""))</f>
        <v/>
      </c>
      <c r="BR676" s="273"/>
      <c r="BS676" s="180"/>
      <c r="BT676" s="180"/>
    </row>
    <row r="677" spans="1:72" s="132" customFormat="1" ht="15" x14ac:dyDescent="0.3">
      <c r="A677" s="148"/>
      <c r="B677" s="149"/>
      <c r="C677" s="236" t="str">
        <f t="shared" si="10"/>
        <v/>
      </c>
      <c r="D677" s="178" t="str">
        <f>IF('DATA - Follow-Up'!D677="","",'DATA - Follow-Up'!D677)</f>
        <v/>
      </c>
      <c r="E677" s="178" t="str">
        <f>IF('DATA - Follow-Up'!E677="","",'DATA - Follow-Up'!E677)</f>
        <v/>
      </c>
      <c r="F677" s="178" t="str">
        <f>IF('DATA - Follow-Up'!F677="","",'DATA - Follow-Up'!F677)</f>
        <v/>
      </c>
      <c r="G677" s="178" t="str">
        <f>IF('DATA - Follow-Up'!G677="Yes",1,IF('DATA - Follow-Up'!G677="No",2,IF('DATA - Follow-Up'!G677="Not Sure",3, "")))</f>
        <v/>
      </c>
      <c r="H677" s="178" t="str">
        <f>IF('DATA - Follow-Up'!H677="","",INDEX(Codes,MATCH('DATA - Follow-Up'!H677,Modes,0)))</f>
        <v/>
      </c>
      <c r="I677" s="275"/>
      <c r="J677" s="178" t="str">
        <f>IF('DATA - Follow-Up'!J677="","",INDEX(Codes,MATCH('DATA - Follow-Up'!J677,Modes,0)))</f>
        <v/>
      </c>
      <c r="K677" s="178"/>
      <c r="L677" s="178" t="str">
        <f>IF('DATA - Follow-Up'!L677=0,"",IF('DATA - Follow-Up'!L677="","",'DATA - Follow-Up'!L677))</f>
        <v/>
      </c>
      <c r="M677" s="178" t="str">
        <f>IF('DATA - Follow-Up'!M677="Yes",1,IF('DATA - Follow-Up'!M677="No",2, ""))</f>
        <v/>
      </c>
      <c r="N677" s="178" t="str">
        <f>IF('DATA - Follow-Up'!N677="Yes",1,IF('DATA - Follow-Up'!N677="No",2,""))</f>
        <v/>
      </c>
      <c r="O677" s="178" t="str">
        <f>IF('DATA - Follow-Up'!O677="Relaxed",1,IF('DATA - Follow-Up'!O677="Rushed",2,IF('DATA - Follow-Up'!O677="Happy",3,IF('DATA - Follow-Up'!O677="Frustrated",4,IF('DATA - Follow-Up'!O677="Other (please specify)",5,IF('DATA - Follow-Up'!O677="Other",5,""))))))</f>
        <v/>
      </c>
      <c r="P677" s="178"/>
      <c r="Q677" s="178" t="str">
        <f>IF('DATA - Follow-Up'!Q677="","",'DATA - Follow-Up'!Q677)</f>
        <v/>
      </c>
      <c r="R677" s="178" t="str">
        <f>IF('DATA - Follow-Up'!R677="Boy",1,IF('DATA - Follow-Up'!R677="Girl",2, ""))</f>
        <v/>
      </c>
      <c r="S677" s="178" t="str">
        <f>IF('DATA - Follow-Up'!Q677="","", 'DATA - Follow-Up'!S677)</f>
        <v/>
      </c>
      <c r="T677" s="178" t="str">
        <f>IF('DATA - Follow-Up'!T677="Less than 0.5km",1,IF('DATA - Follow-Up'!T677="0.51 to 1.59km",2,IF('DATA - Follow-Up'!T677="1.6 to 3km",3,IF('DATA - Follow-Up'!T677="Over 3km",4,""))))</f>
        <v/>
      </c>
      <c r="U677" s="178" t="str">
        <f>IF('DATA - Follow-Up'!U677="STRONGLY AGREE",1,IF('DATA - Follow-Up'!U677="AGREE",2,IF('DATA - Follow-Up'!U677="DISAGREE",3,IF('DATA - Follow-Up'!U677="STRONGLY DISAGREE",4,""))))</f>
        <v/>
      </c>
      <c r="V677" s="178" t="str">
        <f>IF('DATA - Follow-Up'!V677="Yes",1,IF('DATA - Follow-Up'!V677="No",2,""))</f>
        <v/>
      </c>
      <c r="W677" s="178"/>
      <c r="X677" s="178"/>
      <c r="Y677" s="178"/>
      <c r="Z677" s="178"/>
      <c r="AA677" s="178"/>
      <c r="AB677" s="178"/>
      <c r="AC677" s="178"/>
      <c r="AD677" s="178"/>
      <c r="AE677" s="178"/>
      <c r="AF677" s="178"/>
      <c r="AG677" s="178"/>
      <c r="AH677" s="178"/>
      <c r="AI677" s="178"/>
      <c r="AJ677" s="178"/>
      <c r="AK677" s="178"/>
      <c r="AL677" s="178"/>
      <c r="AM677" s="178"/>
      <c r="AN677" s="178"/>
      <c r="AO677" s="178"/>
      <c r="AP677" s="178"/>
      <c r="AQ677" s="178"/>
      <c r="AR677" s="178" t="str">
        <f>IF('DATA - Follow-Up'!AR677="Relaxed",1,IF('DATA - Follow-Up'!AR677="Rushed",2,IF('DATA - Follow-Up'!AR677="Happy",3,IF('DATA - Follow-Up'!AR677="Tired",4,""))))</f>
        <v/>
      </c>
      <c r="AS677" s="178" t="str">
        <f>IF('DATA - Follow-Up'!AS677="Relaxed",1,IF('DATA - Follow-Up'!AS677="Rushed",2,IF('DATA - Follow-Up'!AS677="Happy",3,IF('DATA - Follow-Up'!AS677="Tired",4,""))))</f>
        <v/>
      </c>
      <c r="AT677" s="178" t="str">
        <f>IF('DATA - Follow-Up'!AT677="less driving",1,IF('DATA - Follow-Up'!AT677="less driving (e.g. more carpooling, walking, cycling, taking public transit, etc.)",1,IF('DATA - Follow-Up'!AT677="not changed",2,IF('DATA - Follow-Up'!AT677="no changed",2,IF('DATA - Follow-Up'!AT677="more driving",3, "")))))</f>
        <v/>
      </c>
      <c r="AU677" s="275"/>
      <c r="AV677" s="275"/>
      <c r="AW677" s="275"/>
      <c r="AX677" s="275"/>
      <c r="AY677" s="275"/>
      <c r="AZ677" s="178" t="str">
        <f>IF('DATA - Follow-Up'!AZ677="less driving",1,IF('DATA - Follow-Up'!AZ677="less driving (e.g. more carpooling, walking, cycling, taking public transit, etc.)",1,IF('DATA - Follow-Up'!AZ677="not changed",2,IF('DATA - Follow-Up'!AZ677="more driving",3,""))))</f>
        <v/>
      </c>
      <c r="BA677" s="178"/>
      <c r="BB677" s="178"/>
      <c r="BC677" s="178"/>
      <c r="BD677" s="178"/>
      <c r="BE677" s="178"/>
      <c r="BF677" s="178" t="str">
        <f>IF('DATA - Follow-Up'!BF677="decreased",1,IF('DATA - Follow-Up'!BF677="not changed",2,IF('DATA - Follow-Up'!BF677="increased",3, "")))</f>
        <v/>
      </c>
      <c r="BG677" s="178"/>
      <c r="BH677" s="178"/>
      <c r="BI677" s="178"/>
      <c r="BJ677" s="178"/>
      <c r="BK677" s="178"/>
      <c r="BL677" s="178"/>
      <c r="BM677" s="178"/>
      <c r="BN677" s="178"/>
      <c r="BO677" s="178"/>
      <c r="BP677" s="178"/>
      <c r="BQ677" s="312" t="str">
        <f>IF('DATA - Follow-Up'!BQ677="Yes",1,IF('DATA - Follow-Up'!BQ677="No",2, ""))</f>
        <v/>
      </c>
      <c r="BR677" s="273"/>
      <c r="BS677" s="180"/>
      <c r="BT677" s="180"/>
    </row>
    <row r="678" spans="1:72" s="132" customFormat="1" ht="15" x14ac:dyDescent="0.3">
      <c r="A678" s="148"/>
      <c r="B678" s="149"/>
      <c r="C678" s="236" t="str">
        <f t="shared" si="10"/>
        <v/>
      </c>
      <c r="D678" s="178" t="str">
        <f>IF('DATA - Follow-Up'!D678="","",'DATA - Follow-Up'!D678)</f>
        <v/>
      </c>
      <c r="E678" s="178" t="str">
        <f>IF('DATA - Follow-Up'!E678="","",'DATA - Follow-Up'!E678)</f>
        <v/>
      </c>
      <c r="F678" s="178" t="str">
        <f>IF('DATA - Follow-Up'!F678="","",'DATA - Follow-Up'!F678)</f>
        <v/>
      </c>
      <c r="G678" s="178" t="str">
        <f>IF('DATA - Follow-Up'!G678="Yes",1,IF('DATA - Follow-Up'!G678="No",2,IF('DATA - Follow-Up'!G678="Not Sure",3, "")))</f>
        <v/>
      </c>
      <c r="H678" s="178" t="str">
        <f>IF('DATA - Follow-Up'!H678="","",INDEX(Codes,MATCH('DATA - Follow-Up'!H678,Modes,0)))</f>
        <v/>
      </c>
      <c r="I678" s="275"/>
      <c r="J678" s="178" t="str">
        <f>IF('DATA - Follow-Up'!J678="","",INDEX(Codes,MATCH('DATA - Follow-Up'!J678,Modes,0)))</f>
        <v/>
      </c>
      <c r="K678" s="178"/>
      <c r="L678" s="178" t="str">
        <f>IF('DATA - Follow-Up'!L678=0,"",IF('DATA - Follow-Up'!L678="","",'DATA - Follow-Up'!L678))</f>
        <v/>
      </c>
      <c r="M678" s="178" t="str">
        <f>IF('DATA - Follow-Up'!M678="Yes",1,IF('DATA - Follow-Up'!M678="No",2, ""))</f>
        <v/>
      </c>
      <c r="N678" s="178" t="str">
        <f>IF('DATA - Follow-Up'!N678="Yes",1,IF('DATA - Follow-Up'!N678="No",2,""))</f>
        <v/>
      </c>
      <c r="O678" s="178" t="str">
        <f>IF('DATA - Follow-Up'!O678="Relaxed",1,IF('DATA - Follow-Up'!O678="Rushed",2,IF('DATA - Follow-Up'!O678="Happy",3,IF('DATA - Follow-Up'!O678="Frustrated",4,IF('DATA - Follow-Up'!O678="Other (please specify)",5,IF('DATA - Follow-Up'!O678="Other",5,""))))))</f>
        <v/>
      </c>
      <c r="P678" s="178"/>
      <c r="Q678" s="178" t="str">
        <f>IF('DATA - Follow-Up'!Q678="","",'DATA - Follow-Up'!Q678)</f>
        <v/>
      </c>
      <c r="R678" s="178" t="str">
        <f>IF('DATA - Follow-Up'!R678="Boy",1,IF('DATA - Follow-Up'!R678="Girl",2, ""))</f>
        <v/>
      </c>
      <c r="S678" s="178" t="str">
        <f>IF('DATA - Follow-Up'!Q678="","", 'DATA - Follow-Up'!S678)</f>
        <v/>
      </c>
      <c r="T678" s="178" t="str">
        <f>IF('DATA - Follow-Up'!T678="Less than 0.5km",1,IF('DATA - Follow-Up'!T678="0.51 to 1.59km",2,IF('DATA - Follow-Up'!T678="1.6 to 3km",3,IF('DATA - Follow-Up'!T678="Over 3km",4,""))))</f>
        <v/>
      </c>
      <c r="U678" s="178" t="str">
        <f>IF('DATA - Follow-Up'!U678="STRONGLY AGREE",1,IF('DATA - Follow-Up'!U678="AGREE",2,IF('DATA - Follow-Up'!U678="DISAGREE",3,IF('DATA - Follow-Up'!U678="STRONGLY DISAGREE",4,""))))</f>
        <v/>
      </c>
      <c r="V678" s="178" t="str">
        <f>IF('DATA - Follow-Up'!V678="Yes",1,IF('DATA - Follow-Up'!V678="No",2,""))</f>
        <v/>
      </c>
      <c r="W678" s="178"/>
      <c r="X678" s="178"/>
      <c r="Y678" s="178"/>
      <c r="Z678" s="178"/>
      <c r="AA678" s="178"/>
      <c r="AB678" s="178"/>
      <c r="AC678" s="178"/>
      <c r="AD678" s="178"/>
      <c r="AE678" s="178"/>
      <c r="AF678" s="178"/>
      <c r="AG678" s="178"/>
      <c r="AH678" s="178"/>
      <c r="AI678" s="178"/>
      <c r="AJ678" s="178"/>
      <c r="AK678" s="178"/>
      <c r="AL678" s="178"/>
      <c r="AM678" s="178"/>
      <c r="AN678" s="178"/>
      <c r="AO678" s="178"/>
      <c r="AP678" s="178"/>
      <c r="AQ678" s="178"/>
      <c r="AR678" s="178" t="str">
        <f>IF('DATA - Follow-Up'!AR678="Relaxed",1,IF('DATA - Follow-Up'!AR678="Rushed",2,IF('DATA - Follow-Up'!AR678="Happy",3,IF('DATA - Follow-Up'!AR678="Tired",4,""))))</f>
        <v/>
      </c>
      <c r="AS678" s="178" t="str">
        <f>IF('DATA - Follow-Up'!AS678="Relaxed",1,IF('DATA - Follow-Up'!AS678="Rushed",2,IF('DATA - Follow-Up'!AS678="Happy",3,IF('DATA - Follow-Up'!AS678="Tired",4,""))))</f>
        <v/>
      </c>
      <c r="AT678" s="178" t="str">
        <f>IF('DATA - Follow-Up'!AT678="less driving",1,IF('DATA - Follow-Up'!AT678="less driving (e.g. more carpooling, walking, cycling, taking public transit, etc.)",1,IF('DATA - Follow-Up'!AT678="not changed",2,IF('DATA - Follow-Up'!AT678="no changed",2,IF('DATA - Follow-Up'!AT678="more driving",3, "")))))</f>
        <v/>
      </c>
      <c r="AU678" s="275"/>
      <c r="AV678" s="275"/>
      <c r="AW678" s="275"/>
      <c r="AX678" s="275"/>
      <c r="AY678" s="275"/>
      <c r="AZ678" s="178" t="str">
        <f>IF('DATA - Follow-Up'!AZ678="less driving",1,IF('DATA - Follow-Up'!AZ678="less driving (e.g. more carpooling, walking, cycling, taking public transit, etc.)",1,IF('DATA - Follow-Up'!AZ678="not changed",2,IF('DATA - Follow-Up'!AZ678="more driving",3,""))))</f>
        <v/>
      </c>
      <c r="BA678" s="178"/>
      <c r="BB678" s="178"/>
      <c r="BC678" s="178"/>
      <c r="BD678" s="178"/>
      <c r="BE678" s="178"/>
      <c r="BF678" s="178" t="str">
        <f>IF('DATA - Follow-Up'!BF678="decreased",1,IF('DATA - Follow-Up'!BF678="not changed",2,IF('DATA - Follow-Up'!BF678="increased",3, "")))</f>
        <v/>
      </c>
      <c r="BG678" s="178"/>
      <c r="BH678" s="178"/>
      <c r="BI678" s="178"/>
      <c r="BJ678" s="178"/>
      <c r="BK678" s="178"/>
      <c r="BL678" s="178"/>
      <c r="BM678" s="178"/>
      <c r="BN678" s="178"/>
      <c r="BO678" s="178"/>
      <c r="BP678" s="178"/>
      <c r="BQ678" s="312" t="str">
        <f>IF('DATA - Follow-Up'!BQ678="Yes",1,IF('DATA - Follow-Up'!BQ678="No",2, ""))</f>
        <v/>
      </c>
      <c r="BR678" s="273"/>
      <c r="BS678" s="180"/>
      <c r="BT678" s="180"/>
    </row>
    <row r="679" spans="1:72" s="132" customFormat="1" ht="15" x14ac:dyDescent="0.3">
      <c r="A679" s="148"/>
      <c r="B679" s="149"/>
      <c r="C679" s="236" t="str">
        <f t="shared" si="10"/>
        <v/>
      </c>
      <c r="D679" s="178" t="str">
        <f>IF('DATA - Follow-Up'!D679="","",'DATA - Follow-Up'!D679)</f>
        <v/>
      </c>
      <c r="E679" s="178" t="str">
        <f>IF('DATA - Follow-Up'!E679="","",'DATA - Follow-Up'!E679)</f>
        <v/>
      </c>
      <c r="F679" s="178" t="str">
        <f>IF('DATA - Follow-Up'!F679="","",'DATA - Follow-Up'!F679)</f>
        <v/>
      </c>
      <c r="G679" s="178" t="str">
        <f>IF('DATA - Follow-Up'!G679="Yes",1,IF('DATA - Follow-Up'!G679="No",2,IF('DATA - Follow-Up'!G679="Not Sure",3, "")))</f>
        <v/>
      </c>
      <c r="H679" s="178" t="str">
        <f>IF('DATA - Follow-Up'!H679="","",INDEX(Codes,MATCH('DATA - Follow-Up'!H679,Modes,0)))</f>
        <v/>
      </c>
      <c r="I679" s="275"/>
      <c r="J679" s="178" t="str">
        <f>IF('DATA - Follow-Up'!J679="","",INDEX(Codes,MATCH('DATA - Follow-Up'!J679,Modes,0)))</f>
        <v/>
      </c>
      <c r="K679" s="178"/>
      <c r="L679" s="178" t="str">
        <f>IF('DATA - Follow-Up'!L679=0,"",IF('DATA - Follow-Up'!L679="","",'DATA - Follow-Up'!L679))</f>
        <v/>
      </c>
      <c r="M679" s="178" t="str">
        <f>IF('DATA - Follow-Up'!M679="Yes",1,IF('DATA - Follow-Up'!M679="No",2, ""))</f>
        <v/>
      </c>
      <c r="N679" s="178" t="str">
        <f>IF('DATA - Follow-Up'!N679="Yes",1,IF('DATA - Follow-Up'!N679="No",2,""))</f>
        <v/>
      </c>
      <c r="O679" s="178" t="str">
        <f>IF('DATA - Follow-Up'!O679="Relaxed",1,IF('DATA - Follow-Up'!O679="Rushed",2,IF('DATA - Follow-Up'!O679="Happy",3,IF('DATA - Follow-Up'!O679="Frustrated",4,IF('DATA - Follow-Up'!O679="Other (please specify)",5,IF('DATA - Follow-Up'!O679="Other",5,""))))))</f>
        <v/>
      </c>
      <c r="P679" s="178"/>
      <c r="Q679" s="178" t="str">
        <f>IF('DATA - Follow-Up'!Q679="","",'DATA - Follow-Up'!Q679)</f>
        <v/>
      </c>
      <c r="R679" s="178" t="str">
        <f>IF('DATA - Follow-Up'!R679="Boy",1,IF('DATA - Follow-Up'!R679="Girl",2, ""))</f>
        <v/>
      </c>
      <c r="S679" s="178" t="str">
        <f>IF('DATA - Follow-Up'!Q679="","", 'DATA - Follow-Up'!S679)</f>
        <v/>
      </c>
      <c r="T679" s="178" t="str">
        <f>IF('DATA - Follow-Up'!T679="Less than 0.5km",1,IF('DATA - Follow-Up'!T679="0.51 to 1.59km",2,IF('DATA - Follow-Up'!T679="1.6 to 3km",3,IF('DATA - Follow-Up'!T679="Over 3km",4,""))))</f>
        <v/>
      </c>
      <c r="U679" s="178" t="str">
        <f>IF('DATA - Follow-Up'!U679="STRONGLY AGREE",1,IF('DATA - Follow-Up'!U679="AGREE",2,IF('DATA - Follow-Up'!U679="DISAGREE",3,IF('DATA - Follow-Up'!U679="STRONGLY DISAGREE",4,""))))</f>
        <v/>
      </c>
      <c r="V679" s="178" t="str">
        <f>IF('DATA - Follow-Up'!V679="Yes",1,IF('DATA - Follow-Up'!V679="No",2,""))</f>
        <v/>
      </c>
      <c r="W679" s="178"/>
      <c r="X679" s="178"/>
      <c r="Y679" s="178"/>
      <c r="Z679" s="178"/>
      <c r="AA679" s="178"/>
      <c r="AB679" s="178"/>
      <c r="AC679" s="178"/>
      <c r="AD679" s="178"/>
      <c r="AE679" s="178"/>
      <c r="AF679" s="178"/>
      <c r="AG679" s="178"/>
      <c r="AH679" s="178"/>
      <c r="AI679" s="178"/>
      <c r="AJ679" s="178"/>
      <c r="AK679" s="178"/>
      <c r="AL679" s="178"/>
      <c r="AM679" s="178"/>
      <c r="AN679" s="178"/>
      <c r="AO679" s="178"/>
      <c r="AP679" s="178"/>
      <c r="AQ679" s="178"/>
      <c r="AR679" s="178" t="str">
        <f>IF('DATA - Follow-Up'!AR679="Relaxed",1,IF('DATA - Follow-Up'!AR679="Rushed",2,IF('DATA - Follow-Up'!AR679="Happy",3,IF('DATA - Follow-Up'!AR679="Tired",4,""))))</f>
        <v/>
      </c>
      <c r="AS679" s="178" t="str">
        <f>IF('DATA - Follow-Up'!AS679="Relaxed",1,IF('DATA - Follow-Up'!AS679="Rushed",2,IF('DATA - Follow-Up'!AS679="Happy",3,IF('DATA - Follow-Up'!AS679="Tired",4,""))))</f>
        <v/>
      </c>
      <c r="AT679" s="178" t="str">
        <f>IF('DATA - Follow-Up'!AT679="less driving",1,IF('DATA - Follow-Up'!AT679="less driving (e.g. more carpooling, walking, cycling, taking public transit, etc.)",1,IF('DATA - Follow-Up'!AT679="not changed",2,IF('DATA - Follow-Up'!AT679="no changed",2,IF('DATA - Follow-Up'!AT679="more driving",3, "")))))</f>
        <v/>
      </c>
      <c r="AU679" s="275"/>
      <c r="AV679" s="275"/>
      <c r="AW679" s="275"/>
      <c r="AX679" s="275"/>
      <c r="AY679" s="275"/>
      <c r="AZ679" s="178" t="str">
        <f>IF('DATA - Follow-Up'!AZ679="less driving",1,IF('DATA - Follow-Up'!AZ679="less driving (e.g. more carpooling, walking, cycling, taking public transit, etc.)",1,IF('DATA - Follow-Up'!AZ679="not changed",2,IF('DATA - Follow-Up'!AZ679="more driving",3,""))))</f>
        <v/>
      </c>
      <c r="BA679" s="178"/>
      <c r="BB679" s="178"/>
      <c r="BC679" s="178"/>
      <c r="BD679" s="178"/>
      <c r="BE679" s="178"/>
      <c r="BF679" s="178" t="str">
        <f>IF('DATA - Follow-Up'!BF679="decreased",1,IF('DATA - Follow-Up'!BF679="not changed",2,IF('DATA - Follow-Up'!BF679="increased",3, "")))</f>
        <v/>
      </c>
      <c r="BG679" s="178"/>
      <c r="BH679" s="178"/>
      <c r="BI679" s="178"/>
      <c r="BJ679" s="178"/>
      <c r="BK679" s="178"/>
      <c r="BL679" s="178"/>
      <c r="BM679" s="178"/>
      <c r="BN679" s="178"/>
      <c r="BO679" s="178"/>
      <c r="BP679" s="178"/>
      <c r="BQ679" s="312" t="str">
        <f>IF('DATA - Follow-Up'!BQ679="Yes",1,IF('DATA - Follow-Up'!BQ679="No",2, ""))</f>
        <v/>
      </c>
      <c r="BR679" s="273"/>
      <c r="BS679" s="180"/>
      <c r="BT679" s="180"/>
    </row>
    <row r="680" spans="1:72" s="132" customFormat="1" ht="15" x14ac:dyDescent="0.3">
      <c r="A680" s="148"/>
      <c r="B680" s="149"/>
      <c r="C680" s="236" t="str">
        <f t="shared" si="10"/>
        <v/>
      </c>
      <c r="D680" s="178" t="str">
        <f>IF('DATA - Follow-Up'!D680="","",'DATA - Follow-Up'!D680)</f>
        <v/>
      </c>
      <c r="E680" s="178" t="str">
        <f>IF('DATA - Follow-Up'!E680="","",'DATA - Follow-Up'!E680)</f>
        <v/>
      </c>
      <c r="F680" s="178" t="str">
        <f>IF('DATA - Follow-Up'!F680="","",'DATA - Follow-Up'!F680)</f>
        <v/>
      </c>
      <c r="G680" s="178" t="str">
        <f>IF('DATA - Follow-Up'!G680="Yes",1,IF('DATA - Follow-Up'!G680="No",2,IF('DATA - Follow-Up'!G680="Not Sure",3, "")))</f>
        <v/>
      </c>
      <c r="H680" s="178" t="str">
        <f>IF('DATA - Follow-Up'!H680="","",INDEX(Codes,MATCH('DATA - Follow-Up'!H680,Modes,0)))</f>
        <v/>
      </c>
      <c r="I680" s="275"/>
      <c r="J680" s="178" t="str">
        <f>IF('DATA - Follow-Up'!J680="","",INDEX(Codes,MATCH('DATA - Follow-Up'!J680,Modes,0)))</f>
        <v/>
      </c>
      <c r="K680" s="178"/>
      <c r="L680" s="178" t="str">
        <f>IF('DATA - Follow-Up'!L680=0,"",IF('DATA - Follow-Up'!L680="","",'DATA - Follow-Up'!L680))</f>
        <v/>
      </c>
      <c r="M680" s="178" t="str">
        <f>IF('DATA - Follow-Up'!M680="Yes",1,IF('DATA - Follow-Up'!M680="No",2, ""))</f>
        <v/>
      </c>
      <c r="N680" s="178" t="str">
        <f>IF('DATA - Follow-Up'!N680="Yes",1,IF('DATA - Follow-Up'!N680="No",2,""))</f>
        <v/>
      </c>
      <c r="O680" s="178" t="str">
        <f>IF('DATA - Follow-Up'!O680="Relaxed",1,IF('DATA - Follow-Up'!O680="Rushed",2,IF('DATA - Follow-Up'!O680="Happy",3,IF('DATA - Follow-Up'!O680="Frustrated",4,IF('DATA - Follow-Up'!O680="Other (please specify)",5,IF('DATA - Follow-Up'!O680="Other",5,""))))))</f>
        <v/>
      </c>
      <c r="P680" s="178"/>
      <c r="Q680" s="178" t="str">
        <f>IF('DATA - Follow-Up'!Q680="","",'DATA - Follow-Up'!Q680)</f>
        <v/>
      </c>
      <c r="R680" s="178" t="str">
        <f>IF('DATA - Follow-Up'!R680="Boy",1,IF('DATA - Follow-Up'!R680="Girl",2, ""))</f>
        <v/>
      </c>
      <c r="S680" s="178" t="str">
        <f>IF('DATA - Follow-Up'!Q680="","", 'DATA - Follow-Up'!S680)</f>
        <v/>
      </c>
      <c r="T680" s="178" t="str">
        <f>IF('DATA - Follow-Up'!T680="Less than 0.5km",1,IF('DATA - Follow-Up'!T680="0.51 to 1.59km",2,IF('DATA - Follow-Up'!T680="1.6 to 3km",3,IF('DATA - Follow-Up'!T680="Over 3km",4,""))))</f>
        <v/>
      </c>
      <c r="U680" s="178" t="str">
        <f>IF('DATA - Follow-Up'!U680="STRONGLY AGREE",1,IF('DATA - Follow-Up'!U680="AGREE",2,IF('DATA - Follow-Up'!U680="DISAGREE",3,IF('DATA - Follow-Up'!U680="STRONGLY DISAGREE",4,""))))</f>
        <v/>
      </c>
      <c r="V680" s="178" t="str">
        <f>IF('DATA - Follow-Up'!V680="Yes",1,IF('DATA - Follow-Up'!V680="No",2,""))</f>
        <v/>
      </c>
      <c r="W680" s="178"/>
      <c r="X680" s="178"/>
      <c r="Y680" s="178"/>
      <c r="Z680" s="178"/>
      <c r="AA680" s="178"/>
      <c r="AB680" s="178"/>
      <c r="AC680" s="178"/>
      <c r="AD680" s="178"/>
      <c r="AE680" s="178"/>
      <c r="AF680" s="178"/>
      <c r="AG680" s="178"/>
      <c r="AH680" s="178"/>
      <c r="AI680" s="178"/>
      <c r="AJ680" s="178"/>
      <c r="AK680" s="178"/>
      <c r="AL680" s="178"/>
      <c r="AM680" s="178"/>
      <c r="AN680" s="178"/>
      <c r="AO680" s="178"/>
      <c r="AP680" s="178"/>
      <c r="AQ680" s="178"/>
      <c r="AR680" s="178" t="str">
        <f>IF('DATA - Follow-Up'!AR680="Relaxed",1,IF('DATA - Follow-Up'!AR680="Rushed",2,IF('DATA - Follow-Up'!AR680="Happy",3,IF('DATA - Follow-Up'!AR680="Tired",4,""))))</f>
        <v/>
      </c>
      <c r="AS680" s="178" t="str">
        <f>IF('DATA - Follow-Up'!AS680="Relaxed",1,IF('DATA - Follow-Up'!AS680="Rushed",2,IF('DATA - Follow-Up'!AS680="Happy",3,IF('DATA - Follow-Up'!AS680="Tired",4,""))))</f>
        <v/>
      </c>
      <c r="AT680" s="178" t="str">
        <f>IF('DATA - Follow-Up'!AT680="less driving",1,IF('DATA - Follow-Up'!AT680="less driving (e.g. more carpooling, walking, cycling, taking public transit, etc.)",1,IF('DATA - Follow-Up'!AT680="not changed",2,IF('DATA - Follow-Up'!AT680="no changed",2,IF('DATA - Follow-Up'!AT680="more driving",3, "")))))</f>
        <v/>
      </c>
      <c r="AU680" s="275"/>
      <c r="AV680" s="275"/>
      <c r="AW680" s="275"/>
      <c r="AX680" s="275"/>
      <c r="AY680" s="275"/>
      <c r="AZ680" s="178" t="str">
        <f>IF('DATA - Follow-Up'!AZ680="less driving",1,IF('DATA - Follow-Up'!AZ680="less driving (e.g. more carpooling, walking, cycling, taking public transit, etc.)",1,IF('DATA - Follow-Up'!AZ680="not changed",2,IF('DATA - Follow-Up'!AZ680="more driving",3,""))))</f>
        <v/>
      </c>
      <c r="BA680" s="178"/>
      <c r="BB680" s="178"/>
      <c r="BC680" s="178"/>
      <c r="BD680" s="178"/>
      <c r="BE680" s="178"/>
      <c r="BF680" s="178" t="str">
        <f>IF('DATA - Follow-Up'!BF680="decreased",1,IF('DATA - Follow-Up'!BF680="not changed",2,IF('DATA - Follow-Up'!BF680="increased",3, "")))</f>
        <v/>
      </c>
      <c r="BG680" s="178"/>
      <c r="BH680" s="178"/>
      <c r="BI680" s="178"/>
      <c r="BJ680" s="178"/>
      <c r="BK680" s="178"/>
      <c r="BL680" s="178"/>
      <c r="BM680" s="178"/>
      <c r="BN680" s="178"/>
      <c r="BO680" s="178"/>
      <c r="BP680" s="178"/>
      <c r="BQ680" s="312" t="str">
        <f>IF('DATA - Follow-Up'!BQ680="Yes",1,IF('DATA - Follow-Up'!BQ680="No",2, ""))</f>
        <v/>
      </c>
      <c r="BR680" s="273"/>
      <c r="BS680" s="180"/>
      <c r="BT680" s="180"/>
    </row>
    <row r="681" spans="1:72" s="132" customFormat="1" ht="15" x14ac:dyDescent="0.3">
      <c r="A681" s="148"/>
      <c r="B681" s="149"/>
      <c r="C681" s="236" t="str">
        <f t="shared" si="10"/>
        <v/>
      </c>
      <c r="D681" s="178" t="str">
        <f>IF('DATA - Follow-Up'!D681="","",'DATA - Follow-Up'!D681)</f>
        <v/>
      </c>
      <c r="E681" s="178" t="str">
        <f>IF('DATA - Follow-Up'!E681="","",'DATA - Follow-Up'!E681)</f>
        <v/>
      </c>
      <c r="F681" s="178" t="str">
        <f>IF('DATA - Follow-Up'!F681="","",'DATA - Follow-Up'!F681)</f>
        <v/>
      </c>
      <c r="G681" s="178" t="str">
        <f>IF('DATA - Follow-Up'!G681="Yes",1,IF('DATA - Follow-Up'!G681="No",2,IF('DATA - Follow-Up'!G681="Not Sure",3, "")))</f>
        <v/>
      </c>
      <c r="H681" s="178" t="str">
        <f>IF('DATA - Follow-Up'!H681="","",INDEX(Codes,MATCH('DATA - Follow-Up'!H681,Modes,0)))</f>
        <v/>
      </c>
      <c r="I681" s="275"/>
      <c r="J681" s="178" t="str">
        <f>IF('DATA - Follow-Up'!J681="","",INDEX(Codes,MATCH('DATA - Follow-Up'!J681,Modes,0)))</f>
        <v/>
      </c>
      <c r="K681" s="178"/>
      <c r="L681" s="178" t="str">
        <f>IF('DATA - Follow-Up'!L681=0,"",IF('DATA - Follow-Up'!L681="","",'DATA - Follow-Up'!L681))</f>
        <v/>
      </c>
      <c r="M681" s="178" t="str">
        <f>IF('DATA - Follow-Up'!M681="Yes",1,IF('DATA - Follow-Up'!M681="No",2, ""))</f>
        <v/>
      </c>
      <c r="N681" s="178" t="str">
        <f>IF('DATA - Follow-Up'!N681="Yes",1,IF('DATA - Follow-Up'!N681="No",2,""))</f>
        <v/>
      </c>
      <c r="O681" s="178" t="str">
        <f>IF('DATA - Follow-Up'!O681="Relaxed",1,IF('DATA - Follow-Up'!O681="Rushed",2,IF('DATA - Follow-Up'!O681="Happy",3,IF('DATA - Follow-Up'!O681="Frustrated",4,IF('DATA - Follow-Up'!O681="Other (please specify)",5,IF('DATA - Follow-Up'!O681="Other",5,""))))))</f>
        <v/>
      </c>
      <c r="P681" s="178"/>
      <c r="Q681" s="178" t="str">
        <f>IF('DATA - Follow-Up'!Q681="","",'DATA - Follow-Up'!Q681)</f>
        <v/>
      </c>
      <c r="R681" s="178" t="str">
        <f>IF('DATA - Follow-Up'!R681="Boy",1,IF('DATA - Follow-Up'!R681="Girl",2, ""))</f>
        <v/>
      </c>
      <c r="S681" s="178" t="str">
        <f>IF('DATA - Follow-Up'!Q681="","", 'DATA - Follow-Up'!S681)</f>
        <v/>
      </c>
      <c r="T681" s="178" t="str">
        <f>IF('DATA - Follow-Up'!T681="Less than 0.5km",1,IF('DATA - Follow-Up'!T681="0.51 to 1.59km",2,IF('DATA - Follow-Up'!T681="1.6 to 3km",3,IF('DATA - Follow-Up'!T681="Over 3km",4,""))))</f>
        <v/>
      </c>
      <c r="U681" s="178" t="str">
        <f>IF('DATA - Follow-Up'!U681="STRONGLY AGREE",1,IF('DATA - Follow-Up'!U681="AGREE",2,IF('DATA - Follow-Up'!U681="DISAGREE",3,IF('DATA - Follow-Up'!U681="STRONGLY DISAGREE",4,""))))</f>
        <v/>
      </c>
      <c r="V681" s="178" t="str">
        <f>IF('DATA - Follow-Up'!V681="Yes",1,IF('DATA - Follow-Up'!V681="No",2,""))</f>
        <v/>
      </c>
      <c r="W681" s="178"/>
      <c r="X681" s="178"/>
      <c r="Y681" s="178"/>
      <c r="Z681" s="178"/>
      <c r="AA681" s="178"/>
      <c r="AB681" s="178"/>
      <c r="AC681" s="178"/>
      <c r="AD681" s="178"/>
      <c r="AE681" s="178"/>
      <c r="AF681" s="178"/>
      <c r="AG681" s="178"/>
      <c r="AH681" s="178"/>
      <c r="AI681" s="178"/>
      <c r="AJ681" s="178"/>
      <c r="AK681" s="178"/>
      <c r="AL681" s="178"/>
      <c r="AM681" s="178"/>
      <c r="AN681" s="178"/>
      <c r="AO681" s="178"/>
      <c r="AP681" s="178"/>
      <c r="AQ681" s="178"/>
      <c r="AR681" s="178" t="str">
        <f>IF('DATA - Follow-Up'!AR681="Relaxed",1,IF('DATA - Follow-Up'!AR681="Rushed",2,IF('DATA - Follow-Up'!AR681="Happy",3,IF('DATA - Follow-Up'!AR681="Tired",4,""))))</f>
        <v/>
      </c>
      <c r="AS681" s="178" t="str">
        <f>IF('DATA - Follow-Up'!AS681="Relaxed",1,IF('DATA - Follow-Up'!AS681="Rushed",2,IF('DATA - Follow-Up'!AS681="Happy",3,IF('DATA - Follow-Up'!AS681="Tired",4,""))))</f>
        <v/>
      </c>
      <c r="AT681" s="178" t="str">
        <f>IF('DATA - Follow-Up'!AT681="less driving",1,IF('DATA - Follow-Up'!AT681="less driving (e.g. more carpooling, walking, cycling, taking public transit, etc.)",1,IF('DATA - Follow-Up'!AT681="not changed",2,IF('DATA - Follow-Up'!AT681="no changed",2,IF('DATA - Follow-Up'!AT681="more driving",3, "")))))</f>
        <v/>
      </c>
      <c r="AU681" s="275"/>
      <c r="AV681" s="275"/>
      <c r="AW681" s="275"/>
      <c r="AX681" s="275"/>
      <c r="AY681" s="275"/>
      <c r="AZ681" s="178" t="str">
        <f>IF('DATA - Follow-Up'!AZ681="less driving",1,IF('DATA - Follow-Up'!AZ681="less driving (e.g. more carpooling, walking, cycling, taking public transit, etc.)",1,IF('DATA - Follow-Up'!AZ681="not changed",2,IF('DATA - Follow-Up'!AZ681="more driving",3,""))))</f>
        <v/>
      </c>
      <c r="BA681" s="178"/>
      <c r="BB681" s="178"/>
      <c r="BC681" s="178"/>
      <c r="BD681" s="178"/>
      <c r="BE681" s="178"/>
      <c r="BF681" s="178" t="str">
        <f>IF('DATA - Follow-Up'!BF681="decreased",1,IF('DATA - Follow-Up'!BF681="not changed",2,IF('DATA - Follow-Up'!BF681="increased",3, "")))</f>
        <v/>
      </c>
      <c r="BG681" s="178"/>
      <c r="BH681" s="178"/>
      <c r="BI681" s="178"/>
      <c r="BJ681" s="178"/>
      <c r="BK681" s="178"/>
      <c r="BL681" s="178"/>
      <c r="BM681" s="178"/>
      <c r="BN681" s="178"/>
      <c r="BO681" s="178"/>
      <c r="BP681" s="178"/>
      <c r="BQ681" s="312" t="str">
        <f>IF('DATA - Follow-Up'!BQ681="Yes",1,IF('DATA - Follow-Up'!BQ681="No",2, ""))</f>
        <v/>
      </c>
      <c r="BR681" s="273"/>
      <c r="BS681" s="180"/>
      <c r="BT681" s="180"/>
    </row>
    <row r="682" spans="1:72" s="132" customFormat="1" ht="15" x14ac:dyDescent="0.3">
      <c r="A682" s="148"/>
      <c r="B682" s="149"/>
      <c r="C682" s="236" t="str">
        <f t="shared" si="10"/>
        <v/>
      </c>
      <c r="D682" s="178" t="str">
        <f>IF('DATA - Follow-Up'!D682="","",'DATA - Follow-Up'!D682)</f>
        <v/>
      </c>
      <c r="E682" s="178" t="str">
        <f>IF('DATA - Follow-Up'!E682="","",'DATA - Follow-Up'!E682)</f>
        <v/>
      </c>
      <c r="F682" s="178" t="str">
        <f>IF('DATA - Follow-Up'!F682="","",'DATA - Follow-Up'!F682)</f>
        <v/>
      </c>
      <c r="G682" s="178" t="str">
        <f>IF('DATA - Follow-Up'!G682="Yes",1,IF('DATA - Follow-Up'!G682="No",2,IF('DATA - Follow-Up'!G682="Not Sure",3, "")))</f>
        <v/>
      </c>
      <c r="H682" s="178" t="str">
        <f>IF('DATA - Follow-Up'!H682="","",INDEX(Codes,MATCH('DATA - Follow-Up'!H682,Modes,0)))</f>
        <v/>
      </c>
      <c r="I682" s="275"/>
      <c r="J682" s="178" t="str">
        <f>IF('DATA - Follow-Up'!J682="","",INDEX(Codes,MATCH('DATA - Follow-Up'!J682,Modes,0)))</f>
        <v/>
      </c>
      <c r="K682" s="178"/>
      <c r="L682" s="178" t="str">
        <f>IF('DATA - Follow-Up'!L682=0,"",IF('DATA - Follow-Up'!L682="","",'DATA - Follow-Up'!L682))</f>
        <v/>
      </c>
      <c r="M682" s="178" t="str">
        <f>IF('DATA - Follow-Up'!M682="Yes",1,IF('DATA - Follow-Up'!M682="No",2, ""))</f>
        <v/>
      </c>
      <c r="N682" s="178" t="str">
        <f>IF('DATA - Follow-Up'!N682="Yes",1,IF('DATA - Follow-Up'!N682="No",2,""))</f>
        <v/>
      </c>
      <c r="O682" s="178" t="str">
        <f>IF('DATA - Follow-Up'!O682="Relaxed",1,IF('DATA - Follow-Up'!O682="Rushed",2,IF('DATA - Follow-Up'!O682="Happy",3,IF('DATA - Follow-Up'!O682="Frustrated",4,IF('DATA - Follow-Up'!O682="Other (please specify)",5,IF('DATA - Follow-Up'!O682="Other",5,""))))))</f>
        <v/>
      </c>
      <c r="P682" s="178"/>
      <c r="Q682" s="178" t="str">
        <f>IF('DATA - Follow-Up'!Q682="","",'DATA - Follow-Up'!Q682)</f>
        <v/>
      </c>
      <c r="R682" s="178" t="str">
        <f>IF('DATA - Follow-Up'!R682="Boy",1,IF('DATA - Follow-Up'!R682="Girl",2, ""))</f>
        <v/>
      </c>
      <c r="S682" s="178" t="str">
        <f>IF('DATA - Follow-Up'!Q682="","", 'DATA - Follow-Up'!S682)</f>
        <v/>
      </c>
      <c r="T682" s="178" t="str">
        <f>IF('DATA - Follow-Up'!T682="Less than 0.5km",1,IF('DATA - Follow-Up'!T682="0.51 to 1.59km",2,IF('DATA - Follow-Up'!T682="1.6 to 3km",3,IF('DATA - Follow-Up'!T682="Over 3km",4,""))))</f>
        <v/>
      </c>
      <c r="U682" s="178" t="str">
        <f>IF('DATA - Follow-Up'!U682="STRONGLY AGREE",1,IF('DATA - Follow-Up'!U682="AGREE",2,IF('DATA - Follow-Up'!U682="DISAGREE",3,IF('DATA - Follow-Up'!U682="STRONGLY DISAGREE",4,""))))</f>
        <v/>
      </c>
      <c r="V682" s="178" t="str">
        <f>IF('DATA - Follow-Up'!V682="Yes",1,IF('DATA - Follow-Up'!V682="No",2,""))</f>
        <v/>
      </c>
      <c r="W682" s="178"/>
      <c r="X682" s="178"/>
      <c r="Y682" s="178"/>
      <c r="Z682" s="178"/>
      <c r="AA682" s="178"/>
      <c r="AB682" s="178"/>
      <c r="AC682" s="178"/>
      <c r="AD682" s="178"/>
      <c r="AE682" s="178"/>
      <c r="AF682" s="178"/>
      <c r="AG682" s="178"/>
      <c r="AH682" s="178"/>
      <c r="AI682" s="178"/>
      <c r="AJ682" s="178"/>
      <c r="AK682" s="178"/>
      <c r="AL682" s="178"/>
      <c r="AM682" s="178"/>
      <c r="AN682" s="178"/>
      <c r="AO682" s="178"/>
      <c r="AP682" s="178"/>
      <c r="AQ682" s="178"/>
      <c r="AR682" s="178" t="str">
        <f>IF('DATA - Follow-Up'!AR682="Relaxed",1,IF('DATA - Follow-Up'!AR682="Rushed",2,IF('DATA - Follow-Up'!AR682="Happy",3,IF('DATA - Follow-Up'!AR682="Tired",4,""))))</f>
        <v/>
      </c>
      <c r="AS682" s="178" t="str">
        <f>IF('DATA - Follow-Up'!AS682="Relaxed",1,IF('DATA - Follow-Up'!AS682="Rushed",2,IF('DATA - Follow-Up'!AS682="Happy",3,IF('DATA - Follow-Up'!AS682="Tired",4,""))))</f>
        <v/>
      </c>
      <c r="AT682" s="178" t="str">
        <f>IF('DATA - Follow-Up'!AT682="less driving",1,IF('DATA - Follow-Up'!AT682="less driving (e.g. more carpooling, walking, cycling, taking public transit, etc.)",1,IF('DATA - Follow-Up'!AT682="not changed",2,IF('DATA - Follow-Up'!AT682="no changed",2,IF('DATA - Follow-Up'!AT682="more driving",3, "")))))</f>
        <v/>
      </c>
      <c r="AU682" s="275"/>
      <c r="AV682" s="275"/>
      <c r="AW682" s="275"/>
      <c r="AX682" s="275"/>
      <c r="AY682" s="275"/>
      <c r="AZ682" s="178" t="str">
        <f>IF('DATA - Follow-Up'!AZ682="less driving",1,IF('DATA - Follow-Up'!AZ682="less driving (e.g. more carpooling, walking, cycling, taking public transit, etc.)",1,IF('DATA - Follow-Up'!AZ682="not changed",2,IF('DATA - Follow-Up'!AZ682="more driving",3,""))))</f>
        <v/>
      </c>
      <c r="BA682" s="178"/>
      <c r="BB682" s="178"/>
      <c r="BC682" s="178"/>
      <c r="BD682" s="178"/>
      <c r="BE682" s="178"/>
      <c r="BF682" s="178" t="str">
        <f>IF('DATA - Follow-Up'!BF682="decreased",1,IF('DATA - Follow-Up'!BF682="not changed",2,IF('DATA - Follow-Up'!BF682="increased",3, "")))</f>
        <v/>
      </c>
      <c r="BG682" s="178"/>
      <c r="BH682" s="178"/>
      <c r="BI682" s="178"/>
      <c r="BJ682" s="178"/>
      <c r="BK682" s="178"/>
      <c r="BL682" s="178"/>
      <c r="BM682" s="178"/>
      <c r="BN682" s="178"/>
      <c r="BO682" s="178"/>
      <c r="BP682" s="178"/>
      <c r="BQ682" s="312" t="str">
        <f>IF('DATA - Follow-Up'!BQ682="Yes",1,IF('DATA - Follow-Up'!BQ682="No",2, ""))</f>
        <v/>
      </c>
      <c r="BR682" s="273"/>
      <c r="BS682" s="180"/>
      <c r="BT682" s="180"/>
    </row>
    <row r="683" spans="1:72" s="132" customFormat="1" ht="15" x14ac:dyDescent="0.3">
      <c r="A683" s="148"/>
      <c r="B683" s="149"/>
      <c r="C683" s="236" t="str">
        <f t="shared" si="10"/>
        <v/>
      </c>
      <c r="D683" s="178" t="str">
        <f>IF('DATA - Follow-Up'!D683="","",'DATA - Follow-Up'!D683)</f>
        <v/>
      </c>
      <c r="E683" s="178" t="str">
        <f>IF('DATA - Follow-Up'!E683="","",'DATA - Follow-Up'!E683)</f>
        <v/>
      </c>
      <c r="F683" s="178" t="str">
        <f>IF('DATA - Follow-Up'!F683="","",'DATA - Follow-Up'!F683)</f>
        <v/>
      </c>
      <c r="G683" s="178" t="str">
        <f>IF('DATA - Follow-Up'!G683="Yes",1,IF('DATA - Follow-Up'!G683="No",2,IF('DATA - Follow-Up'!G683="Not Sure",3, "")))</f>
        <v/>
      </c>
      <c r="H683" s="178" t="str">
        <f>IF('DATA - Follow-Up'!H683="","",INDEX(Codes,MATCH('DATA - Follow-Up'!H683,Modes,0)))</f>
        <v/>
      </c>
      <c r="I683" s="275"/>
      <c r="J683" s="178" t="str">
        <f>IF('DATA - Follow-Up'!J683="","",INDEX(Codes,MATCH('DATA - Follow-Up'!J683,Modes,0)))</f>
        <v/>
      </c>
      <c r="K683" s="178"/>
      <c r="L683" s="178" t="str">
        <f>IF('DATA - Follow-Up'!L683=0,"",IF('DATA - Follow-Up'!L683="","",'DATA - Follow-Up'!L683))</f>
        <v/>
      </c>
      <c r="M683" s="178" t="str">
        <f>IF('DATA - Follow-Up'!M683="Yes",1,IF('DATA - Follow-Up'!M683="No",2, ""))</f>
        <v/>
      </c>
      <c r="N683" s="178" t="str">
        <f>IF('DATA - Follow-Up'!N683="Yes",1,IF('DATA - Follow-Up'!N683="No",2,""))</f>
        <v/>
      </c>
      <c r="O683" s="178" t="str">
        <f>IF('DATA - Follow-Up'!O683="Relaxed",1,IF('DATA - Follow-Up'!O683="Rushed",2,IF('DATA - Follow-Up'!O683="Happy",3,IF('DATA - Follow-Up'!O683="Frustrated",4,IF('DATA - Follow-Up'!O683="Other (please specify)",5,IF('DATA - Follow-Up'!O683="Other",5,""))))))</f>
        <v/>
      </c>
      <c r="P683" s="178"/>
      <c r="Q683" s="178" t="str">
        <f>IF('DATA - Follow-Up'!Q683="","",'DATA - Follow-Up'!Q683)</f>
        <v/>
      </c>
      <c r="R683" s="178" t="str">
        <f>IF('DATA - Follow-Up'!R683="Boy",1,IF('DATA - Follow-Up'!R683="Girl",2, ""))</f>
        <v/>
      </c>
      <c r="S683" s="178" t="str">
        <f>IF('DATA - Follow-Up'!Q683="","", 'DATA - Follow-Up'!S683)</f>
        <v/>
      </c>
      <c r="T683" s="178" t="str">
        <f>IF('DATA - Follow-Up'!T683="Less than 0.5km",1,IF('DATA - Follow-Up'!T683="0.51 to 1.59km",2,IF('DATA - Follow-Up'!T683="1.6 to 3km",3,IF('DATA - Follow-Up'!T683="Over 3km",4,""))))</f>
        <v/>
      </c>
      <c r="U683" s="178" t="str">
        <f>IF('DATA - Follow-Up'!U683="STRONGLY AGREE",1,IF('DATA - Follow-Up'!U683="AGREE",2,IF('DATA - Follow-Up'!U683="DISAGREE",3,IF('DATA - Follow-Up'!U683="STRONGLY DISAGREE",4,""))))</f>
        <v/>
      </c>
      <c r="V683" s="178" t="str">
        <f>IF('DATA - Follow-Up'!V683="Yes",1,IF('DATA - Follow-Up'!V683="No",2,""))</f>
        <v/>
      </c>
      <c r="W683" s="178"/>
      <c r="X683" s="178"/>
      <c r="Y683" s="178"/>
      <c r="Z683" s="178"/>
      <c r="AA683" s="178"/>
      <c r="AB683" s="178"/>
      <c r="AC683" s="178"/>
      <c r="AD683" s="178"/>
      <c r="AE683" s="178"/>
      <c r="AF683" s="178"/>
      <c r="AG683" s="178"/>
      <c r="AH683" s="178"/>
      <c r="AI683" s="178"/>
      <c r="AJ683" s="178"/>
      <c r="AK683" s="178"/>
      <c r="AL683" s="178"/>
      <c r="AM683" s="178"/>
      <c r="AN683" s="178"/>
      <c r="AO683" s="178"/>
      <c r="AP683" s="178"/>
      <c r="AQ683" s="178"/>
      <c r="AR683" s="178" t="str">
        <f>IF('DATA - Follow-Up'!AR683="Relaxed",1,IF('DATA - Follow-Up'!AR683="Rushed",2,IF('DATA - Follow-Up'!AR683="Happy",3,IF('DATA - Follow-Up'!AR683="Tired",4,""))))</f>
        <v/>
      </c>
      <c r="AS683" s="178" t="str">
        <f>IF('DATA - Follow-Up'!AS683="Relaxed",1,IF('DATA - Follow-Up'!AS683="Rushed",2,IF('DATA - Follow-Up'!AS683="Happy",3,IF('DATA - Follow-Up'!AS683="Tired",4,""))))</f>
        <v/>
      </c>
      <c r="AT683" s="178" t="str">
        <f>IF('DATA - Follow-Up'!AT683="less driving",1,IF('DATA - Follow-Up'!AT683="less driving (e.g. more carpooling, walking, cycling, taking public transit, etc.)",1,IF('DATA - Follow-Up'!AT683="not changed",2,IF('DATA - Follow-Up'!AT683="no changed",2,IF('DATA - Follow-Up'!AT683="more driving",3, "")))))</f>
        <v/>
      </c>
      <c r="AU683" s="275"/>
      <c r="AV683" s="275"/>
      <c r="AW683" s="275"/>
      <c r="AX683" s="275"/>
      <c r="AY683" s="275"/>
      <c r="AZ683" s="178" t="str">
        <f>IF('DATA - Follow-Up'!AZ683="less driving",1,IF('DATA - Follow-Up'!AZ683="less driving (e.g. more carpooling, walking, cycling, taking public transit, etc.)",1,IF('DATA - Follow-Up'!AZ683="not changed",2,IF('DATA - Follow-Up'!AZ683="more driving",3,""))))</f>
        <v/>
      </c>
      <c r="BA683" s="178"/>
      <c r="BB683" s="178"/>
      <c r="BC683" s="178"/>
      <c r="BD683" s="178"/>
      <c r="BE683" s="178"/>
      <c r="BF683" s="178" t="str">
        <f>IF('DATA - Follow-Up'!BF683="decreased",1,IF('DATA - Follow-Up'!BF683="not changed",2,IF('DATA - Follow-Up'!BF683="increased",3, "")))</f>
        <v/>
      </c>
      <c r="BG683" s="178"/>
      <c r="BH683" s="178"/>
      <c r="BI683" s="178"/>
      <c r="BJ683" s="178"/>
      <c r="BK683" s="178"/>
      <c r="BL683" s="178"/>
      <c r="BM683" s="178"/>
      <c r="BN683" s="178"/>
      <c r="BO683" s="178"/>
      <c r="BP683" s="178"/>
      <c r="BQ683" s="312" t="str">
        <f>IF('DATA - Follow-Up'!BQ683="Yes",1,IF('DATA - Follow-Up'!BQ683="No",2, ""))</f>
        <v/>
      </c>
      <c r="BR683" s="273"/>
      <c r="BS683" s="180"/>
      <c r="BT683" s="180"/>
    </row>
    <row r="684" spans="1:72" s="132" customFormat="1" ht="15" x14ac:dyDescent="0.3">
      <c r="A684" s="148"/>
      <c r="B684" s="149"/>
      <c r="C684" s="236" t="str">
        <f t="shared" si="10"/>
        <v/>
      </c>
      <c r="D684" s="178" t="str">
        <f>IF('DATA - Follow-Up'!D684="","",'DATA - Follow-Up'!D684)</f>
        <v/>
      </c>
      <c r="E684" s="178" t="str">
        <f>IF('DATA - Follow-Up'!E684="","",'DATA - Follow-Up'!E684)</f>
        <v/>
      </c>
      <c r="F684" s="178" t="str">
        <f>IF('DATA - Follow-Up'!F684="","",'DATA - Follow-Up'!F684)</f>
        <v/>
      </c>
      <c r="G684" s="178" t="str">
        <f>IF('DATA - Follow-Up'!G684="Yes",1,IF('DATA - Follow-Up'!G684="No",2,IF('DATA - Follow-Up'!G684="Not Sure",3, "")))</f>
        <v/>
      </c>
      <c r="H684" s="178" t="str">
        <f>IF('DATA - Follow-Up'!H684="","",INDEX(Codes,MATCH('DATA - Follow-Up'!H684,Modes,0)))</f>
        <v/>
      </c>
      <c r="I684" s="275"/>
      <c r="J684" s="178" t="str">
        <f>IF('DATA - Follow-Up'!J684="","",INDEX(Codes,MATCH('DATA - Follow-Up'!J684,Modes,0)))</f>
        <v/>
      </c>
      <c r="K684" s="178"/>
      <c r="L684" s="178" t="str">
        <f>IF('DATA - Follow-Up'!L684=0,"",IF('DATA - Follow-Up'!L684="","",'DATA - Follow-Up'!L684))</f>
        <v/>
      </c>
      <c r="M684" s="178" t="str">
        <f>IF('DATA - Follow-Up'!M684="Yes",1,IF('DATA - Follow-Up'!M684="No",2, ""))</f>
        <v/>
      </c>
      <c r="N684" s="178" t="str">
        <f>IF('DATA - Follow-Up'!N684="Yes",1,IF('DATA - Follow-Up'!N684="No",2,""))</f>
        <v/>
      </c>
      <c r="O684" s="178" t="str">
        <f>IF('DATA - Follow-Up'!O684="Relaxed",1,IF('DATA - Follow-Up'!O684="Rushed",2,IF('DATA - Follow-Up'!O684="Happy",3,IF('DATA - Follow-Up'!O684="Frustrated",4,IF('DATA - Follow-Up'!O684="Other (please specify)",5,IF('DATA - Follow-Up'!O684="Other",5,""))))))</f>
        <v/>
      </c>
      <c r="P684" s="178"/>
      <c r="Q684" s="178" t="str">
        <f>IF('DATA - Follow-Up'!Q684="","",'DATA - Follow-Up'!Q684)</f>
        <v/>
      </c>
      <c r="R684" s="178" t="str">
        <f>IF('DATA - Follow-Up'!R684="Boy",1,IF('DATA - Follow-Up'!R684="Girl",2, ""))</f>
        <v/>
      </c>
      <c r="S684" s="178" t="str">
        <f>IF('DATA - Follow-Up'!Q684="","", 'DATA - Follow-Up'!S684)</f>
        <v/>
      </c>
      <c r="T684" s="178" t="str">
        <f>IF('DATA - Follow-Up'!T684="Less than 0.5km",1,IF('DATA - Follow-Up'!T684="0.51 to 1.59km",2,IF('DATA - Follow-Up'!T684="1.6 to 3km",3,IF('DATA - Follow-Up'!T684="Over 3km",4,""))))</f>
        <v/>
      </c>
      <c r="U684" s="178" t="str">
        <f>IF('DATA - Follow-Up'!U684="STRONGLY AGREE",1,IF('DATA - Follow-Up'!U684="AGREE",2,IF('DATA - Follow-Up'!U684="DISAGREE",3,IF('DATA - Follow-Up'!U684="STRONGLY DISAGREE",4,""))))</f>
        <v/>
      </c>
      <c r="V684" s="178" t="str">
        <f>IF('DATA - Follow-Up'!V684="Yes",1,IF('DATA - Follow-Up'!V684="No",2,""))</f>
        <v/>
      </c>
      <c r="W684" s="178"/>
      <c r="X684" s="178"/>
      <c r="Y684" s="178"/>
      <c r="Z684" s="178"/>
      <c r="AA684" s="178"/>
      <c r="AB684" s="178"/>
      <c r="AC684" s="178"/>
      <c r="AD684" s="178"/>
      <c r="AE684" s="178"/>
      <c r="AF684" s="178"/>
      <c r="AG684" s="178"/>
      <c r="AH684" s="178"/>
      <c r="AI684" s="178"/>
      <c r="AJ684" s="178"/>
      <c r="AK684" s="178"/>
      <c r="AL684" s="178"/>
      <c r="AM684" s="178"/>
      <c r="AN684" s="178"/>
      <c r="AO684" s="178"/>
      <c r="AP684" s="178"/>
      <c r="AQ684" s="178"/>
      <c r="AR684" s="178" t="str">
        <f>IF('DATA - Follow-Up'!AR684="Relaxed",1,IF('DATA - Follow-Up'!AR684="Rushed",2,IF('DATA - Follow-Up'!AR684="Happy",3,IF('DATA - Follow-Up'!AR684="Tired",4,""))))</f>
        <v/>
      </c>
      <c r="AS684" s="178" t="str">
        <f>IF('DATA - Follow-Up'!AS684="Relaxed",1,IF('DATA - Follow-Up'!AS684="Rushed",2,IF('DATA - Follow-Up'!AS684="Happy",3,IF('DATA - Follow-Up'!AS684="Tired",4,""))))</f>
        <v/>
      </c>
      <c r="AT684" s="178" t="str">
        <f>IF('DATA - Follow-Up'!AT684="less driving",1,IF('DATA - Follow-Up'!AT684="less driving (e.g. more carpooling, walking, cycling, taking public transit, etc.)",1,IF('DATA - Follow-Up'!AT684="not changed",2,IF('DATA - Follow-Up'!AT684="no changed",2,IF('DATA - Follow-Up'!AT684="more driving",3, "")))))</f>
        <v/>
      </c>
      <c r="AU684" s="275"/>
      <c r="AV684" s="275"/>
      <c r="AW684" s="275"/>
      <c r="AX684" s="275"/>
      <c r="AY684" s="275"/>
      <c r="AZ684" s="178" t="str">
        <f>IF('DATA - Follow-Up'!AZ684="less driving",1,IF('DATA - Follow-Up'!AZ684="less driving (e.g. more carpooling, walking, cycling, taking public transit, etc.)",1,IF('DATA - Follow-Up'!AZ684="not changed",2,IF('DATA - Follow-Up'!AZ684="more driving",3,""))))</f>
        <v/>
      </c>
      <c r="BA684" s="178"/>
      <c r="BB684" s="178"/>
      <c r="BC684" s="178"/>
      <c r="BD684" s="178"/>
      <c r="BE684" s="178"/>
      <c r="BF684" s="178" t="str">
        <f>IF('DATA - Follow-Up'!BF684="decreased",1,IF('DATA - Follow-Up'!BF684="not changed",2,IF('DATA - Follow-Up'!BF684="increased",3, "")))</f>
        <v/>
      </c>
      <c r="BG684" s="178"/>
      <c r="BH684" s="178"/>
      <c r="BI684" s="178"/>
      <c r="BJ684" s="178"/>
      <c r="BK684" s="178"/>
      <c r="BL684" s="178"/>
      <c r="BM684" s="178"/>
      <c r="BN684" s="178"/>
      <c r="BO684" s="178"/>
      <c r="BP684" s="178"/>
      <c r="BQ684" s="312" t="str">
        <f>IF('DATA - Follow-Up'!BQ684="Yes",1,IF('DATA - Follow-Up'!BQ684="No",2, ""))</f>
        <v/>
      </c>
      <c r="BR684" s="273"/>
      <c r="BS684" s="180"/>
      <c r="BT684" s="180"/>
    </row>
    <row r="685" spans="1:72" s="132" customFormat="1" ht="15" x14ac:dyDescent="0.3">
      <c r="A685" s="148"/>
      <c r="B685" s="149"/>
      <c r="C685" s="236" t="str">
        <f t="shared" si="10"/>
        <v/>
      </c>
      <c r="D685" s="178" t="str">
        <f>IF('DATA - Follow-Up'!D685="","",'DATA - Follow-Up'!D685)</f>
        <v/>
      </c>
      <c r="E685" s="178" t="str">
        <f>IF('DATA - Follow-Up'!E685="","",'DATA - Follow-Up'!E685)</f>
        <v/>
      </c>
      <c r="F685" s="178" t="str">
        <f>IF('DATA - Follow-Up'!F685="","",'DATA - Follow-Up'!F685)</f>
        <v/>
      </c>
      <c r="G685" s="178" t="str">
        <f>IF('DATA - Follow-Up'!G685="Yes",1,IF('DATA - Follow-Up'!G685="No",2,IF('DATA - Follow-Up'!G685="Not Sure",3, "")))</f>
        <v/>
      </c>
      <c r="H685" s="178" t="str">
        <f>IF('DATA - Follow-Up'!H685="","",INDEX(Codes,MATCH('DATA - Follow-Up'!H685,Modes,0)))</f>
        <v/>
      </c>
      <c r="I685" s="275"/>
      <c r="J685" s="178" t="str">
        <f>IF('DATA - Follow-Up'!J685="","",INDEX(Codes,MATCH('DATA - Follow-Up'!J685,Modes,0)))</f>
        <v/>
      </c>
      <c r="K685" s="178"/>
      <c r="L685" s="178" t="str">
        <f>IF('DATA - Follow-Up'!L685=0,"",IF('DATA - Follow-Up'!L685="","",'DATA - Follow-Up'!L685))</f>
        <v/>
      </c>
      <c r="M685" s="178" t="str">
        <f>IF('DATA - Follow-Up'!M685="Yes",1,IF('DATA - Follow-Up'!M685="No",2, ""))</f>
        <v/>
      </c>
      <c r="N685" s="178" t="str">
        <f>IF('DATA - Follow-Up'!N685="Yes",1,IF('DATA - Follow-Up'!N685="No",2,""))</f>
        <v/>
      </c>
      <c r="O685" s="178" t="str">
        <f>IF('DATA - Follow-Up'!O685="Relaxed",1,IF('DATA - Follow-Up'!O685="Rushed",2,IF('DATA - Follow-Up'!O685="Happy",3,IF('DATA - Follow-Up'!O685="Frustrated",4,IF('DATA - Follow-Up'!O685="Other (please specify)",5,IF('DATA - Follow-Up'!O685="Other",5,""))))))</f>
        <v/>
      </c>
      <c r="P685" s="178"/>
      <c r="Q685" s="178" t="str">
        <f>IF('DATA - Follow-Up'!Q685="","",'DATA - Follow-Up'!Q685)</f>
        <v/>
      </c>
      <c r="R685" s="178" t="str">
        <f>IF('DATA - Follow-Up'!R685="Boy",1,IF('DATA - Follow-Up'!R685="Girl",2, ""))</f>
        <v/>
      </c>
      <c r="S685" s="178" t="str">
        <f>IF('DATA - Follow-Up'!Q685="","", 'DATA - Follow-Up'!S685)</f>
        <v/>
      </c>
      <c r="T685" s="178" t="str">
        <f>IF('DATA - Follow-Up'!T685="Less than 0.5km",1,IF('DATA - Follow-Up'!T685="0.51 to 1.59km",2,IF('DATA - Follow-Up'!T685="1.6 to 3km",3,IF('DATA - Follow-Up'!T685="Over 3km",4,""))))</f>
        <v/>
      </c>
      <c r="U685" s="178" t="str">
        <f>IF('DATA - Follow-Up'!U685="STRONGLY AGREE",1,IF('DATA - Follow-Up'!U685="AGREE",2,IF('DATA - Follow-Up'!U685="DISAGREE",3,IF('DATA - Follow-Up'!U685="STRONGLY DISAGREE",4,""))))</f>
        <v/>
      </c>
      <c r="V685" s="178" t="str">
        <f>IF('DATA - Follow-Up'!V685="Yes",1,IF('DATA - Follow-Up'!V685="No",2,""))</f>
        <v/>
      </c>
      <c r="W685" s="178"/>
      <c r="X685" s="178"/>
      <c r="Y685" s="178"/>
      <c r="Z685" s="178"/>
      <c r="AA685" s="178"/>
      <c r="AB685" s="178"/>
      <c r="AC685" s="178"/>
      <c r="AD685" s="178"/>
      <c r="AE685" s="178"/>
      <c r="AF685" s="178"/>
      <c r="AG685" s="178"/>
      <c r="AH685" s="178"/>
      <c r="AI685" s="178"/>
      <c r="AJ685" s="178"/>
      <c r="AK685" s="178"/>
      <c r="AL685" s="178"/>
      <c r="AM685" s="178"/>
      <c r="AN685" s="178"/>
      <c r="AO685" s="178"/>
      <c r="AP685" s="178"/>
      <c r="AQ685" s="178"/>
      <c r="AR685" s="178" t="str">
        <f>IF('DATA - Follow-Up'!AR685="Relaxed",1,IF('DATA - Follow-Up'!AR685="Rushed",2,IF('DATA - Follow-Up'!AR685="Happy",3,IF('DATA - Follow-Up'!AR685="Tired",4,""))))</f>
        <v/>
      </c>
      <c r="AS685" s="178" t="str">
        <f>IF('DATA - Follow-Up'!AS685="Relaxed",1,IF('DATA - Follow-Up'!AS685="Rushed",2,IF('DATA - Follow-Up'!AS685="Happy",3,IF('DATA - Follow-Up'!AS685="Tired",4,""))))</f>
        <v/>
      </c>
      <c r="AT685" s="178" t="str">
        <f>IF('DATA - Follow-Up'!AT685="less driving",1,IF('DATA - Follow-Up'!AT685="less driving (e.g. more carpooling, walking, cycling, taking public transit, etc.)",1,IF('DATA - Follow-Up'!AT685="not changed",2,IF('DATA - Follow-Up'!AT685="no changed",2,IF('DATA - Follow-Up'!AT685="more driving",3, "")))))</f>
        <v/>
      </c>
      <c r="AU685" s="275"/>
      <c r="AV685" s="275"/>
      <c r="AW685" s="275"/>
      <c r="AX685" s="275"/>
      <c r="AY685" s="275"/>
      <c r="AZ685" s="178" t="str">
        <f>IF('DATA - Follow-Up'!AZ685="less driving",1,IF('DATA - Follow-Up'!AZ685="less driving (e.g. more carpooling, walking, cycling, taking public transit, etc.)",1,IF('DATA - Follow-Up'!AZ685="not changed",2,IF('DATA - Follow-Up'!AZ685="more driving",3,""))))</f>
        <v/>
      </c>
      <c r="BA685" s="178"/>
      <c r="BB685" s="178"/>
      <c r="BC685" s="178"/>
      <c r="BD685" s="178"/>
      <c r="BE685" s="178"/>
      <c r="BF685" s="178" t="str">
        <f>IF('DATA - Follow-Up'!BF685="decreased",1,IF('DATA - Follow-Up'!BF685="not changed",2,IF('DATA - Follow-Up'!BF685="increased",3, "")))</f>
        <v/>
      </c>
      <c r="BG685" s="178"/>
      <c r="BH685" s="178"/>
      <c r="BI685" s="178"/>
      <c r="BJ685" s="178"/>
      <c r="BK685" s="178"/>
      <c r="BL685" s="178"/>
      <c r="BM685" s="178"/>
      <c r="BN685" s="178"/>
      <c r="BO685" s="178"/>
      <c r="BP685" s="178"/>
      <c r="BQ685" s="312" t="str">
        <f>IF('DATA - Follow-Up'!BQ685="Yes",1,IF('DATA - Follow-Up'!BQ685="No",2, ""))</f>
        <v/>
      </c>
      <c r="BR685" s="273"/>
      <c r="BS685" s="180"/>
      <c r="BT685" s="180"/>
    </row>
    <row r="686" spans="1:72" s="132" customFormat="1" ht="15" x14ac:dyDescent="0.3">
      <c r="A686" s="148"/>
      <c r="B686" s="149"/>
      <c r="C686" s="236" t="str">
        <f t="shared" si="10"/>
        <v/>
      </c>
      <c r="D686" s="178" t="str">
        <f>IF('DATA - Follow-Up'!D686="","",'DATA - Follow-Up'!D686)</f>
        <v/>
      </c>
      <c r="E686" s="178" t="str">
        <f>IF('DATA - Follow-Up'!E686="","",'DATA - Follow-Up'!E686)</f>
        <v/>
      </c>
      <c r="F686" s="178" t="str">
        <f>IF('DATA - Follow-Up'!F686="","",'DATA - Follow-Up'!F686)</f>
        <v/>
      </c>
      <c r="G686" s="178" t="str">
        <f>IF('DATA - Follow-Up'!G686="Yes",1,IF('DATA - Follow-Up'!G686="No",2,IF('DATA - Follow-Up'!G686="Not Sure",3, "")))</f>
        <v/>
      </c>
      <c r="H686" s="178" t="str">
        <f>IF('DATA - Follow-Up'!H686="","",INDEX(Codes,MATCH('DATA - Follow-Up'!H686,Modes,0)))</f>
        <v/>
      </c>
      <c r="I686" s="275"/>
      <c r="J686" s="178" t="str">
        <f>IF('DATA - Follow-Up'!J686="","",INDEX(Codes,MATCH('DATA - Follow-Up'!J686,Modes,0)))</f>
        <v/>
      </c>
      <c r="K686" s="178"/>
      <c r="L686" s="178" t="str">
        <f>IF('DATA - Follow-Up'!L686=0,"",IF('DATA - Follow-Up'!L686="","",'DATA - Follow-Up'!L686))</f>
        <v/>
      </c>
      <c r="M686" s="178" t="str">
        <f>IF('DATA - Follow-Up'!M686="Yes",1,IF('DATA - Follow-Up'!M686="No",2, ""))</f>
        <v/>
      </c>
      <c r="N686" s="178" t="str">
        <f>IF('DATA - Follow-Up'!N686="Yes",1,IF('DATA - Follow-Up'!N686="No",2,""))</f>
        <v/>
      </c>
      <c r="O686" s="178" t="str">
        <f>IF('DATA - Follow-Up'!O686="Relaxed",1,IF('DATA - Follow-Up'!O686="Rushed",2,IF('DATA - Follow-Up'!O686="Happy",3,IF('DATA - Follow-Up'!O686="Frustrated",4,IF('DATA - Follow-Up'!O686="Other (please specify)",5,IF('DATA - Follow-Up'!O686="Other",5,""))))))</f>
        <v/>
      </c>
      <c r="P686" s="178"/>
      <c r="Q686" s="178" t="str">
        <f>IF('DATA - Follow-Up'!Q686="","",'DATA - Follow-Up'!Q686)</f>
        <v/>
      </c>
      <c r="R686" s="178" t="str">
        <f>IF('DATA - Follow-Up'!R686="Boy",1,IF('DATA - Follow-Up'!R686="Girl",2, ""))</f>
        <v/>
      </c>
      <c r="S686" s="178" t="str">
        <f>IF('DATA - Follow-Up'!Q686="","", 'DATA - Follow-Up'!S686)</f>
        <v/>
      </c>
      <c r="T686" s="178" t="str">
        <f>IF('DATA - Follow-Up'!T686="Less than 0.5km",1,IF('DATA - Follow-Up'!T686="0.51 to 1.59km",2,IF('DATA - Follow-Up'!T686="1.6 to 3km",3,IF('DATA - Follow-Up'!T686="Over 3km",4,""))))</f>
        <v/>
      </c>
      <c r="U686" s="178" t="str">
        <f>IF('DATA - Follow-Up'!U686="STRONGLY AGREE",1,IF('DATA - Follow-Up'!U686="AGREE",2,IF('DATA - Follow-Up'!U686="DISAGREE",3,IF('DATA - Follow-Up'!U686="STRONGLY DISAGREE",4,""))))</f>
        <v/>
      </c>
      <c r="V686" s="178" t="str">
        <f>IF('DATA - Follow-Up'!V686="Yes",1,IF('DATA - Follow-Up'!V686="No",2,""))</f>
        <v/>
      </c>
      <c r="W686" s="178"/>
      <c r="X686" s="178"/>
      <c r="Y686" s="178"/>
      <c r="Z686" s="178"/>
      <c r="AA686" s="178"/>
      <c r="AB686" s="178"/>
      <c r="AC686" s="178"/>
      <c r="AD686" s="178"/>
      <c r="AE686" s="178"/>
      <c r="AF686" s="178"/>
      <c r="AG686" s="178"/>
      <c r="AH686" s="178"/>
      <c r="AI686" s="178"/>
      <c r="AJ686" s="178"/>
      <c r="AK686" s="178"/>
      <c r="AL686" s="178"/>
      <c r="AM686" s="178"/>
      <c r="AN686" s="178"/>
      <c r="AO686" s="178"/>
      <c r="AP686" s="178"/>
      <c r="AQ686" s="178"/>
      <c r="AR686" s="178" t="str">
        <f>IF('DATA - Follow-Up'!AR686="Relaxed",1,IF('DATA - Follow-Up'!AR686="Rushed",2,IF('DATA - Follow-Up'!AR686="Happy",3,IF('DATA - Follow-Up'!AR686="Tired",4,""))))</f>
        <v/>
      </c>
      <c r="AS686" s="178" t="str">
        <f>IF('DATA - Follow-Up'!AS686="Relaxed",1,IF('DATA - Follow-Up'!AS686="Rushed",2,IF('DATA - Follow-Up'!AS686="Happy",3,IF('DATA - Follow-Up'!AS686="Tired",4,""))))</f>
        <v/>
      </c>
      <c r="AT686" s="178" t="str">
        <f>IF('DATA - Follow-Up'!AT686="less driving",1,IF('DATA - Follow-Up'!AT686="less driving (e.g. more carpooling, walking, cycling, taking public transit, etc.)",1,IF('DATA - Follow-Up'!AT686="not changed",2,IF('DATA - Follow-Up'!AT686="no changed",2,IF('DATA - Follow-Up'!AT686="more driving",3, "")))))</f>
        <v/>
      </c>
      <c r="AU686" s="275"/>
      <c r="AV686" s="275"/>
      <c r="AW686" s="275"/>
      <c r="AX686" s="275"/>
      <c r="AY686" s="275"/>
      <c r="AZ686" s="178" t="str">
        <f>IF('DATA - Follow-Up'!AZ686="less driving",1,IF('DATA - Follow-Up'!AZ686="less driving (e.g. more carpooling, walking, cycling, taking public transit, etc.)",1,IF('DATA - Follow-Up'!AZ686="not changed",2,IF('DATA - Follow-Up'!AZ686="more driving",3,""))))</f>
        <v/>
      </c>
      <c r="BA686" s="178"/>
      <c r="BB686" s="178"/>
      <c r="BC686" s="178"/>
      <c r="BD686" s="178"/>
      <c r="BE686" s="178"/>
      <c r="BF686" s="178" t="str">
        <f>IF('DATA - Follow-Up'!BF686="decreased",1,IF('DATA - Follow-Up'!BF686="not changed",2,IF('DATA - Follow-Up'!BF686="increased",3, "")))</f>
        <v/>
      </c>
      <c r="BG686" s="178"/>
      <c r="BH686" s="178"/>
      <c r="BI686" s="178"/>
      <c r="BJ686" s="178"/>
      <c r="BK686" s="178"/>
      <c r="BL686" s="178"/>
      <c r="BM686" s="178"/>
      <c r="BN686" s="178"/>
      <c r="BO686" s="178"/>
      <c r="BP686" s="178"/>
      <c r="BQ686" s="312" t="str">
        <f>IF('DATA - Follow-Up'!BQ686="Yes",1,IF('DATA - Follow-Up'!BQ686="No",2, ""))</f>
        <v/>
      </c>
      <c r="BR686" s="273"/>
      <c r="BS686" s="180"/>
      <c r="BT686" s="180"/>
    </row>
    <row r="687" spans="1:72" s="132" customFormat="1" ht="15" x14ac:dyDescent="0.3">
      <c r="A687" s="148"/>
      <c r="B687" s="149"/>
      <c r="C687" s="236" t="str">
        <f t="shared" si="10"/>
        <v/>
      </c>
      <c r="D687" s="178" t="str">
        <f>IF('DATA - Follow-Up'!D687="","",'DATA - Follow-Up'!D687)</f>
        <v/>
      </c>
      <c r="E687" s="178" t="str">
        <f>IF('DATA - Follow-Up'!E687="","",'DATA - Follow-Up'!E687)</f>
        <v/>
      </c>
      <c r="F687" s="178" t="str">
        <f>IF('DATA - Follow-Up'!F687="","",'DATA - Follow-Up'!F687)</f>
        <v/>
      </c>
      <c r="G687" s="178" t="str">
        <f>IF('DATA - Follow-Up'!G687="Yes",1,IF('DATA - Follow-Up'!G687="No",2,IF('DATA - Follow-Up'!G687="Not Sure",3, "")))</f>
        <v/>
      </c>
      <c r="H687" s="178" t="str">
        <f>IF('DATA - Follow-Up'!H687="","",INDEX(Codes,MATCH('DATA - Follow-Up'!H687,Modes,0)))</f>
        <v/>
      </c>
      <c r="I687" s="275"/>
      <c r="J687" s="178" t="str">
        <f>IF('DATA - Follow-Up'!J687="","",INDEX(Codes,MATCH('DATA - Follow-Up'!J687,Modes,0)))</f>
        <v/>
      </c>
      <c r="K687" s="178"/>
      <c r="L687" s="178" t="str">
        <f>IF('DATA - Follow-Up'!L687=0,"",IF('DATA - Follow-Up'!L687="","",'DATA - Follow-Up'!L687))</f>
        <v/>
      </c>
      <c r="M687" s="178" t="str">
        <f>IF('DATA - Follow-Up'!M687="Yes",1,IF('DATA - Follow-Up'!M687="No",2, ""))</f>
        <v/>
      </c>
      <c r="N687" s="178" t="str">
        <f>IF('DATA - Follow-Up'!N687="Yes",1,IF('DATA - Follow-Up'!N687="No",2,""))</f>
        <v/>
      </c>
      <c r="O687" s="178" t="str">
        <f>IF('DATA - Follow-Up'!O687="Relaxed",1,IF('DATA - Follow-Up'!O687="Rushed",2,IF('DATA - Follow-Up'!O687="Happy",3,IF('DATA - Follow-Up'!O687="Frustrated",4,IF('DATA - Follow-Up'!O687="Other (please specify)",5,IF('DATA - Follow-Up'!O687="Other",5,""))))))</f>
        <v/>
      </c>
      <c r="P687" s="178"/>
      <c r="Q687" s="178" t="str">
        <f>IF('DATA - Follow-Up'!Q687="","",'DATA - Follow-Up'!Q687)</f>
        <v/>
      </c>
      <c r="R687" s="178" t="str">
        <f>IF('DATA - Follow-Up'!R687="Boy",1,IF('DATA - Follow-Up'!R687="Girl",2, ""))</f>
        <v/>
      </c>
      <c r="S687" s="178" t="str">
        <f>IF('DATA - Follow-Up'!Q687="","", 'DATA - Follow-Up'!S687)</f>
        <v/>
      </c>
      <c r="T687" s="178" t="str">
        <f>IF('DATA - Follow-Up'!T687="Less than 0.5km",1,IF('DATA - Follow-Up'!T687="0.51 to 1.59km",2,IF('DATA - Follow-Up'!T687="1.6 to 3km",3,IF('DATA - Follow-Up'!T687="Over 3km",4,""))))</f>
        <v/>
      </c>
      <c r="U687" s="178" t="str">
        <f>IF('DATA - Follow-Up'!U687="STRONGLY AGREE",1,IF('DATA - Follow-Up'!U687="AGREE",2,IF('DATA - Follow-Up'!U687="DISAGREE",3,IF('DATA - Follow-Up'!U687="STRONGLY DISAGREE",4,""))))</f>
        <v/>
      </c>
      <c r="V687" s="178" t="str">
        <f>IF('DATA - Follow-Up'!V687="Yes",1,IF('DATA - Follow-Up'!V687="No",2,""))</f>
        <v/>
      </c>
      <c r="W687" s="178"/>
      <c r="X687" s="178"/>
      <c r="Y687" s="178"/>
      <c r="Z687" s="178"/>
      <c r="AA687" s="178"/>
      <c r="AB687" s="178"/>
      <c r="AC687" s="178"/>
      <c r="AD687" s="178"/>
      <c r="AE687" s="178"/>
      <c r="AF687" s="178"/>
      <c r="AG687" s="178"/>
      <c r="AH687" s="178"/>
      <c r="AI687" s="178"/>
      <c r="AJ687" s="178"/>
      <c r="AK687" s="178"/>
      <c r="AL687" s="178"/>
      <c r="AM687" s="178"/>
      <c r="AN687" s="178"/>
      <c r="AO687" s="178"/>
      <c r="AP687" s="178"/>
      <c r="AQ687" s="178"/>
      <c r="AR687" s="178" t="str">
        <f>IF('DATA - Follow-Up'!AR687="Relaxed",1,IF('DATA - Follow-Up'!AR687="Rushed",2,IF('DATA - Follow-Up'!AR687="Happy",3,IF('DATA - Follow-Up'!AR687="Tired",4,""))))</f>
        <v/>
      </c>
      <c r="AS687" s="178" t="str">
        <f>IF('DATA - Follow-Up'!AS687="Relaxed",1,IF('DATA - Follow-Up'!AS687="Rushed",2,IF('DATA - Follow-Up'!AS687="Happy",3,IF('DATA - Follow-Up'!AS687="Tired",4,""))))</f>
        <v/>
      </c>
      <c r="AT687" s="178" t="str">
        <f>IF('DATA - Follow-Up'!AT687="less driving",1,IF('DATA - Follow-Up'!AT687="less driving (e.g. more carpooling, walking, cycling, taking public transit, etc.)",1,IF('DATA - Follow-Up'!AT687="not changed",2,IF('DATA - Follow-Up'!AT687="no changed",2,IF('DATA - Follow-Up'!AT687="more driving",3, "")))))</f>
        <v/>
      </c>
      <c r="AU687" s="275"/>
      <c r="AV687" s="275"/>
      <c r="AW687" s="275"/>
      <c r="AX687" s="275"/>
      <c r="AY687" s="275"/>
      <c r="AZ687" s="178" t="str">
        <f>IF('DATA - Follow-Up'!AZ687="less driving",1,IF('DATA - Follow-Up'!AZ687="less driving (e.g. more carpooling, walking, cycling, taking public transit, etc.)",1,IF('DATA - Follow-Up'!AZ687="not changed",2,IF('DATA - Follow-Up'!AZ687="more driving",3,""))))</f>
        <v/>
      </c>
      <c r="BA687" s="178"/>
      <c r="BB687" s="178"/>
      <c r="BC687" s="178"/>
      <c r="BD687" s="178"/>
      <c r="BE687" s="178"/>
      <c r="BF687" s="178" t="str">
        <f>IF('DATA - Follow-Up'!BF687="decreased",1,IF('DATA - Follow-Up'!BF687="not changed",2,IF('DATA - Follow-Up'!BF687="increased",3, "")))</f>
        <v/>
      </c>
      <c r="BG687" s="178"/>
      <c r="BH687" s="178"/>
      <c r="BI687" s="178"/>
      <c r="BJ687" s="178"/>
      <c r="BK687" s="178"/>
      <c r="BL687" s="178"/>
      <c r="BM687" s="178"/>
      <c r="BN687" s="178"/>
      <c r="BO687" s="178"/>
      <c r="BP687" s="178"/>
      <c r="BQ687" s="312" t="str">
        <f>IF('DATA - Follow-Up'!BQ687="Yes",1,IF('DATA - Follow-Up'!BQ687="No",2, ""))</f>
        <v/>
      </c>
      <c r="BR687" s="273"/>
      <c r="BS687" s="180"/>
      <c r="BT687" s="180"/>
    </row>
    <row r="688" spans="1:72" s="132" customFormat="1" ht="15" x14ac:dyDescent="0.3">
      <c r="A688" s="148"/>
      <c r="B688" s="149"/>
      <c r="C688" s="236" t="str">
        <f t="shared" si="10"/>
        <v/>
      </c>
      <c r="D688" s="178" t="str">
        <f>IF('DATA - Follow-Up'!D688="","",'DATA - Follow-Up'!D688)</f>
        <v/>
      </c>
      <c r="E688" s="178" t="str">
        <f>IF('DATA - Follow-Up'!E688="","",'DATA - Follow-Up'!E688)</f>
        <v/>
      </c>
      <c r="F688" s="178" t="str">
        <f>IF('DATA - Follow-Up'!F688="","",'DATA - Follow-Up'!F688)</f>
        <v/>
      </c>
      <c r="G688" s="178" t="str">
        <f>IF('DATA - Follow-Up'!G688="Yes",1,IF('DATA - Follow-Up'!G688="No",2,IF('DATA - Follow-Up'!G688="Not Sure",3, "")))</f>
        <v/>
      </c>
      <c r="H688" s="178" t="str">
        <f>IF('DATA - Follow-Up'!H688="","",INDEX(Codes,MATCH('DATA - Follow-Up'!H688,Modes,0)))</f>
        <v/>
      </c>
      <c r="I688" s="275"/>
      <c r="J688" s="178" t="str">
        <f>IF('DATA - Follow-Up'!J688="","",INDEX(Codes,MATCH('DATA - Follow-Up'!J688,Modes,0)))</f>
        <v/>
      </c>
      <c r="K688" s="178"/>
      <c r="L688" s="178" t="str">
        <f>IF('DATA - Follow-Up'!L688=0,"",IF('DATA - Follow-Up'!L688="","",'DATA - Follow-Up'!L688))</f>
        <v/>
      </c>
      <c r="M688" s="178" t="str">
        <f>IF('DATA - Follow-Up'!M688="Yes",1,IF('DATA - Follow-Up'!M688="No",2, ""))</f>
        <v/>
      </c>
      <c r="N688" s="178" t="str">
        <f>IF('DATA - Follow-Up'!N688="Yes",1,IF('DATA - Follow-Up'!N688="No",2,""))</f>
        <v/>
      </c>
      <c r="O688" s="178" t="str">
        <f>IF('DATA - Follow-Up'!O688="Relaxed",1,IF('DATA - Follow-Up'!O688="Rushed",2,IF('DATA - Follow-Up'!O688="Happy",3,IF('DATA - Follow-Up'!O688="Frustrated",4,IF('DATA - Follow-Up'!O688="Other (please specify)",5,IF('DATA - Follow-Up'!O688="Other",5,""))))))</f>
        <v/>
      </c>
      <c r="P688" s="178"/>
      <c r="Q688" s="178" t="str">
        <f>IF('DATA - Follow-Up'!Q688="","",'DATA - Follow-Up'!Q688)</f>
        <v/>
      </c>
      <c r="R688" s="178" t="str">
        <f>IF('DATA - Follow-Up'!R688="Boy",1,IF('DATA - Follow-Up'!R688="Girl",2, ""))</f>
        <v/>
      </c>
      <c r="S688" s="178" t="str">
        <f>IF('DATA - Follow-Up'!Q688="","", 'DATA - Follow-Up'!S688)</f>
        <v/>
      </c>
      <c r="T688" s="178" t="str">
        <f>IF('DATA - Follow-Up'!T688="Less than 0.5km",1,IF('DATA - Follow-Up'!T688="0.51 to 1.59km",2,IF('DATA - Follow-Up'!T688="1.6 to 3km",3,IF('DATA - Follow-Up'!T688="Over 3km",4,""))))</f>
        <v/>
      </c>
      <c r="U688" s="178" t="str">
        <f>IF('DATA - Follow-Up'!U688="STRONGLY AGREE",1,IF('DATA - Follow-Up'!U688="AGREE",2,IF('DATA - Follow-Up'!U688="DISAGREE",3,IF('DATA - Follow-Up'!U688="STRONGLY DISAGREE",4,""))))</f>
        <v/>
      </c>
      <c r="V688" s="178" t="str">
        <f>IF('DATA - Follow-Up'!V688="Yes",1,IF('DATA - Follow-Up'!V688="No",2,""))</f>
        <v/>
      </c>
      <c r="W688" s="178"/>
      <c r="X688" s="178"/>
      <c r="Y688" s="178"/>
      <c r="Z688" s="178"/>
      <c r="AA688" s="178"/>
      <c r="AB688" s="178"/>
      <c r="AC688" s="178"/>
      <c r="AD688" s="178"/>
      <c r="AE688" s="178"/>
      <c r="AF688" s="178"/>
      <c r="AG688" s="178"/>
      <c r="AH688" s="178"/>
      <c r="AI688" s="178"/>
      <c r="AJ688" s="178"/>
      <c r="AK688" s="178"/>
      <c r="AL688" s="178"/>
      <c r="AM688" s="178"/>
      <c r="AN688" s="178"/>
      <c r="AO688" s="178"/>
      <c r="AP688" s="178"/>
      <c r="AQ688" s="178"/>
      <c r="AR688" s="178" t="str">
        <f>IF('DATA - Follow-Up'!AR688="Relaxed",1,IF('DATA - Follow-Up'!AR688="Rushed",2,IF('DATA - Follow-Up'!AR688="Happy",3,IF('DATA - Follow-Up'!AR688="Tired",4,""))))</f>
        <v/>
      </c>
      <c r="AS688" s="178" t="str">
        <f>IF('DATA - Follow-Up'!AS688="Relaxed",1,IF('DATA - Follow-Up'!AS688="Rushed",2,IF('DATA - Follow-Up'!AS688="Happy",3,IF('DATA - Follow-Up'!AS688="Tired",4,""))))</f>
        <v/>
      </c>
      <c r="AT688" s="178" t="str">
        <f>IF('DATA - Follow-Up'!AT688="less driving",1,IF('DATA - Follow-Up'!AT688="less driving (e.g. more carpooling, walking, cycling, taking public transit, etc.)",1,IF('DATA - Follow-Up'!AT688="not changed",2,IF('DATA - Follow-Up'!AT688="no changed",2,IF('DATA - Follow-Up'!AT688="more driving",3, "")))))</f>
        <v/>
      </c>
      <c r="AU688" s="275"/>
      <c r="AV688" s="275"/>
      <c r="AW688" s="275"/>
      <c r="AX688" s="275"/>
      <c r="AY688" s="275"/>
      <c r="AZ688" s="178" t="str">
        <f>IF('DATA - Follow-Up'!AZ688="less driving",1,IF('DATA - Follow-Up'!AZ688="less driving (e.g. more carpooling, walking, cycling, taking public transit, etc.)",1,IF('DATA - Follow-Up'!AZ688="not changed",2,IF('DATA - Follow-Up'!AZ688="more driving",3,""))))</f>
        <v/>
      </c>
      <c r="BA688" s="178"/>
      <c r="BB688" s="178"/>
      <c r="BC688" s="178"/>
      <c r="BD688" s="178"/>
      <c r="BE688" s="178"/>
      <c r="BF688" s="178" t="str">
        <f>IF('DATA - Follow-Up'!BF688="decreased",1,IF('DATA - Follow-Up'!BF688="not changed",2,IF('DATA - Follow-Up'!BF688="increased",3, "")))</f>
        <v/>
      </c>
      <c r="BG688" s="178"/>
      <c r="BH688" s="178"/>
      <c r="BI688" s="178"/>
      <c r="BJ688" s="178"/>
      <c r="BK688" s="178"/>
      <c r="BL688" s="178"/>
      <c r="BM688" s="178"/>
      <c r="BN688" s="178"/>
      <c r="BO688" s="178"/>
      <c r="BP688" s="178"/>
      <c r="BQ688" s="312" t="str">
        <f>IF('DATA - Follow-Up'!BQ688="Yes",1,IF('DATA - Follow-Up'!BQ688="No",2, ""))</f>
        <v/>
      </c>
      <c r="BR688" s="273"/>
      <c r="BS688" s="180"/>
      <c r="BT688" s="180"/>
    </row>
    <row r="689" spans="1:72" s="132" customFormat="1" ht="15" x14ac:dyDescent="0.3">
      <c r="A689" s="148"/>
      <c r="B689" s="149"/>
      <c r="C689" s="236" t="str">
        <f t="shared" si="10"/>
        <v/>
      </c>
      <c r="D689" s="178" t="str">
        <f>IF('DATA - Follow-Up'!D689="","",'DATA - Follow-Up'!D689)</f>
        <v/>
      </c>
      <c r="E689" s="178" t="str">
        <f>IF('DATA - Follow-Up'!E689="","",'DATA - Follow-Up'!E689)</f>
        <v/>
      </c>
      <c r="F689" s="178" t="str">
        <f>IF('DATA - Follow-Up'!F689="","",'DATA - Follow-Up'!F689)</f>
        <v/>
      </c>
      <c r="G689" s="178" t="str">
        <f>IF('DATA - Follow-Up'!G689="Yes",1,IF('DATA - Follow-Up'!G689="No",2,IF('DATA - Follow-Up'!G689="Not Sure",3, "")))</f>
        <v/>
      </c>
      <c r="H689" s="178" t="str">
        <f>IF('DATA - Follow-Up'!H689="","",INDEX(Codes,MATCH('DATA - Follow-Up'!H689,Modes,0)))</f>
        <v/>
      </c>
      <c r="I689" s="275"/>
      <c r="J689" s="178" t="str">
        <f>IF('DATA - Follow-Up'!J689="","",INDEX(Codes,MATCH('DATA - Follow-Up'!J689,Modes,0)))</f>
        <v/>
      </c>
      <c r="K689" s="178"/>
      <c r="L689" s="178" t="str">
        <f>IF('DATA - Follow-Up'!L689=0,"",IF('DATA - Follow-Up'!L689="","",'DATA - Follow-Up'!L689))</f>
        <v/>
      </c>
      <c r="M689" s="178" t="str">
        <f>IF('DATA - Follow-Up'!M689="Yes",1,IF('DATA - Follow-Up'!M689="No",2, ""))</f>
        <v/>
      </c>
      <c r="N689" s="178" t="str">
        <f>IF('DATA - Follow-Up'!N689="Yes",1,IF('DATA - Follow-Up'!N689="No",2,""))</f>
        <v/>
      </c>
      <c r="O689" s="178" t="str">
        <f>IF('DATA - Follow-Up'!O689="Relaxed",1,IF('DATA - Follow-Up'!O689="Rushed",2,IF('DATA - Follow-Up'!O689="Happy",3,IF('DATA - Follow-Up'!O689="Frustrated",4,IF('DATA - Follow-Up'!O689="Other (please specify)",5,IF('DATA - Follow-Up'!O689="Other",5,""))))))</f>
        <v/>
      </c>
      <c r="P689" s="178"/>
      <c r="Q689" s="178" t="str">
        <f>IF('DATA - Follow-Up'!Q689="","",'DATA - Follow-Up'!Q689)</f>
        <v/>
      </c>
      <c r="R689" s="178" t="str">
        <f>IF('DATA - Follow-Up'!R689="Boy",1,IF('DATA - Follow-Up'!R689="Girl",2, ""))</f>
        <v/>
      </c>
      <c r="S689" s="178" t="str">
        <f>IF('DATA - Follow-Up'!Q689="","", 'DATA - Follow-Up'!S689)</f>
        <v/>
      </c>
      <c r="T689" s="178" t="str">
        <f>IF('DATA - Follow-Up'!T689="Less than 0.5km",1,IF('DATA - Follow-Up'!T689="0.51 to 1.59km",2,IF('DATA - Follow-Up'!T689="1.6 to 3km",3,IF('DATA - Follow-Up'!T689="Over 3km",4,""))))</f>
        <v/>
      </c>
      <c r="U689" s="178" t="str">
        <f>IF('DATA - Follow-Up'!U689="STRONGLY AGREE",1,IF('DATA - Follow-Up'!U689="AGREE",2,IF('DATA - Follow-Up'!U689="DISAGREE",3,IF('DATA - Follow-Up'!U689="STRONGLY DISAGREE",4,""))))</f>
        <v/>
      </c>
      <c r="V689" s="178" t="str">
        <f>IF('DATA - Follow-Up'!V689="Yes",1,IF('DATA - Follow-Up'!V689="No",2,""))</f>
        <v/>
      </c>
      <c r="W689" s="178"/>
      <c r="X689" s="178"/>
      <c r="Y689" s="178"/>
      <c r="Z689" s="178"/>
      <c r="AA689" s="178"/>
      <c r="AB689" s="178"/>
      <c r="AC689" s="178"/>
      <c r="AD689" s="178"/>
      <c r="AE689" s="178"/>
      <c r="AF689" s="178"/>
      <c r="AG689" s="178"/>
      <c r="AH689" s="178"/>
      <c r="AI689" s="178"/>
      <c r="AJ689" s="178"/>
      <c r="AK689" s="178"/>
      <c r="AL689" s="178"/>
      <c r="AM689" s="178"/>
      <c r="AN689" s="178"/>
      <c r="AO689" s="178"/>
      <c r="AP689" s="178"/>
      <c r="AQ689" s="178"/>
      <c r="AR689" s="178" t="str">
        <f>IF('DATA - Follow-Up'!AR689="Relaxed",1,IF('DATA - Follow-Up'!AR689="Rushed",2,IF('DATA - Follow-Up'!AR689="Happy",3,IF('DATA - Follow-Up'!AR689="Tired",4,""))))</f>
        <v/>
      </c>
      <c r="AS689" s="178" t="str">
        <f>IF('DATA - Follow-Up'!AS689="Relaxed",1,IF('DATA - Follow-Up'!AS689="Rushed",2,IF('DATA - Follow-Up'!AS689="Happy",3,IF('DATA - Follow-Up'!AS689="Tired",4,""))))</f>
        <v/>
      </c>
      <c r="AT689" s="178" t="str">
        <f>IF('DATA - Follow-Up'!AT689="less driving",1,IF('DATA - Follow-Up'!AT689="less driving (e.g. more carpooling, walking, cycling, taking public transit, etc.)",1,IF('DATA - Follow-Up'!AT689="not changed",2,IF('DATA - Follow-Up'!AT689="no changed",2,IF('DATA - Follow-Up'!AT689="more driving",3, "")))))</f>
        <v/>
      </c>
      <c r="AU689" s="275"/>
      <c r="AV689" s="275"/>
      <c r="AW689" s="275"/>
      <c r="AX689" s="275"/>
      <c r="AY689" s="275"/>
      <c r="AZ689" s="178" t="str">
        <f>IF('DATA - Follow-Up'!AZ689="less driving",1,IF('DATA - Follow-Up'!AZ689="less driving (e.g. more carpooling, walking, cycling, taking public transit, etc.)",1,IF('DATA - Follow-Up'!AZ689="not changed",2,IF('DATA - Follow-Up'!AZ689="more driving",3,""))))</f>
        <v/>
      </c>
      <c r="BA689" s="178"/>
      <c r="BB689" s="178"/>
      <c r="BC689" s="178"/>
      <c r="BD689" s="178"/>
      <c r="BE689" s="178"/>
      <c r="BF689" s="178" t="str">
        <f>IF('DATA - Follow-Up'!BF689="decreased",1,IF('DATA - Follow-Up'!BF689="not changed",2,IF('DATA - Follow-Up'!BF689="increased",3, "")))</f>
        <v/>
      </c>
      <c r="BG689" s="178"/>
      <c r="BH689" s="178"/>
      <c r="BI689" s="178"/>
      <c r="BJ689" s="178"/>
      <c r="BK689" s="178"/>
      <c r="BL689" s="178"/>
      <c r="BM689" s="178"/>
      <c r="BN689" s="178"/>
      <c r="BO689" s="178"/>
      <c r="BP689" s="178"/>
      <c r="BQ689" s="312" t="str">
        <f>IF('DATA - Follow-Up'!BQ689="Yes",1,IF('DATA - Follow-Up'!BQ689="No",2, ""))</f>
        <v/>
      </c>
      <c r="BR689" s="273"/>
      <c r="BS689" s="180"/>
      <c r="BT689" s="180"/>
    </row>
    <row r="690" spans="1:72" s="132" customFormat="1" ht="15" x14ac:dyDescent="0.3">
      <c r="A690" s="148"/>
      <c r="B690" s="149"/>
      <c r="C690" s="236" t="str">
        <f t="shared" si="10"/>
        <v/>
      </c>
      <c r="D690" s="178" t="str">
        <f>IF('DATA - Follow-Up'!D690="","",'DATA - Follow-Up'!D690)</f>
        <v/>
      </c>
      <c r="E690" s="178" t="str">
        <f>IF('DATA - Follow-Up'!E690="","",'DATA - Follow-Up'!E690)</f>
        <v/>
      </c>
      <c r="F690" s="178" t="str">
        <f>IF('DATA - Follow-Up'!F690="","",'DATA - Follow-Up'!F690)</f>
        <v/>
      </c>
      <c r="G690" s="178" t="str">
        <f>IF('DATA - Follow-Up'!G690="Yes",1,IF('DATA - Follow-Up'!G690="No",2,IF('DATA - Follow-Up'!G690="Not Sure",3, "")))</f>
        <v/>
      </c>
      <c r="H690" s="178" t="str">
        <f>IF('DATA - Follow-Up'!H690="","",INDEX(Codes,MATCH('DATA - Follow-Up'!H690,Modes,0)))</f>
        <v/>
      </c>
      <c r="I690" s="275"/>
      <c r="J690" s="178" t="str">
        <f>IF('DATA - Follow-Up'!J690="","",INDEX(Codes,MATCH('DATA - Follow-Up'!J690,Modes,0)))</f>
        <v/>
      </c>
      <c r="K690" s="178"/>
      <c r="L690" s="178" t="str">
        <f>IF('DATA - Follow-Up'!L690=0,"",IF('DATA - Follow-Up'!L690="","",'DATA - Follow-Up'!L690))</f>
        <v/>
      </c>
      <c r="M690" s="178" t="str">
        <f>IF('DATA - Follow-Up'!M690="Yes",1,IF('DATA - Follow-Up'!M690="No",2, ""))</f>
        <v/>
      </c>
      <c r="N690" s="178" t="str">
        <f>IF('DATA - Follow-Up'!N690="Yes",1,IF('DATA - Follow-Up'!N690="No",2,""))</f>
        <v/>
      </c>
      <c r="O690" s="178" t="str">
        <f>IF('DATA - Follow-Up'!O690="Relaxed",1,IF('DATA - Follow-Up'!O690="Rushed",2,IF('DATA - Follow-Up'!O690="Happy",3,IF('DATA - Follow-Up'!O690="Frustrated",4,IF('DATA - Follow-Up'!O690="Other (please specify)",5,IF('DATA - Follow-Up'!O690="Other",5,""))))))</f>
        <v/>
      </c>
      <c r="P690" s="178"/>
      <c r="Q690" s="178" t="str">
        <f>IF('DATA - Follow-Up'!Q690="","",'DATA - Follow-Up'!Q690)</f>
        <v/>
      </c>
      <c r="R690" s="178" t="str">
        <f>IF('DATA - Follow-Up'!R690="Boy",1,IF('DATA - Follow-Up'!R690="Girl",2, ""))</f>
        <v/>
      </c>
      <c r="S690" s="178" t="str">
        <f>IF('DATA - Follow-Up'!Q690="","", 'DATA - Follow-Up'!S690)</f>
        <v/>
      </c>
      <c r="T690" s="178" t="str">
        <f>IF('DATA - Follow-Up'!T690="Less than 0.5km",1,IF('DATA - Follow-Up'!T690="0.51 to 1.59km",2,IF('DATA - Follow-Up'!T690="1.6 to 3km",3,IF('DATA - Follow-Up'!T690="Over 3km",4,""))))</f>
        <v/>
      </c>
      <c r="U690" s="178" t="str">
        <f>IF('DATA - Follow-Up'!U690="STRONGLY AGREE",1,IF('DATA - Follow-Up'!U690="AGREE",2,IF('DATA - Follow-Up'!U690="DISAGREE",3,IF('DATA - Follow-Up'!U690="STRONGLY DISAGREE",4,""))))</f>
        <v/>
      </c>
      <c r="V690" s="178" t="str">
        <f>IF('DATA - Follow-Up'!V690="Yes",1,IF('DATA - Follow-Up'!V690="No",2,""))</f>
        <v/>
      </c>
      <c r="W690" s="178"/>
      <c r="X690" s="178"/>
      <c r="Y690" s="178"/>
      <c r="Z690" s="178"/>
      <c r="AA690" s="178"/>
      <c r="AB690" s="178"/>
      <c r="AC690" s="178"/>
      <c r="AD690" s="178"/>
      <c r="AE690" s="178"/>
      <c r="AF690" s="178"/>
      <c r="AG690" s="178"/>
      <c r="AH690" s="178"/>
      <c r="AI690" s="178"/>
      <c r="AJ690" s="178"/>
      <c r="AK690" s="178"/>
      <c r="AL690" s="178"/>
      <c r="AM690" s="178"/>
      <c r="AN690" s="178"/>
      <c r="AO690" s="178"/>
      <c r="AP690" s="178"/>
      <c r="AQ690" s="178"/>
      <c r="AR690" s="178" t="str">
        <f>IF('DATA - Follow-Up'!AR690="Relaxed",1,IF('DATA - Follow-Up'!AR690="Rushed",2,IF('DATA - Follow-Up'!AR690="Happy",3,IF('DATA - Follow-Up'!AR690="Tired",4,""))))</f>
        <v/>
      </c>
      <c r="AS690" s="178" t="str">
        <f>IF('DATA - Follow-Up'!AS690="Relaxed",1,IF('DATA - Follow-Up'!AS690="Rushed",2,IF('DATA - Follow-Up'!AS690="Happy",3,IF('DATA - Follow-Up'!AS690="Tired",4,""))))</f>
        <v/>
      </c>
      <c r="AT690" s="178" t="str">
        <f>IF('DATA - Follow-Up'!AT690="less driving",1,IF('DATA - Follow-Up'!AT690="less driving (e.g. more carpooling, walking, cycling, taking public transit, etc.)",1,IF('DATA - Follow-Up'!AT690="not changed",2,IF('DATA - Follow-Up'!AT690="no changed",2,IF('DATA - Follow-Up'!AT690="more driving",3, "")))))</f>
        <v/>
      </c>
      <c r="AU690" s="275"/>
      <c r="AV690" s="275"/>
      <c r="AW690" s="275"/>
      <c r="AX690" s="275"/>
      <c r="AY690" s="275"/>
      <c r="AZ690" s="178" t="str">
        <f>IF('DATA - Follow-Up'!AZ690="less driving",1,IF('DATA - Follow-Up'!AZ690="less driving (e.g. more carpooling, walking, cycling, taking public transit, etc.)",1,IF('DATA - Follow-Up'!AZ690="not changed",2,IF('DATA - Follow-Up'!AZ690="more driving",3,""))))</f>
        <v/>
      </c>
      <c r="BA690" s="178"/>
      <c r="BB690" s="178"/>
      <c r="BC690" s="178"/>
      <c r="BD690" s="178"/>
      <c r="BE690" s="178"/>
      <c r="BF690" s="178" t="str">
        <f>IF('DATA - Follow-Up'!BF690="decreased",1,IF('DATA - Follow-Up'!BF690="not changed",2,IF('DATA - Follow-Up'!BF690="increased",3, "")))</f>
        <v/>
      </c>
      <c r="BG690" s="178"/>
      <c r="BH690" s="178"/>
      <c r="BI690" s="178"/>
      <c r="BJ690" s="178"/>
      <c r="BK690" s="178"/>
      <c r="BL690" s="178"/>
      <c r="BM690" s="178"/>
      <c r="BN690" s="178"/>
      <c r="BO690" s="178"/>
      <c r="BP690" s="178"/>
      <c r="BQ690" s="312" t="str">
        <f>IF('DATA - Follow-Up'!BQ690="Yes",1,IF('DATA - Follow-Up'!BQ690="No",2, ""))</f>
        <v/>
      </c>
      <c r="BR690" s="273"/>
      <c r="BS690" s="180"/>
      <c r="BT690" s="180"/>
    </row>
    <row r="691" spans="1:72" s="132" customFormat="1" ht="15" x14ac:dyDescent="0.3">
      <c r="A691" s="148"/>
      <c r="B691" s="149"/>
      <c r="C691" s="236" t="str">
        <f t="shared" si="10"/>
        <v/>
      </c>
      <c r="D691" s="178" t="str">
        <f>IF('DATA - Follow-Up'!D691="","",'DATA - Follow-Up'!D691)</f>
        <v/>
      </c>
      <c r="E691" s="178" t="str">
        <f>IF('DATA - Follow-Up'!E691="","",'DATA - Follow-Up'!E691)</f>
        <v/>
      </c>
      <c r="F691" s="178" t="str">
        <f>IF('DATA - Follow-Up'!F691="","",'DATA - Follow-Up'!F691)</f>
        <v/>
      </c>
      <c r="G691" s="178" t="str">
        <f>IF('DATA - Follow-Up'!G691="Yes",1,IF('DATA - Follow-Up'!G691="No",2,IF('DATA - Follow-Up'!G691="Not Sure",3, "")))</f>
        <v/>
      </c>
      <c r="H691" s="178" t="str">
        <f>IF('DATA - Follow-Up'!H691="","",INDEX(Codes,MATCH('DATA - Follow-Up'!H691,Modes,0)))</f>
        <v/>
      </c>
      <c r="I691" s="275"/>
      <c r="J691" s="178" t="str">
        <f>IF('DATA - Follow-Up'!J691="","",INDEX(Codes,MATCH('DATA - Follow-Up'!J691,Modes,0)))</f>
        <v/>
      </c>
      <c r="K691" s="178"/>
      <c r="L691" s="178" t="str">
        <f>IF('DATA - Follow-Up'!L691=0,"",IF('DATA - Follow-Up'!L691="","",'DATA - Follow-Up'!L691))</f>
        <v/>
      </c>
      <c r="M691" s="178" t="str">
        <f>IF('DATA - Follow-Up'!M691="Yes",1,IF('DATA - Follow-Up'!M691="No",2, ""))</f>
        <v/>
      </c>
      <c r="N691" s="178" t="str">
        <f>IF('DATA - Follow-Up'!N691="Yes",1,IF('DATA - Follow-Up'!N691="No",2,""))</f>
        <v/>
      </c>
      <c r="O691" s="178" t="str">
        <f>IF('DATA - Follow-Up'!O691="Relaxed",1,IF('DATA - Follow-Up'!O691="Rushed",2,IF('DATA - Follow-Up'!O691="Happy",3,IF('DATA - Follow-Up'!O691="Frustrated",4,IF('DATA - Follow-Up'!O691="Other (please specify)",5,IF('DATA - Follow-Up'!O691="Other",5,""))))))</f>
        <v/>
      </c>
      <c r="P691" s="178"/>
      <c r="Q691" s="178" t="str">
        <f>IF('DATA - Follow-Up'!Q691="","",'DATA - Follow-Up'!Q691)</f>
        <v/>
      </c>
      <c r="R691" s="178" t="str">
        <f>IF('DATA - Follow-Up'!R691="Boy",1,IF('DATA - Follow-Up'!R691="Girl",2, ""))</f>
        <v/>
      </c>
      <c r="S691" s="178" t="str">
        <f>IF('DATA - Follow-Up'!Q691="","", 'DATA - Follow-Up'!S691)</f>
        <v/>
      </c>
      <c r="T691" s="178" t="str">
        <f>IF('DATA - Follow-Up'!T691="Less than 0.5km",1,IF('DATA - Follow-Up'!T691="0.51 to 1.59km",2,IF('DATA - Follow-Up'!T691="1.6 to 3km",3,IF('DATA - Follow-Up'!T691="Over 3km",4,""))))</f>
        <v/>
      </c>
      <c r="U691" s="178" t="str">
        <f>IF('DATA - Follow-Up'!U691="STRONGLY AGREE",1,IF('DATA - Follow-Up'!U691="AGREE",2,IF('DATA - Follow-Up'!U691="DISAGREE",3,IF('DATA - Follow-Up'!U691="STRONGLY DISAGREE",4,""))))</f>
        <v/>
      </c>
      <c r="V691" s="178" t="str">
        <f>IF('DATA - Follow-Up'!V691="Yes",1,IF('DATA - Follow-Up'!V691="No",2,""))</f>
        <v/>
      </c>
      <c r="W691" s="178"/>
      <c r="X691" s="178"/>
      <c r="Y691" s="178"/>
      <c r="Z691" s="178"/>
      <c r="AA691" s="178"/>
      <c r="AB691" s="178"/>
      <c r="AC691" s="178"/>
      <c r="AD691" s="178"/>
      <c r="AE691" s="178"/>
      <c r="AF691" s="178"/>
      <c r="AG691" s="178"/>
      <c r="AH691" s="178"/>
      <c r="AI691" s="178"/>
      <c r="AJ691" s="178"/>
      <c r="AK691" s="178"/>
      <c r="AL691" s="178"/>
      <c r="AM691" s="178"/>
      <c r="AN691" s="178"/>
      <c r="AO691" s="178"/>
      <c r="AP691" s="178"/>
      <c r="AQ691" s="178"/>
      <c r="AR691" s="178" t="str">
        <f>IF('DATA - Follow-Up'!AR691="Relaxed",1,IF('DATA - Follow-Up'!AR691="Rushed",2,IF('DATA - Follow-Up'!AR691="Happy",3,IF('DATA - Follow-Up'!AR691="Tired",4,""))))</f>
        <v/>
      </c>
      <c r="AS691" s="178" t="str">
        <f>IF('DATA - Follow-Up'!AS691="Relaxed",1,IF('DATA - Follow-Up'!AS691="Rushed",2,IF('DATA - Follow-Up'!AS691="Happy",3,IF('DATA - Follow-Up'!AS691="Tired",4,""))))</f>
        <v/>
      </c>
      <c r="AT691" s="178" t="str">
        <f>IF('DATA - Follow-Up'!AT691="less driving",1,IF('DATA - Follow-Up'!AT691="less driving (e.g. more carpooling, walking, cycling, taking public transit, etc.)",1,IF('DATA - Follow-Up'!AT691="not changed",2,IF('DATA - Follow-Up'!AT691="no changed",2,IF('DATA - Follow-Up'!AT691="more driving",3, "")))))</f>
        <v/>
      </c>
      <c r="AU691" s="275"/>
      <c r="AV691" s="275"/>
      <c r="AW691" s="275"/>
      <c r="AX691" s="275"/>
      <c r="AY691" s="275"/>
      <c r="AZ691" s="178" t="str">
        <f>IF('DATA - Follow-Up'!AZ691="less driving",1,IF('DATA - Follow-Up'!AZ691="less driving (e.g. more carpooling, walking, cycling, taking public transit, etc.)",1,IF('DATA - Follow-Up'!AZ691="not changed",2,IF('DATA - Follow-Up'!AZ691="more driving",3,""))))</f>
        <v/>
      </c>
      <c r="BA691" s="178"/>
      <c r="BB691" s="178"/>
      <c r="BC691" s="178"/>
      <c r="BD691" s="178"/>
      <c r="BE691" s="178"/>
      <c r="BF691" s="178" t="str">
        <f>IF('DATA - Follow-Up'!BF691="decreased",1,IF('DATA - Follow-Up'!BF691="not changed",2,IF('DATA - Follow-Up'!BF691="increased",3, "")))</f>
        <v/>
      </c>
      <c r="BG691" s="178"/>
      <c r="BH691" s="178"/>
      <c r="BI691" s="178"/>
      <c r="BJ691" s="178"/>
      <c r="BK691" s="178"/>
      <c r="BL691" s="178"/>
      <c r="BM691" s="178"/>
      <c r="BN691" s="178"/>
      <c r="BO691" s="178"/>
      <c r="BP691" s="178"/>
      <c r="BQ691" s="312" t="str">
        <f>IF('DATA - Follow-Up'!BQ691="Yes",1,IF('DATA - Follow-Up'!BQ691="No",2, ""))</f>
        <v/>
      </c>
      <c r="BR691" s="273"/>
      <c r="BS691" s="180"/>
      <c r="BT691" s="180"/>
    </row>
    <row r="692" spans="1:72" s="132" customFormat="1" ht="15" x14ac:dyDescent="0.3">
      <c r="A692" s="148"/>
      <c r="B692" s="149"/>
      <c r="C692" s="236" t="str">
        <f t="shared" si="10"/>
        <v/>
      </c>
      <c r="D692" s="178" t="str">
        <f>IF('DATA - Follow-Up'!D692="","",'DATA - Follow-Up'!D692)</f>
        <v/>
      </c>
      <c r="E692" s="178" t="str">
        <f>IF('DATA - Follow-Up'!E692="","",'DATA - Follow-Up'!E692)</f>
        <v/>
      </c>
      <c r="F692" s="178" t="str">
        <f>IF('DATA - Follow-Up'!F692="","",'DATA - Follow-Up'!F692)</f>
        <v/>
      </c>
      <c r="G692" s="178" t="str">
        <f>IF('DATA - Follow-Up'!G692="Yes",1,IF('DATA - Follow-Up'!G692="No",2,IF('DATA - Follow-Up'!G692="Not Sure",3, "")))</f>
        <v/>
      </c>
      <c r="H692" s="178" t="str">
        <f>IF('DATA - Follow-Up'!H692="","",INDEX(Codes,MATCH('DATA - Follow-Up'!H692,Modes,0)))</f>
        <v/>
      </c>
      <c r="I692" s="275"/>
      <c r="J692" s="178" t="str">
        <f>IF('DATA - Follow-Up'!J692="","",INDEX(Codes,MATCH('DATA - Follow-Up'!J692,Modes,0)))</f>
        <v/>
      </c>
      <c r="K692" s="178"/>
      <c r="L692" s="178" t="str">
        <f>IF('DATA - Follow-Up'!L692=0,"",IF('DATA - Follow-Up'!L692="","",'DATA - Follow-Up'!L692))</f>
        <v/>
      </c>
      <c r="M692" s="178" t="str">
        <f>IF('DATA - Follow-Up'!M692="Yes",1,IF('DATA - Follow-Up'!M692="No",2, ""))</f>
        <v/>
      </c>
      <c r="N692" s="178" t="str">
        <f>IF('DATA - Follow-Up'!N692="Yes",1,IF('DATA - Follow-Up'!N692="No",2,""))</f>
        <v/>
      </c>
      <c r="O692" s="178" t="str">
        <f>IF('DATA - Follow-Up'!O692="Relaxed",1,IF('DATA - Follow-Up'!O692="Rushed",2,IF('DATA - Follow-Up'!O692="Happy",3,IF('DATA - Follow-Up'!O692="Frustrated",4,IF('DATA - Follow-Up'!O692="Other (please specify)",5,IF('DATA - Follow-Up'!O692="Other",5,""))))))</f>
        <v/>
      </c>
      <c r="P692" s="178"/>
      <c r="Q692" s="178" t="str">
        <f>IF('DATA - Follow-Up'!Q692="","",'DATA - Follow-Up'!Q692)</f>
        <v/>
      </c>
      <c r="R692" s="178" t="str">
        <f>IF('DATA - Follow-Up'!R692="Boy",1,IF('DATA - Follow-Up'!R692="Girl",2, ""))</f>
        <v/>
      </c>
      <c r="S692" s="178" t="str">
        <f>IF('DATA - Follow-Up'!Q692="","", 'DATA - Follow-Up'!S692)</f>
        <v/>
      </c>
      <c r="T692" s="178" t="str">
        <f>IF('DATA - Follow-Up'!T692="Less than 0.5km",1,IF('DATA - Follow-Up'!T692="0.51 to 1.59km",2,IF('DATA - Follow-Up'!T692="1.6 to 3km",3,IF('DATA - Follow-Up'!T692="Over 3km",4,""))))</f>
        <v/>
      </c>
      <c r="U692" s="178" t="str">
        <f>IF('DATA - Follow-Up'!U692="STRONGLY AGREE",1,IF('DATA - Follow-Up'!U692="AGREE",2,IF('DATA - Follow-Up'!U692="DISAGREE",3,IF('DATA - Follow-Up'!U692="STRONGLY DISAGREE",4,""))))</f>
        <v/>
      </c>
      <c r="V692" s="178" t="str">
        <f>IF('DATA - Follow-Up'!V692="Yes",1,IF('DATA - Follow-Up'!V692="No",2,""))</f>
        <v/>
      </c>
      <c r="W692" s="178"/>
      <c r="X692" s="178"/>
      <c r="Y692" s="178"/>
      <c r="Z692" s="178"/>
      <c r="AA692" s="178"/>
      <c r="AB692" s="178"/>
      <c r="AC692" s="178"/>
      <c r="AD692" s="178"/>
      <c r="AE692" s="178"/>
      <c r="AF692" s="178"/>
      <c r="AG692" s="178"/>
      <c r="AH692" s="178"/>
      <c r="AI692" s="178"/>
      <c r="AJ692" s="178"/>
      <c r="AK692" s="178"/>
      <c r="AL692" s="178"/>
      <c r="AM692" s="178"/>
      <c r="AN692" s="178"/>
      <c r="AO692" s="178"/>
      <c r="AP692" s="178"/>
      <c r="AQ692" s="178"/>
      <c r="AR692" s="178" t="str">
        <f>IF('DATA - Follow-Up'!AR692="Relaxed",1,IF('DATA - Follow-Up'!AR692="Rushed",2,IF('DATA - Follow-Up'!AR692="Happy",3,IF('DATA - Follow-Up'!AR692="Tired",4,""))))</f>
        <v/>
      </c>
      <c r="AS692" s="178" t="str">
        <f>IF('DATA - Follow-Up'!AS692="Relaxed",1,IF('DATA - Follow-Up'!AS692="Rushed",2,IF('DATA - Follow-Up'!AS692="Happy",3,IF('DATA - Follow-Up'!AS692="Tired",4,""))))</f>
        <v/>
      </c>
      <c r="AT692" s="178" t="str">
        <f>IF('DATA - Follow-Up'!AT692="less driving",1,IF('DATA - Follow-Up'!AT692="less driving (e.g. more carpooling, walking, cycling, taking public transit, etc.)",1,IF('DATA - Follow-Up'!AT692="not changed",2,IF('DATA - Follow-Up'!AT692="no changed",2,IF('DATA - Follow-Up'!AT692="more driving",3, "")))))</f>
        <v/>
      </c>
      <c r="AU692" s="275"/>
      <c r="AV692" s="275"/>
      <c r="AW692" s="275"/>
      <c r="AX692" s="275"/>
      <c r="AY692" s="275"/>
      <c r="AZ692" s="178" t="str">
        <f>IF('DATA - Follow-Up'!AZ692="less driving",1,IF('DATA - Follow-Up'!AZ692="less driving (e.g. more carpooling, walking, cycling, taking public transit, etc.)",1,IF('DATA - Follow-Up'!AZ692="not changed",2,IF('DATA - Follow-Up'!AZ692="more driving",3,""))))</f>
        <v/>
      </c>
      <c r="BA692" s="178"/>
      <c r="BB692" s="178"/>
      <c r="BC692" s="178"/>
      <c r="BD692" s="178"/>
      <c r="BE692" s="178"/>
      <c r="BF692" s="178" t="str">
        <f>IF('DATA - Follow-Up'!BF692="decreased",1,IF('DATA - Follow-Up'!BF692="not changed",2,IF('DATA - Follow-Up'!BF692="increased",3, "")))</f>
        <v/>
      </c>
      <c r="BG692" s="178"/>
      <c r="BH692" s="178"/>
      <c r="BI692" s="178"/>
      <c r="BJ692" s="178"/>
      <c r="BK692" s="178"/>
      <c r="BL692" s="178"/>
      <c r="BM692" s="178"/>
      <c r="BN692" s="178"/>
      <c r="BO692" s="178"/>
      <c r="BP692" s="178"/>
      <c r="BQ692" s="312" t="str">
        <f>IF('DATA - Follow-Up'!BQ692="Yes",1,IF('DATA - Follow-Up'!BQ692="No",2, ""))</f>
        <v/>
      </c>
      <c r="BR692" s="273"/>
      <c r="BS692" s="180"/>
      <c r="BT692" s="180"/>
    </row>
    <row r="693" spans="1:72" s="132" customFormat="1" ht="15" x14ac:dyDescent="0.3">
      <c r="A693" s="148"/>
      <c r="B693" s="149"/>
      <c r="C693" s="236" t="str">
        <f t="shared" si="10"/>
        <v/>
      </c>
      <c r="D693" s="178" t="str">
        <f>IF('DATA - Follow-Up'!D693="","",'DATA - Follow-Up'!D693)</f>
        <v/>
      </c>
      <c r="E693" s="178" t="str">
        <f>IF('DATA - Follow-Up'!E693="","",'DATA - Follow-Up'!E693)</f>
        <v/>
      </c>
      <c r="F693" s="178" t="str">
        <f>IF('DATA - Follow-Up'!F693="","",'DATA - Follow-Up'!F693)</f>
        <v/>
      </c>
      <c r="G693" s="178" t="str">
        <f>IF('DATA - Follow-Up'!G693="Yes",1,IF('DATA - Follow-Up'!G693="No",2,IF('DATA - Follow-Up'!G693="Not Sure",3, "")))</f>
        <v/>
      </c>
      <c r="H693" s="178" t="str">
        <f>IF('DATA - Follow-Up'!H693="","",INDEX(Codes,MATCH('DATA - Follow-Up'!H693,Modes,0)))</f>
        <v/>
      </c>
      <c r="I693" s="275"/>
      <c r="J693" s="178" t="str">
        <f>IF('DATA - Follow-Up'!J693="","",INDEX(Codes,MATCH('DATA - Follow-Up'!J693,Modes,0)))</f>
        <v/>
      </c>
      <c r="K693" s="178"/>
      <c r="L693" s="178" t="str">
        <f>IF('DATA - Follow-Up'!L693=0,"",IF('DATA - Follow-Up'!L693="","",'DATA - Follow-Up'!L693))</f>
        <v/>
      </c>
      <c r="M693" s="178" t="str">
        <f>IF('DATA - Follow-Up'!M693="Yes",1,IF('DATA - Follow-Up'!M693="No",2, ""))</f>
        <v/>
      </c>
      <c r="N693" s="178" t="str">
        <f>IF('DATA - Follow-Up'!N693="Yes",1,IF('DATA - Follow-Up'!N693="No",2,""))</f>
        <v/>
      </c>
      <c r="O693" s="178" t="str">
        <f>IF('DATA - Follow-Up'!O693="Relaxed",1,IF('DATA - Follow-Up'!O693="Rushed",2,IF('DATA - Follow-Up'!O693="Happy",3,IF('DATA - Follow-Up'!O693="Frustrated",4,IF('DATA - Follow-Up'!O693="Other (please specify)",5,IF('DATA - Follow-Up'!O693="Other",5,""))))))</f>
        <v/>
      </c>
      <c r="P693" s="178"/>
      <c r="Q693" s="178" t="str">
        <f>IF('DATA - Follow-Up'!Q693="","",'DATA - Follow-Up'!Q693)</f>
        <v/>
      </c>
      <c r="R693" s="178" t="str">
        <f>IF('DATA - Follow-Up'!R693="Boy",1,IF('DATA - Follow-Up'!R693="Girl",2, ""))</f>
        <v/>
      </c>
      <c r="S693" s="178" t="str">
        <f>IF('DATA - Follow-Up'!Q693="","", 'DATA - Follow-Up'!S693)</f>
        <v/>
      </c>
      <c r="T693" s="178" t="str">
        <f>IF('DATA - Follow-Up'!T693="Less than 0.5km",1,IF('DATA - Follow-Up'!T693="0.51 to 1.59km",2,IF('DATA - Follow-Up'!T693="1.6 to 3km",3,IF('DATA - Follow-Up'!T693="Over 3km",4,""))))</f>
        <v/>
      </c>
      <c r="U693" s="178" t="str">
        <f>IF('DATA - Follow-Up'!U693="STRONGLY AGREE",1,IF('DATA - Follow-Up'!U693="AGREE",2,IF('DATA - Follow-Up'!U693="DISAGREE",3,IF('DATA - Follow-Up'!U693="STRONGLY DISAGREE",4,""))))</f>
        <v/>
      </c>
      <c r="V693" s="178" t="str">
        <f>IF('DATA - Follow-Up'!V693="Yes",1,IF('DATA - Follow-Up'!V693="No",2,""))</f>
        <v/>
      </c>
      <c r="W693" s="178"/>
      <c r="X693" s="178"/>
      <c r="Y693" s="178"/>
      <c r="Z693" s="178"/>
      <c r="AA693" s="178"/>
      <c r="AB693" s="178"/>
      <c r="AC693" s="178"/>
      <c r="AD693" s="178"/>
      <c r="AE693" s="178"/>
      <c r="AF693" s="178"/>
      <c r="AG693" s="178"/>
      <c r="AH693" s="178"/>
      <c r="AI693" s="178"/>
      <c r="AJ693" s="178"/>
      <c r="AK693" s="178"/>
      <c r="AL693" s="178"/>
      <c r="AM693" s="178"/>
      <c r="AN693" s="178"/>
      <c r="AO693" s="178"/>
      <c r="AP693" s="178"/>
      <c r="AQ693" s="178"/>
      <c r="AR693" s="178" t="str">
        <f>IF('DATA - Follow-Up'!AR693="Relaxed",1,IF('DATA - Follow-Up'!AR693="Rushed",2,IF('DATA - Follow-Up'!AR693="Happy",3,IF('DATA - Follow-Up'!AR693="Tired",4,""))))</f>
        <v/>
      </c>
      <c r="AS693" s="178" t="str">
        <f>IF('DATA - Follow-Up'!AS693="Relaxed",1,IF('DATA - Follow-Up'!AS693="Rushed",2,IF('DATA - Follow-Up'!AS693="Happy",3,IF('DATA - Follow-Up'!AS693="Tired",4,""))))</f>
        <v/>
      </c>
      <c r="AT693" s="178" t="str">
        <f>IF('DATA - Follow-Up'!AT693="less driving",1,IF('DATA - Follow-Up'!AT693="less driving (e.g. more carpooling, walking, cycling, taking public transit, etc.)",1,IF('DATA - Follow-Up'!AT693="not changed",2,IF('DATA - Follow-Up'!AT693="no changed",2,IF('DATA - Follow-Up'!AT693="more driving",3, "")))))</f>
        <v/>
      </c>
      <c r="AU693" s="275"/>
      <c r="AV693" s="275"/>
      <c r="AW693" s="275"/>
      <c r="AX693" s="275"/>
      <c r="AY693" s="275"/>
      <c r="AZ693" s="178" t="str">
        <f>IF('DATA - Follow-Up'!AZ693="less driving",1,IF('DATA - Follow-Up'!AZ693="less driving (e.g. more carpooling, walking, cycling, taking public transit, etc.)",1,IF('DATA - Follow-Up'!AZ693="not changed",2,IF('DATA - Follow-Up'!AZ693="more driving",3,""))))</f>
        <v/>
      </c>
      <c r="BA693" s="178"/>
      <c r="BB693" s="178"/>
      <c r="BC693" s="178"/>
      <c r="BD693" s="178"/>
      <c r="BE693" s="178"/>
      <c r="BF693" s="178" t="str">
        <f>IF('DATA - Follow-Up'!BF693="decreased",1,IF('DATA - Follow-Up'!BF693="not changed",2,IF('DATA - Follow-Up'!BF693="increased",3, "")))</f>
        <v/>
      </c>
      <c r="BG693" s="178"/>
      <c r="BH693" s="178"/>
      <c r="BI693" s="178"/>
      <c r="BJ693" s="178"/>
      <c r="BK693" s="178"/>
      <c r="BL693" s="178"/>
      <c r="BM693" s="178"/>
      <c r="BN693" s="178"/>
      <c r="BO693" s="178"/>
      <c r="BP693" s="178"/>
      <c r="BQ693" s="312" t="str">
        <f>IF('DATA - Follow-Up'!BQ693="Yes",1,IF('DATA - Follow-Up'!BQ693="No",2, ""))</f>
        <v/>
      </c>
      <c r="BR693" s="273"/>
      <c r="BS693" s="180"/>
      <c r="BT693" s="180"/>
    </row>
    <row r="694" spans="1:72" s="132" customFormat="1" ht="15" x14ac:dyDescent="0.3">
      <c r="A694" s="148"/>
      <c r="B694" s="149"/>
      <c r="C694" s="236" t="str">
        <f t="shared" si="10"/>
        <v/>
      </c>
      <c r="D694" s="178" t="str">
        <f>IF('DATA - Follow-Up'!D694="","",'DATA - Follow-Up'!D694)</f>
        <v/>
      </c>
      <c r="E694" s="178" t="str">
        <f>IF('DATA - Follow-Up'!E694="","",'DATA - Follow-Up'!E694)</f>
        <v/>
      </c>
      <c r="F694" s="178" t="str">
        <f>IF('DATA - Follow-Up'!F694="","",'DATA - Follow-Up'!F694)</f>
        <v/>
      </c>
      <c r="G694" s="178" t="str">
        <f>IF('DATA - Follow-Up'!G694="Yes",1,IF('DATA - Follow-Up'!G694="No",2,IF('DATA - Follow-Up'!G694="Not Sure",3, "")))</f>
        <v/>
      </c>
      <c r="H694" s="178" t="str">
        <f>IF('DATA - Follow-Up'!H694="","",INDEX(Codes,MATCH('DATA - Follow-Up'!H694,Modes,0)))</f>
        <v/>
      </c>
      <c r="I694" s="275"/>
      <c r="J694" s="178" t="str">
        <f>IF('DATA - Follow-Up'!J694="","",INDEX(Codes,MATCH('DATA - Follow-Up'!J694,Modes,0)))</f>
        <v/>
      </c>
      <c r="K694" s="178"/>
      <c r="L694" s="178" t="str">
        <f>IF('DATA - Follow-Up'!L694=0,"",IF('DATA - Follow-Up'!L694="","",'DATA - Follow-Up'!L694))</f>
        <v/>
      </c>
      <c r="M694" s="178" t="str">
        <f>IF('DATA - Follow-Up'!M694="Yes",1,IF('DATA - Follow-Up'!M694="No",2, ""))</f>
        <v/>
      </c>
      <c r="N694" s="178" t="str">
        <f>IF('DATA - Follow-Up'!N694="Yes",1,IF('DATA - Follow-Up'!N694="No",2,""))</f>
        <v/>
      </c>
      <c r="O694" s="178" t="str">
        <f>IF('DATA - Follow-Up'!O694="Relaxed",1,IF('DATA - Follow-Up'!O694="Rushed",2,IF('DATA - Follow-Up'!O694="Happy",3,IF('DATA - Follow-Up'!O694="Frustrated",4,IF('DATA - Follow-Up'!O694="Other (please specify)",5,IF('DATA - Follow-Up'!O694="Other",5,""))))))</f>
        <v/>
      </c>
      <c r="P694" s="178"/>
      <c r="Q694" s="178" t="str">
        <f>IF('DATA - Follow-Up'!Q694="","",'DATA - Follow-Up'!Q694)</f>
        <v/>
      </c>
      <c r="R694" s="178" t="str">
        <f>IF('DATA - Follow-Up'!R694="Boy",1,IF('DATA - Follow-Up'!R694="Girl",2, ""))</f>
        <v/>
      </c>
      <c r="S694" s="178" t="str">
        <f>IF('DATA - Follow-Up'!Q694="","", 'DATA - Follow-Up'!S694)</f>
        <v/>
      </c>
      <c r="T694" s="178" t="str">
        <f>IF('DATA - Follow-Up'!T694="Less than 0.5km",1,IF('DATA - Follow-Up'!T694="0.51 to 1.59km",2,IF('DATA - Follow-Up'!T694="1.6 to 3km",3,IF('DATA - Follow-Up'!T694="Over 3km",4,""))))</f>
        <v/>
      </c>
      <c r="U694" s="178" t="str">
        <f>IF('DATA - Follow-Up'!U694="STRONGLY AGREE",1,IF('DATA - Follow-Up'!U694="AGREE",2,IF('DATA - Follow-Up'!U694="DISAGREE",3,IF('DATA - Follow-Up'!U694="STRONGLY DISAGREE",4,""))))</f>
        <v/>
      </c>
      <c r="V694" s="178" t="str">
        <f>IF('DATA - Follow-Up'!V694="Yes",1,IF('DATA - Follow-Up'!V694="No",2,""))</f>
        <v/>
      </c>
      <c r="W694" s="178"/>
      <c r="X694" s="178"/>
      <c r="Y694" s="178"/>
      <c r="Z694" s="178"/>
      <c r="AA694" s="178"/>
      <c r="AB694" s="178"/>
      <c r="AC694" s="178"/>
      <c r="AD694" s="178"/>
      <c r="AE694" s="178"/>
      <c r="AF694" s="178"/>
      <c r="AG694" s="178"/>
      <c r="AH694" s="178"/>
      <c r="AI694" s="178"/>
      <c r="AJ694" s="178"/>
      <c r="AK694" s="178"/>
      <c r="AL694" s="178"/>
      <c r="AM694" s="178"/>
      <c r="AN694" s="178"/>
      <c r="AO694" s="178"/>
      <c r="AP694" s="178"/>
      <c r="AQ694" s="178"/>
      <c r="AR694" s="178" t="str">
        <f>IF('DATA - Follow-Up'!AR694="Relaxed",1,IF('DATA - Follow-Up'!AR694="Rushed",2,IF('DATA - Follow-Up'!AR694="Happy",3,IF('DATA - Follow-Up'!AR694="Tired",4,""))))</f>
        <v/>
      </c>
      <c r="AS694" s="178" t="str">
        <f>IF('DATA - Follow-Up'!AS694="Relaxed",1,IF('DATA - Follow-Up'!AS694="Rushed",2,IF('DATA - Follow-Up'!AS694="Happy",3,IF('DATA - Follow-Up'!AS694="Tired",4,""))))</f>
        <v/>
      </c>
      <c r="AT694" s="178" t="str">
        <f>IF('DATA - Follow-Up'!AT694="less driving",1,IF('DATA - Follow-Up'!AT694="less driving (e.g. more carpooling, walking, cycling, taking public transit, etc.)",1,IF('DATA - Follow-Up'!AT694="not changed",2,IF('DATA - Follow-Up'!AT694="no changed",2,IF('DATA - Follow-Up'!AT694="more driving",3, "")))))</f>
        <v/>
      </c>
      <c r="AU694" s="275"/>
      <c r="AV694" s="275"/>
      <c r="AW694" s="275"/>
      <c r="AX694" s="275"/>
      <c r="AY694" s="275"/>
      <c r="AZ694" s="178" t="str">
        <f>IF('DATA - Follow-Up'!AZ694="less driving",1,IF('DATA - Follow-Up'!AZ694="less driving (e.g. more carpooling, walking, cycling, taking public transit, etc.)",1,IF('DATA - Follow-Up'!AZ694="not changed",2,IF('DATA - Follow-Up'!AZ694="more driving",3,""))))</f>
        <v/>
      </c>
      <c r="BA694" s="178"/>
      <c r="BB694" s="178"/>
      <c r="BC694" s="178"/>
      <c r="BD694" s="178"/>
      <c r="BE694" s="178"/>
      <c r="BF694" s="178" t="str">
        <f>IF('DATA - Follow-Up'!BF694="decreased",1,IF('DATA - Follow-Up'!BF694="not changed",2,IF('DATA - Follow-Up'!BF694="increased",3, "")))</f>
        <v/>
      </c>
      <c r="BG694" s="178"/>
      <c r="BH694" s="178"/>
      <c r="BI694" s="178"/>
      <c r="BJ694" s="178"/>
      <c r="BK694" s="178"/>
      <c r="BL694" s="178"/>
      <c r="BM694" s="178"/>
      <c r="BN694" s="178"/>
      <c r="BO694" s="178"/>
      <c r="BP694" s="178"/>
      <c r="BQ694" s="312" t="str">
        <f>IF('DATA - Follow-Up'!BQ694="Yes",1,IF('DATA - Follow-Up'!BQ694="No",2, ""))</f>
        <v/>
      </c>
      <c r="BR694" s="273"/>
      <c r="BS694" s="180"/>
      <c r="BT694" s="180"/>
    </row>
    <row r="695" spans="1:72" s="132" customFormat="1" ht="15" x14ac:dyDescent="0.3">
      <c r="A695" s="148"/>
      <c r="B695" s="149"/>
      <c r="C695" s="236" t="str">
        <f t="shared" si="10"/>
        <v/>
      </c>
      <c r="D695" s="178" t="str">
        <f>IF('DATA - Follow-Up'!D695="","",'DATA - Follow-Up'!D695)</f>
        <v/>
      </c>
      <c r="E695" s="178" t="str">
        <f>IF('DATA - Follow-Up'!E695="","",'DATA - Follow-Up'!E695)</f>
        <v/>
      </c>
      <c r="F695" s="178" t="str">
        <f>IF('DATA - Follow-Up'!F695="","",'DATA - Follow-Up'!F695)</f>
        <v/>
      </c>
      <c r="G695" s="178" t="str">
        <f>IF('DATA - Follow-Up'!G695="Yes",1,IF('DATA - Follow-Up'!G695="No",2,IF('DATA - Follow-Up'!G695="Not Sure",3, "")))</f>
        <v/>
      </c>
      <c r="H695" s="178" t="str">
        <f>IF('DATA - Follow-Up'!H695="","",INDEX(Codes,MATCH('DATA - Follow-Up'!H695,Modes,0)))</f>
        <v/>
      </c>
      <c r="I695" s="275"/>
      <c r="J695" s="178" t="str">
        <f>IF('DATA - Follow-Up'!J695="","",INDEX(Codes,MATCH('DATA - Follow-Up'!J695,Modes,0)))</f>
        <v/>
      </c>
      <c r="K695" s="178"/>
      <c r="L695" s="178" t="str">
        <f>IF('DATA - Follow-Up'!L695=0,"",IF('DATA - Follow-Up'!L695="","",'DATA - Follow-Up'!L695))</f>
        <v/>
      </c>
      <c r="M695" s="178" t="str">
        <f>IF('DATA - Follow-Up'!M695="Yes",1,IF('DATA - Follow-Up'!M695="No",2, ""))</f>
        <v/>
      </c>
      <c r="N695" s="178" t="str">
        <f>IF('DATA - Follow-Up'!N695="Yes",1,IF('DATA - Follow-Up'!N695="No",2,""))</f>
        <v/>
      </c>
      <c r="O695" s="178" t="str">
        <f>IF('DATA - Follow-Up'!O695="Relaxed",1,IF('DATA - Follow-Up'!O695="Rushed",2,IF('DATA - Follow-Up'!O695="Happy",3,IF('DATA - Follow-Up'!O695="Frustrated",4,IF('DATA - Follow-Up'!O695="Other (please specify)",5,IF('DATA - Follow-Up'!O695="Other",5,""))))))</f>
        <v/>
      </c>
      <c r="P695" s="178"/>
      <c r="Q695" s="178" t="str">
        <f>IF('DATA - Follow-Up'!Q695="","",'DATA - Follow-Up'!Q695)</f>
        <v/>
      </c>
      <c r="R695" s="178" t="str">
        <f>IF('DATA - Follow-Up'!R695="Boy",1,IF('DATA - Follow-Up'!R695="Girl",2, ""))</f>
        <v/>
      </c>
      <c r="S695" s="178" t="str">
        <f>IF('DATA - Follow-Up'!Q695="","", 'DATA - Follow-Up'!S695)</f>
        <v/>
      </c>
      <c r="T695" s="178" t="str">
        <f>IF('DATA - Follow-Up'!T695="Less than 0.5km",1,IF('DATA - Follow-Up'!T695="0.51 to 1.59km",2,IF('DATA - Follow-Up'!T695="1.6 to 3km",3,IF('DATA - Follow-Up'!T695="Over 3km",4,""))))</f>
        <v/>
      </c>
      <c r="U695" s="178" t="str">
        <f>IF('DATA - Follow-Up'!U695="STRONGLY AGREE",1,IF('DATA - Follow-Up'!U695="AGREE",2,IF('DATA - Follow-Up'!U695="DISAGREE",3,IF('DATA - Follow-Up'!U695="STRONGLY DISAGREE",4,""))))</f>
        <v/>
      </c>
      <c r="V695" s="178" t="str">
        <f>IF('DATA - Follow-Up'!V695="Yes",1,IF('DATA - Follow-Up'!V695="No",2,""))</f>
        <v/>
      </c>
      <c r="W695" s="178"/>
      <c r="X695" s="178"/>
      <c r="Y695" s="178"/>
      <c r="Z695" s="178"/>
      <c r="AA695" s="178"/>
      <c r="AB695" s="178"/>
      <c r="AC695" s="178"/>
      <c r="AD695" s="178"/>
      <c r="AE695" s="178"/>
      <c r="AF695" s="178"/>
      <c r="AG695" s="178"/>
      <c r="AH695" s="178"/>
      <c r="AI695" s="178"/>
      <c r="AJ695" s="178"/>
      <c r="AK695" s="178"/>
      <c r="AL695" s="178"/>
      <c r="AM695" s="178"/>
      <c r="AN695" s="178"/>
      <c r="AO695" s="178"/>
      <c r="AP695" s="178"/>
      <c r="AQ695" s="178"/>
      <c r="AR695" s="178" t="str">
        <f>IF('DATA - Follow-Up'!AR695="Relaxed",1,IF('DATA - Follow-Up'!AR695="Rushed",2,IF('DATA - Follow-Up'!AR695="Happy",3,IF('DATA - Follow-Up'!AR695="Tired",4,""))))</f>
        <v/>
      </c>
      <c r="AS695" s="178" t="str">
        <f>IF('DATA - Follow-Up'!AS695="Relaxed",1,IF('DATA - Follow-Up'!AS695="Rushed",2,IF('DATA - Follow-Up'!AS695="Happy",3,IF('DATA - Follow-Up'!AS695="Tired",4,""))))</f>
        <v/>
      </c>
      <c r="AT695" s="178" t="str">
        <f>IF('DATA - Follow-Up'!AT695="less driving",1,IF('DATA - Follow-Up'!AT695="less driving (e.g. more carpooling, walking, cycling, taking public transit, etc.)",1,IF('DATA - Follow-Up'!AT695="not changed",2,IF('DATA - Follow-Up'!AT695="no changed",2,IF('DATA - Follow-Up'!AT695="more driving",3, "")))))</f>
        <v/>
      </c>
      <c r="AU695" s="275"/>
      <c r="AV695" s="275"/>
      <c r="AW695" s="275"/>
      <c r="AX695" s="275"/>
      <c r="AY695" s="275"/>
      <c r="AZ695" s="178" t="str">
        <f>IF('DATA - Follow-Up'!AZ695="less driving",1,IF('DATA - Follow-Up'!AZ695="less driving (e.g. more carpooling, walking, cycling, taking public transit, etc.)",1,IF('DATA - Follow-Up'!AZ695="not changed",2,IF('DATA - Follow-Up'!AZ695="more driving",3,""))))</f>
        <v/>
      </c>
      <c r="BA695" s="178"/>
      <c r="BB695" s="178"/>
      <c r="BC695" s="178"/>
      <c r="BD695" s="178"/>
      <c r="BE695" s="178"/>
      <c r="BF695" s="178" t="str">
        <f>IF('DATA - Follow-Up'!BF695="decreased",1,IF('DATA - Follow-Up'!BF695="not changed",2,IF('DATA - Follow-Up'!BF695="increased",3, "")))</f>
        <v/>
      </c>
      <c r="BG695" s="178"/>
      <c r="BH695" s="178"/>
      <c r="BI695" s="178"/>
      <c r="BJ695" s="178"/>
      <c r="BK695" s="178"/>
      <c r="BL695" s="178"/>
      <c r="BM695" s="178"/>
      <c r="BN695" s="178"/>
      <c r="BO695" s="178"/>
      <c r="BP695" s="178"/>
      <c r="BQ695" s="312" t="str">
        <f>IF('DATA - Follow-Up'!BQ695="Yes",1,IF('DATA - Follow-Up'!BQ695="No",2, ""))</f>
        <v/>
      </c>
      <c r="BR695" s="273"/>
      <c r="BS695" s="180"/>
      <c r="BT695" s="180"/>
    </row>
    <row r="696" spans="1:72" s="132" customFormat="1" ht="15" x14ac:dyDescent="0.3">
      <c r="A696" s="148"/>
      <c r="B696" s="149"/>
      <c r="C696" s="236" t="str">
        <f t="shared" si="10"/>
        <v/>
      </c>
      <c r="D696" s="178" t="str">
        <f>IF('DATA - Follow-Up'!D696="","",'DATA - Follow-Up'!D696)</f>
        <v/>
      </c>
      <c r="E696" s="178" t="str">
        <f>IF('DATA - Follow-Up'!E696="","",'DATA - Follow-Up'!E696)</f>
        <v/>
      </c>
      <c r="F696" s="178" t="str">
        <f>IF('DATA - Follow-Up'!F696="","",'DATA - Follow-Up'!F696)</f>
        <v/>
      </c>
      <c r="G696" s="178" t="str">
        <f>IF('DATA - Follow-Up'!G696="Yes",1,IF('DATA - Follow-Up'!G696="No",2,IF('DATA - Follow-Up'!G696="Not Sure",3, "")))</f>
        <v/>
      </c>
      <c r="H696" s="178" t="str">
        <f>IF('DATA - Follow-Up'!H696="","",INDEX(Codes,MATCH('DATA - Follow-Up'!H696,Modes,0)))</f>
        <v/>
      </c>
      <c r="I696" s="275"/>
      <c r="J696" s="178" t="str">
        <f>IF('DATA - Follow-Up'!J696="","",INDEX(Codes,MATCH('DATA - Follow-Up'!J696,Modes,0)))</f>
        <v/>
      </c>
      <c r="K696" s="178"/>
      <c r="L696" s="178" t="str">
        <f>IF('DATA - Follow-Up'!L696=0,"",IF('DATA - Follow-Up'!L696="","",'DATA - Follow-Up'!L696))</f>
        <v/>
      </c>
      <c r="M696" s="178" t="str">
        <f>IF('DATA - Follow-Up'!M696="Yes",1,IF('DATA - Follow-Up'!M696="No",2, ""))</f>
        <v/>
      </c>
      <c r="N696" s="178" t="str">
        <f>IF('DATA - Follow-Up'!N696="Yes",1,IF('DATA - Follow-Up'!N696="No",2,""))</f>
        <v/>
      </c>
      <c r="O696" s="178" t="str">
        <f>IF('DATA - Follow-Up'!O696="Relaxed",1,IF('DATA - Follow-Up'!O696="Rushed",2,IF('DATA - Follow-Up'!O696="Happy",3,IF('DATA - Follow-Up'!O696="Frustrated",4,IF('DATA - Follow-Up'!O696="Other (please specify)",5,IF('DATA - Follow-Up'!O696="Other",5,""))))))</f>
        <v/>
      </c>
      <c r="P696" s="178"/>
      <c r="Q696" s="178" t="str">
        <f>IF('DATA - Follow-Up'!Q696="","",'DATA - Follow-Up'!Q696)</f>
        <v/>
      </c>
      <c r="R696" s="178" t="str">
        <f>IF('DATA - Follow-Up'!R696="Boy",1,IF('DATA - Follow-Up'!R696="Girl",2, ""))</f>
        <v/>
      </c>
      <c r="S696" s="178" t="str">
        <f>IF('DATA - Follow-Up'!Q696="","", 'DATA - Follow-Up'!S696)</f>
        <v/>
      </c>
      <c r="T696" s="178" t="str">
        <f>IF('DATA - Follow-Up'!T696="Less than 0.5km",1,IF('DATA - Follow-Up'!T696="0.51 to 1.59km",2,IF('DATA - Follow-Up'!T696="1.6 to 3km",3,IF('DATA - Follow-Up'!T696="Over 3km",4,""))))</f>
        <v/>
      </c>
      <c r="U696" s="178" t="str">
        <f>IF('DATA - Follow-Up'!U696="STRONGLY AGREE",1,IF('DATA - Follow-Up'!U696="AGREE",2,IF('DATA - Follow-Up'!U696="DISAGREE",3,IF('DATA - Follow-Up'!U696="STRONGLY DISAGREE",4,""))))</f>
        <v/>
      </c>
      <c r="V696" s="178" t="str">
        <f>IF('DATA - Follow-Up'!V696="Yes",1,IF('DATA - Follow-Up'!V696="No",2,""))</f>
        <v/>
      </c>
      <c r="W696" s="178"/>
      <c r="X696" s="178"/>
      <c r="Y696" s="178"/>
      <c r="Z696" s="178"/>
      <c r="AA696" s="178"/>
      <c r="AB696" s="178"/>
      <c r="AC696" s="178"/>
      <c r="AD696" s="178"/>
      <c r="AE696" s="178"/>
      <c r="AF696" s="178"/>
      <c r="AG696" s="178"/>
      <c r="AH696" s="178"/>
      <c r="AI696" s="178"/>
      <c r="AJ696" s="178"/>
      <c r="AK696" s="178"/>
      <c r="AL696" s="178"/>
      <c r="AM696" s="178"/>
      <c r="AN696" s="178"/>
      <c r="AO696" s="178"/>
      <c r="AP696" s="178"/>
      <c r="AQ696" s="178"/>
      <c r="AR696" s="178" t="str">
        <f>IF('DATA - Follow-Up'!AR696="Relaxed",1,IF('DATA - Follow-Up'!AR696="Rushed",2,IF('DATA - Follow-Up'!AR696="Happy",3,IF('DATA - Follow-Up'!AR696="Tired",4,""))))</f>
        <v/>
      </c>
      <c r="AS696" s="178" t="str">
        <f>IF('DATA - Follow-Up'!AS696="Relaxed",1,IF('DATA - Follow-Up'!AS696="Rushed",2,IF('DATA - Follow-Up'!AS696="Happy",3,IF('DATA - Follow-Up'!AS696="Tired",4,""))))</f>
        <v/>
      </c>
      <c r="AT696" s="178" t="str">
        <f>IF('DATA - Follow-Up'!AT696="less driving",1,IF('DATA - Follow-Up'!AT696="less driving (e.g. more carpooling, walking, cycling, taking public transit, etc.)",1,IF('DATA - Follow-Up'!AT696="not changed",2,IF('DATA - Follow-Up'!AT696="no changed",2,IF('DATA - Follow-Up'!AT696="more driving",3, "")))))</f>
        <v/>
      </c>
      <c r="AU696" s="275"/>
      <c r="AV696" s="275"/>
      <c r="AW696" s="275"/>
      <c r="AX696" s="275"/>
      <c r="AY696" s="275"/>
      <c r="AZ696" s="178" t="str">
        <f>IF('DATA - Follow-Up'!AZ696="less driving",1,IF('DATA - Follow-Up'!AZ696="less driving (e.g. more carpooling, walking, cycling, taking public transit, etc.)",1,IF('DATA - Follow-Up'!AZ696="not changed",2,IF('DATA - Follow-Up'!AZ696="more driving",3,""))))</f>
        <v/>
      </c>
      <c r="BA696" s="178"/>
      <c r="BB696" s="178"/>
      <c r="BC696" s="178"/>
      <c r="BD696" s="178"/>
      <c r="BE696" s="178"/>
      <c r="BF696" s="178" t="str">
        <f>IF('DATA - Follow-Up'!BF696="decreased",1,IF('DATA - Follow-Up'!BF696="not changed",2,IF('DATA - Follow-Up'!BF696="increased",3, "")))</f>
        <v/>
      </c>
      <c r="BG696" s="178"/>
      <c r="BH696" s="178"/>
      <c r="BI696" s="178"/>
      <c r="BJ696" s="178"/>
      <c r="BK696" s="178"/>
      <c r="BL696" s="178"/>
      <c r="BM696" s="178"/>
      <c r="BN696" s="178"/>
      <c r="BO696" s="178"/>
      <c r="BP696" s="178"/>
      <c r="BQ696" s="312" t="str">
        <f>IF('DATA - Follow-Up'!BQ696="Yes",1,IF('DATA - Follow-Up'!BQ696="No",2, ""))</f>
        <v/>
      </c>
      <c r="BR696" s="273"/>
      <c r="BS696" s="180"/>
      <c r="BT696" s="180"/>
    </row>
    <row r="697" spans="1:72" s="132" customFormat="1" ht="15" x14ac:dyDescent="0.3">
      <c r="A697" s="148"/>
      <c r="B697" s="149"/>
      <c r="C697" s="236" t="str">
        <f t="shared" si="10"/>
        <v/>
      </c>
      <c r="D697" s="178" t="str">
        <f>IF('DATA - Follow-Up'!D697="","",'DATA - Follow-Up'!D697)</f>
        <v/>
      </c>
      <c r="E697" s="178" t="str">
        <f>IF('DATA - Follow-Up'!E697="","",'DATA - Follow-Up'!E697)</f>
        <v/>
      </c>
      <c r="F697" s="178" t="str">
        <f>IF('DATA - Follow-Up'!F697="","",'DATA - Follow-Up'!F697)</f>
        <v/>
      </c>
      <c r="G697" s="178" t="str">
        <f>IF('DATA - Follow-Up'!G697="Yes",1,IF('DATA - Follow-Up'!G697="No",2,IF('DATA - Follow-Up'!G697="Not Sure",3, "")))</f>
        <v/>
      </c>
      <c r="H697" s="178" t="str">
        <f>IF('DATA - Follow-Up'!H697="","",INDEX(Codes,MATCH('DATA - Follow-Up'!H697,Modes,0)))</f>
        <v/>
      </c>
      <c r="I697" s="275"/>
      <c r="J697" s="178" t="str">
        <f>IF('DATA - Follow-Up'!J697="","",INDEX(Codes,MATCH('DATA - Follow-Up'!J697,Modes,0)))</f>
        <v/>
      </c>
      <c r="K697" s="178"/>
      <c r="L697" s="178" t="str">
        <f>IF('DATA - Follow-Up'!L697=0,"",IF('DATA - Follow-Up'!L697="","",'DATA - Follow-Up'!L697))</f>
        <v/>
      </c>
      <c r="M697" s="178" t="str">
        <f>IF('DATA - Follow-Up'!M697="Yes",1,IF('DATA - Follow-Up'!M697="No",2, ""))</f>
        <v/>
      </c>
      <c r="N697" s="178" t="str">
        <f>IF('DATA - Follow-Up'!N697="Yes",1,IF('DATA - Follow-Up'!N697="No",2,""))</f>
        <v/>
      </c>
      <c r="O697" s="178" t="str">
        <f>IF('DATA - Follow-Up'!O697="Relaxed",1,IF('DATA - Follow-Up'!O697="Rushed",2,IF('DATA - Follow-Up'!O697="Happy",3,IF('DATA - Follow-Up'!O697="Frustrated",4,IF('DATA - Follow-Up'!O697="Other (please specify)",5,IF('DATA - Follow-Up'!O697="Other",5,""))))))</f>
        <v/>
      </c>
      <c r="P697" s="178"/>
      <c r="Q697" s="178" t="str">
        <f>IF('DATA - Follow-Up'!Q697="","",'DATA - Follow-Up'!Q697)</f>
        <v/>
      </c>
      <c r="R697" s="178" t="str">
        <f>IF('DATA - Follow-Up'!R697="Boy",1,IF('DATA - Follow-Up'!R697="Girl",2, ""))</f>
        <v/>
      </c>
      <c r="S697" s="178" t="str">
        <f>IF('DATA - Follow-Up'!Q697="","", 'DATA - Follow-Up'!S697)</f>
        <v/>
      </c>
      <c r="T697" s="178" t="str">
        <f>IF('DATA - Follow-Up'!T697="Less than 0.5km",1,IF('DATA - Follow-Up'!T697="0.51 to 1.59km",2,IF('DATA - Follow-Up'!T697="1.6 to 3km",3,IF('DATA - Follow-Up'!T697="Over 3km",4,""))))</f>
        <v/>
      </c>
      <c r="U697" s="178" t="str">
        <f>IF('DATA - Follow-Up'!U697="STRONGLY AGREE",1,IF('DATA - Follow-Up'!U697="AGREE",2,IF('DATA - Follow-Up'!U697="DISAGREE",3,IF('DATA - Follow-Up'!U697="STRONGLY DISAGREE",4,""))))</f>
        <v/>
      </c>
      <c r="V697" s="178" t="str">
        <f>IF('DATA - Follow-Up'!V697="Yes",1,IF('DATA - Follow-Up'!V697="No",2,""))</f>
        <v/>
      </c>
      <c r="W697" s="178"/>
      <c r="X697" s="178"/>
      <c r="Y697" s="178"/>
      <c r="Z697" s="178"/>
      <c r="AA697" s="178"/>
      <c r="AB697" s="178"/>
      <c r="AC697" s="178"/>
      <c r="AD697" s="178"/>
      <c r="AE697" s="178"/>
      <c r="AF697" s="178"/>
      <c r="AG697" s="178"/>
      <c r="AH697" s="178"/>
      <c r="AI697" s="178"/>
      <c r="AJ697" s="178"/>
      <c r="AK697" s="178"/>
      <c r="AL697" s="178"/>
      <c r="AM697" s="178"/>
      <c r="AN697" s="178"/>
      <c r="AO697" s="178"/>
      <c r="AP697" s="178"/>
      <c r="AQ697" s="178"/>
      <c r="AR697" s="178" t="str">
        <f>IF('DATA - Follow-Up'!AR697="Relaxed",1,IF('DATA - Follow-Up'!AR697="Rushed",2,IF('DATA - Follow-Up'!AR697="Happy",3,IF('DATA - Follow-Up'!AR697="Tired",4,""))))</f>
        <v/>
      </c>
      <c r="AS697" s="178" t="str">
        <f>IF('DATA - Follow-Up'!AS697="Relaxed",1,IF('DATA - Follow-Up'!AS697="Rushed",2,IF('DATA - Follow-Up'!AS697="Happy",3,IF('DATA - Follow-Up'!AS697="Tired",4,""))))</f>
        <v/>
      </c>
      <c r="AT697" s="178" t="str">
        <f>IF('DATA - Follow-Up'!AT697="less driving",1,IF('DATA - Follow-Up'!AT697="less driving (e.g. more carpooling, walking, cycling, taking public transit, etc.)",1,IF('DATA - Follow-Up'!AT697="not changed",2,IF('DATA - Follow-Up'!AT697="no changed",2,IF('DATA - Follow-Up'!AT697="more driving",3, "")))))</f>
        <v/>
      </c>
      <c r="AU697" s="275"/>
      <c r="AV697" s="275"/>
      <c r="AW697" s="275"/>
      <c r="AX697" s="275"/>
      <c r="AY697" s="275"/>
      <c r="AZ697" s="178" t="str">
        <f>IF('DATA - Follow-Up'!AZ697="less driving",1,IF('DATA - Follow-Up'!AZ697="less driving (e.g. more carpooling, walking, cycling, taking public transit, etc.)",1,IF('DATA - Follow-Up'!AZ697="not changed",2,IF('DATA - Follow-Up'!AZ697="more driving",3,""))))</f>
        <v/>
      </c>
      <c r="BA697" s="178"/>
      <c r="BB697" s="178"/>
      <c r="BC697" s="178"/>
      <c r="BD697" s="178"/>
      <c r="BE697" s="178"/>
      <c r="BF697" s="178" t="str">
        <f>IF('DATA - Follow-Up'!BF697="decreased",1,IF('DATA - Follow-Up'!BF697="not changed",2,IF('DATA - Follow-Up'!BF697="increased",3, "")))</f>
        <v/>
      </c>
      <c r="BG697" s="178"/>
      <c r="BH697" s="178"/>
      <c r="BI697" s="178"/>
      <c r="BJ697" s="178"/>
      <c r="BK697" s="178"/>
      <c r="BL697" s="178"/>
      <c r="BM697" s="178"/>
      <c r="BN697" s="178"/>
      <c r="BO697" s="178"/>
      <c r="BP697" s="178"/>
      <c r="BQ697" s="312" t="str">
        <f>IF('DATA - Follow-Up'!BQ697="Yes",1,IF('DATA - Follow-Up'!BQ697="No",2, ""))</f>
        <v/>
      </c>
      <c r="BR697" s="273"/>
      <c r="BS697" s="180"/>
      <c r="BT697" s="180"/>
    </row>
    <row r="698" spans="1:72" s="132" customFormat="1" ht="15" x14ac:dyDescent="0.3">
      <c r="A698" s="148"/>
      <c r="B698" s="149"/>
      <c r="C698" s="236" t="str">
        <f t="shared" si="10"/>
        <v/>
      </c>
      <c r="D698" s="178" t="str">
        <f>IF('DATA - Follow-Up'!D698="","",'DATA - Follow-Up'!D698)</f>
        <v/>
      </c>
      <c r="E698" s="178" t="str">
        <f>IF('DATA - Follow-Up'!E698="","",'DATA - Follow-Up'!E698)</f>
        <v/>
      </c>
      <c r="F698" s="178" t="str">
        <f>IF('DATA - Follow-Up'!F698="","",'DATA - Follow-Up'!F698)</f>
        <v/>
      </c>
      <c r="G698" s="178" t="str">
        <f>IF('DATA - Follow-Up'!G698="Yes",1,IF('DATA - Follow-Up'!G698="No",2,IF('DATA - Follow-Up'!G698="Not Sure",3, "")))</f>
        <v/>
      </c>
      <c r="H698" s="178" t="str">
        <f>IF('DATA - Follow-Up'!H698="","",INDEX(Codes,MATCH('DATA - Follow-Up'!H698,Modes,0)))</f>
        <v/>
      </c>
      <c r="I698" s="275"/>
      <c r="J698" s="178" t="str">
        <f>IF('DATA - Follow-Up'!J698="","",INDEX(Codes,MATCH('DATA - Follow-Up'!J698,Modes,0)))</f>
        <v/>
      </c>
      <c r="K698" s="178"/>
      <c r="L698" s="178" t="str">
        <f>IF('DATA - Follow-Up'!L698=0,"",IF('DATA - Follow-Up'!L698="","",'DATA - Follow-Up'!L698))</f>
        <v/>
      </c>
      <c r="M698" s="178" t="str">
        <f>IF('DATA - Follow-Up'!M698="Yes",1,IF('DATA - Follow-Up'!M698="No",2, ""))</f>
        <v/>
      </c>
      <c r="N698" s="178" t="str">
        <f>IF('DATA - Follow-Up'!N698="Yes",1,IF('DATA - Follow-Up'!N698="No",2,""))</f>
        <v/>
      </c>
      <c r="O698" s="178" t="str">
        <f>IF('DATA - Follow-Up'!O698="Relaxed",1,IF('DATA - Follow-Up'!O698="Rushed",2,IF('DATA - Follow-Up'!O698="Happy",3,IF('DATA - Follow-Up'!O698="Frustrated",4,IF('DATA - Follow-Up'!O698="Other (please specify)",5,IF('DATA - Follow-Up'!O698="Other",5,""))))))</f>
        <v/>
      </c>
      <c r="P698" s="178"/>
      <c r="Q698" s="178" t="str">
        <f>IF('DATA - Follow-Up'!Q698="","",'DATA - Follow-Up'!Q698)</f>
        <v/>
      </c>
      <c r="R698" s="178" t="str">
        <f>IF('DATA - Follow-Up'!R698="Boy",1,IF('DATA - Follow-Up'!R698="Girl",2, ""))</f>
        <v/>
      </c>
      <c r="S698" s="178" t="str">
        <f>IF('DATA - Follow-Up'!Q698="","", 'DATA - Follow-Up'!S698)</f>
        <v/>
      </c>
      <c r="T698" s="178" t="str">
        <f>IF('DATA - Follow-Up'!T698="Less than 0.5km",1,IF('DATA - Follow-Up'!T698="0.51 to 1.59km",2,IF('DATA - Follow-Up'!T698="1.6 to 3km",3,IF('DATA - Follow-Up'!T698="Over 3km",4,""))))</f>
        <v/>
      </c>
      <c r="U698" s="178" t="str">
        <f>IF('DATA - Follow-Up'!U698="STRONGLY AGREE",1,IF('DATA - Follow-Up'!U698="AGREE",2,IF('DATA - Follow-Up'!U698="DISAGREE",3,IF('DATA - Follow-Up'!U698="STRONGLY DISAGREE",4,""))))</f>
        <v/>
      </c>
      <c r="V698" s="178" t="str">
        <f>IF('DATA - Follow-Up'!V698="Yes",1,IF('DATA - Follow-Up'!V698="No",2,""))</f>
        <v/>
      </c>
      <c r="W698" s="178"/>
      <c r="X698" s="178"/>
      <c r="Y698" s="178"/>
      <c r="Z698" s="178"/>
      <c r="AA698" s="178"/>
      <c r="AB698" s="178"/>
      <c r="AC698" s="178"/>
      <c r="AD698" s="178"/>
      <c r="AE698" s="178"/>
      <c r="AF698" s="178"/>
      <c r="AG698" s="178"/>
      <c r="AH698" s="178"/>
      <c r="AI698" s="178"/>
      <c r="AJ698" s="178"/>
      <c r="AK698" s="178"/>
      <c r="AL698" s="178"/>
      <c r="AM698" s="178"/>
      <c r="AN698" s="178"/>
      <c r="AO698" s="178"/>
      <c r="AP698" s="178"/>
      <c r="AQ698" s="178"/>
      <c r="AR698" s="178" t="str">
        <f>IF('DATA - Follow-Up'!AR698="Relaxed",1,IF('DATA - Follow-Up'!AR698="Rushed",2,IF('DATA - Follow-Up'!AR698="Happy",3,IF('DATA - Follow-Up'!AR698="Tired",4,""))))</f>
        <v/>
      </c>
      <c r="AS698" s="178" t="str">
        <f>IF('DATA - Follow-Up'!AS698="Relaxed",1,IF('DATA - Follow-Up'!AS698="Rushed",2,IF('DATA - Follow-Up'!AS698="Happy",3,IF('DATA - Follow-Up'!AS698="Tired",4,""))))</f>
        <v/>
      </c>
      <c r="AT698" s="178" t="str">
        <f>IF('DATA - Follow-Up'!AT698="less driving",1,IF('DATA - Follow-Up'!AT698="less driving (e.g. more carpooling, walking, cycling, taking public transit, etc.)",1,IF('DATA - Follow-Up'!AT698="not changed",2,IF('DATA - Follow-Up'!AT698="no changed",2,IF('DATA - Follow-Up'!AT698="more driving",3, "")))))</f>
        <v/>
      </c>
      <c r="AU698" s="275"/>
      <c r="AV698" s="275"/>
      <c r="AW698" s="275"/>
      <c r="AX698" s="275"/>
      <c r="AY698" s="275"/>
      <c r="AZ698" s="178" t="str">
        <f>IF('DATA - Follow-Up'!AZ698="less driving",1,IF('DATA - Follow-Up'!AZ698="less driving (e.g. more carpooling, walking, cycling, taking public transit, etc.)",1,IF('DATA - Follow-Up'!AZ698="not changed",2,IF('DATA - Follow-Up'!AZ698="more driving",3,""))))</f>
        <v/>
      </c>
      <c r="BA698" s="178"/>
      <c r="BB698" s="178"/>
      <c r="BC698" s="178"/>
      <c r="BD698" s="178"/>
      <c r="BE698" s="178"/>
      <c r="BF698" s="178" t="str">
        <f>IF('DATA - Follow-Up'!BF698="decreased",1,IF('DATA - Follow-Up'!BF698="not changed",2,IF('DATA - Follow-Up'!BF698="increased",3, "")))</f>
        <v/>
      </c>
      <c r="BG698" s="178"/>
      <c r="BH698" s="178"/>
      <c r="BI698" s="178"/>
      <c r="BJ698" s="178"/>
      <c r="BK698" s="178"/>
      <c r="BL698" s="178"/>
      <c r="BM698" s="178"/>
      <c r="BN698" s="178"/>
      <c r="BO698" s="178"/>
      <c r="BP698" s="178"/>
      <c r="BQ698" s="312" t="str">
        <f>IF('DATA - Follow-Up'!BQ698="Yes",1,IF('DATA - Follow-Up'!BQ698="No",2, ""))</f>
        <v/>
      </c>
      <c r="BR698" s="273"/>
      <c r="BS698" s="180"/>
      <c r="BT698" s="180"/>
    </row>
    <row r="699" spans="1:72" s="132" customFormat="1" ht="15" x14ac:dyDescent="0.3">
      <c r="A699" s="148"/>
      <c r="B699" s="149"/>
      <c r="C699" s="236" t="str">
        <f t="shared" si="10"/>
        <v/>
      </c>
      <c r="D699" s="178" t="str">
        <f>IF('DATA - Follow-Up'!D699="","",'DATA - Follow-Up'!D699)</f>
        <v/>
      </c>
      <c r="E699" s="178" t="str">
        <f>IF('DATA - Follow-Up'!E699="","",'DATA - Follow-Up'!E699)</f>
        <v/>
      </c>
      <c r="F699" s="178" t="str">
        <f>IF('DATA - Follow-Up'!F699="","",'DATA - Follow-Up'!F699)</f>
        <v/>
      </c>
      <c r="G699" s="178" t="str">
        <f>IF('DATA - Follow-Up'!G699="Yes",1,IF('DATA - Follow-Up'!G699="No",2,IF('DATA - Follow-Up'!G699="Not Sure",3, "")))</f>
        <v/>
      </c>
      <c r="H699" s="178" t="str">
        <f>IF('DATA - Follow-Up'!H699="","",INDEX(Codes,MATCH('DATA - Follow-Up'!H699,Modes,0)))</f>
        <v/>
      </c>
      <c r="I699" s="275"/>
      <c r="J699" s="178" t="str">
        <f>IF('DATA - Follow-Up'!J699="","",INDEX(Codes,MATCH('DATA - Follow-Up'!J699,Modes,0)))</f>
        <v/>
      </c>
      <c r="K699" s="178"/>
      <c r="L699" s="178" t="str">
        <f>IF('DATA - Follow-Up'!L699=0,"",IF('DATA - Follow-Up'!L699="","",'DATA - Follow-Up'!L699))</f>
        <v/>
      </c>
      <c r="M699" s="178" t="str">
        <f>IF('DATA - Follow-Up'!M699="Yes",1,IF('DATA - Follow-Up'!M699="No",2, ""))</f>
        <v/>
      </c>
      <c r="N699" s="178" t="str">
        <f>IF('DATA - Follow-Up'!N699="Yes",1,IF('DATA - Follow-Up'!N699="No",2,""))</f>
        <v/>
      </c>
      <c r="O699" s="178" t="str">
        <f>IF('DATA - Follow-Up'!O699="Relaxed",1,IF('DATA - Follow-Up'!O699="Rushed",2,IF('DATA - Follow-Up'!O699="Happy",3,IF('DATA - Follow-Up'!O699="Frustrated",4,IF('DATA - Follow-Up'!O699="Other (please specify)",5,IF('DATA - Follow-Up'!O699="Other",5,""))))))</f>
        <v/>
      </c>
      <c r="P699" s="178"/>
      <c r="Q699" s="178" t="str">
        <f>IF('DATA - Follow-Up'!Q699="","",'DATA - Follow-Up'!Q699)</f>
        <v/>
      </c>
      <c r="R699" s="178" t="str">
        <f>IF('DATA - Follow-Up'!R699="Boy",1,IF('DATA - Follow-Up'!R699="Girl",2, ""))</f>
        <v/>
      </c>
      <c r="S699" s="178" t="str">
        <f>IF('DATA - Follow-Up'!Q699="","", 'DATA - Follow-Up'!S699)</f>
        <v/>
      </c>
      <c r="T699" s="178" t="str">
        <f>IF('DATA - Follow-Up'!T699="Less than 0.5km",1,IF('DATA - Follow-Up'!T699="0.51 to 1.59km",2,IF('DATA - Follow-Up'!T699="1.6 to 3km",3,IF('DATA - Follow-Up'!T699="Over 3km",4,""))))</f>
        <v/>
      </c>
      <c r="U699" s="178" t="str">
        <f>IF('DATA - Follow-Up'!U699="STRONGLY AGREE",1,IF('DATA - Follow-Up'!U699="AGREE",2,IF('DATA - Follow-Up'!U699="DISAGREE",3,IF('DATA - Follow-Up'!U699="STRONGLY DISAGREE",4,""))))</f>
        <v/>
      </c>
      <c r="V699" s="178" t="str">
        <f>IF('DATA - Follow-Up'!V699="Yes",1,IF('DATA - Follow-Up'!V699="No",2,""))</f>
        <v/>
      </c>
      <c r="W699" s="178"/>
      <c r="X699" s="178"/>
      <c r="Y699" s="178"/>
      <c r="Z699" s="178"/>
      <c r="AA699" s="178"/>
      <c r="AB699" s="178"/>
      <c r="AC699" s="178"/>
      <c r="AD699" s="178"/>
      <c r="AE699" s="178"/>
      <c r="AF699" s="178"/>
      <c r="AG699" s="178"/>
      <c r="AH699" s="178"/>
      <c r="AI699" s="178"/>
      <c r="AJ699" s="178"/>
      <c r="AK699" s="178"/>
      <c r="AL699" s="178"/>
      <c r="AM699" s="178"/>
      <c r="AN699" s="178"/>
      <c r="AO699" s="178"/>
      <c r="AP699" s="178"/>
      <c r="AQ699" s="178"/>
      <c r="AR699" s="178" t="str">
        <f>IF('DATA - Follow-Up'!AR699="Relaxed",1,IF('DATA - Follow-Up'!AR699="Rushed",2,IF('DATA - Follow-Up'!AR699="Happy",3,IF('DATA - Follow-Up'!AR699="Tired",4,""))))</f>
        <v/>
      </c>
      <c r="AS699" s="178" t="str">
        <f>IF('DATA - Follow-Up'!AS699="Relaxed",1,IF('DATA - Follow-Up'!AS699="Rushed",2,IF('DATA - Follow-Up'!AS699="Happy",3,IF('DATA - Follow-Up'!AS699="Tired",4,""))))</f>
        <v/>
      </c>
      <c r="AT699" s="178" t="str">
        <f>IF('DATA - Follow-Up'!AT699="less driving",1,IF('DATA - Follow-Up'!AT699="less driving (e.g. more carpooling, walking, cycling, taking public transit, etc.)",1,IF('DATA - Follow-Up'!AT699="not changed",2,IF('DATA - Follow-Up'!AT699="no changed",2,IF('DATA - Follow-Up'!AT699="more driving",3, "")))))</f>
        <v/>
      </c>
      <c r="AU699" s="275"/>
      <c r="AV699" s="275"/>
      <c r="AW699" s="275"/>
      <c r="AX699" s="275"/>
      <c r="AY699" s="275"/>
      <c r="AZ699" s="178" t="str">
        <f>IF('DATA - Follow-Up'!AZ699="less driving",1,IF('DATA - Follow-Up'!AZ699="less driving (e.g. more carpooling, walking, cycling, taking public transit, etc.)",1,IF('DATA - Follow-Up'!AZ699="not changed",2,IF('DATA - Follow-Up'!AZ699="more driving",3,""))))</f>
        <v/>
      </c>
      <c r="BA699" s="178"/>
      <c r="BB699" s="178"/>
      <c r="BC699" s="178"/>
      <c r="BD699" s="178"/>
      <c r="BE699" s="178"/>
      <c r="BF699" s="178" t="str">
        <f>IF('DATA - Follow-Up'!BF699="decreased",1,IF('DATA - Follow-Up'!BF699="not changed",2,IF('DATA - Follow-Up'!BF699="increased",3, "")))</f>
        <v/>
      </c>
      <c r="BG699" s="178"/>
      <c r="BH699" s="178"/>
      <c r="BI699" s="178"/>
      <c r="BJ699" s="178"/>
      <c r="BK699" s="178"/>
      <c r="BL699" s="178"/>
      <c r="BM699" s="178"/>
      <c r="BN699" s="178"/>
      <c r="BO699" s="178"/>
      <c r="BP699" s="178"/>
      <c r="BQ699" s="312" t="str">
        <f>IF('DATA - Follow-Up'!BQ699="Yes",1,IF('DATA - Follow-Up'!BQ699="No",2, ""))</f>
        <v/>
      </c>
      <c r="BR699" s="273"/>
      <c r="BS699" s="180"/>
      <c r="BT699" s="180"/>
    </row>
    <row r="700" spans="1:72" s="132" customFormat="1" ht="15" x14ac:dyDescent="0.3">
      <c r="A700" s="148"/>
      <c r="B700" s="149"/>
      <c r="C700" s="236" t="str">
        <f t="shared" si="10"/>
        <v/>
      </c>
      <c r="D700" s="178" t="str">
        <f>IF('DATA - Follow-Up'!D700="","",'DATA - Follow-Up'!D700)</f>
        <v/>
      </c>
      <c r="E700" s="178" t="str">
        <f>IF('DATA - Follow-Up'!E700="","",'DATA - Follow-Up'!E700)</f>
        <v/>
      </c>
      <c r="F700" s="178" t="str">
        <f>IF('DATA - Follow-Up'!F700="","",'DATA - Follow-Up'!F700)</f>
        <v/>
      </c>
      <c r="G700" s="178" t="str">
        <f>IF('DATA - Follow-Up'!G700="Yes",1,IF('DATA - Follow-Up'!G700="No",2,IF('DATA - Follow-Up'!G700="Not Sure",3, "")))</f>
        <v/>
      </c>
      <c r="H700" s="178" t="str">
        <f>IF('DATA - Follow-Up'!H700="","",INDEX(Codes,MATCH('DATA - Follow-Up'!H700,Modes,0)))</f>
        <v/>
      </c>
      <c r="I700" s="275"/>
      <c r="J700" s="178" t="str">
        <f>IF('DATA - Follow-Up'!J700="","",INDEX(Codes,MATCH('DATA - Follow-Up'!J700,Modes,0)))</f>
        <v/>
      </c>
      <c r="K700" s="178"/>
      <c r="L700" s="178" t="str">
        <f>IF('DATA - Follow-Up'!L700=0,"",IF('DATA - Follow-Up'!L700="","",'DATA - Follow-Up'!L700))</f>
        <v/>
      </c>
      <c r="M700" s="178" t="str">
        <f>IF('DATA - Follow-Up'!M700="Yes",1,IF('DATA - Follow-Up'!M700="No",2, ""))</f>
        <v/>
      </c>
      <c r="N700" s="178" t="str">
        <f>IF('DATA - Follow-Up'!N700="Yes",1,IF('DATA - Follow-Up'!N700="No",2,""))</f>
        <v/>
      </c>
      <c r="O700" s="178" t="str">
        <f>IF('DATA - Follow-Up'!O700="Relaxed",1,IF('DATA - Follow-Up'!O700="Rushed",2,IF('DATA - Follow-Up'!O700="Happy",3,IF('DATA - Follow-Up'!O700="Frustrated",4,IF('DATA - Follow-Up'!O700="Other (please specify)",5,IF('DATA - Follow-Up'!O700="Other",5,""))))))</f>
        <v/>
      </c>
      <c r="P700" s="178"/>
      <c r="Q700" s="178" t="str">
        <f>IF('DATA - Follow-Up'!Q700="","",'DATA - Follow-Up'!Q700)</f>
        <v/>
      </c>
      <c r="R700" s="178" t="str">
        <f>IF('DATA - Follow-Up'!R700="Boy",1,IF('DATA - Follow-Up'!R700="Girl",2, ""))</f>
        <v/>
      </c>
      <c r="S700" s="178" t="str">
        <f>IF('DATA - Follow-Up'!Q700="","", 'DATA - Follow-Up'!S700)</f>
        <v/>
      </c>
      <c r="T700" s="178" t="str">
        <f>IF('DATA - Follow-Up'!T700="Less than 0.5km",1,IF('DATA - Follow-Up'!T700="0.51 to 1.59km",2,IF('DATA - Follow-Up'!T700="1.6 to 3km",3,IF('DATA - Follow-Up'!T700="Over 3km",4,""))))</f>
        <v/>
      </c>
      <c r="U700" s="178" t="str">
        <f>IF('DATA - Follow-Up'!U700="STRONGLY AGREE",1,IF('DATA - Follow-Up'!U700="AGREE",2,IF('DATA - Follow-Up'!U700="DISAGREE",3,IF('DATA - Follow-Up'!U700="STRONGLY DISAGREE",4,""))))</f>
        <v/>
      </c>
      <c r="V700" s="178" t="str">
        <f>IF('DATA - Follow-Up'!V700="Yes",1,IF('DATA - Follow-Up'!V700="No",2,""))</f>
        <v/>
      </c>
      <c r="W700" s="178"/>
      <c r="X700" s="178"/>
      <c r="Y700" s="178"/>
      <c r="Z700" s="178"/>
      <c r="AA700" s="178"/>
      <c r="AB700" s="178"/>
      <c r="AC700" s="178"/>
      <c r="AD700" s="178"/>
      <c r="AE700" s="178"/>
      <c r="AF700" s="178"/>
      <c r="AG700" s="178"/>
      <c r="AH700" s="178"/>
      <c r="AI700" s="178"/>
      <c r="AJ700" s="178"/>
      <c r="AK700" s="178"/>
      <c r="AL700" s="178"/>
      <c r="AM700" s="178"/>
      <c r="AN700" s="178"/>
      <c r="AO700" s="178"/>
      <c r="AP700" s="178"/>
      <c r="AQ700" s="178"/>
      <c r="AR700" s="178" t="str">
        <f>IF('DATA - Follow-Up'!AR700="Relaxed",1,IF('DATA - Follow-Up'!AR700="Rushed",2,IF('DATA - Follow-Up'!AR700="Happy",3,IF('DATA - Follow-Up'!AR700="Tired",4,""))))</f>
        <v/>
      </c>
      <c r="AS700" s="178" t="str">
        <f>IF('DATA - Follow-Up'!AS700="Relaxed",1,IF('DATA - Follow-Up'!AS700="Rushed",2,IF('DATA - Follow-Up'!AS700="Happy",3,IF('DATA - Follow-Up'!AS700="Tired",4,""))))</f>
        <v/>
      </c>
      <c r="AT700" s="178" t="str">
        <f>IF('DATA - Follow-Up'!AT700="less driving",1,IF('DATA - Follow-Up'!AT700="less driving (e.g. more carpooling, walking, cycling, taking public transit, etc.)",1,IF('DATA - Follow-Up'!AT700="not changed",2,IF('DATA - Follow-Up'!AT700="no changed",2,IF('DATA - Follow-Up'!AT700="more driving",3, "")))))</f>
        <v/>
      </c>
      <c r="AU700" s="275"/>
      <c r="AV700" s="275"/>
      <c r="AW700" s="275"/>
      <c r="AX700" s="275"/>
      <c r="AY700" s="275"/>
      <c r="AZ700" s="178" t="str">
        <f>IF('DATA - Follow-Up'!AZ700="less driving",1,IF('DATA - Follow-Up'!AZ700="less driving (e.g. more carpooling, walking, cycling, taking public transit, etc.)",1,IF('DATA - Follow-Up'!AZ700="not changed",2,IF('DATA - Follow-Up'!AZ700="more driving",3,""))))</f>
        <v/>
      </c>
      <c r="BA700" s="178"/>
      <c r="BB700" s="178"/>
      <c r="BC700" s="178"/>
      <c r="BD700" s="178"/>
      <c r="BE700" s="178"/>
      <c r="BF700" s="178" t="str">
        <f>IF('DATA - Follow-Up'!BF700="decreased",1,IF('DATA - Follow-Up'!BF700="not changed",2,IF('DATA - Follow-Up'!BF700="increased",3, "")))</f>
        <v/>
      </c>
      <c r="BG700" s="178"/>
      <c r="BH700" s="178"/>
      <c r="BI700" s="178"/>
      <c r="BJ700" s="178"/>
      <c r="BK700" s="178"/>
      <c r="BL700" s="178"/>
      <c r="BM700" s="178"/>
      <c r="BN700" s="178"/>
      <c r="BO700" s="178"/>
      <c r="BP700" s="178"/>
      <c r="BQ700" s="312" t="str">
        <f>IF('DATA - Follow-Up'!BQ700="Yes",1,IF('DATA - Follow-Up'!BQ700="No",2, ""))</f>
        <v/>
      </c>
      <c r="BR700" s="273"/>
      <c r="BS700" s="180"/>
      <c r="BT700" s="180"/>
    </row>
    <row r="701" spans="1:72" s="132" customFormat="1" ht="15" x14ac:dyDescent="0.3">
      <c r="A701" s="148"/>
      <c r="B701" s="149"/>
      <c r="C701" s="236" t="str">
        <f t="shared" si="10"/>
        <v/>
      </c>
      <c r="D701" s="178" t="str">
        <f>IF('DATA - Follow-Up'!D701="","",'DATA - Follow-Up'!D701)</f>
        <v/>
      </c>
      <c r="E701" s="178" t="str">
        <f>IF('DATA - Follow-Up'!E701="","",'DATA - Follow-Up'!E701)</f>
        <v/>
      </c>
      <c r="F701" s="178" t="str">
        <f>IF('DATA - Follow-Up'!F701="","",'DATA - Follow-Up'!F701)</f>
        <v/>
      </c>
      <c r="G701" s="178" t="str">
        <f>IF('DATA - Follow-Up'!G701="Yes",1,IF('DATA - Follow-Up'!G701="No",2,IF('DATA - Follow-Up'!G701="Not Sure",3, "")))</f>
        <v/>
      </c>
      <c r="H701" s="178" t="str">
        <f>IF('DATA - Follow-Up'!H701="","",INDEX(Codes,MATCH('DATA - Follow-Up'!H701,Modes,0)))</f>
        <v/>
      </c>
      <c r="I701" s="275"/>
      <c r="J701" s="178" t="str">
        <f>IF('DATA - Follow-Up'!J701="","",INDEX(Codes,MATCH('DATA - Follow-Up'!J701,Modes,0)))</f>
        <v/>
      </c>
      <c r="K701" s="178"/>
      <c r="L701" s="178" t="str">
        <f>IF('DATA - Follow-Up'!L701=0,"",IF('DATA - Follow-Up'!L701="","",'DATA - Follow-Up'!L701))</f>
        <v/>
      </c>
      <c r="M701" s="178" t="str">
        <f>IF('DATA - Follow-Up'!M701="Yes",1,IF('DATA - Follow-Up'!M701="No",2, ""))</f>
        <v/>
      </c>
      <c r="N701" s="178" t="str">
        <f>IF('DATA - Follow-Up'!N701="Yes",1,IF('DATA - Follow-Up'!N701="No",2,""))</f>
        <v/>
      </c>
      <c r="O701" s="178" t="str">
        <f>IF('DATA - Follow-Up'!O701="Relaxed",1,IF('DATA - Follow-Up'!O701="Rushed",2,IF('DATA - Follow-Up'!O701="Happy",3,IF('DATA - Follow-Up'!O701="Frustrated",4,IF('DATA - Follow-Up'!O701="Other (please specify)",5,IF('DATA - Follow-Up'!O701="Other",5,""))))))</f>
        <v/>
      </c>
      <c r="P701" s="178"/>
      <c r="Q701" s="178" t="str">
        <f>IF('DATA - Follow-Up'!Q701="","",'DATA - Follow-Up'!Q701)</f>
        <v/>
      </c>
      <c r="R701" s="178" t="str">
        <f>IF('DATA - Follow-Up'!R701="Boy",1,IF('DATA - Follow-Up'!R701="Girl",2, ""))</f>
        <v/>
      </c>
      <c r="S701" s="178" t="str">
        <f>IF('DATA - Follow-Up'!Q701="","", 'DATA - Follow-Up'!S701)</f>
        <v/>
      </c>
      <c r="T701" s="178" t="str">
        <f>IF('DATA - Follow-Up'!T701="Less than 0.5km",1,IF('DATA - Follow-Up'!T701="0.51 to 1.59km",2,IF('DATA - Follow-Up'!T701="1.6 to 3km",3,IF('DATA - Follow-Up'!T701="Over 3km",4,""))))</f>
        <v/>
      </c>
      <c r="U701" s="178" t="str">
        <f>IF('DATA - Follow-Up'!U701="STRONGLY AGREE",1,IF('DATA - Follow-Up'!U701="AGREE",2,IF('DATA - Follow-Up'!U701="DISAGREE",3,IF('DATA - Follow-Up'!U701="STRONGLY DISAGREE",4,""))))</f>
        <v/>
      </c>
      <c r="V701" s="178" t="str">
        <f>IF('DATA - Follow-Up'!V701="Yes",1,IF('DATA - Follow-Up'!V701="No",2,""))</f>
        <v/>
      </c>
      <c r="W701" s="178"/>
      <c r="X701" s="178"/>
      <c r="Y701" s="178"/>
      <c r="Z701" s="178"/>
      <c r="AA701" s="178"/>
      <c r="AB701" s="178"/>
      <c r="AC701" s="178"/>
      <c r="AD701" s="178"/>
      <c r="AE701" s="178"/>
      <c r="AF701" s="178"/>
      <c r="AG701" s="178"/>
      <c r="AH701" s="178"/>
      <c r="AI701" s="178"/>
      <c r="AJ701" s="178"/>
      <c r="AK701" s="178"/>
      <c r="AL701" s="178"/>
      <c r="AM701" s="178"/>
      <c r="AN701" s="178"/>
      <c r="AO701" s="178"/>
      <c r="AP701" s="178"/>
      <c r="AQ701" s="178"/>
      <c r="AR701" s="178" t="str">
        <f>IF('DATA - Follow-Up'!AR701="Relaxed",1,IF('DATA - Follow-Up'!AR701="Rushed",2,IF('DATA - Follow-Up'!AR701="Happy",3,IF('DATA - Follow-Up'!AR701="Tired",4,""))))</f>
        <v/>
      </c>
      <c r="AS701" s="178" t="str">
        <f>IF('DATA - Follow-Up'!AS701="Relaxed",1,IF('DATA - Follow-Up'!AS701="Rushed",2,IF('DATA - Follow-Up'!AS701="Happy",3,IF('DATA - Follow-Up'!AS701="Tired",4,""))))</f>
        <v/>
      </c>
      <c r="AT701" s="178" t="str">
        <f>IF('DATA - Follow-Up'!AT701="less driving",1,IF('DATA - Follow-Up'!AT701="less driving (e.g. more carpooling, walking, cycling, taking public transit, etc.)",1,IF('DATA - Follow-Up'!AT701="not changed",2,IF('DATA - Follow-Up'!AT701="no changed",2,IF('DATA - Follow-Up'!AT701="more driving",3, "")))))</f>
        <v/>
      </c>
      <c r="AU701" s="275"/>
      <c r="AV701" s="275"/>
      <c r="AW701" s="275"/>
      <c r="AX701" s="275"/>
      <c r="AY701" s="275"/>
      <c r="AZ701" s="178" t="str">
        <f>IF('DATA - Follow-Up'!AZ701="less driving",1,IF('DATA - Follow-Up'!AZ701="less driving (e.g. more carpooling, walking, cycling, taking public transit, etc.)",1,IF('DATA - Follow-Up'!AZ701="not changed",2,IF('DATA - Follow-Up'!AZ701="more driving",3,""))))</f>
        <v/>
      </c>
      <c r="BA701" s="178"/>
      <c r="BB701" s="178"/>
      <c r="BC701" s="178"/>
      <c r="BD701" s="178"/>
      <c r="BE701" s="178"/>
      <c r="BF701" s="178" t="str">
        <f>IF('DATA - Follow-Up'!BF701="decreased",1,IF('DATA - Follow-Up'!BF701="not changed",2,IF('DATA - Follow-Up'!BF701="increased",3, "")))</f>
        <v/>
      </c>
      <c r="BG701" s="178"/>
      <c r="BH701" s="178"/>
      <c r="BI701" s="178"/>
      <c r="BJ701" s="178"/>
      <c r="BK701" s="178"/>
      <c r="BL701" s="178"/>
      <c r="BM701" s="178"/>
      <c r="BN701" s="178"/>
      <c r="BO701" s="178"/>
      <c r="BP701" s="178"/>
      <c r="BQ701" s="312" t="str">
        <f>IF('DATA - Follow-Up'!BQ701="Yes",1,IF('DATA - Follow-Up'!BQ701="No",2, ""))</f>
        <v/>
      </c>
      <c r="BR701" s="273"/>
      <c r="BS701" s="180"/>
      <c r="BT701" s="180"/>
    </row>
    <row r="702" spans="1:72" s="132" customFormat="1" ht="15" x14ac:dyDescent="0.3">
      <c r="A702" s="148"/>
      <c r="B702" s="149"/>
      <c r="C702" s="236" t="str">
        <f t="shared" si="10"/>
        <v/>
      </c>
      <c r="D702" s="178" t="str">
        <f>IF('DATA - Follow-Up'!D702="","",'DATA - Follow-Up'!D702)</f>
        <v/>
      </c>
      <c r="E702" s="178" t="str">
        <f>IF('DATA - Follow-Up'!E702="","",'DATA - Follow-Up'!E702)</f>
        <v/>
      </c>
      <c r="F702" s="178" t="str">
        <f>IF('DATA - Follow-Up'!F702="","",'DATA - Follow-Up'!F702)</f>
        <v/>
      </c>
      <c r="G702" s="178" t="str">
        <f>IF('DATA - Follow-Up'!G702="Yes",1,IF('DATA - Follow-Up'!G702="No",2,IF('DATA - Follow-Up'!G702="Not Sure",3, "")))</f>
        <v/>
      </c>
      <c r="H702" s="178" t="str">
        <f>IF('DATA - Follow-Up'!H702="","",INDEX(Codes,MATCH('DATA - Follow-Up'!H702,Modes,0)))</f>
        <v/>
      </c>
      <c r="I702" s="275"/>
      <c r="J702" s="178" t="str">
        <f>IF('DATA - Follow-Up'!J702="","",INDEX(Codes,MATCH('DATA - Follow-Up'!J702,Modes,0)))</f>
        <v/>
      </c>
      <c r="K702" s="178"/>
      <c r="L702" s="178" t="str">
        <f>IF('DATA - Follow-Up'!L702=0,"",IF('DATA - Follow-Up'!L702="","",'DATA - Follow-Up'!L702))</f>
        <v/>
      </c>
      <c r="M702" s="178" t="str">
        <f>IF('DATA - Follow-Up'!M702="Yes",1,IF('DATA - Follow-Up'!M702="No",2, ""))</f>
        <v/>
      </c>
      <c r="N702" s="178" t="str">
        <f>IF('DATA - Follow-Up'!N702="Yes",1,IF('DATA - Follow-Up'!N702="No",2,""))</f>
        <v/>
      </c>
      <c r="O702" s="178" t="str">
        <f>IF('DATA - Follow-Up'!O702="Relaxed",1,IF('DATA - Follow-Up'!O702="Rushed",2,IF('DATA - Follow-Up'!O702="Happy",3,IF('DATA - Follow-Up'!O702="Frustrated",4,IF('DATA - Follow-Up'!O702="Other (please specify)",5,IF('DATA - Follow-Up'!O702="Other",5,""))))))</f>
        <v/>
      </c>
      <c r="P702" s="178"/>
      <c r="Q702" s="178" t="str">
        <f>IF('DATA - Follow-Up'!Q702="","",'DATA - Follow-Up'!Q702)</f>
        <v/>
      </c>
      <c r="R702" s="178" t="str">
        <f>IF('DATA - Follow-Up'!R702="Boy",1,IF('DATA - Follow-Up'!R702="Girl",2, ""))</f>
        <v/>
      </c>
      <c r="S702" s="178" t="str">
        <f>IF('DATA - Follow-Up'!Q702="","", 'DATA - Follow-Up'!S702)</f>
        <v/>
      </c>
      <c r="T702" s="178" t="str">
        <f>IF('DATA - Follow-Up'!T702="Less than 0.5km",1,IF('DATA - Follow-Up'!T702="0.51 to 1.59km",2,IF('DATA - Follow-Up'!T702="1.6 to 3km",3,IF('DATA - Follow-Up'!T702="Over 3km",4,""))))</f>
        <v/>
      </c>
      <c r="U702" s="178" t="str">
        <f>IF('DATA - Follow-Up'!U702="STRONGLY AGREE",1,IF('DATA - Follow-Up'!U702="AGREE",2,IF('DATA - Follow-Up'!U702="DISAGREE",3,IF('DATA - Follow-Up'!U702="STRONGLY DISAGREE",4,""))))</f>
        <v/>
      </c>
      <c r="V702" s="178" t="str">
        <f>IF('DATA - Follow-Up'!V702="Yes",1,IF('DATA - Follow-Up'!V702="No",2,""))</f>
        <v/>
      </c>
      <c r="W702" s="178"/>
      <c r="X702" s="178"/>
      <c r="Y702" s="178"/>
      <c r="Z702" s="178"/>
      <c r="AA702" s="178"/>
      <c r="AB702" s="178"/>
      <c r="AC702" s="178"/>
      <c r="AD702" s="178"/>
      <c r="AE702" s="178"/>
      <c r="AF702" s="178"/>
      <c r="AG702" s="178"/>
      <c r="AH702" s="178"/>
      <c r="AI702" s="178"/>
      <c r="AJ702" s="178"/>
      <c r="AK702" s="178"/>
      <c r="AL702" s="178"/>
      <c r="AM702" s="178"/>
      <c r="AN702" s="178"/>
      <c r="AO702" s="178"/>
      <c r="AP702" s="178"/>
      <c r="AQ702" s="178"/>
      <c r="AR702" s="178" t="str">
        <f>IF('DATA - Follow-Up'!AR702="Relaxed",1,IF('DATA - Follow-Up'!AR702="Rushed",2,IF('DATA - Follow-Up'!AR702="Happy",3,IF('DATA - Follow-Up'!AR702="Tired",4,""))))</f>
        <v/>
      </c>
      <c r="AS702" s="178" t="str">
        <f>IF('DATA - Follow-Up'!AS702="Relaxed",1,IF('DATA - Follow-Up'!AS702="Rushed",2,IF('DATA - Follow-Up'!AS702="Happy",3,IF('DATA - Follow-Up'!AS702="Tired",4,""))))</f>
        <v/>
      </c>
      <c r="AT702" s="178" t="str">
        <f>IF('DATA - Follow-Up'!AT702="less driving",1,IF('DATA - Follow-Up'!AT702="less driving (e.g. more carpooling, walking, cycling, taking public transit, etc.)",1,IF('DATA - Follow-Up'!AT702="not changed",2,IF('DATA - Follow-Up'!AT702="no changed",2,IF('DATA - Follow-Up'!AT702="more driving",3, "")))))</f>
        <v/>
      </c>
      <c r="AU702" s="275"/>
      <c r="AV702" s="275"/>
      <c r="AW702" s="275"/>
      <c r="AX702" s="275"/>
      <c r="AY702" s="275"/>
      <c r="AZ702" s="178" t="str">
        <f>IF('DATA - Follow-Up'!AZ702="less driving",1,IF('DATA - Follow-Up'!AZ702="less driving (e.g. more carpooling, walking, cycling, taking public transit, etc.)",1,IF('DATA - Follow-Up'!AZ702="not changed",2,IF('DATA - Follow-Up'!AZ702="more driving",3,""))))</f>
        <v/>
      </c>
      <c r="BA702" s="178"/>
      <c r="BB702" s="178"/>
      <c r="BC702" s="178"/>
      <c r="BD702" s="178"/>
      <c r="BE702" s="178"/>
      <c r="BF702" s="178" t="str">
        <f>IF('DATA - Follow-Up'!BF702="decreased",1,IF('DATA - Follow-Up'!BF702="not changed",2,IF('DATA - Follow-Up'!BF702="increased",3, "")))</f>
        <v/>
      </c>
      <c r="BG702" s="178"/>
      <c r="BH702" s="178"/>
      <c r="BI702" s="178"/>
      <c r="BJ702" s="178"/>
      <c r="BK702" s="178"/>
      <c r="BL702" s="178"/>
      <c r="BM702" s="178"/>
      <c r="BN702" s="178"/>
      <c r="BO702" s="178"/>
      <c r="BP702" s="178"/>
      <c r="BQ702" s="312" t="str">
        <f>IF('DATA - Follow-Up'!BQ702="Yes",1,IF('DATA - Follow-Up'!BQ702="No",2, ""))</f>
        <v/>
      </c>
      <c r="BR702" s="273"/>
      <c r="BS702" s="180"/>
      <c r="BT702" s="180"/>
    </row>
    <row r="703" spans="1:72" s="132" customFormat="1" ht="15" x14ac:dyDescent="0.3">
      <c r="A703" s="148"/>
      <c r="B703" s="149"/>
      <c r="C703" s="236" t="str">
        <f t="shared" si="10"/>
        <v/>
      </c>
      <c r="D703" s="178" t="str">
        <f>IF('DATA - Follow-Up'!D703="","",'DATA - Follow-Up'!D703)</f>
        <v/>
      </c>
      <c r="E703" s="178" t="str">
        <f>IF('DATA - Follow-Up'!E703="","",'DATA - Follow-Up'!E703)</f>
        <v/>
      </c>
      <c r="F703" s="178" t="str">
        <f>IF('DATA - Follow-Up'!F703="","",'DATA - Follow-Up'!F703)</f>
        <v/>
      </c>
      <c r="G703" s="178" t="str">
        <f>IF('DATA - Follow-Up'!G703="Yes",1,IF('DATA - Follow-Up'!G703="No",2,IF('DATA - Follow-Up'!G703="Not Sure",3, "")))</f>
        <v/>
      </c>
      <c r="H703" s="178" t="str">
        <f>IF('DATA - Follow-Up'!H703="","",INDEX(Codes,MATCH('DATA - Follow-Up'!H703,Modes,0)))</f>
        <v/>
      </c>
      <c r="I703" s="275"/>
      <c r="J703" s="178" t="str">
        <f>IF('DATA - Follow-Up'!J703="","",INDEX(Codes,MATCH('DATA - Follow-Up'!J703,Modes,0)))</f>
        <v/>
      </c>
      <c r="K703" s="178"/>
      <c r="L703" s="178" t="str">
        <f>IF('DATA - Follow-Up'!L703=0,"",IF('DATA - Follow-Up'!L703="","",'DATA - Follow-Up'!L703))</f>
        <v/>
      </c>
      <c r="M703" s="178" t="str">
        <f>IF('DATA - Follow-Up'!M703="Yes",1,IF('DATA - Follow-Up'!M703="No",2, ""))</f>
        <v/>
      </c>
      <c r="N703" s="178" t="str">
        <f>IF('DATA - Follow-Up'!N703="Yes",1,IF('DATA - Follow-Up'!N703="No",2,""))</f>
        <v/>
      </c>
      <c r="O703" s="178" t="str">
        <f>IF('DATA - Follow-Up'!O703="Relaxed",1,IF('DATA - Follow-Up'!O703="Rushed",2,IF('DATA - Follow-Up'!O703="Happy",3,IF('DATA - Follow-Up'!O703="Frustrated",4,IF('DATA - Follow-Up'!O703="Other (please specify)",5,IF('DATA - Follow-Up'!O703="Other",5,""))))))</f>
        <v/>
      </c>
      <c r="P703" s="178"/>
      <c r="Q703" s="178" t="str">
        <f>IF('DATA - Follow-Up'!Q703="","",'DATA - Follow-Up'!Q703)</f>
        <v/>
      </c>
      <c r="R703" s="178" t="str">
        <f>IF('DATA - Follow-Up'!R703="Boy",1,IF('DATA - Follow-Up'!R703="Girl",2, ""))</f>
        <v/>
      </c>
      <c r="S703" s="178" t="str">
        <f>IF('DATA - Follow-Up'!Q703="","", 'DATA - Follow-Up'!S703)</f>
        <v/>
      </c>
      <c r="T703" s="178" t="str">
        <f>IF('DATA - Follow-Up'!T703="Less than 0.5km",1,IF('DATA - Follow-Up'!T703="0.51 to 1.59km",2,IF('DATA - Follow-Up'!T703="1.6 to 3km",3,IF('DATA - Follow-Up'!T703="Over 3km",4,""))))</f>
        <v/>
      </c>
      <c r="U703" s="178" t="str">
        <f>IF('DATA - Follow-Up'!U703="STRONGLY AGREE",1,IF('DATA - Follow-Up'!U703="AGREE",2,IF('DATA - Follow-Up'!U703="DISAGREE",3,IF('DATA - Follow-Up'!U703="STRONGLY DISAGREE",4,""))))</f>
        <v/>
      </c>
      <c r="V703" s="178" t="str">
        <f>IF('DATA - Follow-Up'!V703="Yes",1,IF('DATA - Follow-Up'!V703="No",2,""))</f>
        <v/>
      </c>
      <c r="W703" s="178"/>
      <c r="X703" s="178"/>
      <c r="Y703" s="178"/>
      <c r="Z703" s="178"/>
      <c r="AA703" s="178"/>
      <c r="AB703" s="178"/>
      <c r="AC703" s="178"/>
      <c r="AD703" s="178"/>
      <c r="AE703" s="178"/>
      <c r="AF703" s="178"/>
      <c r="AG703" s="178"/>
      <c r="AH703" s="178"/>
      <c r="AI703" s="178"/>
      <c r="AJ703" s="178"/>
      <c r="AK703" s="178"/>
      <c r="AL703" s="178"/>
      <c r="AM703" s="178"/>
      <c r="AN703" s="178"/>
      <c r="AO703" s="178"/>
      <c r="AP703" s="178"/>
      <c r="AQ703" s="178"/>
      <c r="AR703" s="178" t="str">
        <f>IF('DATA - Follow-Up'!AR703="Relaxed",1,IF('DATA - Follow-Up'!AR703="Rushed",2,IF('DATA - Follow-Up'!AR703="Happy",3,IF('DATA - Follow-Up'!AR703="Tired",4,""))))</f>
        <v/>
      </c>
      <c r="AS703" s="178" t="str">
        <f>IF('DATA - Follow-Up'!AS703="Relaxed",1,IF('DATA - Follow-Up'!AS703="Rushed",2,IF('DATA - Follow-Up'!AS703="Happy",3,IF('DATA - Follow-Up'!AS703="Tired",4,""))))</f>
        <v/>
      </c>
      <c r="AT703" s="178" t="str">
        <f>IF('DATA - Follow-Up'!AT703="less driving",1,IF('DATA - Follow-Up'!AT703="less driving (e.g. more carpooling, walking, cycling, taking public transit, etc.)",1,IF('DATA - Follow-Up'!AT703="not changed",2,IF('DATA - Follow-Up'!AT703="no changed",2,IF('DATA - Follow-Up'!AT703="more driving",3, "")))))</f>
        <v/>
      </c>
      <c r="AU703" s="275"/>
      <c r="AV703" s="275"/>
      <c r="AW703" s="275"/>
      <c r="AX703" s="275"/>
      <c r="AY703" s="275"/>
      <c r="AZ703" s="178" t="str">
        <f>IF('DATA - Follow-Up'!AZ703="less driving",1,IF('DATA - Follow-Up'!AZ703="less driving (e.g. more carpooling, walking, cycling, taking public transit, etc.)",1,IF('DATA - Follow-Up'!AZ703="not changed",2,IF('DATA - Follow-Up'!AZ703="more driving",3,""))))</f>
        <v/>
      </c>
      <c r="BA703" s="178"/>
      <c r="BB703" s="178"/>
      <c r="BC703" s="178"/>
      <c r="BD703" s="178"/>
      <c r="BE703" s="178"/>
      <c r="BF703" s="178" t="str">
        <f>IF('DATA - Follow-Up'!BF703="decreased",1,IF('DATA - Follow-Up'!BF703="not changed",2,IF('DATA - Follow-Up'!BF703="increased",3, "")))</f>
        <v/>
      </c>
      <c r="BG703" s="178"/>
      <c r="BH703" s="178"/>
      <c r="BI703" s="178"/>
      <c r="BJ703" s="178"/>
      <c r="BK703" s="178"/>
      <c r="BL703" s="178"/>
      <c r="BM703" s="178"/>
      <c r="BN703" s="178"/>
      <c r="BO703" s="178"/>
      <c r="BP703" s="178"/>
      <c r="BQ703" s="312" t="str">
        <f>IF('DATA - Follow-Up'!BQ703="Yes",1,IF('DATA - Follow-Up'!BQ703="No",2, ""))</f>
        <v/>
      </c>
      <c r="BR703" s="273"/>
      <c r="BS703" s="180"/>
      <c r="BT703" s="180"/>
    </row>
    <row r="704" spans="1:72" s="132" customFormat="1" ht="15" x14ac:dyDescent="0.3">
      <c r="A704" s="148"/>
      <c r="B704" s="149"/>
      <c r="C704" s="236" t="str">
        <f t="shared" si="10"/>
        <v/>
      </c>
      <c r="D704" s="178" t="str">
        <f>IF('DATA - Follow-Up'!D704="","",'DATA - Follow-Up'!D704)</f>
        <v/>
      </c>
      <c r="E704" s="178" t="str">
        <f>IF('DATA - Follow-Up'!E704="","",'DATA - Follow-Up'!E704)</f>
        <v/>
      </c>
      <c r="F704" s="178" t="str">
        <f>IF('DATA - Follow-Up'!F704="","",'DATA - Follow-Up'!F704)</f>
        <v/>
      </c>
      <c r="G704" s="178" t="str">
        <f>IF('DATA - Follow-Up'!G704="Yes",1,IF('DATA - Follow-Up'!G704="No",2,IF('DATA - Follow-Up'!G704="Not Sure",3, "")))</f>
        <v/>
      </c>
      <c r="H704" s="178" t="str">
        <f>IF('DATA - Follow-Up'!H704="","",INDEX(Codes,MATCH('DATA - Follow-Up'!H704,Modes,0)))</f>
        <v/>
      </c>
      <c r="I704" s="275"/>
      <c r="J704" s="178" t="str">
        <f>IF('DATA - Follow-Up'!J704="","",INDEX(Codes,MATCH('DATA - Follow-Up'!J704,Modes,0)))</f>
        <v/>
      </c>
      <c r="K704" s="178"/>
      <c r="L704" s="178" t="str">
        <f>IF('DATA - Follow-Up'!L704=0,"",IF('DATA - Follow-Up'!L704="","",'DATA - Follow-Up'!L704))</f>
        <v/>
      </c>
      <c r="M704" s="178" t="str">
        <f>IF('DATA - Follow-Up'!M704="Yes",1,IF('DATA - Follow-Up'!M704="No",2, ""))</f>
        <v/>
      </c>
      <c r="N704" s="178" t="str">
        <f>IF('DATA - Follow-Up'!N704="Yes",1,IF('DATA - Follow-Up'!N704="No",2,""))</f>
        <v/>
      </c>
      <c r="O704" s="178" t="str">
        <f>IF('DATA - Follow-Up'!O704="Relaxed",1,IF('DATA - Follow-Up'!O704="Rushed",2,IF('DATA - Follow-Up'!O704="Happy",3,IF('DATA - Follow-Up'!O704="Frustrated",4,IF('DATA - Follow-Up'!O704="Other (please specify)",5,IF('DATA - Follow-Up'!O704="Other",5,""))))))</f>
        <v/>
      </c>
      <c r="P704" s="178"/>
      <c r="Q704" s="178" t="str">
        <f>IF('DATA - Follow-Up'!Q704="","",'DATA - Follow-Up'!Q704)</f>
        <v/>
      </c>
      <c r="R704" s="178" t="str">
        <f>IF('DATA - Follow-Up'!R704="Boy",1,IF('DATA - Follow-Up'!R704="Girl",2, ""))</f>
        <v/>
      </c>
      <c r="S704" s="178" t="str">
        <f>IF('DATA - Follow-Up'!Q704="","", 'DATA - Follow-Up'!S704)</f>
        <v/>
      </c>
      <c r="T704" s="178" t="str">
        <f>IF('DATA - Follow-Up'!T704="Less than 0.5km",1,IF('DATA - Follow-Up'!T704="0.51 to 1.59km",2,IF('DATA - Follow-Up'!T704="1.6 to 3km",3,IF('DATA - Follow-Up'!T704="Over 3km",4,""))))</f>
        <v/>
      </c>
      <c r="U704" s="178" t="str">
        <f>IF('DATA - Follow-Up'!U704="STRONGLY AGREE",1,IF('DATA - Follow-Up'!U704="AGREE",2,IF('DATA - Follow-Up'!U704="DISAGREE",3,IF('DATA - Follow-Up'!U704="STRONGLY DISAGREE",4,""))))</f>
        <v/>
      </c>
      <c r="V704" s="178" t="str">
        <f>IF('DATA - Follow-Up'!V704="Yes",1,IF('DATA - Follow-Up'!V704="No",2,""))</f>
        <v/>
      </c>
      <c r="W704" s="178"/>
      <c r="X704" s="178"/>
      <c r="Y704" s="178"/>
      <c r="Z704" s="178"/>
      <c r="AA704" s="178"/>
      <c r="AB704" s="178"/>
      <c r="AC704" s="178"/>
      <c r="AD704" s="178"/>
      <c r="AE704" s="178"/>
      <c r="AF704" s="178"/>
      <c r="AG704" s="178"/>
      <c r="AH704" s="178"/>
      <c r="AI704" s="178"/>
      <c r="AJ704" s="178"/>
      <c r="AK704" s="178"/>
      <c r="AL704" s="178"/>
      <c r="AM704" s="178"/>
      <c r="AN704" s="178"/>
      <c r="AO704" s="178"/>
      <c r="AP704" s="178"/>
      <c r="AQ704" s="178"/>
      <c r="AR704" s="178" t="str">
        <f>IF('DATA - Follow-Up'!AR704="Relaxed",1,IF('DATA - Follow-Up'!AR704="Rushed",2,IF('DATA - Follow-Up'!AR704="Happy",3,IF('DATA - Follow-Up'!AR704="Tired",4,""))))</f>
        <v/>
      </c>
      <c r="AS704" s="178" t="str">
        <f>IF('DATA - Follow-Up'!AS704="Relaxed",1,IF('DATA - Follow-Up'!AS704="Rushed",2,IF('DATA - Follow-Up'!AS704="Happy",3,IF('DATA - Follow-Up'!AS704="Tired",4,""))))</f>
        <v/>
      </c>
      <c r="AT704" s="178" t="str">
        <f>IF('DATA - Follow-Up'!AT704="less driving",1,IF('DATA - Follow-Up'!AT704="less driving (e.g. more carpooling, walking, cycling, taking public transit, etc.)",1,IF('DATA - Follow-Up'!AT704="not changed",2,IF('DATA - Follow-Up'!AT704="no changed",2,IF('DATA - Follow-Up'!AT704="more driving",3, "")))))</f>
        <v/>
      </c>
      <c r="AU704" s="275"/>
      <c r="AV704" s="275"/>
      <c r="AW704" s="275"/>
      <c r="AX704" s="275"/>
      <c r="AY704" s="275"/>
      <c r="AZ704" s="178" t="str">
        <f>IF('DATA - Follow-Up'!AZ704="less driving",1,IF('DATA - Follow-Up'!AZ704="less driving (e.g. more carpooling, walking, cycling, taking public transit, etc.)",1,IF('DATA - Follow-Up'!AZ704="not changed",2,IF('DATA - Follow-Up'!AZ704="more driving",3,""))))</f>
        <v/>
      </c>
      <c r="BA704" s="178"/>
      <c r="BB704" s="178"/>
      <c r="BC704" s="178"/>
      <c r="BD704" s="178"/>
      <c r="BE704" s="178"/>
      <c r="BF704" s="178" t="str">
        <f>IF('DATA - Follow-Up'!BF704="decreased",1,IF('DATA - Follow-Up'!BF704="not changed",2,IF('DATA - Follow-Up'!BF704="increased",3, "")))</f>
        <v/>
      </c>
      <c r="BG704" s="178"/>
      <c r="BH704" s="178"/>
      <c r="BI704" s="178"/>
      <c r="BJ704" s="178"/>
      <c r="BK704" s="178"/>
      <c r="BL704" s="178"/>
      <c r="BM704" s="178"/>
      <c r="BN704" s="178"/>
      <c r="BO704" s="178"/>
      <c r="BP704" s="178"/>
      <c r="BQ704" s="312" t="str">
        <f>IF('DATA - Follow-Up'!BQ704="Yes",1,IF('DATA - Follow-Up'!BQ704="No",2, ""))</f>
        <v/>
      </c>
      <c r="BR704" s="273"/>
      <c r="BS704" s="180"/>
      <c r="BT704" s="180"/>
    </row>
    <row r="705" spans="1:72" s="132" customFormat="1" ht="15" x14ac:dyDescent="0.3">
      <c r="A705" s="148"/>
      <c r="B705" s="149"/>
      <c r="C705" s="236" t="str">
        <f t="shared" si="10"/>
        <v/>
      </c>
      <c r="D705" s="178" t="str">
        <f>IF('DATA - Follow-Up'!D705="","",'DATA - Follow-Up'!D705)</f>
        <v/>
      </c>
      <c r="E705" s="178" t="str">
        <f>IF('DATA - Follow-Up'!E705="","",'DATA - Follow-Up'!E705)</f>
        <v/>
      </c>
      <c r="F705" s="178" t="str">
        <f>IF('DATA - Follow-Up'!F705="","",'DATA - Follow-Up'!F705)</f>
        <v/>
      </c>
      <c r="G705" s="178" t="str">
        <f>IF('DATA - Follow-Up'!G705="Yes",1,IF('DATA - Follow-Up'!G705="No",2,IF('DATA - Follow-Up'!G705="Not Sure",3, "")))</f>
        <v/>
      </c>
      <c r="H705" s="178" t="str">
        <f>IF('DATA - Follow-Up'!H705="","",INDEX(Codes,MATCH('DATA - Follow-Up'!H705,Modes,0)))</f>
        <v/>
      </c>
      <c r="I705" s="275"/>
      <c r="J705" s="178" t="str">
        <f>IF('DATA - Follow-Up'!J705="","",INDEX(Codes,MATCH('DATA - Follow-Up'!J705,Modes,0)))</f>
        <v/>
      </c>
      <c r="K705" s="178"/>
      <c r="L705" s="178" t="str">
        <f>IF('DATA - Follow-Up'!L705=0,"",IF('DATA - Follow-Up'!L705="","",'DATA - Follow-Up'!L705))</f>
        <v/>
      </c>
      <c r="M705" s="178" t="str">
        <f>IF('DATA - Follow-Up'!M705="Yes",1,IF('DATA - Follow-Up'!M705="No",2, ""))</f>
        <v/>
      </c>
      <c r="N705" s="178" t="str">
        <f>IF('DATA - Follow-Up'!N705="Yes",1,IF('DATA - Follow-Up'!N705="No",2,""))</f>
        <v/>
      </c>
      <c r="O705" s="178" t="str">
        <f>IF('DATA - Follow-Up'!O705="Relaxed",1,IF('DATA - Follow-Up'!O705="Rushed",2,IF('DATA - Follow-Up'!O705="Happy",3,IF('DATA - Follow-Up'!O705="Frustrated",4,IF('DATA - Follow-Up'!O705="Other (please specify)",5,IF('DATA - Follow-Up'!O705="Other",5,""))))))</f>
        <v/>
      </c>
      <c r="P705" s="178"/>
      <c r="Q705" s="178" t="str">
        <f>IF('DATA - Follow-Up'!Q705="","",'DATA - Follow-Up'!Q705)</f>
        <v/>
      </c>
      <c r="R705" s="178" t="str">
        <f>IF('DATA - Follow-Up'!R705="Boy",1,IF('DATA - Follow-Up'!R705="Girl",2, ""))</f>
        <v/>
      </c>
      <c r="S705" s="178" t="str">
        <f>IF('DATA - Follow-Up'!Q705="","", 'DATA - Follow-Up'!S705)</f>
        <v/>
      </c>
      <c r="T705" s="178" t="str">
        <f>IF('DATA - Follow-Up'!T705="Less than 0.5km",1,IF('DATA - Follow-Up'!T705="0.51 to 1.59km",2,IF('DATA - Follow-Up'!T705="1.6 to 3km",3,IF('DATA - Follow-Up'!T705="Over 3km",4,""))))</f>
        <v/>
      </c>
      <c r="U705" s="178" t="str">
        <f>IF('DATA - Follow-Up'!U705="STRONGLY AGREE",1,IF('DATA - Follow-Up'!U705="AGREE",2,IF('DATA - Follow-Up'!U705="DISAGREE",3,IF('DATA - Follow-Up'!U705="STRONGLY DISAGREE",4,""))))</f>
        <v/>
      </c>
      <c r="V705" s="178" t="str">
        <f>IF('DATA - Follow-Up'!V705="Yes",1,IF('DATA - Follow-Up'!V705="No",2,""))</f>
        <v/>
      </c>
      <c r="W705" s="178"/>
      <c r="X705" s="178"/>
      <c r="Y705" s="178"/>
      <c r="Z705" s="178"/>
      <c r="AA705" s="178"/>
      <c r="AB705" s="178"/>
      <c r="AC705" s="178"/>
      <c r="AD705" s="178"/>
      <c r="AE705" s="178"/>
      <c r="AF705" s="178"/>
      <c r="AG705" s="178"/>
      <c r="AH705" s="178"/>
      <c r="AI705" s="178"/>
      <c r="AJ705" s="178"/>
      <c r="AK705" s="178"/>
      <c r="AL705" s="178"/>
      <c r="AM705" s="178"/>
      <c r="AN705" s="178"/>
      <c r="AO705" s="178"/>
      <c r="AP705" s="178"/>
      <c r="AQ705" s="178"/>
      <c r="AR705" s="178" t="str">
        <f>IF('DATA - Follow-Up'!AR705="Relaxed",1,IF('DATA - Follow-Up'!AR705="Rushed",2,IF('DATA - Follow-Up'!AR705="Happy",3,IF('DATA - Follow-Up'!AR705="Tired",4,""))))</f>
        <v/>
      </c>
      <c r="AS705" s="178" t="str">
        <f>IF('DATA - Follow-Up'!AS705="Relaxed",1,IF('DATA - Follow-Up'!AS705="Rushed",2,IF('DATA - Follow-Up'!AS705="Happy",3,IF('DATA - Follow-Up'!AS705="Tired",4,""))))</f>
        <v/>
      </c>
      <c r="AT705" s="178" t="str">
        <f>IF('DATA - Follow-Up'!AT705="less driving",1,IF('DATA - Follow-Up'!AT705="less driving (e.g. more carpooling, walking, cycling, taking public transit, etc.)",1,IF('DATA - Follow-Up'!AT705="not changed",2,IF('DATA - Follow-Up'!AT705="no changed",2,IF('DATA - Follow-Up'!AT705="more driving",3, "")))))</f>
        <v/>
      </c>
      <c r="AU705" s="275"/>
      <c r="AV705" s="275"/>
      <c r="AW705" s="275"/>
      <c r="AX705" s="275"/>
      <c r="AY705" s="275"/>
      <c r="AZ705" s="178" t="str">
        <f>IF('DATA - Follow-Up'!AZ705="less driving",1,IF('DATA - Follow-Up'!AZ705="less driving (e.g. more carpooling, walking, cycling, taking public transit, etc.)",1,IF('DATA - Follow-Up'!AZ705="not changed",2,IF('DATA - Follow-Up'!AZ705="more driving",3,""))))</f>
        <v/>
      </c>
      <c r="BA705" s="178"/>
      <c r="BB705" s="178"/>
      <c r="BC705" s="178"/>
      <c r="BD705" s="178"/>
      <c r="BE705" s="178"/>
      <c r="BF705" s="178" t="str">
        <f>IF('DATA - Follow-Up'!BF705="decreased",1,IF('DATA - Follow-Up'!BF705="not changed",2,IF('DATA - Follow-Up'!BF705="increased",3, "")))</f>
        <v/>
      </c>
      <c r="BG705" s="178"/>
      <c r="BH705" s="178"/>
      <c r="BI705" s="178"/>
      <c r="BJ705" s="178"/>
      <c r="BK705" s="178"/>
      <c r="BL705" s="178"/>
      <c r="BM705" s="178"/>
      <c r="BN705" s="178"/>
      <c r="BO705" s="178"/>
      <c r="BP705" s="178"/>
      <c r="BQ705" s="312" t="str">
        <f>IF('DATA - Follow-Up'!BQ705="Yes",1,IF('DATA - Follow-Up'!BQ705="No",2, ""))</f>
        <v/>
      </c>
      <c r="BR705" s="273"/>
      <c r="BS705" s="180"/>
      <c r="BT705" s="180"/>
    </row>
    <row r="706" spans="1:72" s="132" customFormat="1" ht="15" x14ac:dyDescent="0.3">
      <c r="A706" s="148"/>
      <c r="B706" s="149"/>
      <c r="C706" s="236" t="str">
        <f t="shared" si="10"/>
        <v/>
      </c>
      <c r="D706" s="178" t="str">
        <f>IF('DATA - Follow-Up'!D706="","",'DATA - Follow-Up'!D706)</f>
        <v/>
      </c>
      <c r="E706" s="178" t="str">
        <f>IF('DATA - Follow-Up'!E706="","",'DATA - Follow-Up'!E706)</f>
        <v/>
      </c>
      <c r="F706" s="178" t="str">
        <f>IF('DATA - Follow-Up'!F706="","",'DATA - Follow-Up'!F706)</f>
        <v/>
      </c>
      <c r="G706" s="178" t="str">
        <f>IF('DATA - Follow-Up'!G706="Yes",1,IF('DATA - Follow-Up'!G706="No",2,IF('DATA - Follow-Up'!G706="Not Sure",3, "")))</f>
        <v/>
      </c>
      <c r="H706" s="178" t="str">
        <f>IF('DATA - Follow-Up'!H706="","",INDEX(Codes,MATCH('DATA - Follow-Up'!H706,Modes,0)))</f>
        <v/>
      </c>
      <c r="I706" s="275"/>
      <c r="J706" s="178" t="str">
        <f>IF('DATA - Follow-Up'!J706="","",INDEX(Codes,MATCH('DATA - Follow-Up'!J706,Modes,0)))</f>
        <v/>
      </c>
      <c r="K706" s="178"/>
      <c r="L706" s="178" t="str">
        <f>IF('DATA - Follow-Up'!L706=0,"",IF('DATA - Follow-Up'!L706="","",'DATA - Follow-Up'!L706))</f>
        <v/>
      </c>
      <c r="M706" s="178" t="str">
        <f>IF('DATA - Follow-Up'!M706="Yes",1,IF('DATA - Follow-Up'!M706="No",2, ""))</f>
        <v/>
      </c>
      <c r="N706" s="178" t="str">
        <f>IF('DATA - Follow-Up'!N706="Yes",1,IF('DATA - Follow-Up'!N706="No",2,""))</f>
        <v/>
      </c>
      <c r="O706" s="178" t="str">
        <f>IF('DATA - Follow-Up'!O706="Relaxed",1,IF('DATA - Follow-Up'!O706="Rushed",2,IF('DATA - Follow-Up'!O706="Happy",3,IF('DATA - Follow-Up'!O706="Frustrated",4,IF('DATA - Follow-Up'!O706="Other (please specify)",5,IF('DATA - Follow-Up'!O706="Other",5,""))))))</f>
        <v/>
      </c>
      <c r="P706" s="178"/>
      <c r="Q706" s="178" t="str">
        <f>IF('DATA - Follow-Up'!Q706="","",'DATA - Follow-Up'!Q706)</f>
        <v/>
      </c>
      <c r="R706" s="178" t="str">
        <f>IF('DATA - Follow-Up'!R706="Boy",1,IF('DATA - Follow-Up'!R706="Girl",2, ""))</f>
        <v/>
      </c>
      <c r="S706" s="178" t="str">
        <f>IF('DATA - Follow-Up'!Q706="","", 'DATA - Follow-Up'!S706)</f>
        <v/>
      </c>
      <c r="T706" s="178" t="str">
        <f>IF('DATA - Follow-Up'!T706="Less than 0.5km",1,IF('DATA - Follow-Up'!T706="0.51 to 1.59km",2,IF('DATA - Follow-Up'!T706="1.6 to 3km",3,IF('DATA - Follow-Up'!T706="Over 3km",4,""))))</f>
        <v/>
      </c>
      <c r="U706" s="178" t="str">
        <f>IF('DATA - Follow-Up'!U706="STRONGLY AGREE",1,IF('DATA - Follow-Up'!U706="AGREE",2,IF('DATA - Follow-Up'!U706="DISAGREE",3,IF('DATA - Follow-Up'!U706="STRONGLY DISAGREE",4,""))))</f>
        <v/>
      </c>
      <c r="V706" s="178" t="str">
        <f>IF('DATA - Follow-Up'!V706="Yes",1,IF('DATA - Follow-Up'!V706="No",2,""))</f>
        <v/>
      </c>
      <c r="W706" s="178"/>
      <c r="X706" s="178"/>
      <c r="Y706" s="178"/>
      <c r="Z706" s="178"/>
      <c r="AA706" s="178"/>
      <c r="AB706" s="178"/>
      <c r="AC706" s="178"/>
      <c r="AD706" s="178"/>
      <c r="AE706" s="178"/>
      <c r="AF706" s="178"/>
      <c r="AG706" s="178"/>
      <c r="AH706" s="178"/>
      <c r="AI706" s="178"/>
      <c r="AJ706" s="178"/>
      <c r="AK706" s="178"/>
      <c r="AL706" s="178"/>
      <c r="AM706" s="178"/>
      <c r="AN706" s="178"/>
      <c r="AO706" s="178"/>
      <c r="AP706" s="178"/>
      <c r="AQ706" s="178"/>
      <c r="AR706" s="178" t="str">
        <f>IF('DATA - Follow-Up'!AR706="Relaxed",1,IF('DATA - Follow-Up'!AR706="Rushed",2,IF('DATA - Follow-Up'!AR706="Happy",3,IF('DATA - Follow-Up'!AR706="Tired",4,""))))</f>
        <v/>
      </c>
      <c r="AS706" s="178" t="str">
        <f>IF('DATA - Follow-Up'!AS706="Relaxed",1,IF('DATA - Follow-Up'!AS706="Rushed",2,IF('DATA - Follow-Up'!AS706="Happy",3,IF('DATA - Follow-Up'!AS706="Tired",4,""))))</f>
        <v/>
      </c>
      <c r="AT706" s="178" t="str">
        <f>IF('DATA - Follow-Up'!AT706="less driving",1,IF('DATA - Follow-Up'!AT706="less driving (e.g. more carpooling, walking, cycling, taking public transit, etc.)",1,IF('DATA - Follow-Up'!AT706="not changed",2,IF('DATA - Follow-Up'!AT706="no changed",2,IF('DATA - Follow-Up'!AT706="more driving",3, "")))))</f>
        <v/>
      </c>
      <c r="AU706" s="275"/>
      <c r="AV706" s="275"/>
      <c r="AW706" s="275"/>
      <c r="AX706" s="275"/>
      <c r="AY706" s="275"/>
      <c r="AZ706" s="178" t="str">
        <f>IF('DATA - Follow-Up'!AZ706="less driving",1,IF('DATA - Follow-Up'!AZ706="less driving (e.g. more carpooling, walking, cycling, taking public transit, etc.)",1,IF('DATA - Follow-Up'!AZ706="not changed",2,IF('DATA - Follow-Up'!AZ706="more driving",3,""))))</f>
        <v/>
      </c>
      <c r="BA706" s="178"/>
      <c r="BB706" s="178"/>
      <c r="BC706" s="178"/>
      <c r="BD706" s="178"/>
      <c r="BE706" s="178"/>
      <c r="BF706" s="178" t="str">
        <f>IF('DATA - Follow-Up'!BF706="decreased",1,IF('DATA - Follow-Up'!BF706="not changed",2,IF('DATA - Follow-Up'!BF706="increased",3, "")))</f>
        <v/>
      </c>
      <c r="BG706" s="178"/>
      <c r="BH706" s="178"/>
      <c r="BI706" s="178"/>
      <c r="BJ706" s="178"/>
      <c r="BK706" s="178"/>
      <c r="BL706" s="178"/>
      <c r="BM706" s="178"/>
      <c r="BN706" s="178"/>
      <c r="BO706" s="178"/>
      <c r="BP706" s="178"/>
      <c r="BQ706" s="312" t="str">
        <f>IF('DATA - Follow-Up'!BQ706="Yes",1,IF('DATA - Follow-Up'!BQ706="No",2, ""))</f>
        <v/>
      </c>
      <c r="BR706" s="273"/>
      <c r="BS706" s="180"/>
      <c r="BT706" s="180"/>
    </row>
    <row r="707" spans="1:72" s="132" customFormat="1" ht="15" x14ac:dyDescent="0.3">
      <c r="A707" s="148"/>
      <c r="B707" s="149"/>
      <c r="C707" s="236" t="str">
        <f t="shared" si="10"/>
        <v/>
      </c>
      <c r="D707" s="178" t="str">
        <f>IF('DATA - Follow-Up'!D707="","",'DATA - Follow-Up'!D707)</f>
        <v/>
      </c>
      <c r="E707" s="178" t="str">
        <f>IF('DATA - Follow-Up'!E707="","",'DATA - Follow-Up'!E707)</f>
        <v/>
      </c>
      <c r="F707" s="178" t="str">
        <f>IF('DATA - Follow-Up'!F707="","",'DATA - Follow-Up'!F707)</f>
        <v/>
      </c>
      <c r="G707" s="178" t="str">
        <f>IF('DATA - Follow-Up'!G707="Yes",1,IF('DATA - Follow-Up'!G707="No",2,IF('DATA - Follow-Up'!G707="Not Sure",3, "")))</f>
        <v/>
      </c>
      <c r="H707" s="178" t="str">
        <f>IF('DATA - Follow-Up'!H707="","",INDEX(Codes,MATCH('DATA - Follow-Up'!H707,Modes,0)))</f>
        <v/>
      </c>
      <c r="I707" s="275"/>
      <c r="J707" s="178" t="str">
        <f>IF('DATA - Follow-Up'!J707="","",INDEX(Codes,MATCH('DATA - Follow-Up'!J707,Modes,0)))</f>
        <v/>
      </c>
      <c r="K707" s="178"/>
      <c r="L707" s="178" t="str">
        <f>IF('DATA - Follow-Up'!L707=0,"",IF('DATA - Follow-Up'!L707="","",'DATA - Follow-Up'!L707))</f>
        <v/>
      </c>
      <c r="M707" s="178" t="str">
        <f>IF('DATA - Follow-Up'!M707="Yes",1,IF('DATA - Follow-Up'!M707="No",2, ""))</f>
        <v/>
      </c>
      <c r="N707" s="178" t="str">
        <f>IF('DATA - Follow-Up'!N707="Yes",1,IF('DATA - Follow-Up'!N707="No",2,""))</f>
        <v/>
      </c>
      <c r="O707" s="178" t="str">
        <f>IF('DATA - Follow-Up'!O707="Relaxed",1,IF('DATA - Follow-Up'!O707="Rushed",2,IF('DATA - Follow-Up'!O707="Happy",3,IF('DATA - Follow-Up'!O707="Frustrated",4,IF('DATA - Follow-Up'!O707="Other (please specify)",5,IF('DATA - Follow-Up'!O707="Other",5,""))))))</f>
        <v/>
      </c>
      <c r="P707" s="178"/>
      <c r="Q707" s="178" t="str">
        <f>IF('DATA - Follow-Up'!Q707="","",'DATA - Follow-Up'!Q707)</f>
        <v/>
      </c>
      <c r="R707" s="178" t="str">
        <f>IF('DATA - Follow-Up'!R707="Boy",1,IF('DATA - Follow-Up'!R707="Girl",2, ""))</f>
        <v/>
      </c>
      <c r="S707" s="178" t="str">
        <f>IF('DATA - Follow-Up'!Q707="","", 'DATA - Follow-Up'!S707)</f>
        <v/>
      </c>
      <c r="T707" s="178" t="str">
        <f>IF('DATA - Follow-Up'!T707="Less than 0.5km",1,IF('DATA - Follow-Up'!T707="0.51 to 1.59km",2,IF('DATA - Follow-Up'!T707="1.6 to 3km",3,IF('DATA - Follow-Up'!T707="Over 3km",4,""))))</f>
        <v/>
      </c>
      <c r="U707" s="178" t="str">
        <f>IF('DATA - Follow-Up'!U707="STRONGLY AGREE",1,IF('DATA - Follow-Up'!U707="AGREE",2,IF('DATA - Follow-Up'!U707="DISAGREE",3,IF('DATA - Follow-Up'!U707="STRONGLY DISAGREE",4,""))))</f>
        <v/>
      </c>
      <c r="V707" s="178" t="str">
        <f>IF('DATA - Follow-Up'!V707="Yes",1,IF('DATA - Follow-Up'!V707="No",2,""))</f>
        <v/>
      </c>
      <c r="W707" s="178"/>
      <c r="X707" s="178"/>
      <c r="Y707" s="178"/>
      <c r="Z707" s="178"/>
      <c r="AA707" s="178"/>
      <c r="AB707" s="178"/>
      <c r="AC707" s="178"/>
      <c r="AD707" s="178"/>
      <c r="AE707" s="178"/>
      <c r="AF707" s="178"/>
      <c r="AG707" s="178"/>
      <c r="AH707" s="178"/>
      <c r="AI707" s="178"/>
      <c r="AJ707" s="178"/>
      <c r="AK707" s="178"/>
      <c r="AL707" s="178"/>
      <c r="AM707" s="178"/>
      <c r="AN707" s="178"/>
      <c r="AO707" s="178"/>
      <c r="AP707" s="178"/>
      <c r="AQ707" s="178"/>
      <c r="AR707" s="178" t="str">
        <f>IF('DATA - Follow-Up'!AR707="Relaxed",1,IF('DATA - Follow-Up'!AR707="Rushed",2,IF('DATA - Follow-Up'!AR707="Happy",3,IF('DATA - Follow-Up'!AR707="Tired",4,""))))</f>
        <v/>
      </c>
      <c r="AS707" s="178" t="str">
        <f>IF('DATA - Follow-Up'!AS707="Relaxed",1,IF('DATA - Follow-Up'!AS707="Rushed",2,IF('DATA - Follow-Up'!AS707="Happy",3,IF('DATA - Follow-Up'!AS707="Tired",4,""))))</f>
        <v/>
      </c>
      <c r="AT707" s="178" t="str">
        <f>IF('DATA - Follow-Up'!AT707="less driving",1,IF('DATA - Follow-Up'!AT707="less driving (e.g. more carpooling, walking, cycling, taking public transit, etc.)",1,IF('DATA - Follow-Up'!AT707="not changed",2,IF('DATA - Follow-Up'!AT707="no changed",2,IF('DATA - Follow-Up'!AT707="more driving",3, "")))))</f>
        <v/>
      </c>
      <c r="AU707" s="275"/>
      <c r="AV707" s="275"/>
      <c r="AW707" s="275"/>
      <c r="AX707" s="275"/>
      <c r="AY707" s="275"/>
      <c r="AZ707" s="178" t="str">
        <f>IF('DATA - Follow-Up'!AZ707="less driving",1,IF('DATA - Follow-Up'!AZ707="less driving (e.g. more carpooling, walking, cycling, taking public transit, etc.)",1,IF('DATA - Follow-Up'!AZ707="not changed",2,IF('DATA - Follow-Up'!AZ707="more driving",3,""))))</f>
        <v/>
      </c>
      <c r="BA707" s="178"/>
      <c r="BB707" s="178"/>
      <c r="BC707" s="178"/>
      <c r="BD707" s="178"/>
      <c r="BE707" s="178"/>
      <c r="BF707" s="178" t="str">
        <f>IF('DATA - Follow-Up'!BF707="decreased",1,IF('DATA - Follow-Up'!BF707="not changed",2,IF('DATA - Follow-Up'!BF707="increased",3, "")))</f>
        <v/>
      </c>
      <c r="BG707" s="178"/>
      <c r="BH707" s="178"/>
      <c r="BI707" s="178"/>
      <c r="BJ707" s="178"/>
      <c r="BK707" s="178"/>
      <c r="BL707" s="178"/>
      <c r="BM707" s="178"/>
      <c r="BN707" s="178"/>
      <c r="BO707" s="178"/>
      <c r="BP707" s="178"/>
      <c r="BQ707" s="312" t="str">
        <f>IF('DATA - Follow-Up'!BQ707="Yes",1,IF('DATA - Follow-Up'!BQ707="No",2, ""))</f>
        <v/>
      </c>
      <c r="BR707" s="273"/>
      <c r="BS707" s="180"/>
      <c r="BT707" s="180"/>
    </row>
    <row r="708" spans="1:72" s="132" customFormat="1" ht="15" x14ac:dyDescent="0.3">
      <c r="A708" s="148"/>
      <c r="B708" s="149"/>
      <c r="C708" s="236" t="str">
        <f t="shared" si="10"/>
        <v/>
      </c>
      <c r="D708" s="178" t="str">
        <f>IF('DATA - Follow-Up'!D708="","",'DATA - Follow-Up'!D708)</f>
        <v/>
      </c>
      <c r="E708" s="178" t="str">
        <f>IF('DATA - Follow-Up'!E708="","",'DATA - Follow-Up'!E708)</f>
        <v/>
      </c>
      <c r="F708" s="178" t="str">
        <f>IF('DATA - Follow-Up'!F708="","",'DATA - Follow-Up'!F708)</f>
        <v/>
      </c>
      <c r="G708" s="178" t="str">
        <f>IF('DATA - Follow-Up'!G708="Yes",1,IF('DATA - Follow-Up'!G708="No",2,IF('DATA - Follow-Up'!G708="Not Sure",3, "")))</f>
        <v/>
      </c>
      <c r="H708" s="178" t="str">
        <f>IF('DATA - Follow-Up'!H708="","",INDEX(Codes,MATCH('DATA - Follow-Up'!H708,Modes,0)))</f>
        <v/>
      </c>
      <c r="I708" s="275"/>
      <c r="J708" s="178" t="str">
        <f>IF('DATA - Follow-Up'!J708="","",INDEX(Codes,MATCH('DATA - Follow-Up'!J708,Modes,0)))</f>
        <v/>
      </c>
      <c r="K708" s="178"/>
      <c r="L708" s="178" t="str">
        <f>IF('DATA - Follow-Up'!L708=0,"",IF('DATA - Follow-Up'!L708="","",'DATA - Follow-Up'!L708))</f>
        <v/>
      </c>
      <c r="M708" s="178" t="str">
        <f>IF('DATA - Follow-Up'!M708="Yes",1,IF('DATA - Follow-Up'!M708="No",2, ""))</f>
        <v/>
      </c>
      <c r="N708" s="178" t="str">
        <f>IF('DATA - Follow-Up'!N708="Yes",1,IF('DATA - Follow-Up'!N708="No",2,""))</f>
        <v/>
      </c>
      <c r="O708" s="178" t="str">
        <f>IF('DATA - Follow-Up'!O708="Relaxed",1,IF('DATA - Follow-Up'!O708="Rushed",2,IF('DATA - Follow-Up'!O708="Happy",3,IF('DATA - Follow-Up'!O708="Frustrated",4,IF('DATA - Follow-Up'!O708="Other (please specify)",5,IF('DATA - Follow-Up'!O708="Other",5,""))))))</f>
        <v/>
      </c>
      <c r="P708" s="178"/>
      <c r="Q708" s="178" t="str">
        <f>IF('DATA - Follow-Up'!Q708="","",'DATA - Follow-Up'!Q708)</f>
        <v/>
      </c>
      <c r="R708" s="178" t="str">
        <f>IF('DATA - Follow-Up'!R708="Boy",1,IF('DATA - Follow-Up'!R708="Girl",2, ""))</f>
        <v/>
      </c>
      <c r="S708" s="178" t="str">
        <f>IF('DATA - Follow-Up'!Q708="","", 'DATA - Follow-Up'!S708)</f>
        <v/>
      </c>
      <c r="T708" s="178" t="str">
        <f>IF('DATA - Follow-Up'!T708="Less than 0.5km",1,IF('DATA - Follow-Up'!T708="0.51 to 1.59km",2,IF('DATA - Follow-Up'!T708="1.6 to 3km",3,IF('DATA - Follow-Up'!T708="Over 3km",4,""))))</f>
        <v/>
      </c>
      <c r="U708" s="178" t="str">
        <f>IF('DATA - Follow-Up'!U708="STRONGLY AGREE",1,IF('DATA - Follow-Up'!U708="AGREE",2,IF('DATA - Follow-Up'!U708="DISAGREE",3,IF('DATA - Follow-Up'!U708="STRONGLY DISAGREE",4,""))))</f>
        <v/>
      </c>
      <c r="V708" s="178" t="str">
        <f>IF('DATA - Follow-Up'!V708="Yes",1,IF('DATA - Follow-Up'!V708="No",2,""))</f>
        <v/>
      </c>
      <c r="W708" s="178"/>
      <c r="X708" s="178"/>
      <c r="Y708" s="178"/>
      <c r="Z708" s="178"/>
      <c r="AA708" s="178"/>
      <c r="AB708" s="178"/>
      <c r="AC708" s="178"/>
      <c r="AD708" s="178"/>
      <c r="AE708" s="178"/>
      <c r="AF708" s="178"/>
      <c r="AG708" s="178"/>
      <c r="AH708" s="178"/>
      <c r="AI708" s="178"/>
      <c r="AJ708" s="178"/>
      <c r="AK708" s="178"/>
      <c r="AL708" s="178"/>
      <c r="AM708" s="178"/>
      <c r="AN708" s="178"/>
      <c r="AO708" s="178"/>
      <c r="AP708" s="178"/>
      <c r="AQ708" s="178"/>
      <c r="AR708" s="178" t="str">
        <f>IF('DATA - Follow-Up'!AR708="Relaxed",1,IF('DATA - Follow-Up'!AR708="Rushed",2,IF('DATA - Follow-Up'!AR708="Happy",3,IF('DATA - Follow-Up'!AR708="Tired",4,""))))</f>
        <v/>
      </c>
      <c r="AS708" s="178" t="str">
        <f>IF('DATA - Follow-Up'!AS708="Relaxed",1,IF('DATA - Follow-Up'!AS708="Rushed",2,IF('DATA - Follow-Up'!AS708="Happy",3,IF('DATA - Follow-Up'!AS708="Tired",4,""))))</f>
        <v/>
      </c>
      <c r="AT708" s="178" t="str">
        <f>IF('DATA - Follow-Up'!AT708="less driving",1,IF('DATA - Follow-Up'!AT708="less driving (e.g. more carpooling, walking, cycling, taking public transit, etc.)",1,IF('DATA - Follow-Up'!AT708="not changed",2,IF('DATA - Follow-Up'!AT708="no changed",2,IF('DATA - Follow-Up'!AT708="more driving",3, "")))))</f>
        <v/>
      </c>
      <c r="AU708" s="275"/>
      <c r="AV708" s="275"/>
      <c r="AW708" s="275"/>
      <c r="AX708" s="275"/>
      <c r="AY708" s="275"/>
      <c r="AZ708" s="178" t="str">
        <f>IF('DATA - Follow-Up'!AZ708="less driving",1,IF('DATA - Follow-Up'!AZ708="less driving (e.g. more carpooling, walking, cycling, taking public transit, etc.)",1,IF('DATA - Follow-Up'!AZ708="not changed",2,IF('DATA - Follow-Up'!AZ708="more driving",3,""))))</f>
        <v/>
      </c>
      <c r="BA708" s="178"/>
      <c r="BB708" s="178"/>
      <c r="BC708" s="178"/>
      <c r="BD708" s="178"/>
      <c r="BE708" s="178"/>
      <c r="BF708" s="178" t="str">
        <f>IF('DATA - Follow-Up'!BF708="decreased",1,IF('DATA - Follow-Up'!BF708="not changed",2,IF('DATA - Follow-Up'!BF708="increased",3, "")))</f>
        <v/>
      </c>
      <c r="BG708" s="178"/>
      <c r="BH708" s="178"/>
      <c r="BI708" s="178"/>
      <c r="BJ708" s="178"/>
      <c r="BK708" s="178"/>
      <c r="BL708" s="178"/>
      <c r="BM708" s="178"/>
      <c r="BN708" s="178"/>
      <c r="BO708" s="178"/>
      <c r="BP708" s="178"/>
      <c r="BQ708" s="312" t="str">
        <f>IF('DATA - Follow-Up'!BQ708="Yes",1,IF('DATA - Follow-Up'!BQ708="No",2, ""))</f>
        <v/>
      </c>
      <c r="BR708" s="273"/>
      <c r="BS708" s="180"/>
      <c r="BT708" s="180"/>
    </row>
    <row r="709" spans="1:72" s="132" customFormat="1" ht="15" x14ac:dyDescent="0.3">
      <c r="A709" s="148"/>
      <c r="B709" s="149"/>
      <c r="C709" s="236" t="str">
        <f t="shared" ref="C709:C772" si="11">IF(D709="","",C708+1)</f>
        <v/>
      </c>
      <c r="D709" s="178" t="str">
        <f>IF('DATA - Follow-Up'!D709="","",'DATA - Follow-Up'!D709)</f>
        <v/>
      </c>
      <c r="E709" s="178" t="str">
        <f>IF('DATA - Follow-Up'!E709="","",'DATA - Follow-Up'!E709)</f>
        <v/>
      </c>
      <c r="F709" s="178" t="str">
        <f>IF('DATA - Follow-Up'!F709="","",'DATA - Follow-Up'!F709)</f>
        <v/>
      </c>
      <c r="G709" s="178" t="str">
        <f>IF('DATA - Follow-Up'!G709="Yes",1,IF('DATA - Follow-Up'!G709="No",2,IF('DATA - Follow-Up'!G709="Not Sure",3, "")))</f>
        <v/>
      </c>
      <c r="H709" s="178" t="str">
        <f>IF('DATA - Follow-Up'!H709="","",INDEX(Codes,MATCH('DATA - Follow-Up'!H709,Modes,0)))</f>
        <v/>
      </c>
      <c r="I709" s="275"/>
      <c r="J709" s="178" t="str">
        <f>IF('DATA - Follow-Up'!J709="","",INDEX(Codes,MATCH('DATA - Follow-Up'!J709,Modes,0)))</f>
        <v/>
      </c>
      <c r="K709" s="178"/>
      <c r="L709" s="178" t="str">
        <f>IF('DATA - Follow-Up'!L709=0,"",IF('DATA - Follow-Up'!L709="","",'DATA - Follow-Up'!L709))</f>
        <v/>
      </c>
      <c r="M709" s="178" t="str">
        <f>IF('DATA - Follow-Up'!M709="Yes",1,IF('DATA - Follow-Up'!M709="No",2, ""))</f>
        <v/>
      </c>
      <c r="N709" s="178" t="str">
        <f>IF('DATA - Follow-Up'!N709="Yes",1,IF('DATA - Follow-Up'!N709="No",2,""))</f>
        <v/>
      </c>
      <c r="O709" s="178" t="str">
        <f>IF('DATA - Follow-Up'!O709="Relaxed",1,IF('DATA - Follow-Up'!O709="Rushed",2,IF('DATA - Follow-Up'!O709="Happy",3,IF('DATA - Follow-Up'!O709="Frustrated",4,IF('DATA - Follow-Up'!O709="Other (please specify)",5,IF('DATA - Follow-Up'!O709="Other",5,""))))))</f>
        <v/>
      </c>
      <c r="P709" s="178"/>
      <c r="Q709" s="178" t="str">
        <f>IF('DATA - Follow-Up'!Q709="","",'DATA - Follow-Up'!Q709)</f>
        <v/>
      </c>
      <c r="R709" s="178" t="str">
        <f>IF('DATA - Follow-Up'!R709="Boy",1,IF('DATA - Follow-Up'!R709="Girl",2, ""))</f>
        <v/>
      </c>
      <c r="S709" s="178" t="str">
        <f>IF('DATA - Follow-Up'!Q709="","", 'DATA - Follow-Up'!S709)</f>
        <v/>
      </c>
      <c r="T709" s="178" t="str">
        <f>IF('DATA - Follow-Up'!T709="Less than 0.5km",1,IF('DATA - Follow-Up'!T709="0.51 to 1.59km",2,IF('DATA - Follow-Up'!T709="1.6 to 3km",3,IF('DATA - Follow-Up'!T709="Over 3km",4,""))))</f>
        <v/>
      </c>
      <c r="U709" s="178" t="str">
        <f>IF('DATA - Follow-Up'!U709="STRONGLY AGREE",1,IF('DATA - Follow-Up'!U709="AGREE",2,IF('DATA - Follow-Up'!U709="DISAGREE",3,IF('DATA - Follow-Up'!U709="STRONGLY DISAGREE",4,""))))</f>
        <v/>
      </c>
      <c r="V709" s="178" t="str">
        <f>IF('DATA - Follow-Up'!V709="Yes",1,IF('DATA - Follow-Up'!V709="No",2,""))</f>
        <v/>
      </c>
      <c r="W709" s="178"/>
      <c r="X709" s="178"/>
      <c r="Y709" s="178"/>
      <c r="Z709" s="178"/>
      <c r="AA709" s="178"/>
      <c r="AB709" s="178"/>
      <c r="AC709" s="178"/>
      <c r="AD709" s="178"/>
      <c r="AE709" s="178"/>
      <c r="AF709" s="178"/>
      <c r="AG709" s="178"/>
      <c r="AH709" s="178"/>
      <c r="AI709" s="178"/>
      <c r="AJ709" s="178"/>
      <c r="AK709" s="178"/>
      <c r="AL709" s="178"/>
      <c r="AM709" s="178"/>
      <c r="AN709" s="178"/>
      <c r="AO709" s="178"/>
      <c r="AP709" s="178"/>
      <c r="AQ709" s="178"/>
      <c r="AR709" s="178" t="str">
        <f>IF('DATA - Follow-Up'!AR709="Relaxed",1,IF('DATA - Follow-Up'!AR709="Rushed",2,IF('DATA - Follow-Up'!AR709="Happy",3,IF('DATA - Follow-Up'!AR709="Tired",4,""))))</f>
        <v/>
      </c>
      <c r="AS709" s="178" t="str">
        <f>IF('DATA - Follow-Up'!AS709="Relaxed",1,IF('DATA - Follow-Up'!AS709="Rushed",2,IF('DATA - Follow-Up'!AS709="Happy",3,IF('DATA - Follow-Up'!AS709="Tired",4,""))))</f>
        <v/>
      </c>
      <c r="AT709" s="178" t="str">
        <f>IF('DATA - Follow-Up'!AT709="less driving",1,IF('DATA - Follow-Up'!AT709="less driving (e.g. more carpooling, walking, cycling, taking public transit, etc.)",1,IF('DATA - Follow-Up'!AT709="not changed",2,IF('DATA - Follow-Up'!AT709="no changed",2,IF('DATA - Follow-Up'!AT709="more driving",3, "")))))</f>
        <v/>
      </c>
      <c r="AU709" s="275"/>
      <c r="AV709" s="275"/>
      <c r="AW709" s="275"/>
      <c r="AX709" s="275"/>
      <c r="AY709" s="275"/>
      <c r="AZ709" s="178" t="str">
        <f>IF('DATA - Follow-Up'!AZ709="less driving",1,IF('DATA - Follow-Up'!AZ709="less driving (e.g. more carpooling, walking, cycling, taking public transit, etc.)",1,IF('DATA - Follow-Up'!AZ709="not changed",2,IF('DATA - Follow-Up'!AZ709="more driving",3,""))))</f>
        <v/>
      </c>
      <c r="BA709" s="178"/>
      <c r="BB709" s="178"/>
      <c r="BC709" s="178"/>
      <c r="BD709" s="178"/>
      <c r="BE709" s="178"/>
      <c r="BF709" s="178" t="str">
        <f>IF('DATA - Follow-Up'!BF709="decreased",1,IF('DATA - Follow-Up'!BF709="not changed",2,IF('DATA - Follow-Up'!BF709="increased",3, "")))</f>
        <v/>
      </c>
      <c r="BG709" s="178"/>
      <c r="BH709" s="178"/>
      <c r="BI709" s="178"/>
      <c r="BJ709" s="178"/>
      <c r="BK709" s="178"/>
      <c r="BL709" s="178"/>
      <c r="BM709" s="178"/>
      <c r="BN709" s="178"/>
      <c r="BO709" s="178"/>
      <c r="BP709" s="178"/>
      <c r="BQ709" s="312" t="str">
        <f>IF('DATA - Follow-Up'!BQ709="Yes",1,IF('DATA - Follow-Up'!BQ709="No",2, ""))</f>
        <v/>
      </c>
      <c r="BR709" s="273"/>
      <c r="BS709" s="180"/>
      <c r="BT709" s="180"/>
    </row>
    <row r="710" spans="1:72" s="132" customFormat="1" ht="15" x14ac:dyDescent="0.3">
      <c r="A710" s="148"/>
      <c r="B710" s="149"/>
      <c r="C710" s="236" t="str">
        <f t="shared" si="11"/>
        <v/>
      </c>
      <c r="D710" s="178" t="str">
        <f>IF('DATA - Follow-Up'!D710="","",'DATA - Follow-Up'!D710)</f>
        <v/>
      </c>
      <c r="E710" s="178" t="str">
        <f>IF('DATA - Follow-Up'!E710="","",'DATA - Follow-Up'!E710)</f>
        <v/>
      </c>
      <c r="F710" s="178" t="str">
        <f>IF('DATA - Follow-Up'!F710="","",'DATA - Follow-Up'!F710)</f>
        <v/>
      </c>
      <c r="G710" s="178" t="str">
        <f>IF('DATA - Follow-Up'!G710="Yes",1,IF('DATA - Follow-Up'!G710="No",2,IF('DATA - Follow-Up'!G710="Not Sure",3, "")))</f>
        <v/>
      </c>
      <c r="H710" s="178" t="str">
        <f>IF('DATA - Follow-Up'!H710="","",INDEX(Codes,MATCH('DATA - Follow-Up'!H710,Modes,0)))</f>
        <v/>
      </c>
      <c r="I710" s="275"/>
      <c r="J710" s="178" t="str">
        <f>IF('DATA - Follow-Up'!J710="","",INDEX(Codes,MATCH('DATA - Follow-Up'!J710,Modes,0)))</f>
        <v/>
      </c>
      <c r="K710" s="178"/>
      <c r="L710" s="178" t="str">
        <f>IF('DATA - Follow-Up'!L710=0,"",IF('DATA - Follow-Up'!L710="","",'DATA - Follow-Up'!L710))</f>
        <v/>
      </c>
      <c r="M710" s="178" t="str">
        <f>IF('DATA - Follow-Up'!M710="Yes",1,IF('DATA - Follow-Up'!M710="No",2, ""))</f>
        <v/>
      </c>
      <c r="N710" s="178" t="str">
        <f>IF('DATA - Follow-Up'!N710="Yes",1,IF('DATA - Follow-Up'!N710="No",2,""))</f>
        <v/>
      </c>
      <c r="O710" s="178" t="str">
        <f>IF('DATA - Follow-Up'!O710="Relaxed",1,IF('DATA - Follow-Up'!O710="Rushed",2,IF('DATA - Follow-Up'!O710="Happy",3,IF('DATA - Follow-Up'!O710="Frustrated",4,IF('DATA - Follow-Up'!O710="Other (please specify)",5,IF('DATA - Follow-Up'!O710="Other",5,""))))))</f>
        <v/>
      </c>
      <c r="P710" s="178"/>
      <c r="Q710" s="178" t="str">
        <f>IF('DATA - Follow-Up'!Q710="","",'DATA - Follow-Up'!Q710)</f>
        <v/>
      </c>
      <c r="R710" s="178" t="str">
        <f>IF('DATA - Follow-Up'!R710="Boy",1,IF('DATA - Follow-Up'!R710="Girl",2, ""))</f>
        <v/>
      </c>
      <c r="S710" s="178" t="str">
        <f>IF('DATA - Follow-Up'!Q710="","", 'DATA - Follow-Up'!S710)</f>
        <v/>
      </c>
      <c r="T710" s="178" t="str">
        <f>IF('DATA - Follow-Up'!T710="Less than 0.5km",1,IF('DATA - Follow-Up'!T710="0.51 to 1.59km",2,IF('DATA - Follow-Up'!T710="1.6 to 3km",3,IF('DATA - Follow-Up'!T710="Over 3km",4,""))))</f>
        <v/>
      </c>
      <c r="U710" s="178" t="str">
        <f>IF('DATA - Follow-Up'!U710="STRONGLY AGREE",1,IF('DATA - Follow-Up'!U710="AGREE",2,IF('DATA - Follow-Up'!U710="DISAGREE",3,IF('DATA - Follow-Up'!U710="STRONGLY DISAGREE",4,""))))</f>
        <v/>
      </c>
      <c r="V710" s="178" t="str">
        <f>IF('DATA - Follow-Up'!V710="Yes",1,IF('DATA - Follow-Up'!V710="No",2,""))</f>
        <v/>
      </c>
      <c r="W710" s="178"/>
      <c r="X710" s="178"/>
      <c r="Y710" s="178"/>
      <c r="Z710" s="178"/>
      <c r="AA710" s="178"/>
      <c r="AB710" s="178"/>
      <c r="AC710" s="178"/>
      <c r="AD710" s="178"/>
      <c r="AE710" s="178"/>
      <c r="AF710" s="178"/>
      <c r="AG710" s="178"/>
      <c r="AH710" s="178"/>
      <c r="AI710" s="178"/>
      <c r="AJ710" s="178"/>
      <c r="AK710" s="178"/>
      <c r="AL710" s="178"/>
      <c r="AM710" s="178"/>
      <c r="AN710" s="178"/>
      <c r="AO710" s="178"/>
      <c r="AP710" s="178"/>
      <c r="AQ710" s="178"/>
      <c r="AR710" s="178" t="str">
        <f>IF('DATA - Follow-Up'!AR710="Relaxed",1,IF('DATA - Follow-Up'!AR710="Rushed",2,IF('DATA - Follow-Up'!AR710="Happy",3,IF('DATA - Follow-Up'!AR710="Tired",4,""))))</f>
        <v/>
      </c>
      <c r="AS710" s="178" t="str">
        <f>IF('DATA - Follow-Up'!AS710="Relaxed",1,IF('DATA - Follow-Up'!AS710="Rushed",2,IF('DATA - Follow-Up'!AS710="Happy",3,IF('DATA - Follow-Up'!AS710="Tired",4,""))))</f>
        <v/>
      </c>
      <c r="AT710" s="178" t="str">
        <f>IF('DATA - Follow-Up'!AT710="less driving",1,IF('DATA - Follow-Up'!AT710="less driving (e.g. more carpooling, walking, cycling, taking public transit, etc.)",1,IF('DATA - Follow-Up'!AT710="not changed",2,IF('DATA - Follow-Up'!AT710="no changed",2,IF('DATA - Follow-Up'!AT710="more driving",3, "")))))</f>
        <v/>
      </c>
      <c r="AU710" s="275"/>
      <c r="AV710" s="275"/>
      <c r="AW710" s="275"/>
      <c r="AX710" s="275"/>
      <c r="AY710" s="275"/>
      <c r="AZ710" s="178" t="str">
        <f>IF('DATA - Follow-Up'!AZ710="less driving",1,IF('DATA - Follow-Up'!AZ710="less driving (e.g. more carpooling, walking, cycling, taking public transit, etc.)",1,IF('DATA - Follow-Up'!AZ710="not changed",2,IF('DATA - Follow-Up'!AZ710="more driving",3,""))))</f>
        <v/>
      </c>
      <c r="BA710" s="178"/>
      <c r="BB710" s="178"/>
      <c r="BC710" s="178"/>
      <c r="BD710" s="178"/>
      <c r="BE710" s="178"/>
      <c r="BF710" s="178" t="str">
        <f>IF('DATA - Follow-Up'!BF710="decreased",1,IF('DATA - Follow-Up'!BF710="not changed",2,IF('DATA - Follow-Up'!BF710="increased",3, "")))</f>
        <v/>
      </c>
      <c r="BG710" s="178"/>
      <c r="BH710" s="178"/>
      <c r="BI710" s="178"/>
      <c r="BJ710" s="178"/>
      <c r="BK710" s="178"/>
      <c r="BL710" s="178"/>
      <c r="BM710" s="178"/>
      <c r="BN710" s="178"/>
      <c r="BO710" s="178"/>
      <c r="BP710" s="178"/>
      <c r="BQ710" s="312" t="str">
        <f>IF('DATA - Follow-Up'!BQ710="Yes",1,IF('DATA - Follow-Up'!BQ710="No",2, ""))</f>
        <v/>
      </c>
      <c r="BR710" s="273"/>
      <c r="BS710" s="180"/>
      <c r="BT710" s="180"/>
    </row>
    <row r="711" spans="1:72" s="132" customFormat="1" ht="15" x14ac:dyDescent="0.3">
      <c r="A711" s="148"/>
      <c r="B711" s="149"/>
      <c r="C711" s="236" t="str">
        <f t="shared" si="11"/>
        <v/>
      </c>
      <c r="D711" s="178" t="str">
        <f>IF('DATA - Follow-Up'!D711="","",'DATA - Follow-Up'!D711)</f>
        <v/>
      </c>
      <c r="E711" s="178" t="str">
        <f>IF('DATA - Follow-Up'!E711="","",'DATA - Follow-Up'!E711)</f>
        <v/>
      </c>
      <c r="F711" s="178" t="str">
        <f>IF('DATA - Follow-Up'!F711="","",'DATA - Follow-Up'!F711)</f>
        <v/>
      </c>
      <c r="G711" s="178" t="str">
        <f>IF('DATA - Follow-Up'!G711="Yes",1,IF('DATA - Follow-Up'!G711="No",2,IF('DATA - Follow-Up'!G711="Not Sure",3, "")))</f>
        <v/>
      </c>
      <c r="H711" s="178" t="str">
        <f>IF('DATA - Follow-Up'!H711="","",INDEX(Codes,MATCH('DATA - Follow-Up'!H711,Modes,0)))</f>
        <v/>
      </c>
      <c r="I711" s="275"/>
      <c r="J711" s="178" t="str">
        <f>IF('DATA - Follow-Up'!J711="","",INDEX(Codes,MATCH('DATA - Follow-Up'!J711,Modes,0)))</f>
        <v/>
      </c>
      <c r="K711" s="178"/>
      <c r="L711" s="178" t="str">
        <f>IF('DATA - Follow-Up'!L711=0,"",IF('DATA - Follow-Up'!L711="","",'DATA - Follow-Up'!L711))</f>
        <v/>
      </c>
      <c r="M711" s="178" t="str">
        <f>IF('DATA - Follow-Up'!M711="Yes",1,IF('DATA - Follow-Up'!M711="No",2, ""))</f>
        <v/>
      </c>
      <c r="N711" s="178" t="str">
        <f>IF('DATA - Follow-Up'!N711="Yes",1,IF('DATA - Follow-Up'!N711="No",2,""))</f>
        <v/>
      </c>
      <c r="O711" s="178" t="str">
        <f>IF('DATA - Follow-Up'!O711="Relaxed",1,IF('DATA - Follow-Up'!O711="Rushed",2,IF('DATA - Follow-Up'!O711="Happy",3,IF('DATA - Follow-Up'!O711="Frustrated",4,IF('DATA - Follow-Up'!O711="Other (please specify)",5,IF('DATA - Follow-Up'!O711="Other",5,""))))))</f>
        <v/>
      </c>
      <c r="P711" s="178"/>
      <c r="Q711" s="178" t="str">
        <f>IF('DATA - Follow-Up'!Q711="","",'DATA - Follow-Up'!Q711)</f>
        <v/>
      </c>
      <c r="R711" s="178" t="str">
        <f>IF('DATA - Follow-Up'!R711="Boy",1,IF('DATA - Follow-Up'!R711="Girl",2, ""))</f>
        <v/>
      </c>
      <c r="S711" s="178" t="str">
        <f>IF('DATA - Follow-Up'!Q711="","", 'DATA - Follow-Up'!S711)</f>
        <v/>
      </c>
      <c r="T711" s="178" t="str">
        <f>IF('DATA - Follow-Up'!T711="Less than 0.5km",1,IF('DATA - Follow-Up'!T711="0.51 to 1.59km",2,IF('DATA - Follow-Up'!T711="1.6 to 3km",3,IF('DATA - Follow-Up'!T711="Over 3km",4,""))))</f>
        <v/>
      </c>
      <c r="U711" s="178" t="str">
        <f>IF('DATA - Follow-Up'!U711="STRONGLY AGREE",1,IF('DATA - Follow-Up'!U711="AGREE",2,IF('DATA - Follow-Up'!U711="DISAGREE",3,IF('DATA - Follow-Up'!U711="STRONGLY DISAGREE",4,""))))</f>
        <v/>
      </c>
      <c r="V711" s="178" t="str">
        <f>IF('DATA - Follow-Up'!V711="Yes",1,IF('DATA - Follow-Up'!V711="No",2,""))</f>
        <v/>
      </c>
      <c r="W711" s="178"/>
      <c r="X711" s="178"/>
      <c r="Y711" s="178"/>
      <c r="Z711" s="178"/>
      <c r="AA711" s="178"/>
      <c r="AB711" s="178"/>
      <c r="AC711" s="178"/>
      <c r="AD711" s="178"/>
      <c r="AE711" s="178"/>
      <c r="AF711" s="178"/>
      <c r="AG711" s="178"/>
      <c r="AH711" s="178"/>
      <c r="AI711" s="178"/>
      <c r="AJ711" s="178"/>
      <c r="AK711" s="178"/>
      <c r="AL711" s="178"/>
      <c r="AM711" s="178"/>
      <c r="AN711" s="178"/>
      <c r="AO711" s="178"/>
      <c r="AP711" s="178"/>
      <c r="AQ711" s="178"/>
      <c r="AR711" s="178" t="str">
        <f>IF('DATA - Follow-Up'!AR711="Relaxed",1,IF('DATA - Follow-Up'!AR711="Rushed",2,IF('DATA - Follow-Up'!AR711="Happy",3,IF('DATA - Follow-Up'!AR711="Tired",4,""))))</f>
        <v/>
      </c>
      <c r="AS711" s="178" t="str">
        <f>IF('DATA - Follow-Up'!AS711="Relaxed",1,IF('DATA - Follow-Up'!AS711="Rushed",2,IF('DATA - Follow-Up'!AS711="Happy",3,IF('DATA - Follow-Up'!AS711="Tired",4,""))))</f>
        <v/>
      </c>
      <c r="AT711" s="178" t="str">
        <f>IF('DATA - Follow-Up'!AT711="less driving",1,IF('DATA - Follow-Up'!AT711="less driving (e.g. more carpooling, walking, cycling, taking public transit, etc.)",1,IF('DATA - Follow-Up'!AT711="not changed",2,IF('DATA - Follow-Up'!AT711="no changed",2,IF('DATA - Follow-Up'!AT711="more driving",3, "")))))</f>
        <v/>
      </c>
      <c r="AU711" s="275"/>
      <c r="AV711" s="275"/>
      <c r="AW711" s="275"/>
      <c r="AX711" s="275"/>
      <c r="AY711" s="275"/>
      <c r="AZ711" s="178" t="str">
        <f>IF('DATA - Follow-Up'!AZ711="less driving",1,IF('DATA - Follow-Up'!AZ711="less driving (e.g. more carpooling, walking, cycling, taking public transit, etc.)",1,IF('DATA - Follow-Up'!AZ711="not changed",2,IF('DATA - Follow-Up'!AZ711="more driving",3,""))))</f>
        <v/>
      </c>
      <c r="BA711" s="178"/>
      <c r="BB711" s="178"/>
      <c r="BC711" s="178"/>
      <c r="BD711" s="178"/>
      <c r="BE711" s="178"/>
      <c r="BF711" s="178" t="str">
        <f>IF('DATA - Follow-Up'!BF711="decreased",1,IF('DATA - Follow-Up'!BF711="not changed",2,IF('DATA - Follow-Up'!BF711="increased",3, "")))</f>
        <v/>
      </c>
      <c r="BG711" s="178"/>
      <c r="BH711" s="178"/>
      <c r="BI711" s="178"/>
      <c r="BJ711" s="178"/>
      <c r="BK711" s="178"/>
      <c r="BL711" s="178"/>
      <c r="BM711" s="178"/>
      <c r="BN711" s="178"/>
      <c r="BO711" s="178"/>
      <c r="BP711" s="178"/>
      <c r="BQ711" s="312" t="str">
        <f>IF('DATA - Follow-Up'!BQ711="Yes",1,IF('DATA - Follow-Up'!BQ711="No",2, ""))</f>
        <v/>
      </c>
      <c r="BR711" s="273"/>
      <c r="BS711" s="180"/>
      <c r="BT711" s="180"/>
    </row>
    <row r="712" spans="1:72" s="132" customFormat="1" ht="15" x14ac:dyDescent="0.3">
      <c r="A712" s="148"/>
      <c r="B712" s="149"/>
      <c r="C712" s="236" t="str">
        <f t="shared" si="11"/>
        <v/>
      </c>
      <c r="D712" s="178" t="str">
        <f>IF('DATA - Follow-Up'!D712="","",'DATA - Follow-Up'!D712)</f>
        <v/>
      </c>
      <c r="E712" s="178" t="str">
        <f>IF('DATA - Follow-Up'!E712="","",'DATA - Follow-Up'!E712)</f>
        <v/>
      </c>
      <c r="F712" s="178" t="str">
        <f>IF('DATA - Follow-Up'!F712="","",'DATA - Follow-Up'!F712)</f>
        <v/>
      </c>
      <c r="G712" s="178" t="str">
        <f>IF('DATA - Follow-Up'!G712="Yes",1,IF('DATA - Follow-Up'!G712="No",2,IF('DATA - Follow-Up'!G712="Not Sure",3, "")))</f>
        <v/>
      </c>
      <c r="H712" s="178" t="str">
        <f>IF('DATA - Follow-Up'!H712="","",INDEX(Codes,MATCH('DATA - Follow-Up'!H712,Modes,0)))</f>
        <v/>
      </c>
      <c r="I712" s="275"/>
      <c r="J712" s="178" t="str">
        <f>IF('DATA - Follow-Up'!J712="","",INDEX(Codes,MATCH('DATA - Follow-Up'!J712,Modes,0)))</f>
        <v/>
      </c>
      <c r="K712" s="178"/>
      <c r="L712" s="178" t="str">
        <f>IF('DATA - Follow-Up'!L712=0,"",IF('DATA - Follow-Up'!L712="","",'DATA - Follow-Up'!L712))</f>
        <v/>
      </c>
      <c r="M712" s="178" t="str">
        <f>IF('DATA - Follow-Up'!M712="Yes",1,IF('DATA - Follow-Up'!M712="No",2, ""))</f>
        <v/>
      </c>
      <c r="N712" s="178" t="str">
        <f>IF('DATA - Follow-Up'!N712="Yes",1,IF('DATA - Follow-Up'!N712="No",2,""))</f>
        <v/>
      </c>
      <c r="O712" s="178" t="str">
        <f>IF('DATA - Follow-Up'!O712="Relaxed",1,IF('DATA - Follow-Up'!O712="Rushed",2,IF('DATA - Follow-Up'!O712="Happy",3,IF('DATA - Follow-Up'!O712="Frustrated",4,IF('DATA - Follow-Up'!O712="Other (please specify)",5,IF('DATA - Follow-Up'!O712="Other",5,""))))))</f>
        <v/>
      </c>
      <c r="P712" s="178"/>
      <c r="Q712" s="178" t="str">
        <f>IF('DATA - Follow-Up'!Q712="","",'DATA - Follow-Up'!Q712)</f>
        <v/>
      </c>
      <c r="R712" s="178" t="str">
        <f>IF('DATA - Follow-Up'!R712="Boy",1,IF('DATA - Follow-Up'!R712="Girl",2, ""))</f>
        <v/>
      </c>
      <c r="S712" s="178" t="str">
        <f>IF('DATA - Follow-Up'!Q712="","", 'DATA - Follow-Up'!S712)</f>
        <v/>
      </c>
      <c r="T712" s="178" t="str">
        <f>IF('DATA - Follow-Up'!T712="Less than 0.5km",1,IF('DATA - Follow-Up'!T712="0.51 to 1.59km",2,IF('DATA - Follow-Up'!T712="1.6 to 3km",3,IF('DATA - Follow-Up'!T712="Over 3km",4,""))))</f>
        <v/>
      </c>
      <c r="U712" s="178" t="str">
        <f>IF('DATA - Follow-Up'!U712="STRONGLY AGREE",1,IF('DATA - Follow-Up'!U712="AGREE",2,IF('DATA - Follow-Up'!U712="DISAGREE",3,IF('DATA - Follow-Up'!U712="STRONGLY DISAGREE",4,""))))</f>
        <v/>
      </c>
      <c r="V712" s="178" t="str">
        <f>IF('DATA - Follow-Up'!V712="Yes",1,IF('DATA - Follow-Up'!V712="No",2,""))</f>
        <v/>
      </c>
      <c r="W712" s="178"/>
      <c r="X712" s="178"/>
      <c r="Y712" s="178"/>
      <c r="Z712" s="178"/>
      <c r="AA712" s="178"/>
      <c r="AB712" s="178"/>
      <c r="AC712" s="178"/>
      <c r="AD712" s="178"/>
      <c r="AE712" s="178"/>
      <c r="AF712" s="178"/>
      <c r="AG712" s="178"/>
      <c r="AH712" s="178"/>
      <c r="AI712" s="178"/>
      <c r="AJ712" s="178"/>
      <c r="AK712" s="178"/>
      <c r="AL712" s="178"/>
      <c r="AM712" s="178"/>
      <c r="AN712" s="178"/>
      <c r="AO712" s="178"/>
      <c r="AP712" s="178"/>
      <c r="AQ712" s="178"/>
      <c r="AR712" s="178" t="str">
        <f>IF('DATA - Follow-Up'!AR712="Relaxed",1,IF('DATA - Follow-Up'!AR712="Rushed",2,IF('DATA - Follow-Up'!AR712="Happy",3,IF('DATA - Follow-Up'!AR712="Tired",4,""))))</f>
        <v/>
      </c>
      <c r="AS712" s="178" t="str">
        <f>IF('DATA - Follow-Up'!AS712="Relaxed",1,IF('DATA - Follow-Up'!AS712="Rushed",2,IF('DATA - Follow-Up'!AS712="Happy",3,IF('DATA - Follow-Up'!AS712="Tired",4,""))))</f>
        <v/>
      </c>
      <c r="AT712" s="178" t="str">
        <f>IF('DATA - Follow-Up'!AT712="less driving",1,IF('DATA - Follow-Up'!AT712="less driving (e.g. more carpooling, walking, cycling, taking public transit, etc.)",1,IF('DATA - Follow-Up'!AT712="not changed",2,IF('DATA - Follow-Up'!AT712="no changed",2,IF('DATA - Follow-Up'!AT712="more driving",3, "")))))</f>
        <v/>
      </c>
      <c r="AU712" s="275"/>
      <c r="AV712" s="275"/>
      <c r="AW712" s="275"/>
      <c r="AX712" s="275"/>
      <c r="AY712" s="275"/>
      <c r="AZ712" s="178" t="str">
        <f>IF('DATA - Follow-Up'!AZ712="less driving",1,IF('DATA - Follow-Up'!AZ712="less driving (e.g. more carpooling, walking, cycling, taking public transit, etc.)",1,IF('DATA - Follow-Up'!AZ712="not changed",2,IF('DATA - Follow-Up'!AZ712="more driving",3,""))))</f>
        <v/>
      </c>
      <c r="BA712" s="178"/>
      <c r="BB712" s="178"/>
      <c r="BC712" s="178"/>
      <c r="BD712" s="178"/>
      <c r="BE712" s="178"/>
      <c r="BF712" s="178" t="str">
        <f>IF('DATA - Follow-Up'!BF712="decreased",1,IF('DATA - Follow-Up'!BF712="not changed",2,IF('DATA - Follow-Up'!BF712="increased",3, "")))</f>
        <v/>
      </c>
      <c r="BG712" s="178"/>
      <c r="BH712" s="178"/>
      <c r="BI712" s="178"/>
      <c r="BJ712" s="178"/>
      <c r="BK712" s="178"/>
      <c r="BL712" s="178"/>
      <c r="BM712" s="178"/>
      <c r="BN712" s="178"/>
      <c r="BO712" s="178"/>
      <c r="BP712" s="178"/>
      <c r="BQ712" s="312" t="str">
        <f>IF('DATA - Follow-Up'!BQ712="Yes",1,IF('DATA - Follow-Up'!BQ712="No",2, ""))</f>
        <v/>
      </c>
      <c r="BR712" s="273"/>
      <c r="BS712" s="180"/>
      <c r="BT712" s="180"/>
    </row>
    <row r="713" spans="1:72" s="132" customFormat="1" ht="15" x14ac:dyDescent="0.3">
      <c r="A713" s="148"/>
      <c r="B713" s="149"/>
      <c r="C713" s="236" t="str">
        <f t="shared" si="11"/>
        <v/>
      </c>
      <c r="D713" s="178" t="str">
        <f>IF('DATA - Follow-Up'!D713="","",'DATA - Follow-Up'!D713)</f>
        <v/>
      </c>
      <c r="E713" s="178" t="str">
        <f>IF('DATA - Follow-Up'!E713="","",'DATA - Follow-Up'!E713)</f>
        <v/>
      </c>
      <c r="F713" s="178" t="str">
        <f>IF('DATA - Follow-Up'!F713="","",'DATA - Follow-Up'!F713)</f>
        <v/>
      </c>
      <c r="G713" s="178" t="str">
        <f>IF('DATA - Follow-Up'!G713="Yes",1,IF('DATA - Follow-Up'!G713="No",2,IF('DATA - Follow-Up'!G713="Not Sure",3, "")))</f>
        <v/>
      </c>
      <c r="H713" s="178" t="str">
        <f>IF('DATA - Follow-Up'!H713="","",INDEX(Codes,MATCH('DATA - Follow-Up'!H713,Modes,0)))</f>
        <v/>
      </c>
      <c r="I713" s="275"/>
      <c r="J713" s="178" t="str">
        <f>IF('DATA - Follow-Up'!J713="","",INDEX(Codes,MATCH('DATA - Follow-Up'!J713,Modes,0)))</f>
        <v/>
      </c>
      <c r="K713" s="178"/>
      <c r="L713" s="178" t="str">
        <f>IF('DATA - Follow-Up'!L713=0,"",IF('DATA - Follow-Up'!L713="","",'DATA - Follow-Up'!L713))</f>
        <v/>
      </c>
      <c r="M713" s="178" t="str">
        <f>IF('DATA - Follow-Up'!M713="Yes",1,IF('DATA - Follow-Up'!M713="No",2, ""))</f>
        <v/>
      </c>
      <c r="N713" s="178" t="str">
        <f>IF('DATA - Follow-Up'!N713="Yes",1,IF('DATA - Follow-Up'!N713="No",2,""))</f>
        <v/>
      </c>
      <c r="O713" s="178" t="str">
        <f>IF('DATA - Follow-Up'!O713="Relaxed",1,IF('DATA - Follow-Up'!O713="Rushed",2,IF('DATA - Follow-Up'!O713="Happy",3,IF('DATA - Follow-Up'!O713="Frustrated",4,IF('DATA - Follow-Up'!O713="Other (please specify)",5,IF('DATA - Follow-Up'!O713="Other",5,""))))))</f>
        <v/>
      </c>
      <c r="P713" s="178"/>
      <c r="Q713" s="178" t="str">
        <f>IF('DATA - Follow-Up'!Q713="","",'DATA - Follow-Up'!Q713)</f>
        <v/>
      </c>
      <c r="R713" s="178" t="str">
        <f>IF('DATA - Follow-Up'!R713="Boy",1,IF('DATA - Follow-Up'!R713="Girl",2, ""))</f>
        <v/>
      </c>
      <c r="S713" s="178" t="str">
        <f>IF('DATA - Follow-Up'!Q713="","", 'DATA - Follow-Up'!S713)</f>
        <v/>
      </c>
      <c r="T713" s="178" t="str">
        <f>IF('DATA - Follow-Up'!T713="Less than 0.5km",1,IF('DATA - Follow-Up'!T713="0.51 to 1.59km",2,IF('DATA - Follow-Up'!T713="1.6 to 3km",3,IF('DATA - Follow-Up'!T713="Over 3km",4,""))))</f>
        <v/>
      </c>
      <c r="U713" s="178" t="str">
        <f>IF('DATA - Follow-Up'!U713="STRONGLY AGREE",1,IF('DATA - Follow-Up'!U713="AGREE",2,IF('DATA - Follow-Up'!U713="DISAGREE",3,IF('DATA - Follow-Up'!U713="STRONGLY DISAGREE",4,""))))</f>
        <v/>
      </c>
      <c r="V713" s="178" t="str">
        <f>IF('DATA - Follow-Up'!V713="Yes",1,IF('DATA - Follow-Up'!V713="No",2,""))</f>
        <v/>
      </c>
      <c r="W713" s="178"/>
      <c r="X713" s="178"/>
      <c r="Y713" s="178"/>
      <c r="Z713" s="178"/>
      <c r="AA713" s="178"/>
      <c r="AB713" s="178"/>
      <c r="AC713" s="178"/>
      <c r="AD713" s="178"/>
      <c r="AE713" s="178"/>
      <c r="AF713" s="178"/>
      <c r="AG713" s="178"/>
      <c r="AH713" s="178"/>
      <c r="AI713" s="178"/>
      <c r="AJ713" s="178"/>
      <c r="AK713" s="178"/>
      <c r="AL713" s="178"/>
      <c r="AM713" s="178"/>
      <c r="AN713" s="178"/>
      <c r="AO713" s="178"/>
      <c r="AP713" s="178"/>
      <c r="AQ713" s="178"/>
      <c r="AR713" s="178" t="str">
        <f>IF('DATA - Follow-Up'!AR713="Relaxed",1,IF('DATA - Follow-Up'!AR713="Rushed",2,IF('DATA - Follow-Up'!AR713="Happy",3,IF('DATA - Follow-Up'!AR713="Tired",4,""))))</f>
        <v/>
      </c>
      <c r="AS713" s="178" t="str">
        <f>IF('DATA - Follow-Up'!AS713="Relaxed",1,IF('DATA - Follow-Up'!AS713="Rushed",2,IF('DATA - Follow-Up'!AS713="Happy",3,IF('DATA - Follow-Up'!AS713="Tired",4,""))))</f>
        <v/>
      </c>
      <c r="AT713" s="178" t="str">
        <f>IF('DATA - Follow-Up'!AT713="less driving",1,IF('DATA - Follow-Up'!AT713="less driving (e.g. more carpooling, walking, cycling, taking public transit, etc.)",1,IF('DATA - Follow-Up'!AT713="not changed",2,IF('DATA - Follow-Up'!AT713="no changed",2,IF('DATA - Follow-Up'!AT713="more driving",3, "")))))</f>
        <v/>
      </c>
      <c r="AU713" s="275"/>
      <c r="AV713" s="275"/>
      <c r="AW713" s="275"/>
      <c r="AX713" s="275"/>
      <c r="AY713" s="275"/>
      <c r="AZ713" s="178" t="str">
        <f>IF('DATA - Follow-Up'!AZ713="less driving",1,IF('DATA - Follow-Up'!AZ713="less driving (e.g. more carpooling, walking, cycling, taking public transit, etc.)",1,IF('DATA - Follow-Up'!AZ713="not changed",2,IF('DATA - Follow-Up'!AZ713="more driving",3,""))))</f>
        <v/>
      </c>
      <c r="BA713" s="178"/>
      <c r="BB713" s="178"/>
      <c r="BC713" s="178"/>
      <c r="BD713" s="178"/>
      <c r="BE713" s="178"/>
      <c r="BF713" s="178" t="str">
        <f>IF('DATA - Follow-Up'!BF713="decreased",1,IF('DATA - Follow-Up'!BF713="not changed",2,IF('DATA - Follow-Up'!BF713="increased",3, "")))</f>
        <v/>
      </c>
      <c r="BG713" s="178"/>
      <c r="BH713" s="178"/>
      <c r="BI713" s="178"/>
      <c r="BJ713" s="178"/>
      <c r="BK713" s="178"/>
      <c r="BL713" s="178"/>
      <c r="BM713" s="178"/>
      <c r="BN713" s="178"/>
      <c r="BO713" s="178"/>
      <c r="BP713" s="178"/>
      <c r="BQ713" s="312" t="str">
        <f>IF('DATA - Follow-Up'!BQ713="Yes",1,IF('DATA - Follow-Up'!BQ713="No",2, ""))</f>
        <v/>
      </c>
      <c r="BR713" s="273"/>
      <c r="BS713" s="180"/>
      <c r="BT713" s="180"/>
    </row>
    <row r="714" spans="1:72" s="132" customFormat="1" ht="15" x14ac:dyDescent="0.3">
      <c r="A714" s="148"/>
      <c r="B714" s="149"/>
      <c r="C714" s="236" t="str">
        <f t="shared" si="11"/>
        <v/>
      </c>
      <c r="D714" s="178" t="str">
        <f>IF('DATA - Follow-Up'!D714="","",'DATA - Follow-Up'!D714)</f>
        <v/>
      </c>
      <c r="E714" s="178" t="str">
        <f>IF('DATA - Follow-Up'!E714="","",'DATA - Follow-Up'!E714)</f>
        <v/>
      </c>
      <c r="F714" s="178" t="str">
        <f>IF('DATA - Follow-Up'!F714="","",'DATA - Follow-Up'!F714)</f>
        <v/>
      </c>
      <c r="G714" s="178" t="str">
        <f>IF('DATA - Follow-Up'!G714="Yes",1,IF('DATA - Follow-Up'!G714="No",2,IF('DATA - Follow-Up'!G714="Not Sure",3, "")))</f>
        <v/>
      </c>
      <c r="H714" s="178" t="str">
        <f>IF('DATA - Follow-Up'!H714="","",INDEX(Codes,MATCH('DATA - Follow-Up'!H714,Modes,0)))</f>
        <v/>
      </c>
      <c r="I714" s="275"/>
      <c r="J714" s="178" t="str">
        <f>IF('DATA - Follow-Up'!J714="","",INDEX(Codes,MATCH('DATA - Follow-Up'!J714,Modes,0)))</f>
        <v/>
      </c>
      <c r="K714" s="178"/>
      <c r="L714" s="178" t="str">
        <f>IF('DATA - Follow-Up'!L714=0,"",IF('DATA - Follow-Up'!L714="","",'DATA - Follow-Up'!L714))</f>
        <v/>
      </c>
      <c r="M714" s="178" t="str">
        <f>IF('DATA - Follow-Up'!M714="Yes",1,IF('DATA - Follow-Up'!M714="No",2, ""))</f>
        <v/>
      </c>
      <c r="N714" s="178" t="str">
        <f>IF('DATA - Follow-Up'!N714="Yes",1,IF('DATA - Follow-Up'!N714="No",2,""))</f>
        <v/>
      </c>
      <c r="O714" s="178" t="str">
        <f>IF('DATA - Follow-Up'!O714="Relaxed",1,IF('DATA - Follow-Up'!O714="Rushed",2,IF('DATA - Follow-Up'!O714="Happy",3,IF('DATA - Follow-Up'!O714="Frustrated",4,IF('DATA - Follow-Up'!O714="Other (please specify)",5,IF('DATA - Follow-Up'!O714="Other",5,""))))))</f>
        <v/>
      </c>
      <c r="P714" s="178"/>
      <c r="Q714" s="178" t="str">
        <f>IF('DATA - Follow-Up'!Q714="","",'DATA - Follow-Up'!Q714)</f>
        <v/>
      </c>
      <c r="R714" s="178" t="str">
        <f>IF('DATA - Follow-Up'!R714="Boy",1,IF('DATA - Follow-Up'!R714="Girl",2, ""))</f>
        <v/>
      </c>
      <c r="S714" s="178" t="str">
        <f>IF('DATA - Follow-Up'!Q714="","", 'DATA - Follow-Up'!S714)</f>
        <v/>
      </c>
      <c r="T714" s="178" t="str">
        <f>IF('DATA - Follow-Up'!T714="Less than 0.5km",1,IF('DATA - Follow-Up'!T714="0.51 to 1.59km",2,IF('DATA - Follow-Up'!T714="1.6 to 3km",3,IF('DATA - Follow-Up'!T714="Over 3km",4,""))))</f>
        <v/>
      </c>
      <c r="U714" s="178" t="str">
        <f>IF('DATA - Follow-Up'!U714="STRONGLY AGREE",1,IF('DATA - Follow-Up'!U714="AGREE",2,IF('DATA - Follow-Up'!U714="DISAGREE",3,IF('DATA - Follow-Up'!U714="STRONGLY DISAGREE",4,""))))</f>
        <v/>
      </c>
      <c r="V714" s="178" t="str">
        <f>IF('DATA - Follow-Up'!V714="Yes",1,IF('DATA - Follow-Up'!V714="No",2,""))</f>
        <v/>
      </c>
      <c r="W714" s="178"/>
      <c r="X714" s="178"/>
      <c r="Y714" s="178"/>
      <c r="Z714" s="178"/>
      <c r="AA714" s="178"/>
      <c r="AB714" s="178"/>
      <c r="AC714" s="178"/>
      <c r="AD714" s="178"/>
      <c r="AE714" s="178"/>
      <c r="AF714" s="178"/>
      <c r="AG714" s="178"/>
      <c r="AH714" s="178"/>
      <c r="AI714" s="178"/>
      <c r="AJ714" s="178"/>
      <c r="AK714" s="178"/>
      <c r="AL714" s="178"/>
      <c r="AM714" s="178"/>
      <c r="AN714" s="178"/>
      <c r="AO714" s="178"/>
      <c r="AP714" s="178"/>
      <c r="AQ714" s="178"/>
      <c r="AR714" s="178" t="str">
        <f>IF('DATA - Follow-Up'!AR714="Relaxed",1,IF('DATA - Follow-Up'!AR714="Rushed",2,IF('DATA - Follow-Up'!AR714="Happy",3,IF('DATA - Follow-Up'!AR714="Tired",4,""))))</f>
        <v/>
      </c>
      <c r="AS714" s="178" t="str">
        <f>IF('DATA - Follow-Up'!AS714="Relaxed",1,IF('DATA - Follow-Up'!AS714="Rushed",2,IF('DATA - Follow-Up'!AS714="Happy",3,IF('DATA - Follow-Up'!AS714="Tired",4,""))))</f>
        <v/>
      </c>
      <c r="AT714" s="178" t="str">
        <f>IF('DATA - Follow-Up'!AT714="less driving",1,IF('DATA - Follow-Up'!AT714="less driving (e.g. more carpooling, walking, cycling, taking public transit, etc.)",1,IF('DATA - Follow-Up'!AT714="not changed",2,IF('DATA - Follow-Up'!AT714="no changed",2,IF('DATA - Follow-Up'!AT714="more driving",3, "")))))</f>
        <v/>
      </c>
      <c r="AU714" s="275"/>
      <c r="AV714" s="275"/>
      <c r="AW714" s="275"/>
      <c r="AX714" s="275"/>
      <c r="AY714" s="275"/>
      <c r="AZ714" s="178" t="str">
        <f>IF('DATA - Follow-Up'!AZ714="less driving",1,IF('DATA - Follow-Up'!AZ714="less driving (e.g. more carpooling, walking, cycling, taking public transit, etc.)",1,IF('DATA - Follow-Up'!AZ714="not changed",2,IF('DATA - Follow-Up'!AZ714="more driving",3,""))))</f>
        <v/>
      </c>
      <c r="BA714" s="178"/>
      <c r="BB714" s="178"/>
      <c r="BC714" s="178"/>
      <c r="BD714" s="178"/>
      <c r="BE714" s="178"/>
      <c r="BF714" s="178" t="str">
        <f>IF('DATA - Follow-Up'!BF714="decreased",1,IF('DATA - Follow-Up'!BF714="not changed",2,IF('DATA - Follow-Up'!BF714="increased",3, "")))</f>
        <v/>
      </c>
      <c r="BG714" s="178"/>
      <c r="BH714" s="178"/>
      <c r="BI714" s="178"/>
      <c r="BJ714" s="178"/>
      <c r="BK714" s="178"/>
      <c r="BL714" s="178"/>
      <c r="BM714" s="178"/>
      <c r="BN714" s="178"/>
      <c r="BO714" s="178"/>
      <c r="BP714" s="178"/>
      <c r="BQ714" s="312" t="str">
        <f>IF('DATA - Follow-Up'!BQ714="Yes",1,IF('DATA - Follow-Up'!BQ714="No",2, ""))</f>
        <v/>
      </c>
      <c r="BR714" s="273"/>
      <c r="BS714" s="180"/>
      <c r="BT714" s="180"/>
    </row>
    <row r="715" spans="1:72" s="132" customFormat="1" ht="15" x14ac:dyDescent="0.3">
      <c r="A715" s="148"/>
      <c r="B715" s="149"/>
      <c r="C715" s="236" t="str">
        <f t="shared" si="11"/>
        <v/>
      </c>
      <c r="D715" s="178" t="str">
        <f>IF('DATA - Follow-Up'!D715="","",'DATA - Follow-Up'!D715)</f>
        <v/>
      </c>
      <c r="E715" s="178" t="str">
        <f>IF('DATA - Follow-Up'!E715="","",'DATA - Follow-Up'!E715)</f>
        <v/>
      </c>
      <c r="F715" s="178" t="str">
        <f>IF('DATA - Follow-Up'!F715="","",'DATA - Follow-Up'!F715)</f>
        <v/>
      </c>
      <c r="G715" s="178" t="str">
        <f>IF('DATA - Follow-Up'!G715="Yes",1,IF('DATA - Follow-Up'!G715="No",2,IF('DATA - Follow-Up'!G715="Not Sure",3, "")))</f>
        <v/>
      </c>
      <c r="H715" s="178" t="str">
        <f>IF('DATA - Follow-Up'!H715="","",INDEX(Codes,MATCH('DATA - Follow-Up'!H715,Modes,0)))</f>
        <v/>
      </c>
      <c r="I715" s="275"/>
      <c r="J715" s="178" t="str">
        <f>IF('DATA - Follow-Up'!J715="","",INDEX(Codes,MATCH('DATA - Follow-Up'!J715,Modes,0)))</f>
        <v/>
      </c>
      <c r="K715" s="178"/>
      <c r="L715" s="178" t="str">
        <f>IF('DATA - Follow-Up'!L715=0,"",IF('DATA - Follow-Up'!L715="","",'DATA - Follow-Up'!L715))</f>
        <v/>
      </c>
      <c r="M715" s="178" t="str">
        <f>IF('DATA - Follow-Up'!M715="Yes",1,IF('DATA - Follow-Up'!M715="No",2, ""))</f>
        <v/>
      </c>
      <c r="N715" s="178" t="str">
        <f>IF('DATA - Follow-Up'!N715="Yes",1,IF('DATA - Follow-Up'!N715="No",2,""))</f>
        <v/>
      </c>
      <c r="O715" s="178" t="str">
        <f>IF('DATA - Follow-Up'!O715="Relaxed",1,IF('DATA - Follow-Up'!O715="Rushed",2,IF('DATA - Follow-Up'!O715="Happy",3,IF('DATA - Follow-Up'!O715="Frustrated",4,IF('DATA - Follow-Up'!O715="Other (please specify)",5,IF('DATA - Follow-Up'!O715="Other",5,""))))))</f>
        <v/>
      </c>
      <c r="P715" s="178"/>
      <c r="Q715" s="178" t="str">
        <f>IF('DATA - Follow-Up'!Q715="","",'DATA - Follow-Up'!Q715)</f>
        <v/>
      </c>
      <c r="R715" s="178" t="str">
        <f>IF('DATA - Follow-Up'!R715="Boy",1,IF('DATA - Follow-Up'!R715="Girl",2, ""))</f>
        <v/>
      </c>
      <c r="S715" s="178" t="str">
        <f>IF('DATA - Follow-Up'!Q715="","", 'DATA - Follow-Up'!S715)</f>
        <v/>
      </c>
      <c r="T715" s="178" t="str">
        <f>IF('DATA - Follow-Up'!T715="Less than 0.5km",1,IF('DATA - Follow-Up'!T715="0.51 to 1.59km",2,IF('DATA - Follow-Up'!T715="1.6 to 3km",3,IF('DATA - Follow-Up'!T715="Over 3km",4,""))))</f>
        <v/>
      </c>
      <c r="U715" s="178" t="str">
        <f>IF('DATA - Follow-Up'!U715="STRONGLY AGREE",1,IF('DATA - Follow-Up'!U715="AGREE",2,IF('DATA - Follow-Up'!U715="DISAGREE",3,IF('DATA - Follow-Up'!U715="STRONGLY DISAGREE",4,""))))</f>
        <v/>
      </c>
      <c r="V715" s="178" t="str">
        <f>IF('DATA - Follow-Up'!V715="Yes",1,IF('DATA - Follow-Up'!V715="No",2,""))</f>
        <v/>
      </c>
      <c r="W715" s="178"/>
      <c r="X715" s="178"/>
      <c r="Y715" s="178"/>
      <c r="Z715" s="178"/>
      <c r="AA715" s="178"/>
      <c r="AB715" s="178"/>
      <c r="AC715" s="178"/>
      <c r="AD715" s="178"/>
      <c r="AE715" s="178"/>
      <c r="AF715" s="178"/>
      <c r="AG715" s="178"/>
      <c r="AH715" s="178"/>
      <c r="AI715" s="178"/>
      <c r="AJ715" s="178"/>
      <c r="AK715" s="178"/>
      <c r="AL715" s="178"/>
      <c r="AM715" s="178"/>
      <c r="AN715" s="178"/>
      <c r="AO715" s="178"/>
      <c r="AP715" s="178"/>
      <c r="AQ715" s="178"/>
      <c r="AR715" s="178" t="str">
        <f>IF('DATA - Follow-Up'!AR715="Relaxed",1,IF('DATA - Follow-Up'!AR715="Rushed",2,IF('DATA - Follow-Up'!AR715="Happy",3,IF('DATA - Follow-Up'!AR715="Tired",4,""))))</f>
        <v/>
      </c>
      <c r="AS715" s="178" t="str">
        <f>IF('DATA - Follow-Up'!AS715="Relaxed",1,IF('DATA - Follow-Up'!AS715="Rushed",2,IF('DATA - Follow-Up'!AS715="Happy",3,IF('DATA - Follow-Up'!AS715="Tired",4,""))))</f>
        <v/>
      </c>
      <c r="AT715" s="178" t="str">
        <f>IF('DATA - Follow-Up'!AT715="less driving",1,IF('DATA - Follow-Up'!AT715="less driving (e.g. more carpooling, walking, cycling, taking public transit, etc.)",1,IF('DATA - Follow-Up'!AT715="not changed",2,IF('DATA - Follow-Up'!AT715="no changed",2,IF('DATA - Follow-Up'!AT715="more driving",3, "")))))</f>
        <v/>
      </c>
      <c r="AU715" s="275"/>
      <c r="AV715" s="275"/>
      <c r="AW715" s="275"/>
      <c r="AX715" s="275"/>
      <c r="AY715" s="275"/>
      <c r="AZ715" s="178" t="str">
        <f>IF('DATA - Follow-Up'!AZ715="less driving",1,IF('DATA - Follow-Up'!AZ715="less driving (e.g. more carpooling, walking, cycling, taking public transit, etc.)",1,IF('DATA - Follow-Up'!AZ715="not changed",2,IF('DATA - Follow-Up'!AZ715="more driving",3,""))))</f>
        <v/>
      </c>
      <c r="BA715" s="178"/>
      <c r="BB715" s="178"/>
      <c r="BC715" s="178"/>
      <c r="BD715" s="178"/>
      <c r="BE715" s="178"/>
      <c r="BF715" s="178" t="str">
        <f>IF('DATA - Follow-Up'!BF715="decreased",1,IF('DATA - Follow-Up'!BF715="not changed",2,IF('DATA - Follow-Up'!BF715="increased",3, "")))</f>
        <v/>
      </c>
      <c r="BG715" s="178"/>
      <c r="BH715" s="178"/>
      <c r="BI715" s="178"/>
      <c r="BJ715" s="178"/>
      <c r="BK715" s="178"/>
      <c r="BL715" s="178"/>
      <c r="BM715" s="178"/>
      <c r="BN715" s="178"/>
      <c r="BO715" s="178"/>
      <c r="BP715" s="178"/>
      <c r="BQ715" s="312" t="str">
        <f>IF('DATA - Follow-Up'!BQ715="Yes",1,IF('DATA - Follow-Up'!BQ715="No",2, ""))</f>
        <v/>
      </c>
      <c r="BR715" s="273"/>
      <c r="BS715" s="180"/>
      <c r="BT715" s="180"/>
    </row>
    <row r="716" spans="1:72" s="132" customFormat="1" ht="15" x14ac:dyDescent="0.3">
      <c r="A716" s="148"/>
      <c r="B716" s="149"/>
      <c r="C716" s="236" t="str">
        <f t="shared" si="11"/>
        <v/>
      </c>
      <c r="D716" s="178" t="str">
        <f>IF('DATA - Follow-Up'!D716="","",'DATA - Follow-Up'!D716)</f>
        <v/>
      </c>
      <c r="E716" s="178" t="str">
        <f>IF('DATA - Follow-Up'!E716="","",'DATA - Follow-Up'!E716)</f>
        <v/>
      </c>
      <c r="F716" s="178" t="str">
        <f>IF('DATA - Follow-Up'!F716="","",'DATA - Follow-Up'!F716)</f>
        <v/>
      </c>
      <c r="G716" s="178" t="str">
        <f>IF('DATA - Follow-Up'!G716="Yes",1,IF('DATA - Follow-Up'!G716="No",2,IF('DATA - Follow-Up'!G716="Not Sure",3, "")))</f>
        <v/>
      </c>
      <c r="H716" s="178" t="str">
        <f>IF('DATA - Follow-Up'!H716="","",INDEX(Codes,MATCH('DATA - Follow-Up'!H716,Modes,0)))</f>
        <v/>
      </c>
      <c r="I716" s="275"/>
      <c r="J716" s="178" t="str">
        <f>IF('DATA - Follow-Up'!J716="","",INDEX(Codes,MATCH('DATA - Follow-Up'!J716,Modes,0)))</f>
        <v/>
      </c>
      <c r="K716" s="178"/>
      <c r="L716" s="178" t="str">
        <f>IF('DATA - Follow-Up'!L716=0,"",IF('DATA - Follow-Up'!L716="","",'DATA - Follow-Up'!L716))</f>
        <v/>
      </c>
      <c r="M716" s="178" t="str">
        <f>IF('DATA - Follow-Up'!M716="Yes",1,IF('DATA - Follow-Up'!M716="No",2, ""))</f>
        <v/>
      </c>
      <c r="N716" s="178" t="str">
        <f>IF('DATA - Follow-Up'!N716="Yes",1,IF('DATA - Follow-Up'!N716="No",2,""))</f>
        <v/>
      </c>
      <c r="O716" s="178" t="str">
        <f>IF('DATA - Follow-Up'!O716="Relaxed",1,IF('DATA - Follow-Up'!O716="Rushed",2,IF('DATA - Follow-Up'!O716="Happy",3,IF('DATA - Follow-Up'!O716="Frustrated",4,IF('DATA - Follow-Up'!O716="Other (please specify)",5,IF('DATA - Follow-Up'!O716="Other",5,""))))))</f>
        <v/>
      </c>
      <c r="P716" s="178"/>
      <c r="Q716" s="178" t="str">
        <f>IF('DATA - Follow-Up'!Q716="","",'DATA - Follow-Up'!Q716)</f>
        <v/>
      </c>
      <c r="R716" s="178" t="str">
        <f>IF('DATA - Follow-Up'!R716="Boy",1,IF('DATA - Follow-Up'!R716="Girl",2, ""))</f>
        <v/>
      </c>
      <c r="S716" s="178" t="str">
        <f>IF('DATA - Follow-Up'!Q716="","", 'DATA - Follow-Up'!S716)</f>
        <v/>
      </c>
      <c r="T716" s="178" t="str">
        <f>IF('DATA - Follow-Up'!T716="Less than 0.5km",1,IF('DATA - Follow-Up'!T716="0.51 to 1.59km",2,IF('DATA - Follow-Up'!T716="1.6 to 3km",3,IF('DATA - Follow-Up'!T716="Over 3km",4,""))))</f>
        <v/>
      </c>
      <c r="U716" s="178" t="str">
        <f>IF('DATA - Follow-Up'!U716="STRONGLY AGREE",1,IF('DATA - Follow-Up'!U716="AGREE",2,IF('DATA - Follow-Up'!U716="DISAGREE",3,IF('DATA - Follow-Up'!U716="STRONGLY DISAGREE",4,""))))</f>
        <v/>
      </c>
      <c r="V716" s="178" t="str">
        <f>IF('DATA - Follow-Up'!V716="Yes",1,IF('DATA - Follow-Up'!V716="No",2,""))</f>
        <v/>
      </c>
      <c r="W716" s="178"/>
      <c r="X716" s="178"/>
      <c r="Y716" s="178"/>
      <c r="Z716" s="178"/>
      <c r="AA716" s="178"/>
      <c r="AB716" s="178"/>
      <c r="AC716" s="178"/>
      <c r="AD716" s="178"/>
      <c r="AE716" s="178"/>
      <c r="AF716" s="178"/>
      <c r="AG716" s="178"/>
      <c r="AH716" s="178"/>
      <c r="AI716" s="178"/>
      <c r="AJ716" s="178"/>
      <c r="AK716" s="178"/>
      <c r="AL716" s="178"/>
      <c r="AM716" s="178"/>
      <c r="AN716" s="178"/>
      <c r="AO716" s="178"/>
      <c r="AP716" s="178"/>
      <c r="AQ716" s="178"/>
      <c r="AR716" s="178" t="str">
        <f>IF('DATA - Follow-Up'!AR716="Relaxed",1,IF('DATA - Follow-Up'!AR716="Rushed",2,IF('DATA - Follow-Up'!AR716="Happy",3,IF('DATA - Follow-Up'!AR716="Tired",4,""))))</f>
        <v/>
      </c>
      <c r="AS716" s="178" t="str">
        <f>IF('DATA - Follow-Up'!AS716="Relaxed",1,IF('DATA - Follow-Up'!AS716="Rushed",2,IF('DATA - Follow-Up'!AS716="Happy",3,IF('DATA - Follow-Up'!AS716="Tired",4,""))))</f>
        <v/>
      </c>
      <c r="AT716" s="178" t="str">
        <f>IF('DATA - Follow-Up'!AT716="less driving",1,IF('DATA - Follow-Up'!AT716="less driving (e.g. more carpooling, walking, cycling, taking public transit, etc.)",1,IF('DATA - Follow-Up'!AT716="not changed",2,IF('DATA - Follow-Up'!AT716="no changed",2,IF('DATA - Follow-Up'!AT716="more driving",3, "")))))</f>
        <v/>
      </c>
      <c r="AU716" s="275"/>
      <c r="AV716" s="275"/>
      <c r="AW716" s="275"/>
      <c r="AX716" s="275"/>
      <c r="AY716" s="275"/>
      <c r="AZ716" s="178" t="str">
        <f>IF('DATA - Follow-Up'!AZ716="less driving",1,IF('DATA - Follow-Up'!AZ716="less driving (e.g. more carpooling, walking, cycling, taking public transit, etc.)",1,IF('DATA - Follow-Up'!AZ716="not changed",2,IF('DATA - Follow-Up'!AZ716="more driving",3,""))))</f>
        <v/>
      </c>
      <c r="BA716" s="178"/>
      <c r="BB716" s="178"/>
      <c r="BC716" s="178"/>
      <c r="BD716" s="178"/>
      <c r="BE716" s="178"/>
      <c r="BF716" s="178" t="str">
        <f>IF('DATA - Follow-Up'!BF716="decreased",1,IF('DATA - Follow-Up'!BF716="not changed",2,IF('DATA - Follow-Up'!BF716="increased",3, "")))</f>
        <v/>
      </c>
      <c r="BG716" s="178"/>
      <c r="BH716" s="178"/>
      <c r="BI716" s="178"/>
      <c r="BJ716" s="178"/>
      <c r="BK716" s="178"/>
      <c r="BL716" s="178"/>
      <c r="BM716" s="178"/>
      <c r="BN716" s="178"/>
      <c r="BO716" s="178"/>
      <c r="BP716" s="178"/>
      <c r="BQ716" s="312" t="str">
        <f>IF('DATA - Follow-Up'!BQ716="Yes",1,IF('DATA - Follow-Up'!BQ716="No",2, ""))</f>
        <v/>
      </c>
      <c r="BR716" s="273"/>
      <c r="BS716" s="180"/>
      <c r="BT716" s="180"/>
    </row>
    <row r="717" spans="1:72" s="132" customFormat="1" ht="15" x14ac:dyDescent="0.3">
      <c r="A717" s="148"/>
      <c r="B717" s="149"/>
      <c r="C717" s="236" t="str">
        <f t="shared" si="11"/>
        <v/>
      </c>
      <c r="D717" s="178" t="str">
        <f>IF('DATA - Follow-Up'!D717="","",'DATA - Follow-Up'!D717)</f>
        <v/>
      </c>
      <c r="E717" s="178" t="str">
        <f>IF('DATA - Follow-Up'!E717="","",'DATA - Follow-Up'!E717)</f>
        <v/>
      </c>
      <c r="F717" s="178" t="str">
        <f>IF('DATA - Follow-Up'!F717="","",'DATA - Follow-Up'!F717)</f>
        <v/>
      </c>
      <c r="G717" s="178" t="str">
        <f>IF('DATA - Follow-Up'!G717="Yes",1,IF('DATA - Follow-Up'!G717="No",2,IF('DATA - Follow-Up'!G717="Not Sure",3, "")))</f>
        <v/>
      </c>
      <c r="H717" s="178" t="str">
        <f>IF('DATA - Follow-Up'!H717="","",INDEX(Codes,MATCH('DATA - Follow-Up'!H717,Modes,0)))</f>
        <v/>
      </c>
      <c r="I717" s="275"/>
      <c r="J717" s="178" t="str">
        <f>IF('DATA - Follow-Up'!J717="","",INDEX(Codes,MATCH('DATA - Follow-Up'!J717,Modes,0)))</f>
        <v/>
      </c>
      <c r="K717" s="178"/>
      <c r="L717" s="178" t="str">
        <f>IF('DATA - Follow-Up'!L717=0,"",IF('DATA - Follow-Up'!L717="","",'DATA - Follow-Up'!L717))</f>
        <v/>
      </c>
      <c r="M717" s="178" t="str">
        <f>IF('DATA - Follow-Up'!M717="Yes",1,IF('DATA - Follow-Up'!M717="No",2, ""))</f>
        <v/>
      </c>
      <c r="N717" s="178" t="str">
        <f>IF('DATA - Follow-Up'!N717="Yes",1,IF('DATA - Follow-Up'!N717="No",2,""))</f>
        <v/>
      </c>
      <c r="O717" s="178" t="str">
        <f>IF('DATA - Follow-Up'!O717="Relaxed",1,IF('DATA - Follow-Up'!O717="Rushed",2,IF('DATA - Follow-Up'!O717="Happy",3,IF('DATA - Follow-Up'!O717="Frustrated",4,IF('DATA - Follow-Up'!O717="Other (please specify)",5,IF('DATA - Follow-Up'!O717="Other",5,""))))))</f>
        <v/>
      </c>
      <c r="P717" s="178"/>
      <c r="Q717" s="178" t="str">
        <f>IF('DATA - Follow-Up'!Q717="","",'DATA - Follow-Up'!Q717)</f>
        <v/>
      </c>
      <c r="R717" s="178" t="str">
        <f>IF('DATA - Follow-Up'!R717="Boy",1,IF('DATA - Follow-Up'!R717="Girl",2, ""))</f>
        <v/>
      </c>
      <c r="S717" s="178" t="str">
        <f>IF('DATA - Follow-Up'!Q717="","", 'DATA - Follow-Up'!S717)</f>
        <v/>
      </c>
      <c r="T717" s="178" t="str">
        <f>IF('DATA - Follow-Up'!T717="Less than 0.5km",1,IF('DATA - Follow-Up'!T717="0.51 to 1.59km",2,IF('DATA - Follow-Up'!T717="1.6 to 3km",3,IF('DATA - Follow-Up'!T717="Over 3km",4,""))))</f>
        <v/>
      </c>
      <c r="U717" s="178" t="str">
        <f>IF('DATA - Follow-Up'!U717="STRONGLY AGREE",1,IF('DATA - Follow-Up'!U717="AGREE",2,IF('DATA - Follow-Up'!U717="DISAGREE",3,IF('DATA - Follow-Up'!U717="STRONGLY DISAGREE",4,""))))</f>
        <v/>
      </c>
      <c r="V717" s="178" t="str">
        <f>IF('DATA - Follow-Up'!V717="Yes",1,IF('DATA - Follow-Up'!V717="No",2,""))</f>
        <v/>
      </c>
      <c r="W717" s="178"/>
      <c r="X717" s="178"/>
      <c r="Y717" s="178"/>
      <c r="Z717" s="178"/>
      <c r="AA717" s="178"/>
      <c r="AB717" s="178"/>
      <c r="AC717" s="178"/>
      <c r="AD717" s="178"/>
      <c r="AE717" s="178"/>
      <c r="AF717" s="178"/>
      <c r="AG717" s="178"/>
      <c r="AH717" s="178"/>
      <c r="AI717" s="178"/>
      <c r="AJ717" s="178"/>
      <c r="AK717" s="178"/>
      <c r="AL717" s="178"/>
      <c r="AM717" s="178"/>
      <c r="AN717" s="178"/>
      <c r="AO717" s="178"/>
      <c r="AP717" s="178"/>
      <c r="AQ717" s="178"/>
      <c r="AR717" s="178" t="str">
        <f>IF('DATA - Follow-Up'!AR717="Relaxed",1,IF('DATA - Follow-Up'!AR717="Rushed",2,IF('DATA - Follow-Up'!AR717="Happy",3,IF('DATA - Follow-Up'!AR717="Tired",4,""))))</f>
        <v/>
      </c>
      <c r="AS717" s="178" t="str">
        <f>IF('DATA - Follow-Up'!AS717="Relaxed",1,IF('DATA - Follow-Up'!AS717="Rushed",2,IF('DATA - Follow-Up'!AS717="Happy",3,IF('DATA - Follow-Up'!AS717="Tired",4,""))))</f>
        <v/>
      </c>
      <c r="AT717" s="178" t="str">
        <f>IF('DATA - Follow-Up'!AT717="less driving",1,IF('DATA - Follow-Up'!AT717="less driving (e.g. more carpooling, walking, cycling, taking public transit, etc.)",1,IF('DATA - Follow-Up'!AT717="not changed",2,IF('DATA - Follow-Up'!AT717="no changed",2,IF('DATA - Follow-Up'!AT717="more driving",3, "")))))</f>
        <v/>
      </c>
      <c r="AU717" s="275"/>
      <c r="AV717" s="275"/>
      <c r="AW717" s="275"/>
      <c r="AX717" s="275"/>
      <c r="AY717" s="275"/>
      <c r="AZ717" s="178" t="str">
        <f>IF('DATA - Follow-Up'!AZ717="less driving",1,IF('DATA - Follow-Up'!AZ717="less driving (e.g. more carpooling, walking, cycling, taking public transit, etc.)",1,IF('DATA - Follow-Up'!AZ717="not changed",2,IF('DATA - Follow-Up'!AZ717="more driving",3,""))))</f>
        <v/>
      </c>
      <c r="BA717" s="178"/>
      <c r="BB717" s="178"/>
      <c r="BC717" s="178"/>
      <c r="BD717" s="178"/>
      <c r="BE717" s="178"/>
      <c r="BF717" s="178" t="str">
        <f>IF('DATA - Follow-Up'!BF717="decreased",1,IF('DATA - Follow-Up'!BF717="not changed",2,IF('DATA - Follow-Up'!BF717="increased",3, "")))</f>
        <v/>
      </c>
      <c r="BG717" s="178"/>
      <c r="BH717" s="178"/>
      <c r="BI717" s="178"/>
      <c r="BJ717" s="178"/>
      <c r="BK717" s="178"/>
      <c r="BL717" s="178"/>
      <c r="BM717" s="178"/>
      <c r="BN717" s="178"/>
      <c r="BO717" s="178"/>
      <c r="BP717" s="178"/>
      <c r="BQ717" s="312" t="str">
        <f>IF('DATA - Follow-Up'!BQ717="Yes",1,IF('DATA - Follow-Up'!BQ717="No",2, ""))</f>
        <v/>
      </c>
      <c r="BR717" s="273"/>
      <c r="BS717" s="180"/>
      <c r="BT717" s="180"/>
    </row>
    <row r="718" spans="1:72" s="132" customFormat="1" ht="15" x14ac:dyDescent="0.3">
      <c r="A718" s="148"/>
      <c r="B718" s="149"/>
      <c r="C718" s="236" t="str">
        <f t="shared" si="11"/>
        <v/>
      </c>
      <c r="D718" s="178" t="str">
        <f>IF('DATA - Follow-Up'!D718="","",'DATA - Follow-Up'!D718)</f>
        <v/>
      </c>
      <c r="E718" s="178" t="str">
        <f>IF('DATA - Follow-Up'!E718="","",'DATA - Follow-Up'!E718)</f>
        <v/>
      </c>
      <c r="F718" s="178" t="str">
        <f>IF('DATA - Follow-Up'!F718="","",'DATA - Follow-Up'!F718)</f>
        <v/>
      </c>
      <c r="G718" s="178" t="str">
        <f>IF('DATA - Follow-Up'!G718="Yes",1,IF('DATA - Follow-Up'!G718="No",2,IF('DATA - Follow-Up'!G718="Not Sure",3, "")))</f>
        <v/>
      </c>
      <c r="H718" s="178" t="str">
        <f>IF('DATA - Follow-Up'!H718="","",INDEX(Codes,MATCH('DATA - Follow-Up'!H718,Modes,0)))</f>
        <v/>
      </c>
      <c r="I718" s="275"/>
      <c r="J718" s="178" t="str">
        <f>IF('DATA - Follow-Up'!J718="","",INDEX(Codes,MATCH('DATA - Follow-Up'!J718,Modes,0)))</f>
        <v/>
      </c>
      <c r="K718" s="178"/>
      <c r="L718" s="178" t="str">
        <f>IF('DATA - Follow-Up'!L718=0,"",IF('DATA - Follow-Up'!L718="","",'DATA - Follow-Up'!L718))</f>
        <v/>
      </c>
      <c r="M718" s="178" t="str">
        <f>IF('DATA - Follow-Up'!M718="Yes",1,IF('DATA - Follow-Up'!M718="No",2, ""))</f>
        <v/>
      </c>
      <c r="N718" s="178" t="str">
        <f>IF('DATA - Follow-Up'!N718="Yes",1,IF('DATA - Follow-Up'!N718="No",2,""))</f>
        <v/>
      </c>
      <c r="O718" s="178" t="str">
        <f>IF('DATA - Follow-Up'!O718="Relaxed",1,IF('DATA - Follow-Up'!O718="Rushed",2,IF('DATA - Follow-Up'!O718="Happy",3,IF('DATA - Follow-Up'!O718="Frustrated",4,IF('DATA - Follow-Up'!O718="Other (please specify)",5,IF('DATA - Follow-Up'!O718="Other",5,""))))))</f>
        <v/>
      </c>
      <c r="P718" s="178"/>
      <c r="Q718" s="178" t="str">
        <f>IF('DATA - Follow-Up'!Q718="","",'DATA - Follow-Up'!Q718)</f>
        <v/>
      </c>
      <c r="R718" s="178" t="str">
        <f>IF('DATA - Follow-Up'!R718="Boy",1,IF('DATA - Follow-Up'!R718="Girl",2, ""))</f>
        <v/>
      </c>
      <c r="S718" s="178" t="str">
        <f>IF('DATA - Follow-Up'!Q718="","", 'DATA - Follow-Up'!S718)</f>
        <v/>
      </c>
      <c r="T718" s="178" t="str">
        <f>IF('DATA - Follow-Up'!T718="Less than 0.5km",1,IF('DATA - Follow-Up'!T718="0.51 to 1.59km",2,IF('DATA - Follow-Up'!T718="1.6 to 3km",3,IF('DATA - Follow-Up'!T718="Over 3km",4,""))))</f>
        <v/>
      </c>
      <c r="U718" s="178" t="str">
        <f>IF('DATA - Follow-Up'!U718="STRONGLY AGREE",1,IF('DATA - Follow-Up'!U718="AGREE",2,IF('DATA - Follow-Up'!U718="DISAGREE",3,IF('DATA - Follow-Up'!U718="STRONGLY DISAGREE",4,""))))</f>
        <v/>
      </c>
      <c r="V718" s="178" t="str">
        <f>IF('DATA - Follow-Up'!V718="Yes",1,IF('DATA - Follow-Up'!V718="No",2,""))</f>
        <v/>
      </c>
      <c r="W718" s="178"/>
      <c r="X718" s="178"/>
      <c r="Y718" s="178"/>
      <c r="Z718" s="178"/>
      <c r="AA718" s="178"/>
      <c r="AB718" s="178"/>
      <c r="AC718" s="178"/>
      <c r="AD718" s="178"/>
      <c r="AE718" s="178"/>
      <c r="AF718" s="178"/>
      <c r="AG718" s="178"/>
      <c r="AH718" s="178"/>
      <c r="AI718" s="178"/>
      <c r="AJ718" s="178"/>
      <c r="AK718" s="178"/>
      <c r="AL718" s="178"/>
      <c r="AM718" s="178"/>
      <c r="AN718" s="178"/>
      <c r="AO718" s="178"/>
      <c r="AP718" s="178"/>
      <c r="AQ718" s="178"/>
      <c r="AR718" s="178" t="str">
        <f>IF('DATA - Follow-Up'!AR718="Relaxed",1,IF('DATA - Follow-Up'!AR718="Rushed",2,IF('DATA - Follow-Up'!AR718="Happy",3,IF('DATA - Follow-Up'!AR718="Tired",4,""))))</f>
        <v/>
      </c>
      <c r="AS718" s="178" t="str">
        <f>IF('DATA - Follow-Up'!AS718="Relaxed",1,IF('DATA - Follow-Up'!AS718="Rushed",2,IF('DATA - Follow-Up'!AS718="Happy",3,IF('DATA - Follow-Up'!AS718="Tired",4,""))))</f>
        <v/>
      </c>
      <c r="AT718" s="178" t="str">
        <f>IF('DATA - Follow-Up'!AT718="less driving",1,IF('DATA - Follow-Up'!AT718="less driving (e.g. more carpooling, walking, cycling, taking public transit, etc.)",1,IF('DATA - Follow-Up'!AT718="not changed",2,IF('DATA - Follow-Up'!AT718="no changed",2,IF('DATA - Follow-Up'!AT718="more driving",3, "")))))</f>
        <v/>
      </c>
      <c r="AU718" s="275"/>
      <c r="AV718" s="275"/>
      <c r="AW718" s="275"/>
      <c r="AX718" s="275"/>
      <c r="AY718" s="275"/>
      <c r="AZ718" s="178" t="str">
        <f>IF('DATA - Follow-Up'!AZ718="less driving",1,IF('DATA - Follow-Up'!AZ718="less driving (e.g. more carpooling, walking, cycling, taking public transit, etc.)",1,IF('DATA - Follow-Up'!AZ718="not changed",2,IF('DATA - Follow-Up'!AZ718="more driving",3,""))))</f>
        <v/>
      </c>
      <c r="BA718" s="178"/>
      <c r="BB718" s="178"/>
      <c r="BC718" s="178"/>
      <c r="BD718" s="178"/>
      <c r="BE718" s="178"/>
      <c r="BF718" s="178" t="str">
        <f>IF('DATA - Follow-Up'!BF718="decreased",1,IF('DATA - Follow-Up'!BF718="not changed",2,IF('DATA - Follow-Up'!BF718="increased",3, "")))</f>
        <v/>
      </c>
      <c r="BG718" s="178"/>
      <c r="BH718" s="178"/>
      <c r="BI718" s="178"/>
      <c r="BJ718" s="178"/>
      <c r="BK718" s="178"/>
      <c r="BL718" s="178"/>
      <c r="BM718" s="178"/>
      <c r="BN718" s="178"/>
      <c r="BO718" s="178"/>
      <c r="BP718" s="178"/>
      <c r="BQ718" s="312" t="str">
        <f>IF('DATA - Follow-Up'!BQ718="Yes",1,IF('DATA - Follow-Up'!BQ718="No",2, ""))</f>
        <v/>
      </c>
      <c r="BR718" s="273"/>
      <c r="BS718" s="180"/>
      <c r="BT718" s="180"/>
    </row>
    <row r="719" spans="1:72" s="132" customFormat="1" ht="15" x14ac:dyDescent="0.3">
      <c r="A719" s="148"/>
      <c r="B719" s="149"/>
      <c r="C719" s="236" t="str">
        <f t="shared" si="11"/>
        <v/>
      </c>
      <c r="D719" s="178" t="str">
        <f>IF('DATA - Follow-Up'!D719="","",'DATA - Follow-Up'!D719)</f>
        <v/>
      </c>
      <c r="E719" s="178" t="str">
        <f>IF('DATA - Follow-Up'!E719="","",'DATA - Follow-Up'!E719)</f>
        <v/>
      </c>
      <c r="F719" s="178" t="str">
        <f>IF('DATA - Follow-Up'!F719="","",'DATA - Follow-Up'!F719)</f>
        <v/>
      </c>
      <c r="G719" s="178" t="str">
        <f>IF('DATA - Follow-Up'!G719="Yes",1,IF('DATA - Follow-Up'!G719="No",2,IF('DATA - Follow-Up'!G719="Not Sure",3, "")))</f>
        <v/>
      </c>
      <c r="H719" s="178" t="str">
        <f>IF('DATA - Follow-Up'!H719="","",INDEX(Codes,MATCH('DATA - Follow-Up'!H719,Modes,0)))</f>
        <v/>
      </c>
      <c r="I719" s="275"/>
      <c r="J719" s="178" t="str">
        <f>IF('DATA - Follow-Up'!J719="","",INDEX(Codes,MATCH('DATA - Follow-Up'!J719,Modes,0)))</f>
        <v/>
      </c>
      <c r="K719" s="178"/>
      <c r="L719" s="178" t="str">
        <f>IF('DATA - Follow-Up'!L719=0,"",IF('DATA - Follow-Up'!L719="","",'DATA - Follow-Up'!L719))</f>
        <v/>
      </c>
      <c r="M719" s="178" t="str">
        <f>IF('DATA - Follow-Up'!M719="Yes",1,IF('DATA - Follow-Up'!M719="No",2, ""))</f>
        <v/>
      </c>
      <c r="N719" s="178" t="str">
        <f>IF('DATA - Follow-Up'!N719="Yes",1,IF('DATA - Follow-Up'!N719="No",2,""))</f>
        <v/>
      </c>
      <c r="O719" s="178" t="str">
        <f>IF('DATA - Follow-Up'!O719="Relaxed",1,IF('DATA - Follow-Up'!O719="Rushed",2,IF('DATA - Follow-Up'!O719="Happy",3,IF('DATA - Follow-Up'!O719="Frustrated",4,IF('DATA - Follow-Up'!O719="Other (please specify)",5,IF('DATA - Follow-Up'!O719="Other",5,""))))))</f>
        <v/>
      </c>
      <c r="P719" s="178"/>
      <c r="Q719" s="178" t="str">
        <f>IF('DATA - Follow-Up'!Q719="","",'DATA - Follow-Up'!Q719)</f>
        <v/>
      </c>
      <c r="R719" s="178" t="str">
        <f>IF('DATA - Follow-Up'!R719="Boy",1,IF('DATA - Follow-Up'!R719="Girl",2, ""))</f>
        <v/>
      </c>
      <c r="S719" s="178" t="str">
        <f>IF('DATA - Follow-Up'!Q719="","", 'DATA - Follow-Up'!S719)</f>
        <v/>
      </c>
      <c r="T719" s="178" t="str">
        <f>IF('DATA - Follow-Up'!T719="Less than 0.5km",1,IF('DATA - Follow-Up'!T719="0.51 to 1.59km",2,IF('DATA - Follow-Up'!T719="1.6 to 3km",3,IF('DATA - Follow-Up'!T719="Over 3km",4,""))))</f>
        <v/>
      </c>
      <c r="U719" s="178" t="str">
        <f>IF('DATA - Follow-Up'!U719="STRONGLY AGREE",1,IF('DATA - Follow-Up'!U719="AGREE",2,IF('DATA - Follow-Up'!U719="DISAGREE",3,IF('DATA - Follow-Up'!U719="STRONGLY DISAGREE",4,""))))</f>
        <v/>
      </c>
      <c r="V719" s="178" t="str">
        <f>IF('DATA - Follow-Up'!V719="Yes",1,IF('DATA - Follow-Up'!V719="No",2,""))</f>
        <v/>
      </c>
      <c r="W719" s="178"/>
      <c r="X719" s="178"/>
      <c r="Y719" s="178"/>
      <c r="Z719" s="178"/>
      <c r="AA719" s="178"/>
      <c r="AB719" s="178"/>
      <c r="AC719" s="178"/>
      <c r="AD719" s="178"/>
      <c r="AE719" s="178"/>
      <c r="AF719" s="178"/>
      <c r="AG719" s="178"/>
      <c r="AH719" s="178"/>
      <c r="AI719" s="178"/>
      <c r="AJ719" s="178"/>
      <c r="AK719" s="178"/>
      <c r="AL719" s="178"/>
      <c r="AM719" s="178"/>
      <c r="AN719" s="178"/>
      <c r="AO719" s="178"/>
      <c r="AP719" s="178"/>
      <c r="AQ719" s="178"/>
      <c r="AR719" s="178" t="str">
        <f>IF('DATA - Follow-Up'!AR719="Relaxed",1,IF('DATA - Follow-Up'!AR719="Rushed",2,IF('DATA - Follow-Up'!AR719="Happy",3,IF('DATA - Follow-Up'!AR719="Tired",4,""))))</f>
        <v/>
      </c>
      <c r="AS719" s="178" t="str">
        <f>IF('DATA - Follow-Up'!AS719="Relaxed",1,IF('DATA - Follow-Up'!AS719="Rushed",2,IF('DATA - Follow-Up'!AS719="Happy",3,IF('DATA - Follow-Up'!AS719="Tired",4,""))))</f>
        <v/>
      </c>
      <c r="AT719" s="178" t="str">
        <f>IF('DATA - Follow-Up'!AT719="less driving",1,IF('DATA - Follow-Up'!AT719="less driving (e.g. more carpooling, walking, cycling, taking public transit, etc.)",1,IF('DATA - Follow-Up'!AT719="not changed",2,IF('DATA - Follow-Up'!AT719="no changed",2,IF('DATA - Follow-Up'!AT719="more driving",3, "")))))</f>
        <v/>
      </c>
      <c r="AU719" s="275"/>
      <c r="AV719" s="275"/>
      <c r="AW719" s="275"/>
      <c r="AX719" s="275"/>
      <c r="AY719" s="275"/>
      <c r="AZ719" s="178" t="str">
        <f>IF('DATA - Follow-Up'!AZ719="less driving",1,IF('DATA - Follow-Up'!AZ719="less driving (e.g. more carpooling, walking, cycling, taking public transit, etc.)",1,IF('DATA - Follow-Up'!AZ719="not changed",2,IF('DATA - Follow-Up'!AZ719="more driving",3,""))))</f>
        <v/>
      </c>
      <c r="BA719" s="178"/>
      <c r="BB719" s="178"/>
      <c r="BC719" s="178"/>
      <c r="BD719" s="178"/>
      <c r="BE719" s="178"/>
      <c r="BF719" s="178" t="str">
        <f>IF('DATA - Follow-Up'!BF719="decreased",1,IF('DATA - Follow-Up'!BF719="not changed",2,IF('DATA - Follow-Up'!BF719="increased",3, "")))</f>
        <v/>
      </c>
      <c r="BG719" s="178"/>
      <c r="BH719" s="178"/>
      <c r="BI719" s="178"/>
      <c r="BJ719" s="178"/>
      <c r="BK719" s="178"/>
      <c r="BL719" s="178"/>
      <c r="BM719" s="178"/>
      <c r="BN719" s="178"/>
      <c r="BO719" s="178"/>
      <c r="BP719" s="178"/>
      <c r="BQ719" s="312" t="str">
        <f>IF('DATA - Follow-Up'!BQ719="Yes",1,IF('DATA - Follow-Up'!BQ719="No",2, ""))</f>
        <v/>
      </c>
      <c r="BR719" s="273"/>
      <c r="BS719" s="180"/>
      <c r="BT719" s="180"/>
    </row>
    <row r="720" spans="1:72" s="132" customFormat="1" ht="15" x14ac:dyDescent="0.3">
      <c r="A720" s="148"/>
      <c r="B720" s="149"/>
      <c r="C720" s="236" t="str">
        <f t="shared" si="11"/>
        <v/>
      </c>
      <c r="D720" s="178" t="str">
        <f>IF('DATA - Follow-Up'!D720="","",'DATA - Follow-Up'!D720)</f>
        <v/>
      </c>
      <c r="E720" s="178" t="str">
        <f>IF('DATA - Follow-Up'!E720="","",'DATA - Follow-Up'!E720)</f>
        <v/>
      </c>
      <c r="F720" s="178" t="str">
        <f>IF('DATA - Follow-Up'!F720="","",'DATA - Follow-Up'!F720)</f>
        <v/>
      </c>
      <c r="G720" s="178" t="str">
        <f>IF('DATA - Follow-Up'!G720="Yes",1,IF('DATA - Follow-Up'!G720="No",2,IF('DATA - Follow-Up'!G720="Not Sure",3, "")))</f>
        <v/>
      </c>
      <c r="H720" s="178" t="str">
        <f>IF('DATA - Follow-Up'!H720="","",INDEX(Codes,MATCH('DATA - Follow-Up'!H720,Modes,0)))</f>
        <v/>
      </c>
      <c r="I720" s="275"/>
      <c r="J720" s="178" t="str">
        <f>IF('DATA - Follow-Up'!J720="","",INDEX(Codes,MATCH('DATA - Follow-Up'!J720,Modes,0)))</f>
        <v/>
      </c>
      <c r="K720" s="178"/>
      <c r="L720" s="178" t="str">
        <f>IF('DATA - Follow-Up'!L720=0,"",IF('DATA - Follow-Up'!L720="","",'DATA - Follow-Up'!L720))</f>
        <v/>
      </c>
      <c r="M720" s="178" t="str">
        <f>IF('DATA - Follow-Up'!M720="Yes",1,IF('DATA - Follow-Up'!M720="No",2, ""))</f>
        <v/>
      </c>
      <c r="N720" s="178" t="str">
        <f>IF('DATA - Follow-Up'!N720="Yes",1,IF('DATA - Follow-Up'!N720="No",2,""))</f>
        <v/>
      </c>
      <c r="O720" s="178" t="str">
        <f>IF('DATA - Follow-Up'!O720="Relaxed",1,IF('DATA - Follow-Up'!O720="Rushed",2,IF('DATA - Follow-Up'!O720="Happy",3,IF('DATA - Follow-Up'!O720="Frustrated",4,IF('DATA - Follow-Up'!O720="Other (please specify)",5,IF('DATA - Follow-Up'!O720="Other",5,""))))))</f>
        <v/>
      </c>
      <c r="P720" s="178"/>
      <c r="Q720" s="178" t="str">
        <f>IF('DATA - Follow-Up'!Q720="","",'DATA - Follow-Up'!Q720)</f>
        <v/>
      </c>
      <c r="R720" s="178" t="str">
        <f>IF('DATA - Follow-Up'!R720="Boy",1,IF('DATA - Follow-Up'!R720="Girl",2, ""))</f>
        <v/>
      </c>
      <c r="S720" s="178" t="str">
        <f>IF('DATA - Follow-Up'!Q720="","", 'DATA - Follow-Up'!S720)</f>
        <v/>
      </c>
      <c r="T720" s="178" t="str">
        <f>IF('DATA - Follow-Up'!T720="Less than 0.5km",1,IF('DATA - Follow-Up'!T720="0.51 to 1.59km",2,IF('DATA - Follow-Up'!T720="1.6 to 3km",3,IF('DATA - Follow-Up'!T720="Over 3km",4,""))))</f>
        <v/>
      </c>
      <c r="U720" s="178" t="str">
        <f>IF('DATA - Follow-Up'!U720="STRONGLY AGREE",1,IF('DATA - Follow-Up'!U720="AGREE",2,IF('DATA - Follow-Up'!U720="DISAGREE",3,IF('DATA - Follow-Up'!U720="STRONGLY DISAGREE",4,""))))</f>
        <v/>
      </c>
      <c r="V720" s="178" t="str">
        <f>IF('DATA - Follow-Up'!V720="Yes",1,IF('DATA - Follow-Up'!V720="No",2,""))</f>
        <v/>
      </c>
      <c r="W720" s="178"/>
      <c r="X720" s="178"/>
      <c r="Y720" s="178"/>
      <c r="Z720" s="178"/>
      <c r="AA720" s="178"/>
      <c r="AB720" s="178"/>
      <c r="AC720" s="178"/>
      <c r="AD720" s="178"/>
      <c r="AE720" s="178"/>
      <c r="AF720" s="178"/>
      <c r="AG720" s="178"/>
      <c r="AH720" s="178"/>
      <c r="AI720" s="178"/>
      <c r="AJ720" s="178"/>
      <c r="AK720" s="178"/>
      <c r="AL720" s="178"/>
      <c r="AM720" s="178"/>
      <c r="AN720" s="178"/>
      <c r="AO720" s="178"/>
      <c r="AP720" s="178"/>
      <c r="AQ720" s="178"/>
      <c r="AR720" s="178" t="str">
        <f>IF('DATA - Follow-Up'!AR720="Relaxed",1,IF('DATA - Follow-Up'!AR720="Rushed",2,IF('DATA - Follow-Up'!AR720="Happy",3,IF('DATA - Follow-Up'!AR720="Tired",4,""))))</f>
        <v/>
      </c>
      <c r="AS720" s="178" t="str">
        <f>IF('DATA - Follow-Up'!AS720="Relaxed",1,IF('DATA - Follow-Up'!AS720="Rushed",2,IF('DATA - Follow-Up'!AS720="Happy",3,IF('DATA - Follow-Up'!AS720="Tired",4,""))))</f>
        <v/>
      </c>
      <c r="AT720" s="178" t="str">
        <f>IF('DATA - Follow-Up'!AT720="less driving",1,IF('DATA - Follow-Up'!AT720="less driving (e.g. more carpooling, walking, cycling, taking public transit, etc.)",1,IF('DATA - Follow-Up'!AT720="not changed",2,IF('DATA - Follow-Up'!AT720="no changed",2,IF('DATA - Follow-Up'!AT720="more driving",3, "")))))</f>
        <v/>
      </c>
      <c r="AU720" s="275"/>
      <c r="AV720" s="275"/>
      <c r="AW720" s="275"/>
      <c r="AX720" s="275"/>
      <c r="AY720" s="275"/>
      <c r="AZ720" s="178" t="str">
        <f>IF('DATA - Follow-Up'!AZ720="less driving",1,IF('DATA - Follow-Up'!AZ720="less driving (e.g. more carpooling, walking, cycling, taking public transit, etc.)",1,IF('DATA - Follow-Up'!AZ720="not changed",2,IF('DATA - Follow-Up'!AZ720="more driving",3,""))))</f>
        <v/>
      </c>
      <c r="BA720" s="178"/>
      <c r="BB720" s="178"/>
      <c r="BC720" s="178"/>
      <c r="BD720" s="178"/>
      <c r="BE720" s="178"/>
      <c r="BF720" s="178" t="str">
        <f>IF('DATA - Follow-Up'!BF720="decreased",1,IF('DATA - Follow-Up'!BF720="not changed",2,IF('DATA - Follow-Up'!BF720="increased",3, "")))</f>
        <v/>
      </c>
      <c r="BG720" s="178"/>
      <c r="BH720" s="178"/>
      <c r="BI720" s="178"/>
      <c r="BJ720" s="178"/>
      <c r="BK720" s="178"/>
      <c r="BL720" s="178"/>
      <c r="BM720" s="178"/>
      <c r="BN720" s="178"/>
      <c r="BO720" s="178"/>
      <c r="BP720" s="178"/>
      <c r="BQ720" s="312" t="str">
        <f>IF('DATA - Follow-Up'!BQ720="Yes",1,IF('DATA - Follow-Up'!BQ720="No",2, ""))</f>
        <v/>
      </c>
      <c r="BR720" s="273"/>
      <c r="BS720" s="180"/>
      <c r="BT720" s="180"/>
    </row>
    <row r="721" spans="1:72" s="132" customFormat="1" ht="15" x14ac:dyDescent="0.3">
      <c r="A721" s="148"/>
      <c r="B721" s="149"/>
      <c r="C721" s="236" t="str">
        <f t="shared" si="11"/>
        <v/>
      </c>
      <c r="D721" s="178" t="str">
        <f>IF('DATA - Follow-Up'!D721="","",'DATA - Follow-Up'!D721)</f>
        <v/>
      </c>
      <c r="E721" s="178" t="str">
        <f>IF('DATA - Follow-Up'!E721="","",'DATA - Follow-Up'!E721)</f>
        <v/>
      </c>
      <c r="F721" s="178" t="str">
        <f>IF('DATA - Follow-Up'!F721="","",'DATA - Follow-Up'!F721)</f>
        <v/>
      </c>
      <c r="G721" s="178" t="str">
        <f>IF('DATA - Follow-Up'!G721="Yes",1,IF('DATA - Follow-Up'!G721="No",2,IF('DATA - Follow-Up'!G721="Not Sure",3, "")))</f>
        <v/>
      </c>
      <c r="H721" s="178" t="str">
        <f>IF('DATA - Follow-Up'!H721="","",INDEX(Codes,MATCH('DATA - Follow-Up'!H721,Modes,0)))</f>
        <v/>
      </c>
      <c r="I721" s="275"/>
      <c r="J721" s="178" t="str">
        <f>IF('DATA - Follow-Up'!J721="","",INDEX(Codes,MATCH('DATA - Follow-Up'!J721,Modes,0)))</f>
        <v/>
      </c>
      <c r="K721" s="178"/>
      <c r="L721" s="178" t="str">
        <f>IF('DATA - Follow-Up'!L721=0,"",IF('DATA - Follow-Up'!L721="","",'DATA - Follow-Up'!L721))</f>
        <v/>
      </c>
      <c r="M721" s="178" t="str">
        <f>IF('DATA - Follow-Up'!M721="Yes",1,IF('DATA - Follow-Up'!M721="No",2, ""))</f>
        <v/>
      </c>
      <c r="N721" s="178" t="str">
        <f>IF('DATA - Follow-Up'!N721="Yes",1,IF('DATA - Follow-Up'!N721="No",2,""))</f>
        <v/>
      </c>
      <c r="O721" s="178" t="str">
        <f>IF('DATA - Follow-Up'!O721="Relaxed",1,IF('DATA - Follow-Up'!O721="Rushed",2,IF('DATA - Follow-Up'!O721="Happy",3,IF('DATA - Follow-Up'!O721="Frustrated",4,IF('DATA - Follow-Up'!O721="Other (please specify)",5,IF('DATA - Follow-Up'!O721="Other",5,""))))))</f>
        <v/>
      </c>
      <c r="P721" s="178"/>
      <c r="Q721" s="178" t="str">
        <f>IF('DATA - Follow-Up'!Q721="","",'DATA - Follow-Up'!Q721)</f>
        <v/>
      </c>
      <c r="R721" s="178" t="str">
        <f>IF('DATA - Follow-Up'!R721="Boy",1,IF('DATA - Follow-Up'!R721="Girl",2, ""))</f>
        <v/>
      </c>
      <c r="S721" s="178" t="str">
        <f>IF('DATA - Follow-Up'!Q721="","", 'DATA - Follow-Up'!S721)</f>
        <v/>
      </c>
      <c r="T721" s="178" t="str">
        <f>IF('DATA - Follow-Up'!T721="Less than 0.5km",1,IF('DATA - Follow-Up'!T721="0.51 to 1.59km",2,IF('DATA - Follow-Up'!T721="1.6 to 3km",3,IF('DATA - Follow-Up'!T721="Over 3km",4,""))))</f>
        <v/>
      </c>
      <c r="U721" s="178" t="str">
        <f>IF('DATA - Follow-Up'!U721="STRONGLY AGREE",1,IF('DATA - Follow-Up'!U721="AGREE",2,IF('DATA - Follow-Up'!U721="DISAGREE",3,IF('DATA - Follow-Up'!U721="STRONGLY DISAGREE",4,""))))</f>
        <v/>
      </c>
      <c r="V721" s="178" t="str">
        <f>IF('DATA - Follow-Up'!V721="Yes",1,IF('DATA - Follow-Up'!V721="No",2,""))</f>
        <v/>
      </c>
      <c r="W721" s="178"/>
      <c r="X721" s="178"/>
      <c r="Y721" s="178"/>
      <c r="Z721" s="178"/>
      <c r="AA721" s="178"/>
      <c r="AB721" s="178"/>
      <c r="AC721" s="178"/>
      <c r="AD721" s="178"/>
      <c r="AE721" s="178"/>
      <c r="AF721" s="178"/>
      <c r="AG721" s="178"/>
      <c r="AH721" s="178"/>
      <c r="AI721" s="178"/>
      <c r="AJ721" s="178"/>
      <c r="AK721" s="178"/>
      <c r="AL721" s="178"/>
      <c r="AM721" s="178"/>
      <c r="AN721" s="178"/>
      <c r="AO721" s="178"/>
      <c r="AP721" s="178"/>
      <c r="AQ721" s="178"/>
      <c r="AR721" s="178" t="str">
        <f>IF('DATA - Follow-Up'!AR721="Relaxed",1,IF('DATA - Follow-Up'!AR721="Rushed",2,IF('DATA - Follow-Up'!AR721="Happy",3,IF('DATA - Follow-Up'!AR721="Tired",4,""))))</f>
        <v/>
      </c>
      <c r="AS721" s="178" t="str">
        <f>IF('DATA - Follow-Up'!AS721="Relaxed",1,IF('DATA - Follow-Up'!AS721="Rushed",2,IF('DATA - Follow-Up'!AS721="Happy",3,IF('DATA - Follow-Up'!AS721="Tired",4,""))))</f>
        <v/>
      </c>
      <c r="AT721" s="178" t="str">
        <f>IF('DATA - Follow-Up'!AT721="less driving",1,IF('DATA - Follow-Up'!AT721="less driving (e.g. more carpooling, walking, cycling, taking public transit, etc.)",1,IF('DATA - Follow-Up'!AT721="not changed",2,IF('DATA - Follow-Up'!AT721="no changed",2,IF('DATA - Follow-Up'!AT721="more driving",3, "")))))</f>
        <v/>
      </c>
      <c r="AU721" s="275"/>
      <c r="AV721" s="275"/>
      <c r="AW721" s="275"/>
      <c r="AX721" s="275"/>
      <c r="AY721" s="275"/>
      <c r="AZ721" s="178" t="str">
        <f>IF('DATA - Follow-Up'!AZ721="less driving",1,IF('DATA - Follow-Up'!AZ721="less driving (e.g. more carpooling, walking, cycling, taking public transit, etc.)",1,IF('DATA - Follow-Up'!AZ721="not changed",2,IF('DATA - Follow-Up'!AZ721="more driving",3,""))))</f>
        <v/>
      </c>
      <c r="BA721" s="178"/>
      <c r="BB721" s="178"/>
      <c r="BC721" s="178"/>
      <c r="BD721" s="178"/>
      <c r="BE721" s="178"/>
      <c r="BF721" s="178" t="str">
        <f>IF('DATA - Follow-Up'!BF721="decreased",1,IF('DATA - Follow-Up'!BF721="not changed",2,IF('DATA - Follow-Up'!BF721="increased",3, "")))</f>
        <v/>
      </c>
      <c r="BG721" s="178"/>
      <c r="BH721" s="178"/>
      <c r="BI721" s="178"/>
      <c r="BJ721" s="178"/>
      <c r="BK721" s="178"/>
      <c r="BL721" s="178"/>
      <c r="BM721" s="178"/>
      <c r="BN721" s="178"/>
      <c r="BO721" s="178"/>
      <c r="BP721" s="178"/>
      <c r="BQ721" s="312" t="str">
        <f>IF('DATA - Follow-Up'!BQ721="Yes",1,IF('DATA - Follow-Up'!BQ721="No",2, ""))</f>
        <v/>
      </c>
      <c r="BR721" s="273"/>
      <c r="BS721" s="180"/>
      <c r="BT721" s="180"/>
    </row>
    <row r="722" spans="1:72" s="132" customFormat="1" ht="15" x14ac:dyDescent="0.3">
      <c r="A722" s="148"/>
      <c r="B722" s="149"/>
      <c r="C722" s="236" t="str">
        <f t="shared" si="11"/>
        <v/>
      </c>
      <c r="D722" s="178" t="str">
        <f>IF('DATA - Follow-Up'!D722="","",'DATA - Follow-Up'!D722)</f>
        <v/>
      </c>
      <c r="E722" s="178" t="str">
        <f>IF('DATA - Follow-Up'!E722="","",'DATA - Follow-Up'!E722)</f>
        <v/>
      </c>
      <c r="F722" s="178" t="str">
        <f>IF('DATA - Follow-Up'!F722="","",'DATA - Follow-Up'!F722)</f>
        <v/>
      </c>
      <c r="G722" s="178" t="str">
        <f>IF('DATA - Follow-Up'!G722="Yes",1,IF('DATA - Follow-Up'!G722="No",2,IF('DATA - Follow-Up'!G722="Not Sure",3, "")))</f>
        <v/>
      </c>
      <c r="H722" s="178" t="str">
        <f>IF('DATA - Follow-Up'!H722="","",INDEX(Codes,MATCH('DATA - Follow-Up'!H722,Modes,0)))</f>
        <v/>
      </c>
      <c r="I722" s="275"/>
      <c r="J722" s="178" t="str">
        <f>IF('DATA - Follow-Up'!J722="","",INDEX(Codes,MATCH('DATA - Follow-Up'!J722,Modes,0)))</f>
        <v/>
      </c>
      <c r="K722" s="178"/>
      <c r="L722" s="178" t="str">
        <f>IF('DATA - Follow-Up'!L722=0,"",IF('DATA - Follow-Up'!L722="","",'DATA - Follow-Up'!L722))</f>
        <v/>
      </c>
      <c r="M722" s="178" t="str">
        <f>IF('DATA - Follow-Up'!M722="Yes",1,IF('DATA - Follow-Up'!M722="No",2, ""))</f>
        <v/>
      </c>
      <c r="N722" s="178" t="str">
        <f>IF('DATA - Follow-Up'!N722="Yes",1,IF('DATA - Follow-Up'!N722="No",2,""))</f>
        <v/>
      </c>
      <c r="O722" s="178" t="str">
        <f>IF('DATA - Follow-Up'!O722="Relaxed",1,IF('DATA - Follow-Up'!O722="Rushed",2,IF('DATA - Follow-Up'!O722="Happy",3,IF('DATA - Follow-Up'!O722="Frustrated",4,IF('DATA - Follow-Up'!O722="Other (please specify)",5,IF('DATA - Follow-Up'!O722="Other",5,""))))))</f>
        <v/>
      </c>
      <c r="P722" s="178"/>
      <c r="Q722" s="178" t="str">
        <f>IF('DATA - Follow-Up'!Q722="","",'DATA - Follow-Up'!Q722)</f>
        <v/>
      </c>
      <c r="R722" s="178" t="str">
        <f>IF('DATA - Follow-Up'!R722="Boy",1,IF('DATA - Follow-Up'!R722="Girl",2, ""))</f>
        <v/>
      </c>
      <c r="S722" s="178" t="str">
        <f>IF('DATA - Follow-Up'!Q722="","", 'DATA - Follow-Up'!S722)</f>
        <v/>
      </c>
      <c r="T722" s="178" t="str">
        <f>IF('DATA - Follow-Up'!T722="Less than 0.5km",1,IF('DATA - Follow-Up'!T722="0.51 to 1.59km",2,IF('DATA - Follow-Up'!T722="1.6 to 3km",3,IF('DATA - Follow-Up'!T722="Over 3km",4,""))))</f>
        <v/>
      </c>
      <c r="U722" s="178" t="str">
        <f>IF('DATA - Follow-Up'!U722="STRONGLY AGREE",1,IF('DATA - Follow-Up'!U722="AGREE",2,IF('DATA - Follow-Up'!U722="DISAGREE",3,IF('DATA - Follow-Up'!U722="STRONGLY DISAGREE",4,""))))</f>
        <v/>
      </c>
      <c r="V722" s="178" t="str">
        <f>IF('DATA - Follow-Up'!V722="Yes",1,IF('DATA - Follow-Up'!V722="No",2,""))</f>
        <v/>
      </c>
      <c r="W722" s="178"/>
      <c r="X722" s="178"/>
      <c r="Y722" s="178"/>
      <c r="Z722" s="178"/>
      <c r="AA722" s="178"/>
      <c r="AB722" s="178"/>
      <c r="AC722" s="178"/>
      <c r="AD722" s="178"/>
      <c r="AE722" s="178"/>
      <c r="AF722" s="178"/>
      <c r="AG722" s="178"/>
      <c r="AH722" s="178"/>
      <c r="AI722" s="178"/>
      <c r="AJ722" s="178"/>
      <c r="AK722" s="178"/>
      <c r="AL722" s="178"/>
      <c r="AM722" s="178"/>
      <c r="AN722" s="178"/>
      <c r="AO722" s="178"/>
      <c r="AP722" s="178"/>
      <c r="AQ722" s="178"/>
      <c r="AR722" s="178" t="str">
        <f>IF('DATA - Follow-Up'!AR722="Relaxed",1,IF('DATA - Follow-Up'!AR722="Rushed",2,IF('DATA - Follow-Up'!AR722="Happy",3,IF('DATA - Follow-Up'!AR722="Tired",4,""))))</f>
        <v/>
      </c>
      <c r="AS722" s="178" t="str">
        <f>IF('DATA - Follow-Up'!AS722="Relaxed",1,IF('DATA - Follow-Up'!AS722="Rushed",2,IF('DATA - Follow-Up'!AS722="Happy",3,IF('DATA - Follow-Up'!AS722="Tired",4,""))))</f>
        <v/>
      </c>
      <c r="AT722" s="178" t="str">
        <f>IF('DATA - Follow-Up'!AT722="less driving",1,IF('DATA - Follow-Up'!AT722="less driving (e.g. more carpooling, walking, cycling, taking public transit, etc.)",1,IF('DATA - Follow-Up'!AT722="not changed",2,IF('DATA - Follow-Up'!AT722="no changed",2,IF('DATA - Follow-Up'!AT722="more driving",3, "")))))</f>
        <v/>
      </c>
      <c r="AU722" s="275"/>
      <c r="AV722" s="275"/>
      <c r="AW722" s="275"/>
      <c r="AX722" s="275"/>
      <c r="AY722" s="275"/>
      <c r="AZ722" s="178" t="str">
        <f>IF('DATA - Follow-Up'!AZ722="less driving",1,IF('DATA - Follow-Up'!AZ722="less driving (e.g. more carpooling, walking, cycling, taking public transit, etc.)",1,IF('DATA - Follow-Up'!AZ722="not changed",2,IF('DATA - Follow-Up'!AZ722="more driving",3,""))))</f>
        <v/>
      </c>
      <c r="BA722" s="178"/>
      <c r="BB722" s="178"/>
      <c r="BC722" s="178"/>
      <c r="BD722" s="178"/>
      <c r="BE722" s="178"/>
      <c r="BF722" s="178" t="str">
        <f>IF('DATA - Follow-Up'!BF722="decreased",1,IF('DATA - Follow-Up'!BF722="not changed",2,IF('DATA - Follow-Up'!BF722="increased",3, "")))</f>
        <v/>
      </c>
      <c r="BG722" s="178"/>
      <c r="BH722" s="178"/>
      <c r="BI722" s="178"/>
      <c r="BJ722" s="178"/>
      <c r="BK722" s="178"/>
      <c r="BL722" s="178"/>
      <c r="BM722" s="178"/>
      <c r="BN722" s="178"/>
      <c r="BO722" s="178"/>
      <c r="BP722" s="178"/>
      <c r="BQ722" s="312" t="str">
        <f>IF('DATA - Follow-Up'!BQ722="Yes",1,IF('DATA - Follow-Up'!BQ722="No",2, ""))</f>
        <v/>
      </c>
      <c r="BR722" s="273"/>
      <c r="BS722" s="180"/>
      <c r="BT722" s="180"/>
    </row>
    <row r="723" spans="1:72" s="132" customFormat="1" ht="15" x14ac:dyDescent="0.3">
      <c r="A723" s="148"/>
      <c r="B723" s="149"/>
      <c r="C723" s="236" t="str">
        <f t="shared" si="11"/>
        <v/>
      </c>
      <c r="D723" s="178" t="str">
        <f>IF('DATA - Follow-Up'!D723="","",'DATA - Follow-Up'!D723)</f>
        <v/>
      </c>
      <c r="E723" s="178" t="str">
        <f>IF('DATA - Follow-Up'!E723="","",'DATA - Follow-Up'!E723)</f>
        <v/>
      </c>
      <c r="F723" s="178" t="str">
        <f>IF('DATA - Follow-Up'!F723="","",'DATA - Follow-Up'!F723)</f>
        <v/>
      </c>
      <c r="G723" s="178" t="str">
        <f>IF('DATA - Follow-Up'!G723="Yes",1,IF('DATA - Follow-Up'!G723="No",2,IF('DATA - Follow-Up'!G723="Not Sure",3, "")))</f>
        <v/>
      </c>
      <c r="H723" s="178" t="str">
        <f>IF('DATA - Follow-Up'!H723="","",INDEX(Codes,MATCH('DATA - Follow-Up'!H723,Modes,0)))</f>
        <v/>
      </c>
      <c r="I723" s="275"/>
      <c r="J723" s="178" t="str">
        <f>IF('DATA - Follow-Up'!J723="","",INDEX(Codes,MATCH('DATA - Follow-Up'!J723,Modes,0)))</f>
        <v/>
      </c>
      <c r="K723" s="178"/>
      <c r="L723" s="178" t="str">
        <f>IF('DATA - Follow-Up'!L723=0,"",IF('DATA - Follow-Up'!L723="","",'DATA - Follow-Up'!L723))</f>
        <v/>
      </c>
      <c r="M723" s="178" t="str">
        <f>IF('DATA - Follow-Up'!M723="Yes",1,IF('DATA - Follow-Up'!M723="No",2, ""))</f>
        <v/>
      </c>
      <c r="N723" s="178" t="str">
        <f>IF('DATA - Follow-Up'!N723="Yes",1,IF('DATA - Follow-Up'!N723="No",2,""))</f>
        <v/>
      </c>
      <c r="O723" s="178" t="str">
        <f>IF('DATA - Follow-Up'!O723="Relaxed",1,IF('DATA - Follow-Up'!O723="Rushed",2,IF('DATA - Follow-Up'!O723="Happy",3,IF('DATA - Follow-Up'!O723="Frustrated",4,IF('DATA - Follow-Up'!O723="Other (please specify)",5,IF('DATA - Follow-Up'!O723="Other",5,""))))))</f>
        <v/>
      </c>
      <c r="P723" s="178"/>
      <c r="Q723" s="178" t="str">
        <f>IF('DATA - Follow-Up'!Q723="","",'DATA - Follow-Up'!Q723)</f>
        <v/>
      </c>
      <c r="R723" s="178" t="str">
        <f>IF('DATA - Follow-Up'!R723="Boy",1,IF('DATA - Follow-Up'!R723="Girl",2, ""))</f>
        <v/>
      </c>
      <c r="S723" s="178" t="str">
        <f>IF('DATA - Follow-Up'!Q723="","", 'DATA - Follow-Up'!S723)</f>
        <v/>
      </c>
      <c r="T723" s="178" t="str">
        <f>IF('DATA - Follow-Up'!T723="Less than 0.5km",1,IF('DATA - Follow-Up'!T723="0.51 to 1.59km",2,IF('DATA - Follow-Up'!T723="1.6 to 3km",3,IF('DATA - Follow-Up'!T723="Over 3km",4,""))))</f>
        <v/>
      </c>
      <c r="U723" s="178" t="str">
        <f>IF('DATA - Follow-Up'!U723="STRONGLY AGREE",1,IF('DATA - Follow-Up'!U723="AGREE",2,IF('DATA - Follow-Up'!U723="DISAGREE",3,IF('DATA - Follow-Up'!U723="STRONGLY DISAGREE",4,""))))</f>
        <v/>
      </c>
      <c r="V723" s="178" t="str">
        <f>IF('DATA - Follow-Up'!V723="Yes",1,IF('DATA - Follow-Up'!V723="No",2,""))</f>
        <v/>
      </c>
      <c r="W723" s="178"/>
      <c r="X723" s="178"/>
      <c r="Y723" s="178"/>
      <c r="Z723" s="178"/>
      <c r="AA723" s="178"/>
      <c r="AB723" s="178"/>
      <c r="AC723" s="178"/>
      <c r="AD723" s="178"/>
      <c r="AE723" s="178"/>
      <c r="AF723" s="178"/>
      <c r="AG723" s="178"/>
      <c r="AH723" s="178"/>
      <c r="AI723" s="178"/>
      <c r="AJ723" s="178"/>
      <c r="AK723" s="178"/>
      <c r="AL723" s="178"/>
      <c r="AM723" s="178"/>
      <c r="AN723" s="178"/>
      <c r="AO723" s="178"/>
      <c r="AP723" s="178"/>
      <c r="AQ723" s="178"/>
      <c r="AR723" s="178" t="str">
        <f>IF('DATA - Follow-Up'!AR723="Relaxed",1,IF('DATA - Follow-Up'!AR723="Rushed",2,IF('DATA - Follow-Up'!AR723="Happy",3,IF('DATA - Follow-Up'!AR723="Tired",4,""))))</f>
        <v/>
      </c>
      <c r="AS723" s="178" t="str">
        <f>IF('DATA - Follow-Up'!AS723="Relaxed",1,IF('DATA - Follow-Up'!AS723="Rushed",2,IF('DATA - Follow-Up'!AS723="Happy",3,IF('DATA - Follow-Up'!AS723="Tired",4,""))))</f>
        <v/>
      </c>
      <c r="AT723" s="178" t="str">
        <f>IF('DATA - Follow-Up'!AT723="less driving",1,IF('DATA - Follow-Up'!AT723="less driving (e.g. more carpooling, walking, cycling, taking public transit, etc.)",1,IF('DATA - Follow-Up'!AT723="not changed",2,IF('DATA - Follow-Up'!AT723="no changed",2,IF('DATA - Follow-Up'!AT723="more driving",3, "")))))</f>
        <v/>
      </c>
      <c r="AU723" s="275"/>
      <c r="AV723" s="275"/>
      <c r="AW723" s="275"/>
      <c r="AX723" s="275"/>
      <c r="AY723" s="275"/>
      <c r="AZ723" s="178" t="str">
        <f>IF('DATA - Follow-Up'!AZ723="less driving",1,IF('DATA - Follow-Up'!AZ723="less driving (e.g. more carpooling, walking, cycling, taking public transit, etc.)",1,IF('DATA - Follow-Up'!AZ723="not changed",2,IF('DATA - Follow-Up'!AZ723="more driving",3,""))))</f>
        <v/>
      </c>
      <c r="BA723" s="178"/>
      <c r="BB723" s="178"/>
      <c r="BC723" s="178"/>
      <c r="BD723" s="178"/>
      <c r="BE723" s="178"/>
      <c r="BF723" s="178" t="str">
        <f>IF('DATA - Follow-Up'!BF723="decreased",1,IF('DATA - Follow-Up'!BF723="not changed",2,IF('DATA - Follow-Up'!BF723="increased",3, "")))</f>
        <v/>
      </c>
      <c r="BG723" s="178"/>
      <c r="BH723" s="178"/>
      <c r="BI723" s="178"/>
      <c r="BJ723" s="178"/>
      <c r="BK723" s="178"/>
      <c r="BL723" s="178"/>
      <c r="BM723" s="178"/>
      <c r="BN723" s="178"/>
      <c r="BO723" s="178"/>
      <c r="BP723" s="178"/>
      <c r="BQ723" s="312" t="str">
        <f>IF('DATA - Follow-Up'!BQ723="Yes",1,IF('DATA - Follow-Up'!BQ723="No",2, ""))</f>
        <v/>
      </c>
      <c r="BR723" s="273"/>
      <c r="BS723" s="180"/>
      <c r="BT723" s="180"/>
    </row>
    <row r="724" spans="1:72" s="132" customFormat="1" ht="15" x14ac:dyDescent="0.3">
      <c r="A724" s="148"/>
      <c r="B724" s="149"/>
      <c r="C724" s="236" t="str">
        <f t="shared" si="11"/>
        <v/>
      </c>
      <c r="D724" s="178" t="str">
        <f>IF('DATA - Follow-Up'!D724="","",'DATA - Follow-Up'!D724)</f>
        <v/>
      </c>
      <c r="E724" s="178" t="str">
        <f>IF('DATA - Follow-Up'!E724="","",'DATA - Follow-Up'!E724)</f>
        <v/>
      </c>
      <c r="F724" s="178" t="str">
        <f>IF('DATA - Follow-Up'!F724="","",'DATA - Follow-Up'!F724)</f>
        <v/>
      </c>
      <c r="G724" s="178" t="str">
        <f>IF('DATA - Follow-Up'!G724="Yes",1,IF('DATA - Follow-Up'!G724="No",2,IF('DATA - Follow-Up'!G724="Not Sure",3, "")))</f>
        <v/>
      </c>
      <c r="H724" s="178" t="str">
        <f>IF('DATA - Follow-Up'!H724="","",INDEX(Codes,MATCH('DATA - Follow-Up'!H724,Modes,0)))</f>
        <v/>
      </c>
      <c r="I724" s="275"/>
      <c r="J724" s="178" t="str">
        <f>IF('DATA - Follow-Up'!J724="","",INDEX(Codes,MATCH('DATA - Follow-Up'!J724,Modes,0)))</f>
        <v/>
      </c>
      <c r="K724" s="178"/>
      <c r="L724" s="178" t="str">
        <f>IF('DATA - Follow-Up'!L724=0,"",IF('DATA - Follow-Up'!L724="","",'DATA - Follow-Up'!L724))</f>
        <v/>
      </c>
      <c r="M724" s="178" t="str">
        <f>IF('DATA - Follow-Up'!M724="Yes",1,IF('DATA - Follow-Up'!M724="No",2, ""))</f>
        <v/>
      </c>
      <c r="N724" s="178" t="str">
        <f>IF('DATA - Follow-Up'!N724="Yes",1,IF('DATA - Follow-Up'!N724="No",2,""))</f>
        <v/>
      </c>
      <c r="O724" s="178" t="str">
        <f>IF('DATA - Follow-Up'!O724="Relaxed",1,IF('DATA - Follow-Up'!O724="Rushed",2,IF('DATA - Follow-Up'!O724="Happy",3,IF('DATA - Follow-Up'!O724="Frustrated",4,IF('DATA - Follow-Up'!O724="Other (please specify)",5,IF('DATA - Follow-Up'!O724="Other",5,""))))))</f>
        <v/>
      </c>
      <c r="P724" s="178"/>
      <c r="Q724" s="178" t="str">
        <f>IF('DATA - Follow-Up'!Q724="","",'DATA - Follow-Up'!Q724)</f>
        <v/>
      </c>
      <c r="R724" s="178" t="str">
        <f>IF('DATA - Follow-Up'!R724="Boy",1,IF('DATA - Follow-Up'!R724="Girl",2, ""))</f>
        <v/>
      </c>
      <c r="S724" s="178" t="str">
        <f>IF('DATA - Follow-Up'!Q724="","", 'DATA - Follow-Up'!S724)</f>
        <v/>
      </c>
      <c r="T724" s="178" t="str">
        <f>IF('DATA - Follow-Up'!T724="Less than 0.5km",1,IF('DATA - Follow-Up'!T724="0.51 to 1.59km",2,IF('DATA - Follow-Up'!T724="1.6 to 3km",3,IF('DATA - Follow-Up'!T724="Over 3km",4,""))))</f>
        <v/>
      </c>
      <c r="U724" s="178" t="str">
        <f>IF('DATA - Follow-Up'!U724="STRONGLY AGREE",1,IF('DATA - Follow-Up'!U724="AGREE",2,IF('DATA - Follow-Up'!U724="DISAGREE",3,IF('DATA - Follow-Up'!U724="STRONGLY DISAGREE",4,""))))</f>
        <v/>
      </c>
      <c r="V724" s="178" t="str">
        <f>IF('DATA - Follow-Up'!V724="Yes",1,IF('DATA - Follow-Up'!V724="No",2,""))</f>
        <v/>
      </c>
      <c r="W724" s="178"/>
      <c r="X724" s="178"/>
      <c r="Y724" s="178"/>
      <c r="Z724" s="178"/>
      <c r="AA724" s="178"/>
      <c r="AB724" s="178"/>
      <c r="AC724" s="178"/>
      <c r="AD724" s="178"/>
      <c r="AE724" s="178"/>
      <c r="AF724" s="178"/>
      <c r="AG724" s="178"/>
      <c r="AH724" s="178"/>
      <c r="AI724" s="178"/>
      <c r="AJ724" s="178"/>
      <c r="AK724" s="178"/>
      <c r="AL724" s="178"/>
      <c r="AM724" s="178"/>
      <c r="AN724" s="178"/>
      <c r="AO724" s="178"/>
      <c r="AP724" s="178"/>
      <c r="AQ724" s="178"/>
      <c r="AR724" s="178" t="str">
        <f>IF('DATA - Follow-Up'!AR724="Relaxed",1,IF('DATA - Follow-Up'!AR724="Rushed",2,IF('DATA - Follow-Up'!AR724="Happy",3,IF('DATA - Follow-Up'!AR724="Tired",4,""))))</f>
        <v/>
      </c>
      <c r="AS724" s="178" t="str">
        <f>IF('DATA - Follow-Up'!AS724="Relaxed",1,IF('DATA - Follow-Up'!AS724="Rushed",2,IF('DATA - Follow-Up'!AS724="Happy",3,IF('DATA - Follow-Up'!AS724="Tired",4,""))))</f>
        <v/>
      </c>
      <c r="AT724" s="178" t="str">
        <f>IF('DATA - Follow-Up'!AT724="less driving",1,IF('DATA - Follow-Up'!AT724="less driving (e.g. more carpooling, walking, cycling, taking public transit, etc.)",1,IF('DATA - Follow-Up'!AT724="not changed",2,IF('DATA - Follow-Up'!AT724="no changed",2,IF('DATA - Follow-Up'!AT724="more driving",3, "")))))</f>
        <v/>
      </c>
      <c r="AU724" s="275"/>
      <c r="AV724" s="275"/>
      <c r="AW724" s="275"/>
      <c r="AX724" s="275"/>
      <c r="AY724" s="275"/>
      <c r="AZ724" s="178" t="str">
        <f>IF('DATA - Follow-Up'!AZ724="less driving",1,IF('DATA - Follow-Up'!AZ724="less driving (e.g. more carpooling, walking, cycling, taking public transit, etc.)",1,IF('DATA - Follow-Up'!AZ724="not changed",2,IF('DATA - Follow-Up'!AZ724="more driving",3,""))))</f>
        <v/>
      </c>
      <c r="BA724" s="178"/>
      <c r="BB724" s="178"/>
      <c r="BC724" s="178"/>
      <c r="BD724" s="178"/>
      <c r="BE724" s="178"/>
      <c r="BF724" s="178" t="str">
        <f>IF('DATA - Follow-Up'!BF724="decreased",1,IF('DATA - Follow-Up'!BF724="not changed",2,IF('DATA - Follow-Up'!BF724="increased",3, "")))</f>
        <v/>
      </c>
      <c r="BG724" s="178"/>
      <c r="BH724" s="178"/>
      <c r="BI724" s="178"/>
      <c r="BJ724" s="178"/>
      <c r="BK724" s="178"/>
      <c r="BL724" s="178"/>
      <c r="BM724" s="178"/>
      <c r="BN724" s="178"/>
      <c r="BO724" s="178"/>
      <c r="BP724" s="178"/>
      <c r="BQ724" s="312" t="str">
        <f>IF('DATA - Follow-Up'!BQ724="Yes",1,IF('DATA - Follow-Up'!BQ724="No",2, ""))</f>
        <v/>
      </c>
      <c r="BR724" s="273"/>
      <c r="BS724" s="180"/>
      <c r="BT724" s="180"/>
    </row>
    <row r="725" spans="1:72" s="132" customFormat="1" ht="15" x14ac:dyDescent="0.3">
      <c r="A725" s="148"/>
      <c r="B725" s="149"/>
      <c r="C725" s="236" t="str">
        <f t="shared" si="11"/>
        <v/>
      </c>
      <c r="D725" s="178" t="str">
        <f>IF('DATA - Follow-Up'!D725="","",'DATA - Follow-Up'!D725)</f>
        <v/>
      </c>
      <c r="E725" s="178" t="str">
        <f>IF('DATA - Follow-Up'!E725="","",'DATA - Follow-Up'!E725)</f>
        <v/>
      </c>
      <c r="F725" s="178" t="str">
        <f>IF('DATA - Follow-Up'!F725="","",'DATA - Follow-Up'!F725)</f>
        <v/>
      </c>
      <c r="G725" s="178" t="str">
        <f>IF('DATA - Follow-Up'!G725="Yes",1,IF('DATA - Follow-Up'!G725="No",2,IF('DATA - Follow-Up'!G725="Not Sure",3, "")))</f>
        <v/>
      </c>
      <c r="H725" s="178" t="str">
        <f>IF('DATA - Follow-Up'!H725="","",INDEX(Codes,MATCH('DATA - Follow-Up'!H725,Modes,0)))</f>
        <v/>
      </c>
      <c r="I725" s="275"/>
      <c r="J725" s="178" t="str">
        <f>IF('DATA - Follow-Up'!J725="","",INDEX(Codes,MATCH('DATA - Follow-Up'!J725,Modes,0)))</f>
        <v/>
      </c>
      <c r="K725" s="178"/>
      <c r="L725" s="178" t="str">
        <f>IF('DATA - Follow-Up'!L725=0,"",IF('DATA - Follow-Up'!L725="","",'DATA - Follow-Up'!L725))</f>
        <v/>
      </c>
      <c r="M725" s="178" t="str">
        <f>IF('DATA - Follow-Up'!M725="Yes",1,IF('DATA - Follow-Up'!M725="No",2, ""))</f>
        <v/>
      </c>
      <c r="N725" s="178" t="str">
        <f>IF('DATA - Follow-Up'!N725="Yes",1,IF('DATA - Follow-Up'!N725="No",2,""))</f>
        <v/>
      </c>
      <c r="O725" s="178" t="str">
        <f>IF('DATA - Follow-Up'!O725="Relaxed",1,IF('DATA - Follow-Up'!O725="Rushed",2,IF('DATA - Follow-Up'!O725="Happy",3,IF('DATA - Follow-Up'!O725="Frustrated",4,IF('DATA - Follow-Up'!O725="Other (please specify)",5,IF('DATA - Follow-Up'!O725="Other",5,""))))))</f>
        <v/>
      </c>
      <c r="P725" s="178"/>
      <c r="Q725" s="178" t="str">
        <f>IF('DATA - Follow-Up'!Q725="","",'DATA - Follow-Up'!Q725)</f>
        <v/>
      </c>
      <c r="R725" s="178" t="str">
        <f>IF('DATA - Follow-Up'!R725="Boy",1,IF('DATA - Follow-Up'!R725="Girl",2, ""))</f>
        <v/>
      </c>
      <c r="S725" s="178" t="str">
        <f>IF('DATA - Follow-Up'!Q725="","", 'DATA - Follow-Up'!S725)</f>
        <v/>
      </c>
      <c r="T725" s="178" t="str">
        <f>IF('DATA - Follow-Up'!T725="Less than 0.5km",1,IF('DATA - Follow-Up'!T725="0.51 to 1.59km",2,IF('DATA - Follow-Up'!T725="1.6 to 3km",3,IF('DATA - Follow-Up'!T725="Over 3km",4,""))))</f>
        <v/>
      </c>
      <c r="U725" s="178" t="str">
        <f>IF('DATA - Follow-Up'!U725="STRONGLY AGREE",1,IF('DATA - Follow-Up'!U725="AGREE",2,IF('DATA - Follow-Up'!U725="DISAGREE",3,IF('DATA - Follow-Up'!U725="STRONGLY DISAGREE",4,""))))</f>
        <v/>
      </c>
      <c r="V725" s="178" t="str">
        <f>IF('DATA - Follow-Up'!V725="Yes",1,IF('DATA - Follow-Up'!V725="No",2,""))</f>
        <v/>
      </c>
      <c r="W725" s="178"/>
      <c r="X725" s="178"/>
      <c r="Y725" s="178"/>
      <c r="Z725" s="178"/>
      <c r="AA725" s="178"/>
      <c r="AB725" s="178"/>
      <c r="AC725" s="178"/>
      <c r="AD725" s="178"/>
      <c r="AE725" s="178"/>
      <c r="AF725" s="178"/>
      <c r="AG725" s="178"/>
      <c r="AH725" s="178"/>
      <c r="AI725" s="178"/>
      <c r="AJ725" s="178"/>
      <c r="AK725" s="178"/>
      <c r="AL725" s="178"/>
      <c r="AM725" s="178"/>
      <c r="AN725" s="178"/>
      <c r="AO725" s="178"/>
      <c r="AP725" s="178"/>
      <c r="AQ725" s="178"/>
      <c r="AR725" s="178" t="str">
        <f>IF('DATA - Follow-Up'!AR725="Relaxed",1,IF('DATA - Follow-Up'!AR725="Rushed",2,IF('DATA - Follow-Up'!AR725="Happy",3,IF('DATA - Follow-Up'!AR725="Tired",4,""))))</f>
        <v/>
      </c>
      <c r="AS725" s="178" t="str">
        <f>IF('DATA - Follow-Up'!AS725="Relaxed",1,IF('DATA - Follow-Up'!AS725="Rushed",2,IF('DATA - Follow-Up'!AS725="Happy",3,IF('DATA - Follow-Up'!AS725="Tired",4,""))))</f>
        <v/>
      </c>
      <c r="AT725" s="178" t="str">
        <f>IF('DATA - Follow-Up'!AT725="less driving",1,IF('DATA - Follow-Up'!AT725="less driving (e.g. more carpooling, walking, cycling, taking public transit, etc.)",1,IF('DATA - Follow-Up'!AT725="not changed",2,IF('DATA - Follow-Up'!AT725="no changed",2,IF('DATA - Follow-Up'!AT725="more driving",3, "")))))</f>
        <v/>
      </c>
      <c r="AU725" s="275"/>
      <c r="AV725" s="275"/>
      <c r="AW725" s="275"/>
      <c r="AX725" s="275"/>
      <c r="AY725" s="275"/>
      <c r="AZ725" s="178" t="str">
        <f>IF('DATA - Follow-Up'!AZ725="less driving",1,IF('DATA - Follow-Up'!AZ725="less driving (e.g. more carpooling, walking, cycling, taking public transit, etc.)",1,IF('DATA - Follow-Up'!AZ725="not changed",2,IF('DATA - Follow-Up'!AZ725="more driving",3,""))))</f>
        <v/>
      </c>
      <c r="BA725" s="178"/>
      <c r="BB725" s="178"/>
      <c r="BC725" s="178"/>
      <c r="BD725" s="178"/>
      <c r="BE725" s="178"/>
      <c r="BF725" s="178" t="str">
        <f>IF('DATA - Follow-Up'!BF725="decreased",1,IF('DATA - Follow-Up'!BF725="not changed",2,IF('DATA - Follow-Up'!BF725="increased",3, "")))</f>
        <v/>
      </c>
      <c r="BG725" s="178"/>
      <c r="BH725" s="178"/>
      <c r="BI725" s="178"/>
      <c r="BJ725" s="178"/>
      <c r="BK725" s="178"/>
      <c r="BL725" s="178"/>
      <c r="BM725" s="178"/>
      <c r="BN725" s="178"/>
      <c r="BO725" s="178"/>
      <c r="BP725" s="178"/>
      <c r="BQ725" s="312" t="str">
        <f>IF('DATA - Follow-Up'!BQ725="Yes",1,IF('DATA - Follow-Up'!BQ725="No",2, ""))</f>
        <v/>
      </c>
      <c r="BR725" s="273"/>
      <c r="BS725" s="180"/>
      <c r="BT725" s="180"/>
    </row>
    <row r="726" spans="1:72" s="132" customFormat="1" ht="15" x14ac:dyDescent="0.3">
      <c r="A726" s="148"/>
      <c r="B726" s="149"/>
      <c r="C726" s="236" t="str">
        <f t="shared" si="11"/>
        <v/>
      </c>
      <c r="D726" s="178" t="str">
        <f>IF('DATA - Follow-Up'!D726="","",'DATA - Follow-Up'!D726)</f>
        <v/>
      </c>
      <c r="E726" s="178" t="str">
        <f>IF('DATA - Follow-Up'!E726="","",'DATA - Follow-Up'!E726)</f>
        <v/>
      </c>
      <c r="F726" s="178" t="str">
        <f>IF('DATA - Follow-Up'!F726="","",'DATA - Follow-Up'!F726)</f>
        <v/>
      </c>
      <c r="G726" s="178" t="str">
        <f>IF('DATA - Follow-Up'!G726="Yes",1,IF('DATA - Follow-Up'!G726="No",2,IF('DATA - Follow-Up'!G726="Not Sure",3, "")))</f>
        <v/>
      </c>
      <c r="H726" s="178" t="str">
        <f>IF('DATA - Follow-Up'!H726="","",INDEX(Codes,MATCH('DATA - Follow-Up'!H726,Modes,0)))</f>
        <v/>
      </c>
      <c r="I726" s="275"/>
      <c r="J726" s="178" t="str">
        <f>IF('DATA - Follow-Up'!J726="","",INDEX(Codes,MATCH('DATA - Follow-Up'!J726,Modes,0)))</f>
        <v/>
      </c>
      <c r="K726" s="178"/>
      <c r="L726" s="178" t="str">
        <f>IF('DATA - Follow-Up'!L726=0,"",IF('DATA - Follow-Up'!L726="","",'DATA - Follow-Up'!L726))</f>
        <v/>
      </c>
      <c r="M726" s="178" t="str">
        <f>IF('DATA - Follow-Up'!M726="Yes",1,IF('DATA - Follow-Up'!M726="No",2, ""))</f>
        <v/>
      </c>
      <c r="N726" s="178" t="str">
        <f>IF('DATA - Follow-Up'!N726="Yes",1,IF('DATA - Follow-Up'!N726="No",2,""))</f>
        <v/>
      </c>
      <c r="O726" s="178" t="str">
        <f>IF('DATA - Follow-Up'!O726="Relaxed",1,IF('DATA - Follow-Up'!O726="Rushed",2,IF('DATA - Follow-Up'!O726="Happy",3,IF('DATA - Follow-Up'!O726="Frustrated",4,IF('DATA - Follow-Up'!O726="Other (please specify)",5,IF('DATA - Follow-Up'!O726="Other",5,""))))))</f>
        <v/>
      </c>
      <c r="P726" s="178"/>
      <c r="Q726" s="178" t="str">
        <f>IF('DATA - Follow-Up'!Q726="","",'DATA - Follow-Up'!Q726)</f>
        <v/>
      </c>
      <c r="R726" s="178" t="str">
        <f>IF('DATA - Follow-Up'!R726="Boy",1,IF('DATA - Follow-Up'!R726="Girl",2, ""))</f>
        <v/>
      </c>
      <c r="S726" s="178" t="str">
        <f>IF('DATA - Follow-Up'!Q726="","", 'DATA - Follow-Up'!S726)</f>
        <v/>
      </c>
      <c r="T726" s="178" t="str">
        <f>IF('DATA - Follow-Up'!T726="Less than 0.5km",1,IF('DATA - Follow-Up'!T726="0.51 to 1.59km",2,IF('DATA - Follow-Up'!T726="1.6 to 3km",3,IF('DATA - Follow-Up'!T726="Over 3km",4,""))))</f>
        <v/>
      </c>
      <c r="U726" s="178" t="str">
        <f>IF('DATA - Follow-Up'!U726="STRONGLY AGREE",1,IF('DATA - Follow-Up'!U726="AGREE",2,IF('DATA - Follow-Up'!U726="DISAGREE",3,IF('DATA - Follow-Up'!U726="STRONGLY DISAGREE",4,""))))</f>
        <v/>
      </c>
      <c r="V726" s="178" t="str">
        <f>IF('DATA - Follow-Up'!V726="Yes",1,IF('DATA - Follow-Up'!V726="No",2,""))</f>
        <v/>
      </c>
      <c r="W726" s="178"/>
      <c r="X726" s="178"/>
      <c r="Y726" s="178"/>
      <c r="Z726" s="178"/>
      <c r="AA726" s="178"/>
      <c r="AB726" s="178"/>
      <c r="AC726" s="178"/>
      <c r="AD726" s="178"/>
      <c r="AE726" s="178"/>
      <c r="AF726" s="178"/>
      <c r="AG726" s="178"/>
      <c r="AH726" s="178"/>
      <c r="AI726" s="178"/>
      <c r="AJ726" s="178"/>
      <c r="AK726" s="178"/>
      <c r="AL726" s="178"/>
      <c r="AM726" s="178"/>
      <c r="AN726" s="178"/>
      <c r="AO726" s="178"/>
      <c r="AP726" s="178"/>
      <c r="AQ726" s="178"/>
      <c r="AR726" s="178" t="str">
        <f>IF('DATA - Follow-Up'!AR726="Relaxed",1,IF('DATA - Follow-Up'!AR726="Rushed",2,IF('DATA - Follow-Up'!AR726="Happy",3,IF('DATA - Follow-Up'!AR726="Tired",4,""))))</f>
        <v/>
      </c>
      <c r="AS726" s="178" t="str">
        <f>IF('DATA - Follow-Up'!AS726="Relaxed",1,IF('DATA - Follow-Up'!AS726="Rushed",2,IF('DATA - Follow-Up'!AS726="Happy",3,IF('DATA - Follow-Up'!AS726="Tired",4,""))))</f>
        <v/>
      </c>
      <c r="AT726" s="178" t="str">
        <f>IF('DATA - Follow-Up'!AT726="less driving",1,IF('DATA - Follow-Up'!AT726="less driving (e.g. more carpooling, walking, cycling, taking public transit, etc.)",1,IF('DATA - Follow-Up'!AT726="not changed",2,IF('DATA - Follow-Up'!AT726="no changed",2,IF('DATA - Follow-Up'!AT726="more driving",3, "")))))</f>
        <v/>
      </c>
      <c r="AU726" s="275"/>
      <c r="AV726" s="275"/>
      <c r="AW726" s="275"/>
      <c r="AX726" s="275"/>
      <c r="AY726" s="275"/>
      <c r="AZ726" s="178" t="str">
        <f>IF('DATA - Follow-Up'!AZ726="less driving",1,IF('DATA - Follow-Up'!AZ726="less driving (e.g. more carpooling, walking, cycling, taking public transit, etc.)",1,IF('DATA - Follow-Up'!AZ726="not changed",2,IF('DATA - Follow-Up'!AZ726="more driving",3,""))))</f>
        <v/>
      </c>
      <c r="BA726" s="178"/>
      <c r="BB726" s="178"/>
      <c r="BC726" s="178"/>
      <c r="BD726" s="178"/>
      <c r="BE726" s="178"/>
      <c r="BF726" s="178" t="str">
        <f>IF('DATA - Follow-Up'!BF726="decreased",1,IF('DATA - Follow-Up'!BF726="not changed",2,IF('DATA - Follow-Up'!BF726="increased",3, "")))</f>
        <v/>
      </c>
      <c r="BG726" s="178"/>
      <c r="BH726" s="178"/>
      <c r="BI726" s="178"/>
      <c r="BJ726" s="178"/>
      <c r="BK726" s="178"/>
      <c r="BL726" s="178"/>
      <c r="BM726" s="178"/>
      <c r="BN726" s="178"/>
      <c r="BO726" s="178"/>
      <c r="BP726" s="178"/>
      <c r="BQ726" s="312" t="str">
        <f>IF('DATA - Follow-Up'!BQ726="Yes",1,IF('DATA - Follow-Up'!BQ726="No",2, ""))</f>
        <v/>
      </c>
      <c r="BR726" s="273"/>
      <c r="BS726" s="180"/>
      <c r="BT726" s="180"/>
    </row>
    <row r="727" spans="1:72" s="132" customFormat="1" ht="15" x14ac:dyDescent="0.3">
      <c r="A727" s="148"/>
      <c r="B727" s="149"/>
      <c r="C727" s="236" t="str">
        <f t="shared" si="11"/>
        <v/>
      </c>
      <c r="D727" s="178" t="str">
        <f>IF('DATA - Follow-Up'!D727="","",'DATA - Follow-Up'!D727)</f>
        <v/>
      </c>
      <c r="E727" s="178" t="str">
        <f>IF('DATA - Follow-Up'!E727="","",'DATA - Follow-Up'!E727)</f>
        <v/>
      </c>
      <c r="F727" s="178" t="str">
        <f>IF('DATA - Follow-Up'!F727="","",'DATA - Follow-Up'!F727)</f>
        <v/>
      </c>
      <c r="G727" s="178" t="str">
        <f>IF('DATA - Follow-Up'!G727="Yes",1,IF('DATA - Follow-Up'!G727="No",2,IF('DATA - Follow-Up'!G727="Not Sure",3, "")))</f>
        <v/>
      </c>
      <c r="H727" s="178" t="str">
        <f>IF('DATA - Follow-Up'!H727="","",INDEX(Codes,MATCH('DATA - Follow-Up'!H727,Modes,0)))</f>
        <v/>
      </c>
      <c r="I727" s="275"/>
      <c r="J727" s="178" t="str">
        <f>IF('DATA - Follow-Up'!J727="","",INDEX(Codes,MATCH('DATA - Follow-Up'!J727,Modes,0)))</f>
        <v/>
      </c>
      <c r="K727" s="178"/>
      <c r="L727" s="178" t="str">
        <f>IF('DATA - Follow-Up'!L727=0,"",IF('DATA - Follow-Up'!L727="","",'DATA - Follow-Up'!L727))</f>
        <v/>
      </c>
      <c r="M727" s="178" t="str">
        <f>IF('DATA - Follow-Up'!M727="Yes",1,IF('DATA - Follow-Up'!M727="No",2, ""))</f>
        <v/>
      </c>
      <c r="N727" s="178" t="str">
        <f>IF('DATA - Follow-Up'!N727="Yes",1,IF('DATA - Follow-Up'!N727="No",2,""))</f>
        <v/>
      </c>
      <c r="O727" s="178" t="str">
        <f>IF('DATA - Follow-Up'!O727="Relaxed",1,IF('DATA - Follow-Up'!O727="Rushed",2,IF('DATA - Follow-Up'!O727="Happy",3,IF('DATA - Follow-Up'!O727="Frustrated",4,IF('DATA - Follow-Up'!O727="Other (please specify)",5,IF('DATA - Follow-Up'!O727="Other",5,""))))))</f>
        <v/>
      </c>
      <c r="P727" s="178"/>
      <c r="Q727" s="178" t="str">
        <f>IF('DATA - Follow-Up'!Q727="","",'DATA - Follow-Up'!Q727)</f>
        <v/>
      </c>
      <c r="R727" s="178" t="str">
        <f>IF('DATA - Follow-Up'!R727="Boy",1,IF('DATA - Follow-Up'!R727="Girl",2, ""))</f>
        <v/>
      </c>
      <c r="S727" s="178" t="str">
        <f>IF('DATA - Follow-Up'!Q727="","", 'DATA - Follow-Up'!S727)</f>
        <v/>
      </c>
      <c r="T727" s="178" t="str">
        <f>IF('DATA - Follow-Up'!T727="Less than 0.5km",1,IF('DATA - Follow-Up'!T727="0.51 to 1.59km",2,IF('DATA - Follow-Up'!T727="1.6 to 3km",3,IF('DATA - Follow-Up'!T727="Over 3km",4,""))))</f>
        <v/>
      </c>
      <c r="U727" s="178" t="str">
        <f>IF('DATA - Follow-Up'!U727="STRONGLY AGREE",1,IF('DATA - Follow-Up'!U727="AGREE",2,IF('DATA - Follow-Up'!U727="DISAGREE",3,IF('DATA - Follow-Up'!U727="STRONGLY DISAGREE",4,""))))</f>
        <v/>
      </c>
      <c r="V727" s="178" t="str">
        <f>IF('DATA - Follow-Up'!V727="Yes",1,IF('DATA - Follow-Up'!V727="No",2,""))</f>
        <v/>
      </c>
      <c r="W727" s="178"/>
      <c r="X727" s="178"/>
      <c r="Y727" s="178"/>
      <c r="Z727" s="178"/>
      <c r="AA727" s="178"/>
      <c r="AB727" s="178"/>
      <c r="AC727" s="178"/>
      <c r="AD727" s="178"/>
      <c r="AE727" s="178"/>
      <c r="AF727" s="178"/>
      <c r="AG727" s="178"/>
      <c r="AH727" s="178"/>
      <c r="AI727" s="178"/>
      <c r="AJ727" s="178"/>
      <c r="AK727" s="178"/>
      <c r="AL727" s="178"/>
      <c r="AM727" s="178"/>
      <c r="AN727" s="178"/>
      <c r="AO727" s="178"/>
      <c r="AP727" s="178"/>
      <c r="AQ727" s="178"/>
      <c r="AR727" s="178" t="str">
        <f>IF('DATA - Follow-Up'!AR727="Relaxed",1,IF('DATA - Follow-Up'!AR727="Rushed",2,IF('DATA - Follow-Up'!AR727="Happy",3,IF('DATA - Follow-Up'!AR727="Tired",4,""))))</f>
        <v/>
      </c>
      <c r="AS727" s="178" t="str">
        <f>IF('DATA - Follow-Up'!AS727="Relaxed",1,IF('DATA - Follow-Up'!AS727="Rushed",2,IF('DATA - Follow-Up'!AS727="Happy",3,IF('DATA - Follow-Up'!AS727="Tired",4,""))))</f>
        <v/>
      </c>
      <c r="AT727" s="178" t="str">
        <f>IF('DATA - Follow-Up'!AT727="less driving",1,IF('DATA - Follow-Up'!AT727="less driving (e.g. more carpooling, walking, cycling, taking public transit, etc.)",1,IF('DATA - Follow-Up'!AT727="not changed",2,IF('DATA - Follow-Up'!AT727="no changed",2,IF('DATA - Follow-Up'!AT727="more driving",3, "")))))</f>
        <v/>
      </c>
      <c r="AU727" s="275"/>
      <c r="AV727" s="275"/>
      <c r="AW727" s="275"/>
      <c r="AX727" s="275"/>
      <c r="AY727" s="275"/>
      <c r="AZ727" s="178" t="str">
        <f>IF('DATA - Follow-Up'!AZ727="less driving",1,IF('DATA - Follow-Up'!AZ727="less driving (e.g. more carpooling, walking, cycling, taking public transit, etc.)",1,IF('DATA - Follow-Up'!AZ727="not changed",2,IF('DATA - Follow-Up'!AZ727="more driving",3,""))))</f>
        <v/>
      </c>
      <c r="BA727" s="178"/>
      <c r="BB727" s="178"/>
      <c r="BC727" s="178"/>
      <c r="BD727" s="178"/>
      <c r="BE727" s="178"/>
      <c r="BF727" s="178" t="str">
        <f>IF('DATA - Follow-Up'!BF727="decreased",1,IF('DATA - Follow-Up'!BF727="not changed",2,IF('DATA - Follow-Up'!BF727="increased",3, "")))</f>
        <v/>
      </c>
      <c r="BG727" s="178"/>
      <c r="BH727" s="178"/>
      <c r="BI727" s="178"/>
      <c r="BJ727" s="178"/>
      <c r="BK727" s="178"/>
      <c r="BL727" s="178"/>
      <c r="BM727" s="178"/>
      <c r="BN727" s="178"/>
      <c r="BO727" s="178"/>
      <c r="BP727" s="178"/>
      <c r="BQ727" s="312" t="str">
        <f>IF('DATA - Follow-Up'!BQ727="Yes",1,IF('DATA - Follow-Up'!BQ727="No",2, ""))</f>
        <v/>
      </c>
      <c r="BR727" s="273"/>
      <c r="BS727" s="180"/>
      <c r="BT727" s="180"/>
    </row>
    <row r="728" spans="1:72" s="132" customFormat="1" ht="15" x14ac:dyDescent="0.3">
      <c r="A728" s="148"/>
      <c r="B728" s="149"/>
      <c r="C728" s="236" t="str">
        <f t="shared" si="11"/>
        <v/>
      </c>
      <c r="D728" s="178" t="str">
        <f>IF('DATA - Follow-Up'!D728="","",'DATA - Follow-Up'!D728)</f>
        <v/>
      </c>
      <c r="E728" s="178" t="str">
        <f>IF('DATA - Follow-Up'!E728="","",'DATA - Follow-Up'!E728)</f>
        <v/>
      </c>
      <c r="F728" s="178" t="str">
        <f>IF('DATA - Follow-Up'!F728="","",'DATA - Follow-Up'!F728)</f>
        <v/>
      </c>
      <c r="G728" s="178" t="str">
        <f>IF('DATA - Follow-Up'!G728="Yes",1,IF('DATA - Follow-Up'!G728="No",2,IF('DATA - Follow-Up'!G728="Not Sure",3, "")))</f>
        <v/>
      </c>
      <c r="H728" s="178" t="str">
        <f>IF('DATA - Follow-Up'!H728="","",INDEX(Codes,MATCH('DATA - Follow-Up'!H728,Modes,0)))</f>
        <v/>
      </c>
      <c r="I728" s="275"/>
      <c r="J728" s="178" t="str">
        <f>IF('DATA - Follow-Up'!J728="","",INDEX(Codes,MATCH('DATA - Follow-Up'!J728,Modes,0)))</f>
        <v/>
      </c>
      <c r="K728" s="178"/>
      <c r="L728" s="178" t="str">
        <f>IF('DATA - Follow-Up'!L728=0,"",IF('DATA - Follow-Up'!L728="","",'DATA - Follow-Up'!L728))</f>
        <v/>
      </c>
      <c r="M728" s="178" t="str">
        <f>IF('DATA - Follow-Up'!M728="Yes",1,IF('DATA - Follow-Up'!M728="No",2, ""))</f>
        <v/>
      </c>
      <c r="N728" s="178" t="str">
        <f>IF('DATA - Follow-Up'!N728="Yes",1,IF('DATA - Follow-Up'!N728="No",2,""))</f>
        <v/>
      </c>
      <c r="O728" s="178" t="str">
        <f>IF('DATA - Follow-Up'!O728="Relaxed",1,IF('DATA - Follow-Up'!O728="Rushed",2,IF('DATA - Follow-Up'!O728="Happy",3,IF('DATA - Follow-Up'!O728="Frustrated",4,IF('DATA - Follow-Up'!O728="Other (please specify)",5,IF('DATA - Follow-Up'!O728="Other",5,""))))))</f>
        <v/>
      </c>
      <c r="P728" s="178"/>
      <c r="Q728" s="178" t="str">
        <f>IF('DATA - Follow-Up'!Q728="","",'DATA - Follow-Up'!Q728)</f>
        <v/>
      </c>
      <c r="R728" s="178" t="str">
        <f>IF('DATA - Follow-Up'!R728="Boy",1,IF('DATA - Follow-Up'!R728="Girl",2, ""))</f>
        <v/>
      </c>
      <c r="S728" s="178" t="str">
        <f>IF('DATA - Follow-Up'!Q728="","", 'DATA - Follow-Up'!S728)</f>
        <v/>
      </c>
      <c r="T728" s="178" t="str">
        <f>IF('DATA - Follow-Up'!T728="Less than 0.5km",1,IF('DATA - Follow-Up'!T728="0.51 to 1.59km",2,IF('DATA - Follow-Up'!T728="1.6 to 3km",3,IF('DATA - Follow-Up'!T728="Over 3km",4,""))))</f>
        <v/>
      </c>
      <c r="U728" s="178" t="str">
        <f>IF('DATA - Follow-Up'!U728="STRONGLY AGREE",1,IF('DATA - Follow-Up'!U728="AGREE",2,IF('DATA - Follow-Up'!U728="DISAGREE",3,IF('DATA - Follow-Up'!U728="STRONGLY DISAGREE",4,""))))</f>
        <v/>
      </c>
      <c r="V728" s="178" t="str">
        <f>IF('DATA - Follow-Up'!V728="Yes",1,IF('DATA - Follow-Up'!V728="No",2,""))</f>
        <v/>
      </c>
      <c r="W728" s="178"/>
      <c r="X728" s="178"/>
      <c r="Y728" s="178"/>
      <c r="Z728" s="178"/>
      <c r="AA728" s="178"/>
      <c r="AB728" s="178"/>
      <c r="AC728" s="178"/>
      <c r="AD728" s="178"/>
      <c r="AE728" s="178"/>
      <c r="AF728" s="178"/>
      <c r="AG728" s="178"/>
      <c r="AH728" s="178"/>
      <c r="AI728" s="178"/>
      <c r="AJ728" s="178"/>
      <c r="AK728" s="178"/>
      <c r="AL728" s="178"/>
      <c r="AM728" s="178"/>
      <c r="AN728" s="178"/>
      <c r="AO728" s="178"/>
      <c r="AP728" s="178"/>
      <c r="AQ728" s="178"/>
      <c r="AR728" s="178" t="str">
        <f>IF('DATA - Follow-Up'!AR728="Relaxed",1,IF('DATA - Follow-Up'!AR728="Rushed",2,IF('DATA - Follow-Up'!AR728="Happy",3,IF('DATA - Follow-Up'!AR728="Tired",4,""))))</f>
        <v/>
      </c>
      <c r="AS728" s="178" t="str">
        <f>IF('DATA - Follow-Up'!AS728="Relaxed",1,IF('DATA - Follow-Up'!AS728="Rushed",2,IF('DATA - Follow-Up'!AS728="Happy",3,IF('DATA - Follow-Up'!AS728="Tired",4,""))))</f>
        <v/>
      </c>
      <c r="AT728" s="178" t="str">
        <f>IF('DATA - Follow-Up'!AT728="less driving",1,IF('DATA - Follow-Up'!AT728="less driving (e.g. more carpooling, walking, cycling, taking public transit, etc.)",1,IF('DATA - Follow-Up'!AT728="not changed",2,IF('DATA - Follow-Up'!AT728="no changed",2,IF('DATA - Follow-Up'!AT728="more driving",3, "")))))</f>
        <v/>
      </c>
      <c r="AU728" s="275"/>
      <c r="AV728" s="275"/>
      <c r="AW728" s="275"/>
      <c r="AX728" s="275"/>
      <c r="AY728" s="275"/>
      <c r="AZ728" s="178" t="str">
        <f>IF('DATA - Follow-Up'!AZ728="less driving",1,IF('DATA - Follow-Up'!AZ728="less driving (e.g. more carpooling, walking, cycling, taking public transit, etc.)",1,IF('DATA - Follow-Up'!AZ728="not changed",2,IF('DATA - Follow-Up'!AZ728="more driving",3,""))))</f>
        <v/>
      </c>
      <c r="BA728" s="178"/>
      <c r="BB728" s="178"/>
      <c r="BC728" s="178"/>
      <c r="BD728" s="178"/>
      <c r="BE728" s="178"/>
      <c r="BF728" s="178" t="str">
        <f>IF('DATA - Follow-Up'!BF728="decreased",1,IF('DATA - Follow-Up'!BF728="not changed",2,IF('DATA - Follow-Up'!BF728="increased",3, "")))</f>
        <v/>
      </c>
      <c r="BG728" s="178"/>
      <c r="BH728" s="178"/>
      <c r="BI728" s="178"/>
      <c r="BJ728" s="178"/>
      <c r="BK728" s="178"/>
      <c r="BL728" s="178"/>
      <c r="BM728" s="178"/>
      <c r="BN728" s="178"/>
      <c r="BO728" s="178"/>
      <c r="BP728" s="178"/>
      <c r="BQ728" s="312" t="str">
        <f>IF('DATA - Follow-Up'!BQ728="Yes",1,IF('DATA - Follow-Up'!BQ728="No",2, ""))</f>
        <v/>
      </c>
      <c r="BR728" s="273"/>
      <c r="BS728" s="180"/>
      <c r="BT728" s="180"/>
    </row>
    <row r="729" spans="1:72" s="132" customFormat="1" ht="15" x14ac:dyDescent="0.3">
      <c r="A729" s="148"/>
      <c r="B729" s="149"/>
      <c r="C729" s="236" t="str">
        <f t="shared" si="11"/>
        <v/>
      </c>
      <c r="D729" s="178" t="str">
        <f>IF('DATA - Follow-Up'!D729="","",'DATA - Follow-Up'!D729)</f>
        <v/>
      </c>
      <c r="E729" s="178" t="str">
        <f>IF('DATA - Follow-Up'!E729="","",'DATA - Follow-Up'!E729)</f>
        <v/>
      </c>
      <c r="F729" s="178" t="str">
        <f>IF('DATA - Follow-Up'!F729="","",'DATA - Follow-Up'!F729)</f>
        <v/>
      </c>
      <c r="G729" s="178" t="str">
        <f>IF('DATA - Follow-Up'!G729="Yes",1,IF('DATA - Follow-Up'!G729="No",2,IF('DATA - Follow-Up'!G729="Not Sure",3, "")))</f>
        <v/>
      </c>
      <c r="H729" s="178" t="str">
        <f>IF('DATA - Follow-Up'!H729="","",INDEX(Codes,MATCH('DATA - Follow-Up'!H729,Modes,0)))</f>
        <v/>
      </c>
      <c r="I729" s="275"/>
      <c r="J729" s="178" t="str">
        <f>IF('DATA - Follow-Up'!J729="","",INDEX(Codes,MATCH('DATA - Follow-Up'!J729,Modes,0)))</f>
        <v/>
      </c>
      <c r="K729" s="178"/>
      <c r="L729" s="178" t="str">
        <f>IF('DATA - Follow-Up'!L729=0,"",IF('DATA - Follow-Up'!L729="","",'DATA - Follow-Up'!L729))</f>
        <v/>
      </c>
      <c r="M729" s="178" t="str">
        <f>IF('DATA - Follow-Up'!M729="Yes",1,IF('DATA - Follow-Up'!M729="No",2, ""))</f>
        <v/>
      </c>
      <c r="N729" s="178" t="str">
        <f>IF('DATA - Follow-Up'!N729="Yes",1,IF('DATA - Follow-Up'!N729="No",2,""))</f>
        <v/>
      </c>
      <c r="O729" s="178" t="str">
        <f>IF('DATA - Follow-Up'!O729="Relaxed",1,IF('DATA - Follow-Up'!O729="Rushed",2,IF('DATA - Follow-Up'!O729="Happy",3,IF('DATA - Follow-Up'!O729="Frustrated",4,IF('DATA - Follow-Up'!O729="Other (please specify)",5,IF('DATA - Follow-Up'!O729="Other",5,""))))))</f>
        <v/>
      </c>
      <c r="P729" s="178"/>
      <c r="Q729" s="178" t="str">
        <f>IF('DATA - Follow-Up'!Q729="","",'DATA - Follow-Up'!Q729)</f>
        <v/>
      </c>
      <c r="R729" s="178" t="str">
        <f>IF('DATA - Follow-Up'!R729="Boy",1,IF('DATA - Follow-Up'!R729="Girl",2, ""))</f>
        <v/>
      </c>
      <c r="S729" s="178" t="str">
        <f>IF('DATA - Follow-Up'!Q729="","", 'DATA - Follow-Up'!S729)</f>
        <v/>
      </c>
      <c r="T729" s="178" t="str">
        <f>IF('DATA - Follow-Up'!T729="Less than 0.5km",1,IF('DATA - Follow-Up'!T729="0.51 to 1.59km",2,IF('DATA - Follow-Up'!T729="1.6 to 3km",3,IF('DATA - Follow-Up'!T729="Over 3km",4,""))))</f>
        <v/>
      </c>
      <c r="U729" s="178" t="str">
        <f>IF('DATA - Follow-Up'!U729="STRONGLY AGREE",1,IF('DATA - Follow-Up'!U729="AGREE",2,IF('DATA - Follow-Up'!U729="DISAGREE",3,IF('DATA - Follow-Up'!U729="STRONGLY DISAGREE",4,""))))</f>
        <v/>
      </c>
      <c r="V729" s="178" t="str">
        <f>IF('DATA - Follow-Up'!V729="Yes",1,IF('DATA - Follow-Up'!V729="No",2,""))</f>
        <v/>
      </c>
      <c r="W729" s="178"/>
      <c r="X729" s="178"/>
      <c r="Y729" s="178"/>
      <c r="Z729" s="178"/>
      <c r="AA729" s="178"/>
      <c r="AB729" s="178"/>
      <c r="AC729" s="178"/>
      <c r="AD729" s="178"/>
      <c r="AE729" s="178"/>
      <c r="AF729" s="178"/>
      <c r="AG729" s="178"/>
      <c r="AH729" s="178"/>
      <c r="AI729" s="178"/>
      <c r="AJ729" s="178"/>
      <c r="AK729" s="178"/>
      <c r="AL729" s="178"/>
      <c r="AM729" s="178"/>
      <c r="AN729" s="178"/>
      <c r="AO729" s="178"/>
      <c r="AP729" s="178"/>
      <c r="AQ729" s="178"/>
      <c r="AR729" s="178" t="str">
        <f>IF('DATA - Follow-Up'!AR729="Relaxed",1,IF('DATA - Follow-Up'!AR729="Rushed",2,IF('DATA - Follow-Up'!AR729="Happy",3,IF('DATA - Follow-Up'!AR729="Tired",4,""))))</f>
        <v/>
      </c>
      <c r="AS729" s="178" t="str">
        <f>IF('DATA - Follow-Up'!AS729="Relaxed",1,IF('DATA - Follow-Up'!AS729="Rushed",2,IF('DATA - Follow-Up'!AS729="Happy",3,IF('DATA - Follow-Up'!AS729="Tired",4,""))))</f>
        <v/>
      </c>
      <c r="AT729" s="178" t="str">
        <f>IF('DATA - Follow-Up'!AT729="less driving",1,IF('DATA - Follow-Up'!AT729="less driving (e.g. more carpooling, walking, cycling, taking public transit, etc.)",1,IF('DATA - Follow-Up'!AT729="not changed",2,IF('DATA - Follow-Up'!AT729="no changed",2,IF('DATA - Follow-Up'!AT729="more driving",3, "")))))</f>
        <v/>
      </c>
      <c r="AU729" s="275"/>
      <c r="AV729" s="275"/>
      <c r="AW729" s="275"/>
      <c r="AX729" s="275"/>
      <c r="AY729" s="275"/>
      <c r="AZ729" s="178" t="str">
        <f>IF('DATA - Follow-Up'!AZ729="less driving",1,IF('DATA - Follow-Up'!AZ729="less driving (e.g. more carpooling, walking, cycling, taking public transit, etc.)",1,IF('DATA - Follow-Up'!AZ729="not changed",2,IF('DATA - Follow-Up'!AZ729="more driving",3,""))))</f>
        <v/>
      </c>
      <c r="BA729" s="178"/>
      <c r="BB729" s="178"/>
      <c r="BC729" s="178"/>
      <c r="BD729" s="178"/>
      <c r="BE729" s="178"/>
      <c r="BF729" s="178" t="str">
        <f>IF('DATA - Follow-Up'!BF729="decreased",1,IF('DATA - Follow-Up'!BF729="not changed",2,IF('DATA - Follow-Up'!BF729="increased",3, "")))</f>
        <v/>
      </c>
      <c r="BG729" s="178"/>
      <c r="BH729" s="178"/>
      <c r="BI729" s="178"/>
      <c r="BJ729" s="178"/>
      <c r="BK729" s="178"/>
      <c r="BL729" s="178"/>
      <c r="BM729" s="178"/>
      <c r="BN729" s="178"/>
      <c r="BO729" s="178"/>
      <c r="BP729" s="178"/>
      <c r="BQ729" s="312" t="str">
        <f>IF('DATA - Follow-Up'!BQ729="Yes",1,IF('DATA - Follow-Up'!BQ729="No",2, ""))</f>
        <v/>
      </c>
      <c r="BR729" s="273"/>
      <c r="BS729" s="180"/>
      <c r="BT729" s="180"/>
    </row>
    <row r="730" spans="1:72" s="132" customFormat="1" ht="15" x14ac:dyDescent="0.3">
      <c r="A730" s="148"/>
      <c r="B730" s="149"/>
      <c r="C730" s="236" t="str">
        <f t="shared" si="11"/>
        <v/>
      </c>
      <c r="D730" s="178" t="str">
        <f>IF('DATA - Follow-Up'!D730="","",'DATA - Follow-Up'!D730)</f>
        <v/>
      </c>
      <c r="E730" s="178" t="str">
        <f>IF('DATA - Follow-Up'!E730="","",'DATA - Follow-Up'!E730)</f>
        <v/>
      </c>
      <c r="F730" s="178" t="str">
        <f>IF('DATA - Follow-Up'!F730="","",'DATA - Follow-Up'!F730)</f>
        <v/>
      </c>
      <c r="G730" s="178" t="str">
        <f>IF('DATA - Follow-Up'!G730="Yes",1,IF('DATA - Follow-Up'!G730="No",2,IF('DATA - Follow-Up'!G730="Not Sure",3, "")))</f>
        <v/>
      </c>
      <c r="H730" s="178" t="str">
        <f>IF('DATA - Follow-Up'!H730="","",INDEX(Codes,MATCH('DATA - Follow-Up'!H730,Modes,0)))</f>
        <v/>
      </c>
      <c r="I730" s="275"/>
      <c r="J730" s="178" t="str">
        <f>IF('DATA - Follow-Up'!J730="","",INDEX(Codes,MATCH('DATA - Follow-Up'!J730,Modes,0)))</f>
        <v/>
      </c>
      <c r="K730" s="178"/>
      <c r="L730" s="178" t="str">
        <f>IF('DATA - Follow-Up'!L730=0,"",IF('DATA - Follow-Up'!L730="","",'DATA - Follow-Up'!L730))</f>
        <v/>
      </c>
      <c r="M730" s="178" t="str">
        <f>IF('DATA - Follow-Up'!M730="Yes",1,IF('DATA - Follow-Up'!M730="No",2, ""))</f>
        <v/>
      </c>
      <c r="N730" s="178" t="str">
        <f>IF('DATA - Follow-Up'!N730="Yes",1,IF('DATA - Follow-Up'!N730="No",2,""))</f>
        <v/>
      </c>
      <c r="O730" s="178" t="str">
        <f>IF('DATA - Follow-Up'!O730="Relaxed",1,IF('DATA - Follow-Up'!O730="Rushed",2,IF('DATA - Follow-Up'!O730="Happy",3,IF('DATA - Follow-Up'!O730="Frustrated",4,IF('DATA - Follow-Up'!O730="Other (please specify)",5,IF('DATA - Follow-Up'!O730="Other",5,""))))))</f>
        <v/>
      </c>
      <c r="P730" s="178"/>
      <c r="Q730" s="178" t="str">
        <f>IF('DATA - Follow-Up'!Q730="","",'DATA - Follow-Up'!Q730)</f>
        <v/>
      </c>
      <c r="R730" s="178" t="str">
        <f>IF('DATA - Follow-Up'!R730="Boy",1,IF('DATA - Follow-Up'!R730="Girl",2, ""))</f>
        <v/>
      </c>
      <c r="S730" s="178" t="str">
        <f>IF('DATA - Follow-Up'!Q730="","", 'DATA - Follow-Up'!S730)</f>
        <v/>
      </c>
      <c r="T730" s="178" t="str">
        <f>IF('DATA - Follow-Up'!T730="Less than 0.5km",1,IF('DATA - Follow-Up'!T730="0.51 to 1.59km",2,IF('DATA - Follow-Up'!T730="1.6 to 3km",3,IF('DATA - Follow-Up'!T730="Over 3km",4,""))))</f>
        <v/>
      </c>
      <c r="U730" s="178" t="str">
        <f>IF('DATA - Follow-Up'!U730="STRONGLY AGREE",1,IF('DATA - Follow-Up'!U730="AGREE",2,IF('DATA - Follow-Up'!U730="DISAGREE",3,IF('DATA - Follow-Up'!U730="STRONGLY DISAGREE",4,""))))</f>
        <v/>
      </c>
      <c r="V730" s="178" t="str">
        <f>IF('DATA - Follow-Up'!V730="Yes",1,IF('DATA - Follow-Up'!V730="No",2,""))</f>
        <v/>
      </c>
      <c r="W730" s="178"/>
      <c r="X730" s="178"/>
      <c r="Y730" s="178"/>
      <c r="Z730" s="178"/>
      <c r="AA730" s="178"/>
      <c r="AB730" s="178"/>
      <c r="AC730" s="178"/>
      <c r="AD730" s="178"/>
      <c r="AE730" s="178"/>
      <c r="AF730" s="178"/>
      <c r="AG730" s="178"/>
      <c r="AH730" s="178"/>
      <c r="AI730" s="178"/>
      <c r="AJ730" s="178"/>
      <c r="AK730" s="178"/>
      <c r="AL730" s="178"/>
      <c r="AM730" s="178"/>
      <c r="AN730" s="178"/>
      <c r="AO730" s="178"/>
      <c r="AP730" s="178"/>
      <c r="AQ730" s="178"/>
      <c r="AR730" s="178" t="str">
        <f>IF('DATA - Follow-Up'!AR730="Relaxed",1,IF('DATA - Follow-Up'!AR730="Rushed",2,IF('DATA - Follow-Up'!AR730="Happy",3,IF('DATA - Follow-Up'!AR730="Tired",4,""))))</f>
        <v/>
      </c>
      <c r="AS730" s="178" t="str">
        <f>IF('DATA - Follow-Up'!AS730="Relaxed",1,IF('DATA - Follow-Up'!AS730="Rushed",2,IF('DATA - Follow-Up'!AS730="Happy",3,IF('DATA - Follow-Up'!AS730="Tired",4,""))))</f>
        <v/>
      </c>
      <c r="AT730" s="178" t="str">
        <f>IF('DATA - Follow-Up'!AT730="less driving",1,IF('DATA - Follow-Up'!AT730="less driving (e.g. more carpooling, walking, cycling, taking public transit, etc.)",1,IF('DATA - Follow-Up'!AT730="not changed",2,IF('DATA - Follow-Up'!AT730="no changed",2,IF('DATA - Follow-Up'!AT730="more driving",3, "")))))</f>
        <v/>
      </c>
      <c r="AU730" s="275"/>
      <c r="AV730" s="275"/>
      <c r="AW730" s="275"/>
      <c r="AX730" s="275"/>
      <c r="AY730" s="275"/>
      <c r="AZ730" s="178" t="str">
        <f>IF('DATA - Follow-Up'!AZ730="less driving",1,IF('DATA - Follow-Up'!AZ730="less driving (e.g. more carpooling, walking, cycling, taking public transit, etc.)",1,IF('DATA - Follow-Up'!AZ730="not changed",2,IF('DATA - Follow-Up'!AZ730="more driving",3,""))))</f>
        <v/>
      </c>
      <c r="BA730" s="178"/>
      <c r="BB730" s="178"/>
      <c r="BC730" s="178"/>
      <c r="BD730" s="178"/>
      <c r="BE730" s="178"/>
      <c r="BF730" s="178" t="str">
        <f>IF('DATA - Follow-Up'!BF730="decreased",1,IF('DATA - Follow-Up'!BF730="not changed",2,IF('DATA - Follow-Up'!BF730="increased",3, "")))</f>
        <v/>
      </c>
      <c r="BG730" s="178"/>
      <c r="BH730" s="178"/>
      <c r="BI730" s="178"/>
      <c r="BJ730" s="178"/>
      <c r="BK730" s="178"/>
      <c r="BL730" s="178"/>
      <c r="BM730" s="178"/>
      <c r="BN730" s="178"/>
      <c r="BO730" s="178"/>
      <c r="BP730" s="178"/>
      <c r="BQ730" s="312" t="str">
        <f>IF('DATA - Follow-Up'!BQ730="Yes",1,IF('DATA - Follow-Up'!BQ730="No",2, ""))</f>
        <v/>
      </c>
      <c r="BR730" s="273"/>
      <c r="BS730" s="180"/>
      <c r="BT730" s="180"/>
    </row>
    <row r="731" spans="1:72" s="132" customFormat="1" ht="15" x14ac:dyDescent="0.3">
      <c r="A731" s="148"/>
      <c r="B731" s="149"/>
      <c r="C731" s="236" t="str">
        <f t="shared" si="11"/>
        <v/>
      </c>
      <c r="D731" s="178" t="str">
        <f>IF('DATA - Follow-Up'!D731="","",'DATA - Follow-Up'!D731)</f>
        <v/>
      </c>
      <c r="E731" s="178" t="str">
        <f>IF('DATA - Follow-Up'!E731="","",'DATA - Follow-Up'!E731)</f>
        <v/>
      </c>
      <c r="F731" s="178" t="str">
        <f>IF('DATA - Follow-Up'!F731="","",'DATA - Follow-Up'!F731)</f>
        <v/>
      </c>
      <c r="G731" s="178" t="str">
        <f>IF('DATA - Follow-Up'!G731="Yes",1,IF('DATA - Follow-Up'!G731="No",2,IF('DATA - Follow-Up'!G731="Not Sure",3, "")))</f>
        <v/>
      </c>
      <c r="H731" s="178" t="str">
        <f>IF('DATA - Follow-Up'!H731="","",INDEX(Codes,MATCH('DATA - Follow-Up'!H731,Modes,0)))</f>
        <v/>
      </c>
      <c r="I731" s="275"/>
      <c r="J731" s="178" t="str">
        <f>IF('DATA - Follow-Up'!J731="","",INDEX(Codes,MATCH('DATA - Follow-Up'!J731,Modes,0)))</f>
        <v/>
      </c>
      <c r="K731" s="178"/>
      <c r="L731" s="178" t="str">
        <f>IF('DATA - Follow-Up'!L731=0,"",IF('DATA - Follow-Up'!L731="","",'DATA - Follow-Up'!L731))</f>
        <v/>
      </c>
      <c r="M731" s="178" t="str">
        <f>IF('DATA - Follow-Up'!M731="Yes",1,IF('DATA - Follow-Up'!M731="No",2, ""))</f>
        <v/>
      </c>
      <c r="N731" s="178" t="str">
        <f>IF('DATA - Follow-Up'!N731="Yes",1,IF('DATA - Follow-Up'!N731="No",2,""))</f>
        <v/>
      </c>
      <c r="O731" s="178" t="str">
        <f>IF('DATA - Follow-Up'!O731="Relaxed",1,IF('DATA - Follow-Up'!O731="Rushed",2,IF('DATA - Follow-Up'!O731="Happy",3,IF('DATA - Follow-Up'!O731="Frustrated",4,IF('DATA - Follow-Up'!O731="Other (please specify)",5,IF('DATA - Follow-Up'!O731="Other",5,""))))))</f>
        <v/>
      </c>
      <c r="P731" s="178"/>
      <c r="Q731" s="178" t="str">
        <f>IF('DATA - Follow-Up'!Q731="","",'DATA - Follow-Up'!Q731)</f>
        <v/>
      </c>
      <c r="R731" s="178" t="str">
        <f>IF('DATA - Follow-Up'!R731="Boy",1,IF('DATA - Follow-Up'!R731="Girl",2, ""))</f>
        <v/>
      </c>
      <c r="S731" s="178" t="str">
        <f>IF('DATA - Follow-Up'!Q731="","", 'DATA - Follow-Up'!S731)</f>
        <v/>
      </c>
      <c r="T731" s="178" t="str">
        <f>IF('DATA - Follow-Up'!T731="Less than 0.5km",1,IF('DATA - Follow-Up'!T731="0.51 to 1.59km",2,IF('DATA - Follow-Up'!T731="1.6 to 3km",3,IF('DATA - Follow-Up'!T731="Over 3km",4,""))))</f>
        <v/>
      </c>
      <c r="U731" s="178" t="str">
        <f>IF('DATA - Follow-Up'!U731="STRONGLY AGREE",1,IF('DATA - Follow-Up'!U731="AGREE",2,IF('DATA - Follow-Up'!U731="DISAGREE",3,IF('DATA - Follow-Up'!U731="STRONGLY DISAGREE",4,""))))</f>
        <v/>
      </c>
      <c r="V731" s="178" t="str">
        <f>IF('DATA - Follow-Up'!V731="Yes",1,IF('DATA - Follow-Up'!V731="No",2,""))</f>
        <v/>
      </c>
      <c r="W731" s="178"/>
      <c r="X731" s="178"/>
      <c r="Y731" s="178"/>
      <c r="Z731" s="178"/>
      <c r="AA731" s="178"/>
      <c r="AB731" s="178"/>
      <c r="AC731" s="178"/>
      <c r="AD731" s="178"/>
      <c r="AE731" s="178"/>
      <c r="AF731" s="178"/>
      <c r="AG731" s="178"/>
      <c r="AH731" s="178"/>
      <c r="AI731" s="178"/>
      <c r="AJ731" s="178"/>
      <c r="AK731" s="178"/>
      <c r="AL731" s="178"/>
      <c r="AM731" s="178"/>
      <c r="AN731" s="178"/>
      <c r="AO731" s="178"/>
      <c r="AP731" s="178"/>
      <c r="AQ731" s="178"/>
      <c r="AR731" s="178" t="str">
        <f>IF('DATA - Follow-Up'!AR731="Relaxed",1,IF('DATA - Follow-Up'!AR731="Rushed",2,IF('DATA - Follow-Up'!AR731="Happy",3,IF('DATA - Follow-Up'!AR731="Tired",4,""))))</f>
        <v/>
      </c>
      <c r="AS731" s="178" t="str">
        <f>IF('DATA - Follow-Up'!AS731="Relaxed",1,IF('DATA - Follow-Up'!AS731="Rushed",2,IF('DATA - Follow-Up'!AS731="Happy",3,IF('DATA - Follow-Up'!AS731="Tired",4,""))))</f>
        <v/>
      </c>
      <c r="AT731" s="178" t="str">
        <f>IF('DATA - Follow-Up'!AT731="less driving",1,IF('DATA - Follow-Up'!AT731="less driving (e.g. more carpooling, walking, cycling, taking public transit, etc.)",1,IF('DATA - Follow-Up'!AT731="not changed",2,IF('DATA - Follow-Up'!AT731="no changed",2,IF('DATA - Follow-Up'!AT731="more driving",3, "")))))</f>
        <v/>
      </c>
      <c r="AU731" s="275"/>
      <c r="AV731" s="275"/>
      <c r="AW731" s="275"/>
      <c r="AX731" s="275"/>
      <c r="AY731" s="275"/>
      <c r="AZ731" s="178" t="str">
        <f>IF('DATA - Follow-Up'!AZ731="less driving",1,IF('DATA - Follow-Up'!AZ731="less driving (e.g. more carpooling, walking, cycling, taking public transit, etc.)",1,IF('DATA - Follow-Up'!AZ731="not changed",2,IF('DATA - Follow-Up'!AZ731="more driving",3,""))))</f>
        <v/>
      </c>
      <c r="BA731" s="178"/>
      <c r="BB731" s="178"/>
      <c r="BC731" s="178"/>
      <c r="BD731" s="178"/>
      <c r="BE731" s="178"/>
      <c r="BF731" s="178" t="str">
        <f>IF('DATA - Follow-Up'!BF731="decreased",1,IF('DATA - Follow-Up'!BF731="not changed",2,IF('DATA - Follow-Up'!BF731="increased",3, "")))</f>
        <v/>
      </c>
      <c r="BG731" s="178"/>
      <c r="BH731" s="178"/>
      <c r="BI731" s="178"/>
      <c r="BJ731" s="178"/>
      <c r="BK731" s="178"/>
      <c r="BL731" s="178"/>
      <c r="BM731" s="178"/>
      <c r="BN731" s="178"/>
      <c r="BO731" s="178"/>
      <c r="BP731" s="178"/>
      <c r="BQ731" s="312" t="str">
        <f>IF('DATA - Follow-Up'!BQ731="Yes",1,IF('DATA - Follow-Up'!BQ731="No",2, ""))</f>
        <v/>
      </c>
      <c r="BR731" s="273"/>
      <c r="BS731" s="180"/>
      <c r="BT731" s="180"/>
    </row>
    <row r="732" spans="1:72" s="132" customFormat="1" ht="15" x14ac:dyDescent="0.3">
      <c r="A732" s="148"/>
      <c r="B732" s="149"/>
      <c r="C732" s="236" t="str">
        <f t="shared" si="11"/>
        <v/>
      </c>
      <c r="D732" s="178" t="str">
        <f>IF('DATA - Follow-Up'!D732="","",'DATA - Follow-Up'!D732)</f>
        <v/>
      </c>
      <c r="E732" s="178" t="str">
        <f>IF('DATA - Follow-Up'!E732="","",'DATA - Follow-Up'!E732)</f>
        <v/>
      </c>
      <c r="F732" s="178" t="str">
        <f>IF('DATA - Follow-Up'!F732="","",'DATA - Follow-Up'!F732)</f>
        <v/>
      </c>
      <c r="G732" s="178" t="str">
        <f>IF('DATA - Follow-Up'!G732="Yes",1,IF('DATA - Follow-Up'!G732="No",2,IF('DATA - Follow-Up'!G732="Not Sure",3, "")))</f>
        <v/>
      </c>
      <c r="H732" s="178" t="str">
        <f>IF('DATA - Follow-Up'!H732="","",INDEX(Codes,MATCH('DATA - Follow-Up'!H732,Modes,0)))</f>
        <v/>
      </c>
      <c r="I732" s="275"/>
      <c r="J732" s="178" t="str">
        <f>IF('DATA - Follow-Up'!J732="","",INDEX(Codes,MATCH('DATA - Follow-Up'!J732,Modes,0)))</f>
        <v/>
      </c>
      <c r="K732" s="178"/>
      <c r="L732" s="178" t="str">
        <f>IF('DATA - Follow-Up'!L732=0,"",IF('DATA - Follow-Up'!L732="","",'DATA - Follow-Up'!L732))</f>
        <v/>
      </c>
      <c r="M732" s="178" t="str">
        <f>IF('DATA - Follow-Up'!M732="Yes",1,IF('DATA - Follow-Up'!M732="No",2, ""))</f>
        <v/>
      </c>
      <c r="N732" s="178" t="str">
        <f>IF('DATA - Follow-Up'!N732="Yes",1,IF('DATA - Follow-Up'!N732="No",2,""))</f>
        <v/>
      </c>
      <c r="O732" s="178" t="str">
        <f>IF('DATA - Follow-Up'!O732="Relaxed",1,IF('DATA - Follow-Up'!O732="Rushed",2,IF('DATA - Follow-Up'!O732="Happy",3,IF('DATA - Follow-Up'!O732="Frustrated",4,IF('DATA - Follow-Up'!O732="Other (please specify)",5,IF('DATA - Follow-Up'!O732="Other",5,""))))))</f>
        <v/>
      </c>
      <c r="P732" s="178"/>
      <c r="Q732" s="178" t="str">
        <f>IF('DATA - Follow-Up'!Q732="","",'DATA - Follow-Up'!Q732)</f>
        <v/>
      </c>
      <c r="R732" s="178" t="str">
        <f>IF('DATA - Follow-Up'!R732="Boy",1,IF('DATA - Follow-Up'!R732="Girl",2, ""))</f>
        <v/>
      </c>
      <c r="S732" s="178" t="str">
        <f>IF('DATA - Follow-Up'!Q732="","", 'DATA - Follow-Up'!S732)</f>
        <v/>
      </c>
      <c r="T732" s="178" t="str">
        <f>IF('DATA - Follow-Up'!T732="Less than 0.5km",1,IF('DATA - Follow-Up'!T732="0.51 to 1.59km",2,IF('DATA - Follow-Up'!T732="1.6 to 3km",3,IF('DATA - Follow-Up'!T732="Over 3km",4,""))))</f>
        <v/>
      </c>
      <c r="U732" s="178" t="str">
        <f>IF('DATA - Follow-Up'!U732="STRONGLY AGREE",1,IF('DATA - Follow-Up'!U732="AGREE",2,IF('DATA - Follow-Up'!U732="DISAGREE",3,IF('DATA - Follow-Up'!U732="STRONGLY DISAGREE",4,""))))</f>
        <v/>
      </c>
      <c r="V732" s="178" t="str">
        <f>IF('DATA - Follow-Up'!V732="Yes",1,IF('DATA - Follow-Up'!V732="No",2,""))</f>
        <v/>
      </c>
      <c r="W732" s="178"/>
      <c r="X732" s="178"/>
      <c r="Y732" s="178"/>
      <c r="Z732" s="178"/>
      <c r="AA732" s="178"/>
      <c r="AB732" s="178"/>
      <c r="AC732" s="178"/>
      <c r="AD732" s="178"/>
      <c r="AE732" s="178"/>
      <c r="AF732" s="178"/>
      <c r="AG732" s="178"/>
      <c r="AH732" s="178"/>
      <c r="AI732" s="178"/>
      <c r="AJ732" s="178"/>
      <c r="AK732" s="178"/>
      <c r="AL732" s="178"/>
      <c r="AM732" s="178"/>
      <c r="AN732" s="178"/>
      <c r="AO732" s="178"/>
      <c r="AP732" s="178"/>
      <c r="AQ732" s="178"/>
      <c r="AR732" s="178" t="str">
        <f>IF('DATA - Follow-Up'!AR732="Relaxed",1,IF('DATA - Follow-Up'!AR732="Rushed",2,IF('DATA - Follow-Up'!AR732="Happy",3,IF('DATA - Follow-Up'!AR732="Tired",4,""))))</f>
        <v/>
      </c>
      <c r="AS732" s="178" t="str">
        <f>IF('DATA - Follow-Up'!AS732="Relaxed",1,IF('DATA - Follow-Up'!AS732="Rushed",2,IF('DATA - Follow-Up'!AS732="Happy",3,IF('DATA - Follow-Up'!AS732="Tired",4,""))))</f>
        <v/>
      </c>
      <c r="AT732" s="178" t="str">
        <f>IF('DATA - Follow-Up'!AT732="less driving",1,IF('DATA - Follow-Up'!AT732="less driving (e.g. more carpooling, walking, cycling, taking public transit, etc.)",1,IF('DATA - Follow-Up'!AT732="not changed",2,IF('DATA - Follow-Up'!AT732="no changed",2,IF('DATA - Follow-Up'!AT732="more driving",3, "")))))</f>
        <v/>
      </c>
      <c r="AU732" s="275"/>
      <c r="AV732" s="275"/>
      <c r="AW732" s="275"/>
      <c r="AX732" s="275"/>
      <c r="AY732" s="275"/>
      <c r="AZ732" s="178" t="str">
        <f>IF('DATA - Follow-Up'!AZ732="less driving",1,IF('DATA - Follow-Up'!AZ732="less driving (e.g. more carpooling, walking, cycling, taking public transit, etc.)",1,IF('DATA - Follow-Up'!AZ732="not changed",2,IF('DATA - Follow-Up'!AZ732="more driving",3,""))))</f>
        <v/>
      </c>
      <c r="BA732" s="178"/>
      <c r="BB732" s="178"/>
      <c r="BC732" s="178"/>
      <c r="BD732" s="178"/>
      <c r="BE732" s="178"/>
      <c r="BF732" s="178" t="str">
        <f>IF('DATA - Follow-Up'!BF732="decreased",1,IF('DATA - Follow-Up'!BF732="not changed",2,IF('DATA - Follow-Up'!BF732="increased",3, "")))</f>
        <v/>
      </c>
      <c r="BG732" s="178"/>
      <c r="BH732" s="178"/>
      <c r="BI732" s="178"/>
      <c r="BJ732" s="178"/>
      <c r="BK732" s="178"/>
      <c r="BL732" s="178"/>
      <c r="BM732" s="178"/>
      <c r="BN732" s="178"/>
      <c r="BO732" s="178"/>
      <c r="BP732" s="178"/>
      <c r="BQ732" s="312" t="str">
        <f>IF('DATA - Follow-Up'!BQ732="Yes",1,IF('DATA - Follow-Up'!BQ732="No",2, ""))</f>
        <v/>
      </c>
      <c r="BR732" s="273"/>
      <c r="BS732" s="180"/>
      <c r="BT732" s="180"/>
    </row>
    <row r="733" spans="1:72" s="132" customFormat="1" ht="15" x14ac:dyDescent="0.3">
      <c r="A733" s="148"/>
      <c r="B733" s="149"/>
      <c r="C733" s="236" t="str">
        <f t="shared" si="11"/>
        <v/>
      </c>
      <c r="D733" s="178" t="str">
        <f>IF('DATA - Follow-Up'!D733="","",'DATA - Follow-Up'!D733)</f>
        <v/>
      </c>
      <c r="E733" s="178" t="str">
        <f>IF('DATA - Follow-Up'!E733="","",'DATA - Follow-Up'!E733)</f>
        <v/>
      </c>
      <c r="F733" s="178" t="str">
        <f>IF('DATA - Follow-Up'!F733="","",'DATA - Follow-Up'!F733)</f>
        <v/>
      </c>
      <c r="G733" s="178" t="str">
        <f>IF('DATA - Follow-Up'!G733="Yes",1,IF('DATA - Follow-Up'!G733="No",2,IF('DATA - Follow-Up'!G733="Not Sure",3, "")))</f>
        <v/>
      </c>
      <c r="H733" s="178" t="str">
        <f>IF('DATA - Follow-Up'!H733="","",INDEX(Codes,MATCH('DATA - Follow-Up'!H733,Modes,0)))</f>
        <v/>
      </c>
      <c r="I733" s="275"/>
      <c r="J733" s="178" t="str">
        <f>IF('DATA - Follow-Up'!J733="","",INDEX(Codes,MATCH('DATA - Follow-Up'!J733,Modes,0)))</f>
        <v/>
      </c>
      <c r="K733" s="178"/>
      <c r="L733" s="178" t="str">
        <f>IF('DATA - Follow-Up'!L733=0,"",IF('DATA - Follow-Up'!L733="","",'DATA - Follow-Up'!L733))</f>
        <v/>
      </c>
      <c r="M733" s="178" t="str">
        <f>IF('DATA - Follow-Up'!M733="Yes",1,IF('DATA - Follow-Up'!M733="No",2, ""))</f>
        <v/>
      </c>
      <c r="N733" s="178" t="str">
        <f>IF('DATA - Follow-Up'!N733="Yes",1,IF('DATA - Follow-Up'!N733="No",2,""))</f>
        <v/>
      </c>
      <c r="O733" s="178" t="str">
        <f>IF('DATA - Follow-Up'!O733="Relaxed",1,IF('DATA - Follow-Up'!O733="Rushed",2,IF('DATA - Follow-Up'!O733="Happy",3,IF('DATA - Follow-Up'!O733="Frustrated",4,IF('DATA - Follow-Up'!O733="Other (please specify)",5,IF('DATA - Follow-Up'!O733="Other",5,""))))))</f>
        <v/>
      </c>
      <c r="P733" s="178"/>
      <c r="Q733" s="178" t="str">
        <f>IF('DATA - Follow-Up'!Q733="","",'DATA - Follow-Up'!Q733)</f>
        <v/>
      </c>
      <c r="R733" s="178" t="str">
        <f>IF('DATA - Follow-Up'!R733="Boy",1,IF('DATA - Follow-Up'!R733="Girl",2, ""))</f>
        <v/>
      </c>
      <c r="S733" s="178" t="str">
        <f>IF('DATA - Follow-Up'!Q733="","", 'DATA - Follow-Up'!S733)</f>
        <v/>
      </c>
      <c r="T733" s="178" t="str">
        <f>IF('DATA - Follow-Up'!T733="Less than 0.5km",1,IF('DATA - Follow-Up'!T733="0.51 to 1.59km",2,IF('DATA - Follow-Up'!T733="1.6 to 3km",3,IF('DATA - Follow-Up'!T733="Over 3km",4,""))))</f>
        <v/>
      </c>
      <c r="U733" s="178" t="str">
        <f>IF('DATA - Follow-Up'!U733="STRONGLY AGREE",1,IF('DATA - Follow-Up'!U733="AGREE",2,IF('DATA - Follow-Up'!U733="DISAGREE",3,IF('DATA - Follow-Up'!U733="STRONGLY DISAGREE",4,""))))</f>
        <v/>
      </c>
      <c r="V733" s="178" t="str">
        <f>IF('DATA - Follow-Up'!V733="Yes",1,IF('DATA - Follow-Up'!V733="No",2,""))</f>
        <v/>
      </c>
      <c r="W733" s="178"/>
      <c r="X733" s="178"/>
      <c r="Y733" s="178"/>
      <c r="Z733" s="178"/>
      <c r="AA733" s="178"/>
      <c r="AB733" s="178"/>
      <c r="AC733" s="178"/>
      <c r="AD733" s="178"/>
      <c r="AE733" s="178"/>
      <c r="AF733" s="178"/>
      <c r="AG733" s="178"/>
      <c r="AH733" s="178"/>
      <c r="AI733" s="178"/>
      <c r="AJ733" s="178"/>
      <c r="AK733" s="178"/>
      <c r="AL733" s="178"/>
      <c r="AM733" s="178"/>
      <c r="AN733" s="178"/>
      <c r="AO733" s="178"/>
      <c r="AP733" s="178"/>
      <c r="AQ733" s="178"/>
      <c r="AR733" s="178" t="str">
        <f>IF('DATA - Follow-Up'!AR733="Relaxed",1,IF('DATA - Follow-Up'!AR733="Rushed",2,IF('DATA - Follow-Up'!AR733="Happy",3,IF('DATA - Follow-Up'!AR733="Tired",4,""))))</f>
        <v/>
      </c>
      <c r="AS733" s="178" t="str">
        <f>IF('DATA - Follow-Up'!AS733="Relaxed",1,IF('DATA - Follow-Up'!AS733="Rushed",2,IF('DATA - Follow-Up'!AS733="Happy",3,IF('DATA - Follow-Up'!AS733="Tired",4,""))))</f>
        <v/>
      </c>
      <c r="AT733" s="178" t="str">
        <f>IF('DATA - Follow-Up'!AT733="less driving",1,IF('DATA - Follow-Up'!AT733="less driving (e.g. more carpooling, walking, cycling, taking public transit, etc.)",1,IF('DATA - Follow-Up'!AT733="not changed",2,IF('DATA - Follow-Up'!AT733="no changed",2,IF('DATA - Follow-Up'!AT733="more driving",3, "")))))</f>
        <v/>
      </c>
      <c r="AU733" s="275"/>
      <c r="AV733" s="275"/>
      <c r="AW733" s="275"/>
      <c r="AX733" s="275"/>
      <c r="AY733" s="275"/>
      <c r="AZ733" s="178" t="str">
        <f>IF('DATA - Follow-Up'!AZ733="less driving",1,IF('DATA - Follow-Up'!AZ733="less driving (e.g. more carpooling, walking, cycling, taking public transit, etc.)",1,IF('DATA - Follow-Up'!AZ733="not changed",2,IF('DATA - Follow-Up'!AZ733="more driving",3,""))))</f>
        <v/>
      </c>
      <c r="BA733" s="178"/>
      <c r="BB733" s="178"/>
      <c r="BC733" s="178"/>
      <c r="BD733" s="178"/>
      <c r="BE733" s="178"/>
      <c r="BF733" s="178" t="str">
        <f>IF('DATA - Follow-Up'!BF733="decreased",1,IF('DATA - Follow-Up'!BF733="not changed",2,IF('DATA - Follow-Up'!BF733="increased",3, "")))</f>
        <v/>
      </c>
      <c r="BG733" s="178"/>
      <c r="BH733" s="178"/>
      <c r="BI733" s="178"/>
      <c r="BJ733" s="178"/>
      <c r="BK733" s="178"/>
      <c r="BL733" s="178"/>
      <c r="BM733" s="178"/>
      <c r="BN733" s="178"/>
      <c r="BO733" s="178"/>
      <c r="BP733" s="178"/>
      <c r="BQ733" s="312" t="str">
        <f>IF('DATA - Follow-Up'!BQ733="Yes",1,IF('DATA - Follow-Up'!BQ733="No",2, ""))</f>
        <v/>
      </c>
      <c r="BR733" s="273"/>
      <c r="BS733" s="180"/>
      <c r="BT733" s="180"/>
    </row>
    <row r="734" spans="1:72" s="132" customFormat="1" ht="15" x14ac:dyDescent="0.3">
      <c r="A734" s="148"/>
      <c r="B734" s="149"/>
      <c r="C734" s="236" t="str">
        <f t="shared" si="11"/>
        <v/>
      </c>
      <c r="D734" s="178" t="str">
        <f>IF('DATA - Follow-Up'!D734="","",'DATA - Follow-Up'!D734)</f>
        <v/>
      </c>
      <c r="E734" s="178" t="str">
        <f>IF('DATA - Follow-Up'!E734="","",'DATA - Follow-Up'!E734)</f>
        <v/>
      </c>
      <c r="F734" s="178" t="str">
        <f>IF('DATA - Follow-Up'!F734="","",'DATA - Follow-Up'!F734)</f>
        <v/>
      </c>
      <c r="G734" s="178" t="str">
        <f>IF('DATA - Follow-Up'!G734="Yes",1,IF('DATA - Follow-Up'!G734="No",2,IF('DATA - Follow-Up'!G734="Not Sure",3, "")))</f>
        <v/>
      </c>
      <c r="H734" s="178" t="str">
        <f>IF('DATA - Follow-Up'!H734="","",INDEX(Codes,MATCH('DATA - Follow-Up'!H734,Modes,0)))</f>
        <v/>
      </c>
      <c r="I734" s="275"/>
      <c r="J734" s="178" t="str">
        <f>IF('DATA - Follow-Up'!J734="","",INDEX(Codes,MATCH('DATA - Follow-Up'!J734,Modes,0)))</f>
        <v/>
      </c>
      <c r="K734" s="178"/>
      <c r="L734" s="178" t="str">
        <f>IF('DATA - Follow-Up'!L734=0,"",IF('DATA - Follow-Up'!L734="","",'DATA - Follow-Up'!L734))</f>
        <v/>
      </c>
      <c r="M734" s="178" t="str">
        <f>IF('DATA - Follow-Up'!M734="Yes",1,IF('DATA - Follow-Up'!M734="No",2, ""))</f>
        <v/>
      </c>
      <c r="N734" s="178" t="str">
        <f>IF('DATA - Follow-Up'!N734="Yes",1,IF('DATA - Follow-Up'!N734="No",2,""))</f>
        <v/>
      </c>
      <c r="O734" s="178" t="str">
        <f>IF('DATA - Follow-Up'!O734="Relaxed",1,IF('DATA - Follow-Up'!O734="Rushed",2,IF('DATA - Follow-Up'!O734="Happy",3,IF('DATA - Follow-Up'!O734="Frustrated",4,IF('DATA - Follow-Up'!O734="Other (please specify)",5,IF('DATA - Follow-Up'!O734="Other",5,""))))))</f>
        <v/>
      </c>
      <c r="P734" s="178"/>
      <c r="Q734" s="178" t="str">
        <f>IF('DATA - Follow-Up'!Q734="","",'DATA - Follow-Up'!Q734)</f>
        <v/>
      </c>
      <c r="R734" s="178" t="str">
        <f>IF('DATA - Follow-Up'!R734="Boy",1,IF('DATA - Follow-Up'!R734="Girl",2, ""))</f>
        <v/>
      </c>
      <c r="S734" s="178" t="str">
        <f>IF('DATA - Follow-Up'!Q734="","", 'DATA - Follow-Up'!S734)</f>
        <v/>
      </c>
      <c r="T734" s="178" t="str">
        <f>IF('DATA - Follow-Up'!T734="Less than 0.5km",1,IF('DATA - Follow-Up'!T734="0.51 to 1.59km",2,IF('DATA - Follow-Up'!T734="1.6 to 3km",3,IF('DATA - Follow-Up'!T734="Over 3km",4,""))))</f>
        <v/>
      </c>
      <c r="U734" s="178" t="str">
        <f>IF('DATA - Follow-Up'!U734="STRONGLY AGREE",1,IF('DATA - Follow-Up'!U734="AGREE",2,IF('DATA - Follow-Up'!U734="DISAGREE",3,IF('DATA - Follow-Up'!U734="STRONGLY DISAGREE",4,""))))</f>
        <v/>
      </c>
      <c r="V734" s="178" t="str">
        <f>IF('DATA - Follow-Up'!V734="Yes",1,IF('DATA - Follow-Up'!V734="No",2,""))</f>
        <v/>
      </c>
      <c r="W734" s="178"/>
      <c r="X734" s="178"/>
      <c r="Y734" s="178"/>
      <c r="Z734" s="178"/>
      <c r="AA734" s="178"/>
      <c r="AB734" s="178"/>
      <c r="AC734" s="178"/>
      <c r="AD734" s="178"/>
      <c r="AE734" s="178"/>
      <c r="AF734" s="178"/>
      <c r="AG734" s="178"/>
      <c r="AH734" s="178"/>
      <c r="AI734" s="178"/>
      <c r="AJ734" s="178"/>
      <c r="AK734" s="178"/>
      <c r="AL734" s="178"/>
      <c r="AM734" s="178"/>
      <c r="AN734" s="178"/>
      <c r="AO734" s="178"/>
      <c r="AP734" s="178"/>
      <c r="AQ734" s="178"/>
      <c r="AR734" s="178" t="str">
        <f>IF('DATA - Follow-Up'!AR734="Relaxed",1,IF('DATA - Follow-Up'!AR734="Rushed",2,IF('DATA - Follow-Up'!AR734="Happy",3,IF('DATA - Follow-Up'!AR734="Tired",4,""))))</f>
        <v/>
      </c>
      <c r="AS734" s="178" t="str">
        <f>IF('DATA - Follow-Up'!AS734="Relaxed",1,IF('DATA - Follow-Up'!AS734="Rushed",2,IF('DATA - Follow-Up'!AS734="Happy",3,IF('DATA - Follow-Up'!AS734="Tired",4,""))))</f>
        <v/>
      </c>
      <c r="AT734" s="178" t="str">
        <f>IF('DATA - Follow-Up'!AT734="less driving",1,IF('DATA - Follow-Up'!AT734="less driving (e.g. more carpooling, walking, cycling, taking public transit, etc.)",1,IF('DATA - Follow-Up'!AT734="not changed",2,IF('DATA - Follow-Up'!AT734="no changed",2,IF('DATA - Follow-Up'!AT734="more driving",3, "")))))</f>
        <v/>
      </c>
      <c r="AU734" s="275"/>
      <c r="AV734" s="275"/>
      <c r="AW734" s="275"/>
      <c r="AX734" s="275"/>
      <c r="AY734" s="275"/>
      <c r="AZ734" s="178" t="str">
        <f>IF('DATA - Follow-Up'!AZ734="less driving",1,IF('DATA - Follow-Up'!AZ734="less driving (e.g. more carpooling, walking, cycling, taking public transit, etc.)",1,IF('DATA - Follow-Up'!AZ734="not changed",2,IF('DATA - Follow-Up'!AZ734="more driving",3,""))))</f>
        <v/>
      </c>
      <c r="BA734" s="178"/>
      <c r="BB734" s="178"/>
      <c r="BC734" s="178"/>
      <c r="BD734" s="178"/>
      <c r="BE734" s="178"/>
      <c r="BF734" s="178" t="str">
        <f>IF('DATA - Follow-Up'!BF734="decreased",1,IF('DATA - Follow-Up'!BF734="not changed",2,IF('DATA - Follow-Up'!BF734="increased",3, "")))</f>
        <v/>
      </c>
      <c r="BG734" s="178"/>
      <c r="BH734" s="178"/>
      <c r="BI734" s="178"/>
      <c r="BJ734" s="178"/>
      <c r="BK734" s="178"/>
      <c r="BL734" s="178"/>
      <c r="BM734" s="178"/>
      <c r="BN734" s="178"/>
      <c r="BO734" s="178"/>
      <c r="BP734" s="178"/>
      <c r="BQ734" s="312" t="str">
        <f>IF('DATA - Follow-Up'!BQ734="Yes",1,IF('DATA - Follow-Up'!BQ734="No",2, ""))</f>
        <v/>
      </c>
      <c r="BR734" s="273"/>
      <c r="BS734" s="180"/>
      <c r="BT734" s="180"/>
    </row>
    <row r="735" spans="1:72" s="132" customFormat="1" ht="15" x14ac:dyDescent="0.3">
      <c r="A735" s="148"/>
      <c r="B735" s="149"/>
      <c r="C735" s="236" t="str">
        <f t="shared" si="11"/>
        <v/>
      </c>
      <c r="D735" s="178" t="str">
        <f>IF('DATA - Follow-Up'!D735="","",'DATA - Follow-Up'!D735)</f>
        <v/>
      </c>
      <c r="E735" s="178" t="str">
        <f>IF('DATA - Follow-Up'!E735="","",'DATA - Follow-Up'!E735)</f>
        <v/>
      </c>
      <c r="F735" s="178" t="str">
        <f>IF('DATA - Follow-Up'!F735="","",'DATA - Follow-Up'!F735)</f>
        <v/>
      </c>
      <c r="G735" s="178" t="str">
        <f>IF('DATA - Follow-Up'!G735="Yes",1,IF('DATA - Follow-Up'!G735="No",2,IF('DATA - Follow-Up'!G735="Not Sure",3, "")))</f>
        <v/>
      </c>
      <c r="H735" s="178" t="str">
        <f>IF('DATA - Follow-Up'!H735="","",INDEX(Codes,MATCH('DATA - Follow-Up'!H735,Modes,0)))</f>
        <v/>
      </c>
      <c r="I735" s="275"/>
      <c r="J735" s="178" t="str">
        <f>IF('DATA - Follow-Up'!J735="","",INDEX(Codes,MATCH('DATA - Follow-Up'!J735,Modes,0)))</f>
        <v/>
      </c>
      <c r="K735" s="178"/>
      <c r="L735" s="178" t="str">
        <f>IF('DATA - Follow-Up'!L735=0,"",IF('DATA - Follow-Up'!L735="","",'DATA - Follow-Up'!L735))</f>
        <v/>
      </c>
      <c r="M735" s="178" t="str">
        <f>IF('DATA - Follow-Up'!M735="Yes",1,IF('DATA - Follow-Up'!M735="No",2, ""))</f>
        <v/>
      </c>
      <c r="N735" s="178" t="str">
        <f>IF('DATA - Follow-Up'!N735="Yes",1,IF('DATA - Follow-Up'!N735="No",2,""))</f>
        <v/>
      </c>
      <c r="O735" s="178" t="str">
        <f>IF('DATA - Follow-Up'!O735="Relaxed",1,IF('DATA - Follow-Up'!O735="Rushed",2,IF('DATA - Follow-Up'!O735="Happy",3,IF('DATA - Follow-Up'!O735="Frustrated",4,IF('DATA - Follow-Up'!O735="Other (please specify)",5,IF('DATA - Follow-Up'!O735="Other",5,""))))))</f>
        <v/>
      </c>
      <c r="P735" s="178"/>
      <c r="Q735" s="178" t="str">
        <f>IF('DATA - Follow-Up'!Q735="","",'DATA - Follow-Up'!Q735)</f>
        <v/>
      </c>
      <c r="R735" s="178" t="str">
        <f>IF('DATA - Follow-Up'!R735="Boy",1,IF('DATA - Follow-Up'!R735="Girl",2, ""))</f>
        <v/>
      </c>
      <c r="S735" s="178" t="str">
        <f>IF('DATA - Follow-Up'!Q735="","", 'DATA - Follow-Up'!S735)</f>
        <v/>
      </c>
      <c r="T735" s="178" t="str">
        <f>IF('DATA - Follow-Up'!T735="Less than 0.5km",1,IF('DATA - Follow-Up'!T735="0.51 to 1.59km",2,IF('DATA - Follow-Up'!T735="1.6 to 3km",3,IF('DATA - Follow-Up'!T735="Over 3km",4,""))))</f>
        <v/>
      </c>
      <c r="U735" s="178" t="str">
        <f>IF('DATA - Follow-Up'!U735="STRONGLY AGREE",1,IF('DATA - Follow-Up'!U735="AGREE",2,IF('DATA - Follow-Up'!U735="DISAGREE",3,IF('DATA - Follow-Up'!U735="STRONGLY DISAGREE",4,""))))</f>
        <v/>
      </c>
      <c r="V735" s="178" t="str">
        <f>IF('DATA - Follow-Up'!V735="Yes",1,IF('DATA - Follow-Up'!V735="No",2,""))</f>
        <v/>
      </c>
      <c r="W735" s="178"/>
      <c r="X735" s="178"/>
      <c r="Y735" s="178"/>
      <c r="Z735" s="178"/>
      <c r="AA735" s="178"/>
      <c r="AB735" s="178"/>
      <c r="AC735" s="178"/>
      <c r="AD735" s="178"/>
      <c r="AE735" s="178"/>
      <c r="AF735" s="178"/>
      <c r="AG735" s="178"/>
      <c r="AH735" s="178"/>
      <c r="AI735" s="178"/>
      <c r="AJ735" s="178"/>
      <c r="AK735" s="178"/>
      <c r="AL735" s="178"/>
      <c r="AM735" s="178"/>
      <c r="AN735" s="178"/>
      <c r="AO735" s="178"/>
      <c r="AP735" s="178"/>
      <c r="AQ735" s="178"/>
      <c r="AR735" s="178" t="str">
        <f>IF('DATA - Follow-Up'!AR735="Relaxed",1,IF('DATA - Follow-Up'!AR735="Rushed",2,IF('DATA - Follow-Up'!AR735="Happy",3,IF('DATA - Follow-Up'!AR735="Tired",4,""))))</f>
        <v/>
      </c>
      <c r="AS735" s="178" t="str">
        <f>IF('DATA - Follow-Up'!AS735="Relaxed",1,IF('DATA - Follow-Up'!AS735="Rushed",2,IF('DATA - Follow-Up'!AS735="Happy",3,IF('DATA - Follow-Up'!AS735="Tired",4,""))))</f>
        <v/>
      </c>
      <c r="AT735" s="178" t="str">
        <f>IF('DATA - Follow-Up'!AT735="less driving",1,IF('DATA - Follow-Up'!AT735="less driving (e.g. more carpooling, walking, cycling, taking public transit, etc.)",1,IF('DATA - Follow-Up'!AT735="not changed",2,IF('DATA - Follow-Up'!AT735="no changed",2,IF('DATA - Follow-Up'!AT735="more driving",3, "")))))</f>
        <v/>
      </c>
      <c r="AU735" s="275"/>
      <c r="AV735" s="275"/>
      <c r="AW735" s="275"/>
      <c r="AX735" s="275"/>
      <c r="AY735" s="275"/>
      <c r="AZ735" s="178" t="str">
        <f>IF('DATA - Follow-Up'!AZ735="less driving",1,IF('DATA - Follow-Up'!AZ735="less driving (e.g. more carpooling, walking, cycling, taking public transit, etc.)",1,IF('DATA - Follow-Up'!AZ735="not changed",2,IF('DATA - Follow-Up'!AZ735="more driving",3,""))))</f>
        <v/>
      </c>
      <c r="BA735" s="178"/>
      <c r="BB735" s="178"/>
      <c r="BC735" s="178"/>
      <c r="BD735" s="178"/>
      <c r="BE735" s="178"/>
      <c r="BF735" s="178" t="str">
        <f>IF('DATA - Follow-Up'!BF735="decreased",1,IF('DATA - Follow-Up'!BF735="not changed",2,IF('DATA - Follow-Up'!BF735="increased",3, "")))</f>
        <v/>
      </c>
      <c r="BG735" s="178"/>
      <c r="BH735" s="178"/>
      <c r="BI735" s="178"/>
      <c r="BJ735" s="178"/>
      <c r="BK735" s="178"/>
      <c r="BL735" s="178"/>
      <c r="BM735" s="178"/>
      <c r="BN735" s="178"/>
      <c r="BO735" s="178"/>
      <c r="BP735" s="178"/>
      <c r="BQ735" s="312" t="str">
        <f>IF('DATA - Follow-Up'!BQ735="Yes",1,IF('DATA - Follow-Up'!BQ735="No",2, ""))</f>
        <v/>
      </c>
      <c r="BR735" s="273"/>
      <c r="BS735" s="180"/>
      <c r="BT735" s="180"/>
    </row>
    <row r="736" spans="1:72" s="132" customFormat="1" ht="15" x14ac:dyDescent="0.3">
      <c r="A736" s="148"/>
      <c r="B736" s="149"/>
      <c r="C736" s="236" t="str">
        <f t="shared" si="11"/>
        <v/>
      </c>
      <c r="D736" s="178" t="str">
        <f>IF('DATA - Follow-Up'!D736="","",'DATA - Follow-Up'!D736)</f>
        <v/>
      </c>
      <c r="E736" s="178" t="str">
        <f>IF('DATA - Follow-Up'!E736="","",'DATA - Follow-Up'!E736)</f>
        <v/>
      </c>
      <c r="F736" s="178" t="str">
        <f>IF('DATA - Follow-Up'!F736="","",'DATA - Follow-Up'!F736)</f>
        <v/>
      </c>
      <c r="G736" s="178" t="str">
        <f>IF('DATA - Follow-Up'!G736="Yes",1,IF('DATA - Follow-Up'!G736="No",2,IF('DATA - Follow-Up'!G736="Not Sure",3, "")))</f>
        <v/>
      </c>
      <c r="H736" s="178" t="str">
        <f>IF('DATA - Follow-Up'!H736="","",INDEX(Codes,MATCH('DATA - Follow-Up'!H736,Modes,0)))</f>
        <v/>
      </c>
      <c r="I736" s="275"/>
      <c r="J736" s="178" t="str">
        <f>IF('DATA - Follow-Up'!J736="","",INDEX(Codes,MATCH('DATA - Follow-Up'!J736,Modes,0)))</f>
        <v/>
      </c>
      <c r="K736" s="178"/>
      <c r="L736" s="178" t="str">
        <f>IF('DATA - Follow-Up'!L736=0,"",IF('DATA - Follow-Up'!L736="","",'DATA - Follow-Up'!L736))</f>
        <v/>
      </c>
      <c r="M736" s="178" t="str">
        <f>IF('DATA - Follow-Up'!M736="Yes",1,IF('DATA - Follow-Up'!M736="No",2, ""))</f>
        <v/>
      </c>
      <c r="N736" s="178" t="str">
        <f>IF('DATA - Follow-Up'!N736="Yes",1,IF('DATA - Follow-Up'!N736="No",2,""))</f>
        <v/>
      </c>
      <c r="O736" s="178" t="str">
        <f>IF('DATA - Follow-Up'!O736="Relaxed",1,IF('DATA - Follow-Up'!O736="Rushed",2,IF('DATA - Follow-Up'!O736="Happy",3,IF('DATA - Follow-Up'!O736="Frustrated",4,IF('DATA - Follow-Up'!O736="Other (please specify)",5,IF('DATA - Follow-Up'!O736="Other",5,""))))))</f>
        <v/>
      </c>
      <c r="P736" s="178"/>
      <c r="Q736" s="178" t="str">
        <f>IF('DATA - Follow-Up'!Q736="","",'DATA - Follow-Up'!Q736)</f>
        <v/>
      </c>
      <c r="R736" s="178" t="str">
        <f>IF('DATA - Follow-Up'!R736="Boy",1,IF('DATA - Follow-Up'!R736="Girl",2, ""))</f>
        <v/>
      </c>
      <c r="S736" s="178" t="str">
        <f>IF('DATA - Follow-Up'!Q736="","", 'DATA - Follow-Up'!S736)</f>
        <v/>
      </c>
      <c r="T736" s="178" t="str">
        <f>IF('DATA - Follow-Up'!T736="Less than 0.5km",1,IF('DATA - Follow-Up'!T736="0.51 to 1.59km",2,IF('DATA - Follow-Up'!T736="1.6 to 3km",3,IF('DATA - Follow-Up'!T736="Over 3km",4,""))))</f>
        <v/>
      </c>
      <c r="U736" s="178" t="str">
        <f>IF('DATA - Follow-Up'!U736="STRONGLY AGREE",1,IF('DATA - Follow-Up'!U736="AGREE",2,IF('DATA - Follow-Up'!U736="DISAGREE",3,IF('DATA - Follow-Up'!U736="STRONGLY DISAGREE",4,""))))</f>
        <v/>
      </c>
      <c r="V736" s="178" t="str">
        <f>IF('DATA - Follow-Up'!V736="Yes",1,IF('DATA - Follow-Up'!V736="No",2,""))</f>
        <v/>
      </c>
      <c r="W736" s="178"/>
      <c r="X736" s="178"/>
      <c r="Y736" s="178"/>
      <c r="Z736" s="178"/>
      <c r="AA736" s="178"/>
      <c r="AB736" s="178"/>
      <c r="AC736" s="178"/>
      <c r="AD736" s="178"/>
      <c r="AE736" s="178"/>
      <c r="AF736" s="178"/>
      <c r="AG736" s="178"/>
      <c r="AH736" s="178"/>
      <c r="AI736" s="178"/>
      <c r="AJ736" s="178"/>
      <c r="AK736" s="178"/>
      <c r="AL736" s="178"/>
      <c r="AM736" s="178"/>
      <c r="AN736" s="178"/>
      <c r="AO736" s="178"/>
      <c r="AP736" s="178"/>
      <c r="AQ736" s="178"/>
      <c r="AR736" s="178" t="str">
        <f>IF('DATA - Follow-Up'!AR736="Relaxed",1,IF('DATA - Follow-Up'!AR736="Rushed",2,IF('DATA - Follow-Up'!AR736="Happy",3,IF('DATA - Follow-Up'!AR736="Tired",4,""))))</f>
        <v/>
      </c>
      <c r="AS736" s="178" t="str">
        <f>IF('DATA - Follow-Up'!AS736="Relaxed",1,IF('DATA - Follow-Up'!AS736="Rushed",2,IF('DATA - Follow-Up'!AS736="Happy",3,IF('DATA - Follow-Up'!AS736="Tired",4,""))))</f>
        <v/>
      </c>
      <c r="AT736" s="178" t="str">
        <f>IF('DATA - Follow-Up'!AT736="less driving",1,IF('DATA - Follow-Up'!AT736="less driving (e.g. more carpooling, walking, cycling, taking public transit, etc.)",1,IF('DATA - Follow-Up'!AT736="not changed",2,IF('DATA - Follow-Up'!AT736="no changed",2,IF('DATA - Follow-Up'!AT736="more driving",3, "")))))</f>
        <v/>
      </c>
      <c r="AU736" s="275"/>
      <c r="AV736" s="275"/>
      <c r="AW736" s="275"/>
      <c r="AX736" s="275"/>
      <c r="AY736" s="275"/>
      <c r="AZ736" s="178" t="str">
        <f>IF('DATA - Follow-Up'!AZ736="less driving",1,IF('DATA - Follow-Up'!AZ736="less driving (e.g. more carpooling, walking, cycling, taking public transit, etc.)",1,IF('DATA - Follow-Up'!AZ736="not changed",2,IF('DATA - Follow-Up'!AZ736="more driving",3,""))))</f>
        <v/>
      </c>
      <c r="BA736" s="178"/>
      <c r="BB736" s="178"/>
      <c r="BC736" s="178"/>
      <c r="BD736" s="178"/>
      <c r="BE736" s="178"/>
      <c r="BF736" s="178" t="str">
        <f>IF('DATA - Follow-Up'!BF736="decreased",1,IF('DATA - Follow-Up'!BF736="not changed",2,IF('DATA - Follow-Up'!BF736="increased",3, "")))</f>
        <v/>
      </c>
      <c r="BG736" s="178"/>
      <c r="BH736" s="178"/>
      <c r="BI736" s="178"/>
      <c r="BJ736" s="178"/>
      <c r="BK736" s="178"/>
      <c r="BL736" s="178"/>
      <c r="BM736" s="178"/>
      <c r="BN736" s="178"/>
      <c r="BO736" s="178"/>
      <c r="BP736" s="178"/>
      <c r="BQ736" s="312" t="str">
        <f>IF('DATA - Follow-Up'!BQ736="Yes",1,IF('DATA - Follow-Up'!BQ736="No",2, ""))</f>
        <v/>
      </c>
      <c r="BR736" s="273"/>
      <c r="BS736" s="180"/>
      <c r="BT736" s="180"/>
    </row>
    <row r="737" spans="1:72" s="132" customFormat="1" ht="15" x14ac:dyDescent="0.3">
      <c r="A737" s="148"/>
      <c r="B737" s="149"/>
      <c r="C737" s="236" t="str">
        <f t="shared" si="11"/>
        <v/>
      </c>
      <c r="D737" s="178" t="str">
        <f>IF('DATA - Follow-Up'!D737="","",'DATA - Follow-Up'!D737)</f>
        <v/>
      </c>
      <c r="E737" s="178" t="str">
        <f>IF('DATA - Follow-Up'!E737="","",'DATA - Follow-Up'!E737)</f>
        <v/>
      </c>
      <c r="F737" s="178" t="str">
        <f>IF('DATA - Follow-Up'!F737="","",'DATA - Follow-Up'!F737)</f>
        <v/>
      </c>
      <c r="G737" s="178" t="str">
        <f>IF('DATA - Follow-Up'!G737="Yes",1,IF('DATA - Follow-Up'!G737="No",2,IF('DATA - Follow-Up'!G737="Not Sure",3, "")))</f>
        <v/>
      </c>
      <c r="H737" s="178" t="str">
        <f>IF('DATA - Follow-Up'!H737="","",INDEX(Codes,MATCH('DATA - Follow-Up'!H737,Modes,0)))</f>
        <v/>
      </c>
      <c r="I737" s="275"/>
      <c r="J737" s="178" t="str">
        <f>IF('DATA - Follow-Up'!J737="","",INDEX(Codes,MATCH('DATA - Follow-Up'!J737,Modes,0)))</f>
        <v/>
      </c>
      <c r="K737" s="178"/>
      <c r="L737" s="178" t="str">
        <f>IF('DATA - Follow-Up'!L737=0,"",IF('DATA - Follow-Up'!L737="","",'DATA - Follow-Up'!L737))</f>
        <v/>
      </c>
      <c r="M737" s="178" t="str">
        <f>IF('DATA - Follow-Up'!M737="Yes",1,IF('DATA - Follow-Up'!M737="No",2, ""))</f>
        <v/>
      </c>
      <c r="N737" s="178" t="str">
        <f>IF('DATA - Follow-Up'!N737="Yes",1,IF('DATA - Follow-Up'!N737="No",2,""))</f>
        <v/>
      </c>
      <c r="O737" s="178" t="str">
        <f>IF('DATA - Follow-Up'!O737="Relaxed",1,IF('DATA - Follow-Up'!O737="Rushed",2,IF('DATA - Follow-Up'!O737="Happy",3,IF('DATA - Follow-Up'!O737="Frustrated",4,IF('DATA - Follow-Up'!O737="Other (please specify)",5,IF('DATA - Follow-Up'!O737="Other",5,""))))))</f>
        <v/>
      </c>
      <c r="P737" s="178"/>
      <c r="Q737" s="178" t="str">
        <f>IF('DATA - Follow-Up'!Q737="","",'DATA - Follow-Up'!Q737)</f>
        <v/>
      </c>
      <c r="R737" s="178" t="str">
        <f>IF('DATA - Follow-Up'!R737="Boy",1,IF('DATA - Follow-Up'!R737="Girl",2, ""))</f>
        <v/>
      </c>
      <c r="S737" s="178" t="str">
        <f>IF('DATA - Follow-Up'!Q737="","", 'DATA - Follow-Up'!S737)</f>
        <v/>
      </c>
      <c r="T737" s="178" t="str">
        <f>IF('DATA - Follow-Up'!T737="Less than 0.5km",1,IF('DATA - Follow-Up'!T737="0.51 to 1.59km",2,IF('DATA - Follow-Up'!T737="1.6 to 3km",3,IF('DATA - Follow-Up'!T737="Over 3km",4,""))))</f>
        <v/>
      </c>
      <c r="U737" s="178" t="str">
        <f>IF('DATA - Follow-Up'!U737="STRONGLY AGREE",1,IF('DATA - Follow-Up'!U737="AGREE",2,IF('DATA - Follow-Up'!U737="DISAGREE",3,IF('DATA - Follow-Up'!U737="STRONGLY DISAGREE",4,""))))</f>
        <v/>
      </c>
      <c r="V737" s="178" t="str">
        <f>IF('DATA - Follow-Up'!V737="Yes",1,IF('DATA - Follow-Up'!V737="No",2,""))</f>
        <v/>
      </c>
      <c r="W737" s="178"/>
      <c r="X737" s="178"/>
      <c r="Y737" s="178"/>
      <c r="Z737" s="178"/>
      <c r="AA737" s="178"/>
      <c r="AB737" s="178"/>
      <c r="AC737" s="178"/>
      <c r="AD737" s="178"/>
      <c r="AE737" s="178"/>
      <c r="AF737" s="178"/>
      <c r="AG737" s="178"/>
      <c r="AH737" s="178"/>
      <c r="AI737" s="178"/>
      <c r="AJ737" s="178"/>
      <c r="AK737" s="178"/>
      <c r="AL737" s="178"/>
      <c r="AM737" s="178"/>
      <c r="AN737" s="178"/>
      <c r="AO737" s="178"/>
      <c r="AP737" s="178"/>
      <c r="AQ737" s="178"/>
      <c r="AR737" s="178" t="str">
        <f>IF('DATA - Follow-Up'!AR737="Relaxed",1,IF('DATA - Follow-Up'!AR737="Rushed",2,IF('DATA - Follow-Up'!AR737="Happy",3,IF('DATA - Follow-Up'!AR737="Tired",4,""))))</f>
        <v/>
      </c>
      <c r="AS737" s="178" t="str">
        <f>IF('DATA - Follow-Up'!AS737="Relaxed",1,IF('DATA - Follow-Up'!AS737="Rushed",2,IF('DATA - Follow-Up'!AS737="Happy",3,IF('DATA - Follow-Up'!AS737="Tired",4,""))))</f>
        <v/>
      </c>
      <c r="AT737" s="178" t="str">
        <f>IF('DATA - Follow-Up'!AT737="less driving",1,IF('DATA - Follow-Up'!AT737="less driving (e.g. more carpooling, walking, cycling, taking public transit, etc.)",1,IF('DATA - Follow-Up'!AT737="not changed",2,IF('DATA - Follow-Up'!AT737="no changed",2,IF('DATA - Follow-Up'!AT737="more driving",3, "")))))</f>
        <v/>
      </c>
      <c r="AU737" s="275"/>
      <c r="AV737" s="275"/>
      <c r="AW737" s="275"/>
      <c r="AX737" s="275"/>
      <c r="AY737" s="275"/>
      <c r="AZ737" s="178" t="str">
        <f>IF('DATA - Follow-Up'!AZ737="less driving",1,IF('DATA - Follow-Up'!AZ737="less driving (e.g. more carpooling, walking, cycling, taking public transit, etc.)",1,IF('DATA - Follow-Up'!AZ737="not changed",2,IF('DATA - Follow-Up'!AZ737="more driving",3,""))))</f>
        <v/>
      </c>
      <c r="BA737" s="178"/>
      <c r="BB737" s="178"/>
      <c r="BC737" s="178"/>
      <c r="BD737" s="178"/>
      <c r="BE737" s="178"/>
      <c r="BF737" s="178" t="str">
        <f>IF('DATA - Follow-Up'!BF737="decreased",1,IF('DATA - Follow-Up'!BF737="not changed",2,IF('DATA - Follow-Up'!BF737="increased",3, "")))</f>
        <v/>
      </c>
      <c r="BG737" s="178"/>
      <c r="BH737" s="178"/>
      <c r="BI737" s="178"/>
      <c r="BJ737" s="178"/>
      <c r="BK737" s="178"/>
      <c r="BL737" s="178"/>
      <c r="BM737" s="178"/>
      <c r="BN737" s="178"/>
      <c r="BO737" s="178"/>
      <c r="BP737" s="178"/>
      <c r="BQ737" s="312" t="str">
        <f>IF('DATA - Follow-Up'!BQ737="Yes",1,IF('DATA - Follow-Up'!BQ737="No",2, ""))</f>
        <v/>
      </c>
      <c r="BR737" s="273"/>
      <c r="BS737" s="180"/>
      <c r="BT737" s="180"/>
    </row>
    <row r="738" spans="1:72" s="132" customFormat="1" ht="15" x14ac:dyDescent="0.3">
      <c r="A738" s="148"/>
      <c r="B738" s="149"/>
      <c r="C738" s="236" t="str">
        <f t="shared" si="11"/>
        <v/>
      </c>
      <c r="D738" s="178" t="str">
        <f>IF('DATA - Follow-Up'!D738="","",'DATA - Follow-Up'!D738)</f>
        <v/>
      </c>
      <c r="E738" s="178" t="str">
        <f>IF('DATA - Follow-Up'!E738="","",'DATA - Follow-Up'!E738)</f>
        <v/>
      </c>
      <c r="F738" s="178" t="str">
        <f>IF('DATA - Follow-Up'!F738="","",'DATA - Follow-Up'!F738)</f>
        <v/>
      </c>
      <c r="G738" s="178" t="str">
        <f>IF('DATA - Follow-Up'!G738="Yes",1,IF('DATA - Follow-Up'!G738="No",2,IF('DATA - Follow-Up'!G738="Not Sure",3, "")))</f>
        <v/>
      </c>
      <c r="H738" s="178" t="str">
        <f>IF('DATA - Follow-Up'!H738="","",INDEX(Codes,MATCH('DATA - Follow-Up'!H738,Modes,0)))</f>
        <v/>
      </c>
      <c r="I738" s="275"/>
      <c r="J738" s="178" t="str">
        <f>IF('DATA - Follow-Up'!J738="","",INDEX(Codes,MATCH('DATA - Follow-Up'!J738,Modes,0)))</f>
        <v/>
      </c>
      <c r="K738" s="178"/>
      <c r="L738" s="178" t="str">
        <f>IF('DATA - Follow-Up'!L738=0,"",IF('DATA - Follow-Up'!L738="","",'DATA - Follow-Up'!L738))</f>
        <v/>
      </c>
      <c r="M738" s="178" t="str">
        <f>IF('DATA - Follow-Up'!M738="Yes",1,IF('DATA - Follow-Up'!M738="No",2, ""))</f>
        <v/>
      </c>
      <c r="N738" s="178" t="str">
        <f>IF('DATA - Follow-Up'!N738="Yes",1,IF('DATA - Follow-Up'!N738="No",2,""))</f>
        <v/>
      </c>
      <c r="O738" s="178" t="str">
        <f>IF('DATA - Follow-Up'!O738="Relaxed",1,IF('DATA - Follow-Up'!O738="Rushed",2,IF('DATA - Follow-Up'!O738="Happy",3,IF('DATA - Follow-Up'!O738="Frustrated",4,IF('DATA - Follow-Up'!O738="Other (please specify)",5,IF('DATA - Follow-Up'!O738="Other",5,""))))))</f>
        <v/>
      </c>
      <c r="P738" s="178"/>
      <c r="Q738" s="178" t="str">
        <f>IF('DATA - Follow-Up'!Q738="","",'DATA - Follow-Up'!Q738)</f>
        <v/>
      </c>
      <c r="R738" s="178" t="str">
        <f>IF('DATA - Follow-Up'!R738="Boy",1,IF('DATA - Follow-Up'!R738="Girl",2, ""))</f>
        <v/>
      </c>
      <c r="S738" s="178" t="str">
        <f>IF('DATA - Follow-Up'!Q738="","", 'DATA - Follow-Up'!S738)</f>
        <v/>
      </c>
      <c r="T738" s="178" t="str">
        <f>IF('DATA - Follow-Up'!T738="Less than 0.5km",1,IF('DATA - Follow-Up'!T738="0.51 to 1.59km",2,IF('DATA - Follow-Up'!T738="1.6 to 3km",3,IF('DATA - Follow-Up'!T738="Over 3km",4,""))))</f>
        <v/>
      </c>
      <c r="U738" s="178" t="str">
        <f>IF('DATA - Follow-Up'!U738="STRONGLY AGREE",1,IF('DATA - Follow-Up'!U738="AGREE",2,IF('DATA - Follow-Up'!U738="DISAGREE",3,IF('DATA - Follow-Up'!U738="STRONGLY DISAGREE",4,""))))</f>
        <v/>
      </c>
      <c r="V738" s="178" t="str">
        <f>IF('DATA - Follow-Up'!V738="Yes",1,IF('DATA - Follow-Up'!V738="No",2,""))</f>
        <v/>
      </c>
      <c r="W738" s="178"/>
      <c r="X738" s="178"/>
      <c r="Y738" s="178"/>
      <c r="Z738" s="178"/>
      <c r="AA738" s="178"/>
      <c r="AB738" s="178"/>
      <c r="AC738" s="178"/>
      <c r="AD738" s="178"/>
      <c r="AE738" s="178"/>
      <c r="AF738" s="178"/>
      <c r="AG738" s="178"/>
      <c r="AH738" s="178"/>
      <c r="AI738" s="178"/>
      <c r="AJ738" s="178"/>
      <c r="AK738" s="178"/>
      <c r="AL738" s="178"/>
      <c r="AM738" s="178"/>
      <c r="AN738" s="178"/>
      <c r="AO738" s="178"/>
      <c r="AP738" s="178"/>
      <c r="AQ738" s="178"/>
      <c r="AR738" s="178" t="str">
        <f>IF('DATA - Follow-Up'!AR738="Relaxed",1,IF('DATA - Follow-Up'!AR738="Rushed",2,IF('DATA - Follow-Up'!AR738="Happy",3,IF('DATA - Follow-Up'!AR738="Tired",4,""))))</f>
        <v/>
      </c>
      <c r="AS738" s="178" t="str">
        <f>IF('DATA - Follow-Up'!AS738="Relaxed",1,IF('DATA - Follow-Up'!AS738="Rushed",2,IF('DATA - Follow-Up'!AS738="Happy",3,IF('DATA - Follow-Up'!AS738="Tired",4,""))))</f>
        <v/>
      </c>
      <c r="AT738" s="178" t="str">
        <f>IF('DATA - Follow-Up'!AT738="less driving",1,IF('DATA - Follow-Up'!AT738="less driving (e.g. more carpooling, walking, cycling, taking public transit, etc.)",1,IF('DATA - Follow-Up'!AT738="not changed",2,IF('DATA - Follow-Up'!AT738="no changed",2,IF('DATA - Follow-Up'!AT738="more driving",3, "")))))</f>
        <v/>
      </c>
      <c r="AU738" s="275"/>
      <c r="AV738" s="275"/>
      <c r="AW738" s="275"/>
      <c r="AX738" s="275"/>
      <c r="AY738" s="275"/>
      <c r="AZ738" s="178" t="str">
        <f>IF('DATA - Follow-Up'!AZ738="less driving",1,IF('DATA - Follow-Up'!AZ738="less driving (e.g. more carpooling, walking, cycling, taking public transit, etc.)",1,IF('DATA - Follow-Up'!AZ738="not changed",2,IF('DATA - Follow-Up'!AZ738="more driving",3,""))))</f>
        <v/>
      </c>
      <c r="BA738" s="178"/>
      <c r="BB738" s="178"/>
      <c r="BC738" s="178"/>
      <c r="BD738" s="178"/>
      <c r="BE738" s="178"/>
      <c r="BF738" s="178" t="str">
        <f>IF('DATA - Follow-Up'!BF738="decreased",1,IF('DATA - Follow-Up'!BF738="not changed",2,IF('DATA - Follow-Up'!BF738="increased",3, "")))</f>
        <v/>
      </c>
      <c r="BG738" s="178"/>
      <c r="BH738" s="178"/>
      <c r="BI738" s="178"/>
      <c r="BJ738" s="178"/>
      <c r="BK738" s="178"/>
      <c r="BL738" s="178"/>
      <c r="BM738" s="178"/>
      <c r="BN738" s="178"/>
      <c r="BO738" s="178"/>
      <c r="BP738" s="178"/>
      <c r="BQ738" s="312" t="str">
        <f>IF('DATA - Follow-Up'!BQ738="Yes",1,IF('DATA - Follow-Up'!BQ738="No",2, ""))</f>
        <v/>
      </c>
      <c r="BR738" s="273"/>
      <c r="BS738" s="180"/>
      <c r="BT738" s="180"/>
    </row>
    <row r="739" spans="1:72" s="132" customFormat="1" ht="15" x14ac:dyDescent="0.3">
      <c r="A739" s="148"/>
      <c r="B739" s="149"/>
      <c r="C739" s="236" t="str">
        <f t="shared" si="11"/>
        <v/>
      </c>
      <c r="D739" s="178" t="str">
        <f>IF('DATA - Follow-Up'!D739="","",'DATA - Follow-Up'!D739)</f>
        <v/>
      </c>
      <c r="E739" s="178" t="str">
        <f>IF('DATA - Follow-Up'!E739="","",'DATA - Follow-Up'!E739)</f>
        <v/>
      </c>
      <c r="F739" s="178" t="str">
        <f>IF('DATA - Follow-Up'!F739="","",'DATA - Follow-Up'!F739)</f>
        <v/>
      </c>
      <c r="G739" s="178" t="str">
        <f>IF('DATA - Follow-Up'!G739="Yes",1,IF('DATA - Follow-Up'!G739="No",2,IF('DATA - Follow-Up'!G739="Not Sure",3, "")))</f>
        <v/>
      </c>
      <c r="H739" s="178" t="str">
        <f>IF('DATA - Follow-Up'!H739="","",INDEX(Codes,MATCH('DATA - Follow-Up'!H739,Modes,0)))</f>
        <v/>
      </c>
      <c r="I739" s="275"/>
      <c r="J739" s="178" t="str">
        <f>IF('DATA - Follow-Up'!J739="","",INDEX(Codes,MATCH('DATA - Follow-Up'!J739,Modes,0)))</f>
        <v/>
      </c>
      <c r="K739" s="178"/>
      <c r="L739" s="178" t="str">
        <f>IF('DATA - Follow-Up'!L739=0,"",IF('DATA - Follow-Up'!L739="","",'DATA - Follow-Up'!L739))</f>
        <v/>
      </c>
      <c r="M739" s="178" t="str">
        <f>IF('DATA - Follow-Up'!M739="Yes",1,IF('DATA - Follow-Up'!M739="No",2, ""))</f>
        <v/>
      </c>
      <c r="N739" s="178" t="str">
        <f>IF('DATA - Follow-Up'!N739="Yes",1,IF('DATA - Follow-Up'!N739="No",2,""))</f>
        <v/>
      </c>
      <c r="O739" s="178" t="str">
        <f>IF('DATA - Follow-Up'!O739="Relaxed",1,IF('DATA - Follow-Up'!O739="Rushed",2,IF('DATA - Follow-Up'!O739="Happy",3,IF('DATA - Follow-Up'!O739="Frustrated",4,IF('DATA - Follow-Up'!O739="Other (please specify)",5,IF('DATA - Follow-Up'!O739="Other",5,""))))))</f>
        <v/>
      </c>
      <c r="P739" s="178"/>
      <c r="Q739" s="178" t="str">
        <f>IF('DATA - Follow-Up'!Q739="","",'DATA - Follow-Up'!Q739)</f>
        <v/>
      </c>
      <c r="R739" s="178" t="str">
        <f>IF('DATA - Follow-Up'!R739="Boy",1,IF('DATA - Follow-Up'!R739="Girl",2, ""))</f>
        <v/>
      </c>
      <c r="S739" s="178" t="str">
        <f>IF('DATA - Follow-Up'!Q739="","", 'DATA - Follow-Up'!S739)</f>
        <v/>
      </c>
      <c r="T739" s="178" t="str">
        <f>IF('DATA - Follow-Up'!T739="Less than 0.5km",1,IF('DATA - Follow-Up'!T739="0.51 to 1.59km",2,IF('DATA - Follow-Up'!T739="1.6 to 3km",3,IF('DATA - Follow-Up'!T739="Over 3km",4,""))))</f>
        <v/>
      </c>
      <c r="U739" s="178" t="str">
        <f>IF('DATA - Follow-Up'!U739="STRONGLY AGREE",1,IF('DATA - Follow-Up'!U739="AGREE",2,IF('DATA - Follow-Up'!U739="DISAGREE",3,IF('DATA - Follow-Up'!U739="STRONGLY DISAGREE",4,""))))</f>
        <v/>
      </c>
      <c r="V739" s="178" t="str">
        <f>IF('DATA - Follow-Up'!V739="Yes",1,IF('DATA - Follow-Up'!V739="No",2,""))</f>
        <v/>
      </c>
      <c r="W739" s="178"/>
      <c r="X739" s="178"/>
      <c r="Y739" s="178"/>
      <c r="Z739" s="178"/>
      <c r="AA739" s="178"/>
      <c r="AB739" s="178"/>
      <c r="AC739" s="178"/>
      <c r="AD739" s="178"/>
      <c r="AE739" s="178"/>
      <c r="AF739" s="178"/>
      <c r="AG739" s="178"/>
      <c r="AH739" s="178"/>
      <c r="AI739" s="178"/>
      <c r="AJ739" s="178"/>
      <c r="AK739" s="178"/>
      <c r="AL739" s="178"/>
      <c r="AM739" s="178"/>
      <c r="AN739" s="178"/>
      <c r="AO739" s="178"/>
      <c r="AP739" s="178"/>
      <c r="AQ739" s="178"/>
      <c r="AR739" s="178" t="str">
        <f>IF('DATA - Follow-Up'!AR739="Relaxed",1,IF('DATA - Follow-Up'!AR739="Rushed",2,IF('DATA - Follow-Up'!AR739="Happy",3,IF('DATA - Follow-Up'!AR739="Tired",4,""))))</f>
        <v/>
      </c>
      <c r="AS739" s="178" t="str">
        <f>IF('DATA - Follow-Up'!AS739="Relaxed",1,IF('DATA - Follow-Up'!AS739="Rushed",2,IF('DATA - Follow-Up'!AS739="Happy",3,IF('DATA - Follow-Up'!AS739="Tired",4,""))))</f>
        <v/>
      </c>
      <c r="AT739" s="178" t="str">
        <f>IF('DATA - Follow-Up'!AT739="less driving",1,IF('DATA - Follow-Up'!AT739="less driving (e.g. more carpooling, walking, cycling, taking public transit, etc.)",1,IF('DATA - Follow-Up'!AT739="not changed",2,IF('DATA - Follow-Up'!AT739="no changed",2,IF('DATA - Follow-Up'!AT739="more driving",3, "")))))</f>
        <v/>
      </c>
      <c r="AU739" s="275"/>
      <c r="AV739" s="275"/>
      <c r="AW739" s="275"/>
      <c r="AX739" s="275"/>
      <c r="AY739" s="275"/>
      <c r="AZ739" s="178" t="str">
        <f>IF('DATA - Follow-Up'!AZ739="less driving",1,IF('DATA - Follow-Up'!AZ739="less driving (e.g. more carpooling, walking, cycling, taking public transit, etc.)",1,IF('DATA - Follow-Up'!AZ739="not changed",2,IF('DATA - Follow-Up'!AZ739="more driving",3,""))))</f>
        <v/>
      </c>
      <c r="BA739" s="178"/>
      <c r="BB739" s="178"/>
      <c r="BC739" s="178"/>
      <c r="BD739" s="178"/>
      <c r="BE739" s="178"/>
      <c r="BF739" s="178" t="str">
        <f>IF('DATA - Follow-Up'!BF739="decreased",1,IF('DATA - Follow-Up'!BF739="not changed",2,IF('DATA - Follow-Up'!BF739="increased",3, "")))</f>
        <v/>
      </c>
      <c r="BG739" s="178"/>
      <c r="BH739" s="178"/>
      <c r="BI739" s="178"/>
      <c r="BJ739" s="178"/>
      <c r="BK739" s="178"/>
      <c r="BL739" s="178"/>
      <c r="BM739" s="178"/>
      <c r="BN739" s="178"/>
      <c r="BO739" s="178"/>
      <c r="BP739" s="178"/>
      <c r="BQ739" s="312" t="str">
        <f>IF('DATA - Follow-Up'!BQ739="Yes",1,IF('DATA - Follow-Up'!BQ739="No",2, ""))</f>
        <v/>
      </c>
      <c r="BR739" s="273"/>
      <c r="BS739" s="180"/>
      <c r="BT739" s="180"/>
    </row>
    <row r="740" spans="1:72" s="132" customFormat="1" ht="15" x14ac:dyDescent="0.3">
      <c r="A740" s="148"/>
      <c r="B740" s="149"/>
      <c r="C740" s="236" t="str">
        <f t="shared" si="11"/>
        <v/>
      </c>
      <c r="D740" s="178" t="str">
        <f>IF('DATA - Follow-Up'!D740="","",'DATA - Follow-Up'!D740)</f>
        <v/>
      </c>
      <c r="E740" s="178" t="str">
        <f>IF('DATA - Follow-Up'!E740="","",'DATA - Follow-Up'!E740)</f>
        <v/>
      </c>
      <c r="F740" s="178" t="str">
        <f>IF('DATA - Follow-Up'!F740="","",'DATA - Follow-Up'!F740)</f>
        <v/>
      </c>
      <c r="G740" s="178" t="str">
        <f>IF('DATA - Follow-Up'!G740="Yes",1,IF('DATA - Follow-Up'!G740="No",2,IF('DATA - Follow-Up'!G740="Not Sure",3, "")))</f>
        <v/>
      </c>
      <c r="H740" s="178" t="str">
        <f>IF('DATA - Follow-Up'!H740="","",INDEX(Codes,MATCH('DATA - Follow-Up'!H740,Modes,0)))</f>
        <v/>
      </c>
      <c r="I740" s="275"/>
      <c r="J740" s="178" t="str">
        <f>IF('DATA - Follow-Up'!J740="","",INDEX(Codes,MATCH('DATA - Follow-Up'!J740,Modes,0)))</f>
        <v/>
      </c>
      <c r="K740" s="178"/>
      <c r="L740" s="178" t="str">
        <f>IF('DATA - Follow-Up'!L740=0,"",IF('DATA - Follow-Up'!L740="","",'DATA - Follow-Up'!L740))</f>
        <v/>
      </c>
      <c r="M740" s="178" t="str">
        <f>IF('DATA - Follow-Up'!M740="Yes",1,IF('DATA - Follow-Up'!M740="No",2, ""))</f>
        <v/>
      </c>
      <c r="N740" s="178" t="str">
        <f>IF('DATA - Follow-Up'!N740="Yes",1,IF('DATA - Follow-Up'!N740="No",2,""))</f>
        <v/>
      </c>
      <c r="O740" s="178" t="str">
        <f>IF('DATA - Follow-Up'!O740="Relaxed",1,IF('DATA - Follow-Up'!O740="Rushed",2,IF('DATA - Follow-Up'!O740="Happy",3,IF('DATA - Follow-Up'!O740="Frustrated",4,IF('DATA - Follow-Up'!O740="Other (please specify)",5,IF('DATA - Follow-Up'!O740="Other",5,""))))))</f>
        <v/>
      </c>
      <c r="P740" s="178"/>
      <c r="Q740" s="178" t="str">
        <f>IF('DATA - Follow-Up'!Q740="","",'DATA - Follow-Up'!Q740)</f>
        <v/>
      </c>
      <c r="R740" s="178" t="str">
        <f>IF('DATA - Follow-Up'!R740="Boy",1,IF('DATA - Follow-Up'!R740="Girl",2, ""))</f>
        <v/>
      </c>
      <c r="S740" s="178" t="str">
        <f>IF('DATA - Follow-Up'!Q740="","", 'DATA - Follow-Up'!S740)</f>
        <v/>
      </c>
      <c r="T740" s="178" t="str">
        <f>IF('DATA - Follow-Up'!T740="Less than 0.5km",1,IF('DATA - Follow-Up'!T740="0.51 to 1.59km",2,IF('DATA - Follow-Up'!T740="1.6 to 3km",3,IF('DATA - Follow-Up'!T740="Over 3km",4,""))))</f>
        <v/>
      </c>
      <c r="U740" s="178" t="str">
        <f>IF('DATA - Follow-Up'!U740="STRONGLY AGREE",1,IF('DATA - Follow-Up'!U740="AGREE",2,IF('DATA - Follow-Up'!U740="DISAGREE",3,IF('DATA - Follow-Up'!U740="STRONGLY DISAGREE",4,""))))</f>
        <v/>
      </c>
      <c r="V740" s="178" t="str">
        <f>IF('DATA - Follow-Up'!V740="Yes",1,IF('DATA - Follow-Up'!V740="No",2,""))</f>
        <v/>
      </c>
      <c r="W740" s="178"/>
      <c r="X740" s="178"/>
      <c r="Y740" s="178"/>
      <c r="Z740" s="178"/>
      <c r="AA740" s="178"/>
      <c r="AB740" s="178"/>
      <c r="AC740" s="178"/>
      <c r="AD740" s="178"/>
      <c r="AE740" s="178"/>
      <c r="AF740" s="178"/>
      <c r="AG740" s="178"/>
      <c r="AH740" s="178"/>
      <c r="AI740" s="178"/>
      <c r="AJ740" s="178"/>
      <c r="AK740" s="178"/>
      <c r="AL740" s="178"/>
      <c r="AM740" s="178"/>
      <c r="AN740" s="178"/>
      <c r="AO740" s="178"/>
      <c r="AP740" s="178"/>
      <c r="AQ740" s="178"/>
      <c r="AR740" s="178" t="str">
        <f>IF('DATA - Follow-Up'!AR740="Relaxed",1,IF('DATA - Follow-Up'!AR740="Rushed",2,IF('DATA - Follow-Up'!AR740="Happy",3,IF('DATA - Follow-Up'!AR740="Tired",4,""))))</f>
        <v/>
      </c>
      <c r="AS740" s="178" t="str">
        <f>IF('DATA - Follow-Up'!AS740="Relaxed",1,IF('DATA - Follow-Up'!AS740="Rushed",2,IF('DATA - Follow-Up'!AS740="Happy",3,IF('DATA - Follow-Up'!AS740="Tired",4,""))))</f>
        <v/>
      </c>
      <c r="AT740" s="178" t="str">
        <f>IF('DATA - Follow-Up'!AT740="less driving",1,IF('DATA - Follow-Up'!AT740="less driving (e.g. more carpooling, walking, cycling, taking public transit, etc.)",1,IF('DATA - Follow-Up'!AT740="not changed",2,IF('DATA - Follow-Up'!AT740="no changed",2,IF('DATA - Follow-Up'!AT740="more driving",3, "")))))</f>
        <v/>
      </c>
      <c r="AU740" s="275"/>
      <c r="AV740" s="275"/>
      <c r="AW740" s="275"/>
      <c r="AX740" s="275"/>
      <c r="AY740" s="275"/>
      <c r="AZ740" s="178" t="str">
        <f>IF('DATA - Follow-Up'!AZ740="less driving",1,IF('DATA - Follow-Up'!AZ740="less driving (e.g. more carpooling, walking, cycling, taking public transit, etc.)",1,IF('DATA - Follow-Up'!AZ740="not changed",2,IF('DATA - Follow-Up'!AZ740="more driving",3,""))))</f>
        <v/>
      </c>
      <c r="BA740" s="178"/>
      <c r="BB740" s="178"/>
      <c r="BC740" s="178"/>
      <c r="BD740" s="178"/>
      <c r="BE740" s="178"/>
      <c r="BF740" s="178" t="str">
        <f>IF('DATA - Follow-Up'!BF740="decreased",1,IF('DATA - Follow-Up'!BF740="not changed",2,IF('DATA - Follow-Up'!BF740="increased",3, "")))</f>
        <v/>
      </c>
      <c r="BG740" s="178"/>
      <c r="BH740" s="178"/>
      <c r="BI740" s="178"/>
      <c r="BJ740" s="178"/>
      <c r="BK740" s="178"/>
      <c r="BL740" s="178"/>
      <c r="BM740" s="178"/>
      <c r="BN740" s="178"/>
      <c r="BO740" s="178"/>
      <c r="BP740" s="178"/>
      <c r="BQ740" s="312" t="str">
        <f>IF('DATA - Follow-Up'!BQ740="Yes",1,IF('DATA - Follow-Up'!BQ740="No",2, ""))</f>
        <v/>
      </c>
      <c r="BR740" s="273"/>
      <c r="BS740" s="180"/>
      <c r="BT740" s="180"/>
    </row>
    <row r="741" spans="1:72" s="132" customFormat="1" ht="15" x14ac:dyDescent="0.3">
      <c r="A741" s="148"/>
      <c r="B741" s="149"/>
      <c r="C741" s="236" t="str">
        <f t="shared" si="11"/>
        <v/>
      </c>
      <c r="D741" s="178" t="str">
        <f>IF('DATA - Follow-Up'!D741="","",'DATA - Follow-Up'!D741)</f>
        <v/>
      </c>
      <c r="E741" s="178" t="str">
        <f>IF('DATA - Follow-Up'!E741="","",'DATA - Follow-Up'!E741)</f>
        <v/>
      </c>
      <c r="F741" s="178" t="str">
        <f>IF('DATA - Follow-Up'!F741="","",'DATA - Follow-Up'!F741)</f>
        <v/>
      </c>
      <c r="G741" s="178" t="str">
        <f>IF('DATA - Follow-Up'!G741="Yes",1,IF('DATA - Follow-Up'!G741="No",2,IF('DATA - Follow-Up'!G741="Not Sure",3, "")))</f>
        <v/>
      </c>
      <c r="H741" s="178" t="str">
        <f>IF('DATA - Follow-Up'!H741="","",INDEX(Codes,MATCH('DATA - Follow-Up'!H741,Modes,0)))</f>
        <v/>
      </c>
      <c r="I741" s="275"/>
      <c r="J741" s="178" t="str">
        <f>IF('DATA - Follow-Up'!J741="","",INDEX(Codes,MATCH('DATA - Follow-Up'!J741,Modes,0)))</f>
        <v/>
      </c>
      <c r="K741" s="178"/>
      <c r="L741" s="178" t="str">
        <f>IF('DATA - Follow-Up'!L741=0,"",IF('DATA - Follow-Up'!L741="","",'DATA - Follow-Up'!L741))</f>
        <v/>
      </c>
      <c r="M741" s="178" t="str">
        <f>IF('DATA - Follow-Up'!M741="Yes",1,IF('DATA - Follow-Up'!M741="No",2, ""))</f>
        <v/>
      </c>
      <c r="N741" s="178" t="str">
        <f>IF('DATA - Follow-Up'!N741="Yes",1,IF('DATA - Follow-Up'!N741="No",2,""))</f>
        <v/>
      </c>
      <c r="O741" s="178" t="str">
        <f>IF('DATA - Follow-Up'!O741="Relaxed",1,IF('DATA - Follow-Up'!O741="Rushed",2,IF('DATA - Follow-Up'!O741="Happy",3,IF('DATA - Follow-Up'!O741="Frustrated",4,IF('DATA - Follow-Up'!O741="Other (please specify)",5,IF('DATA - Follow-Up'!O741="Other",5,""))))))</f>
        <v/>
      </c>
      <c r="P741" s="178"/>
      <c r="Q741" s="178" t="str">
        <f>IF('DATA - Follow-Up'!Q741="","",'DATA - Follow-Up'!Q741)</f>
        <v/>
      </c>
      <c r="R741" s="178" t="str">
        <f>IF('DATA - Follow-Up'!R741="Boy",1,IF('DATA - Follow-Up'!R741="Girl",2, ""))</f>
        <v/>
      </c>
      <c r="S741" s="178" t="str">
        <f>IF('DATA - Follow-Up'!Q741="","", 'DATA - Follow-Up'!S741)</f>
        <v/>
      </c>
      <c r="T741" s="178" t="str">
        <f>IF('DATA - Follow-Up'!T741="Less than 0.5km",1,IF('DATA - Follow-Up'!T741="0.51 to 1.59km",2,IF('DATA - Follow-Up'!T741="1.6 to 3km",3,IF('DATA - Follow-Up'!T741="Over 3km",4,""))))</f>
        <v/>
      </c>
      <c r="U741" s="178" t="str">
        <f>IF('DATA - Follow-Up'!U741="STRONGLY AGREE",1,IF('DATA - Follow-Up'!U741="AGREE",2,IF('DATA - Follow-Up'!U741="DISAGREE",3,IF('DATA - Follow-Up'!U741="STRONGLY DISAGREE",4,""))))</f>
        <v/>
      </c>
      <c r="V741" s="178" t="str">
        <f>IF('DATA - Follow-Up'!V741="Yes",1,IF('DATA - Follow-Up'!V741="No",2,""))</f>
        <v/>
      </c>
      <c r="W741" s="178"/>
      <c r="X741" s="178"/>
      <c r="Y741" s="178"/>
      <c r="Z741" s="178"/>
      <c r="AA741" s="178"/>
      <c r="AB741" s="178"/>
      <c r="AC741" s="178"/>
      <c r="AD741" s="178"/>
      <c r="AE741" s="178"/>
      <c r="AF741" s="178"/>
      <c r="AG741" s="178"/>
      <c r="AH741" s="178"/>
      <c r="AI741" s="178"/>
      <c r="AJ741" s="178"/>
      <c r="AK741" s="178"/>
      <c r="AL741" s="178"/>
      <c r="AM741" s="178"/>
      <c r="AN741" s="178"/>
      <c r="AO741" s="178"/>
      <c r="AP741" s="178"/>
      <c r="AQ741" s="178"/>
      <c r="AR741" s="178" t="str">
        <f>IF('DATA - Follow-Up'!AR741="Relaxed",1,IF('DATA - Follow-Up'!AR741="Rushed",2,IF('DATA - Follow-Up'!AR741="Happy",3,IF('DATA - Follow-Up'!AR741="Tired",4,""))))</f>
        <v/>
      </c>
      <c r="AS741" s="178" t="str">
        <f>IF('DATA - Follow-Up'!AS741="Relaxed",1,IF('DATA - Follow-Up'!AS741="Rushed",2,IF('DATA - Follow-Up'!AS741="Happy",3,IF('DATA - Follow-Up'!AS741="Tired",4,""))))</f>
        <v/>
      </c>
      <c r="AT741" s="178" t="str">
        <f>IF('DATA - Follow-Up'!AT741="less driving",1,IF('DATA - Follow-Up'!AT741="less driving (e.g. more carpooling, walking, cycling, taking public transit, etc.)",1,IF('DATA - Follow-Up'!AT741="not changed",2,IF('DATA - Follow-Up'!AT741="no changed",2,IF('DATA - Follow-Up'!AT741="more driving",3, "")))))</f>
        <v/>
      </c>
      <c r="AU741" s="275"/>
      <c r="AV741" s="275"/>
      <c r="AW741" s="275"/>
      <c r="AX741" s="275"/>
      <c r="AY741" s="275"/>
      <c r="AZ741" s="178" t="str">
        <f>IF('DATA - Follow-Up'!AZ741="less driving",1,IF('DATA - Follow-Up'!AZ741="less driving (e.g. more carpooling, walking, cycling, taking public transit, etc.)",1,IF('DATA - Follow-Up'!AZ741="not changed",2,IF('DATA - Follow-Up'!AZ741="more driving",3,""))))</f>
        <v/>
      </c>
      <c r="BA741" s="178"/>
      <c r="BB741" s="178"/>
      <c r="BC741" s="178"/>
      <c r="BD741" s="178"/>
      <c r="BE741" s="178"/>
      <c r="BF741" s="178" t="str">
        <f>IF('DATA - Follow-Up'!BF741="decreased",1,IF('DATA - Follow-Up'!BF741="not changed",2,IF('DATA - Follow-Up'!BF741="increased",3, "")))</f>
        <v/>
      </c>
      <c r="BG741" s="178"/>
      <c r="BH741" s="178"/>
      <c r="BI741" s="178"/>
      <c r="BJ741" s="178"/>
      <c r="BK741" s="178"/>
      <c r="BL741" s="178"/>
      <c r="BM741" s="178"/>
      <c r="BN741" s="178"/>
      <c r="BO741" s="178"/>
      <c r="BP741" s="178"/>
      <c r="BQ741" s="312" t="str">
        <f>IF('DATA - Follow-Up'!BQ741="Yes",1,IF('DATA - Follow-Up'!BQ741="No",2, ""))</f>
        <v/>
      </c>
      <c r="BR741" s="273"/>
      <c r="BS741" s="180"/>
      <c r="BT741" s="180"/>
    </row>
    <row r="742" spans="1:72" s="132" customFormat="1" ht="15" x14ac:dyDescent="0.3">
      <c r="A742" s="148"/>
      <c r="B742" s="149"/>
      <c r="C742" s="236" t="str">
        <f t="shared" si="11"/>
        <v/>
      </c>
      <c r="D742" s="178" t="str">
        <f>IF('DATA - Follow-Up'!D742="","",'DATA - Follow-Up'!D742)</f>
        <v/>
      </c>
      <c r="E742" s="178" t="str">
        <f>IF('DATA - Follow-Up'!E742="","",'DATA - Follow-Up'!E742)</f>
        <v/>
      </c>
      <c r="F742" s="178" t="str">
        <f>IF('DATA - Follow-Up'!F742="","",'DATA - Follow-Up'!F742)</f>
        <v/>
      </c>
      <c r="G742" s="178" t="str">
        <f>IF('DATA - Follow-Up'!G742="Yes",1,IF('DATA - Follow-Up'!G742="No",2,IF('DATA - Follow-Up'!G742="Not Sure",3, "")))</f>
        <v/>
      </c>
      <c r="H742" s="178" t="str">
        <f>IF('DATA - Follow-Up'!H742="","",INDEX(Codes,MATCH('DATA - Follow-Up'!H742,Modes,0)))</f>
        <v/>
      </c>
      <c r="I742" s="275"/>
      <c r="J742" s="178" t="str">
        <f>IF('DATA - Follow-Up'!J742="","",INDEX(Codes,MATCH('DATA - Follow-Up'!J742,Modes,0)))</f>
        <v/>
      </c>
      <c r="K742" s="178"/>
      <c r="L742" s="178" t="str">
        <f>IF('DATA - Follow-Up'!L742=0,"",IF('DATA - Follow-Up'!L742="","",'DATA - Follow-Up'!L742))</f>
        <v/>
      </c>
      <c r="M742" s="178" t="str">
        <f>IF('DATA - Follow-Up'!M742="Yes",1,IF('DATA - Follow-Up'!M742="No",2, ""))</f>
        <v/>
      </c>
      <c r="N742" s="178" t="str">
        <f>IF('DATA - Follow-Up'!N742="Yes",1,IF('DATA - Follow-Up'!N742="No",2,""))</f>
        <v/>
      </c>
      <c r="O742" s="178" t="str">
        <f>IF('DATA - Follow-Up'!O742="Relaxed",1,IF('DATA - Follow-Up'!O742="Rushed",2,IF('DATA - Follow-Up'!O742="Happy",3,IF('DATA - Follow-Up'!O742="Frustrated",4,IF('DATA - Follow-Up'!O742="Other (please specify)",5,IF('DATA - Follow-Up'!O742="Other",5,""))))))</f>
        <v/>
      </c>
      <c r="P742" s="178"/>
      <c r="Q742" s="178" t="str">
        <f>IF('DATA - Follow-Up'!Q742="","",'DATA - Follow-Up'!Q742)</f>
        <v/>
      </c>
      <c r="R742" s="178" t="str">
        <f>IF('DATA - Follow-Up'!R742="Boy",1,IF('DATA - Follow-Up'!R742="Girl",2, ""))</f>
        <v/>
      </c>
      <c r="S742" s="178" t="str">
        <f>IF('DATA - Follow-Up'!Q742="","", 'DATA - Follow-Up'!S742)</f>
        <v/>
      </c>
      <c r="T742" s="178" t="str">
        <f>IF('DATA - Follow-Up'!T742="Less than 0.5km",1,IF('DATA - Follow-Up'!T742="0.51 to 1.59km",2,IF('DATA - Follow-Up'!T742="1.6 to 3km",3,IF('DATA - Follow-Up'!T742="Over 3km",4,""))))</f>
        <v/>
      </c>
      <c r="U742" s="178" t="str">
        <f>IF('DATA - Follow-Up'!U742="STRONGLY AGREE",1,IF('DATA - Follow-Up'!U742="AGREE",2,IF('DATA - Follow-Up'!U742="DISAGREE",3,IF('DATA - Follow-Up'!U742="STRONGLY DISAGREE",4,""))))</f>
        <v/>
      </c>
      <c r="V742" s="178" t="str">
        <f>IF('DATA - Follow-Up'!V742="Yes",1,IF('DATA - Follow-Up'!V742="No",2,""))</f>
        <v/>
      </c>
      <c r="W742" s="178"/>
      <c r="X742" s="178"/>
      <c r="Y742" s="178"/>
      <c r="Z742" s="178"/>
      <c r="AA742" s="178"/>
      <c r="AB742" s="178"/>
      <c r="AC742" s="178"/>
      <c r="AD742" s="178"/>
      <c r="AE742" s="178"/>
      <c r="AF742" s="178"/>
      <c r="AG742" s="178"/>
      <c r="AH742" s="178"/>
      <c r="AI742" s="178"/>
      <c r="AJ742" s="178"/>
      <c r="AK742" s="178"/>
      <c r="AL742" s="178"/>
      <c r="AM742" s="178"/>
      <c r="AN742" s="178"/>
      <c r="AO742" s="178"/>
      <c r="AP742" s="178"/>
      <c r="AQ742" s="178"/>
      <c r="AR742" s="178" t="str">
        <f>IF('DATA - Follow-Up'!AR742="Relaxed",1,IF('DATA - Follow-Up'!AR742="Rushed",2,IF('DATA - Follow-Up'!AR742="Happy",3,IF('DATA - Follow-Up'!AR742="Tired",4,""))))</f>
        <v/>
      </c>
      <c r="AS742" s="178" t="str">
        <f>IF('DATA - Follow-Up'!AS742="Relaxed",1,IF('DATA - Follow-Up'!AS742="Rushed",2,IF('DATA - Follow-Up'!AS742="Happy",3,IF('DATA - Follow-Up'!AS742="Tired",4,""))))</f>
        <v/>
      </c>
      <c r="AT742" s="178" t="str">
        <f>IF('DATA - Follow-Up'!AT742="less driving",1,IF('DATA - Follow-Up'!AT742="less driving (e.g. more carpooling, walking, cycling, taking public transit, etc.)",1,IF('DATA - Follow-Up'!AT742="not changed",2,IF('DATA - Follow-Up'!AT742="no changed",2,IF('DATA - Follow-Up'!AT742="more driving",3, "")))))</f>
        <v/>
      </c>
      <c r="AU742" s="275"/>
      <c r="AV742" s="275"/>
      <c r="AW742" s="275"/>
      <c r="AX742" s="275"/>
      <c r="AY742" s="275"/>
      <c r="AZ742" s="178" t="str">
        <f>IF('DATA - Follow-Up'!AZ742="less driving",1,IF('DATA - Follow-Up'!AZ742="less driving (e.g. more carpooling, walking, cycling, taking public transit, etc.)",1,IF('DATA - Follow-Up'!AZ742="not changed",2,IF('DATA - Follow-Up'!AZ742="more driving",3,""))))</f>
        <v/>
      </c>
      <c r="BA742" s="178"/>
      <c r="BB742" s="178"/>
      <c r="BC742" s="178"/>
      <c r="BD742" s="178"/>
      <c r="BE742" s="178"/>
      <c r="BF742" s="178" t="str">
        <f>IF('DATA - Follow-Up'!BF742="decreased",1,IF('DATA - Follow-Up'!BF742="not changed",2,IF('DATA - Follow-Up'!BF742="increased",3, "")))</f>
        <v/>
      </c>
      <c r="BG742" s="178"/>
      <c r="BH742" s="178"/>
      <c r="BI742" s="178"/>
      <c r="BJ742" s="178"/>
      <c r="BK742" s="178"/>
      <c r="BL742" s="178"/>
      <c r="BM742" s="178"/>
      <c r="BN742" s="178"/>
      <c r="BO742" s="178"/>
      <c r="BP742" s="178"/>
      <c r="BQ742" s="312" t="str">
        <f>IF('DATA - Follow-Up'!BQ742="Yes",1,IF('DATA - Follow-Up'!BQ742="No",2, ""))</f>
        <v/>
      </c>
      <c r="BR742" s="273"/>
      <c r="BS742" s="180"/>
      <c r="BT742" s="180"/>
    </row>
    <row r="743" spans="1:72" s="132" customFormat="1" ht="15" x14ac:dyDescent="0.3">
      <c r="A743" s="148"/>
      <c r="B743" s="149"/>
      <c r="C743" s="236" t="str">
        <f t="shared" si="11"/>
        <v/>
      </c>
      <c r="D743" s="178" t="str">
        <f>IF('DATA - Follow-Up'!D743="","",'DATA - Follow-Up'!D743)</f>
        <v/>
      </c>
      <c r="E743" s="178" t="str">
        <f>IF('DATA - Follow-Up'!E743="","",'DATA - Follow-Up'!E743)</f>
        <v/>
      </c>
      <c r="F743" s="178" t="str">
        <f>IF('DATA - Follow-Up'!F743="","",'DATA - Follow-Up'!F743)</f>
        <v/>
      </c>
      <c r="G743" s="178" t="str">
        <f>IF('DATA - Follow-Up'!G743="Yes",1,IF('DATA - Follow-Up'!G743="No",2,IF('DATA - Follow-Up'!G743="Not Sure",3, "")))</f>
        <v/>
      </c>
      <c r="H743" s="178" t="str">
        <f>IF('DATA - Follow-Up'!H743="","",INDEX(Codes,MATCH('DATA - Follow-Up'!H743,Modes,0)))</f>
        <v/>
      </c>
      <c r="I743" s="275"/>
      <c r="J743" s="178" t="str">
        <f>IF('DATA - Follow-Up'!J743="","",INDEX(Codes,MATCH('DATA - Follow-Up'!J743,Modes,0)))</f>
        <v/>
      </c>
      <c r="K743" s="178"/>
      <c r="L743" s="178" t="str">
        <f>IF('DATA - Follow-Up'!L743=0,"",IF('DATA - Follow-Up'!L743="","",'DATA - Follow-Up'!L743))</f>
        <v/>
      </c>
      <c r="M743" s="178" t="str">
        <f>IF('DATA - Follow-Up'!M743="Yes",1,IF('DATA - Follow-Up'!M743="No",2, ""))</f>
        <v/>
      </c>
      <c r="N743" s="178" t="str">
        <f>IF('DATA - Follow-Up'!N743="Yes",1,IF('DATA - Follow-Up'!N743="No",2,""))</f>
        <v/>
      </c>
      <c r="O743" s="178" t="str">
        <f>IF('DATA - Follow-Up'!O743="Relaxed",1,IF('DATA - Follow-Up'!O743="Rushed",2,IF('DATA - Follow-Up'!O743="Happy",3,IF('DATA - Follow-Up'!O743="Frustrated",4,IF('DATA - Follow-Up'!O743="Other (please specify)",5,IF('DATA - Follow-Up'!O743="Other",5,""))))))</f>
        <v/>
      </c>
      <c r="P743" s="178"/>
      <c r="Q743" s="178" t="str">
        <f>IF('DATA - Follow-Up'!Q743="","",'DATA - Follow-Up'!Q743)</f>
        <v/>
      </c>
      <c r="R743" s="178" t="str">
        <f>IF('DATA - Follow-Up'!R743="Boy",1,IF('DATA - Follow-Up'!R743="Girl",2, ""))</f>
        <v/>
      </c>
      <c r="S743" s="178" t="str">
        <f>IF('DATA - Follow-Up'!Q743="","", 'DATA - Follow-Up'!S743)</f>
        <v/>
      </c>
      <c r="T743" s="178" t="str">
        <f>IF('DATA - Follow-Up'!T743="Less than 0.5km",1,IF('DATA - Follow-Up'!T743="0.51 to 1.59km",2,IF('DATA - Follow-Up'!T743="1.6 to 3km",3,IF('DATA - Follow-Up'!T743="Over 3km",4,""))))</f>
        <v/>
      </c>
      <c r="U743" s="178" t="str">
        <f>IF('DATA - Follow-Up'!U743="STRONGLY AGREE",1,IF('DATA - Follow-Up'!U743="AGREE",2,IF('DATA - Follow-Up'!U743="DISAGREE",3,IF('DATA - Follow-Up'!U743="STRONGLY DISAGREE",4,""))))</f>
        <v/>
      </c>
      <c r="V743" s="178" t="str">
        <f>IF('DATA - Follow-Up'!V743="Yes",1,IF('DATA - Follow-Up'!V743="No",2,""))</f>
        <v/>
      </c>
      <c r="W743" s="178"/>
      <c r="X743" s="178"/>
      <c r="Y743" s="178"/>
      <c r="Z743" s="178"/>
      <c r="AA743" s="178"/>
      <c r="AB743" s="178"/>
      <c r="AC743" s="178"/>
      <c r="AD743" s="178"/>
      <c r="AE743" s="178"/>
      <c r="AF743" s="178"/>
      <c r="AG743" s="178"/>
      <c r="AH743" s="178"/>
      <c r="AI743" s="178"/>
      <c r="AJ743" s="178"/>
      <c r="AK743" s="178"/>
      <c r="AL743" s="178"/>
      <c r="AM743" s="178"/>
      <c r="AN743" s="178"/>
      <c r="AO743" s="178"/>
      <c r="AP743" s="178"/>
      <c r="AQ743" s="178"/>
      <c r="AR743" s="178" t="str">
        <f>IF('DATA - Follow-Up'!AR743="Relaxed",1,IF('DATA - Follow-Up'!AR743="Rushed",2,IF('DATA - Follow-Up'!AR743="Happy",3,IF('DATA - Follow-Up'!AR743="Tired",4,""))))</f>
        <v/>
      </c>
      <c r="AS743" s="178" t="str">
        <f>IF('DATA - Follow-Up'!AS743="Relaxed",1,IF('DATA - Follow-Up'!AS743="Rushed",2,IF('DATA - Follow-Up'!AS743="Happy",3,IF('DATA - Follow-Up'!AS743="Tired",4,""))))</f>
        <v/>
      </c>
      <c r="AT743" s="178" t="str">
        <f>IF('DATA - Follow-Up'!AT743="less driving",1,IF('DATA - Follow-Up'!AT743="less driving (e.g. more carpooling, walking, cycling, taking public transit, etc.)",1,IF('DATA - Follow-Up'!AT743="not changed",2,IF('DATA - Follow-Up'!AT743="no changed",2,IF('DATA - Follow-Up'!AT743="more driving",3, "")))))</f>
        <v/>
      </c>
      <c r="AU743" s="275"/>
      <c r="AV743" s="275"/>
      <c r="AW743" s="275"/>
      <c r="AX743" s="275"/>
      <c r="AY743" s="275"/>
      <c r="AZ743" s="178" t="str">
        <f>IF('DATA - Follow-Up'!AZ743="less driving",1,IF('DATA - Follow-Up'!AZ743="less driving (e.g. more carpooling, walking, cycling, taking public transit, etc.)",1,IF('DATA - Follow-Up'!AZ743="not changed",2,IF('DATA - Follow-Up'!AZ743="more driving",3,""))))</f>
        <v/>
      </c>
      <c r="BA743" s="178"/>
      <c r="BB743" s="178"/>
      <c r="BC743" s="178"/>
      <c r="BD743" s="178"/>
      <c r="BE743" s="178"/>
      <c r="BF743" s="178" t="str">
        <f>IF('DATA - Follow-Up'!BF743="decreased",1,IF('DATA - Follow-Up'!BF743="not changed",2,IF('DATA - Follow-Up'!BF743="increased",3, "")))</f>
        <v/>
      </c>
      <c r="BG743" s="178"/>
      <c r="BH743" s="178"/>
      <c r="BI743" s="178"/>
      <c r="BJ743" s="178"/>
      <c r="BK743" s="178"/>
      <c r="BL743" s="178"/>
      <c r="BM743" s="178"/>
      <c r="BN743" s="178"/>
      <c r="BO743" s="178"/>
      <c r="BP743" s="178"/>
      <c r="BQ743" s="312" t="str">
        <f>IF('DATA - Follow-Up'!BQ743="Yes",1,IF('DATA - Follow-Up'!BQ743="No",2, ""))</f>
        <v/>
      </c>
      <c r="BR743" s="273"/>
      <c r="BS743" s="180"/>
      <c r="BT743" s="180"/>
    </row>
    <row r="744" spans="1:72" s="132" customFormat="1" ht="15" x14ac:dyDescent="0.3">
      <c r="A744" s="148"/>
      <c r="B744" s="149"/>
      <c r="C744" s="236" t="str">
        <f t="shared" si="11"/>
        <v/>
      </c>
      <c r="D744" s="178" t="str">
        <f>IF('DATA - Follow-Up'!D744="","",'DATA - Follow-Up'!D744)</f>
        <v/>
      </c>
      <c r="E744" s="178" t="str">
        <f>IF('DATA - Follow-Up'!E744="","",'DATA - Follow-Up'!E744)</f>
        <v/>
      </c>
      <c r="F744" s="178" t="str">
        <f>IF('DATA - Follow-Up'!F744="","",'DATA - Follow-Up'!F744)</f>
        <v/>
      </c>
      <c r="G744" s="178" t="str">
        <f>IF('DATA - Follow-Up'!G744="Yes",1,IF('DATA - Follow-Up'!G744="No",2,IF('DATA - Follow-Up'!G744="Not Sure",3, "")))</f>
        <v/>
      </c>
      <c r="H744" s="178" t="str">
        <f>IF('DATA - Follow-Up'!H744="","",INDEX(Codes,MATCH('DATA - Follow-Up'!H744,Modes,0)))</f>
        <v/>
      </c>
      <c r="I744" s="275"/>
      <c r="J744" s="178" t="str">
        <f>IF('DATA - Follow-Up'!J744="","",INDEX(Codes,MATCH('DATA - Follow-Up'!J744,Modes,0)))</f>
        <v/>
      </c>
      <c r="K744" s="178"/>
      <c r="L744" s="178" t="str">
        <f>IF('DATA - Follow-Up'!L744=0,"",IF('DATA - Follow-Up'!L744="","",'DATA - Follow-Up'!L744))</f>
        <v/>
      </c>
      <c r="M744" s="178" t="str">
        <f>IF('DATA - Follow-Up'!M744="Yes",1,IF('DATA - Follow-Up'!M744="No",2, ""))</f>
        <v/>
      </c>
      <c r="N744" s="178" t="str">
        <f>IF('DATA - Follow-Up'!N744="Yes",1,IF('DATA - Follow-Up'!N744="No",2,""))</f>
        <v/>
      </c>
      <c r="O744" s="178" t="str">
        <f>IF('DATA - Follow-Up'!O744="Relaxed",1,IF('DATA - Follow-Up'!O744="Rushed",2,IF('DATA - Follow-Up'!O744="Happy",3,IF('DATA - Follow-Up'!O744="Frustrated",4,IF('DATA - Follow-Up'!O744="Other (please specify)",5,IF('DATA - Follow-Up'!O744="Other",5,""))))))</f>
        <v/>
      </c>
      <c r="P744" s="178"/>
      <c r="Q744" s="178" t="str">
        <f>IF('DATA - Follow-Up'!Q744="","",'DATA - Follow-Up'!Q744)</f>
        <v/>
      </c>
      <c r="R744" s="178" t="str">
        <f>IF('DATA - Follow-Up'!R744="Boy",1,IF('DATA - Follow-Up'!R744="Girl",2, ""))</f>
        <v/>
      </c>
      <c r="S744" s="178" t="str">
        <f>IF('DATA - Follow-Up'!Q744="","", 'DATA - Follow-Up'!S744)</f>
        <v/>
      </c>
      <c r="T744" s="178" t="str">
        <f>IF('DATA - Follow-Up'!T744="Less than 0.5km",1,IF('DATA - Follow-Up'!T744="0.51 to 1.59km",2,IF('DATA - Follow-Up'!T744="1.6 to 3km",3,IF('DATA - Follow-Up'!T744="Over 3km",4,""))))</f>
        <v/>
      </c>
      <c r="U744" s="178" t="str">
        <f>IF('DATA - Follow-Up'!U744="STRONGLY AGREE",1,IF('DATA - Follow-Up'!U744="AGREE",2,IF('DATA - Follow-Up'!U744="DISAGREE",3,IF('DATA - Follow-Up'!U744="STRONGLY DISAGREE",4,""))))</f>
        <v/>
      </c>
      <c r="V744" s="178" t="str">
        <f>IF('DATA - Follow-Up'!V744="Yes",1,IF('DATA - Follow-Up'!V744="No",2,""))</f>
        <v/>
      </c>
      <c r="W744" s="178"/>
      <c r="X744" s="178"/>
      <c r="Y744" s="178"/>
      <c r="Z744" s="178"/>
      <c r="AA744" s="178"/>
      <c r="AB744" s="178"/>
      <c r="AC744" s="178"/>
      <c r="AD744" s="178"/>
      <c r="AE744" s="178"/>
      <c r="AF744" s="178"/>
      <c r="AG744" s="178"/>
      <c r="AH744" s="178"/>
      <c r="AI744" s="178"/>
      <c r="AJ744" s="178"/>
      <c r="AK744" s="178"/>
      <c r="AL744" s="178"/>
      <c r="AM744" s="178"/>
      <c r="AN744" s="178"/>
      <c r="AO744" s="178"/>
      <c r="AP744" s="178"/>
      <c r="AQ744" s="178"/>
      <c r="AR744" s="178" t="str">
        <f>IF('DATA - Follow-Up'!AR744="Relaxed",1,IF('DATA - Follow-Up'!AR744="Rushed",2,IF('DATA - Follow-Up'!AR744="Happy",3,IF('DATA - Follow-Up'!AR744="Tired",4,""))))</f>
        <v/>
      </c>
      <c r="AS744" s="178" t="str">
        <f>IF('DATA - Follow-Up'!AS744="Relaxed",1,IF('DATA - Follow-Up'!AS744="Rushed",2,IF('DATA - Follow-Up'!AS744="Happy",3,IF('DATA - Follow-Up'!AS744="Tired",4,""))))</f>
        <v/>
      </c>
      <c r="AT744" s="178" t="str">
        <f>IF('DATA - Follow-Up'!AT744="less driving",1,IF('DATA - Follow-Up'!AT744="less driving (e.g. more carpooling, walking, cycling, taking public transit, etc.)",1,IF('DATA - Follow-Up'!AT744="not changed",2,IF('DATA - Follow-Up'!AT744="no changed",2,IF('DATA - Follow-Up'!AT744="more driving",3, "")))))</f>
        <v/>
      </c>
      <c r="AU744" s="275"/>
      <c r="AV744" s="275"/>
      <c r="AW744" s="275"/>
      <c r="AX744" s="275"/>
      <c r="AY744" s="275"/>
      <c r="AZ744" s="178" t="str">
        <f>IF('DATA - Follow-Up'!AZ744="less driving",1,IF('DATA - Follow-Up'!AZ744="less driving (e.g. more carpooling, walking, cycling, taking public transit, etc.)",1,IF('DATA - Follow-Up'!AZ744="not changed",2,IF('DATA - Follow-Up'!AZ744="more driving",3,""))))</f>
        <v/>
      </c>
      <c r="BA744" s="178"/>
      <c r="BB744" s="178"/>
      <c r="BC744" s="178"/>
      <c r="BD744" s="178"/>
      <c r="BE744" s="178"/>
      <c r="BF744" s="178" t="str">
        <f>IF('DATA - Follow-Up'!BF744="decreased",1,IF('DATA - Follow-Up'!BF744="not changed",2,IF('DATA - Follow-Up'!BF744="increased",3, "")))</f>
        <v/>
      </c>
      <c r="BG744" s="178"/>
      <c r="BH744" s="178"/>
      <c r="BI744" s="178"/>
      <c r="BJ744" s="178"/>
      <c r="BK744" s="178"/>
      <c r="BL744" s="178"/>
      <c r="BM744" s="178"/>
      <c r="BN744" s="178"/>
      <c r="BO744" s="178"/>
      <c r="BP744" s="178"/>
      <c r="BQ744" s="312" t="str">
        <f>IF('DATA - Follow-Up'!BQ744="Yes",1,IF('DATA - Follow-Up'!BQ744="No",2, ""))</f>
        <v/>
      </c>
      <c r="BR744" s="273"/>
      <c r="BS744" s="180"/>
      <c r="BT744" s="180"/>
    </row>
    <row r="745" spans="1:72" s="132" customFormat="1" ht="15" x14ac:dyDescent="0.3">
      <c r="A745" s="148"/>
      <c r="B745" s="149"/>
      <c r="C745" s="236" t="str">
        <f t="shared" si="11"/>
        <v/>
      </c>
      <c r="D745" s="178" t="str">
        <f>IF('DATA - Follow-Up'!D745="","",'DATA - Follow-Up'!D745)</f>
        <v/>
      </c>
      <c r="E745" s="178" t="str">
        <f>IF('DATA - Follow-Up'!E745="","",'DATA - Follow-Up'!E745)</f>
        <v/>
      </c>
      <c r="F745" s="178" t="str">
        <f>IF('DATA - Follow-Up'!F745="","",'DATA - Follow-Up'!F745)</f>
        <v/>
      </c>
      <c r="G745" s="178" t="str">
        <f>IF('DATA - Follow-Up'!G745="Yes",1,IF('DATA - Follow-Up'!G745="No",2,IF('DATA - Follow-Up'!G745="Not Sure",3, "")))</f>
        <v/>
      </c>
      <c r="H745" s="178" t="str">
        <f>IF('DATA - Follow-Up'!H745="","",INDEX(Codes,MATCH('DATA - Follow-Up'!H745,Modes,0)))</f>
        <v/>
      </c>
      <c r="I745" s="275"/>
      <c r="J745" s="178" t="str">
        <f>IF('DATA - Follow-Up'!J745="","",INDEX(Codes,MATCH('DATA - Follow-Up'!J745,Modes,0)))</f>
        <v/>
      </c>
      <c r="K745" s="178"/>
      <c r="L745" s="178" t="str">
        <f>IF('DATA - Follow-Up'!L745=0,"",IF('DATA - Follow-Up'!L745="","",'DATA - Follow-Up'!L745))</f>
        <v/>
      </c>
      <c r="M745" s="178" t="str">
        <f>IF('DATA - Follow-Up'!M745="Yes",1,IF('DATA - Follow-Up'!M745="No",2, ""))</f>
        <v/>
      </c>
      <c r="N745" s="178" t="str">
        <f>IF('DATA - Follow-Up'!N745="Yes",1,IF('DATA - Follow-Up'!N745="No",2,""))</f>
        <v/>
      </c>
      <c r="O745" s="178" t="str">
        <f>IF('DATA - Follow-Up'!O745="Relaxed",1,IF('DATA - Follow-Up'!O745="Rushed",2,IF('DATA - Follow-Up'!O745="Happy",3,IF('DATA - Follow-Up'!O745="Frustrated",4,IF('DATA - Follow-Up'!O745="Other (please specify)",5,IF('DATA - Follow-Up'!O745="Other",5,""))))))</f>
        <v/>
      </c>
      <c r="P745" s="178"/>
      <c r="Q745" s="178" t="str">
        <f>IF('DATA - Follow-Up'!Q745="","",'DATA - Follow-Up'!Q745)</f>
        <v/>
      </c>
      <c r="R745" s="178" t="str">
        <f>IF('DATA - Follow-Up'!R745="Boy",1,IF('DATA - Follow-Up'!R745="Girl",2, ""))</f>
        <v/>
      </c>
      <c r="S745" s="178" t="str">
        <f>IF('DATA - Follow-Up'!Q745="","", 'DATA - Follow-Up'!S745)</f>
        <v/>
      </c>
      <c r="T745" s="178" t="str">
        <f>IF('DATA - Follow-Up'!T745="Less than 0.5km",1,IF('DATA - Follow-Up'!T745="0.51 to 1.59km",2,IF('DATA - Follow-Up'!T745="1.6 to 3km",3,IF('DATA - Follow-Up'!T745="Over 3km",4,""))))</f>
        <v/>
      </c>
      <c r="U745" s="178" t="str">
        <f>IF('DATA - Follow-Up'!U745="STRONGLY AGREE",1,IF('DATA - Follow-Up'!U745="AGREE",2,IF('DATA - Follow-Up'!U745="DISAGREE",3,IF('DATA - Follow-Up'!U745="STRONGLY DISAGREE",4,""))))</f>
        <v/>
      </c>
      <c r="V745" s="178" t="str">
        <f>IF('DATA - Follow-Up'!V745="Yes",1,IF('DATA - Follow-Up'!V745="No",2,""))</f>
        <v/>
      </c>
      <c r="W745" s="178"/>
      <c r="X745" s="178"/>
      <c r="Y745" s="178"/>
      <c r="Z745" s="178"/>
      <c r="AA745" s="178"/>
      <c r="AB745" s="178"/>
      <c r="AC745" s="178"/>
      <c r="AD745" s="178"/>
      <c r="AE745" s="178"/>
      <c r="AF745" s="178"/>
      <c r="AG745" s="178"/>
      <c r="AH745" s="178"/>
      <c r="AI745" s="178"/>
      <c r="AJ745" s="178"/>
      <c r="AK745" s="178"/>
      <c r="AL745" s="178"/>
      <c r="AM745" s="178"/>
      <c r="AN745" s="178"/>
      <c r="AO745" s="178"/>
      <c r="AP745" s="178"/>
      <c r="AQ745" s="178"/>
      <c r="AR745" s="178" t="str">
        <f>IF('DATA - Follow-Up'!AR745="Relaxed",1,IF('DATA - Follow-Up'!AR745="Rushed",2,IF('DATA - Follow-Up'!AR745="Happy",3,IF('DATA - Follow-Up'!AR745="Tired",4,""))))</f>
        <v/>
      </c>
      <c r="AS745" s="178" t="str">
        <f>IF('DATA - Follow-Up'!AS745="Relaxed",1,IF('DATA - Follow-Up'!AS745="Rushed",2,IF('DATA - Follow-Up'!AS745="Happy",3,IF('DATA - Follow-Up'!AS745="Tired",4,""))))</f>
        <v/>
      </c>
      <c r="AT745" s="178" t="str">
        <f>IF('DATA - Follow-Up'!AT745="less driving",1,IF('DATA - Follow-Up'!AT745="less driving (e.g. more carpooling, walking, cycling, taking public transit, etc.)",1,IF('DATA - Follow-Up'!AT745="not changed",2,IF('DATA - Follow-Up'!AT745="no changed",2,IF('DATA - Follow-Up'!AT745="more driving",3, "")))))</f>
        <v/>
      </c>
      <c r="AU745" s="275"/>
      <c r="AV745" s="275"/>
      <c r="AW745" s="275"/>
      <c r="AX745" s="275"/>
      <c r="AY745" s="275"/>
      <c r="AZ745" s="178" t="str">
        <f>IF('DATA - Follow-Up'!AZ745="less driving",1,IF('DATA - Follow-Up'!AZ745="less driving (e.g. more carpooling, walking, cycling, taking public transit, etc.)",1,IF('DATA - Follow-Up'!AZ745="not changed",2,IF('DATA - Follow-Up'!AZ745="more driving",3,""))))</f>
        <v/>
      </c>
      <c r="BA745" s="178"/>
      <c r="BB745" s="178"/>
      <c r="BC745" s="178"/>
      <c r="BD745" s="178"/>
      <c r="BE745" s="178"/>
      <c r="BF745" s="178" t="str">
        <f>IF('DATA - Follow-Up'!BF745="decreased",1,IF('DATA - Follow-Up'!BF745="not changed",2,IF('DATA - Follow-Up'!BF745="increased",3, "")))</f>
        <v/>
      </c>
      <c r="BG745" s="178"/>
      <c r="BH745" s="178"/>
      <c r="BI745" s="178"/>
      <c r="BJ745" s="178"/>
      <c r="BK745" s="178"/>
      <c r="BL745" s="178"/>
      <c r="BM745" s="178"/>
      <c r="BN745" s="178"/>
      <c r="BO745" s="178"/>
      <c r="BP745" s="178"/>
      <c r="BQ745" s="312" t="str">
        <f>IF('DATA - Follow-Up'!BQ745="Yes",1,IF('DATA - Follow-Up'!BQ745="No",2, ""))</f>
        <v/>
      </c>
      <c r="BR745" s="273"/>
      <c r="BS745" s="180"/>
      <c r="BT745" s="180"/>
    </row>
    <row r="746" spans="1:72" s="132" customFormat="1" ht="15" x14ac:dyDescent="0.3">
      <c r="A746" s="148"/>
      <c r="B746" s="149"/>
      <c r="C746" s="236" t="str">
        <f t="shared" si="11"/>
        <v/>
      </c>
      <c r="D746" s="178" t="str">
        <f>IF('DATA - Follow-Up'!D746="","",'DATA - Follow-Up'!D746)</f>
        <v/>
      </c>
      <c r="E746" s="178" t="str">
        <f>IF('DATA - Follow-Up'!E746="","",'DATA - Follow-Up'!E746)</f>
        <v/>
      </c>
      <c r="F746" s="178" t="str">
        <f>IF('DATA - Follow-Up'!F746="","",'DATA - Follow-Up'!F746)</f>
        <v/>
      </c>
      <c r="G746" s="178" t="str">
        <f>IF('DATA - Follow-Up'!G746="Yes",1,IF('DATA - Follow-Up'!G746="No",2,IF('DATA - Follow-Up'!G746="Not Sure",3, "")))</f>
        <v/>
      </c>
      <c r="H746" s="178" t="str">
        <f>IF('DATA - Follow-Up'!H746="","",INDEX(Codes,MATCH('DATA - Follow-Up'!H746,Modes,0)))</f>
        <v/>
      </c>
      <c r="I746" s="275"/>
      <c r="J746" s="178" t="str">
        <f>IF('DATA - Follow-Up'!J746="","",INDEX(Codes,MATCH('DATA - Follow-Up'!J746,Modes,0)))</f>
        <v/>
      </c>
      <c r="K746" s="178"/>
      <c r="L746" s="178" t="str">
        <f>IF('DATA - Follow-Up'!L746=0,"",IF('DATA - Follow-Up'!L746="","",'DATA - Follow-Up'!L746))</f>
        <v/>
      </c>
      <c r="M746" s="178" t="str">
        <f>IF('DATA - Follow-Up'!M746="Yes",1,IF('DATA - Follow-Up'!M746="No",2, ""))</f>
        <v/>
      </c>
      <c r="N746" s="178" t="str">
        <f>IF('DATA - Follow-Up'!N746="Yes",1,IF('DATA - Follow-Up'!N746="No",2,""))</f>
        <v/>
      </c>
      <c r="O746" s="178" t="str">
        <f>IF('DATA - Follow-Up'!O746="Relaxed",1,IF('DATA - Follow-Up'!O746="Rushed",2,IF('DATA - Follow-Up'!O746="Happy",3,IF('DATA - Follow-Up'!O746="Frustrated",4,IF('DATA - Follow-Up'!O746="Other (please specify)",5,IF('DATA - Follow-Up'!O746="Other",5,""))))))</f>
        <v/>
      </c>
      <c r="P746" s="178"/>
      <c r="Q746" s="178" t="str">
        <f>IF('DATA - Follow-Up'!Q746="","",'DATA - Follow-Up'!Q746)</f>
        <v/>
      </c>
      <c r="R746" s="178" t="str">
        <f>IF('DATA - Follow-Up'!R746="Boy",1,IF('DATA - Follow-Up'!R746="Girl",2, ""))</f>
        <v/>
      </c>
      <c r="S746" s="178" t="str">
        <f>IF('DATA - Follow-Up'!Q746="","", 'DATA - Follow-Up'!S746)</f>
        <v/>
      </c>
      <c r="T746" s="178" t="str">
        <f>IF('DATA - Follow-Up'!T746="Less than 0.5km",1,IF('DATA - Follow-Up'!T746="0.51 to 1.59km",2,IF('DATA - Follow-Up'!T746="1.6 to 3km",3,IF('DATA - Follow-Up'!T746="Over 3km",4,""))))</f>
        <v/>
      </c>
      <c r="U746" s="178" t="str">
        <f>IF('DATA - Follow-Up'!U746="STRONGLY AGREE",1,IF('DATA - Follow-Up'!U746="AGREE",2,IF('DATA - Follow-Up'!U746="DISAGREE",3,IF('DATA - Follow-Up'!U746="STRONGLY DISAGREE",4,""))))</f>
        <v/>
      </c>
      <c r="V746" s="178" t="str">
        <f>IF('DATA - Follow-Up'!V746="Yes",1,IF('DATA - Follow-Up'!V746="No",2,""))</f>
        <v/>
      </c>
      <c r="W746" s="178"/>
      <c r="X746" s="178"/>
      <c r="Y746" s="178"/>
      <c r="Z746" s="178"/>
      <c r="AA746" s="178"/>
      <c r="AB746" s="178"/>
      <c r="AC746" s="178"/>
      <c r="AD746" s="178"/>
      <c r="AE746" s="178"/>
      <c r="AF746" s="178"/>
      <c r="AG746" s="178"/>
      <c r="AH746" s="178"/>
      <c r="AI746" s="178"/>
      <c r="AJ746" s="178"/>
      <c r="AK746" s="178"/>
      <c r="AL746" s="178"/>
      <c r="AM746" s="178"/>
      <c r="AN746" s="178"/>
      <c r="AO746" s="178"/>
      <c r="AP746" s="178"/>
      <c r="AQ746" s="178"/>
      <c r="AR746" s="178" t="str">
        <f>IF('DATA - Follow-Up'!AR746="Relaxed",1,IF('DATA - Follow-Up'!AR746="Rushed",2,IF('DATA - Follow-Up'!AR746="Happy",3,IF('DATA - Follow-Up'!AR746="Tired",4,""))))</f>
        <v/>
      </c>
      <c r="AS746" s="178" t="str">
        <f>IF('DATA - Follow-Up'!AS746="Relaxed",1,IF('DATA - Follow-Up'!AS746="Rushed",2,IF('DATA - Follow-Up'!AS746="Happy",3,IF('DATA - Follow-Up'!AS746="Tired",4,""))))</f>
        <v/>
      </c>
      <c r="AT746" s="178" t="str">
        <f>IF('DATA - Follow-Up'!AT746="less driving",1,IF('DATA - Follow-Up'!AT746="less driving (e.g. more carpooling, walking, cycling, taking public transit, etc.)",1,IF('DATA - Follow-Up'!AT746="not changed",2,IF('DATA - Follow-Up'!AT746="no changed",2,IF('DATA - Follow-Up'!AT746="more driving",3, "")))))</f>
        <v/>
      </c>
      <c r="AU746" s="275"/>
      <c r="AV746" s="275"/>
      <c r="AW746" s="275"/>
      <c r="AX746" s="275"/>
      <c r="AY746" s="275"/>
      <c r="AZ746" s="178" t="str">
        <f>IF('DATA - Follow-Up'!AZ746="less driving",1,IF('DATA - Follow-Up'!AZ746="less driving (e.g. more carpooling, walking, cycling, taking public transit, etc.)",1,IF('DATA - Follow-Up'!AZ746="not changed",2,IF('DATA - Follow-Up'!AZ746="more driving",3,""))))</f>
        <v/>
      </c>
      <c r="BA746" s="178"/>
      <c r="BB746" s="178"/>
      <c r="BC746" s="178"/>
      <c r="BD746" s="178"/>
      <c r="BE746" s="178"/>
      <c r="BF746" s="178" t="str">
        <f>IF('DATA - Follow-Up'!BF746="decreased",1,IF('DATA - Follow-Up'!BF746="not changed",2,IF('DATA - Follow-Up'!BF746="increased",3, "")))</f>
        <v/>
      </c>
      <c r="BG746" s="178"/>
      <c r="BH746" s="178"/>
      <c r="BI746" s="178"/>
      <c r="BJ746" s="178"/>
      <c r="BK746" s="178"/>
      <c r="BL746" s="178"/>
      <c r="BM746" s="178"/>
      <c r="BN746" s="178"/>
      <c r="BO746" s="178"/>
      <c r="BP746" s="178"/>
      <c r="BQ746" s="312" t="str">
        <f>IF('DATA - Follow-Up'!BQ746="Yes",1,IF('DATA - Follow-Up'!BQ746="No",2, ""))</f>
        <v/>
      </c>
      <c r="BR746" s="273"/>
      <c r="BS746" s="180"/>
      <c r="BT746" s="180"/>
    </row>
    <row r="747" spans="1:72" s="132" customFormat="1" ht="15" x14ac:dyDescent="0.3">
      <c r="A747" s="148"/>
      <c r="B747" s="149"/>
      <c r="C747" s="236" t="str">
        <f t="shared" si="11"/>
        <v/>
      </c>
      <c r="D747" s="178" t="str">
        <f>IF('DATA - Follow-Up'!D747="","",'DATA - Follow-Up'!D747)</f>
        <v/>
      </c>
      <c r="E747" s="178" t="str">
        <f>IF('DATA - Follow-Up'!E747="","",'DATA - Follow-Up'!E747)</f>
        <v/>
      </c>
      <c r="F747" s="178" t="str">
        <f>IF('DATA - Follow-Up'!F747="","",'DATA - Follow-Up'!F747)</f>
        <v/>
      </c>
      <c r="G747" s="178" t="str">
        <f>IF('DATA - Follow-Up'!G747="Yes",1,IF('DATA - Follow-Up'!G747="No",2,IF('DATA - Follow-Up'!G747="Not Sure",3, "")))</f>
        <v/>
      </c>
      <c r="H747" s="178" t="str">
        <f>IF('DATA - Follow-Up'!H747="","",INDEX(Codes,MATCH('DATA - Follow-Up'!H747,Modes,0)))</f>
        <v/>
      </c>
      <c r="I747" s="275"/>
      <c r="J747" s="178" t="str">
        <f>IF('DATA - Follow-Up'!J747="","",INDEX(Codes,MATCH('DATA - Follow-Up'!J747,Modes,0)))</f>
        <v/>
      </c>
      <c r="K747" s="178"/>
      <c r="L747" s="178" t="str">
        <f>IF('DATA - Follow-Up'!L747=0,"",IF('DATA - Follow-Up'!L747="","",'DATA - Follow-Up'!L747))</f>
        <v/>
      </c>
      <c r="M747" s="178" t="str">
        <f>IF('DATA - Follow-Up'!M747="Yes",1,IF('DATA - Follow-Up'!M747="No",2, ""))</f>
        <v/>
      </c>
      <c r="N747" s="178" t="str">
        <f>IF('DATA - Follow-Up'!N747="Yes",1,IF('DATA - Follow-Up'!N747="No",2,""))</f>
        <v/>
      </c>
      <c r="O747" s="178" t="str">
        <f>IF('DATA - Follow-Up'!O747="Relaxed",1,IF('DATA - Follow-Up'!O747="Rushed",2,IF('DATA - Follow-Up'!O747="Happy",3,IF('DATA - Follow-Up'!O747="Frustrated",4,IF('DATA - Follow-Up'!O747="Other (please specify)",5,IF('DATA - Follow-Up'!O747="Other",5,""))))))</f>
        <v/>
      </c>
      <c r="P747" s="178"/>
      <c r="Q747" s="178" t="str">
        <f>IF('DATA - Follow-Up'!Q747="","",'DATA - Follow-Up'!Q747)</f>
        <v/>
      </c>
      <c r="R747" s="178" t="str">
        <f>IF('DATA - Follow-Up'!R747="Boy",1,IF('DATA - Follow-Up'!R747="Girl",2, ""))</f>
        <v/>
      </c>
      <c r="S747" s="178" t="str">
        <f>IF('DATA - Follow-Up'!Q747="","", 'DATA - Follow-Up'!S747)</f>
        <v/>
      </c>
      <c r="T747" s="178" t="str">
        <f>IF('DATA - Follow-Up'!T747="Less than 0.5km",1,IF('DATA - Follow-Up'!T747="0.51 to 1.59km",2,IF('DATA - Follow-Up'!T747="1.6 to 3km",3,IF('DATA - Follow-Up'!T747="Over 3km",4,""))))</f>
        <v/>
      </c>
      <c r="U747" s="178" t="str">
        <f>IF('DATA - Follow-Up'!U747="STRONGLY AGREE",1,IF('DATA - Follow-Up'!U747="AGREE",2,IF('DATA - Follow-Up'!U747="DISAGREE",3,IF('DATA - Follow-Up'!U747="STRONGLY DISAGREE",4,""))))</f>
        <v/>
      </c>
      <c r="V747" s="178" t="str">
        <f>IF('DATA - Follow-Up'!V747="Yes",1,IF('DATA - Follow-Up'!V747="No",2,""))</f>
        <v/>
      </c>
      <c r="W747" s="178"/>
      <c r="X747" s="178"/>
      <c r="Y747" s="178"/>
      <c r="Z747" s="178"/>
      <c r="AA747" s="178"/>
      <c r="AB747" s="178"/>
      <c r="AC747" s="178"/>
      <c r="AD747" s="178"/>
      <c r="AE747" s="178"/>
      <c r="AF747" s="178"/>
      <c r="AG747" s="178"/>
      <c r="AH747" s="178"/>
      <c r="AI747" s="178"/>
      <c r="AJ747" s="178"/>
      <c r="AK747" s="178"/>
      <c r="AL747" s="178"/>
      <c r="AM747" s="178"/>
      <c r="AN747" s="178"/>
      <c r="AO747" s="178"/>
      <c r="AP747" s="178"/>
      <c r="AQ747" s="178"/>
      <c r="AR747" s="178" t="str">
        <f>IF('DATA - Follow-Up'!AR747="Relaxed",1,IF('DATA - Follow-Up'!AR747="Rushed",2,IF('DATA - Follow-Up'!AR747="Happy",3,IF('DATA - Follow-Up'!AR747="Tired",4,""))))</f>
        <v/>
      </c>
      <c r="AS747" s="178" t="str">
        <f>IF('DATA - Follow-Up'!AS747="Relaxed",1,IF('DATA - Follow-Up'!AS747="Rushed",2,IF('DATA - Follow-Up'!AS747="Happy",3,IF('DATA - Follow-Up'!AS747="Tired",4,""))))</f>
        <v/>
      </c>
      <c r="AT747" s="178" t="str">
        <f>IF('DATA - Follow-Up'!AT747="less driving",1,IF('DATA - Follow-Up'!AT747="less driving (e.g. more carpooling, walking, cycling, taking public transit, etc.)",1,IF('DATA - Follow-Up'!AT747="not changed",2,IF('DATA - Follow-Up'!AT747="no changed",2,IF('DATA - Follow-Up'!AT747="more driving",3, "")))))</f>
        <v/>
      </c>
      <c r="AU747" s="275"/>
      <c r="AV747" s="275"/>
      <c r="AW747" s="275"/>
      <c r="AX747" s="275"/>
      <c r="AY747" s="275"/>
      <c r="AZ747" s="178" t="str">
        <f>IF('DATA - Follow-Up'!AZ747="less driving",1,IF('DATA - Follow-Up'!AZ747="less driving (e.g. more carpooling, walking, cycling, taking public transit, etc.)",1,IF('DATA - Follow-Up'!AZ747="not changed",2,IF('DATA - Follow-Up'!AZ747="more driving",3,""))))</f>
        <v/>
      </c>
      <c r="BA747" s="178"/>
      <c r="BB747" s="178"/>
      <c r="BC747" s="178"/>
      <c r="BD747" s="178"/>
      <c r="BE747" s="178"/>
      <c r="BF747" s="178" t="str">
        <f>IF('DATA - Follow-Up'!BF747="decreased",1,IF('DATA - Follow-Up'!BF747="not changed",2,IF('DATA - Follow-Up'!BF747="increased",3, "")))</f>
        <v/>
      </c>
      <c r="BG747" s="178"/>
      <c r="BH747" s="178"/>
      <c r="BI747" s="178"/>
      <c r="BJ747" s="178"/>
      <c r="BK747" s="178"/>
      <c r="BL747" s="178"/>
      <c r="BM747" s="178"/>
      <c r="BN747" s="178"/>
      <c r="BO747" s="178"/>
      <c r="BP747" s="178"/>
      <c r="BQ747" s="312" t="str">
        <f>IF('DATA - Follow-Up'!BQ747="Yes",1,IF('DATA - Follow-Up'!BQ747="No",2, ""))</f>
        <v/>
      </c>
      <c r="BR747" s="273"/>
      <c r="BS747" s="180"/>
      <c r="BT747" s="180"/>
    </row>
    <row r="748" spans="1:72" s="132" customFormat="1" ht="15" x14ac:dyDescent="0.3">
      <c r="A748" s="148"/>
      <c r="B748" s="149"/>
      <c r="C748" s="236" t="str">
        <f t="shared" si="11"/>
        <v/>
      </c>
      <c r="D748" s="178" t="str">
        <f>IF('DATA - Follow-Up'!D748="","",'DATA - Follow-Up'!D748)</f>
        <v/>
      </c>
      <c r="E748" s="178" t="str">
        <f>IF('DATA - Follow-Up'!E748="","",'DATA - Follow-Up'!E748)</f>
        <v/>
      </c>
      <c r="F748" s="178" t="str">
        <f>IF('DATA - Follow-Up'!F748="","",'DATA - Follow-Up'!F748)</f>
        <v/>
      </c>
      <c r="G748" s="178" t="str">
        <f>IF('DATA - Follow-Up'!G748="Yes",1,IF('DATA - Follow-Up'!G748="No",2,IF('DATA - Follow-Up'!G748="Not Sure",3, "")))</f>
        <v/>
      </c>
      <c r="H748" s="178" t="str">
        <f>IF('DATA - Follow-Up'!H748="","",INDEX(Codes,MATCH('DATA - Follow-Up'!H748,Modes,0)))</f>
        <v/>
      </c>
      <c r="I748" s="275"/>
      <c r="J748" s="178" t="str">
        <f>IF('DATA - Follow-Up'!J748="","",INDEX(Codes,MATCH('DATA - Follow-Up'!J748,Modes,0)))</f>
        <v/>
      </c>
      <c r="K748" s="178"/>
      <c r="L748" s="178" t="str">
        <f>IF('DATA - Follow-Up'!L748=0,"",IF('DATA - Follow-Up'!L748="","",'DATA - Follow-Up'!L748))</f>
        <v/>
      </c>
      <c r="M748" s="178" t="str">
        <f>IF('DATA - Follow-Up'!M748="Yes",1,IF('DATA - Follow-Up'!M748="No",2, ""))</f>
        <v/>
      </c>
      <c r="N748" s="178" t="str">
        <f>IF('DATA - Follow-Up'!N748="Yes",1,IF('DATA - Follow-Up'!N748="No",2,""))</f>
        <v/>
      </c>
      <c r="O748" s="178" t="str">
        <f>IF('DATA - Follow-Up'!O748="Relaxed",1,IF('DATA - Follow-Up'!O748="Rushed",2,IF('DATA - Follow-Up'!O748="Happy",3,IF('DATA - Follow-Up'!O748="Frustrated",4,IF('DATA - Follow-Up'!O748="Other (please specify)",5,IF('DATA - Follow-Up'!O748="Other",5,""))))))</f>
        <v/>
      </c>
      <c r="P748" s="178"/>
      <c r="Q748" s="178" t="str">
        <f>IF('DATA - Follow-Up'!Q748="","",'DATA - Follow-Up'!Q748)</f>
        <v/>
      </c>
      <c r="R748" s="178" t="str">
        <f>IF('DATA - Follow-Up'!R748="Boy",1,IF('DATA - Follow-Up'!R748="Girl",2, ""))</f>
        <v/>
      </c>
      <c r="S748" s="178" t="str">
        <f>IF('DATA - Follow-Up'!Q748="","", 'DATA - Follow-Up'!S748)</f>
        <v/>
      </c>
      <c r="T748" s="178" t="str">
        <f>IF('DATA - Follow-Up'!T748="Less than 0.5km",1,IF('DATA - Follow-Up'!T748="0.51 to 1.59km",2,IF('DATA - Follow-Up'!T748="1.6 to 3km",3,IF('DATA - Follow-Up'!T748="Over 3km",4,""))))</f>
        <v/>
      </c>
      <c r="U748" s="178" t="str">
        <f>IF('DATA - Follow-Up'!U748="STRONGLY AGREE",1,IF('DATA - Follow-Up'!U748="AGREE",2,IF('DATA - Follow-Up'!U748="DISAGREE",3,IF('DATA - Follow-Up'!U748="STRONGLY DISAGREE",4,""))))</f>
        <v/>
      </c>
      <c r="V748" s="178" t="str">
        <f>IF('DATA - Follow-Up'!V748="Yes",1,IF('DATA - Follow-Up'!V748="No",2,""))</f>
        <v/>
      </c>
      <c r="W748" s="178"/>
      <c r="X748" s="178"/>
      <c r="Y748" s="178"/>
      <c r="Z748" s="178"/>
      <c r="AA748" s="178"/>
      <c r="AB748" s="178"/>
      <c r="AC748" s="178"/>
      <c r="AD748" s="178"/>
      <c r="AE748" s="178"/>
      <c r="AF748" s="178"/>
      <c r="AG748" s="178"/>
      <c r="AH748" s="178"/>
      <c r="AI748" s="178"/>
      <c r="AJ748" s="178"/>
      <c r="AK748" s="178"/>
      <c r="AL748" s="178"/>
      <c r="AM748" s="178"/>
      <c r="AN748" s="178"/>
      <c r="AO748" s="178"/>
      <c r="AP748" s="178"/>
      <c r="AQ748" s="178"/>
      <c r="AR748" s="178" t="str">
        <f>IF('DATA - Follow-Up'!AR748="Relaxed",1,IF('DATA - Follow-Up'!AR748="Rushed",2,IF('DATA - Follow-Up'!AR748="Happy",3,IF('DATA - Follow-Up'!AR748="Tired",4,""))))</f>
        <v/>
      </c>
      <c r="AS748" s="178" t="str">
        <f>IF('DATA - Follow-Up'!AS748="Relaxed",1,IF('DATA - Follow-Up'!AS748="Rushed",2,IF('DATA - Follow-Up'!AS748="Happy",3,IF('DATA - Follow-Up'!AS748="Tired",4,""))))</f>
        <v/>
      </c>
      <c r="AT748" s="178" t="str">
        <f>IF('DATA - Follow-Up'!AT748="less driving",1,IF('DATA - Follow-Up'!AT748="less driving (e.g. more carpooling, walking, cycling, taking public transit, etc.)",1,IF('DATA - Follow-Up'!AT748="not changed",2,IF('DATA - Follow-Up'!AT748="no changed",2,IF('DATA - Follow-Up'!AT748="more driving",3, "")))))</f>
        <v/>
      </c>
      <c r="AU748" s="275"/>
      <c r="AV748" s="275"/>
      <c r="AW748" s="275"/>
      <c r="AX748" s="275"/>
      <c r="AY748" s="275"/>
      <c r="AZ748" s="178" t="str">
        <f>IF('DATA - Follow-Up'!AZ748="less driving",1,IF('DATA - Follow-Up'!AZ748="less driving (e.g. more carpooling, walking, cycling, taking public transit, etc.)",1,IF('DATA - Follow-Up'!AZ748="not changed",2,IF('DATA - Follow-Up'!AZ748="more driving",3,""))))</f>
        <v/>
      </c>
      <c r="BA748" s="178"/>
      <c r="BB748" s="178"/>
      <c r="BC748" s="178"/>
      <c r="BD748" s="178"/>
      <c r="BE748" s="178"/>
      <c r="BF748" s="178" t="str">
        <f>IF('DATA - Follow-Up'!BF748="decreased",1,IF('DATA - Follow-Up'!BF748="not changed",2,IF('DATA - Follow-Up'!BF748="increased",3, "")))</f>
        <v/>
      </c>
      <c r="BG748" s="178"/>
      <c r="BH748" s="178"/>
      <c r="BI748" s="178"/>
      <c r="BJ748" s="178"/>
      <c r="BK748" s="178"/>
      <c r="BL748" s="178"/>
      <c r="BM748" s="178"/>
      <c r="BN748" s="178"/>
      <c r="BO748" s="178"/>
      <c r="BP748" s="178"/>
      <c r="BQ748" s="312" t="str">
        <f>IF('DATA - Follow-Up'!BQ748="Yes",1,IF('DATA - Follow-Up'!BQ748="No",2, ""))</f>
        <v/>
      </c>
      <c r="BR748" s="273"/>
      <c r="BS748" s="180"/>
      <c r="BT748" s="180"/>
    </row>
    <row r="749" spans="1:72" s="132" customFormat="1" ht="15" x14ac:dyDescent="0.3">
      <c r="A749" s="148"/>
      <c r="B749" s="149"/>
      <c r="C749" s="236" t="str">
        <f t="shared" si="11"/>
        <v/>
      </c>
      <c r="D749" s="178" t="str">
        <f>IF('DATA - Follow-Up'!D749="","",'DATA - Follow-Up'!D749)</f>
        <v/>
      </c>
      <c r="E749" s="178" t="str">
        <f>IF('DATA - Follow-Up'!E749="","",'DATA - Follow-Up'!E749)</f>
        <v/>
      </c>
      <c r="F749" s="178" t="str">
        <f>IF('DATA - Follow-Up'!F749="","",'DATA - Follow-Up'!F749)</f>
        <v/>
      </c>
      <c r="G749" s="178" t="str">
        <f>IF('DATA - Follow-Up'!G749="Yes",1,IF('DATA - Follow-Up'!G749="No",2,IF('DATA - Follow-Up'!G749="Not Sure",3, "")))</f>
        <v/>
      </c>
      <c r="H749" s="178" t="str">
        <f>IF('DATA - Follow-Up'!H749="","",INDEX(Codes,MATCH('DATA - Follow-Up'!H749,Modes,0)))</f>
        <v/>
      </c>
      <c r="I749" s="275"/>
      <c r="J749" s="178" t="str">
        <f>IF('DATA - Follow-Up'!J749="","",INDEX(Codes,MATCH('DATA - Follow-Up'!J749,Modes,0)))</f>
        <v/>
      </c>
      <c r="K749" s="178"/>
      <c r="L749" s="178" t="str">
        <f>IF('DATA - Follow-Up'!L749=0,"",IF('DATA - Follow-Up'!L749="","",'DATA - Follow-Up'!L749))</f>
        <v/>
      </c>
      <c r="M749" s="178" t="str">
        <f>IF('DATA - Follow-Up'!M749="Yes",1,IF('DATA - Follow-Up'!M749="No",2, ""))</f>
        <v/>
      </c>
      <c r="N749" s="178" t="str">
        <f>IF('DATA - Follow-Up'!N749="Yes",1,IF('DATA - Follow-Up'!N749="No",2,""))</f>
        <v/>
      </c>
      <c r="O749" s="178" t="str">
        <f>IF('DATA - Follow-Up'!O749="Relaxed",1,IF('DATA - Follow-Up'!O749="Rushed",2,IF('DATA - Follow-Up'!O749="Happy",3,IF('DATA - Follow-Up'!O749="Frustrated",4,IF('DATA - Follow-Up'!O749="Other (please specify)",5,IF('DATA - Follow-Up'!O749="Other",5,""))))))</f>
        <v/>
      </c>
      <c r="P749" s="178"/>
      <c r="Q749" s="178" t="str">
        <f>IF('DATA - Follow-Up'!Q749="","",'DATA - Follow-Up'!Q749)</f>
        <v/>
      </c>
      <c r="R749" s="178" t="str">
        <f>IF('DATA - Follow-Up'!R749="Boy",1,IF('DATA - Follow-Up'!R749="Girl",2, ""))</f>
        <v/>
      </c>
      <c r="S749" s="178" t="str">
        <f>IF('DATA - Follow-Up'!Q749="","", 'DATA - Follow-Up'!S749)</f>
        <v/>
      </c>
      <c r="T749" s="178" t="str">
        <f>IF('DATA - Follow-Up'!T749="Less than 0.5km",1,IF('DATA - Follow-Up'!T749="0.51 to 1.59km",2,IF('DATA - Follow-Up'!T749="1.6 to 3km",3,IF('DATA - Follow-Up'!T749="Over 3km",4,""))))</f>
        <v/>
      </c>
      <c r="U749" s="178" t="str">
        <f>IF('DATA - Follow-Up'!U749="STRONGLY AGREE",1,IF('DATA - Follow-Up'!U749="AGREE",2,IF('DATA - Follow-Up'!U749="DISAGREE",3,IF('DATA - Follow-Up'!U749="STRONGLY DISAGREE",4,""))))</f>
        <v/>
      </c>
      <c r="V749" s="178" t="str">
        <f>IF('DATA - Follow-Up'!V749="Yes",1,IF('DATA - Follow-Up'!V749="No",2,""))</f>
        <v/>
      </c>
      <c r="W749" s="178"/>
      <c r="X749" s="178"/>
      <c r="Y749" s="178"/>
      <c r="Z749" s="178"/>
      <c r="AA749" s="178"/>
      <c r="AB749" s="178"/>
      <c r="AC749" s="178"/>
      <c r="AD749" s="178"/>
      <c r="AE749" s="178"/>
      <c r="AF749" s="178"/>
      <c r="AG749" s="178"/>
      <c r="AH749" s="178"/>
      <c r="AI749" s="178"/>
      <c r="AJ749" s="178"/>
      <c r="AK749" s="178"/>
      <c r="AL749" s="178"/>
      <c r="AM749" s="178"/>
      <c r="AN749" s="178"/>
      <c r="AO749" s="178"/>
      <c r="AP749" s="178"/>
      <c r="AQ749" s="178"/>
      <c r="AR749" s="178" t="str">
        <f>IF('DATA - Follow-Up'!AR749="Relaxed",1,IF('DATA - Follow-Up'!AR749="Rushed",2,IF('DATA - Follow-Up'!AR749="Happy",3,IF('DATA - Follow-Up'!AR749="Tired",4,""))))</f>
        <v/>
      </c>
      <c r="AS749" s="178" t="str">
        <f>IF('DATA - Follow-Up'!AS749="Relaxed",1,IF('DATA - Follow-Up'!AS749="Rushed",2,IF('DATA - Follow-Up'!AS749="Happy",3,IF('DATA - Follow-Up'!AS749="Tired",4,""))))</f>
        <v/>
      </c>
      <c r="AT749" s="178" t="str">
        <f>IF('DATA - Follow-Up'!AT749="less driving",1,IF('DATA - Follow-Up'!AT749="less driving (e.g. more carpooling, walking, cycling, taking public transit, etc.)",1,IF('DATA - Follow-Up'!AT749="not changed",2,IF('DATA - Follow-Up'!AT749="no changed",2,IF('DATA - Follow-Up'!AT749="more driving",3, "")))))</f>
        <v/>
      </c>
      <c r="AU749" s="275"/>
      <c r="AV749" s="275"/>
      <c r="AW749" s="275"/>
      <c r="AX749" s="275"/>
      <c r="AY749" s="275"/>
      <c r="AZ749" s="178" t="str">
        <f>IF('DATA - Follow-Up'!AZ749="less driving",1,IF('DATA - Follow-Up'!AZ749="less driving (e.g. more carpooling, walking, cycling, taking public transit, etc.)",1,IF('DATA - Follow-Up'!AZ749="not changed",2,IF('DATA - Follow-Up'!AZ749="more driving",3,""))))</f>
        <v/>
      </c>
      <c r="BA749" s="178"/>
      <c r="BB749" s="178"/>
      <c r="BC749" s="178"/>
      <c r="BD749" s="178"/>
      <c r="BE749" s="178"/>
      <c r="BF749" s="178" t="str">
        <f>IF('DATA - Follow-Up'!BF749="decreased",1,IF('DATA - Follow-Up'!BF749="not changed",2,IF('DATA - Follow-Up'!BF749="increased",3, "")))</f>
        <v/>
      </c>
      <c r="BG749" s="178"/>
      <c r="BH749" s="178"/>
      <c r="BI749" s="178"/>
      <c r="BJ749" s="178"/>
      <c r="BK749" s="178"/>
      <c r="BL749" s="178"/>
      <c r="BM749" s="178"/>
      <c r="BN749" s="178"/>
      <c r="BO749" s="178"/>
      <c r="BP749" s="178"/>
      <c r="BQ749" s="312" t="str">
        <f>IF('DATA - Follow-Up'!BQ749="Yes",1,IF('DATA - Follow-Up'!BQ749="No",2, ""))</f>
        <v/>
      </c>
      <c r="BR749" s="273"/>
      <c r="BS749" s="180"/>
      <c r="BT749" s="180"/>
    </row>
    <row r="750" spans="1:72" s="132" customFormat="1" ht="15" x14ac:dyDescent="0.3">
      <c r="A750" s="148"/>
      <c r="B750" s="149"/>
      <c r="C750" s="236" t="str">
        <f t="shared" si="11"/>
        <v/>
      </c>
      <c r="D750" s="178" t="str">
        <f>IF('DATA - Follow-Up'!D750="","",'DATA - Follow-Up'!D750)</f>
        <v/>
      </c>
      <c r="E750" s="178" t="str">
        <f>IF('DATA - Follow-Up'!E750="","",'DATA - Follow-Up'!E750)</f>
        <v/>
      </c>
      <c r="F750" s="178" t="str">
        <f>IF('DATA - Follow-Up'!F750="","",'DATA - Follow-Up'!F750)</f>
        <v/>
      </c>
      <c r="G750" s="178" t="str">
        <f>IF('DATA - Follow-Up'!G750="Yes",1,IF('DATA - Follow-Up'!G750="No",2,IF('DATA - Follow-Up'!G750="Not Sure",3, "")))</f>
        <v/>
      </c>
      <c r="H750" s="178" t="str">
        <f>IF('DATA - Follow-Up'!H750="","",INDEX(Codes,MATCH('DATA - Follow-Up'!H750,Modes,0)))</f>
        <v/>
      </c>
      <c r="I750" s="275"/>
      <c r="J750" s="178" t="str">
        <f>IF('DATA - Follow-Up'!J750="","",INDEX(Codes,MATCH('DATA - Follow-Up'!J750,Modes,0)))</f>
        <v/>
      </c>
      <c r="K750" s="178"/>
      <c r="L750" s="178" t="str">
        <f>IF('DATA - Follow-Up'!L750=0,"",IF('DATA - Follow-Up'!L750="","",'DATA - Follow-Up'!L750))</f>
        <v/>
      </c>
      <c r="M750" s="178" t="str">
        <f>IF('DATA - Follow-Up'!M750="Yes",1,IF('DATA - Follow-Up'!M750="No",2, ""))</f>
        <v/>
      </c>
      <c r="N750" s="178" t="str">
        <f>IF('DATA - Follow-Up'!N750="Yes",1,IF('DATA - Follow-Up'!N750="No",2,""))</f>
        <v/>
      </c>
      <c r="O750" s="178" t="str">
        <f>IF('DATA - Follow-Up'!O750="Relaxed",1,IF('DATA - Follow-Up'!O750="Rushed",2,IF('DATA - Follow-Up'!O750="Happy",3,IF('DATA - Follow-Up'!O750="Frustrated",4,IF('DATA - Follow-Up'!O750="Other (please specify)",5,IF('DATA - Follow-Up'!O750="Other",5,""))))))</f>
        <v/>
      </c>
      <c r="P750" s="178"/>
      <c r="Q750" s="178" t="str">
        <f>IF('DATA - Follow-Up'!Q750="","",'DATA - Follow-Up'!Q750)</f>
        <v/>
      </c>
      <c r="R750" s="178" t="str">
        <f>IF('DATA - Follow-Up'!R750="Boy",1,IF('DATA - Follow-Up'!R750="Girl",2, ""))</f>
        <v/>
      </c>
      <c r="S750" s="178" t="str">
        <f>IF('DATA - Follow-Up'!Q750="","", 'DATA - Follow-Up'!S750)</f>
        <v/>
      </c>
      <c r="T750" s="178" t="str">
        <f>IF('DATA - Follow-Up'!T750="Less than 0.5km",1,IF('DATA - Follow-Up'!T750="0.51 to 1.59km",2,IF('DATA - Follow-Up'!T750="1.6 to 3km",3,IF('DATA - Follow-Up'!T750="Over 3km",4,""))))</f>
        <v/>
      </c>
      <c r="U750" s="178" t="str">
        <f>IF('DATA - Follow-Up'!U750="STRONGLY AGREE",1,IF('DATA - Follow-Up'!U750="AGREE",2,IF('DATA - Follow-Up'!U750="DISAGREE",3,IF('DATA - Follow-Up'!U750="STRONGLY DISAGREE",4,""))))</f>
        <v/>
      </c>
      <c r="V750" s="178" t="str">
        <f>IF('DATA - Follow-Up'!V750="Yes",1,IF('DATA - Follow-Up'!V750="No",2,""))</f>
        <v/>
      </c>
      <c r="W750" s="178"/>
      <c r="X750" s="178"/>
      <c r="Y750" s="178"/>
      <c r="Z750" s="178"/>
      <c r="AA750" s="178"/>
      <c r="AB750" s="178"/>
      <c r="AC750" s="178"/>
      <c r="AD750" s="178"/>
      <c r="AE750" s="178"/>
      <c r="AF750" s="178"/>
      <c r="AG750" s="178"/>
      <c r="AH750" s="178"/>
      <c r="AI750" s="178"/>
      <c r="AJ750" s="178"/>
      <c r="AK750" s="178"/>
      <c r="AL750" s="178"/>
      <c r="AM750" s="178"/>
      <c r="AN750" s="178"/>
      <c r="AO750" s="178"/>
      <c r="AP750" s="178"/>
      <c r="AQ750" s="178"/>
      <c r="AR750" s="178" t="str">
        <f>IF('DATA - Follow-Up'!AR750="Relaxed",1,IF('DATA - Follow-Up'!AR750="Rushed",2,IF('DATA - Follow-Up'!AR750="Happy",3,IF('DATA - Follow-Up'!AR750="Tired",4,""))))</f>
        <v/>
      </c>
      <c r="AS750" s="178" t="str">
        <f>IF('DATA - Follow-Up'!AS750="Relaxed",1,IF('DATA - Follow-Up'!AS750="Rushed",2,IF('DATA - Follow-Up'!AS750="Happy",3,IF('DATA - Follow-Up'!AS750="Tired",4,""))))</f>
        <v/>
      </c>
      <c r="AT750" s="178" t="str">
        <f>IF('DATA - Follow-Up'!AT750="less driving",1,IF('DATA - Follow-Up'!AT750="less driving (e.g. more carpooling, walking, cycling, taking public transit, etc.)",1,IF('DATA - Follow-Up'!AT750="not changed",2,IF('DATA - Follow-Up'!AT750="no changed",2,IF('DATA - Follow-Up'!AT750="more driving",3, "")))))</f>
        <v/>
      </c>
      <c r="AU750" s="275"/>
      <c r="AV750" s="275"/>
      <c r="AW750" s="275"/>
      <c r="AX750" s="275"/>
      <c r="AY750" s="275"/>
      <c r="AZ750" s="178" t="str">
        <f>IF('DATA - Follow-Up'!AZ750="less driving",1,IF('DATA - Follow-Up'!AZ750="less driving (e.g. more carpooling, walking, cycling, taking public transit, etc.)",1,IF('DATA - Follow-Up'!AZ750="not changed",2,IF('DATA - Follow-Up'!AZ750="more driving",3,""))))</f>
        <v/>
      </c>
      <c r="BA750" s="178"/>
      <c r="BB750" s="178"/>
      <c r="BC750" s="178"/>
      <c r="BD750" s="178"/>
      <c r="BE750" s="178"/>
      <c r="BF750" s="178" t="str">
        <f>IF('DATA - Follow-Up'!BF750="decreased",1,IF('DATA - Follow-Up'!BF750="not changed",2,IF('DATA - Follow-Up'!BF750="increased",3, "")))</f>
        <v/>
      </c>
      <c r="BG750" s="178"/>
      <c r="BH750" s="178"/>
      <c r="BI750" s="178"/>
      <c r="BJ750" s="178"/>
      <c r="BK750" s="178"/>
      <c r="BL750" s="178"/>
      <c r="BM750" s="178"/>
      <c r="BN750" s="178"/>
      <c r="BO750" s="178"/>
      <c r="BP750" s="178"/>
      <c r="BQ750" s="312" t="str">
        <f>IF('DATA - Follow-Up'!BQ750="Yes",1,IF('DATA - Follow-Up'!BQ750="No",2, ""))</f>
        <v/>
      </c>
      <c r="BR750" s="273"/>
      <c r="BS750" s="180"/>
      <c r="BT750" s="180"/>
    </row>
    <row r="751" spans="1:72" s="132" customFormat="1" ht="15" x14ac:dyDescent="0.3">
      <c r="A751" s="148"/>
      <c r="B751" s="149"/>
      <c r="C751" s="236" t="str">
        <f t="shared" si="11"/>
        <v/>
      </c>
      <c r="D751" s="178" t="str">
        <f>IF('DATA - Follow-Up'!D751="","",'DATA - Follow-Up'!D751)</f>
        <v/>
      </c>
      <c r="E751" s="178" t="str">
        <f>IF('DATA - Follow-Up'!E751="","",'DATA - Follow-Up'!E751)</f>
        <v/>
      </c>
      <c r="F751" s="178" t="str">
        <f>IF('DATA - Follow-Up'!F751="","",'DATA - Follow-Up'!F751)</f>
        <v/>
      </c>
      <c r="G751" s="178" t="str">
        <f>IF('DATA - Follow-Up'!G751="Yes",1,IF('DATA - Follow-Up'!G751="No",2,IF('DATA - Follow-Up'!G751="Not Sure",3, "")))</f>
        <v/>
      </c>
      <c r="H751" s="178" t="str">
        <f>IF('DATA - Follow-Up'!H751="","",INDEX(Codes,MATCH('DATA - Follow-Up'!H751,Modes,0)))</f>
        <v/>
      </c>
      <c r="I751" s="275"/>
      <c r="J751" s="178" t="str">
        <f>IF('DATA - Follow-Up'!J751="","",INDEX(Codes,MATCH('DATA - Follow-Up'!J751,Modes,0)))</f>
        <v/>
      </c>
      <c r="K751" s="178"/>
      <c r="L751" s="178" t="str">
        <f>IF('DATA - Follow-Up'!L751=0,"",IF('DATA - Follow-Up'!L751="","",'DATA - Follow-Up'!L751))</f>
        <v/>
      </c>
      <c r="M751" s="178" t="str">
        <f>IF('DATA - Follow-Up'!M751="Yes",1,IF('DATA - Follow-Up'!M751="No",2, ""))</f>
        <v/>
      </c>
      <c r="N751" s="178" t="str">
        <f>IF('DATA - Follow-Up'!N751="Yes",1,IF('DATA - Follow-Up'!N751="No",2,""))</f>
        <v/>
      </c>
      <c r="O751" s="178" t="str">
        <f>IF('DATA - Follow-Up'!O751="Relaxed",1,IF('DATA - Follow-Up'!O751="Rushed",2,IF('DATA - Follow-Up'!O751="Happy",3,IF('DATA - Follow-Up'!O751="Frustrated",4,IF('DATA - Follow-Up'!O751="Other (please specify)",5,IF('DATA - Follow-Up'!O751="Other",5,""))))))</f>
        <v/>
      </c>
      <c r="P751" s="178"/>
      <c r="Q751" s="178" t="str">
        <f>IF('DATA - Follow-Up'!Q751="","",'DATA - Follow-Up'!Q751)</f>
        <v/>
      </c>
      <c r="R751" s="178" t="str">
        <f>IF('DATA - Follow-Up'!R751="Boy",1,IF('DATA - Follow-Up'!R751="Girl",2, ""))</f>
        <v/>
      </c>
      <c r="S751" s="178" t="str">
        <f>IF('DATA - Follow-Up'!Q751="","", 'DATA - Follow-Up'!S751)</f>
        <v/>
      </c>
      <c r="T751" s="178" t="str">
        <f>IF('DATA - Follow-Up'!T751="Less than 0.5km",1,IF('DATA - Follow-Up'!T751="0.51 to 1.59km",2,IF('DATA - Follow-Up'!T751="1.6 to 3km",3,IF('DATA - Follow-Up'!T751="Over 3km",4,""))))</f>
        <v/>
      </c>
      <c r="U751" s="178" t="str">
        <f>IF('DATA - Follow-Up'!U751="STRONGLY AGREE",1,IF('DATA - Follow-Up'!U751="AGREE",2,IF('DATA - Follow-Up'!U751="DISAGREE",3,IF('DATA - Follow-Up'!U751="STRONGLY DISAGREE",4,""))))</f>
        <v/>
      </c>
      <c r="V751" s="178" t="str">
        <f>IF('DATA - Follow-Up'!V751="Yes",1,IF('DATA - Follow-Up'!V751="No",2,""))</f>
        <v/>
      </c>
      <c r="W751" s="178"/>
      <c r="X751" s="178"/>
      <c r="Y751" s="178"/>
      <c r="Z751" s="178"/>
      <c r="AA751" s="178"/>
      <c r="AB751" s="178"/>
      <c r="AC751" s="178"/>
      <c r="AD751" s="178"/>
      <c r="AE751" s="178"/>
      <c r="AF751" s="178"/>
      <c r="AG751" s="178"/>
      <c r="AH751" s="178"/>
      <c r="AI751" s="178"/>
      <c r="AJ751" s="178"/>
      <c r="AK751" s="178"/>
      <c r="AL751" s="178"/>
      <c r="AM751" s="178"/>
      <c r="AN751" s="178"/>
      <c r="AO751" s="178"/>
      <c r="AP751" s="178"/>
      <c r="AQ751" s="178"/>
      <c r="AR751" s="178" t="str">
        <f>IF('DATA - Follow-Up'!AR751="Relaxed",1,IF('DATA - Follow-Up'!AR751="Rushed",2,IF('DATA - Follow-Up'!AR751="Happy",3,IF('DATA - Follow-Up'!AR751="Tired",4,""))))</f>
        <v/>
      </c>
      <c r="AS751" s="178" t="str">
        <f>IF('DATA - Follow-Up'!AS751="Relaxed",1,IF('DATA - Follow-Up'!AS751="Rushed",2,IF('DATA - Follow-Up'!AS751="Happy",3,IF('DATA - Follow-Up'!AS751="Tired",4,""))))</f>
        <v/>
      </c>
      <c r="AT751" s="178" t="str">
        <f>IF('DATA - Follow-Up'!AT751="less driving",1,IF('DATA - Follow-Up'!AT751="less driving (e.g. more carpooling, walking, cycling, taking public transit, etc.)",1,IF('DATA - Follow-Up'!AT751="not changed",2,IF('DATA - Follow-Up'!AT751="no changed",2,IF('DATA - Follow-Up'!AT751="more driving",3, "")))))</f>
        <v/>
      </c>
      <c r="AU751" s="275"/>
      <c r="AV751" s="275"/>
      <c r="AW751" s="275"/>
      <c r="AX751" s="275"/>
      <c r="AY751" s="275"/>
      <c r="AZ751" s="178" t="str">
        <f>IF('DATA - Follow-Up'!AZ751="less driving",1,IF('DATA - Follow-Up'!AZ751="less driving (e.g. more carpooling, walking, cycling, taking public transit, etc.)",1,IF('DATA - Follow-Up'!AZ751="not changed",2,IF('DATA - Follow-Up'!AZ751="more driving",3,""))))</f>
        <v/>
      </c>
      <c r="BA751" s="178"/>
      <c r="BB751" s="178"/>
      <c r="BC751" s="178"/>
      <c r="BD751" s="178"/>
      <c r="BE751" s="178"/>
      <c r="BF751" s="178" t="str">
        <f>IF('DATA - Follow-Up'!BF751="decreased",1,IF('DATA - Follow-Up'!BF751="not changed",2,IF('DATA - Follow-Up'!BF751="increased",3, "")))</f>
        <v/>
      </c>
      <c r="BG751" s="178"/>
      <c r="BH751" s="178"/>
      <c r="BI751" s="178"/>
      <c r="BJ751" s="178"/>
      <c r="BK751" s="178"/>
      <c r="BL751" s="178"/>
      <c r="BM751" s="178"/>
      <c r="BN751" s="178"/>
      <c r="BO751" s="178"/>
      <c r="BP751" s="178"/>
      <c r="BQ751" s="312" t="str">
        <f>IF('DATA - Follow-Up'!BQ751="Yes",1,IF('DATA - Follow-Up'!BQ751="No",2, ""))</f>
        <v/>
      </c>
      <c r="BR751" s="273"/>
      <c r="BS751" s="180"/>
      <c r="BT751" s="180"/>
    </row>
    <row r="752" spans="1:72" s="132" customFormat="1" ht="15" x14ac:dyDescent="0.3">
      <c r="A752" s="148"/>
      <c r="B752" s="149"/>
      <c r="C752" s="236" t="str">
        <f t="shared" si="11"/>
        <v/>
      </c>
      <c r="D752" s="178" t="str">
        <f>IF('DATA - Follow-Up'!D752="","",'DATA - Follow-Up'!D752)</f>
        <v/>
      </c>
      <c r="E752" s="178" t="str">
        <f>IF('DATA - Follow-Up'!E752="","",'DATA - Follow-Up'!E752)</f>
        <v/>
      </c>
      <c r="F752" s="178" t="str">
        <f>IF('DATA - Follow-Up'!F752="","",'DATA - Follow-Up'!F752)</f>
        <v/>
      </c>
      <c r="G752" s="178" t="str">
        <f>IF('DATA - Follow-Up'!G752="Yes",1,IF('DATA - Follow-Up'!G752="No",2,IF('DATA - Follow-Up'!G752="Not Sure",3, "")))</f>
        <v/>
      </c>
      <c r="H752" s="178" t="str">
        <f>IF('DATA - Follow-Up'!H752="","",INDEX(Codes,MATCH('DATA - Follow-Up'!H752,Modes,0)))</f>
        <v/>
      </c>
      <c r="I752" s="275"/>
      <c r="J752" s="178" t="str">
        <f>IF('DATA - Follow-Up'!J752="","",INDEX(Codes,MATCH('DATA - Follow-Up'!J752,Modes,0)))</f>
        <v/>
      </c>
      <c r="K752" s="178"/>
      <c r="L752" s="178" t="str">
        <f>IF('DATA - Follow-Up'!L752=0,"",IF('DATA - Follow-Up'!L752="","",'DATA - Follow-Up'!L752))</f>
        <v/>
      </c>
      <c r="M752" s="178" t="str">
        <f>IF('DATA - Follow-Up'!M752="Yes",1,IF('DATA - Follow-Up'!M752="No",2, ""))</f>
        <v/>
      </c>
      <c r="N752" s="178" t="str">
        <f>IF('DATA - Follow-Up'!N752="Yes",1,IF('DATA - Follow-Up'!N752="No",2,""))</f>
        <v/>
      </c>
      <c r="O752" s="178" t="str">
        <f>IF('DATA - Follow-Up'!O752="Relaxed",1,IF('DATA - Follow-Up'!O752="Rushed",2,IF('DATA - Follow-Up'!O752="Happy",3,IF('DATA - Follow-Up'!O752="Frustrated",4,IF('DATA - Follow-Up'!O752="Other (please specify)",5,IF('DATA - Follow-Up'!O752="Other",5,""))))))</f>
        <v/>
      </c>
      <c r="P752" s="178"/>
      <c r="Q752" s="178" t="str">
        <f>IF('DATA - Follow-Up'!Q752="","",'DATA - Follow-Up'!Q752)</f>
        <v/>
      </c>
      <c r="R752" s="178" t="str">
        <f>IF('DATA - Follow-Up'!R752="Boy",1,IF('DATA - Follow-Up'!R752="Girl",2, ""))</f>
        <v/>
      </c>
      <c r="S752" s="178" t="str">
        <f>IF('DATA - Follow-Up'!Q752="","", 'DATA - Follow-Up'!S752)</f>
        <v/>
      </c>
      <c r="T752" s="178" t="str">
        <f>IF('DATA - Follow-Up'!T752="Less than 0.5km",1,IF('DATA - Follow-Up'!T752="0.51 to 1.59km",2,IF('DATA - Follow-Up'!T752="1.6 to 3km",3,IF('DATA - Follow-Up'!T752="Over 3km",4,""))))</f>
        <v/>
      </c>
      <c r="U752" s="178" t="str">
        <f>IF('DATA - Follow-Up'!U752="STRONGLY AGREE",1,IF('DATA - Follow-Up'!U752="AGREE",2,IF('DATA - Follow-Up'!U752="DISAGREE",3,IF('DATA - Follow-Up'!U752="STRONGLY DISAGREE",4,""))))</f>
        <v/>
      </c>
      <c r="V752" s="178" t="str">
        <f>IF('DATA - Follow-Up'!V752="Yes",1,IF('DATA - Follow-Up'!V752="No",2,""))</f>
        <v/>
      </c>
      <c r="W752" s="178"/>
      <c r="X752" s="178"/>
      <c r="Y752" s="178"/>
      <c r="Z752" s="178"/>
      <c r="AA752" s="178"/>
      <c r="AB752" s="178"/>
      <c r="AC752" s="178"/>
      <c r="AD752" s="178"/>
      <c r="AE752" s="178"/>
      <c r="AF752" s="178"/>
      <c r="AG752" s="178"/>
      <c r="AH752" s="178"/>
      <c r="AI752" s="178"/>
      <c r="AJ752" s="178"/>
      <c r="AK752" s="178"/>
      <c r="AL752" s="178"/>
      <c r="AM752" s="178"/>
      <c r="AN752" s="178"/>
      <c r="AO752" s="178"/>
      <c r="AP752" s="178"/>
      <c r="AQ752" s="178"/>
      <c r="AR752" s="178" t="str">
        <f>IF('DATA - Follow-Up'!AR752="Relaxed",1,IF('DATA - Follow-Up'!AR752="Rushed",2,IF('DATA - Follow-Up'!AR752="Happy",3,IF('DATA - Follow-Up'!AR752="Tired",4,""))))</f>
        <v/>
      </c>
      <c r="AS752" s="178" t="str">
        <f>IF('DATA - Follow-Up'!AS752="Relaxed",1,IF('DATA - Follow-Up'!AS752="Rushed",2,IF('DATA - Follow-Up'!AS752="Happy",3,IF('DATA - Follow-Up'!AS752="Tired",4,""))))</f>
        <v/>
      </c>
      <c r="AT752" s="178" t="str">
        <f>IF('DATA - Follow-Up'!AT752="less driving",1,IF('DATA - Follow-Up'!AT752="less driving (e.g. more carpooling, walking, cycling, taking public transit, etc.)",1,IF('DATA - Follow-Up'!AT752="not changed",2,IF('DATA - Follow-Up'!AT752="no changed",2,IF('DATA - Follow-Up'!AT752="more driving",3, "")))))</f>
        <v/>
      </c>
      <c r="AU752" s="275"/>
      <c r="AV752" s="275"/>
      <c r="AW752" s="275"/>
      <c r="AX752" s="275"/>
      <c r="AY752" s="275"/>
      <c r="AZ752" s="178" t="str">
        <f>IF('DATA - Follow-Up'!AZ752="less driving",1,IF('DATA - Follow-Up'!AZ752="less driving (e.g. more carpooling, walking, cycling, taking public transit, etc.)",1,IF('DATA - Follow-Up'!AZ752="not changed",2,IF('DATA - Follow-Up'!AZ752="more driving",3,""))))</f>
        <v/>
      </c>
      <c r="BA752" s="178"/>
      <c r="BB752" s="178"/>
      <c r="BC752" s="178"/>
      <c r="BD752" s="178"/>
      <c r="BE752" s="178"/>
      <c r="BF752" s="178" t="str">
        <f>IF('DATA - Follow-Up'!BF752="decreased",1,IF('DATA - Follow-Up'!BF752="not changed",2,IF('DATA - Follow-Up'!BF752="increased",3, "")))</f>
        <v/>
      </c>
      <c r="BG752" s="178"/>
      <c r="BH752" s="178"/>
      <c r="BI752" s="178"/>
      <c r="BJ752" s="178"/>
      <c r="BK752" s="178"/>
      <c r="BL752" s="178"/>
      <c r="BM752" s="178"/>
      <c r="BN752" s="178"/>
      <c r="BO752" s="178"/>
      <c r="BP752" s="178"/>
      <c r="BQ752" s="312" t="str">
        <f>IF('DATA - Follow-Up'!BQ752="Yes",1,IF('DATA - Follow-Up'!BQ752="No",2, ""))</f>
        <v/>
      </c>
      <c r="BR752" s="273"/>
      <c r="BS752" s="180"/>
      <c r="BT752" s="180"/>
    </row>
    <row r="753" spans="1:72" s="132" customFormat="1" ht="15" x14ac:dyDescent="0.3">
      <c r="A753" s="148"/>
      <c r="B753" s="149"/>
      <c r="C753" s="236" t="str">
        <f t="shared" si="11"/>
        <v/>
      </c>
      <c r="D753" s="178" t="str">
        <f>IF('DATA - Follow-Up'!D753="","",'DATA - Follow-Up'!D753)</f>
        <v/>
      </c>
      <c r="E753" s="178" t="str">
        <f>IF('DATA - Follow-Up'!E753="","",'DATA - Follow-Up'!E753)</f>
        <v/>
      </c>
      <c r="F753" s="178" t="str">
        <f>IF('DATA - Follow-Up'!F753="","",'DATA - Follow-Up'!F753)</f>
        <v/>
      </c>
      <c r="G753" s="178" t="str">
        <f>IF('DATA - Follow-Up'!G753="Yes",1,IF('DATA - Follow-Up'!G753="No",2,IF('DATA - Follow-Up'!G753="Not Sure",3, "")))</f>
        <v/>
      </c>
      <c r="H753" s="178" t="str">
        <f>IF('DATA - Follow-Up'!H753="","",INDEX(Codes,MATCH('DATA - Follow-Up'!H753,Modes,0)))</f>
        <v/>
      </c>
      <c r="I753" s="275"/>
      <c r="J753" s="178" t="str">
        <f>IF('DATA - Follow-Up'!J753="","",INDEX(Codes,MATCH('DATA - Follow-Up'!J753,Modes,0)))</f>
        <v/>
      </c>
      <c r="K753" s="178"/>
      <c r="L753" s="178" t="str">
        <f>IF('DATA - Follow-Up'!L753=0,"",IF('DATA - Follow-Up'!L753="","",'DATA - Follow-Up'!L753))</f>
        <v/>
      </c>
      <c r="M753" s="178" t="str">
        <f>IF('DATA - Follow-Up'!M753="Yes",1,IF('DATA - Follow-Up'!M753="No",2, ""))</f>
        <v/>
      </c>
      <c r="N753" s="178" t="str">
        <f>IF('DATA - Follow-Up'!N753="Yes",1,IF('DATA - Follow-Up'!N753="No",2,""))</f>
        <v/>
      </c>
      <c r="O753" s="178" t="str">
        <f>IF('DATA - Follow-Up'!O753="Relaxed",1,IF('DATA - Follow-Up'!O753="Rushed",2,IF('DATA - Follow-Up'!O753="Happy",3,IF('DATA - Follow-Up'!O753="Frustrated",4,IF('DATA - Follow-Up'!O753="Other (please specify)",5,IF('DATA - Follow-Up'!O753="Other",5,""))))))</f>
        <v/>
      </c>
      <c r="P753" s="178"/>
      <c r="Q753" s="178" t="str">
        <f>IF('DATA - Follow-Up'!Q753="","",'DATA - Follow-Up'!Q753)</f>
        <v/>
      </c>
      <c r="R753" s="178" t="str">
        <f>IF('DATA - Follow-Up'!R753="Boy",1,IF('DATA - Follow-Up'!R753="Girl",2, ""))</f>
        <v/>
      </c>
      <c r="S753" s="178" t="str">
        <f>IF('DATA - Follow-Up'!Q753="","", 'DATA - Follow-Up'!S753)</f>
        <v/>
      </c>
      <c r="T753" s="178" t="str">
        <f>IF('DATA - Follow-Up'!T753="Less than 0.5km",1,IF('DATA - Follow-Up'!T753="0.51 to 1.59km",2,IF('DATA - Follow-Up'!T753="1.6 to 3km",3,IF('DATA - Follow-Up'!T753="Over 3km",4,""))))</f>
        <v/>
      </c>
      <c r="U753" s="178" t="str">
        <f>IF('DATA - Follow-Up'!U753="STRONGLY AGREE",1,IF('DATA - Follow-Up'!U753="AGREE",2,IF('DATA - Follow-Up'!U753="DISAGREE",3,IF('DATA - Follow-Up'!U753="STRONGLY DISAGREE",4,""))))</f>
        <v/>
      </c>
      <c r="V753" s="178" t="str">
        <f>IF('DATA - Follow-Up'!V753="Yes",1,IF('DATA - Follow-Up'!V753="No",2,""))</f>
        <v/>
      </c>
      <c r="W753" s="178"/>
      <c r="X753" s="178"/>
      <c r="Y753" s="178"/>
      <c r="Z753" s="178"/>
      <c r="AA753" s="178"/>
      <c r="AB753" s="178"/>
      <c r="AC753" s="178"/>
      <c r="AD753" s="178"/>
      <c r="AE753" s="178"/>
      <c r="AF753" s="178"/>
      <c r="AG753" s="178"/>
      <c r="AH753" s="178"/>
      <c r="AI753" s="178"/>
      <c r="AJ753" s="178"/>
      <c r="AK753" s="178"/>
      <c r="AL753" s="178"/>
      <c r="AM753" s="178"/>
      <c r="AN753" s="178"/>
      <c r="AO753" s="178"/>
      <c r="AP753" s="178"/>
      <c r="AQ753" s="178"/>
      <c r="AR753" s="178" t="str">
        <f>IF('DATA - Follow-Up'!AR753="Relaxed",1,IF('DATA - Follow-Up'!AR753="Rushed",2,IF('DATA - Follow-Up'!AR753="Happy",3,IF('DATA - Follow-Up'!AR753="Tired",4,""))))</f>
        <v/>
      </c>
      <c r="AS753" s="178" t="str">
        <f>IF('DATA - Follow-Up'!AS753="Relaxed",1,IF('DATA - Follow-Up'!AS753="Rushed",2,IF('DATA - Follow-Up'!AS753="Happy",3,IF('DATA - Follow-Up'!AS753="Tired",4,""))))</f>
        <v/>
      </c>
      <c r="AT753" s="178" t="str">
        <f>IF('DATA - Follow-Up'!AT753="less driving",1,IF('DATA - Follow-Up'!AT753="less driving (e.g. more carpooling, walking, cycling, taking public transit, etc.)",1,IF('DATA - Follow-Up'!AT753="not changed",2,IF('DATA - Follow-Up'!AT753="no changed",2,IF('DATA - Follow-Up'!AT753="more driving",3, "")))))</f>
        <v/>
      </c>
      <c r="AU753" s="275"/>
      <c r="AV753" s="275"/>
      <c r="AW753" s="275"/>
      <c r="AX753" s="275"/>
      <c r="AY753" s="275"/>
      <c r="AZ753" s="178" t="str">
        <f>IF('DATA - Follow-Up'!AZ753="less driving",1,IF('DATA - Follow-Up'!AZ753="less driving (e.g. more carpooling, walking, cycling, taking public transit, etc.)",1,IF('DATA - Follow-Up'!AZ753="not changed",2,IF('DATA - Follow-Up'!AZ753="more driving",3,""))))</f>
        <v/>
      </c>
      <c r="BA753" s="178"/>
      <c r="BB753" s="178"/>
      <c r="BC753" s="178"/>
      <c r="BD753" s="178"/>
      <c r="BE753" s="178"/>
      <c r="BF753" s="178" t="str">
        <f>IF('DATA - Follow-Up'!BF753="decreased",1,IF('DATA - Follow-Up'!BF753="not changed",2,IF('DATA - Follow-Up'!BF753="increased",3, "")))</f>
        <v/>
      </c>
      <c r="BG753" s="178"/>
      <c r="BH753" s="178"/>
      <c r="BI753" s="178"/>
      <c r="BJ753" s="178"/>
      <c r="BK753" s="178"/>
      <c r="BL753" s="178"/>
      <c r="BM753" s="178"/>
      <c r="BN753" s="178"/>
      <c r="BO753" s="178"/>
      <c r="BP753" s="178"/>
      <c r="BQ753" s="312" t="str">
        <f>IF('DATA - Follow-Up'!BQ753="Yes",1,IF('DATA - Follow-Up'!BQ753="No",2, ""))</f>
        <v/>
      </c>
      <c r="BR753" s="273"/>
      <c r="BS753" s="180"/>
      <c r="BT753" s="180"/>
    </row>
    <row r="754" spans="1:72" s="132" customFormat="1" ht="15" x14ac:dyDescent="0.3">
      <c r="A754" s="148"/>
      <c r="B754" s="149"/>
      <c r="C754" s="236" t="str">
        <f t="shared" si="11"/>
        <v/>
      </c>
      <c r="D754" s="178" t="str">
        <f>IF('DATA - Follow-Up'!D754="","",'DATA - Follow-Up'!D754)</f>
        <v/>
      </c>
      <c r="E754" s="178" t="str">
        <f>IF('DATA - Follow-Up'!E754="","",'DATA - Follow-Up'!E754)</f>
        <v/>
      </c>
      <c r="F754" s="178" t="str">
        <f>IF('DATA - Follow-Up'!F754="","",'DATA - Follow-Up'!F754)</f>
        <v/>
      </c>
      <c r="G754" s="178" t="str">
        <f>IF('DATA - Follow-Up'!G754="Yes",1,IF('DATA - Follow-Up'!G754="No",2,IF('DATA - Follow-Up'!G754="Not Sure",3, "")))</f>
        <v/>
      </c>
      <c r="H754" s="178" t="str">
        <f>IF('DATA - Follow-Up'!H754="","",INDEX(Codes,MATCH('DATA - Follow-Up'!H754,Modes,0)))</f>
        <v/>
      </c>
      <c r="I754" s="275"/>
      <c r="J754" s="178" t="str">
        <f>IF('DATA - Follow-Up'!J754="","",INDEX(Codes,MATCH('DATA - Follow-Up'!J754,Modes,0)))</f>
        <v/>
      </c>
      <c r="K754" s="178"/>
      <c r="L754" s="178" t="str">
        <f>IF('DATA - Follow-Up'!L754=0,"",IF('DATA - Follow-Up'!L754="","",'DATA - Follow-Up'!L754))</f>
        <v/>
      </c>
      <c r="M754" s="178" t="str">
        <f>IF('DATA - Follow-Up'!M754="Yes",1,IF('DATA - Follow-Up'!M754="No",2, ""))</f>
        <v/>
      </c>
      <c r="N754" s="178" t="str">
        <f>IF('DATA - Follow-Up'!N754="Yes",1,IF('DATA - Follow-Up'!N754="No",2,""))</f>
        <v/>
      </c>
      <c r="O754" s="178" t="str">
        <f>IF('DATA - Follow-Up'!O754="Relaxed",1,IF('DATA - Follow-Up'!O754="Rushed",2,IF('DATA - Follow-Up'!O754="Happy",3,IF('DATA - Follow-Up'!O754="Frustrated",4,IF('DATA - Follow-Up'!O754="Other (please specify)",5,IF('DATA - Follow-Up'!O754="Other",5,""))))))</f>
        <v/>
      </c>
      <c r="P754" s="178"/>
      <c r="Q754" s="178" t="str">
        <f>IF('DATA - Follow-Up'!Q754="","",'DATA - Follow-Up'!Q754)</f>
        <v/>
      </c>
      <c r="R754" s="178" t="str">
        <f>IF('DATA - Follow-Up'!R754="Boy",1,IF('DATA - Follow-Up'!R754="Girl",2, ""))</f>
        <v/>
      </c>
      <c r="S754" s="178" t="str">
        <f>IF('DATA - Follow-Up'!Q754="","", 'DATA - Follow-Up'!S754)</f>
        <v/>
      </c>
      <c r="T754" s="178" t="str">
        <f>IF('DATA - Follow-Up'!T754="Less than 0.5km",1,IF('DATA - Follow-Up'!T754="0.51 to 1.59km",2,IF('DATA - Follow-Up'!T754="1.6 to 3km",3,IF('DATA - Follow-Up'!T754="Over 3km",4,""))))</f>
        <v/>
      </c>
      <c r="U754" s="178" t="str">
        <f>IF('DATA - Follow-Up'!U754="STRONGLY AGREE",1,IF('DATA - Follow-Up'!U754="AGREE",2,IF('DATA - Follow-Up'!U754="DISAGREE",3,IF('DATA - Follow-Up'!U754="STRONGLY DISAGREE",4,""))))</f>
        <v/>
      </c>
      <c r="V754" s="178" t="str">
        <f>IF('DATA - Follow-Up'!V754="Yes",1,IF('DATA - Follow-Up'!V754="No",2,""))</f>
        <v/>
      </c>
      <c r="W754" s="178"/>
      <c r="X754" s="178"/>
      <c r="Y754" s="178"/>
      <c r="Z754" s="178"/>
      <c r="AA754" s="178"/>
      <c r="AB754" s="178"/>
      <c r="AC754" s="178"/>
      <c r="AD754" s="178"/>
      <c r="AE754" s="178"/>
      <c r="AF754" s="178"/>
      <c r="AG754" s="178"/>
      <c r="AH754" s="178"/>
      <c r="AI754" s="178"/>
      <c r="AJ754" s="178"/>
      <c r="AK754" s="178"/>
      <c r="AL754" s="178"/>
      <c r="AM754" s="178"/>
      <c r="AN754" s="178"/>
      <c r="AO754" s="178"/>
      <c r="AP754" s="178"/>
      <c r="AQ754" s="178"/>
      <c r="AR754" s="178" t="str">
        <f>IF('DATA - Follow-Up'!AR754="Relaxed",1,IF('DATA - Follow-Up'!AR754="Rushed",2,IF('DATA - Follow-Up'!AR754="Happy",3,IF('DATA - Follow-Up'!AR754="Tired",4,""))))</f>
        <v/>
      </c>
      <c r="AS754" s="178" t="str">
        <f>IF('DATA - Follow-Up'!AS754="Relaxed",1,IF('DATA - Follow-Up'!AS754="Rushed",2,IF('DATA - Follow-Up'!AS754="Happy",3,IF('DATA - Follow-Up'!AS754="Tired",4,""))))</f>
        <v/>
      </c>
      <c r="AT754" s="178" t="str">
        <f>IF('DATA - Follow-Up'!AT754="less driving",1,IF('DATA - Follow-Up'!AT754="less driving (e.g. more carpooling, walking, cycling, taking public transit, etc.)",1,IF('DATA - Follow-Up'!AT754="not changed",2,IF('DATA - Follow-Up'!AT754="no changed",2,IF('DATA - Follow-Up'!AT754="more driving",3, "")))))</f>
        <v/>
      </c>
      <c r="AU754" s="275"/>
      <c r="AV754" s="275"/>
      <c r="AW754" s="275"/>
      <c r="AX754" s="275"/>
      <c r="AY754" s="275"/>
      <c r="AZ754" s="178" t="str">
        <f>IF('DATA - Follow-Up'!AZ754="less driving",1,IF('DATA - Follow-Up'!AZ754="less driving (e.g. more carpooling, walking, cycling, taking public transit, etc.)",1,IF('DATA - Follow-Up'!AZ754="not changed",2,IF('DATA - Follow-Up'!AZ754="more driving",3,""))))</f>
        <v/>
      </c>
      <c r="BA754" s="178"/>
      <c r="BB754" s="178"/>
      <c r="BC754" s="178"/>
      <c r="BD754" s="178"/>
      <c r="BE754" s="178"/>
      <c r="BF754" s="178" t="str">
        <f>IF('DATA - Follow-Up'!BF754="decreased",1,IF('DATA - Follow-Up'!BF754="not changed",2,IF('DATA - Follow-Up'!BF754="increased",3, "")))</f>
        <v/>
      </c>
      <c r="BG754" s="178"/>
      <c r="BH754" s="178"/>
      <c r="BI754" s="178"/>
      <c r="BJ754" s="178"/>
      <c r="BK754" s="178"/>
      <c r="BL754" s="178"/>
      <c r="BM754" s="178"/>
      <c r="BN754" s="178"/>
      <c r="BO754" s="178"/>
      <c r="BP754" s="178"/>
      <c r="BQ754" s="312" t="str">
        <f>IF('DATA - Follow-Up'!BQ754="Yes",1,IF('DATA - Follow-Up'!BQ754="No",2, ""))</f>
        <v/>
      </c>
      <c r="BR754" s="273"/>
      <c r="BS754" s="180"/>
      <c r="BT754" s="180"/>
    </row>
    <row r="755" spans="1:72" s="132" customFormat="1" ht="15" x14ac:dyDescent="0.3">
      <c r="A755" s="148"/>
      <c r="B755" s="149"/>
      <c r="C755" s="236" t="str">
        <f t="shared" si="11"/>
        <v/>
      </c>
      <c r="D755" s="178" t="str">
        <f>IF('DATA - Follow-Up'!D755="","",'DATA - Follow-Up'!D755)</f>
        <v/>
      </c>
      <c r="E755" s="178" t="str">
        <f>IF('DATA - Follow-Up'!E755="","",'DATA - Follow-Up'!E755)</f>
        <v/>
      </c>
      <c r="F755" s="178" t="str">
        <f>IF('DATA - Follow-Up'!F755="","",'DATA - Follow-Up'!F755)</f>
        <v/>
      </c>
      <c r="G755" s="178" t="str">
        <f>IF('DATA - Follow-Up'!G755="Yes",1,IF('DATA - Follow-Up'!G755="No",2,IF('DATA - Follow-Up'!G755="Not Sure",3, "")))</f>
        <v/>
      </c>
      <c r="H755" s="178" t="str">
        <f>IF('DATA - Follow-Up'!H755="","",INDEX(Codes,MATCH('DATA - Follow-Up'!H755,Modes,0)))</f>
        <v/>
      </c>
      <c r="I755" s="275"/>
      <c r="J755" s="178" t="str">
        <f>IF('DATA - Follow-Up'!J755="","",INDEX(Codes,MATCH('DATA - Follow-Up'!J755,Modes,0)))</f>
        <v/>
      </c>
      <c r="K755" s="178"/>
      <c r="L755" s="178" t="str">
        <f>IF('DATA - Follow-Up'!L755=0,"",IF('DATA - Follow-Up'!L755="","",'DATA - Follow-Up'!L755))</f>
        <v/>
      </c>
      <c r="M755" s="178" t="str">
        <f>IF('DATA - Follow-Up'!M755="Yes",1,IF('DATA - Follow-Up'!M755="No",2, ""))</f>
        <v/>
      </c>
      <c r="N755" s="178" t="str">
        <f>IF('DATA - Follow-Up'!N755="Yes",1,IF('DATA - Follow-Up'!N755="No",2,""))</f>
        <v/>
      </c>
      <c r="O755" s="178" t="str">
        <f>IF('DATA - Follow-Up'!O755="Relaxed",1,IF('DATA - Follow-Up'!O755="Rushed",2,IF('DATA - Follow-Up'!O755="Happy",3,IF('DATA - Follow-Up'!O755="Frustrated",4,IF('DATA - Follow-Up'!O755="Other (please specify)",5,IF('DATA - Follow-Up'!O755="Other",5,""))))))</f>
        <v/>
      </c>
      <c r="P755" s="178"/>
      <c r="Q755" s="178" t="str">
        <f>IF('DATA - Follow-Up'!Q755="","",'DATA - Follow-Up'!Q755)</f>
        <v/>
      </c>
      <c r="R755" s="178" t="str">
        <f>IF('DATA - Follow-Up'!R755="Boy",1,IF('DATA - Follow-Up'!R755="Girl",2, ""))</f>
        <v/>
      </c>
      <c r="S755" s="178" t="str">
        <f>IF('DATA - Follow-Up'!Q755="","", 'DATA - Follow-Up'!S755)</f>
        <v/>
      </c>
      <c r="T755" s="178" t="str">
        <f>IF('DATA - Follow-Up'!T755="Less than 0.5km",1,IF('DATA - Follow-Up'!T755="0.51 to 1.59km",2,IF('DATA - Follow-Up'!T755="1.6 to 3km",3,IF('DATA - Follow-Up'!T755="Over 3km",4,""))))</f>
        <v/>
      </c>
      <c r="U755" s="178" t="str">
        <f>IF('DATA - Follow-Up'!U755="STRONGLY AGREE",1,IF('DATA - Follow-Up'!U755="AGREE",2,IF('DATA - Follow-Up'!U755="DISAGREE",3,IF('DATA - Follow-Up'!U755="STRONGLY DISAGREE",4,""))))</f>
        <v/>
      </c>
      <c r="V755" s="178" t="str">
        <f>IF('DATA - Follow-Up'!V755="Yes",1,IF('DATA - Follow-Up'!V755="No",2,""))</f>
        <v/>
      </c>
      <c r="W755" s="178"/>
      <c r="X755" s="178"/>
      <c r="Y755" s="178"/>
      <c r="Z755" s="178"/>
      <c r="AA755" s="178"/>
      <c r="AB755" s="178"/>
      <c r="AC755" s="178"/>
      <c r="AD755" s="178"/>
      <c r="AE755" s="178"/>
      <c r="AF755" s="178"/>
      <c r="AG755" s="178"/>
      <c r="AH755" s="178"/>
      <c r="AI755" s="178"/>
      <c r="AJ755" s="178"/>
      <c r="AK755" s="178"/>
      <c r="AL755" s="178"/>
      <c r="AM755" s="178"/>
      <c r="AN755" s="178"/>
      <c r="AO755" s="178"/>
      <c r="AP755" s="178"/>
      <c r="AQ755" s="178"/>
      <c r="AR755" s="178" t="str">
        <f>IF('DATA - Follow-Up'!AR755="Relaxed",1,IF('DATA - Follow-Up'!AR755="Rushed",2,IF('DATA - Follow-Up'!AR755="Happy",3,IF('DATA - Follow-Up'!AR755="Tired",4,""))))</f>
        <v/>
      </c>
      <c r="AS755" s="178" t="str">
        <f>IF('DATA - Follow-Up'!AS755="Relaxed",1,IF('DATA - Follow-Up'!AS755="Rushed",2,IF('DATA - Follow-Up'!AS755="Happy",3,IF('DATA - Follow-Up'!AS755="Tired",4,""))))</f>
        <v/>
      </c>
      <c r="AT755" s="178" t="str">
        <f>IF('DATA - Follow-Up'!AT755="less driving",1,IF('DATA - Follow-Up'!AT755="less driving (e.g. more carpooling, walking, cycling, taking public transit, etc.)",1,IF('DATA - Follow-Up'!AT755="not changed",2,IF('DATA - Follow-Up'!AT755="no changed",2,IF('DATA - Follow-Up'!AT755="more driving",3, "")))))</f>
        <v/>
      </c>
      <c r="AU755" s="275"/>
      <c r="AV755" s="275"/>
      <c r="AW755" s="275"/>
      <c r="AX755" s="275"/>
      <c r="AY755" s="275"/>
      <c r="AZ755" s="178" t="str">
        <f>IF('DATA - Follow-Up'!AZ755="less driving",1,IF('DATA - Follow-Up'!AZ755="less driving (e.g. more carpooling, walking, cycling, taking public transit, etc.)",1,IF('DATA - Follow-Up'!AZ755="not changed",2,IF('DATA - Follow-Up'!AZ755="more driving",3,""))))</f>
        <v/>
      </c>
      <c r="BA755" s="178"/>
      <c r="BB755" s="178"/>
      <c r="BC755" s="178"/>
      <c r="BD755" s="178"/>
      <c r="BE755" s="178"/>
      <c r="BF755" s="178" t="str">
        <f>IF('DATA - Follow-Up'!BF755="decreased",1,IF('DATA - Follow-Up'!BF755="not changed",2,IF('DATA - Follow-Up'!BF755="increased",3, "")))</f>
        <v/>
      </c>
      <c r="BG755" s="178"/>
      <c r="BH755" s="178"/>
      <c r="BI755" s="178"/>
      <c r="BJ755" s="178"/>
      <c r="BK755" s="178"/>
      <c r="BL755" s="178"/>
      <c r="BM755" s="178"/>
      <c r="BN755" s="178"/>
      <c r="BO755" s="178"/>
      <c r="BP755" s="178"/>
      <c r="BQ755" s="312" t="str">
        <f>IF('DATA - Follow-Up'!BQ755="Yes",1,IF('DATA - Follow-Up'!BQ755="No",2, ""))</f>
        <v/>
      </c>
      <c r="BR755" s="273"/>
      <c r="BS755" s="180"/>
      <c r="BT755" s="180"/>
    </row>
    <row r="756" spans="1:72" s="132" customFormat="1" ht="15" x14ac:dyDescent="0.3">
      <c r="A756" s="148"/>
      <c r="B756" s="149"/>
      <c r="C756" s="236" t="str">
        <f t="shared" si="11"/>
        <v/>
      </c>
      <c r="D756" s="178" t="str">
        <f>IF('DATA - Follow-Up'!D756="","",'DATA - Follow-Up'!D756)</f>
        <v/>
      </c>
      <c r="E756" s="178" t="str">
        <f>IF('DATA - Follow-Up'!E756="","",'DATA - Follow-Up'!E756)</f>
        <v/>
      </c>
      <c r="F756" s="178" t="str">
        <f>IF('DATA - Follow-Up'!F756="","",'DATA - Follow-Up'!F756)</f>
        <v/>
      </c>
      <c r="G756" s="178" t="str">
        <f>IF('DATA - Follow-Up'!G756="Yes",1,IF('DATA - Follow-Up'!G756="No",2,IF('DATA - Follow-Up'!G756="Not Sure",3, "")))</f>
        <v/>
      </c>
      <c r="H756" s="178" t="str">
        <f>IF('DATA - Follow-Up'!H756="","",INDEX(Codes,MATCH('DATA - Follow-Up'!H756,Modes,0)))</f>
        <v/>
      </c>
      <c r="I756" s="275"/>
      <c r="J756" s="178" t="str">
        <f>IF('DATA - Follow-Up'!J756="","",INDEX(Codes,MATCH('DATA - Follow-Up'!J756,Modes,0)))</f>
        <v/>
      </c>
      <c r="K756" s="178"/>
      <c r="L756" s="178" t="str">
        <f>IF('DATA - Follow-Up'!L756=0,"",IF('DATA - Follow-Up'!L756="","",'DATA - Follow-Up'!L756))</f>
        <v/>
      </c>
      <c r="M756" s="178" t="str">
        <f>IF('DATA - Follow-Up'!M756="Yes",1,IF('DATA - Follow-Up'!M756="No",2, ""))</f>
        <v/>
      </c>
      <c r="N756" s="178" t="str">
        <f>IF('DATA - Follow-Up'!N756="Yes",1,IF('DATA - Follow-Up'!N756="No",2,""))</f>
        <v/>
      </c>
      <c r="O756" s="178" t="str">
        <f>IF('DATA - Follow-Up'!O756="Relaxed",1,IF('DATA - Follow-Up'!O756="Rushed",2,IF('DATA - Follow-Up'!O756="Happy",3,IF('DATA - Follow-Up'!O756="Frustrated",4,IF('DATA - Follow-Up'!O756="Other (please specify)",5,IF('DATA - Follow-Up'!O756="Other",5,""))))))</f>
        <v/>
      </c>
      <c r="P756" s="178"/>
      <c r="Q756" s="178" t="str">
        <f>IF('DATA - Follow-Up'!Q756="","",'DATA - Follow-Up'!Q756)</f>
        <v/>
      </c>
      <c r="R756" s="178" t="str">
        <f>IF('DATA - Follow-Up'!R756="Boy",1,IF('DATA - Follow-Up'!R756="Girl",2, ""))</f>
        <v/>
      </c>
      <c r="S756" s="178" t="str">
        <f>IF('DATA - Follow-Up'!Q756="","", 'DATA - Follow-Up'!S756)</f>
        <v/>
      </c>
      <c r="T756" s="178" t="str">
        <f>IF('DATA - Follow-Up'!T756="Less than 0.5km",1,IF('DATA - Follow-Up'!T756="0.51 to 1.59km",2,IF('DATA - Follow-Up'!T756="1.6 to 3km",3,IF('DATA - Follow-Up'!T756="Over 3km",4,""))))</f>
        <v/>
      </c>
      <c r="U756" s="178" t="str">
        <f>IF('DATA - Follow-Up'!U756="STRONGLY AGREE",1,IF('DATA - Follow-Up'!U756="AGREE",2,IF('DATA - Follow-Up'!U756="DISAGREE",3,IF('DATA - Follow-Up'!U756="STRONGLY DISAGREE",4,""))))</f>
        <v/>
      </c>
      <c r="V756" s="178" t="str">
        <f>IF('DATA - Follow-Up'!V756="Yes",1,IF('DATA - Follow-Up'!V756="No",2,""))</f>
        <v/>
      </c>
      <c r="W756" s="178"/>
      <c r="X756" s="178"/>
      <c r="Y756" s="178"/>
      <c r="Z756" s="178"/>
      <c r="AA756" s="178"/>
      <c r="AB756" s="178"/>
      <c r="AC756" s="178"/>
      <c r="AD756" s="178"/>
      <c r="AE756" s="178"/>
      <c r="AF756" s="178"/>
      <c r="AG756" s="178"/>
      <c r="AH756" s="178"/>
      <c r="AI756" s="178"/>
      <c r="AJ756" s="178"/>
      <c r="AK756" s="178"/>
      <c r="AL756" s="178"/>
      <c r="AM756" s="178"/>
      <c r="AN756" s="178"/>
      <c r="AO756" s="178"/>
      <c r="AP756" s="178"/>
      <c r="AQ756" s="178"/>
      <c r="AR756" s="178" t="str">
        <f>IF('DATA - Follow-Up'!AR756="Relaxed",1,IF('DATA - Follow-Up'!AR756="Rushed",2,IF('DATA - Follow-Up'!AR756="Happy",3,IF('DATA - Follow-Up'!AR756="Tired",4,""))))</f>
        <v/>
      </c>
      <c r="AS756" s="178" t="str">
        <f>IF('DATA - Follow-Up'!AS756="Relaxed",1,IF('DATA - Follow-Up'!AS756="Rushed",2,IF('DATA - Follow-Up'!AS756="Happy",3,IF('DATA - Follow-Up'!AS756="Tired",4,""))))</f>
        <v/>
      </c>
      <c r="AT756" s="178" t="str">
        <f>IF('DATA - Follow-Up'!AT756="less driving",1,IF('DATA - Follow-Up'!AT756="less driving (e.g. more carpooling, walking, cycling, taking public transit, etc.)",1,IF('DATA - Follow-Up'!AT756="not changed",2,IF('DATA - Follow-Up'!AT756="no changed",2,IF('DATA - Follow-Up'!AT756="more driving",3, "")))))</f>
        <v/>
      </c>
      <c r="AU756" s="275"/>
      <c r="AV756" s="275"/>
      <c r="AW756" s="275"/>
      <c r="AX756" s="275"/>
      <c r="AY756" s="275"/>
      <c r="AZ756" s="178" t="str">
        <f>IF('DATA - Follow-Up'!AZ756="less driving",1,IF('DATA - Follow-Up'!AZ756="less driving (e.g. more carpooling, walking, cycling, taking public transit, etc.)",1,IF('DATA - Follow-Up'!AZ756="not changed",2,IF('DATA - Follow-Up'!AZ756="more driving",3,""))))</f>
        <v/>
      </c>
      <c r="BA756" s="178"/>
      <c r="BB756" s="178"/>
      <c r="BC756" s="178"/>
      <c r="BD756" s="178"/>
      <c r="BE756" s="178"/>
      <c r="BF756" s="178" t="str">
        <f>IF('DATA - Follow-Up'!BF756="decreased",1,IF('DATA - Follow-Up'!BF756="not changed",2,IF('DATA - Follow-Up'!BF756="increased",3, "")))</f>
        <v/>
      </c>
      <c r="BG756" s="178"/>
      <c r="BH756" s="178"/>
      <c r="BI756" s="178"/>
      <c r="BJ756" s="178"/>
      <c r="BK756" s="178"/>
      <c r="BL756" s="178"/>
      <c r="BM756" s="178"/>
      <c r="BN756" s="178"/>
      <c r="BO756" s="178"/>
      <c r="BP756" s="178"/>
      <c r="BQ756" s="312" t="str">
        <f>IF('DATA - Follow-Up'!BQ756="Yes",1,IF('DATA - Follow-Up'!BQ756="No",2, ""))</f>
        <v/>
      </c>
      <c r="BR756" s="273"/>
      <c r="BS756" s="180"/>
      <c r="BT756" s="180"/>
    </row>
    <row r="757" spans="1:72" s="132" customFormat="1" ht="15" x14ac:dyDescent="0.3">
      <c r="A757" s="148"/>
      <c r="B757" s="149"/>
      <c r="C757" s="236" t="str">
        <f t="shared" si="11"/>
        <v/>
      </c>
      <c r="D757" s="178" t="str">
        <f>IF('DATA - Follow-Up'!D757="","",'DATA - Follow-Up'!D757)</f>
        <v/>
      </c>
      <c r="E757" s="178" t="str">
        <f>IF('DATA - Follow-Up'!E757="","",'DATA - Follow-Up'!E757)</f>
        <v/>
      </c>
      <c r="F757" s="178" t="str">
        <f>IF('DATA - Follow-Up'!F757="","",'DATA - Follow-Up'!F757)</f>
        <v/>
      </c>
      <c r="G757" s="178" t="str">
        <f>IF('DATA - Follow-Up'!G757="Yes",1,IF('DATA - Follow-Up'!G757="No",2,IF('DATA - Follow-Up'!G757="Not Sure",3, "")))</f>
        <v/>
      </c>
      <c r="H757" s="178" t="str">
        <f>IF('DATA - Follow-Up'!H757="","",INDEX(Codes,MATCH('DATA - Follow-Up'!H757,Modes,0)))</f>
        <v/>
      </c>
      <c r="I757" s="275"/>
      <c r="J757" s="178" t="str">
        <f>IF('DATA - Follow-Up'!J757="","",INDEX(Codes,MATCH('DATA - Follow-Up'!J757,Modes,0)))</f>
        <v/>
      </c>
      <c r="K757" s="178"/>
      <c r="L757" s="178" t="str">
        <f>IF('DATA - Follow-Up'!L757=0,"",IF('DATA - Follow-Up'!L757="","",'DATA - Follow-Up'!L757))</f>
        <v/>
      </c>
      <c r="M757" s="178" t="str">
        <f>IF('DATA - Follow-Up'!M757="Yes",1,IF('DATA - Follow-Up'!M757="No",2, ""))</f>
        <v/>
      </c>
      <c r="N757" s="178" t="str">
        <f>IF('DATA - Follow-Up'!N757="Yes",1,IF('DATA - Follow-Up'!N757="No",2,""))</f>
        <v/>
      </c>
      <c r="O757" s="178" t="str">
        <f>IF('DATA - Follow-Up'!O757="Relaxed",1,IF('DATA - Follow-Up'!O757="Rushed",2,IF('DATA - Follow-Up'!O757="Happy",3,IF('DATA - Follow-Up'!O757="Frustrated",4,IF('DATA - Follow-Up'!O757="Other (please specify)",5,IF('DATA - Follow-Up'!O757="Other",5,""))))))</f>
        <v/>
      </c>
      <c r="P757" s="178"/>
      <c r="Q757" s="178" t="str">
        <f>IF('DATA - Follow-Up'!Q757="","",'DATA - Follow-Up'!Q757)</f>
        <v/>
      </c>
      <c r="R757" s="178" t="str">
        <f>IF('DATA - Follow-Up'!R757="Boy",1,IF('DATA - Follow-Up'!R757="Girl",2, ""))</f>
        <v/>
      </c>
      <c r="S757" s="178" t="str">
        <f>IF('DATA - Follow-Up'!Q757="","", 'DATA - Follow-Up'!S757)</f>
        <v/>
      </c>
      <c r="T757" s="178" t="str">
        <f>IF('DATA - Follow-Up'!T757="Less than 0.5km",1,IF('DATA - Follow-Up'!T757="0.51 to 1.59km",2,IF('DATA - Follow-Up'!T757="1.6 to 3km",3,IF('DATA - Follow-Up'!T757="Over 3km",4,""))))</f>
        <v/>
      </c>
      <c r="U757" s="178" t="str">
        <f>IF('DATA - Follow-Up'!U757="STRONGLY AGREE",1,IF('DATA - Follow-Up'!U757="AGREE",2,IF('DATA - Follow-Up'!U757="DISAGREE",3,IF('DATA - Follow-Up'!U757="STRONGLY DISAGREE",4,""))))</f>
        <v/>
      </c>
      <c r="V757" s="178" t="str">
        <f>IF('DATA - Follow-Up'!V757="Yes",1,IF('DATA - Follow-Up'!V757="No",2,""))</f>
        <v/>
      </c>
      <c r="W757" s="178"/>
      <c r="X757" s="178"/>
      <c r="Y757" s="178"/>
      <c r="Z757" s="178"/>
      <c r="AA757" s="178"/>
      <c r="AB757" s="178"/>
      <c r="AC757" s="178"/>
      <c r="AD757" s="178"/>
      <c r="AE757" s="178"/>
      <c r="AF757" s="178"/>
      <c r="AG757" s="178"/>
      <c r="AH757" s="178"/>
      <c r="AI757" s="178"/>
      <c r="AJ757" s="178"/>
      <c r="AK757" s="178"/>
      <c r="AL757" s="178"/>
      <c r="AM757" s="178"/>
      <c r="AN757" s="178"/>
      <c r="AO757" s="178"/>
      <c r="AP757" s="178"/>
      <c r="AQ757" s="178"/>
      <c r="AR757" s="178" t="str">
        <f>IF('DATA - Follow-Up'!AR757="Relaxed",1,IF('DATA - Follow-Up'!AR757="Rushed",2,IF('DATA - Follow-Up'!AR757="Happy",3,IF('DATA - Follow-Up'!AR757="Tired",4,""))))</f>
        <v/>
      </c>
      <c r="AS757" s="178" t="str">
        <f>IF('DATA - Follow-Up'!AS757="Relaxed",1,IF('DATA - Follow-Up'!AS757="Rushed",2,IF('DATA - Follow-Up'!AS757="Happy",3,IF('DATA - Follow-Up'!AS757="Tired",4,""))))</f>
        <v/>
      </c>
      <c r="AT757" s="178" t="str">
        <f>IF('DATA - Follow-Up'!AT757="less driving",1,IF('DATA - Follow-Up'!AT757="less driving (e.g. more carpooling, walking, cycling, taking public transit, etc.)",1,IF('DATA - Follow-Up'!AT757="not changed",2,IF('DATA - Follow-Up'!AT757="no changed",2,IF('DATA - Follow-Up'!AT757="more driving",3, "")))))</f>
        <v/>
      </c>
      <c r="AU757" s="275"/>
      <c r="AV757" s="275"/>
      <c r="AW757" s="275"/>
      <c r="AX757" s="275"/>
      <c r="AY757" s="275"/>
      <c r="AZ757" s="178" t="str">
        <f>IF('DATA - Follow-Up'!AZ757="less driving",1,IF('DATA - Follow-Up'!AZ757="less driving (e.g. more carpooling, walking, cycling, taking public transit, etc.)",1,IF('DATA - Follow-Up'!AZ757="not changed",2,IF('DATA - Follow-Up'!AZ757="more driving",3,""))))</f>
        <v/>
      </c>
      <c r="BA757" s="178"/>
      <c r="BB757" s="178"/>
      <c r="BC757" s="178"/>
      <c r="BD757" s="178"/>
      <c r="BE757" s="178"/>
      <c r="BF757" s="178" t="str">
        <f>IF('DATA - Follow-Up'!BF757="decreased",1,IF('DATA - Follow-Up'!BF757="not changed",2,IF('DATA - Follow-Up'!BF757="increased",3, "")))</f>
        <v/>
      </c>
      <c r="BG757" s="178"/>
      <c r="BH757" s="178"/>
      <c r="BI757" s="178"/>
      <c r="BJ757" s="178"/>
      <c r="BK757" s="178"/>
      <c r="BL757" s="178"/>
      <c r="BM757" s="178"/>
      <c r="BN757" s="178"/>
      <c r="BO757" s="178"/>
      <c r="BP757" s="178"/>
      <c r="BQ757" s="312" t="str">
        <f>IF('DATA - Follow-Up'!BQ757="Yes",1,IF('DATA - Follow-Up'!BQ757="No",2, ""))</f>
        <v/>
      </c>
      <c r="BR757" s="273"/>
      <c r="BS757" s="180"/>
      <c r="BT757" s="180"/>
    </row>
    <row r="758" spans="1:72" s="132" customFormat="1" ht="15" x14ac:dyDescent="0.3">
      <c r="A758" s="148"/>
      <c r="B758" s="149"/>
      <c r="C758" s="236" t="str">
        <f t="shared" si="11"/>
        <v/>
      </c>
      <c r="D758" s="178" t="str">
        <f>IF('DATA - Follow-Up'!D758="","",'DATA - Follow-Up'!D758)</f>
        <v/>
      </c>
      <c r="E758" s="178" t="str">
        <f>IF('DATA - Follow-Up'!E758="","",'DATA - Follow-Up'!E758)</f>
        <v/>
      </c>
      <c r="F758" s="178" t="str">
        <f>IF('DATA - Follow-Up'!F758="","",'DATA - Follow-Up'!F758)</f>
        <v/>
      </c>
      <c r="G758" s="178" t="str">
        <f>IF('DATA - Follow-Up'!G758="Yes",1,IF('DATA - Follow-Up'!G758="No",2,IF('DATA - Follow-Up'!G758="Not Sure",3, "")))</f>
        <v/>
      </c>
      <c r="H758" s="178" t="str">
        <f>IF('DATA - Follow-Up'!H758="","",INDEX(Codes,MATCH('DATA - Follow-Up'!H758,Modes,0)))</f>
        <v/>
      </c>
      <c r="I758" s="275"/>
      <c r="J758" s="178" t="str">
        <f>IF('DATA - Follow-Up'!J758="","",INDEX(Codes,MATCH('DATA - Follow-Up'!J758,Modes,0)))</f>
        <v/>
      </c>
      <c r="K758" s="178"/>
      <c r="L758" s="178" t="str">
        <f>IF('DATA - Follow-Up'!L758=0,"",IF('DATA - Follow-Up'!L758="","",'DATA - Follow-Up'!L758))</f>
        <v/>
      </c>
      <c r="M758" s="178" t="str">
        <f>IF('DATA - Follow-Up'!M758="Yes",1,IF('DATA - Follow-Up'!M758="No",2, ""))</f>
        <v/>
      </c>
      <c r="N758" s="178" t="str">
        <f>IF('DATA - Follow-Up'!N758="Yes",1,IF('DATA - Follow-Up'!N758="No",2,""))</f>
        <v/>
      </c>
      <c r="O758" s="178" t="str">
        <f>IF('DATA - Follow-Up'!O758="Relaxed",1,IF('DATA - Follow-Up'!O758="Rushed",2,IF('DATA - Follow-Up'!O758="Happy",3,IF('DATA - Follow-Up'!O758="Frustrated",4,IF('DATA - Follow-Up'!O758="Other (please specify)",5,IF('DATA - Follow-Up'!O758="Other",5,""))))))</f>
        <v/>
      </c>
      <c r="P758" s="178"/>
      <c r="Q758" s="178" t="str">
        <f>IF('DATA - Follow-Up'!Q758="","",'DATA - Follow-Up'!Q758)</f>
        <v/>
      </c>
      <c r="R758" s="178" t="str">
        <f>IF('DATA - Follow-Up'!R758="Boy",1,IF('DATA - Follow-Up'!R758="Girl",2, ""))</f>
        <v/>
      </c>
      <c r="S758" s="178" t="str">
        <f>IF('DATA - Follow-Up'!Q758="","", 'DATA - Follow-Up'!S758)</f>
        <v/>
      </c>
      <c r="T758" s="178" t="str">
        <f>IF('DATA - Follow-Up'!T758="Less than 0.5km",1,IF('DATA - Follow-Up'!T758="0.51 to 1.59km",2,IF('DATA - Follow-Up'!T758="1.6 to 3km",3,IF('DATA - Follow-Up'!T758="Over 3km",4,""))))</f>
        <v/>
      </c>
      <c r="U758" s="178" t="str">
        <f>IF('DATA - Follow-Up'!U758="STRONGLY AGREE",1,IF('DATA - Follow-Up'!U758="AGREE",2,IF('DATA - Follow-Up'!U758="DISAGREE",3,IF('DATA - Follow-Up'!U758="STRONGLY DISAGREE",4,""))))</f>
        <v/>
      </c>
      <c r="V758" s="178" t="str">
        <f>IF('DATA - Follow-Up'!V758="Yes",1,IF('DATA - Follow-Up'!V758="No",2,""))</f>
        <v/>
      </c>
      <c r="W758" s="178"/>
      <c r="X758" s="178"/>
      <c r="Y758" s="178"/>
      <c r="Z758" s="178"/>
      <c r="AA758" s="178"/>
      <c r="AB758" s="178"/>
      <c r="AC758" s="178"/>
      <c r="AD758" s="178"/>
      <c r="AE758" s="178"/>
      <c r="AF758" s="178"/>
      <c r="AG758" s="178"/>
      <c r="AH758" s="178"/>
      <c r="AI758" s="178"/>
      <c r="AJ758" s="178"/>
      <c r="AK758" s="178"/>
      <c r="AL758" s="178"/>
      <c r="AM758" s="178"/>
      <c r="AN758" s="178"/>
      <c r="AO758" s="178"/>
      <c r="AP758" s="178"/>
      <c r="AQ758" s="178"/>
      <c r="AR758" s="178" t="str">
        <f>IF('DATA - Follow-Up'!AR758="Relaxed",1,IF('DATA - Follow-Up'!AR758="Rushed",2,IF('DATA - Follow-Up'!AR758="Happy",3,IF('DATA - Follow-Up'!AR758="Tired",4,""))))</f>
        <v/>
      </c>
      <c r="AS758" s="178" t="str">
        <f>IF('DATA - Follow-Up'!AS758="Relaxed",1,IF('DATA - Follow-Up'!AS758="Rushed",2,IF('DATA - Follow-Up'!AS758="Happy",3,IF('DATA - Follow-Up'!AS758="Tired",4,""))))</f>
        <v/>
      </c>
      <c r="AT758" s="178" t="str">
        <f>IF('DATA - Follow-Up'!AT758="less driving",1,IF('DATA - Follow-Up'!AT758="less driving (e.g. more carpooling, walking, cycling, taking public transit, etc.)",1,IF('DATA - Follow-Up'!AT758="not changed",2,IF('DATA - Follow-Up'!AT758="no changed",2,IF('DATA - Follow-Up'!AT758="more driving",3, "")))))</f>
        <v/>
      </c>
      <c r="AU758" s="275"/>
      <c r="AV758" s="275"/>
      <c r="AW758" s="275"/>
      <c r="AX758" s="275"/>
      <c r="AY758" s="275"/>
      <c r="AZ758" s="178" t="str">
        <f>IF('DATA - Follow-Up'!AZ758="less driving",1,IF('DATA - Follow-Up'!AZ758="less driving (e.g. more carpooling, walking, cycling, taking public transit, etc.)",1,IF('DATA - Follow-Up'!AZ758="not changed",2,IF('DATA - Follow-Up'!AZ758="more driving",3,""))))</f>
        <v/>
      </c>
      <c r="BA758" s="178"/>
      <c r="BB758" s="178"/>
      <c r="BC758" s="178"/>
      <c r="BD758" s="178"/>
      <c r="BE758" s="178"/>
      <c r="BF758" s="178" t="str">
        <f>IF('DATA - Follow-Up'!BF758="decreased",1,IF('DATA - Follow-Up'!BF758="not changed",2,IF('DATA - Follow-Up'!BF758="increased",3, "")))</f>
        <v/>
      </c>
      <c r="BG758" s="178"/>
      <c r="BH758" s="178"/>
      <c r="BI758" s="178"/>
      <c r="BJ758" s="178"/>
      <c r="BK758" s="178"/>
      <c r="BL758" s="178"/>
      <c r="BM758" s="178"/>
      <c r="BN758" s="178"/>
      <c r="BO758" s="178"/>
      <c r="BP758" s="178"/>
      <c r="BQ758" s="312" t="str">
        <f>IF('DATA - Follow-Up'!BQ758="Yes",1,IF('DATA - Follow-Up'!BQ758="No",2, ""))</f>
        <v/>
      </c>
      <c r="BR758" s="273"/>
      <c r="BS758" s="180"/>
      <c r="BT758" s="180"/>
    </row>
    <row r="759" spans="1:72" s="132" customFormat="1" ht="15" x14ac:dyDescent="0.3">
      <c r="A759" s="148"/>
      <c r="B759" s="149"/>
      <c r="C759" s="236" t="str">
        <f t="shared" si="11"/>
        <v/>
      </c>
      <c r="D759" s="178" t="str">
        <f>IF('DATA - Follow-Up'!D759="","",'DATA - Follow-Up'!D759)</f>
        <v/>
      </c>
      <c r="E759" s="178" t="str">
        <f>IF('DATA - Follow-Up'!E759="","",'DATA - Follow-Up'!E759)</f>
        <v/>
      </c>
      <c r="F759" s="178" t="str">
        <f>IF('DATA - Follow-Up'!F759="","",'DATA - Follow-Up'!F759)</f>
        <v/>
      </c>
      <c r="G759" s="178" t="str">
        <f>IF('DATA - Follow-Up'!G759="Yes",1,IF('DATA - Follow-Up'!G759="No",2,IF('DATA - Follow-Up'!G759="Not Sure",3, "")))</f>
        <v/>
      </c>
      <c r="H759" s="178" t="str">
        <f>IF('DATA - Follow-Up'!H759="","",INDEX(Codes,MATCH('DATA - Follow-Up'!H759,Modes,0)))</f>
        <v/>
      </c>
      <c r="I759" s="275"/>
      <c r="J759" s="178" t="str">
        <f>IF('DATA - Follow-Up'!J759="","",INDEX(Codes,MATCH('DATA - Follow-Up'!J759,Modes,0)))</f>
        <v/>
      </c>
      <c r="K759" s="178"/>
      <c r="L759" s="178" t="str">
        <f>IF('DATA - Follow-Up'!L759=0,"",IF('DATA - Follow-Up'!L759="","",'DATA - Follow-Up'!L759))</f>
        <v/>
      </c>
      <c r="M759" s="178" t="str">
        <f>IF('DATA - Follow-Up'!M759="Yes",1,IF('DATA - Follow-Up'!M759="No",2, ""))</f>
        <v/>
      </c>
      <c r="N759" s="178" t="str">
        <f>IF('DATA - Follow-Up'!N759="Yes",1,IF('DATA - Follow-Up'!N759="No",2,""))</f>
        <v/>
      </c>
      <c r="O759" s="178" t="str">
        <f>IF('DATA - Follow-Up'!O759="Relaxed",1,IF('DATA - Follow-Up'!O759="Rushed",2,IF('DATA - Follow-Up'!O759="Happy",3,IF('DATA - Follow-Up'!O759="Frustrated",4,IF('DATA - Follow-Up'!O759="Other (please specify)",5,IF('DATA - Follow-Up'!O759="Other",5,""))))))</f>
        <v/>
      </c>
      <c r="P759" s="178"/>
      <c r="Q759" s="178" t="str">
        <f>IF('DATA - Follow-Up'!Q759="","",'DATA - Follow-Up'!Q759)</f>
        <v/>
      </c>
      <c r="R759" s="178" t="str">
        <f>IF('DATA - Follow-Up'!R759="Boy",1,IF('DATA - Follow-Up'!R759="Girl",2, ""))</f>
        <v/>
      </c>
      <c r="S759" s="178" t="str">
        <f>IF('DATA - Follow-Up'!Q759="","", 'DATA - Follow-Up'!S759)</f>
        <v/>
      </c>
      <c r="T759" s="178" t="str">
        <f>IF('DATA - Follow-Up'!T759="Less than 0.5km",1,IF('DATA - Follow-Up'!T759="0.51 to 1.59km",2,IF('DATA - Follow-Up'!T759="1.6 to 3km",3,IF('DATA - Follow-Up'!T759="Over 3km",4,""))))</f>
        <v/>
      </c>
      <c r="U759" s="178" t="str">
        <f>IF('DATA - Follow-Up'!U759="STRONGLY AGREE",1,IF('DATA - Follow-Up'!U759="AGREE",2,IF('DATA - Follow-Up'!U759="DISAGREE",3,IF('DATA - Follow-Up'!U759="STRONGLY DISAGREE",4,""))))</f>
        <v/>
      </c>
      <c r="V759" s="178" t="str">
        <f>IF('DATA - Follow-Up'!V759="Yes",1,IF('DATA - Follow-Up'!V759="No",2,""))</f>
        <v/>
      </c>
      <c r="W759" s="178"/>
      <c r="X759" s="178"/>
      <c r="Y759" s="178"/>
      <c r="Z759" s="178"/>
      <c r="AA759" s="178"/>
      <c r="AB759" s="178"/>
      <c r="AC759" s="178"/>
      <c r="AD759" s="178"/>
      <c r="AE759" s="178"/>
      <c r="AF759" s="178"/>
      <c r="AG759" s="178"/>
      <c r="AH759" s="178"/>
      <c r="AI759" s="178"/>
      <c r="AJ759" s="178"/>
      <c r="AK759" s="178"/>
      <c r="AL759" s="178"/>
      <c r="AM759" s="178"/>
      <c r="AN759" s="178"/>
      <c r="AO759" s="178"/>
      <c r="AP759" s="178"/>
      <c r="AQ759" s="178"/>
      <c r="AR759" s="178" t="str">
        <f>IF('DATA - Follow-Up'!AR759="Relaxed",1,IF('DATA - Follow-Up'!AR759="Rushed",2,IF('DATA - Follow-Up'!AR759="Happy",3,IF('DATA - Follow-Up'!AR759="Tired",4,""))))</f>
        <v/>
      </c>
      <c r="AS759" s="178" t="str">
        <f>IF('DATA - Follow-Up'!AS759="Relaxed",1,IF('DATA - Follow-Up'!AS759="Rushed",2,IF('DATA - Follow-Up'!AS759="Happy",3,IF('DATA - Follow-Up'!AS759="Tired",4,""))))</f>
        <v/>
      </c>
      <c r="AT759" s="178" t="str">
        <f>IF('DATA - Follow-Up'!AT759="less driving",1,IF('DATA - Follow-Up'!AT759="less driving (e.g. more carpooling, walking, cycling, taking public transit, etc.)",1,IF('DATA - Follow-Up'!AT759="not changed",2,IF('DATA - Follow-Up'!AT759="no changed",2,IF('DATA - Follow-Up'!AT759="more driving",3, "")))))</f>
        <v/>
      </c>
      <c r="AU759" s="275"/>
      <c r="AV759" s="275"/>
      <c r="AW759" s="275"/>
      <c r="AX759" s="275"/>
      <c r="AY759" s="275"/>
      <c r="AZ759" s="178" t="str">
        <f>IF('DATA - Follow-Up'!AZ759="less driving",1,IF('DATA - Follow-Up'!AZ759="less driving (e.g. more carpooling, walking, cycling, taking public transit, etc.)",1,IF('DATA - Follow-Up'!AZ759="not changed",2,IF('DATA - Follow-Up'!AZ759="more driving",3,""))))</f>
        <v/>
      </c>
      <c r="BA759" s="178"/>
      <c r="BB759" s="178"/>
      <c r="BC759" s="178"/>
      <c r="BD759" s="178"/>
      <c r="BE759" s="178"/>
      <c r="BF759" s="178" t="str">
        <f>IF('DATA - Follow-Up'!BF759="decreased",1,IF('DATA - Follow-Up'!BF759="not changed",2,IF('DATA - Follow-Up'!BF759="increased",3, "")))</f>
        <v/>
      </c>
      <c r="BG759" s="178"/>
      <c r="BH759" s="178"/>
      <c r="BI759" s="178"/>
      <c r="BJ759" s="178"/>
      <c r="BK759" s="178"/>
      <c r="BL759" s="178"/>
      <c r="BM759" s="178"/>
      <c r="BN759" s="178"/>
      <c r="BO759" s="178"/>
      <c r="BP759" s="178"/>
      <c r="BQ759" s="312" t="str">
        <f>IF('DATA - Follow-Up'!BQ759="Yes",1,IF('DATA - Follow-Up'!BQ759="No",2, ""))</f>
        <v/>
      </c>
      <c r="BR759" s="273"/>
      <c r="BS759" s="180"/>
      <c r="BT759" s="180"/>
    </row>
    <row r="760" spans="1:72" s="132" customFormat="1" ht="15" x14ac:dyDescent="0.3">
      <c r="A760" s="148"/>
      <c r="B760" s="149"/>
      <c r="C760" s="236" t="str">
        <f t="shared" si="11"/>
        <v/>
      </c>
      <c r="D760" s="178" t="str">
        <f>IF('DATA - Follow-Up'!D760="","",'DATA - Follow-Up'!D760)</f>
        <v/>
      </c>
      <c r="E760" s="178" t="str">
        <f>IF('DATA - Follow-Up'!E760="","",'DATA - Follow-Up'!E760)</f>
        <v/>
      </c>
      <c r="F760" s="178" t="str">
        <f>IF('DATA - Follow-Up'!F760="","",'DATA - Follow-Up'!F760)</f>
        <v/>
      </c>
      <c r="G760" s="178" t="str">
        <f>IF('DATA - Follow-Up'!G760="Yes",1,IF('DATA - Follow-Up'!G760="No",2,IF('DATA - Follow-Up'!G760="Not Sure",3, "")))</f>
        <v/>
      </c>
      <c r="H760" s="178" t="str">
        <f>IF('DATA - Follow-Up'!H760="","",INDEX(Codes,MATCH('DATA - Follow-Up'!H760,Modes,0)))</f>
        <v/>
      </c>
      <c r="I760" s="275"/>
      <c r="J760" s="178" t="str">
        <f>IF('DATA - Follow-Up'!J760="","",INDEX(Codes,MATCH('DATA - Follow-Up'!J760,Modes,0)))</f>
        <v/>
      </c>
      <c r="K760" s="178"/>
      <c r="L760" s="178" t="str">
        <f>IF('DATA - Follow-Up'!L760=0,"",IF('DATA - Follow-Up'!L760="","",'DATA - Follow-Up'!L760))</f>
        <v/>
      </c>
      <c r="M760" s="178" t="str">
        <f>IF('DATA - Follow-Up'!M760="Yes",1,IF('DATA - Follow-Up'!M760="No",2, ""))</f>
        <v/>
      </c>
      <c r="N760" s="178" t="str">
        <f>IF('DATA - Follow-Up'!N760="Yes",1,IF('DATA - Follow-Up'!N760="No",2,""))</f>
        <v/>
      </c>
      <c r="O760" s="178" t="str">
        <f>IF('DATA - Follow-Up'!O760="Relaxed",1,IF('DATA - Follow-Up'!O760="Rushed",2,IF('DATA - Follow-Up'!O760="Happy",3,IF('DATA - Follow-Up'!O760="Frustrated",4,IF('DATA - Follow-Up'!O760="Other (please specify)",5,IF('DATA - Follow-Up'!O760="Other",5,""))))))</f>
        <v/>
      </c>
      <c r="P760" s="178"/>
      <c r="Q760" s="178" t="str">
        <f>IF('DATA - Follow-Up'!Q760="","",'DATA - Follow-Up'!Q760)</f>
        <v/>
      </c>
      <c r="R760" s="178" t="str">
        <f>IF('DATA - Follow-Up'!R760="Boy",1,IF('DATA - Follow-Up'!R760="Girl",2, ""))</f>
        <v/>
      </c>
      <c r="S760" s="178" t="str">
        <f>IF('DATA - Follow-Up'!Q760="","", 'DATA - Follow-Up'!S760)</f>
        <v/>
      </c>
      <c r="T760" s="178" t="str">
        <f>IF('DATA - Follow-Up'!T760="Less than 0.5km",1,IF('DATA - Follow-Up'!T760="0.51 to 1.59km",2,IF('DATA - Follow-Up'!T760="1.6 to 3km",3,IF('DATA - Follow-Up'!T760="Over 3km",4,""))))</f>
        <v/>
      </c>
      <c r="U760" s="178" t="str">
        <f>IF('DATA - Follow-Up'!U760="STRONGLY AGREE",1,IF('DATA - Follow-Up'!U760="AGREE",2,IF('DATA - Follow-Up'!U760="DISAGREE",3,IF('DATA - Follow-Up'!U760="STRONGLY DISAGREE",4,""))))</f>
        <v/>
      </c>
      <c r="V760" s="178" t="str">
        <f>IF('DATA - Follow-Up'!V760="Yes",1,IF('DATA - Follow-Up'!V760="No",2,""))</f>
        <v/>
      </c>
      <c r="W760" s="178"/>
      <c r="X760" s="178"/>
      <c r="Y760" s="178"/>
      <c r="Z760" s="178"/>
      <c r="AA760" s="178"/>
      <c r="AB760" s="178"/>
      <c r="AC760" s="178"/>
      <c r="AD760" s="178"/>
      <c r="AE760" s="178"/>
      <c r="AF760" s="178"/>
      <c r="AG760" s="178"/>
      <c r="AH760" s="178"/>
      <c r="AI760" s="178"/>
      <c r="AJ760" s="178"/>
      <c r="AK760" s="178"/>
      <c r="AL760" s="178"/>
      <c r="AM760" s="178"/>
      <c r="AN760" s="178"/>
      <c r="AO760" s="178"/>
      <c r="AP760" s="178"/>
      <c r="AQ760" s="178"/>
      <c r="AR760" s="178" t="str">
        <f>IF('DATA - Follow-Up'!AR760="Relaxed",1,IF('DATA - Follow-Up'!AR760="Rushed",2,IF('DATA - Follow-Up'!AR760="Happy",3,IF('DATA - Follow-Up'!AR760="Tired",4,""))))</f>
        <v/>
      </c>
      <c r="AS760" s="178" t="str">
        <f>IF('DATA - Follow-Up'!AS760="Relaxed",1,IF('DATA - Follow-Up'!AS760="Rushed",2,IF('DATA - Follow-Up'!AS760="Happy",3,IF('DATA - Follow-Up'!AS760="Tired",4,""))))</f>
        <v/>
      </c>
      <c r="AT760" s="178" t="str">
        <f>IF('DATA - Follow-Up'!AT760="less driving",1,IF('DATA - Follow-Up'!AT760="less driving (e.g. more carpooling, walking, cycling, taking public transit, etc.)",1,IF('DATA - Follow-Up'!AT760="not changed",2,IF('DATA - Follow-Up'!AT760="no changed",2,IF('DATA - Follow-Up'!AT760="more driving",3, "")))))</f>
        <v/>
      </c>
      <c r="AU760" s="275"/>
      <c r="AV760" s="275"/>
      <c r="AW760" s="275"/>
      <c r="AX760" s="275"/>
      <c r="AY760" s="275"/>
      <c r="AZ760" s="178" t="str">
        <f>IF('DATA - Follow-Up'!AZ760="less driving",1,IF('DATA - Follow-Up'!AZ760="less driving (e.g. more carpooling, walking, cycling, taking public transit, etc.)",1,IF('DATA - Follow-Up'!AZ760="not changed",2,IF('DATA - Follow-Up'!AZ760="more driving",3,""))))</f>
        <v/>
      </c>
      <c r="BA760" s="178"/>
      <c r="BB760" s="178"/>
      <c r="BC760" s="178"/>
      <c r="BD760" s="178"/>
      <c r="BE760" s="178"/>
      <c r="BF760" s="178" t="str">
        <f>IF('DATA - Follow-Up'!BF760="decreased",1,IF('DATA - Follow-Up'!BF760="not changed",2,IF('DATA - Follow-Up'!BF760="increased",3, "")))</f>
        <v/>
      </c>
      <c r="BG760" s="178"/>
      <c r="BH760" s="178"/>
      <c r="BI760" s="178"/>
      <c r="BJ760" s="178"/>
      <c r="BK760" s="178"/>
      <c r="BL760" s="178"/>
      <c r="BM760" s="178"/>
      <c r="BN760" s="178"/>
      <c r="BO760" s="178"/>
      <c r="BP760" s="178"/>
      <c r="BQ760" s="312" t="str">
        <f>IF('DATA - Follow-Up'!BQ760="Yes",1,IF('DATA - Follow-Up'!BQ760="No",2, ""))</f>
        <v/>
      </c>
      <c r="BR760" s="273"/>
      <c r="BS760" s="180"/>
      <c r="BT760" s="180"/>
    </row>
    <row r="761" spans="1:72" s="132" customFormat="1" ht="15" x14ac:dyDescent="0.3">
      <c r="A761" s="148"/>
      <c r="B761" s="149"/>
      <c r="C761" s="236" t="str">
        <f t="shared" si="11"/>
        <v/>
      </c>
      <c r="D761" s="178" t="str">
        <f>IF('DATA - Follow-Up'!D761="","",'DATA - Follow-Up'!D761)</f>
        <v/>
      </c>
      <c r="E761" s="178" t="str">
        <f>IF('DATA - Follow-Up'!E761="","",'DATA - Follow-Up'!E761)</f>
        <v/>
      </c>
      <c r="F761" s="178" t="str">
        <f>IF('DATA - Follow-Up'!F761="","",'DATA - Follow-Up'!F761)</f>
        <v/>
      </c>
      <c r="G761" s="178" t="str">
        <f>IF('DATA - Follow-Up'!G761="Yes",1,IF('DATA - Follow-Up'!G761="No",2,IF('DATA - Follow-Up'!G761="Not Sure",3, "")))</f>
        <v/>
      </c>
      <c r="H761" s="178" t="str">
        <f>IF('DATA - Follow-Up'!H761="","",INDEX(Codes,MATCH('DATA - Follow-Up'!H761,Modes,0)))</f>
        <v/>
      </c>
      <c r="I761" s="275"/>
      <c r="J761" s="178" t="str">
        <f>IF('DATA - Follow-Up'!J761="","",INDEX(Codes,MATCH('DATA - Follow-Up'!J761,Modes,0)))</f>
        <v/>
      </c>
      <c r="K761" s="178"/>
      <c r="L761" s="178" t="str">
        <f>IF('DATA - Follow-Up'!L761=0,"",IF('DATA - Follow-Up'!L761="","",'DATA - Follow-Up'!L761))</f>
        <v/>
      </c>
      <c r="M761" s="178" t="str">
        <f>IF('DATA - Follow-Up'!M761="Yes",1,IF('DATA - Follow-Up'!M761="No",2, ""))</f>
        <v/>
      </c>
      <c r="N761" s="178" t="str">
        <f>IF('DATA - Follow-Up'!N761="Yes",1,IF('DATA - Follow-Up'!N761="No",2,""))</f>
        <v/>
      </c>
      <c r="O761" s="178" t="str">
        <f>IF('DATA - Follow-Up'!O761="Relaxed",1,IF('DATA - Follow-Up'!O761="Rushed",2,IF('DATA - Follow-Up'!O761="Happy",3,IF('DATA - Follow-Up'!O761="Frustrated",4,IF('DATA - Follow-Up'!O761="Other (please specify)",5,IF('DATA - Follow-Up'!O761="Other",5,""))))))</f>
        <v/>
      </c>
      <c r="P761" s="178"/>
      <c r="Q761" s="178" t="str">
        <f>IF('DATA - Follow-Up'!Q761="","",'DATA - Follow-Up'!Q761)</f>
        <v/>
      </c>
      <c r="R761" s="178" t="str">
        <f>IF('DATA - Follow-Up'!R761="Boy",1,IF('DATA - Follow-Up'!R761="Girl",2, ""))</f>
        <v/>
      </c>
      <c r="S761" s="178" t="str">
        <f>IF('DATA - Follow-Up'!Q761="","", 'DATA - Follow-Up'!S761)</f>
        <v/>
      </c>
      <c r="T761" s="178" t="str">
        <f>IF('DATA - Follow-Up'!T761="Less than 0.5km",1,IF('DATA - Follow-Up'!T761="0.51 to 1.59km",2,IF('DATA - Follow-Up'!T761="1.6 to 3km",3,IF('DATA - Follow-Up'!T761="Over 3km",4,""))))</f>
        <v/>
      </c>
      <c r="U761" s="178" t="str">
        <f>IF('DATA - Follow-Up'!U761="STRONGLY AGREE",1,IF('DATA - Follow-Up'!U761="AGREE",2,IF('DATA - Follow-Up'!U761="DISAGREE",3,IF('DATA - Follow-Up'!U761="STRONGLY DISAGREE",4,""))))</f>
        <v/>
      </c>
      <c r="V761" s="178" t="str">
        <f>IF('DATA - Follow-Up'!V761="Yes",1,IF('DATA - Follow-Up'!V761="No",2,""))</f>
        <v/>
      </c>
      <c r="W761" s="178"/>
      <c r="X761" s="178"/>
      <c r="Y761" s="178"/>
      <c r="Z761" s="178"/>
      <c r="AA761" s="178"/>
      <c r="AB761" s="178"/>
      <c r="AC761" s="178"/>
      <c r="AD761" s="178"/>
      <c r="AE761" s="178"/>
      <c r="AF761" s="178"/>
      <c r="AG761" s="178"/>
      <c r="AH761" s="178"/>
      <c r="AI761" s="178"/>
      <c r="AJ761" s="178"/>
      <c r="AK761" s="178"/>
      <c r="AL761" s="178"/>
      <c r="AM761" s="178"/>
      <c r="AN761" s="178"/>
      <c r="AO761" s="178"/>
      <c r="AP761" s="178"/>
      <c r="AQ761" s="178"/>
      <c r="AR761" s="178" t="str">
        <f>IF('DATA - Follow-Up'!AR761="Relaxed",1,IF('DATA - Follow-Up'!AR761="Rushed",2,IF('DATA - Follow-Up'!AR761="Happy",3,IF('DATA - Follow-Up'!AR761="Tired",4,""))))</f>
        <v/>
      </c>
      <c r="AS761" s="178" t="str">
        <f>IF('DATA - Follow-Up'!AS761="Relaxed",1,IF('DATA - Follow-Up'!AS761="Rushed",2,IF('DATA - Follow-Up'!AS761="Happy",3,IF('DATA - Follow-Up'!AS761="Tired",4,""))))</f>
        <v/>
      </c>
      <c r="AT761" s="178" t="str">
        <f>IF('DATA - Follow-Up'!AT761="less driving",1,IF('DATA - Follow-Up'!AT761="less driving (e.g. more carpooling, walking, cycling, taking public transit, etc.)",1,IF('DATA - Follow-Up'!AT761="not changed",2,IF('DATA - Follow-Up'!AT761="no changed",2,IF('DATA - Follow-Up'!AT761="more driving",3, "")))))</f>
        <v/>
      </c>
      <c r="AU761" s="275"/>
      <c r="AV761" s="275"/>
      <c r="AW761" s="275"/>
      <c r="AX761" s="275"/>
      <c r="AY761" s="275"/>
      <c r="AZ761" s="178" t="str">
        <f>IF('DATA - Follow-Up'!AZ761="less driving",1,IF('DATA - Follow-Up'!AZ761="less driving (e.g. more carpooling, walking, cycling, taking public transit, etc.)",1,IF('DATA - Follow-Up'!AZ761="not changed",2,IF('DATA - Follow-Up'!AZ761="more driving",3,""))))</f>
        <v/>
      </c>
      <c r="BA761" s="178"/>
      <c r="BB761" s="178"/>
      <c r="BC761" s="178"/>
      <c r="BD761" s="178"/>
      <c r="BE761" s="178"/>
      <c r="BF761" s="178" t="str">
        <f>IF('DATA - Follow-Up'!BF761="decreased",1,IF('DATA - Follow-Up'!BF761="not changed",2,IF('DATA - Follow-Up'!BF761="increased",3, "")))</f>
        <v/>
      </c>
      <c r="BG761" s="178"/>
      <c r="BH761" s="178"/>
      <c r="BI761" s="178"/>
      <c r="BJ761" s="178"/>
      <c r="BK761" s="178"/>
      <c r="BL761" s="178"/>
      <c r="BM761" s="178"/>
      <c r="BN761" s="178"/>
      <c r="BO761" s="178"/>
      <c r="BP761" s="178"/>
      <c r="BQ761" s="312" t="str">
        <f>IF('DATA - Follow-Up'!BQ761="Yes",1,IF('DATA - Follow-Up'!BQ761="No",2, ""))</f>
        <v/>
      </c>
      <c r="BR761" s="273"/>
      <c r="BS761" s="180"/>
      <c r="BT761" s="180"/>
    </row>
    <row r="762" spans="1:72" s="132" customFormat="1" ht="15" x14ac:dyDescent="0.3">
      <c r="A762" s="148"/>
      <c r="B762" s="149"/>
      <c r="C762" s="236" t="str">
        <f t="shared" si="11"/>
        <v/>
      </c>
      <c r="D762" s="178" t="str">
        <f>IF('DATA - Follow-Up'!D762="","",'DATA - Follow-Up'!D762)</f>
        <v/>
      </c>
      <c r="E762" s="178" t="str">
        <f>IF('DATA - Follow-Up'!E762="","",'DATA - Follow-Up'!E762)</f>
        <v/>
      </c>
      <c r="F762" s="178" t="str">
        <f>IF('DATA - Follow-Up'!F762="","",'DATA - Follow-Up'!F762)</f>
        <v/>
      </c>
      <c r="G762" s="178" t="str">
        <f>IF('DATA - Follow-Up'!G762="Yes",1,IF('DATA - Follow-Up'!G762="No",2,IF('DATA - Follow-Up'!G762="Not Sure",3, "")))</f>
        <v/>
      </c>
      <c r="H762" s="178" t="str">
        <f>IF('DATA - Follow-Up'!H762="","",INDEX(Codes,MATCH('DATA - Follow-Up'!H762,Modes,0)))</f>
        <v/>
      </c>
      <c r="I762" s="275"/>
      <c r="J762" s="178" t="str">
        <f>IF('DATA - Follow-Up'!J762="","",INDEX(Codes,MATCH('DATA - Follow-Up'!J762,Modes,0)))</f>
        <v/>
      </c>
      <c r="K762" s="178"/>
      <c r="L762" s="178" t="str">
        <f>IF('DATA - Follow-Up'!L762=0,"",IF('DATA - Follow-Up'!L762="","",'DATA - Follow-Up'!L762))</f>
        <v/>
      </c>
      <c r="M762" s="178" t="str">
        <f>IF('DATA - Follow-Up'!M762="Yes",1,IF('DATA - Follow-Up'!M762="No",2, ""))</f>
        <v/>
      </c>
      <c r="N762" s="178" t="str">
        <f>IF('DATA - Follow-Up'!N762="Yes",1,IF('DATA - Follow-Up'!N762="No",2,""))</f>
        <v/>
      </c>
      <c r="O762" s="178" t="str">
        <f>IF('DATA - Follow-Up'!O762="Relaxed",1,IF('DATA - Follow-Up'!O762="Rushed",2,IF('DATA - Follow-Up'!O762="Happy",3,IF('DATA - Follow-Up'!O762="Frustrated",4,IF('DATA - Follow-Up'!O762="Other (please specify)",5,IF('DATA - Follow-Up'!O762="Other",5,""))))))</f>
        <v/>
      </c>
      <c r="P762" s="178"/>
      <c r="Q762" s="178" t="str">
        <f>IF('DATA - Follow-Up'!Q762="","",'DATA - Follow-Up'!Q762)</f>
        <v/>
      </c>
      <c r="R762" s="178" t="str">
        <f>IF('DATA - Follow-Up'!R762="Boy",1,IF('DATA - Follow-Up'!R762="Girl",2, ""))</f>
        <v/>
      </c>
      <c r="S762" s="178" t="str">
        <f>IF('DATA - Follow-Up'!Q762="","", 'DATA - Follow-Up'!S762)</f>
        <v/>
      </c>
      <c r="T762" s="178" t="str">
        <f>IF('DATA - Follow-Up'!T762="Less than 0.5km",1,IF('DATA - Follow-Up'!T762="0.51 to 1.59km",2,IF('DATA - Follow-Up'!T762="1.6 to 3km",3,IF('DATA - Follow-Up'!T762="Over 3km",4,""))))</f>
        <v/>
      </c>
      <c r="U762" s="178" t="str">
        <f>IF('DATA - Follow-Up'!U762="STRONGLY AGREE",1,IF('DATA - Follow-Up'!U762="AGREE",2,IF('DATA - Follow-Up'!U762="DISAGREE",3,IF('DATA - Follow-Up'!U762="STRONGLY DISAGREE",4,""))))</f>
        <v/>
      </c>
      <c r="V762" s="178" t="str">
        <f>IF('DATA - Follow-Up'!V762="Yes",1,IF('DATA - Follow-Up'!V762="No",2,""))</f>
        <v/>
      </c>
      <c r="W762" s="178"/>
      <c r="X762" s="178"/>
      <c r="Y762" s="178"/>
      <c r="Z762" s="178"/>
      <c r="AA762" s="178"/>
      <c r="AB762" s="178"/>
      <c r="AC762" s="178"/>
      <c r="AD762" s="178"/>
      <c r="AE762" s="178"/>
      <c r="AF762" s="178"/>
      <c r="AG762" s="178"/>
      <c r="AH762" s="178"/>
      <c r="AI762" s="178"/>
      <c r="AJ762" s="178"/>
      <c r="AK762" s="178"/>
      <c r="AL762" s="178"/>
      <c r="AM762" s="178"/>
      <c r="AN762" s="178"/>
      <c r="AO762" s="178"/>
      <c r="AP762" s="178"/>
      <c r="AQ762" s="178"/>
      <c r="AR762" s="178" t="str">
        <f>IF('DATA - Follow-Up'!AR762="Relaxed",1,IF('DATA - Follow-Up'!AR762="Rushed",2,IF('DATA - Follow-Up'!AR762="Happy",3,IF('DATA - Follow-Up'!AR762="Tired",4,""))))</f>
        <v/>
      </c>
      <c r="AS762" s="178" t="str">
        <f>IF('DATA - Follow-Up'!AS762="Relaxed",1,IF('DATA - Follow-Up'!AS762="Rushed",2,IF('DATA - Follow-Up'!AS762="Happy",3,IF('DATA - Follow-Up'!AS762="Tired",4,""))))</f>
        <v/>
      </c>
      <c r="AT762" s="178" t="str">
        <f>IF('DATA - Follow-Up'!AT762="less driving",1,IF('DATA - Follow-Up'!AT762="less driving (e.g. more carpooling, walking, cycling, taking public transit, etc.)",1,IF('DATA - Follow-Up'!AT762="not changed",2,IF('DATA - Follow-Up'!AT762="no changed",2,IF('DATA - Follow-Up'!AT762="more driving",3, "")))))</f>
        <v/>
      </c>
      <c r="AU762" s="275"/>
      <c r="AV762" s="275"/>
      <c r="AW762" s="275"/>
      <c r="AX762" s="275"/>
      <c r="AY762" s="275"/>
      <c r="AZ762" s="178" t="str">
        <f>IF('DATA - Follow-Up'!AZ762="less driving",1,IF('DATA - Follow-Up'!AZ762="less driving (e.g. more carpooling, walking, cycling, taking public transit, etc.)",1,IF('DATA - Follow-Up'!AZ762="not changed",2,IF('DATA - Follow-Up'!AZ762="more driving",3,""))))</f>
        <v/>
      </c>
      <c r="BA762" s="178"/>
      <c r="BB762" s="178"/>
      <c r="BC762" s="178"/>
      <c r="BD762" s="178"/>
      <c r="BE762" s="178"/>
      <c r="BF762" s="178" t="str">
        <f>IF('DATA - Follow-Up'!BF762="decreased",1,IF('DATA - Follow-Up'!BF762="not changed",2,IF('DATA - Follow-Up'!BF762="increased",3, "")))</f>
        <v/>
      </c>
      <c r="BG762" s="178"/>
      <c r="BH762" s="178"/>
      <c r="BI762" s="178"/>
      <c r="BJ762" s="178"/>
      <c r="BK762" s="178"/>
      <c r="BL762" s="178"/>
      <c r="BM762" s="178"/>
      <c r="BN762" s="178"/>
      <c r="BO762" s="178"/>
      <c r="BP762" s="178"/>
      <c r="BQ762" s="312" t="str">
        <f>IF('DATA - Follow-Up'!BQ762="Yes",1,IF('DATA - Follow-Up'!BQ762="No",2, ""))</f>
        <v/>
      </c>
      <c r="BR762" s="273"/>
      <c r="BS762" s="180"/>
      <c r="BT762" s="180"/>
    </row>
    <row r="763" spans="1:72" s="132" customFormat="1" ht="15" x14ac:dyDescent="0.3">
      <c r="A763" s="148"/>
      <c r="B763" s="149"/>
      <c r="C763" s="236" t="str">
        <f t="shared" si="11"/>
        <v/>
      </c>
      <c r="D763" s="178" t="str">
        <f>IF('DATA - Follow-Up'!D763="","",'DATA - Follow-Up'!D763)</f>
        <v/>
      </c>
      <c r="E763" s="178" t="str">
        <f>IF('DATA - Follow-Up'!E763="","",'DATA - Follow-Up'!E763)</f>
        <v/>
      </c>
      <c r="F763" s="178" t="str">
        <f>IF('DATA - Follow-Up'!F763="","",'DATA - Follow-Up'!F763)</f>
        <v/>
      </c>
      <c r="G763" s="178" t="str">
        <f>IF('DATA - Follow-Up'!G763="Yes",1,IF('DATA - Follow-Up'!G763="No",2,IF('DATA - Follow-Up'!G763="Not Sure",3, "")))</f>
        <v/>
      </c>
      <c r="H763" s="178" t="str">
        <f>IF('DATA - Follow-Up'!H763="","",INDEX(Codes,MATCH('DATA - Follow-Up'!H763,Modes,0)))</f>
        <v/>
      </c>
      <c r="I763" s="275"/>
      <c r="J763" s="178" t="str">
        <f>IF('DATA - Follow-Up'!J763="","",INDEX(Codes,MATCH('DATA - Follow-Up'!J763,Modes,0)))</f>
        <v/>
      </c>
      <c r="K763" s="178"/>
      <c r="L763" s="178" t="str">
        <f>IF('DATA - Follow-Up'!L763=0,"",IF('DATA - Follow-Up'!L763="","",'DATA - Follow-Up'!L763))</f>
        <v/>
      </c>
      <c r="M763" s="178" t="str">
        <f>IF('DATA - Follow-Up'!M763="Yes",1,IF('DATA - Follow-Up'!M763="No",2, ""))</f>
        <v/>
      </c>
      <c r="N763" s="178" t="str">
        <f>IF('DATA - Follow-Up'!N763="Yes",1,IF('DATA - Follow-Up'!N763="No",2,""))</f>
        <v/>
      </c>
      <c r="O763" s="178" t="str">
        <f>IF('DATA - Follow-Up'!O763="Relaxed",1,IF('DATA - Follow-Up'!O763="Rushed",2,IF('DATA - Follow-Up'!O763="Happy",3,IF('DATA - Follow-Up'!O763="Frustrated",4,IF('DATA - Follow-Up'!O763="Other (please specify)",5,IF('DATA - Follow-Up'!O763="Other",5,""))))))</f>
        <v/>
      </c>
      <c r="P763" s="178"/>
      <c r="Q763" s="178" t="str">
        <f>IF('DATA - Follow-Up'!Q763="","",'DATA - Follow-Up'!Q763)</f>
        <v/>
      </c>
      <c r="R763" s="178" t="str">
        <f>IF('DATA - Follow-Up'!R763="Boy",1,IF('DATA - Follow-Up'!R763="Girl",2, ""))</f>
        <v/>
      </c>
      <c r="S763" s="178" t="str">
        <f>IF('DATA - Follow-Up'!Q763="","", 'DATA - Follow-Up'!S763)</f>
        <v/>
      </c>
      <c r="T763" s="178" t="str">
        <f>IF('DATA - Follow-Up'!T763="Less than 0.5km",1,IF('DATA - Follow-Up'!T763="0.51 to 1.59km",2,IF('DATA - Follow-Up'!T763="1.6 to 3km",3,IF('DATA - Follow-Up'!T763="Over 3km",4,""))))</f>
        <v/>
      </c>
      <c r="U763" s="178" t="str">
        <f>IF('DATA - Follow-Up'!U763="STRONGLY AGREE",1,IF('DATA - Follow-Up'!U763="AGREE",2,IF('DATA - Follow-Up'!U763="DISAGREE",3,IF('DATA - Follow-Up'!U763="STRONGLY DISAGREE",4,""))))</f>
        <v/>
      </c>
      <c r="V763" s="178" t="str">
        <f>IF('DATA - Follow-Up'!V763="Yes",1,IF('DATA - Follow-Up'!V763="No",2,""))</f>
        <v/>
      </c>
      <c r="W763" s="178"/>
      <c r="X763" s="178"/>
      <c r="Y763" s="178"/>
      <c r="Z763" s="178"/>
      <c r="AA763" s="178"/>
      <c r="AB763" s="178"/>
      <c r="AC763" s="178"/>
      <c r="AD763" s="178"/>
      <c r="AE763" s="178"/>
      <c r="AF763" s="178"/>
      <c r="AG763" s="178"/>
      <c r="AH763" s="178"/>
      <c r="AI763" s="178"/>
      <c r="AJ763" s="178"/>
      <c r="AK763" s="178"/>
      <c r="AL763" s="178"/>
      <c r="AM763" s="178"/>
      <c r="AN763" s="178"/>
      <c r="AO763" s="178"/>
      <c r="AP763" s="178"/>
      <c r="AQ763" s="178"/>
      <c r="AR763" s="178" t="str">
        <f>IF('DATA - Follow-Up'!AR763="Relaxed",1,IF('DATA - Follow-Up'!AR763="Rushed",2,IF('DATA - Follow-Up'!AR763="Happy",3,IF('DATA - Follow-Up'!AR763="Tired",4,""))))</f>
        <v/>
      </c>
      <c r="AS763" s="178" t="str">
        <f>IF('DATA - Follow-Up'!AS763="Relaxed",1,IF('DATA - Follow-Up'!AS763="Rushed",2,IF('DATA - Follow-Up'!AS763="Happy",3,IF('DATA - Follow-Up'!AS763="Tired",4,""))))</f>
        <v/>
      </c>
      <c r="AT763" s="178" t="str">
        <f>IF('DATA - Follow-Up'!AT763="less driving",1,IF('DATA - Follow-Up'!AT763="less driving (e.g. more carpooling, walking, cycling, taking public transit, etc.)",1,IF('DATA - Follow-Up'!AT763="not changed",2,IF('DATA - Follow-Up'!AT763="no changed",2,IF('DATA - Follow-Up'!AT763="more driving",3, "")))))</f>
        <v/>
      </c>
      <c r="AU763" s="275"/>
      <c r="AV763" s="275"/>
      <c r="AW763" s="275"/>
      <c r="AX763" s="275"/>
      <c r="AY763" s="275"/>
      <c r="AZ763" s="178" t="str">
        <f>IF('DATA - Follow-Up'!AZ763="less driving",1,IF('DATA - Follow-Up'!AZ763="less driving (e.g. more carpooling, walking, cycling, taking public transit, etc.)",1,IF('DATA - Follow-Up'!AZ763="not changed",2,IF('DATA - Follow-Up'!AZ763="more driving",3,""))))</f>
        <v/>
      </c>
      <c r="BA763" s="178"/>
      <c r="BB763" s="178"/>
      <c r="BC763" s="178"/>
      <c r="BD763" s="178"/>
      <c r="BE763" s="178"/>
      <c r="BF763" s="178" t="str">
        <f>IF('DATA - Follow-Up'!BF763="decreased",1,IF('DATA - Follow-Up'!BF763="not changed",2,IF('DATA - Follow-Up'!BF763="increased",3, "")))</f>
        <v/>
      </c>
      <c r="BG763" s="178"/>
      <c r="BH763" s="178"/>
      <c r="BI763" s="178"/>
      <c r="BJ763" s="178"/>
      <c r="BK763" s="178"/>
      <c r="BL763" s="178"/>
      <c r="BM763" s="178"/>
      <c r="BN763" s="178"/>
      <c r="BO763" s="178"/>
      <c r="BP763" s="178"/>
      <c r="BQ763" s="312" t="str">
        <f>IF('DATA - Follow-Up'!BQ763="Yes",1,IF('DATA - Follow-Up'!BQ763="No",2, ""))</f>
        <v/>
      </c>
      <c r="BR763" s="273"/>
      <c r="BS763" s="180"/>
      <c r="BT763" s="180"/>
    </row>
    <row r="764" spans="1:72" s="132" customFormat="1" ht="15" x14ac:dyDescent="0.3">
      <c r="A764" s="148"/>
      <c r="B764" s="149"/>
      <c r="C764" s="236" t="str">
        <f t="shared" si="11"/>
        <v/>
      </c>
      <c r="D764" s="178" t="str">
        <f>IF('DATA - Follow-Up'!D764="","",'DATA - Follow-Up'!D764)</f>
        <v/>
      </c>
      <c r="E764" s="178" t="str">
        <f>IF('DATA - Follow-Up'!E764="","",'DATA - Follow-Up'!E764)</f>
        <v/>
      </c>
      <c r="F764" s="178" t="str">
        <f>IF('DATA - Follow-Up'!F764="","",'DATA - Follow-Up'!F764)</f>
        <v/>
      </c>
      <c r="G764" s="178" t="str">
        <f>IF('DATA - Follow-Up'!G764="Yes",1,IF('DATA - Follow-Up'!G764="No",2,IF('DATA - Follow-Up'!G764="Not Sure",3, "")))</f>
        <v/>
      </c>
      <c r="H764" s="178" t="str">
        <f>IF('DATA - Follow-Up'!H764="","",INDEX(Codes,MATCH('DATA - Follow-Up'!H764,Modes,0)))</f>
        <v/>
      </c>
      <c r="I764" s="275"/>
      <c r="J764" s="178" t="str">
        <f>IF('DATA - Follow-Up'!J764="","",INDEX(Codes,MATCH('DATA - Follow-Up'!J764,Modes,0)))</f>
        <v/>
      </c>
      <c r="K764" s="178"/>
      <c r="L764" s="178" t="str">
        <f>IF('DATA - Follow-Up'!L764=0,"",IF('DATA - Follow-Up'!L764="","",'DATA - Follow-Up'!L764))</f>
        <v/>
      </c>
      <c r="M764" s="178" t="str">
        <f>IF('DATA - Follow-Up'!M764="Yes",1,IF('DATA - Follow-Up'!M764="No",2, ""))</f>
        <v/>
      </c>
      <c r="N764" s="178" t="str">
        <f>IF('DATA - Follow-Up'!N764="Yes",1,IF('DATA - Follow-Up'!N764="No",2,""))</f>
        <v/>
      </c>
      <c r="O764" s="178" t="str">
        <f>IF('DATA - Follow-Up'!O764="Relaxed",1,IF('DATA - Follow-Up'!O764="Rushed",2,IF('DATA - Follow-Up'!O764="Happy",3,IF('DATA - Follow-Up'!O764="Frustrated",4,IF('DATA - Follow-Up'!O764="Other (please specify)",5,IF('DATA - Follow-Up'!O764="Other",5,""))))))</f>
        <v/>
      </c>
      <c r="P764" s="178"/>
      <c r="Q764" s="178" t="str">
        <f>IF('DATA - Follow-Up'!Q764="","",'DATA - Follow-Up'!Q764)</f>
        <v/>
      </c>
      <c r="R764" s="178" t="str">
        <f>IF('DATA - Follow-Up'!R764="Boy",1,IF('DATA - Follow-Up'!R764="Girl",2, ""))</f>
        <v/>
      </c>
      <c r="S764" s="178" t="str">
        <f>IF('DATA - Follow-Up'!Q764="","", 'DATA - Follow-Up'!S764)</f>
        <v/>
      </c>
      <c r="T764" s="178" t="str">
        <f>IF('DATA - Follow-Up'!T764="Less than 0.5km",1,IF('DATA - Follow-Up'!T764="0.51 to 1.59km",2,IF('DATA - Follow-Up'!T764="1.6 to 3km",3,IF('DATA - Follow-Up'!T764="Over 3km",4,""))))</f>
        <v/>
      </c>
      <c r="U764" s="178" t="str">
        <f>IF('DATA - Follow-Up'!U764="STRONGLY AGREE",1,IF('DATA - Follow-Up'!U764="AGREE",2,IF('DATA - Follow-Up'!U764="DISAGREE",3,IF('DATA - Follow-Up'!U764="STRONGLY DISAGREE",4,""))))</f>
        <v/>
      </c>
      <c r="V764" s="178" t="str">
        <f>IF('DATA - Follow-Up'!V764="Yes",1,IF('DATA - Follow-Up'!V764="No",2,""))</f>
        <v/>
      </c>
      <c r="W764" s="178"/>
      <c r="X764" s="178"/>
      <c r="Y764" s="178"/>
      <c r="Z764" s="178"/>
      <c r="AA764" s="178"/>
      <c r="AB764" s="178"/>
      <c r="AC764" s="178"/>
      <c r="AD764" s="178"/>
      <c r="AE764" s="178"/>
      <c r="AF764" s="178"/>
      <c r="AG764" s="178"/>
      <c r="AH764" s="178"/>
      <c r="AI764" s="178"/>
      <c r="AJ764" s="178"/>
      <c r="AK764" s="178"/>
      <c r="AL764" s="178"/>
      <c r="AM764" s="178"/>
      <c r="AN764" s="178"/>
      <c r="AO764" s="178"/>
      <c r="AP764" s="178"/>
      <c r="AQ764" s="178"/>
      <c r="AR764" s="178" t="str">
        <f>IF('DATA - Follow-Up'!AR764="Relaxed",1,IF('DATA - Follow-Up'!AR764="Rushed",2,IF('DATA - Follow-Up'!AR764="Happy",3,IF('DATA - Follow-Up'!AR764="Tired",4,""))))</f>
        <v/>
      </c>
      <c r="AS764" s="178" t="str">
        <f>IF('DATA - Follow-Up'!AS764="Relaxed",1,IF('DATA - Follow-Up'!AS764="Rushed",2,IF('DATA - Follow-Up'!AS764="Happy",3,IF('DATA - Follow-Up'!AS764="Tired",4,""))))</f>
        <v/>
      </c>
      <c r="AT764" s="178" t="str">
        <f>IF('DATA - Follow-Up'!AT764="less driving",1,IF('DATA - Follow-Up'!AT764="less driving (e.g. more carpooling, walking, cycling, taking public transit, etc.)",1,IF('DATA - Follow-Up'!AT764="not changed",2,IF('DATA - Follow-Up'!AT764="no changed",2,IF('DATA - Follow-Up'!AT764="more driving",3, "")))))</f>
        <v/>
      </c>
      <c r="AU764" s="275"/>
      <c r="AV764" s="275"/>
      <c r="AW764" s="275"/>
      <c r="AX764" s="275"/>
      <c r="AY764" s="275"/>
      <c r="AZ764" s="178" t="str">
        <f>IF('DATA - Follow-Up'!AZ764="less driving",1,IF('DATA - Follow-Up'!AZ764="less driving (e.g. more carpooling, walking, cycling, taking public transit, etc.)",1,IF('DATA - Follow-Up'!AZ764="not changed",2,IF('DATA - Follow-Up'!AZ764="more driving",3,""))))</f>
        <v/>
      </c>
      <c r="BA764" s="178"/>
      <c r="BB764" s="178"/>
      <c r="BC764" s="178"/>
      <c r="BD764" s="178"/>
      <c r="BE764" s="178"/>
      <c r="BF764" s="178" t="str">
        <f>IF('DATA - Follow-Up'!BF764="decreased",1,IF('DATA - Follow-Up'!BF764="not changed",2,IF('DATA - Follow-Up'!BF764="increased",3, "")))</f>
        <v/>
      </c>
      <c r="BG764" s="178"/>
      <c r="BH764" s="178"/>
      <c r="BI764" s="178"/>
      <c r="BJ764" s="178"/>
      <c r="BK764" s="178"/>
      <c r="BL764" s="178"/>
      <c r="BM764" s="178"/>
      <c r="BN764" s="178"/>
      <c r="BO764" s="178"/>
      <c r="BP764" s="178"/>
      <c r="BQ764" s="312" t="str">
        <f>IF('DATA - Follow-Up'!BQ764="Yes",1,IF('DATA - Follow-Up'!BQ764="No",2, ""))</f>
        <v/>
      </c>
      <c r="BR764" s="273"/>
      <c r="BS764" s="180"/>
      <c r="BT764" s="180"/>
    </row>
    <row r="765" spans="1:72" s="132" customFormat="1" ht="15" x14ac:dyDescent="0.3">
      <c r="A765" s="148"/>
      <c r="B765" s="149"/>
      <c r="C765" s="236" t="str">
        <f t="shared" si="11"/>
        <v/>
      </c>
      <c r="D765" s="178" t="str">
        <f>IF('DATA - Follow-Up'!D765="","",'DATA - Follow-Up'!D765)</f>
        <v/>
      </c>
      <c r="E765" s="178" t="str">
        <f>IF('DATA - Follow-Up'!E765="","",'DATA - Follow-Up'!E765)</f>
        <v/>
      </c>
      <c r="F765" s="178" t="str">
        <f>IF('DATA - Follow-Up'!F765="","",'DATA - Follow-Up'!F765)</f>
        <v/>
      </c>
      <c r="G765" s="178" t="str">
        <f>IF('DATA - Follow-Up'!G765="Yes",1,IF('DATA - Follow-Up'!G765="No",2,IF('DATA - Follow-Up'!G765="Not Sure",3, "")))</f>
        <v/>
      </c>
      <c r="H765" s="178" t="str">
        <f>IF('DATA - Follow-Up'!H765="","",INDEX(Codes,MATCH('DATA - Follow-Up'!H765,Modes,0)))</f>
        <v/>
      </c>
      <c r="I765" s="275"/>
      <c r="J765" s="178" t="str">
        <f>IF('DATA - Follow-Up'!J765="","",INDEX(Codes,MATCH('DATA - Follow-Up'!J765,Modes,0)))</f>
        <v/>
      </c>
      <c r="K765" s="178"/>
      <c r="L765" s="178" t="str">
        <f>IF('DATA - Follow-Up'!L765=0,"",IF('DATA - Follow-Up'!L765="","",'DATA - Follow-Up'!L765))</f>
        <v/>
      </c>
      <c r="M765" s="178" t="str">
        <f>IF('DATA - Follow-Up'!M765="Yes",1,IF('DATA - Follow-Up'!M765="No",2, ""))</f>
        <v/>
      </c>
      <c r="N765" s="178" t="str">
        <f>IF('DATA - Follow-Up'!N765="Yes",1,IF('DATA - Follow-Up'!N765="No",2,""))</f>
        <v/>
      </c>
      <c r="O765" s="178" t="str">
        <f>IF('DATA - Follow-Up'!O765="Relaxed",1,IF('DATA - Follow-Up'!O765="Rushed",2,IF('DATA - Follow-Up'!O765="Happy",3,IF('DATA - Follow-Up'!O765="Frustrated",4,IF('DATA - Follow-Up'!O765="Other (please specify)",5,IF('DATA - Follow-Up'!O765="Other",5,""))))))</f>
        <v/>
      </c>
      <c r="P765" s="178"/>
      <c r="Q765" s="178" t="str">
        <f>IF('DATA - Follow-Up'!Q765="","",'DATA - Follow-Up'!Q765)</f>
        <v/>
      </c>
      <c r="R765" s="178" t="str">
        <f>IF('DATA - Follow-Up'!R765="Boy",1,IF('DATA - Follow-Up'!R765="Girl",2, ""))</f>
        <v/>
      </c>
      <c r="S765" s="178" t="str">
        <f>IF('DATA - Follow-Up'!Q765="","", 'DATA - Follow-Up'!S765)</f>
        <v/>
      </c>
      <c r="T765" s="178" t="str">
        <f>IF('DATA - Follow-Up'!T765="Less than 0.5km",1,IF('DATA - Follow-Up'!T765="0.51 to 1.59km",2,IF('DATA - Follow-Up'!T765="1.6 to 3km",3,IF('DATA - Follow-Up'!T765="Over 3km",4,""))))</f>
        <v/>
      </c>
      <c r="U765" s="178" t="str">
        <f>IF('DATA - Follow-Up'!U765="STRONGLY AGREE",1,IF('DATA - Follow-Up'!U765="AGREE",2,IF('DATA - Follow-Up'!U765="DISAGREE",3,IF('DATA - Follow-Up'!U765="STRONGLY DISAGREE",4,""))))</f>
        <v/>
      </c>
      <c r="V765" s="178" t="str">
        <f>IF('DATA - Follow-Up'!V765="Yes",1,IF('DATA - Follow-Up'!V765="No",2,""))</f>
        <v/>
      </c>
      <c r="W765" s="178"/>
      <c r="X765" s="178"/>
      <c r="Y765" s="178"/>
      <c r="Z765" s="178"/>
      <c r="AA765" s="178"/>
      <c r="AB765" s="178"/>
      <c r="AC765" s="178"/>
      <c r="AD765" s="178"/>
      <c r="AE765" s="178"/>
      <c r="AF765" s="178"/>
      <c r="AG765" s="178"/>
      <c r="AH765" s="178"/>
      <c r="AI765" s="178"/>
      <c r="AJ765" s="178"/>
      <c r="AK765" s="178"/>
      <c r="AL765" s="178"/>
      <c r="AM765" s="178"/>
      <c r="AN765" s="178"/>
      <c r="AO765" s="178"/>
      <c r="AP765" s="178"/>
      <c r="AQ765" s="178"/>
      <c r="AR765" s="178" t="str">
        <f>IF('DATA - Follow-Up'!AR765="Relaxed",1,IF('DATA - Follow-Up'!AR765="Rushed",2,IF('DATA - Follow-Up'!AR765="Happy",3,IF('DATA - Follow-Up'!AR765="Tired",4,""))))</f>
        <v/>
      </c>
      <c r="AS765" s="178" t="str">
        <f>IF('DATA - Follow-Up'!AS765="Relaxed",1,IF('DATA - Follow-Up'!AS765="Rushed",2,IF('DATA - Follow-Up'!AS765="Happy",3,IF('DATA - Follow-Up'!AS765="Tired",4,""))))</f>
        <v/>
      </c>
      <c r="AT765" s="178" t="str">
        <f>IF('DATA - Follow-Up'!AT765="less driving",1,IF('DATA - Follow-Up'!AT765="less driving (e.g. more carpooling, walking, cycling, taking public transit, etc.)",1,IF('DATA - Follow-Up'!AT765="not changed",2,IF('DATA - Follow-Up'!AT765="no changed",2,IF('DATA - Follow-Up'!AT765="more driving",3, "")))))</f>
        <v/>
      </c>
      <c r="AU765" s="275"/>
      <c r="AV765" s="275"/>
      <c r="AW765" s="275"/>
      <c r="AX765" s="275"/>
      <c r="AY765" s="275"/>
      <c r="AZ765" s="178" t="str">
        <f>IF('DATA - Follow-Up'!AZ765="less driving",1,IF('DATA - Follow-Up'!AZ765="less driving (e.g. more carpooling, walking, cycling, taking public transit, etc.)",1,IF('DATA - Follow-Up'!AZ765="not changed",2,IF('DATA - Follow-Up'!AZ765="more driving",3,""))))</f>
        <v/>
      </c>
      <c r="BA765" s="178"/>
      <c r="BB765" s="178"/>
      <c r="BC765" s="178"/>
      <c r="BD765" s="178"/>
      <c r="BE765" s="178"/>
      <c r="BF765" s="178" t="str">
        <f>IF('DATA - Follow-Up'!BF765="decreased",1,IF('DATA - Follow-Up'!BF765="not changed",2,IF('DATA - Follow-Up'!BF765="increased",3, "")))</f>
        <v/>
      </c>
      <c r="BG765" s="178"/>
      <c r="BH765" s="178"/>
      <c r="BI765" s="178"/>
      <c r="BJ765" s="178"/>
      <c r="BK765" s="178"/>
      <c r="BL765" s="178"/>
      <c r="BM765" s="178"/>
      <c r="BN765" s="178"/>
      <c r="BO765" s="178"/>
      <c r="BP765" s="178"/>
      <c r="BQ765" s="312" t="str">
        <f>IF('DATA - Follow-Up'!BQ765="Yes",1,IF('DATA - Follow-Up'!BQ765="No",2, ""))</f>
        <v/>
      </c>
      <c r="BR765" s="273"/>
      <c r="BS765" s="180"/>
      <c r="BT765" s="180"/>
    </row>
    <row r="766" spans="1:72" s="132" customFormat="1" ht="15" x14ac:dyDescent="0.3">
      <c r="A766" s="148"/>
      <c r="B766" s="149"/>
      <c r="C766" s="236" t="str">
        <f t="shared" si="11"/>
        <v/>
      </c>
      <c r="D766" s="178" t="str">
        <f>IF('DATA - Follow-Up'!D766="","",'DATA - Follow-Up'!D766)</f>
        <v/>
      </c>
      <c r="E766" s="178" t="str">
        <f>IF('DATA - Follow-Up'!E766="","",'DATA - Follow-Up'!E766)</f>
        <v/>
      </c>
      <c r="F766" s="178" t="str">
        <f>IF('DATA - Follow-Up'!F766="","",'DATA - Follow-Up'!F766)</f>
        <v/>
      </c>
      <c r="G766" s="178" t="str">
        <f>IF('DATA - Follow-Up'!G766="Yes",1,IF('DATA - Follow-Up'!G766="No",2,IF('DATA - Follow-Up'!G766="Not Sure",3, "")))</f>
        <v/>
      </c>
      <c r="H766" s="178" t="str">
        <f>IF('DATA - Follow-Up'!H766="","",INDEX(Codes,MATCH('DATA - Follow-Up'!H766,Modes,0)))</f>
        <v/>
      </c>
      <c r="I766" s="275"/>
      <c r="J766" s="178" t="str">
        <f>IF('DATA - Follow-Up'!J766="","",INDEX(Codes,MATCH('DATA - Follow-Up'!J766,Modes,0)))</f>
        <v/>
      </c>
      <c r="K766" s="178"/>
      <c r="L766" s="178" t="str">
        <f>IF('DATA - Follow-Up'!L766=0,"",IF('DATA - Follow-Up'!L766="","",'DATA - Follow-Up'!L766))</f>
        <v/>
      </c>
      <c r="M766" s="178" t="str">
        <f>IF('DATA - Follow-Up'!M766="Yes",1,IF('DATA - Follow-Up'!M766="No",2, ""))</f>
        <v/>
      </c>
      <c r="N766" s="178" t="str">
        <f>IF('DATA - Follow-Up'!N766="Yes",1,IF('DATA - Follow-Up'!N766="No",2,""))</f>
        <v/>
      </c>
      <c r="O766" s="178" t="str">
        <f>IF('DATA - Follow-Up'!O766="Relaxed",1,IF('DATA - Follow-Up'!O766="Rushed",2,IF('DATA - Follow-Up'!O766="Happy",3,IF('DATA - Follow-Up'!O766="Frustrated",4,IF('DATA - Follow-Up'!O766="Other (please specify)",5,IF('DATA - Follow-Up'!O766="Other",5,""))))))</f>
        <v/>
      </c>
      <c r="P766" s="178"/>
      <c r="Q766" s="178" t="str">
        <f>IF('DATA - Follow-Up'!Q766="","",'DATA - Follow-Up'!Q766)</f>
        <v/>
      </c>
      <c r="R766" s="178" t="str">
        <f>IF('DATA - Follow-Up'!R766="Boy",1,IF('DATA - Follow-Up'!R766="Girl",2, ""))</f>
        <v/>
      </c>
      <c r="S766" s="178" t="str">
        <f>IF('DATA - Follow-Up'!Q766="","", 'DATA - Follow-Up'!S766)</f>
        <v/>
      </c>
      <c r="T766" s="178" t="str">
        <f>IF('DATA - Follow-Up'!T766="Less than 0.5km",1,IF('DATA - Follow-Up'!T766="0.51 to 1.59km",2,IF('DATA - Follow-Up'!T766="1.6 to 3km",3,IF('DATA - Follow-Up'!T766="Over 3km",4,""))))</f>
        <v/>
      </c>
      <c r="U766" s="178" t="str">
        <f>IF('DATA - Follow-Up'!U766="STRONGLY AGREE",1,IF('DATA - Follow-Up'!U766="AGREE",2,IF('DATA - Follow-Up'!U766="DISAGREE",3,IF('DATA - Follow-Up'!U766="STRONGLY DISAGREE",4,""))))</f>
        <v/>
      </c>
      <c r="V766" s="178" t="str">
        <f>IF('DATA - Follow-Up'!V766="Yes",1,IF('DATA - Follow-Up'!V766="No",2,""))</f>
        <v/>
      </c>
      <c r="W766" s="178"/>
      <c r="X766" s="178"/>
      <c r="Y766" s="178"/>
      <c r="Z766" s="178"/>
      <c r="AA766" s="178"/>
      <c r="AB766" s="178"/>
      <c r="AC766" s="178"/>
      <c r="AD766" s="178"/>
      <c r="AE766" s="178"/>
      <c r="AF766" s="178"/>
      <c r="AG766" s="178"/>
      <c r="AH766" s="178"/>
      <c r="AI766" s="178"/>
      <c r="AJ766" s="178"/>
      <c r="AK766" s="178"/>
      <c r="AL766" s="178"/>
      <c r="AM766" s="178"/>
      <c r="AN766" s="178"/>
      <c r="AO766" s="178"/>
      <c r="AP766" s="178"/>
      <c r="AQ766" s="178"/>
      <c r="AR766" s="178" t="str">
        <f>IF('DATA - Follow-Up'!AR766="Relaxed",1,IF('DATA - Follow-Up'!AR766="Rushed",2,IF('DATA - Follow-Up'!AR766="Happy",3,IF('DATA - Follow-Up'!AR766="Tired",4,""))))</f>
        <v/>
      </c>
      <c r="AS766" s="178" t="str">
        <f>IF('DATA - Follow-Up'!AS766="Relaxed",1,IF('DATA - Follow-Up'!AS766="Rushed",2,IF('DATA - Follow-Up'!AS766="Happy",3,IF('DATA - Follow-Up'!AS766="Tired",4,""))))</f>
        <v/>
      </c>
      <c r="AT766" s="178" t="str">
        <f>IF('DATA - Follow-Up'!AT766="less driving",1,IF('DATA - Follow-Up'!AT766="less driving (e.g. more carpooling, walking, cycling, taking public transit, etc.)",1,IF('DATA - Follow-Up'!AT766="not changed",2,IF('DATA - Follow-Up'!AT766="no changed",2,IF('DATA - Follow-Up'!AT766="more driving",3, "")))))</f>
        <v/>
      </c>
      <c r="AU766" s="275"/>
      <c r="AV766" s="275"/>
      <c r="AW766" s="275"/>
      <c r="AX766" s="275"/>
      <c r="AY766" s="275"/>
      <c r="AZ766" s="178" t="str">
        <f>IF('DATA - Follow-Up'!AZ766="less driving",1,IF('DATA - Follow-Up'!AZ766="less driving (e.g. more carpooling, walking, cycling, taking public transit, etc.)",1,IF('DATA - Follow-Up'!AZ766="not changed",2,IF('DATA - Follow-Up'!AZ766="more driving",3,""))))</f>
        <v/>
      </c>
      <c r="BA766" s="178"/>
      <c r="BB766" s="178"/>
      <c r="BC766" s="178"/>
      <c r="BD766" s="178"/>
      <c r="BE766" s="178"/>
      <c r="BF766" s="178" t="str">
        <f>IF('DATA - Follow-Up'!BF766="decreased",1,IF('DATA - Follow-Up'!BF766="not changed",2,IF('DATA - Follow-Up'!BF766="increased",3, "")))</f>
        <v/>
      </c>
      <c r="BG766" s="178"/>
      <c r="BH766" s="178"/>
      <c r="BI766" s="178"/>
      <c r="BJ766" s="178"/>
      <c r="BK766" s="178"/>
      <c r="BL766" s="178"/>
      <c r="BM766" s="178"/>
      <c r="BN766" s="178"/>
      <c r="BO766" s="178"/>
      <c r="BP766" s="178"/>
      <c r="BQ766" s="312" t="str">
        <f>IF('DATA - Follow-Up'!BQ766="Yes",1,IF('DATA - Follow-Up'!BQ766="No",2, ""))</f>
        <v/>
      </c>
      <c r="BR766" s="273"/>
      <c r="BS766" s="180"/>
      <c r="BT766" s="180"/>
    </row>
    <row r="767" spans="1:72" s="132" customFormat="1" ht="15" x14ac:dyDescent="0.3">
      <c r="A767" s="148"/>
      <c r="B767" s="149"/>
      <c r="C767" s="236" t="str">
        <f t="shared" si="11"/>
        <v/>
      </c>
      <c r="D767" s="178" t="str">
        <f>IF('DATA - Follow-Up'!D767="","",'DATA - Follow-Up'!D767)</f>
        <v/>
      </c>
      <c r="E767" s="178" t="str">
        <f>IF('DATA - Follow-Up'!E767="","",'DATA - Follow-Up'!E767)</f>
        <v/>
      </c>
      <c r="F767" s="178" t="str">
        <f>IF('DATA - Follow-Up'!F767="","",'DATA - Follow-Up'!F767)</f>
        <v/>
      </c>
      <c r="G767" s="178" t="str">
        <f>IF('DATA - Follow-Up'!G767="Yes",1,IF('DATA - Follow-Up'!G767="No",2,IF('DATA - Follow-Up'!G767="Not Sure",3, "")))</f>
        <v/>
      </c>
      <c r="H767" s="178" t="str">
        <f>IF('DATA - Follow-Up'!H767="","",INDEX(Codes,MATCH('DATA - Follow-Up'!H767,Modes,0)))</f>
        <v/>
      </c>
      <c r="I767" s="275"/>
      <c r="J767" s="178" t="str">
        <f>IF('DATA - Follow-Up'!J767="","",INDEX(Codes,MATCH('DATA - Follow-Up'!J767,Modes,0)))</f>
        <v/>
      </c>
      <c r="K767" s="178"/>
      <c r="L767" s="178" t="str">
        <f>IF('DATA - Follow-Up'!L767=0,"",IF('DATA - Follow-Up'!L767="","",'DATA - Follow-Up'!L767))</f>
        <v/>
      </c>
      <c r="M767" s="178" t="str">
        <f>IF('DATA - Follow-Up'!M767="Yes",1,IF('DATA - Follow-Up'!M767="No",2, ""))</f>
        <v/>
      </c>
      <c r="N767" s="178" t="str">
        <f>IF('DATA - Follow-Up'!N767="Yes",1,IF('DATA - Follow-Up'!N767="No",2,""))</f>
        <v/>
      </c>
      <c r="O767" s="178" t="str">
        <f>IF('DATA - Follow-Up'!O767="Relaxed",1,IF('DATA - Follow-Up'!O767="Rushed",2,IF('DATA - Follow-Up'!O767="Happy",3,IF('DATA - Follow-Up'!O767="Frustrated",4,IF('DATA - Follow-Up'!O767="Other (please specify)",5,IF('DATA - Follow-Up'!O767="Other",5,""))))))</f>
        <v/>
      </c>
      <c r="P767" s="178"/>
      <c r="Q767" s="178" t="str">
        <f>IF('DATA - Follow-Up'!Q767="","",'DATA - Follow-Up'!Q767)</f>
        <v/>
      </c>
      <c r="R767" s="178" t="str">
        <f>IF('DATA - Follow-Up'!R767="Boy",1,IF('DATA - Follow-Up'!R767="Girl",2, ""))</f>
        <v/>
      </c>
      <c r="S767" s="178" t="str">
        <f>IF('DATA - Follow-Up'!Q767="","", 'DATA - Follow-Up'!S767)</f>
        <v/>
      </c>
      <c r="T767" s="178" t="str">
        <f>IF('DATA - Follow-Up'!T767="Less than 0.5km",1,IF('DATA - Follow-Up'!T767="0.51 to 1.59km",2,IF('DATA - Follow-Up'!T767="1.6 to 3km",3,IF('DATA - Follow-Up'!T767="Over 3km",4,""))))</f>
        <v/>
      </c>
      <c r="U767" s="178" t="str">
        <f>IF('DATA - Follow-Up'!U767="STRONGLY AGREE",1,IF('DATA - Follow-Up'!U767="AGREE",2,IF('DATA - Follow-Up'!U767="DISAGREE",3,IF('DATA - Follow-Up'!U767="STRONGLY DISAGREE",4,""))))</f>
        <v/>
      </c>
      <c r="V767" s="178" t="str">
        <f>IF('DATA - Follow-Up'!V767="Yes",1,IF('DATA - Follow-Up'!V767="No",2,""))</f>
        <v/>
      </c>
      <c r="W767" s="178"/>
      <c r="X767" s="178"/>
      <c r="Y767" s="178"/>
      <c r="Z767" s="178"/>
      <c r="AA767" s="178"/>
      <c r="AB767" s="178"/>
      <c r="AC767" s="178"/>
      <c r="AD767" s="178"/>
      <c r="AE767" s="178"/>
      <c r="AF767" s="178"/>
      <c r="AG767" s="178"/>
      <c r="AH767" s="178"/>
      <c r="AI767" s="178"/>
      <c r="AJ767" s="178"/>
      <c r="AK767" s="178"/>
      <c r="AL767" s="178"/>
      <c r="AM767" s="178"/>
      <c r="AN767" s="178"/>
      <c r="AO767" s="178"/>
      <c r="AP767" s="178"/>
      <c r="AQ767" s="178"/>
      <c r="AR767" s="178" t="str">
        <f>IF('DATA - Follow-Up'!AR767="Relaxed",1,IF('DATA - Follow-Up'!AR767="Rushed",2,IF('DATA - Follow-Up'!AR767="Happy",3,IF('DATA - Follow-Up'!AR767="Tired",4,""))))</f>
        <v/>
      </c>
      <c r="AS767" s="178" t="str">
        <f>IF('DATA - Follow-Up'!AS767="Relaxed",1,IF('DATA - Follow-Up'!AS767="Rushed",2,IF('DATA - Follow-Up'!AS767="Happy",3,IF('DATA - Follow-Up'!AS767="Tired",4,""))))</f>
        <v/>
      </c>
      <c r="AT767" s="178" t="str">
        <f>IF('DATA - Follow-Up'!AT767="less driving",1,IF('DATA - Follow-Up'!AT767="less driving (e.g. more carpooling, walking, cycling, taking public transit, etc.)",1,IF('DATA - Follow-Up'!AT767="not changed",2,IF('DATA - Follow-Up'!AT767="no changed",2,IF('DATA - Follow-Up'!AT767="more driving",3, "")))))</f>
        <v/>
      </c>
      <c r="AU767" s="275"/>
      <c r="AV767" s="275"/>
      <c r="AW767" s="275"/>
      <c r="AX767" s="275"/>
      <c r="AY767" s="275"/>
      <c r="AZ767" s="178" t="str">
        <f>IF('DATA - Follow-Up'!AZ767="less driving",1,IF('DATA - Follow-Up'!AZ767="less driving (e.g. more carpooling, walking, cycling, taking public transit, etc.)",1,IF('DATA - Follow-Up'!AZ767="not changed",2,IF('DATA - Follow-Up'!AZ767="more driving",3,""))))</f>
        <v/>
      </c>
      <c r="BA767" s="178"/>
      <c r="BB767" s="178"/>
      <c r="BC767" s="178"/>
      <c r="BD767" s="178"/>
      <c r="BE767" s="178"/>
      <c r="BF767" s="178" t="str">
        <f>IF('DATA - Follow-Up'!BF767="decreased",1,IF('DATA - Follow-Up'!BF767="not changed",2,IF('DATA - Follow-Up'!BF767="increased",3, "")))</f>
        <v/>
      </c>
      <c r="BG767" s="178"/>
      <c r="BH767" s="178"/>
      <c r="BI767" s="178"/>
      <c r="BJ767" s="178"/>
      <c r="BK767" s="178"/>
      <c r="BL767" s="178"/>
      <c r="BM767" s="178"/>
      <c r="BN767" s="178"/>
      <c r="BO767" s="178"/>
      <c r="BP767" s="178"/>
      <c r="BQ767" s="312" t="str">
        <f>IF('DATA - Follow-Up'!BQ767="Yes",1,IF('DATA - Follow-Up'!BQ767="No",2, ""))</f>
        <v/>
      </c>
      <c r="BR767" s="273"/>
      <c r="BS767" s="180"/>
      <c r="BT767" s="180"/>
    </row>
    <row r="768" spans="1:72" s="132" customFormat="1" ht="15" x14ac:dyDescent="0.3">
      <c r="A768" s="148"/>
      <c r="B768" s="149"/>
      <c r="C768" s="236" t="str">
        <f t="shared" si="11"/>
        <v/>
      </c>
      <c r="D768" s="178" t="str">
        <f>IF('DATA - Follow-Up'!D768="","",'DATA - Follow-Up'!D768)</f>
        <v/>
      </c>
      <c r="E768" s="178" t="str">
        <f>IF('DATA - Follow-Up'!E768="","",'DATA - Follow-Up'!E768)</f>
        <v/>
      </c>
      <c r="F768" s="178" t="str">
        <f>IF('DATA - Follow-Up'!F768="","",'DATA - Follow-Up'!F768)</f>
        <v/>
      </c>
      <c r="G768" s="178" t="str">
        <f>IF('DATA - Follow-Up'!G768="Yes",1,IF('DATA - Follow-Up'!G768="No",2,IF('DATA - Follow-Up'!G768="Not Sure",3, "")))</f>
        <v/>
      </c>
      <c r="H768" s="178" t="str">
        <f>IF('DATA - Follow-Up'!H768="","",INDEX(Codes,MATCH('DATA - Follow-Up'!H768,Modes,0)))</f>
        <v/>
      </c>
      <c r="I768" s="275"/>
      <c r="J768" s="178" t="str">
        <f>IF('DATA - Follow-Up'!J768="","",INDEX(Codes,MATCH('DATA - Follow-Up'!J768,Modes,0)))</f>
        <v/>
      </c>
      <c r="K768" s="178"/>
      <c r="L768" s="178" t="str">
        <f>IF('DATA - Follow-Up'!L768=0,"",IF('DATA - Follow-Up'!L768="","",'DATA - Follow-Up'!L768))</f>
        <v/>
      </c>
      <c r="M768" s="178" t="str">
        <f>IF('DATA - Follow-Up'!M768="Yes",1,IF('DATA - Follow-Up'!M768="No",2, ""))</f>
        <v/>
      </c>
      <c r="N768" s="178" t="str">
        <f>IF('DATA - Follow-Up'!N768="Yes",1,IF('DATA - Follow-Up'!N768="No",2,""))</f>
        <v/>
      </c>
      <c r="O768" s="178" t="str">
        <f>IF('DATA - Follow-Up'!O768="Relaxed",1,IF('DATA - Follow-Up'!O768="Rushed",2,IF('DATA - Follow-Up'!O768="Happy",3,IF('DATA - Follow-Up'!O768="Frustrated",4,IF('DATA - Follow-Up'!O768="Other (please specify)",5,IF('DATA - Follow-Up'!O768="Other",5,""))))))</f>
        <v/>
      </c>
      <c r="P768" s="178"/>
      <c r="Q768" s="178" t="str">
        <f>IF('DATA - Follow-Up'!Q768="","",'DATA - Follow-Up'!Q768)</f>
        <v/>
      </c>
      <c r="R768" s="178" t="str">
        <f>IF('DATA - Follow-Up'!R768="Boy",1,IF('DATA - Follow-Up'!R768="Girl",2, ""))</f>
        <v/>
      </c>
      <c r="S768" s="178" t="str">
        <f>IF('DATA - Follow-Up'!Q768="","", 'DATA - Follow-Up'!S768)</f>
        <v/>
      </c>
      <c r="T768" s="178" t="str">
        <f>IF('DATA - Follow-Up'!T768="Less than 0.5km",1,IF('DATA - Follow-Up'!T768="0.51 to 1.59km",2,IF('DATA - Follow-Up'!T768="1.6 to 3km",3,IF('DATA - Follow-Up'!T768="Over 3km",4,""))))</f>
        <v/>
      </c>
      <c r="U768" s="178" t="str">
        <f>IF('DATA - Follow-Up'!U768="STRONGLY AGREE",1,IF('DATA - Follow-Up'!U768="AGREE",2,IF('DATA - Follow-Up'!U768="DISAGREE",3,IF('DATA - Follow-Up'!U768="STRONGLY DISAGREE",4,""))))</f>
        <v/>
      </c>
      <c r="V768" s="178" t="str">
        <f>IF('DATA - Follow-Up'!V768="Yes",1,IF('DATA - Follow-Up'!V768="No",2,""))</f>
        <v/>
      </c>
      <c r="W768" s="178"/>
      <c r="X768" s="178"/>
      <c r="Y768" s="178"/>
      <c r="Z768" s="178"/>
      <c r="AA768" s="178"/>
      <c r="AB768" s="178"/>
      <c r="AC768" s="178"/>
      <c r="AD768" s="178"/>
      <c r="AE768" s="178"/>
      <c r="AF768" s="178"/>
      <c r="AG768" s="178"/>
      <c r="AH768" s="178"/>
      <c r="AI768" s="178"/>
      <c r="AJ768" s="178"/>
      <c r="AK768" s="178"/>
      <c r="AL768" s="178"/>
      <c r="AM768" s="178"/>
      <c r="AN768" s="178"/>
      <c r="AO768" s="178"/>
      <c r="AP768" s="178"/>
      <c r="AQ768" s="178"/>
      <c r="AR768" s="178" t="str">
        <f>IF('DATA - Follow-Up'!AR768="Relaxed",1,IF('DATA - Follow-Up'!AR768="Rushed",2,IF('DATA - Follow-Up'!AR768="Happy",3,IF('DATA - Follow-Up'!AR768="Tired",4,""))))</f>
        <v/>
      </c>
      <c r="AS768" s="178" t="str">
        <f>IF('DATA - Follow-Up'!AS768="Relaxed",1,IF('DATA - Follow-Up'!AS768="Rushed",2,IF('DATA - Follow-Up'!AS768="Happy",3,IF('DATA - Follow-Up'!AS768="Tired",4,""))))</f>
        <v/>
      </c>
      <c r="AT768" s="178" t="str">
        <f>IF('DATA - Follow-Up'!AT768="less driving",1,IF('DATA - Follow-Up'!AT768="less driving (e.g. more carpooling, walking, cycling, taking public transit, etc.)",1,IF('DATA - Follow-Up'!AT768="not changed",2,IF('DATA - Follow-Up'!AT768="no changed",2,IF('DATA - Follow-Up'!AT768="more driving",3, "")))))</f>
        <v/>
      </c>
      <c r="AU768" s="275"/>
      <c r="AV768" s="275"/>
      <c r="AW768" s="275"/>
      <c r="AX768" s="275"/>
      <c r="AY768" s="275"/>
      <c r="AZ768" s="178" t="str">
        <f>IF('DATA - Follow-Up'!AZ768="less driving",1,IF('DATA - Follow-Up'!AZ768="less driving (e.g. more carpooling, walking, cycling, taking public transit, etc.)",1,IF('DATA - Follow-Up'!AZ768="not changed",2,IF('DATA - Follow-Up'!AZ768="more driving",3,""))))</f>
        <v/>
      </c>
      <c r="BA768" s="178"/>
      <c r="BB768" s="178"/>
      <c r="BC768" s="178"/>
      <c r="BD768" s="178"/>
      <c r="BE768" s="178"/>
      <c r="BF768" s="178" t="str">
        <f>IF('DATA - Follow-Up'!BF768="decreased",1,IF('DATA - Follow-Up'!BF768="not changed",2,IF('DATA - Follow-Up'!BF768="increased",3, "")))</f>
        <v/>
      </c>
      <c r="BG768" s="178"/>
      <c r="BH768" s="178"/>
      <c r="BI768" s="178"/>
      <c r="BJ768" s="178"/>
      <c r="BK768" s="178"/>
      <c r="BL768" s="178"/>
      <c r="BM768" s="178"/>
      <c r="BN768" s="178"/>
      <c r="BO768" s="178"/>
      <c r="BP768" s="178"/>
      <c r="BQ768" s="312" t="str">
        <f>IF('DATA - Follow-Up'!BQ768="Yes",1,IF('DATA - Follow-Up'!BQ768="No",2, ""))</f>
        <v/>
      </c>
      <c r="BR768" s="273"/>
      <c r="BS768" s="180"/>
      <c r="BT768" s="180"/>
    </row>
    <row r="769" spans="1:72" s="132" customFormat="1" ht="15" x14ac:dyDescent="0.3">
      <c r="A769" s="148"/>
      <c r="B769" s="149"/>
      <c r="C769" s="236" t="str">
        <f t="shared" si="11"/>
        <v/>
      </c>
      <c r="D769" s="178" t="str">
        <f>IF('DATA - Follow-Up'!D769="","",'DATA - Follow-Up'!D769)</f>
        <v/>
      </c>
      <c r="E769" s="178" t="str">
        <f>IF('DATA - Follow-Up'!E769="","",'DATA - Follow-Up'!E769)</f>
        <v/>
      </c>
      <c r="F769" s="178" t="str">
        <f>IF('DATA - Follow-Up'!F769="","",'DATA - Follow-Up'!F769)</f>
        <v/>
      </c>
      <c r="G769" s="178" t="str">
        <f>IF('DATA - Follow-Up'!G769="Yes",1,IF('DATA - Follow-Up'!G769="No",2,IF('DATA - Follow-Up'!G769="Not Sure",3, "")))</f>
        <v/>
      </c>
      <c r="H769" s="178" t="str">
        <f>IF('DATA - Follow-Up'!H769="","",INDEX(Codes,MATCH('DATA - Follow-Up'!H769,Modes,0)))</f>
        <v/>
      </c>
      <c r="I769" s="275"/>
      <c r="J769" s="178" t="str">
        <f>IF('DATA - Follow-Up'!J769="","",INDEX(Codes,MATCH('DATA - Follow-Up'!J769,Modes,0)))</f>
        <v/>
      </c>
      <c r="K769" s="178"/>
      <c r="L769" s="178" t="str">
        <f>IF('DATA - Follow-Up'!L769=0,"",IF('DATA - Follow-Up'!L769="","",'DATA - Follow-Up'!L769))</f>
        <v/>
      </c>
      <c r="M769" s="178" t="str">
        <f>IF('DATA - Follow-Up'!M769="Yes",1,IF('DATA - Follow-Up'!M769="No",2, ""))</f>
        <v/>
      </c>
      <c r="N769" s="178" t="str">
        <f>IF('DATA - Follow-Up'!N769="Yes",1,IF('DATA - Follow-Up'!N769="No",2,""))</f>
        <v/>
      </c>
      <c r="O769" s="178" t="str">
        <f>IF('DATA - Follow-Up'!O769="Relaxed",1,IF('DATA - Follow-Up'!O769="Rushed",2,IF('DATA - Follow-Up'!O769="Happy",3,IF('DATA - Follow-Up'!O769="Frustrated",4,IF('DATA - Follow-Up'!O769="Other (please specify)",5,IF('DATA - Follow-Up'!O769="Other",5,""))))))</f>
        <v/>
      </c>
      <c r="P769" s="178"/>
      <c r="Q769" s="178" t="str">
        <f>IF('DATA - Follow-Up'!Q769="","",'DATA - Follow-Up'!Q769)</f>
        <v/>
      </c>
      <c r="R769" s="178" t="str">
        <f>IF('DATA - Follow-Up'!R769="Boy",1,IF('DATA - Follow-Up'!R769="Girl",2, ""))</f>
        <v/>
      </c>
      <c r="S769" s="178" t="str">
        <f>IF('DATA - Follow-Up'!Q769="","", 'DATA - Follow-Up'!S769)</f>
        <v/>
      </c>
      <c r="T769" s="178" t="str">
        <f>IF('DATA - Follow-Up'!T769="Less than 0.5km",1,IF('DATA - Follow-Up'!T769="0.51 to 1.59km",2,IF('DATA - Follow-Up'!T769="1.6 to 3km",3,IF('DATA - Follow-Up'!T769="Over 3km",4,""))))</f>
        <v/>
      </c>
      <c r="U769" s="178" t="str">
        <f>IF('DATA - Follow-Up'!U769="STRONGLY AGREE",1,IF('DATA - Follow-Up'!U769="AGREE",2,IF('DATA - Follow-Up'!U769="DISAGREE",3,IF('DATA - Follow-Up'!U769="STRONGLY DISAGREE",4,""))))</f>
        <v/>
      </c>
      <c r="V769" s="178" t="str">
        <f>IF('DATA - Follow-Up'!V769="Yes",1,IF('DATA - Follow-Up'!V769="No",2,""))</f>
        <v/>
      </c>
      <c r="W769" s="178"/>
      <c r="X769" s="178"/>
      <c r="Y769" s="178"/>
      <c r="Z769" s="178"/>
      <c r="AA769" s="178"/>
      <c r="AB769" s="178"/>
      <c r="AC769" s="178"/>
      <c r="AD769" s="178"/>
      <c r="AE769" s="178"/>
      <c r="AF769" s="178"/>
      <c r="AG769" s="178"/>
      <c r="AH769" s="178"/>
      <c r="AI769" s="178"/>
      <c r="AJ769" s="178"/>
      <c r="AK769" s="178"/>
      <c r="AL769" s="178"/>
      <c r="AM769" s="178"/>
      <c r="AN769" s="178"/>
      <c r="AO769" s="178"/>
      <c r="AP769" s="178"/>
      <c r="AQ769" s="178"/>
      <c r="AR769" s="178" t="str">
        <f>IF('DATA - Follow-Up'!AR769="Relaxed",1,IF('DATA - Follow-Up'!AR769="Rushed",2,IF('DATA - Follow-Up'!AR769="Happy",3,IF('DATA - Follow-Up'!AR769="Tired",4,""))))</f>
        <v/>
      </c>
      <c r="AS769" s="178" t="str">
        <f>IF('DATA - Follow-Up'!AS769="Relaxed",1,IF('DATA - Follow-Up'!AS769="Rushed",2,IF('DATA - Follow-Up'!AS769="Happy",3,IF('DATA - Follow-Up'!AS769="Tired",4,""))))</f>
        <v/>
      </c>
      <c r="AT769" s="178" t="str">
        <f>IF('DATA - Follow-Up'!AT769="less driving",1,IF('DATA - Follow-Up'!AT769="less driving (e.g. more carpooling, walking, cycling, taking public transit, etc.)",1,IF('DATA - Follow-Up'!AT769="not changed",2,IF('DATA - Follow-Up'!AT769="no changed",2,IF('DATA - Follow-Up'!AT769="more driving",3, "")))))</f>
        <v/>
      </c>
      <c r="AU769" s="275"/>
      <c r="AV769" s="275"/>
      <c r="AW769" s="275"/>
      <c r="AX769" s="275"/>
      <c r="AY769" s="275"/>
      <c r="AZ769" s="178" t="str">
        <f>IF('DATA - Follow-Up'!AZ769="less driving",1,IF('DATA - Follow-Up'!AZ769="less driving (e.g. more carpooling, walking, cycling, taking public transit, etc.)",1,IF('DATA - Follow-Up'!AZ769="not changed",2,IF('DATA - Follow-Up'!AZ769="more driving",3,""))))</f>
        <v/>
      </c>
      <c r="BA769" s="178"/>
      <c r="BB769" s="178"/>
      <c r="BC769" s="178"/>
      <c r="BD769" s="178"/>
      <c r="BE769" s="178"/>
      <c r="BF769" s="178" t="str">
        <f>IF('DATA - Follow-Up'!BF769="decreased",1,IF('DATA - Follow-Up'!BF769="not changed",2,IF('DATA - Follow-Up'!BF769="increased",3, "")))</f>
        <v/>
      </c>
      <c r="BG769" s="178"/>
      <c r="BH769" s="178"/>
      <c r="BI769" s="178"/>
      <c r="BJ769" s="178"/>
      <c r="BK769" s="178"/>
      <c r="BL769" s="178"/>
      <c r="BM769" s="178"/>
      <c r="BN769" s="178"/>
      <c r="BO769" s="178"/>
      <c r="BP769" s="178"/>
      <c r="BQ769" s="312" t="str">
        <f>IF('DATA - Follow-Up'!BQ769="Yes",1,IF('DATA - Follow-Up'!BQ769="No",2, ""))</f>
        <v/>
      </c>
      <c r="BR769" s="273"/>
      <c r="BS769" s="180"/>
      <c r="BT769" s="180"/>
    </row>
    <row r="770" spans="1:72" s="132" customFormat="1" ht="15" x14ac:dyDescent="0.3">
      <c r="A770" s="148"/>
      <c r="B770" s="149"/>
      <c r="C770" s="236" t="str">
        <f t="shared" si="11"/>
        <v/>
      </c>
      <c r="D770" s="178" t="str">
        <f>IF('DATA - Follow-Up'!D770="","",'DATA - Follow-Up'!D770)</f>
        <v/>
      </c>
      <c r="E770" s="178" t="str">
        <f>IF('DATA - Follow-Up'!E770="","",'DATA - Follow-Up'!E770)</f>
        <v/>
      </c>
      <c r="F770" s="178" t="str">
        <f>IF('DATA - Follow-Up'!F770="","",'DATA - Follow-Up'!F770)</f>
        <v/>
      </c>
      <c r="G770" s="178" t="str">
        <f>IF('DATA - Follow-Up'!G770="Yes",1,IF('DATA - Follow-Up'!G770="No",2,IF('DATA - Follow-Up'!G770="Not Sure",3, "")))</f>
        <v/>
      </c>
      <c r="H770" s="178" t="str">
        <f>IF('DATA - Follow-Up'!H770="","",INDEX(Codes,MATCH('DATA - Follow-Up'!H770,Modes,0)))</f>
        <v/>
      </c>
      <c r="I770" s="275"/>
      <c r="J770" s="178" t="str">
        <f>IF('DATA - Follow-Up'!J770="","",INDEX(Codes,MATCH('DATA - Follow-Up'!J770,Modes,0)))</f>
        <v/>
      </c>
      <c r="K770" s="178"/>
      <c r="L770" s="178" t="str">
        <f>IF('DATA - Follow-Up'!L770=0,"",IF('DATA - Follow-Up'!L770="","",'DATA - Follow-Up'!L770))</f>
        <v/>
      </c>
      <c r="M770" s="178" t="str">
        <f>IF('DATA - Follow-Up'!M770="Yes",1,IF('DATA - Follow-Up'!M770="No",2, ""))</f>
        <v/>
      </c>
      <c r="N770" s="178" t="str">
        <f>IF('DATA - Follow-Up'!N770="Yes",1,IF('DATA - Follow-Up'!N770="No",2,""))</f>
        <v/>
      </c>
      <c r="O770" s="178" t="str">
        <f>IF('DATA - Follow-Up'!O770="Relaxed",1,IF('DATA - Follow-Up'!O770="Rushed",2,IF('DATA - Follow-Up'!O770="Happy",3,IF('DATA - Follow-Up'!O770="Frustrated",4,IF('DATA - Follow-Up'!O770="Other (please specify)",5,IF('DATA - Follow-Up'!O770="Other",5,""))))))</f>
        <v/>
      </c>
      <c r="P770" s="178"/>
      <c r="Q770" s="178" t="str">
        <f>IF('DATA - Follow-Up'!Q770="","",'DATA - Follow-Up'!Q770)</f>
        <v/>
      </c>
      <c r="R770" s="178" t="str">
        <f>IF('DATA - Follow-Up'!R770="Boy",1,IF('DATA - Follow-Up'!R770="Girl",2, ""))</f>
        <v/>
      </c>
      <c r="S770" s="178" t="str">
        <f>IF('DATA - Follow-Up'!Q770="","", 'DATA - Follow-Up'!S770)</f>
        <v/>
      </c>
      <c r="T770" s="178" t="str">
        <f>IF('DATA - Follow-Up'!T770="Less than 0.5km",1,IF('DATA - Follow-Up'!T770="0.51 to 1.59km",2,IF('DATA - Follow-Up'!T770="1.6 to 3km",3,IF('DATA - Follow-Up'!T770="Over 3km",4,""))))</f>
        <v/>
      </c>
      <c r="U770" s="178" t="str">
        <f>IF('DATA - Follow-Up'!U770="STRONGLY AGREE",1,IF('DATA - Follow-Up'!U770="AGREE",2,IF('DATA - Follow-Up'!U770="DISAGREE",3,IF('DATA - Follow-Up'!U770="STRONGLY DISAGREE",4,""))))</f>
        <v/>
      </c>
      <c r="V770" s="178" t="str">
        <f>IF('DATA - Follow-Up'!V770="Yes",1,IF('DATA - Follow-Up'!V770="No",2,""))</f>
        <v/>
      </c>
      <c r="W770" s="178"/>
      <c r="X770" s="178"/>
      <c r="Y770" s="178"/>
      <c r="Z770" s="178"/>
      <c r="AA770" s="178"/>
      <c r="AB770" s="178"/>
      <c r="AC770" s="178"/>
      <c r="AD770" s="178"/>
      <c r="AE770" s="178"/>
      <c r="AF770" s="178"/>
      <c r="AG770" s="178"/>
      <c r="AH770" s="178"/>
      <c r="AI770" s="178"/>
      <c r="AJ770" s="178"/>
      <c r="AK770" s="178"/>
      <c r="AL770" s="178"/>
      <c r="AM770" s="178"/>
      <c r="AN770" s="178"/>
      <c r="AO770" s="178"/>
      <c r="AP770" s="178"/>
      <c r="AQ770" s="178"/>
      <c r="AR770" s="178" t="str">
        <f>IF('DATA - Follow-Up'!AR770="Relaxed",1,IF('DATA - Follow-Up'!AR770="Rushed",2,IF('DATA - Follow-Up'!AR770="Happy",3,IF('DATA - Follow-Up'!AR770="Tired",4,""))))</f>
        <v/>
      </c>
      <c r="AS770" s="178" t="str">
        <f>IF('DATA - Follow-Up'!AS770="Relaxed",1,IF('DATA - Follow-Up'!AS770="Rushed",2,IF('DATA - Follow-Up'!AS770="Happy",3,IF('DATA - Follow-Up'!AS770="Tired",4,""))))</f>
        <v/>
      </c>
      <c r="AT770" s="178" t="str">
        <f>IF('DATA - Follow-Up'!AT770="less driving",1,IF('DATA - Follow-Up'!AT770="less driving (e.g. more carpooling, walking, cycling, taking public transit, etc.)",1,IF('DATA - Follow-Up'!AT770="not changed",2,IF('DATA - Follow-Up'!AT770="no changed",2,IF('DATA - Follow-Up'!AT770="more driving",3, "")))))</f>
        <v/>
      </c>
      <c r="AU770" s="275"/>
      <c r="AV770" s="275"/>
      <c r="AW770" s="275"/>
      <c r="AX770" s="275"/>
      <c r="AY770" s="275"/>
      <c r="AZ770" s="178" t="str">
        <f>IF('DATA - Follow-Up'!AZ770="less driving",1,IF('DATA - Follow-Up'!AZ770="less driving (e.g. more carpooling, walking, cycling, taking public transit, etc.)",1,IF('DATA - Follow-Up'!AZ770="not changed",2,IF('DATA - Follow-Up'!AZ770="more driving",3,""))))</f>
        <v/>
      </c>
      <c r="BA770" s="178"/>
      <c r="BB770" s="178"/>
      <c r="BC770" s="178"/>
      <c r="BD770" s="178"/>
      <c r="BE770" s="178"/>
      <c r="BF770" s="178" t="str">
        <f>IF('DATA - Follow-Up'!BF770="decreased",1,IF('DATA - Follow-Up'!BF770="not changed",2,IF('DATA - Follow-Up'!BF770="increased",3, "")))</f>
        <v/>
      </c>
      <c r="BG770" s="178"/>
      <c r="BH770" s="178"/>
      <c r="BI770" s="178"/>
      <c r="BJ770" s="178"/>
      <c r="BK770" s="178"/>
      <c r="BL770" s="178"/>
      <c r="BM770" s="178"/>
      <c r="BN770" s="178"/>
      <c r="BO770" s="178"/>
      <c r="BP770" s="178"/>
      <c r="BQ770" s="312" t="str">
        <f>IF('DATA - Follow-Up'!BQ770="Yes",1,IF('DATA - Follow-Up'!BQ770="No",2, ""))</f>
        <v/>
      </c>
      <c r="BR770" s="273"/>
      <c r="BS770" s="180"/>
      <c r="BT770" s="180"/>
    </row>
    <row r="771" spans="1:72" s="132" customFormat="1" ht="15" x14ac:dyDescent="0.3">
      <c r="A771" s="148"/>
      <c r="B771" s="149"/>
      <c r="C771" s="236" t="str">
        <f t="shared" si="11"/>
        <v/>
      </c>
      <c r="D771" s="178" t="str">
        <f>IF('DATA - Follow-Up'!D771="","",'DATA - Follow-Up'!D771)</f>
        <v/>
      </c>
      <c r="E771" s="178" t="str">
        <f>IF('DATA - Follow-Up'!E771="","",'DATA - Follow-Up'!E771)</f>
        <v/>
      </c>
      <c r="F771" s="178" t="str">
        <f>IF('DATA - Follow-Up'!F771="","",'DATA - Follow-Up'!F771)</f>
        <v/>
      </c>
      <c r="G771" s="178" t="str">
        <f>IF('DATA - Follow-Up'!G771="Yes",1,IF('DATA - Follow-Up'!G771="No",2,IF('DATA - Follow-Up'!G771="Not Sure",3, "")))</f>
        <v/>
      </c>
      <c r="H771" s="178" t="str">
        <f>IF('DATA - Follow-Up'!H771="","",INDEX(Codes,MATCH('DATA - Follow-Up'!H771,Modes,0)))</f>
        <v/>
      </c>
      <c r="I771" s="275"/>
      <c r="J771" s="178" t="str">
        <f>IF('DATA - Follow-Up'!J771="","",INDEX(Codes,MATCH('DATA - Follow-Up'!J771,Modes,0)))</f>
        <v/>
      </c>
      <c r="K771" s="178"/>
      <c r="L771" s="178" t="str">
        <f>IF('DATA - Follow-Up'!L771=0,"",IF('DATA - Follow-Up'!L771="","",'DATA - Follow-Up'!L771))</f>
        <v/>
      </c>
      <c r="M771" s="178" t="str">
        <f>IF('DATA - Follow-Up'!M771="Yes",1,IF('DATA - Follow-Up'!M771="No",2, ""))</f>
        <v/>
      </c>
      <c r="N771" s="178" t="str">
        <f>IF('DATA - Follow-Up'!N771="Yes",1,IF('DATA - Follow-Up'!N771="No",2,""))</f>
        <v/>
      </c>
      <c r="O771" s="178" t="str">
        <f>IF('DATA - Follow-Up'!O771="Relaxed",1,IF('DATA - Follow-Up'!O771="Rushed",2,IF('DATA - Follow-Up'!O771="Happy",3,IF('DATA - Follow-Up'!O771="Frustrated",4,IF('DATA - Follow-Up'!O771="Other (please specify)",5,IF('DATA - Follow-Up'!O771="Other",5,""))))))</f>
        <v/>
      </c>
      <c r="P771" s="178"/>
      <c r="Q771" s="178" t="str">
        <f>IF('DATA - Follow-Up'!Q771="","",'DATA - Follow-Up'!Q771)</f>
        <v/>
      </c>
      <c r="R771" s="178" t="str">
        <f>IF('DATA - Follow-Up'!R771="Boy",1,IF('DATA - Follow-Up'!R771="Girl",2, ""))</f>
        <v/>
      </c>
      <c r="S771" s="178" t="str">
        <f>IF('DATA - Follow-Up'!Q771="","", 'DATA - Follow-Up'!S771)</f>
        <v/>
      </c>
      <c r="T771" s="178" t="str">
        <f>IF('DATA - Follow-Up'!T771="Less than 0.5km",1,IF('DATA - Follow-Up'!T771="0.51 to 1.59km",2,IF('DATA - Follow-Up'!T771="1.6 to 3km",3,IF('DATA - Follow-Up'!T771="Over 3km",4,""))))</f>
        <v/>
      </c>
      <c r="U771" s="178" t="str">
        <f>IF('DATA - Follow-Up'!U771="STRONGLY AGREE",1,IF('DATA - Follow-Up'!U771="AGREE",2,IF('DATA - Follow-Up'!U771="DISAGREE",3,IF('DATA - Follow-Up'!U771="STRONGLY DISAGREE",4,""))))</f>
        <v/>
      </c>
      <c r="V771" s="178" t="str">
        <f>IF('DATA - Follow-Up'!V771="Yes",1,IF('DATA - Follow-Up'!V771="No",2,""))</f>
        <v/>
      </c>
      <c r="W771" s="178"/>
      <c r="X771" s="178"/>
      <c r="Y771" s="178"/>
      <c r="Z771" s="178"/>
      <c r="AA771" s="178"/>
      <c r="AB771" s="178"/>
      <c r="AC771" s="178"/>
      <c r="AD771" s="178"/>
      <c r="AE771" s="178"/>
      <c r="AF771" s="178"/>
      <c r="AG771" s="178"/>
      <c r="AH771" s="178"/>
      <c r="AI771" s="178"/>
      <c r="AJ771" s="178"/>
      <c r="AK771" s="178"/>
      <c r="AL771" s="178"/>
      <c r="AM771" s="178"/>
      <c r="AN771" s="178"/>
      <c r="AO771" s="178"/>
      <c r="AP771" s="178"/>
      <c r="AQ771" s="178"/>
      <c r="AR771" s="178" t="str">
        <f>IF('DATA - Follow-Up'!AR771="Relaxed",1,IF('DATA - Follow-Up'!AR771="Rushed",2,IF('DATA - Follow-Up'!AR771="Happy",3,IF('DATA - Follow-Up'!AR771="Tired",4,""))))</f>
        <v/>
      </c>
      <c r="AS771" s="178" t="str">
        <f>IF('DATA - Follow-Up'!AS771="Relaxed",1,IF('DATA - Follow-Up'!AS771="Rushed",2,IF('DATA - Follow-Up'!AS771="Happy",3,IF('DATA - Follow-Up'!AS771="Tired",4,""))))</f>
        <v/>
      </c>
      <c r="AT771" s="178" t="str">
        <f>IF('DATA - Follow-Up'!AT771="less driving",1,IF('DATA - Follow-Up'!AT771="less driving (e.g. more carpooling, walking, cycling, taking public transit, etc.)",1,IF('DATA - Follow-Up'!AT771="not changed",2,IF('DATA - Follow-Up'!AT771="no changed",2,IF('DATA - Follow-Up'!AT771="more driving",3, "")))))</f>
        <v/>
      </c>
      <c r="AU771" s="275"/>
      <c r="AV771" s="275"/>
      <c r="AW771" s="275"/>
      <c r="AX771" s="275"/>
      <c r="AY771" s="275"/>
      <c r="AZ771" s="178" t="str">
        <f>IF('DATA - Follow-Up'!AZ771="less driving",1,IF('DATA - Follow-Up'!AZ771="less driving (e.g. more carpooling, walking, cycling, taking public transit, etc.)",1,IF('DATA - Follow-Up'!AZ771="not changed",2,IF('DATA - Follow-Up'!AZ771="more driving",3,""))))</f>
        <v/>
      </c>
      <c r="BA771" s="178"/>
      <c r="BB771" s="178"/>
      <c r="BC771" s="178"/>
      <c r="BD771" s="178"/>
      <c r="BE771" s="178"/>
      <c r="BF771" s="178" t="str">
        <f>IF('DATA - Follow-Up'!BF771="decreased",1,IF('DATA - Follow-Up'!BF771="not changed",2,IF('DATA - Follow-Up'!BF771="increased",3, "")))</f>
        <v/>
      </c>
      <c r="BG771" s="178"/>
      <c r="BH771" s="178"/>
      <c r="BI771" s="178"/>
      <c r="BJ771" s="178"/>
      <c r="BK771" s="178"/>
      <c r="BL771" s="178"/>
      <c r="BM771" s="178"/>
      <c r="BN771" s="178"/>
      <c r="BO771" s="178"/>
      <c r="BP771" s="178"/>
      <c r="BQ771" s="312" t="str">
        <f>IF('DATA - Follow-Up'!BQ771="Yes",1,IF('DATA - Follow-Up'!BQ771="No",2, ""))</f>
        <v/>
      </c>
      <c r="BR771" s="273"/>
      <c r="BS771" s="180"/>
      <c r="BT771" s="180"/>
    </row>
    <row r="772" spans="1:72" s="132" customFormat="1" ht="15" x14ac:dyDescent="0.3">
      <c r="A772" s="148"/>
      <c r="B772" s="149"/>
      <c r="C772" s="236" t="str">
        <f t="shared" si="11"/>
        <v/>
      </c>
      <c r="D772" s="178" t="str">
        <f>IF('DATA - Follow-Up'!D772="","",'DATA - Follow-Up'!D772)</f>
        <v/>
      </c>
      <c r="E772" s="178" t="str">
        <f>IF('DATA - Follow-Up'!E772="","",'DATA - Follow-Up'!E772)</f>
        <v/>
      </c>
      <c r="F772" s="178" t="str">
        <f>IF('DATA - Follow-Up'!F772="","",'DATA - Follow-Up'!F772)</f>
        <v/>
      </c>
      <c r="G772" s="178" t="str">
        <f>IF('DATA - Follow-Up'!G772="Yes",1,IF('DATA - Follow-Up'!G772="No",2,IF('DATA - Follow-Up'!G772="Not Sure",3, "")))</f>
        <v/>
      </c>
      <c r="H772" s="178" t="str">
        <f>IF('DATA - Follow-Up'!H772="","",INDEX(Codes,MATCH('DATA - Follow-Up'!H772,Modes,0)))</f>
        <v/>
      </c>
      <c r="I772" s="275"/>
      <c r="J772" s="178" t="str">
        <f>IF('DATA - Follow-Up'!J772="","",INDEX(Codes,MATCH('DATA - Follow-Up'!J772,Modes,0)))</f>
        <v/>
      </c>
      <c r="K772" s="178"/>
      <c r="L772" s="178" t="str">
        <f>IF('DATA - Follow-Up'!L772=0,"",IF('DATA - Follow-Up'!L772="","",'DATA - Follow-Up'!L772))</f>
        <v/>
      </c>
      <c r="M772" s="178" t="str">
        <f>IF('DATA - Follow-Up'!M772="Yes",1,IF('DATA - Follow-Up'!M772="No",2, ""))</f>
        <v/>
      </c>
      <c r="N772" s="178" t="str">
        <f>IF('DATA - Follow-Up'!N772="Yes",1,IF('DATA - Follow-Up'!N772="No",2,""))</f>
        <v/>
      </c>
      <c r="O772" s="178" t="str">
        <f>IF('DATA - Follow-Up'!O772="Relaxed",1,IF('DATA - Follow-Up'!O772="Rushed",2,IF('DATA - Follow-Up'!O772="Happy",3,IF('DATA - Follow-Up'!O772="Frustrated",4,IF('DATA - Follow-Up'!O772="Other (please specify)",5,IF('DATA - Follow-Up'!O772="Other",5,""))))))</f>
        <v/>
      </c>
      <c r="P772" s="178"/>
      <c r="Q772" s="178" t="str">
        <f>IF('DATA - Follow-Up'!Q772="","",'DATA - Follow-Up'!Q772)</f>
        <v/>
      </c>
      <c r="R772" s="178" t="str">
        <f>IF('DATA - Follow-Up'!R772="Boy",1,IF('DATA - Follow-Up'!R772="Girl",2, ""))</f>
        <v/>
      </c>
      <c r="S772" s="178" t="str">
        <f>IF('DATA - Follow-Up'!Q772="","", 'DATA - Follow-Up'!S772)</f>
        <v/>
      </c>
      <c r="T772" s="178" t="str">
        <f>IF('DATA - Follow-Up'!T772="Less than 0.5km",1,IF('DATA - Follow-Up'!T772="0.51 to 1.59km",2,IF('DATA - Follow-Up'!T772="1.6 to 3km",3,IF('DATA - Follow-Up'!T772="Over 3km",4,""))))</f>
        <v/>
      </c>
      <c r="U772" s="178" t="str">
        <f>IF('DATA - Follow-Up'!U772="STRONGLY AGREE",1,IF('DATA - Follow-Up'!U772="AGREE",2,IF('DATA - Follow-Up'!U772="DISAGREE",3,IF('DATA - Follow-Up'!U772="STRONGLY DISAGREE",4,""))))</f>
        <v/>
      </c>
      <c r="V772" s="178" t="str">
        <f>IF('DATA - Follow-Up'!V772="Yes",1,IF('DATA - Follow-Up'!V772="No",2,""))</f>
        <v/>
      </c>
      <c r="W772" s="178"/>
      <c r="X772" s="178"/>
      <c r="Y772" s="178"/>
      <c r="Z772" s="178"/>
      <c r="AA772" s="178"/>
      <c r="AB772" s="178"/>
      <c r="AC772" s="178"/>
      <c r="AD772" s="178"/>
      <c r="AE772" s="178"/>
      <c r="AF772" s="178"/>
      <c r="AG772" s="178"/>
      <c r="AH772" s="178"/>
      <c r="AI772" s="178"/>
      <c r="AJ772" s="178"/>
      <c r="AK772" s="178"/>
      <c r="AL772" s="178"/>
      <c r="AM772" s="178"/>
      <c r="AN772" s="178"/>
      <c r="AO772" s="178"/>
      <c r="AP772" s="178"/>
      <c r="AQ772" s="178"/>
      <c r="AR772" s="178" t="str">
        <f>IF('DATA - Follow-Up'!AR772="Relaxed",1,IF('DATA - Follow-Up'!AR772="Rushed",2,IF('DATA - Follow-Up'!AR772="Happy",3,IF('DATA - Follow-Up'!AR772="Tired",4,""))))</f>
        <v/>
      </c>
      <c r="AS772" s="178" t="str">
        <f>IF('DATA - Follow-Up'!AS772="Relaxed",1,IF('DATA - Follow-Up'!AS772="Rushed",2,IF('DATA - Follow-Up'!AS772="Happy",3,IF('DATA - Follow-Up'!AS772="Tired",4,""))))</f>
        <v/>
      </c>
      <c r="AT772" s="178" t="str">
        <f>IF('DATA - Follow-Up'!AT772="less driving",1,IF('DATA - Follow-Up'!AT772="less driving (e.g. more carpooling, walking, cycling, taking public transit, etc.)",1,IF('DATA - Follow-Up'!AT772="not changed",2,IF('DATA - Follow-Up'!AT772="no changed",2,IF('DATA - Follow-Up'!AT772="more driving",3, "")))))</f>
        <v/>
      </c>
      <c r="AU772" s="275"/>
      <c r="AV772" s="275"/>
      <c r="AW772" s="275"/>
      <c r="AX772" s="275"/>
      <c r="AY772" s="275"/>
      <c r="AZ772" s="178" t="str">
        <f>IF('DATA - Follow-Up'!AZ772="less driving",1,IF('DATA - Follow-Up'!AZ772="less driving (e.g. more carpooling, walking, cycling, taking public transit, etc.)",1,IF('DATA - Follow-Up'!AZ772="not changed",2,IF('DATA - Follow-Up'!AZ772="more driving",3,""))))</f>
        <v/>
      </c>
      <c r="BA772" s="178"/>
      <c r="BB772" s="178"/>
      <c r="BC772" s="178"/>
      <c r="BD772" s="178"/>
      <c r="BE772" s="178"/>
      <c r="BF772" s="178" t="str">
        <f>IF('DATA - Follow-Up'!BF772="decreased",1,IF('DATA - Follow-Up'!BF772="not changed",2,IF('DATA - Follow-Up'!BF772="increased",3, "")))</f>
        <v/>
      </c>
      <c r="BG772" s="178"/>
      <c r="BH772" s="178"/>
      <c r="BI772" s="178"/>
      <c r="BJ772" s="178"/>
      <c r="BK772" s="178"/>
      <c r="BL772" s="178"/>
      <c r="BM772" s="178"/>
      <c r="BN772" s="178"/>
      <c r="BO772" s="178"/>
      <c r="BP772" s="178"/>
      <c r="BQ772" s="312" t="str">
        <f>IF('DATA - Follow-Up'!BQ772="Yes",1,IF('DATA - Follow-Up'!BQ772="No",2, ""))</f>
        <v/>
      </c>
      <c r="BR772" s="273"/>
      <c r="BS772" s="180"/>
      <c r="BT772" s="180"/>
    </row>
    <row r="773" spans="1:72" s="132" customFormat="1" ht="15" x14ac:dyDescent="0.3">
      <c r="A773" s="148"/>
      <c r="B773" s="149"/>
      <c r="C773" s="236" t="str">
        <f t="shared" ref="C773:C836" si="12">IF(D773="","",C772+1)</f>
        <v/>
      </c>
      <c r="D773" s="178" t="str">
        <f>IF('DATA - Follow-Up'!D773="","",'DATA - Follow-Up'!D773)</f>
        <v/>
      </c>
      <c r="E773" s="178" t="str">
        <f>IF('DATA - Follow-Up'!E773="","",'DATA - Follow-Up'!E773)</f>
        <v/>
      </c>
      <c r="F773" s="178" t="str">
        <f>IF('DATA - Follow-Up'!F773="","",'DATA - Follow-Up'!F773)</f>
        <v/>
      </c>
      <c r="G773" s="178" t="str">
        <f>IF('DATA - Follow-Up'!G773="Yes",1,IF('DATA - Follow-Up'!G773="No",2,IF('DATA - Follow-Up'!G773="Not Sure",3, "")))</f>
        <v/>
      </c>
      <c r="H773" s="178" t="str">
        <f>IF('DATA - Follow-Up'!H773="","",INDEX(Codes,MATCH('DATA - Follow-Up'!H773,Modes,0)))</f>
        <v/>
      </c>
      <c r="I773" s="275"/>
      <c r="J773" s="178" t="str">
        <f>IF('DATA - Follow-Up'!J773="","",INDEX(Codes,MATCH('DATA - Follow-Up'!J773,Modes,0)))</f>
        <v/>
      </c>
      <c r="K773" s="178"/>
      <c r="L773" s="178" t="str">
        <f>IF('DATA - Follow-Up'!L773=0,"",IF('DATA - Follow-Up'!L773="","",'DATA - Follow-Up'!L773))</f>
        <v/>
      </c>
      <c r="M773" s="178" t="str">
        <f>IF('DATA - Follow-Up'!M773="Yes",1,IF('DATA - Follow-Up'!M773="No",2, ""))</f>
        <v/>
      </c>
      <c r="N773" s="178" t="str">
        <f>IF('DATA - Follow-Up'!N773="Yes",1,IF('DATA - Follow-Up'!N773="No",2,""))</f>
        <v/>
      </c>
      <c r="O773" s="178" t="str">
        <f>IF('DATA - Follow-Up'!O773="Relaxed",1,IF('DATA - Follow-Up'!O773="Rushed",2,IF('DATA - Follow-Up'!O773="Happy",3,IF('DATA - Follow-Up'!O773="Frustrated",4,IF('DATA - Follow-Up'!O773="Other (please specify)",5,IF('DATA - Follow-Up'!O773="Other",5,""))))))</f>
        <v/>
      </c>
      <c r="P773" s="178"/>
      <c r="Q773" s="178" t="str">
        <f>IF('DATA - Follow-Up'!Q773="","",'DATA - Follow-Up'!Q773)</f>
        <v/>
      </c>
      <c r="R773" s="178" t="str">
        <f>IF('DATA - Follow-Up'!R773="Boy",1,IF('DATA - Follow-Up'!R773="Girl",2, ""))</f>
        <v/>
      </c>
      <c r="S773" s="178" t="str">
        <f>IF('DATA - Follow-Up'!Q773="","", 'DATA - Follow-Up'!S773)</f>
        <v/>
      </c>
      <c r="T773" s="178" t="str">
        <f>IF('DATA - Follow-Up'!T773="Less than 0.5km",1,IF('DATA - Follow-Up'!T773="0.51 to 1.59km",2,IF('DATA - Follow-Up'!T773="1.6 to 3km",3,IF('DATA - Follow-Up'!T773="Over 3km",4,""))))</f>
        <v/>
      </c>
      <c r="U773" s="178" t="str">
        <f>IF('DATA - Follow-Up'!U773="STRONGLY AGREE",1,IF('DATA - Follow-Up'!U773="AGREE",2,IF('DATA - Follow-Up'!U773="DISAGREE",3,IF('DATA - Follow-Up'!U773="STRONGLY DISAGREE",4,""))))</f>
        <v/>
      </c>
      <c r="V773" s="178" t="str">
        <f>IF('DATA - Follow-Up'!V773="Yes",1,IF('DATA - Follow-Up'!V773="No",2,""))</f>
        <v/>
      </c>
      <c r="W773" s="178"/>
      <c r="X773" s="178"/>
      <c r="Y773" s="178"/>
      <c r="Z773" s="178"/>
      <c r="AA773" s="178"/>
      <c r="AB773" s="178"/>
      <c r="AC773" s="178"/>
      <c r="AD773" s="178"/>
      <c r="AE773" s="178"/>
      <c r="AF773" s="178"/>
      <c r="AG773" s="178"/>
      <c r="AH773" s="178"/>
      <c r="AI773" s="178"/>
      <c r="AJ773" s="178"/>
      <c r="AK773" s="178"/>
      <c r="AL773" s="178"/>
      <c r="AM773" s="178"/>
      <c r="AN773" s="178"/>
      <c r="AO773" s="178"/>
      <c r="AP773" s="178"/>
      <c r="AQ773" s="178"/>
      <c r="AR773" s="178" t="str">
        <f>IF('DATA - Follow-Up'!AR773="Relaxed",1,IF('DATA - Follow-Up'!AR773="Rushed",2,IF('DATA - Follow-Up'!AR773="Happy",3,IF('DATA - Follow-Up'!AR773="Tired",4,""))))</f>
        <v/>
      </c>
      <c r="AS773" s="178" t="str">
        <f>IF('DATA - Follow-Up'!AS773="Relaxed",1,IF('DATA - Follow-Up'!AS773="Rushed",2,IF('DATA - Follow-Up'!AS773="Happy",3,IF('DATA - Follow-Up'!AS773="Tired",4,""))))</f>
        <v/>
      </c>
      <c r="AT773" s="178" t="str">
        <f>IF('DATA - Follow-Up'!AT773="less driving",1,IF('DATA - Follow-Up'!AT773="less driving (e.g. more carpooling, walking, cycling, taking public transit, etc.)",1,IF('DATA - Follow-Up'!AT773="not changed",2,IF('DATA - Follow-Up'!AT773="no changed",2,IF('DATA - Follow-Up'!AT773="more driving",3, "")))))</f>
        <v/>
      </c>
      <c r="AU773" s="275"/>
      <c r="AV773" s="275"/>
      <c r="AW773" s="275"/>
      <c r="AX773" s="275"/>
      <c r="AY773" s="275"/>
      <c r="AZ773" s="178" t="str">
        <f>IF('DATA - Follow-Up'!AZ773="less driving",1,IF('DATA - Follow-Up'!AZ773="less driving (e.g. more carpooling, walking, cycling, taking public transit, etc.)",1,IF('DATA - Follow-Up'!AZ773="not changed",2,IF('DATA - Follow-Up'!AZ773="more driving",3,""))))</f>
        <v/>
      </c>
      <c r="BA773" s="178"/>
      <c r="BB773" s="178"/>
      <c r="BC773" s="178"/>
      <c r="BD773" s="178"/>
      <c r="BE773" s="178"/>
      <c r="BF773" s="178" t="str">
        <f>IF('DATA - Follow-Up'!BF773="decreased",1,IF('DATA - Follow-Up'!BF773="not changed",2,IF('DATA - Follow-Up'!BF773="increased",3, "")))</f>
        <v/>
      </c>
      <c r="BG773" s="178"/>
      <c r="BH773" s="178"/>
      <c r="BI773" s="178"/>
      <c r="BJ773" s="178"/>
      <c r="BK773" s="178"/>
      <c r="BL773" s="178"/>
      <c r="BM773" s="178"/>
      <c r="BN773" s="178"/>
      <c r="BO773" s="178"/>
      <c r="BP773" s="178"/>
      <c r="BQ773" s="312" t="str">
        <f>IF('DATA - Follow-Up'!BQ773="Yes",1,IF('DATA - Follow-Up'!BQ773="No",2, ""))</f>
        <v/>
      </c>
      <c r="BR773" s="273"/>
      <c r="BS773" s="180"/>
      <c r="BT773" s="180"/>
    </row>
    <row r="774" spans="1:72" s="132" customFormat="1" ht="15" x14ac:dyDescent="0.3">
      <c r="A774" s="148"/>
      <c r="B774" s="149"/>
      <c r="C774" s="236" t="str">
        <f t="shared" si="12"/>
        <v/>
      </c>
      <c r="D774" s="178" t="str">
        <f>IF('DATA - Follow-Up'!D774="","",'DATA - Follow-Up'!D774)</f>
        <v/>
      </c>
      <c r="E774" s="178" t="str">
        <f>IF('DATA - Follow-Up'!E774="","",'DATA - Follow-Up'!E774)</f>
        <v/>
      </c>
      <c r="F774" s="178" t="str">
        <f>IF('DATA - Follow-Up'!F774="","",'DATA - Follow-Up'!F774)</f>
        <v/>
      </c>
      <c r="G774" s="178" t="str">
        <f>IF('DATA - Follow-Up'!G774="Yes",1,IF('DATA - Follow-Up'!G774="No",2,IF('DATA - Follow-Up'!G774="Not Sure",3, "")))</f>
        <v/>
      </c>
      <c r="H774" s="178" t="str">
        <f>IF('DATA - Follow-Up'!H774="","",INDEX(Codes,MATCH('DATA - Follow-Up'!H774,Modes,0)))</f>
        <v/>
      </c>
      <c r="I774" s="275"/>
      <c r="J774" s="178" t="str">
        <f>IF('DATA - Follow-Up'!J774="","",INDEX(Codes,MATCH('DATA - Follow-Up'!J774,Modes,0)))</f>
        <v/>
      </c>
      <c r="K774" s="178"/>
      <c r="L774" s="178" t="str">
        <f>IF('DATA - Follow-Up'!L774=0,"",IF('DATA - Follow-Up'!L774="","",'DATA - Follow-Up'!L774))</f>
        <v/>
      </c>
      <c r="M774" s="178" t="str">
        <f>IF('DATA - Follow-Up'!M774="Yes",1,IF('DATA - Follow-Up'!M774="No",2, ""))</f>
        <v/>
      </c>
      <c r="N774" s="178" t="str">
        <f>IF('DATA - Follow-Up'!N774="Yes",1,IF('DATA - Follow-Up'!N774="No",2,""))</f>
        <v/>
      </c>
      <c r="O774" s="178" t="str">
        <f>IF('DATA - Follow-Up'!O774="Relaxed",1,IF('DATA - Follow-Up'!O774="Rushed",2,IF('DATA - Follow-Up'!O774="Happy",3,IF('DATA - Follow-Up'!O774="Frustrated",4,IF('DATA - Follow-Up'!O774="Other (please specify)",5,IF('DATA - Follow-Up'!O774="Other",5,""))))))</f>
        <v/>
      </c>
      <c r="P774" s="178"/>
      <c r="Q774" s="178" t="str">
        <f>IF('DATA - Follow-Up'!Q774="","",'DATA - Follow-Up'!Q774)</f>
        <v/>
      </c>
      <c r="R774" s="178" t="str">
        <f>IF('DATA - Follow-Up'!R774="Boy",1,IF('DATA - Follow-Up'!R774="Girl",2, ""))</f>
        <v/>
      </c>
      <c r="S774" s="178" t="str">
        <f>IF('DATA - Follow-Up'!Q774="","", 'DATA - Follow-Up'!S774)</f>
        <v/>
      </c>
      <c r="T774" s="178" t="str">
        <f>IF('DATA - Follow-Up'!T774="Less than 0.5km",1,IF('DATA - Follow-Up'!T774="0.51 to 1.59km",2,IF('DATA - Follow-Up'!T774="1.6 to 3km",3,IF('DATA - Follow-Up'!T774="Over 3km",4,""))))</f>
        <v/>
      </c>
      <c r="U774" s="178" t="str">
        <f>IF('DATA - Follow-Up'!U774="STRONGLY AGREE",1,IF('DATA - Follow-Up'!U774="AGREE",2,IF('DATA - Follow-Up'!U774="DISAGREE",3,IF('DATA - Follow-Up'!U774="STRONGLY DISAGREE",4,""))))</f>
        <v/>
      </c>
      <c r="V774" s="178" t="str">
        <f>IF('DATA - Follow-Up'!V774="Yes",1,IF('DATA - Follow-Up'!V774="No",2,""))</f>
        <v/>
      </c>
      <c r="W774" s="178"/>
      <c r="X774" s="178"/>
      <c r="Y774" s="178"/>
      <c r="Z774" s="178"/>
      <c r="AA774" s="178"/>
      <c r="AB774" s="178"/>
      <c r="AC774" s="178"/>
      <c r="AD774" s="178"/>
      <c r="AE774" s="178"/>
      <c r="AF774" s="178"/>
      <c r="AG774" s="178"/>
      <c r="AH774" s="178"/>
      <c r="AI774" s="178"/>
      <c r="AJ774" s="178"/>
      <c r="AK774" s="178"/>
      <c r="AL774" s="178"/>
      <c r="AM774" s="178"/>
      <c r="AN774" s="178"/>
      <c r="AO774" s="178"/>
      <c r="AP774" s="178"/>
      <c r="AQ774" s="178"/>
      <c r="AR774" s="178" t="str">
        <f>IF('DATA - Follow-Up'!AR774="Relaxed",1,IF('DATA - Follow-Up'!AR774="Rushed",2,IF('DATA - Follow-Up'!AR774="Happy",3,IF('DATA - Follow-Up'!AR774="Tired",4,""))))</f>
        <v/>
      </c>
      <c r="AS774" s="178" t="str">
        <f>IF('DATA - Follow-Up'!AS774="Relaxed",1,IF('DATA - Follow-Up'!AS774="Rushed",2,IF('DATA - Follow-Up'!AS774="Happy",3,IF('DATA - Follow-Up'!AS774="Tired",4,""))))</f>
        <v/>
      </c>
      <c r="AT774" s="178" t="str">
        <f>IF('DATA - Follow-Up'!AT774="less driving",1,IF('DATA - Follow-Up'!AT774="less driving (e.g. more carpooling, walking, cycling, taking public transit, etc.)",1,IF('DATA - Follow-Up'!AT774="not changed",2,IF('DATA - Follow-Up'!AT774="no changed",2,IF('DATA - Follow-Up'!AT774="more driving",3, "")))))</f>
        <v/>
      </c>
      <c r="AU774" s="275"/>
      <c r="AV774" s="275"/>
      <c r="AW774" s="275"/>
      <c r="AX774" s="275"/>
      <c r="AY774" s="275"/>
      <c r="AZ774" s="178" t="str">
        <f>IF('DATA - Follow-Up'!AZ774="less driving",1,IF('DATA - Follow-Up'!AZ774="less driving (e.g. more carpooling, walking, cycling, taking public transit, etc.)",1,IF('DATA - Follow-Up'!AZ774="not changed",2,IF('DATA - Follow-Up'!AZ774="more driving",3,""))))</f>
        <v/>
      </c>
      <c r="BA774" s="178"/>
      <c r="BB774" s="178"/>
      <c r="BC774" s="178"/>
      <c r="BD774" s="178"/>
      <c r="BE774" s="178"/>
      <c r="BF774" s="178" t="str">
        <f>IF('DATA - Follow-Up'!BF774="decreased",1,IF('DATA - Follow-Up'!BF774="not changed",2,IF('DATA - Follow-Up'!BF774="increased",3, "")))</f>
        <v/>
      </c>
      <c r="BG774" s="178"/>
      <c r="BH774" s="178"/>
      <c r="BI774" s="178"/>
      <c r="BJ774" s="178"/>
      <c r="BK774" s="178"/>
      <c r="BL774" s="178"/>
      <c r="BM774" s="178"/>
      <c r="BN774" s="178"/>
      <c r="BO774" s="178"/>
      <c r="BP774" s="178"/>
      <c r="BQ774" s="312" t="str">
        <f>IF('DATA - Follow-Up'!BQ774="Yes",1,IF('DATA - Follow-Up'!BQ774="No",2, ""))</f>
        <v/>
      </c>
      <c r="BR774" s="273"/>
      <c r="BS774" s="180"/>
      <c r="BT774" s="180"/>
    </row>
    <row r="775" spans="1:72" s="132" customFormat="1" ht="15" x14ac:dyDescent="0.3">
      <c r="A775" s="148"/>
      <c r="B775" s="149"/>
      <c r="C775" s="236" t="str">
        <f t="shared" si="12"/>
        <v/>
      </c>
      <c r="D775" s="178" t="str">
        <f>IF('DATA - Follow-Up'!D775="","",'DATA - Follow-Up'!D775)</f>
        <v/>
      </c>
      <c r="E775" s="178" t="str">
        <f>IF('DATA - Follow-Up'!E775="","",'DATA - Follow-Up'!E775)</f>
        <v/>
      </c>
      <c r="F775" s="178" t="str">
        <f>IF('DATA - Follow-Up'!F775="","",'DATA - Follow-Up'!F775)</f>
        <v/>
      </c>
      <c r="G775" s="178" t="str">
        <f>IF('DATA - Follow-Up'!G775="Yes",1,IF('DATA - Follow-Up'!G775="No",2,IF('DATA - Follow-Up'!G775="Not Sure",3, "")))</f>
        <v/>
      </c>
      <c r="H775" s="178" t="str">
        <f>IF('DATA - Follow-Up'!H775="","",INDEX(Codes,MATCH('DATA - Follow-Up'!H775,Modes,0)))</f>
        <v/>
      </c>
      <c r="I775" s="275"/>
      <c r="J775" s="178" t="str">
        <f>IF('DATA - Follow-Up'!J775="","",INDEX(Codes,MATCH('DATA - Follow-Up'!J775,Modes,0)))</f>
        <v/>
      </c>
      <c r="K775" s="178"/>
      <c r="L775" s="178" t="str">
        <f>IF('DATA - Follow-Up'!L775=0,"",IF('DATA - Follow-Up'!L775="","",'DATA - Follow-Up'!L775))</f>
        <v/>
      </c>
      <c r="M775" s="178" t="str">
        <f>IF('DATA - Follow-Up'!M775="Yes",1,IF('DATA - Follow-Up'!M775="No",2, ""))</f>
        <v/>
      </c>
      <c r="N775" s="178" t="str">
        <f>IF('DATA - Follow-Up'!N775="Yes",1,IF('DATA - Follow-Up'!N775="No",2,""))</f>
        <v/>
      </c>
      <c r="O775" s="178" t="str">
        <f>IF('DATA - Follow-Up'!O775="Relaxed",1,IF('DATA - Follow-Up'!O775="Rushed",2,IF('DATA - Follow-Up'!O775="Happy",3,IF('DATA - Follow-Up'!O775="Frustrated",4,IF('DATA - Follow-Up'!O775="Other (please specify)",5,IF('DATA - Follow-Up'!O775="Other",5,""))))))</f>
        <v/>
      </c>
      <c r="P775" s="178"/>
      <c r="Q775" s="178" t="str">
        <f>IF('DATA - Follow-Up'!Q775="","",'DATA - Follow-Up'!Q775)</f>
        <v/>
      </c>
      <c r="R775" s="178" t="str">
        <f>IF('DATA - Follow-Up'!R775="Boy",1,IF('DATA - Follow-Up'!R775="Girl",2, ""))</f>
        <v/>
      </c>
      <c r="S775" s="178" t="str">
        <f>IF('DATA - Follow-Up'!Q775="","", 'DATA - Follow-Up'!S775)</f>
        <v/>
      </c>
      <c r="T775" s="178" t="str">
        <f>IF('DATA - Follow-Up'!T775="Less than 0.5km",1,IF('DATA - Follow-Up'!T775="0.51 to 1.59km",2,IF('DATA - Follow-Up'!T775="1.6 to 3km",3,IF('DATA - Follow-Up'!T775="Over 3km",4,""))))</f>
        <v/>
      </c>
      <c r="U775" s="178" t="str">
        <f>IF('DATA - Follow-Up'!U775="STRONGLY AGREE",1,IF('DATA - Follow-Up'!U775="AGREE",2,IF('DATA - Follow-Up'!U775="DISAGREE",3,IF('DATA - Follow-Up'!U775="STRONGLY DISAGREE",4,""))))</f>
        <v/>
      </c>
      <c r="V775" s="178" t="str">
        <f>IF('DATA - Follow-Up'!V775="Yes",1,IF('DATA - Follow-Up'!V775="No",2,""))</f>
        <v/>
      </c>
      <c r="W775" s="178"/>
      <c r="X775" s="178"/>
      <c r="Y775" s="178"/>
      <c r="Z775" s="178"/>
      <c r="AA775" s="178"/>
      <c r="AB775" s="178"/>
      <c r="AC775" s="178"/>
      <c r="AD775" s="178"/>
      <c r="AE775" s="178"/>
      <c r="AF775" s="178"/>
      <c r="AG775" s="178"/>
      <c r="AH775" s="178"/>
      <c r="AI775" s="178"/>
      <c r="AJ775" s="178"/>
      <c r="AK775" s="178"/>
      <c r="AL775" s="178"/>
      <c r="AM775" s="178"/>
      <c r="AN775" s="178"/>
      <c r="AO775" s="178"/>
      <c r="AP775" s="178"/>
      <c r="AQ775" s="178"/>
      <c r="AR775" s="178" t="str">
        <f>IF('DATA - Follow-Up'!AR775="Relaxed",1,IF('DATA - Follow-Up'!AR775="Rushed",2,IF('DATA - Follow-Up'!AR775="Happy",3,IF('DATA - Follow-Up'!AR775="Tired",4,""))))</f>
        <v/>
      </c>
      <c r="AS775" s="178" t="str">
        <f>IF('DATA - Follow-Up'!AS775="Relaxed",1,IF('DATA - Follow-Up'!AS775="Rushed",2,IF('DATA - Follow-Up'!AS775="Happy",3,IF('DATA - Follow-Up'!AS775="Tired",4,""))))</f>
        <v/>
      </c>
      <c r="AT775" s="178" t="str">
        <f>IF('DATA - Follow-Up'!AT775="less driving",1,IF('DATA - Follow-Up'!AT775="less driving (e.g. more carpooling, walking, cycling, taking public transit, etc.)",1,IF('DATA - Follow-Up'!AT775="not changed",2,IF('DATA - Follow-Up'!AT775="no changed",2,IF('DATA - Follow-Up'!AT775="more driving",3, "")))))</f>
        <v/>
      </c>
      <c r="AU775" s="275"/>
      <c r="AV775" s="275"/>
      <c r="AW775" s="275"/>
      <c r="AX775" s="275"/>
      <c r="AY775" s="275"/>
      <c r="AZ775" s="178" t="str">
        <f>IF('DATA - Follow-Up'!AZ775="less driving",1,IF('DATA - Follow-Up'!AZ775="less driving (e.g. more carpooling, walking, cycling, taking public transit, etc.)",1,IF('DATA - Follow-Up'!AZ775="not changed",2,IF('DATA - Follow-Up'!AZ775="more driving",3,""))))</f>
        <v/>
      </c>
      <c r="BA775" s="178"/>
      <c r="BB775" s="178"/>
      <c r="BC775" s="178"/>
      <c r="BD775" s="178"/>
      <c r="BE775" s="178"/>
      <c r="BF775" s="178" t="str">
        <f>IF('DATA - Follow-Up'!BF775="decreased",1,IF('DATA - Follow-Up'!BF775="not changed",2,IF('DATA - Follow-Up'!BF775="increased",3, "")))</f>
        <v/>
      </c>
      <c r="BG775" s="178"/>
      <c r="BH775" s="178"/>
      <c r="BI775" s="178"/>
      <c r="BJ775" s="178"/>
      <c r="BK775" s="178"/>
      <c r="BL775" s="178"/>
      <c r="BM775" s="178"/>
      <c r="BN775" s="178"/>
      <c r="BO775" s="178"/>
      <c r="BP775" s="178"/>
      <c r="BQ775" s="312" t="str">
        <f>IF('DATA - Follow-Up'!BQ775="Yes",1,IF('DATA - Follow-Up'!BQ775="No",2, ""))</f>
        <v/>
      </c>
      <c r="BR775" s="273"/>
      <c r="BS775" s="180"/>
      <c r="BT775" s="180"/>
    </row>
    <row r="776" spans="1:72" s="132" customFormat="1" ht="15" x14ac:dyDescent="0.3">
      <c r="A776" s="148"/>
      <c r="B776" s="149"/>
      <c r="C776" s="236" t="str">
        <f t="shared" si="12"/>
        <v/>
      </c>
      <c r="D776" s="178" t="str">
        <f>IF('DATA - Follow-Up'!D776="","",'DATA - Follow-Up'!D776)</f>
        <v/>
      </c>
      <c r="E776" s="178" t="str">
        <f>IF('DATA - Follow-Up'!E776="","",'DATA - Follow-Up'!E776)</f>
        <v/>
      </c>
      <c r="F776" s="178" t="str">
        <f>IF('DATA - Follow-Up'!F776="","",'DATA - Follow-Up'!F776)</f>
        <v/>
      </c>
      <c r="G776" s="178" t="str">
        <f>IF('DATA - Follow-Up'!G776="Yes",1,IF('DATA - Follow-Up'!G776="No",2,IF('DATA - Follow-Up'!G776="Not Sure",3, "")))</f>
        <v/>
      </c>
      <c r="H776" s="178" t="str">
        <f>IF('DATA - Follow-Up'!H776="","",INDEX(Codes,MATCH('DATA - Follow-Up'!H776,Modes,0)))</f>
        <v/>
      </c>
      <c r="I776" s="275"/>
      <c r="J776" s="178" t="str">
        <f>IF('DATA - Follow-Up'!J776="","",INDEX(Codes,MATCH('DATA - Follow-Up'!J776,Modes,0)))</f>
        <v/>
      </c>
      <c r="K776" s="178"/>
      <c r="L776" s="178" t="str">
        <f>IF('DATA - Follow-Up'!L776=0,"",IF('DATA - Follow-Up'!L776="","",'DATA - Follow-Up'!L776))</f>
        <v/>
      </c>
      <c r="M776" s="178" t="str">
        <f>IF('DATA - Follow-Up'!M776="Yes",1,IF('DATA - Follow-Up'!M776="No",2, ""))</f>
        <v/>
      </c>
      <c r="N776" s="178" t="str">
        <f>IF('DATA - Follow-Up'!N776="Yes",1,IF('DATA - Follow-Up'!N776="No",2,""))</f>
        <v/>
      </c>
      <c r="O776" s="178" t="str">
        <f>IF('DATA - Follow-Up'!O776="Relaxed",1,IF('DATA - Follow-Up'!O776="Rushed",2,IF('DATA - Follow-Up'!O776="Happy",3,IF('DATA - Follow-Up'!O776="Frustrated",4,IF('DATA - Follow-Up'!O776="Other (please specify)",5,IF('DATA - Follow-Up'!O776="Other",5,""))))))</f>
        <v/>
      </c>
      <c r="P776" s="178"/>
      <c r="Q776" s="178" t="str">
        <f>IF('DATA - Follow-Up'!Q776="","",'DATA - Follow-Up'!Q776)</f>
        <v/>
      </c>
      <c r="R776" s="178" t="str">
        <f>IF('DATA - Follow-Up'!R776="Boy",1,IF('DATA - Follow-Up'!R776="Girl",2, ""))</f>
        <v/>
      </c>
      <c r="S776" s="178" t="str">
        <f>IF('DATA - Follow-Up'!Q776="","", 'DATA - Follow-Up'!S776)</f>
        <v/>
      </c>
      <c r="T776" s="178" t="str">
        <f>IF('DATA - Follow-Up'!T776="Less than 0.5km",1,IF('DATA - Follow-Up'!T776="0.51 to 1.59km",2,IF('DATA - Follow-Up'!T776="1.6 to 3km",3,IF('DATA - Follow-Up'!T776="Over 3km",4,""))))</f>
        <v/>
      </c>
      <c r="U776" s="178" t="str">
        <f>IF('DATA - Follow-Up'!U776="STRONGLY AGREE",1,IF('DATA - Follow-Up'!U776="AGREE",2,IF('DATA - Follow-Up'!U776="DISAGREE",3,IF('DATA - Follow-Up'!U776="STRONGLY DISAGREE",4,""))))</f>
        <v/>
      </c>
      <c r="V776" s="178" t="str">
        <f>IF('DATA - Follow-Up'!V776="Yes",1,IF('DATA - Follow-Up'!V776="No",2,""))</f>
        <v/>
      </c>
      <c r="W776" s="178"/>
      <c r="X776" s="178"/>
      <c r="Y776" s="178"/>
      <c r="Z776" s="178"/>
      <c r="AA776" s="178"/>
      <c r="AB776" s="178"/>
      <c r="AC776" s="178"/>
      <c r="AD776" s="178"/>
      <c r="AE776" s="178"/>
      <c r="AF776" s="178"/>
      <c r="AG776" s="178"/>
      <c r="AH776" s="178"/>
      <c r="AI776" s="178"/>
      <c r="AJ776" s="178"/>
      <c r="AK776" s="178"/>
      <c r="AL776" s="178"/>
      <c r="AM776" s="178"/>
      <c r="AN776" s="178"/>
      <c r="AO776" s="178"/>
      <c r="AP776" s="178"/>
      <c r="AQ776" s="178"/>
      <c r="AR776" s="178" t="str">
        <f>IF('DATA - Follow-Up'!AR776="Relaxed",1,IF('DATA - Follow-Up'!AR776="Rushed",2,IF('DATA - Follow-Up'!AR776="Happy",3,IF('DATA - Follow-Up'!AR776="Tired",4,""))))</f>
        <v/>
      </c>
      <c r="AS776" s="178" t="str">
        <f>IF('DATA - Follow-Up'!AS776="Relaxed",1,IF('DATA - Follow-Up'!AS776="Rushed",2,IF('DATA - Follow-Up'!AS776="Happy",3,IF('DATA - Follow-Up'!AS776="Tired",4,""))))</f>
        <v/>
      </c>
      <c r="AT776" s="178" t="str">
        <f>IF('DATA - Follow-Up'!AT776="less driving",1,IF('DATA - Follow-Up'!AT776="less driving (e.g. more carpooling, walking, cycling, taking public transit, etc.)",1,IF('DATA - Follow-Up'!AT776="not changed",2,IF('DATA - Follow-Up'!AT776="no changed",2,IF('DATA - Follow-Up'!AT776="more driving",3, "")))))</f>
        <v/>
      </c>
      <c r="AU776" s="275"/>
      <c r="AV776" s="275"/>
      <c r="AW776" s="275"/>
      <c r="AX776" s="275"/>
      <c r="AY776" s="275"/>
      <c r="AZ776" s="178" t="str">
        <f>IF('DATA - Follow-Up'!AZ776="less driving",1,IF('DATA - Follow-Up'!AZ776="less driving (e.g. more carpooling, walking, cycling, taking public transit, etc.)",1,IF('DATA - Follow-Up'!AZ776="not changed",2,IF('DATA - Follow-Up'!AZ776="more driving",3,""))))</f>
        <v/>
      </c>
      <c r="BA776" s="178"/>
      <c r="BB776" s="178"/>
      <c r="BC776" s="178"/>
      <c r="BD776" s="178"/>
      <c r="BE776" s="178"/>
      <c r="BF776" s="178" t="str">
        <f>IF('DATA - Follow-Up'!BF776="decreased",1,IF('DATA - Follow-Up'!BF776="not changed",2,IF('DATA - Follow-Up'!BF776="increased",3, "")))</f>
        <v/>
      </c>
      <c r="BG776" s="178"/>
      <c r="BH776" s="178"/>
      <c r="BI776" s="178"/>
      <c r="BJ776" s="178"/>
      <c r="BK776" s="178"/>
      <c r="BL776" s="178"/>
      <c r="BM776" s="178"/>
      <c r="BN776" s="178"/>
      <c r="BO776" s="178"/>
      <c r="BP776" s="178"/>
      <c r="BQ776" s="312" t="str">
        <f>IF('DATA - Follow-Up'!BQ776="Yes",1,IF('DATA - Follow-Up'!BQ776="No",2, ""))</f>
        <v/>
      </c>
      <c r="BR776" s="273"/>
      <c r="BS776" s="180"/>
      <c r="BT776" s="180"/>
    </row>
    <row r="777" spans="1:72" s="132" customFormat="1" ht="15" x14ac:dyDescent="0.3">
      <c r="A777" s="148"/>
      <c r="B777" s="149"/>
      <c r="C777" s="236" t="str">
        <f t="shared" si="12"/>
        <v/>
      </c>
      <c r="D777" s="178" t="str">
        <f>IF('DATA - Follow-Up'!D777="","",'DATA - Follow-Up'!D777)</f>
        <v/>
      </c>
      <c r="E777" s="178" t="str">
        <f>IF('DATA - Follow-Up'!E777="","",'DATA - Follow-Up'!E777)</f>
        <v/>
      </c>
      <c r="F777" s="178" t="str">
        <f>IF('DATA - Follow-Up'!F777="","",'DATA - Follow-Up'!F777)</f>
        <v/>
      </c>
      <c r="G777" s="178" t="str">
        <f>IF('DATA - Follow-Up'!G777="Yes",1,IF('DATA - Follow-Up'!G777="No",2,IF('DATA - Follow-Up'!G777="Not Sure",3, "")))</f>
        <v/>
      </c>
      <c r="H777" s="178" t="str">
        <f>IF('DATA - Follow-Up'!H777="","",INDEX(Codes,MATCH('DATA - Follow-Up'!H777,Modes,0)))</f>
        <v/>
      </c>
      <c r="I777" s="275"/>
      <c r="J777" s="178" t="str">
        <f>IF('DATA - Follow-Up'!J777="","",INDEX(Codes,MATCH('DATA - Follow-Up'!J777,Modes,0)))</f>
        <v/>
      </c>
      <c r="K777" s="178"/>
      <c r="L777" s="178" t="str">
        <f>IF('DATA - Follow-Up'!L777=0,"",IF('DATA - Follow-Up'!L777="","",'DATA - Follow-Up'!L777))</f>
        <v/>
      </c>
      <c r="M777" s="178" t="str">
        <f>IF('DATA - Follow-Up'!M777="Yes",1,IF('DATA - Follow-Up'!M777="No",2, ""))</f>
        <v/>
      </c>
      <c r="N777" s="178" t="str">
        <f>IF('DATA - Follow-Up'!N777="Yes",1,IF('DATA - Follow-Up'!N777="No",2,""))</f>
        <v/>
      </c>
      <c r="O777" s="178" t="str">
        <f>IF('DATA - Follow-Up'!O777="Relaxed",1,IF('DATA - Follow-Up'!O777="Rushed",2,IF('DATA - Follow-Up'!O777="Happy",3,IF('DATA - Follow-Up'!O777="Frustrated",4,IF('DATA - Follow-Up'!O777="Other (please specify)",5,IF('DATA - Follow-Up'!O777="Other",5,""))))))</f>
        <v/>
      </c>
      <c r="P777" s="178"/>
      <c r="Q777" s="178" t="str">
        <f>IF('DATA - Follow-Up'!Q777="","",'DATA - Follow-Up'!Q777)</f>
        <v/>
      </c>
      <c r="R777" s="178" t="str">
        <f>IF('DATA - Follow-Up'!R777="Boy",1,IF('DATA - Follow-Up'!R777="Girl",2, ""))</f>
        <v/>
      </c>
      <c r="S777" s="178" t="str">
        <f>IF('DATA - Follow-Up'!Q777="","", 'DATA - Follow-Up'!S777)</f>
        <v/>
      </c>
      <c r="T777" s="178" t="str">
        <f>IF('DATA - Follow-Up'!T777="Less than 0.5km",1,IF('DATA - Follow-Up'!T777="0.51 to 1.59km",2,IF('DATA - Follow-Up'!T777="1.6 to 3km",3,IF('DATA - Follow-Up'!T777="Over 3km",4,""))))</f>
        <v/>
      </c>
      <c r="U777" s="178" t="str">
        <f>IF('DATA - Follow-Up'!U777="STRONGLY AGREE",1,IF('DATA - Follow-Up'!U777="AGREE",2,IF('DATA - Follow-Up'!U777="DISAGREE",3,IF('DATA - Follow-Up'!U777="STRONGLY DISAGREE",4,""))))</f>
        <v/>
      </c>
      <c r="V777" s="178" t="str">
        <f>IF('DATA - Follow-Up'!V777="Yes",1,IF('DATA - Follow-Up'!V777="No",2,""))</f>
        <v/>
      </c>
      <c r="W777" s="178"/>
      <c r="X777" s="178"/>
      <c r="Y777" s="178"/>
      <c r="Z777" s="178"/>
      <c r="AA777" s="178"/>
      <c r="AB777" s="178"/>
      <c r="AC777" s="178"/>
      <c r="AD777" s="178"/>
      <c r="AE777" s="178"/>
      <c r="AF777" s="178"/>
      <c r="AG777" s="178"/>
      <c r="AH777" s="178"/>
      <c r="AI777" s="178"/>
      <c r="AJ777" s="178"/>
      <c r="AK777" s="178"/>
      <c r="AL777" s="178"/>
      <c r="AM777" s="178"/>
      <c r="AN777" s="178"/>
      <c r="AO777" s="178"/>
      <c r="AP777" s="178"/>
      <c r="AQ777" s="178"/>
      <c r="AR777" s="178" t="str">
        <f>IF('DATA - Follow-Up'!AR777="Relaxed",1,IF('DATA - Follow-Up'!AR777="Rushed",2,IF('DATA - Follow-Up'!AR777="Happy",3,IF('DATA - Follow-Up'!AR777="Tired",4,""))))</f>
        <v/>
      </c>
      <c r="AS777" s="178" t="str">
        <f>IF('DATA - Follow-Up'!AS777="Relaxed",1,IF('DATA - Follow-Up'!AS777="Rushed",2,IF('DATA - Follow-Up'!AS777="Happy",3,IF('DATA - Follow-Up'!AS777="Tired",4,""))))</f>
        <v/>
      </c>
      <c r="AT777" s="178" t="str">
        <f>IF('DATA - Follow-Up'!AT777="less driving",1,IF('DATA - Follow-Up'!AT777="less driving (e.g. more carpooling, walking, cycling, taking public transit, etc.)",1,IF('DATA - Follow-Up'!AT777="not changed",2,IF('DATA - Follow-Up'!AT777="no changed",2,IF('DATA - Follow-Up'!AT777="more driving",3, "")))))</f>
        <v/>
      </c>
      <c r="AU777" s="275"/>
      <c r="AV777" s="275"/>
      <c r="AW777" s="275"/>
      <c r="AX777" s="275"/>
      <c r="AY777" s="275"/>
      <c r="AZ777" s="178" t="str">
        <f>IF('DATA - Follow-Up'!AZ777="less driving",1,IF('DATA - Follow-Up'!AZ777="less driving (e.g. more carpooling, walking, cycling, taking public transit, etc.)",1,IF('DATA - Follow-Up'!AZ777="not changed",2,IF('DATA - Follow-Up'!AZ777="more driving",3,""))))</f>
        <v/>
      </c>
      <c r="BA777" s="178"/>
      <c r="BB777" s="178"/>
      <c r="BC777" s="178"/>
      <c r="BD777" s="178"/>
      <c r="BE777" s="178"/>
      <c r="BF777" s="178" t="str">
        <f>IF('DATA - Follow-Up'!BF777="decreased",1,IF('DATA - Follow-Up'!BF777="not changed",2,IF('DATA - Follow-Up'!BF777="increased",3, "")))</f>
        <v/>
      </c>
      <c r="BG777" s="178"/>
      <c r="BH777" s="178"/>
      <c r="BI777" s="178"/>
      <c r="BJ777" s="178"/>
      <c r="BK777" s="178"/>
      <c r="BL777" s="178"/>
      <c r="BM777" s="178"/>
      <c r="BN777" s="178"/>
      <c r="BO777" s="178"/>
      <c r="BP777" s="178"/>
      <c r="BQ777" s="312" t="str">
        <f>IF('DATA - Follow-Up'!BQ777="Yes",1,IF('DATA - Follow-Up'!BQ777="No",2, ""))</f>
        <v/>
      </c>
      <c r="BR777" s="273"/>
      <c r="BS777" s="180"/>
      <c r="BT777" s="180"/>
    </row>
    <row r="778" spans="1:72" s="132" customFormat="1" ht="15" x14ac:dyDescent="0.3">
      <c r="A778" s="148"/>
      <c r="B778" s="149"/>
      <c r="C778" s="236" t="str">
        <f t="shared" si="12"/>
        <v/>
      </c>
      <c r="D778" s="178" t="str">
        <f>IF('DATA - Follow-Up'!D778="","",'DATA - Follow-Up'!D778)</f>
        <v/>
      </c>
      <c r="E778" s="178" t="str">
        <f>IF('DATA - Follow-Up'!E778="","",'DATA - Follow-Up'!E778)</f>
        <v/>
      </c>
      <c r="F778" s="178" t="str">
        <f>IF('DATA - Follow-Up'!F778="","",'DATA - Follow-Up'!F778)</f>
        <v/>
      </c>
      <c r="G778" s="178" t="str">
        <f>IF('DATA - Follow-Up'!G778="Yes",1,IF('DATA - Follow-Up'!G778="No",2,IF('DATA - Follow-Up'!G778="Not Sure",3, "")))</f>
        <v/>
      </c>
      <c r="H778" s="178" t="str">
        <f>IF('DATA - Follow-Up'!H778="","",INDEX(Codes,MATCH('DATA - Follow-Up'!H778,Modes,0)))</f>
        <v/>
      </c>
      <c r="I778" s="275"/>
      <c r="J778" s="178" t="str">
        <f>IF('DATA - Follow-Up'!J778="","",INDEX(Codes,MATCH('DATA - Follow-Up'!J778,Modes,0)))</f>
        <v/>
      </c>
      <c r="K778" s="178"/>
      <c r="L778" s="178" t="str">
        <f>IF('DATA - Follow-Up'!L778=0,"",IF('DATA - Follow-Up'!L778="","",'DATA - Follow-Up'!L778))</f>
        <v/>
      </c>
      <c r="M778" s="178" t="str">
        <f>IF('DATA - Follow-Up'!M778="Yes",1,IF('DATA - Follow-Up'!M778="No",2, ""))</f>
        <v/>
      </c>
      <c r="N778" s="178" t="str">
        <f>IF('DATA - Follow-Up'!N778="Yes",1,IF('DATA - Follow-Up'!N778="No",2,""))</f>
        <v/>
      </c>
      <c r="O778" s="178" t="str">
        <f>IF('DATA - Follow-Up'!O778="Relaxed",1,IF('DATA - Follow-Up'!O778="Rushed",2,IF('DATA - Follow-Up'!O778="Happy",3,IF('DATA - Follow-Up'!O778="Frustrated",4,IF('DATA - Follow-Up'!O778="Other (please specify)",5,IF('DATA - Follow-Up'!O778="Other",5,""))))))</f>
        <v/>
      </c>
      <c r="P778" s="178"/>
      <c r="Q778" s="178" t="str">
        <f>IF('DATA - Follow-Up'!Q778="","",'DATA - Follow-Up'!Q778)</f>
        <v/>
      </c>
      <c r="R778" s="178" t="str">
        <f>IF('DATA - Follow-Up'!R778="Boy",1,IF('DATA - Follow-Up'!R778="Girl",2, ""))</f>
        <v/>
      </c>
      <c r="S778" s="178" t="str">
        <f>IF('DATA - Follow-Up'!Q778="","", 'DATA - Follow-Up'!S778)</f>
        <v/>
      </c>
      <c r="T778" s="178" t="str">
        <f>IF('DATA - Follow-Up'!T778="Less than 0.5km",1,IF('DATA - Follow-Up'!T778="0.51 to 1.59km",2,IF('DATA - Follow-Up'!T778="1.6 to 3km",3,IF('DATA - Follow-Up'!T778="Over 3km",4,""))))</f>
        <v/>
      </c>
      <c r="U778" s="178" t="str">
        <f>IF('DATA - Follow-Up'!U778="STRONGLY AGREE",1,IF('DATA - Follow-Up'!U778="AGREE",2,IF('DATA - Follow-Up'!U778="DISAGREE",3,IF('DATA - Follow-Up'!U778="STRONGLY DISAGREE",4,""))))</f>
        <v/>
      </c>
      <c r="V778" s="178" t="str">
        <f>IF('DATA - Follow-Up'!V778="Yes",1,IF('DATA - Follow-Up'!V778="No",2,""))</f>
        <v/>
      </c>
      <c r="W778" s="178"/>
      <c r="X778" s="178"/>
      <c r="Y778" s="178"/>
      <c r="Z778" s="178"/>
      <c r="AA778" s="178"/>
      <c r="AB778" s="178"/>
      <c r="AC778" s="178"/>
      <c r="AD778" s="178"/>
      <c r="AE778" s="178"/>
      <c r="AF778" s="178"/>
      <c r="AG778" s="178"/>
      <c r="AH778" s="178"/>
      <c r="AI778" s="178"/>
      <c r="AJ778" s="178"/>
      <c r="AK778" s="178"/>
      <c r="AL778" s="178"/>
      <c r="AM778" s="178"/>
      <c r="AN778" s="178"/>
      <c r="AO778" s="178"/>
      <c r="AP778" s="178"/>
      <c r="AQ778" s="178"/>
      <c r="AR778" s="178" t="str">
        <f>IF('DATA - Follow-Up'!AR778="Relaxed",1,IF('DATA - Follow-Up'!AR778="Rushed",2,IF('DATA - Follow-Up'!AR778="Happy",3,IF('DATA - Follow-Up'!AR778="Tired",4,""))))</f>
        <v/>
      </c>
      <c r="AS778" s="178" t="str">
        <f>IF('DATA - Follow-Up'!AS778="Relaxed",1,IF('DATA - Follow-Up'!AS778="Rushed",2,IF('DATA - Follow-Up'!AS778="Happy",3,IF('DATA - Follow-Up'!AS778="Tired",4,""))))</f>
        <v/>
      </c>
      <c r="AT778" s="178" t="str">
        <f>IF('DATA - Follow-Up'!AT778="less driving",1,IF('DATA - Follow-Up'!AT778="less driving (e.g. more carpooling, walking, cycling, taking public transit, etc.)",1,IF('DATA - Follow-Up'!AT778="not changed",2,IF('DATA - Follow-Up'!AT778="no changed",2,IF('DATA - Follow-Up'!AT778="more driving",3, "")))))</f>
        <v/>
      </c>
      <c r="AU778" s="275"/>
      <c r="AV778" s="275"/>
      <c r="AW778" s="275"/>
      <c r="AX778" s="275"/>
      <c r="AY778" s="275"/>
      <c r="AZ778" s="178" t="str">
        <f>IF('DATA - Follow-Up'!AZ778="less driving",1,IF('DATA - Follow-Up'!AZ778="less driving (e.g. more carpooling, walking, cycling, taking public transit, etc.)",1,IF('DATA - Follow-Up'!AZ778="not changed",2,IF('DATA - Follow-Up'!AZ778="more driving",3,""))))</f>
        <v/>
      </c>
      <c r="BA778" s="178"/>
      <c r="BB778" s="178"/>
      <c r="BC778" s="178"/>
      <c r="BD778" s="178"/>
      <c r="BE778" s="178"/>
      <c r="BF778" s="178" t="str">
        <f>IF('DATA - Follow-Up'!BF778="decreased",1,IF('DATA - Follow-Up'!BF778="not changed",2,IF('DATA - Follow-Up'!BF778="increased",3, "")))</f>
        <v/>
      </c>
      <c r="BG778" s="178"/>
      <c r="BH778" s="178"/>
      <c r="BI778" s="178"/>
      <c r="BJ778" s="178"/>
      <c r="BK778" s="178"/>
      <c r="BL778" s="178"/>
      <c r="BM778" s="178"/>
      <c r="BN778" s="178"/>
      <c r="BO778" s="178"/>
      <c r="BP778" s="178"/>
      <c r="BQ778" s="312" t="str">
        <f>IF('DATA - Follow-Up'!BQ778="Yes",1,IF('DATA - Follow-Up'!BQ778="No",2, ""))</f>
        <v/>
      </c>
      <c r="BR778" s="273"/>
      <c r="BS778" s="180"/>
      <c r="BT778" s="180"/>
    </row>
    <row r="779" spans="1:72" s="132" customFormat="1" ht="15" x14ac:dyDescent="0.3">
      <c r="A779" s="148"/>
      <c r="B779" s="149"/>
      <c r="C779" s="236" t="str">
        <f t="shared" si="12"/>
        <v/>
      </c>
      <c r="D779" s="178" t="str">
        <f>IF('DATA - Follow-Up'!D779="","",'DATA - Follow-Up'!D779)</f>
        <v/>
      </c>
      <c r="E779" s="178" t="str">
        <f>IF('DATA - Follow-Up'!E779="","",'DATA - Follow-Up'!E779)</f>
        <v/>
      </c>
      <c r="F779" s="178" t="str">
        <f>IF('DATA - Follow-Up'!F779="","",'DATA - Follow-Up'!F779)</f>
        <v/>
      </c>
      <c r="G779" s="178" t="str">
        <f>IF('DATA - Follow-Up'!G779="Yes",1,IF('DATA - Follow-Up'!G779="No",2,IF('DATA - Follow-Up'!G779="Not Sure",3, "")))</f>
        <v/>
      </c>
      <c r="H779" s="178" t="str">
        <f>IF('DATA - Follow-Up'!H779="","",INDEX(Codes,MATCH('DATA - Follow-Up'!H779,Modes,0)))</f>
        <v/>
      </c>
      <c r="I779" s="275"/>
      <c r="J779" s="178" t="str">
        <f>IF('DATA - Follow-Up'!J779="","",INDEX(Codes,MATCH('DATA - Follow-Up'!J779,Modes,0)))</f>
        <v/>
      </c>
      <c r="K779" s="178"/>
      <c r="L779" s="178" t="str">
        <f>IF('DATA - Follow-Up'!L779=0,"",IF('DATA - Follow-Up'!L779="","",'DATA - Follow-Up'!L779))</f>
        <v/>
      </c>
      <c r="M779" s="178" t="str">
        <f>IF('DATA - Follow-Up'!M779="Yes",1,IF('DATA - Follow-Up'!M779="No",2, ""))</f>
        <v/>
      </c>
      <c r="N779" s="178" t="str">
        <f>IF('DATA - Follow-Up'!N779="Yes",1,IF('DATA - Follow-Up'!N779="No",2,""))</f>
        <v/>
      </c>
      <c r="O779" s="178" t="str">
        <f>IF('DATA - Follow-Up'!O779="Relaxed",1,IF('DATA - Follow-Up'!O779="Rushed",2,IF('DATA - Follow-Up'!O779="Happy",3,IF('DATA - Follow-Up'!O779="Frustrated",4,IF('DATA - Follow-Up'!O779="Other (please specify)",5,IF('DATA - Follow-Up'!O779="Other",5,""))))))</f>
        <v/>
      </c>
      <c r="P779" s="178"/>
      <c r="Q779" s="178" t="str">
        <f>IF('DATA - Follow-Up'!Q779="","",'DATA - Follow-Up'!Q779)</f>
        <v/>
      </c>
      <c r="R779" s="178" t="str">
        <f>IF('DATA - Follow-Up'!R779="Boy",1,IF('DATA - Follow-Up'!R779="Girl",2, ""))</f>
        <v/>
      </c>
      <c r="S779" s="178" t="str">
        <f>IF('DATA - Follow-Up'!Q779="","", 'DATA - Follow-Up'!S779)</f>
        <v/>
      </c>
      <c r="T779" s="178" t="str">
        <f>IF('DATA - Follow-Up'!T779="Less than 0.5km",1,IF('DATA - Follow-Up'!T779="0.51 to 1.59km",2,IF('DATA - Follow-Up'!T779="1.6 to 3km",3,IF('DATA - Follow-Up'!T779="Over 3km",4,""))))</f>
        <v/>
      </c>
      <c r="U779" s="178" t="str">
        <f>IF('DATA - Follow-Up'!U779="STRONGLY AGREE",1,IF('DATA - Follow-Up'!U779="AGREE",2,IF('DATA - Follow-Up'!U779="DISAGREE",3,IF('DATA - Follow-Up'!U779="STRONGLY DISAGREE",4,""))))</f>
        <v/>
      </c>
      <c r="V779" s="178" t="str">
        <f>IF('DATA - Follow-Up'!V779="Yes",1,IF('DATA - Follow-Up'!V779="No",2,""))</f>
        <v/>
      </c>
      <c r="W779" s="178"/>
      <c r="X779" s="178"/>
      <c r="Y779" s="178"/>
      <c r="Z779" s="178"/>
      <c r="AA779" s="178"/>
      <c r="AB779" s="178"/>
      <c r="AC779" s="178"/>
      <c r="AD779" s="178"/>
      <c r="AE779" s="178"/>
      <c r="AF779" s="178"/>
      <c r="AG779" s="178"/>
      <c r="AH779" s="178"/>
      <c r="AI779" s="178"/>
      <c r="AJ779" s="178"/>
      <c r="AK779" s="178"/>
      <c r="AL779" s="178"/>
      <c r="AM779" s="178"/>
      <c r="AN779" s="178"/>
      <c r="AO779" s="178"/>
      <c r="AP779" s="178"/>
      <c r="AQ779" s="178"/>
      <c r="AR779" s="178" t="str">
        <f>IF('DATA - Follow-Up'!AR779="Relaxed",1,IF('DATA - Follow-Up'!AR779="Rushed",2,IF('DATA - Follow-Up'!AR779="Happy",3,IF('DATA - Follow-Up'!AR779="Tired",4,""))))</f>
        <v/>
      </c>
      <c r="AS779" s="178" t="str">
        <f>IF('DATA - Follow-Up'!AS779="Relaxed",1,IF('DATA - Follow-Up'!AS779="Rushed",2,IF('DATA - Follow-Up'!AS779="Happy",3,IF('DATA - Follow-Up'!AS779="Tired",4,""))))</f>
        <v/>
      </c>
      <c r="AT779" s="178" t="str">
        <f>IF('DATA - Follow-Up'!AT779="less driving",1,IF('DATA - Follow-Up'!AT779="less driving (e.g. more carpooling, walking, cycling, taking public transit, etc.)",1,IF('DATA - Follow-Up'!AT779="not changed",2,IF('DATA - Follow-Up'!AT779="no changed",2,IF('DATA - Follow-Up'!AT779="more driving",3, "")))))</f>
        <v/>
      </c>
      <c r="AU779" s="275"/>
      <c r="AV779" s="275"/>
      <c r="AW779" s="275"/>
      <c r="AX779" s="275"/>
      <c r="AY779" s="275"/>
      <c r="AZ779" s="178" t="str">
        <f>IF('DATA - Follow-Up'!AZ779="less driving",1,IF('DATA - Follow-Up'!AZ779="less driving (e.g. more carpooling, walking, cycling, taking public transit, etc.)",1,IF('DATA - Follow-Up'!AZ779="not changed",2,IF('DATA - Follow-Up'!AZ779="more driving",3,""))))</f>
        <v/>
      </c>
      <c r="BA779" s="178"/>
      <c r="BB779" s="178"/>
      <c r="BC779" s="178"/>
      <c r="BD779" s="178"/>
      <c r="BE779" s="178"/>
      <c r="BF779" s="178" t="str">
        <f>IF('DATA - Follow-Up'!BF779="decreased",1,IF('DATA - Follow-Up'!BF779="not changed",2,IF('DATA - Follow-Up'!BF779="increased",3, "")))</f>
        <v/>
      </c>
      <c r="BG779" s="178"/>
      <c r="BH779" s="178"/>
      <c r="BI779" s="178"/>
      <c r="BJ779" s="178"/>
      <c r="BK779" s="178"/>
      <c r="BL779" s="178"/>
      <c r="BM779" s="178"/>
      <c r="BN779" s="178"/>
      <c r="BO779" s="178"/>
      <c r="BP779" s="178"/>
      <c r="BQ779" s="312" t="str">
        <f>IF('DATA - Follow-Up'!BQ779="Yes",1,IF('DATA - Follow-Up'!BQ779="No",2, ""))</f>
        <v/>
      </c>
      <c r="BR779" s="273"/>
      <c r="BS779" s="180"/>
      <c r="BT779" s="180"/>
    </row>
    <row r="780" spans="1:72" s="132" customFormat="1" ht="15" x14ac:dyDescent="0.3">
      <c r="A780" s="148"/>
      <c r="B780" s="149"/>
      <c r="C780" s="236" t="str">
        <f t="shared" si="12"/>
        <v/>
      </c>
      <c r="D780" s="178" t="str">
        <f>IF('DATA - Follow-Up'!D780="","",'DATA - Follow-Up'!D780)</f>
        <v/>
      </c>
      <c r="E780" s="178" t="str">
        <f>IF('DATA - Follow-Up'!E780="","",'DATA - Follow-Up'!E780)</f>
        <v/>
      </c>
      <c r="F780" s="178" t="str">
        <f>IF('DATA - Follow-Up'!F780="","",'DATA - Follow-Up'!F780)</f>
        <v/>
      </c>
      <c r="G780" s="178" t="str">
        <f>IF('DATA - Follow-Up'!G780="Yes",1,IF('DATA - Follow-Up'!G780="No",2,IF('DATA - Follow-Up'!G780="Not Sure",3, "")))</f>
        <v/>
      </c>
      <c r="H780" s="178" t="str">
        <f>IF('DATA - Follow-Up'!H780="","",INDEX(Codes,MATCH('DATA - Follow-Up'!H780,Modes,0)))</f>
        <v/>
      </c>
      <c r="I780" s="275"/>
      <c r="J780" s="178" t="str">
        <f>IF('DATA - Follow-Up'!J780="","",INDEX(Codes,MATCH('DATA - Follow-Up'!J780,Modes,0)))</f>
        <v/>
      </c>
      <c r="K780" s="178"/>
      <c r="L780" s="178" t="str">
        <f>IF('DATA - Follow-Up'!L780=0,"",IF('DATA - Follow-Up'!L780="","",'DATA - Follow-Up'!L780))</f>
        <v/>
      </c>
      <c r="M780" s="178" t="str">
        <f>IF('DATA - Follow-Up'!M780="Yes",1,IF('DATA - Follow-Up'!M780="No",2, ""))</f>
        <v/>
      </c>
      <c r="N780" s="178" t="str">
        <f>IF('DATA - Follow-Up'!N780="Yes",1,IF('DATA - Follow-Up'!N780="No",2,""))</f>
        <v/>
      </c>
      <c r="O780" s="178" t="str">
        <f>IF('DATA - Follow-Up'!O780="Relaxed",1,IF('DATA - Follow-Up'!O780="Rushed",2,IF('DATA - Follow-Up'!O780="Happy",3,IF('DATA - Follow-Up'!O780="Frustrated",4,IF('DATA - Follow-Up'!O780="Other (please specify)",5,IF('DATA - Follow-Up'!O780="Other",5,""))))))</f>
        <v/>
      </c>
      <c r="P780" s="178"/>
      <c r="Q780" s="178" t="str">
        <f>IF('DATA - Follow-Up'!Q780="","",'DATA - Follow-Up'!Q780)</f>
        <v/>
      </c>
      <c r="R780" s="178" t="str">
        <f>IF('DATA - Follow-Up'!R780="Boy",1,IF('DATA - Follow-Up'!R780="Girl",2, ""))</f>
        <v/>
      </c>
      <c r="S780" s="178" t="str">
        <f>IF('DATA - Follow-Up'!Q780="","", 'DATA - Follow-Up'!S780)</f>
        <v/>
      </c>
      <c r="T780" s="178" t="str">
        <f>IF('DATA - Follow-Up'!T780="Less than 0.5km",1,IF('DATA - Follow-Up'!T780="0.51 to 1.59km",2,IF('DATA - Follow-Up'!T780="1.6 to 3km",3,IF('DATA - Follow-Up'!T780="Over 3km",4,""))))</f>
        <v/>
      </c>
      <c r="U780" s="178" t="str">
        <f>IF('DATA - Follow-Up'!U780="STRONGLY AGREE",1,IF('DATA - Follow-Up'!U780="AGREE",2,IF('DATA - Follow-Up'!U780="DISAGREE",3,IF('DATA - Follow-Up'!U780="STRONGLY DISAGREE",4,""))))</f>
        <v/>
      </c>
      <c r="V780" s="178" t="str">
        <f>IF('DATA - Follow-Up'!V780="Yes",1,IF('DATA - Follow-Up'!V780="No",2,""))</f>
        <v/>
      </c>
      <c r="W780" s="178"/>
      <c r="X780" s="178"/>
      <c r="Y780" s="178"/>
      <c r="Z780" s="178"/>
      <c r="AA780" s="178"/>
      <c r="AB780" s="178"/>
      <c r="AC780" s="178"/>
      <c r="AD780" s="178"/>
      <c r="AE780" s="178"/>
      <c r="AF780" s="178"/>
      <c r="AG780" s="178"/>
      <c r="AH780" s="178"/>
      <c r="AI780" s="178"/>
      <c r="AJ780" s="178"/>
      <c r="AK780" s="178"/>
      <c r="AL780" s="178"/>
      <c r="AM780" s="178"/>
      <c r="AN780" s="178"/>
      <c r="AO780" s="178"/>
      <c r="AP780" s="178"/>
      <c r="AQ780" s="178"/>
      <c r="AR780" s="178" t="str">
        <f>IF('DATA - Follow-Up'!AR780="Relaxed",1,IF('DATA - Follow-Up'!AR780="Rushed",2,IF('DATA - Follow-Up'!AR780="Happy",3,IF('DATA - Follow-Up'!AR780="Tired",4,""))))</f>
        <v/>
      </c>
      <c r="AS780" s="178" t="str">
        <f>IF('DATA - Follow-Up'!AS780="Relaxed",1,IF('DATA - Follow-Up'!AS780="Rushed",2,IF('DATA - Follow-Up'!AS780="Happy",3,IF('DATA - Follow-Up'!AS780="Tired",4,""))))</f>
        <v/>
      </c>
      <c r="AT780" s="178" t="str">
        <f>IF('DATA - Follow-Up'!AT780="less driving",1,IF('DATA - Follow-Up'!AT780="less driving (e.g. more carpooling, walking, cycling, taking public transit, etc.)",1,IF('DATA - Follow-Up'!AT780="not changed",2,IF('DATA - Follow-Up'!AT780="no changed",2,IF('DATA - Follow-Up'!AT780="more driving",3, "")))))</f>
        <v/>
      </c>
      <c r="AU780" s="275"/>
      <c r="AV780" s="275"/>
      <c r="AW780" s="275"/>
      <c r="AX780" s="275"/>
      <c r="AY780" s="275"/>
      <c r="AZ780" s="178" t="str">
        <f>IF('DATA - Follow-Up'!AZ780="less driving",1,IF('DATA - Follow-Up'!AZ780="less driving (e.g. more carpooling, walking, cycling, taking public transit, etc.)",1,IF('DATA - Follow-Up'!AZ780="not changed",2,IF('DATA - Follow-Up'!AZ780="more driving",3,""))))</f>
        <v/>
      </c>
      <c r="BA780" s="178"/>
      <c r="BB780" s="178"/>
      <c r="BC780" s="178"/>
      <c r="BD780" s="178"/>
      <c r="BE780" s="178"/>
      <c r="BF780" s="178" t="str">
        <f>IF('DATA - Follow-Up'!BF780="decreased",1,IF('DATA - Follow-Up'!BF780="not changed",2,IF('DATA - Follow-Up'!BF780="increased",3, "")))</f>
        <v/>
      </c>
      <c r="BG780" s="178"/>
      <c r="BH780" s="178"/>
      <c r="BI780" s="178"/>
      <c r="BJ780" s="178"/>
      <c r="BK780" s="178"/>
      <c r="BL780" s="178"/>
      <c r="BM780" s="178"/>
      <c r="BN780" s="178"/>
      <c r="BO780" s="178"/>
      <c r="BP780" s="178"/>
      <c r="BQ780" s="312" t="str">
        <f>IF('DATA - Follow-Up'!BQ780="Yes",1,IF('DATA - Follow-Up'!BQ780="No",2, ""))</f>
        <v/>
      </c>
      <c r="BR780" s="273"/>
      <c r="BS780" s="180"/>
      <c r="BT780" s="180"/>
    </row>
    <row r="781" spans="1:72" s="132" customFormat="1" ht="15" x14ac:dyDescent="0.3">
      <c r="A781" s="148"/>
      <c r="B781" s="149"/>
      <c r="C781" s="236" t="str">
        <f t="shared" si="12"/>
        <v/>
      </c>
      <c r="D781" s="178" t="str">
        <f>IF('DATA - Follow-Up'!D781="","",'DATA - Follow-Up'!D781)</f>
        <v/>
      </c>
      <c r="E781" s="178" t="str">
        <f>IF('DATA - Follow-Up'!E781="","",'DATA - Follow-Up'!E781)</f>
        <v/>
      </c>
      <c r="F781" s="178" t="str">
        <f>IF('DATA - Follow-Up'!F781="","",'DATA - Follow-Up'!F781)</f>
        <v/>
      </c>
      <c r="G781" s="178" t="str">
        <f>IF('DATA - Follow-Up'!G781="Yes",1,IF('DATA - Follow-Up'!G781="No",2,IF('DATA - Follow-Up'!G781="Not Sure",3, "")))</f>
        <v/>
      </c>
      <c r="H781" s="178" t="str">
        <f>IF('DATA - Follow-Up'!H781="","",INDEX(Codes,MATCH('DATA - Follow-Up'!H781,Modes,0)))</f>
        <v/>
      </c>
      <c r="I781" s="275"/>
      <c r="J781" s="178" t="str">
        <f>IF('DATA - Follow-Up'!J781="","",INDEX(Codes,MATCH('DATA - Follow-Up'!J781,Modes,0)))</f>
        <v/>
      </c>
      <c r="K781" s="178"/>
      <c r="L781" s="178" t="str">
        <f>IF('DATA - Follow-Up'!L781=0,"",IF('DATA - Follow-Up'!L781="","",'DATA - Follow-Up'!L781))</f>
        <v/>
      </c>
      <c r="M781" s="178" t="str">
        <f>IF('DATA - Follow-Up'!M781="Yes",1,IF('DATA - Follow-Up'!M781="No",2, ""))</f>
        <v/>
      </c>
      <c r="N781" s="178" t="str">
        <f>IF('DATA - Follow-Up'!N781="Yes",1,IF('DATA - Follow-Up'!N781="No",2,""))</f>
        <v/>
      </c>
      <c r="O781" s="178" t="str">
        <f>IF('DATA - Follow-Up'!O781="Relaxed",1,IF('DATA - Follow-Up'!O781="Rushed",2,IF('DATA - Follow-Up'!O781="Happy",3,IF('DATA - Follow-Up'!O781="Frustrated",4,IF('DATA - Follow-Up'!O781="Other (please specify)",5,IF('DATA - Follow-Up'!O781="Other",5,""))))))</f>
        <v/>
      </c>
      <c r="P781" s="178"/>
      <c r="Q781" s="178" t="str">
        <f>IF('DATA - Follow-Up'!Q781="","",'DATA - Follow-Up'!Q781)</f>
        <v/>
      </c>
      <c r="R781" s="178" t="str">
        <f>IF('DATA - Follow-Up'!R781="Boy",1,IF('DATA - Follow-Up'!R781="Girl",2, ""))</f>
        <v/>
      </c>
      <c r="S781" s="178" t="str">
        <f>IF('DATA - Follow-Up'!Q781="","", 'DATA - Follow-Up'!S781)</f>
        <v/>
      </c>
      <c r="T781" s="178" t="str">
        <f>IF('DATA - Follow-Up'!T781="Less than 0.5km",1,IF('DATA - Follow-Up'!T781="0.51 to 1.59km",2,IF('DATA - Follow-Up'!T781="1.6 to 3km",3,IF('DATA - Follow-Up'!T781="Over 3km",4,""))))</f>
        <v/>
      </c>
      <c r="U781" s="178" t="str">
        <f>IF('DATA - Follow-Up'!U781="STRONGLY AGREE",1,IF('DATA - Follow-Up'!U781="AGREE",2,IF('DATA - Follow-Up'!U781="DISAGREE",3,IF('DATA - Follow-Up'!U781="STRONGLY DISAGREE",4,""))))</f>
        <v/>
      </c>
      <c r="V781" s="178" t="str">
        <f>IF('DATA - Follow-Up'!V781="Yes",1,IF('DATA - Follow-Up'!V781="No",2,""))</f>
        <v/>
      </c>
      <c r="W781" s="178"/>
      <c r="X781" s="178"/>
      <c r="Y781" s="178"/>
      <c r="Z781" s="178"/>
      <c r="AA781" s="178"/>
      <c r="AB781" s="178"/>
      <c r="AC781" s="178"/>
      <c r="AD781" s="178"/>
      <c r="AE781" s="178"/>
      <c r="AF781" s="178"/>
      <c r="AG781" s="178"/>
      <c r="AH781" s="178"/>
      <c r="AI781" s="178"/>
      <c r="AJ781" s="178"/>
      <c r="AK781" s="178"/>
      <c r="AL781" s="178"/>
      <c r="AM781" s="178"/>
      <c r="AN781" s="178"/>
      <c r="AO781" s="178"/>
      <c r="AP781" s="178"/>
      <c r="AQ781" s="178"/>
      <c r="AR781" s="178" t="str">
        <f>IF('DATA - Follow-Up'!AR781="Relaxed",1,IF('DATA - Follow-Up'!AR781="Rushed",2,IF('DATA - Follow-Up'!AR781="Happy",3,IF('DATA - Follow-Up'!AR781="Tired",4,""))))</f>
        <v/>
      </c>
      <c r="AS781" s="178" t="str">
        <f>IF('DATA - Follow-Up'!AS781="Relaxed",1,IF('DATA - Follow-Up'!AS781="Rushed",2,IF('DATA - Follow-Up'!AS781="Happy",3,IF('DATA - Follow-Up'!AS781="Tired",4,""))))</f>
        <v/>
      </c>
      <c r="AT781" s="178" t="str">
        <f>IF('DATA - Follow-Up'!AT781="less driving",1,IF('DATA - Follow-Up'!AT781="less driving (e.g. more carpooling, walking, cycling, taking public transit, etc.)",1,IF('DATA - Follow-Up'!AT781="not changed",2,IF('DATA - Follow-Up'!AT781="no changed",2,IF('DATA - Follow-Up'!AT781="more driving",3, "")))))</f>
        <v/>
      </c>
      <c r="AU781" s="275"/>
      <c r="AV781" s="275"/>
      <c r="AW781" s="275"/>
      <c r="AX781" s="275"/>
      <c r="AY781" s="275"/>
      <c r="AZ781" s="178" t="str">
        <f>IF('DATA - Follow-Up'!AZ781="less driving",1,IF('DATA - Follow-Up'!AZ781="less driving (e.g. more carpooling, walking, cycling, taking public transit, etc.)",1,IF('DATA - Follow-Up'!AZ781="not changed",2,IF('DATA - Follow-Up'!AZ781="more driving",3,""))))</f>
        <v/>
      </c>
      <c r="BA781" s="178"/>
      <c r="BB781" s="178"/>
      <c r="BC781" s="178"/>
      <c r="BD781" s="178"/>
      <c r="BE781" s="178"/>
      <c r="BF781" s="178" t="str">
        <f>IF('DATA - Follow-Up'!BF781="decreased",1,IF('DATA - Follow-Up'!BF781="not changed",2,IF('DATA - Follow-Up'!BF781="increased",3, "")))</f>
        <v/>
      </c>
      <c r="BG781" s="178"/>
      <c r="BH781" s="178"/>
      <c r="BI781" s="178"/>
      <c r="BJ781" s="178"/>
      <c r="BK781" s="178"/>
      <c r="BL781" s="178"/>
      <c r="BM781" s="178"/>
      <c r="BN781" s="178"/>
      <c r="BO781" s="178"/>
      <c r="BP781" s="178"/>
      <c r="BQ781" s="312" t="str">
        <f>IF('DATA - Follow-Up'!BQ781="Yes",1,IF('DATA - Follow-Up'!BQ781="No",2, ""))</f>
        <v/>
      </c>
      <c r="BR781" s="273"/>
      <c r="BS781" s="180"/>
      <c r="BT781" s="180"/>
    </row>
    <row r="782" spans="1:72" s="132" customFormat="1" ht="15" x14ac:dyDescent="0.3">
      <c r="A782" s="148"/>
      <c r="B782" s="149"/>
      <c r="C782" s="236" t="str">
        <f t="shared" si="12"/>
        <v/>
      </c>
      <c r="D782" s="178" t="str">
        <f>IF('DATA - Follow-Up'!D782="","",'DATA - Follow-Up'!D782)</f>
        <v/>
      </c>
      <c r="E782" s="178" t="str">
        <f>IF('DATA - Follow-Up'!E782="","",'DATA - Follow-Up'!E782)</f>
        <v/>
      </c>
      <c r="F782" s="178" t="str">
        <f>IF('DATA - Follow-Up'!F782="","",'DATA - Follow-Up'!F782)</f>
        <v/>
      </c>
      <c r="G782" s="178" t="str">
        <f>IF('DATA - Follow-Up'!G782="Yes",1,IF('DATA - Follow-Up'!G782="No",2,IF('DATA - Follow-Up'!G782="Not Sure",3, "")))</f>
        <v/>
      </c>
      <c r="H782" s="178" t="str">
        <f>IF('DATA - Follow-Up'!H782="","",INDEX(Codes,MATCH('DATA - Follow-Up'!H782,Modes,0)))</f>
        <v/>
      </c>
      <c r="I782" s="275"/>
      <c r="J782" s="178" t="str">
        <f>IF('DATA - Follow-Up'!J782="","",INDEX(Codes,MATCH('DATA - Follow-Up'!J782,Modes,0)))</f>
        <v/>
      </c>
      <c r="K782" s="178"/>
      <c r="L782" s="178" t="str">
        <f>IF('DATA - Follow-Up'!L782=0,"",IF('DATA - Follow-Up'!L782="","",'DATA - Follow-Up'!L782))</f>
        <v/>
      </c>
      <c r="M782" s="178" t="str">
        <f>IF('DATA - Follow-Up'!M782="Yes",1,IF('DATA - Follow-Up'!M782="No",2, ""))</f>
        <v/>
      </c>
      <c r="N782" s="178" t="str">
        <f>IF('DATA - Follow-Up'!N782="Yes",1,IF('DATA - Follow-Up'!N782="No",2,""))</f>
        <v/>
      </c>
      <c r="O782" s="178" t="str">
        <f>IF('DATA - Follow-Up'!O782="Relaxed",1,IF('DATA - Follow-Up'!O782="Rushed",2,IF('DATA - Follow-Up'!O782="Happy",3,IF('DATA - Follow-Up'!O782="Frustrated",4,IF('DATA - Follow-Up'!O782="Other (please specify)",5,IF('DATA - Follow-Up'!O782="Other",5,""))))))</f>
        <v/>
      </c>
      <c r="P782" s="178"/>
      <c r="Q782" s="178" t="str">
        <f>IF('DATA - Follow-Up'!Q782="","",'DATA - Follow-Up'!Q782)</f>
        <v/>
      </c>
      <c r="R782" s="178" t="str">
        <f>IF('DATA - Follow-Up'!R782="Boy",1,IF('DATA - Follow-Up'!R782="Girl",2, ""))</f>
        <v/>
      </c>
      <c r="S782" s="178" t="str">
        <f>IF('DATA - Follow-Up'!Q782="","", 'DATA - Follow-Up'!S782)</f>
        <v/>
      </c>
      <c r="T782" s="178" t="str">
        <f>IF('DATA - Follow-Up'!T782="Less than 0.5km",1,IF('DATA - Follow-Up'!T782="0.51 to 1.59km",2,IF('DATA - Follow-Up'!T782="1.6 to 3km",3,IF('DATA - Follow-Up'!T782="Over 3km",4,""))))</f>
        <v/>
      </c>
      <c r="U782" s="178" t="str">
        <f>IF('DATA - Follow-Up'!U782="STRONGLY AGREE",1,IF('DATA - Follow-Up'!U782="AGREE",2,IF('DATA - Follow-Up'!U782="DISAGREE",3,IF('DATA - Follow-Up'!U782="STRONGLY DISAGREE",4,""))))</f>
        <v/>
      </c>
      <c r="V782" s="178" t="str">
        <f>IF('DATA - Follow-Up'!V782="Yes",1,IF('DATA - Follow-Up'!V782="No",2,""))</f>
        <v/>
      </c>
      <c r="W782" s="178"/>
      <c r="X782" s="178"/>
      <c r="Y782" s="178"/>
      <c r="Z782" s="178"/>
      <c r="AA782" s="178"/>
      <c r="AB782" s="178"/>
      <c r="AC782" s="178"/>
      <c r="AD782" s="178"/>
      <c r="AE782" s="178"/>
      <c r="AF782" s="178"/>
      <c r="AG782" s="178"/>
      <c r="AH782" s="178"/>
      <c r="AI782" s="178"/>
      <c r="AJ782" s="178"/>
      <c r="AK782" s="178"/>
      <c r="AL782" s="178"/>
      <c r="AM782" s="178"/>
      <c r="AN782" s="178"/>
      <c r="AO782" s="178"/>
      <c r="AP782" s="178"/>
      <c r="AQ782" s="178"/>
      <c r="AR782" s="178" t="str">
        <f>IF('DATA - Follow-Up'!AR782="Relaxed",1,IF('DATA - Follow-Up'!AR782="Rushed",2,IF('DATA - Follow-Up'!AR782="Happy",3,IF('DATA - Follow-Up'!AR782="Tired",4,""))))</f>
        <v/>
      </c>
      <c r="AS782" s="178" t="str">
        <f>IF('DATA - Follow-Up'!AS782="Relaxed",1,IF('DATA - Follow-Up'!AS782="Rushed",2,IF('DATA - Follow-Up'!AS782="Happy",3,IF('DATA - Follow-Up'!AS782="Tired",4,""))))</f>
        <v/>
      </c>
      <c r="AT782" s="178" t="str">
        <f>IF('DATA - Follow-Up'!AT782="less driving",1,IF('DATA - Follow-Up'!AT782="less driving (e.g. more carpooling, walking, cycling, taking public transit, etc.)",1,IF('DATA - Follow-Up'!AT782="not changed",2,IF('DATA - Follow-Up'!AT782="no changed",2,IF('DATA - Follow-Up'!AT782="more driving",3, "")))))</f>
        <v/>
      </c>
      <c r="AU782" s="275"/>
      <c r="AV782" s="275"/>
      <c r="AW782" s="275"/>
      <c r="AX782" s="275"/>
      <c r="AY782" s="275"/>
      <c r="AZ782" s="178" t="str">
        <f>IF('DATA - Follow-Up'!AZ782="less driving",1,IF('DATA - Follow-Up'!AZ782="less driving (e.g. more carpooling, walking, cycling, taking public transit, etc.)",1,IF('DATA - Follow-Up'!AZ782="not changed",2,IF('DATA - Follow-Up'!AZ782="more driving",3,""))))</f>
        <v/>
      </c>
      <c r="BA782" s="178"/>
      <c r="BB782" s="178"/>
      <c r="BC782" s="178"/>
      <c r="BD782" s="178"/>
      <c r="BE782" s="178"/>
      <c r="BF782" s="178" t="str">
        <f>IF('DATA - Follow-Up'!BF782="decreased",1,IF('DATA - Follow-Up'!BF782="not changed",2,IF('DATA - Follow-Up'!BF782="increased",3, "")))</f>
        <v/>
      </c>
      <c r="BG782" s="178"/>
      <c r="BH782" s="178"/>
      <c r="BI782" s="178"/>
      <c r="BJ782" s="178"/>
      <c r="BK782" s="178"/>
      <c r="BL782" s="178"/>
      <c r="BM782" s="178"/>
      <c r="BN782" s="178"/>
      <c r="BO782" s="178"/>
      <c r="BP782" s="178"/>
      <c r="BQ782" s="312" t="str">
        <f>IF('DATA - Follow-Up'!BQ782="Yes",1,IF('DATA - Follow-Up'!BQ782="No",2, ""))</f>
        <v/>
      </c>
      <c r="BR782" s="273"/>
      <c r="BS782" s="180"/>
      <c r="BT782" s="180"/>
    </row>
    <row r="783" spans="1:72" s="132" customFormat="1" ht="15" x14ac:dyDescent="0.3">
      <c r="A783" s="148"/>
      <c r="B783" s="149"/>
      <c r="C783" s="236" t="str">
        <f t="shared" si="12"/>
        <v/>
      </c>
      <c r="D783" s="178" t="str">
        <f>IF('DATA - Follow-Up'!D783="","",'DATA - Follow-Up'!D783)</f>
        <v/>
      </c>
      <c r="E783" s="178" t="str">
        <f>IF('DATA - Follow-Up'!E783="","",'DATA - Follow-Up'!E783)</f>
        <v/>
      </c>
      <c r="F783" s="178" t="str">
        <f>IF('DATA - Follow-Up'!F783="","",'DATA - Follow-Up'!F783)</f>
        <v/>
      </c>
      <c r="G783" s="178" t="str">
        <f>IF('DATA - Follow-Up'!G783="Yes",1,IF('DATA - Follow-Up'!G783="No",2,IF('DATA - Follow-Up'!G783="Not Sure",3, "")))</f>
        <v/>
      </c>
      <c r="H783" s="178" t="str">
        <f>IF('DATA - Follow-Up'!H783="","",INDEX(Codes,MATCH('DATA - Follow-Up'!H783,Modes,0)))</f>
        <v/>
      </c>
      <c r="I783" s="275"/>
      <c r="J783" s="178" t="str">
        <f>IF('DATA - Follow-Up'!J783="","",INDEX(Codes,MATCH('DATA - Follow-Up'!J783,Modes,0)))</f>
        <v/>
      </c>
      <c r="K783" s="178"/>
      <c r="L783" s="178" t="str">
        <f>IF('DATA - Follow-Up'!L783=0,"",IF('DATA - Follow-Up'!L783="","",'DATA - Follow-Up'!L783))</f>
        <v/>
      </c>
      <c r="M783" s="178" t="str">
        <f>IF('DATA - Follow-Up'!M783="Yes",1,IF('DATA - Follow-Up'!M783="No",2, ""))</f>
        <v/>
      </c>
      <c r="N783" s="178" t="str">
        <f>IF('DATA - Follow-Up'!N783="Yes",1,IF('DATA - Follow-Up'!N783="No",2,""))</f>
        <v/>
      </c>
      <c r="O783" s="178" t="str">
        <f>IF('DATA - Follow-Up'!O783="Relaxed",1,IF('DATA - Follow-Up'!O783="Rushed",2,IF('DATA - Follow-Up'!O783="Happy",3,IF('DATA - Follow-Up'!O783="Frustrated",4,IF('DATA - Follow-Up'!O783="Other (please specify)",5,IF('DATA - Follow-Up'!O783="Other",5,""))))))</f>
        <v/>
      </c>
      <c r="P783" s="178"/>
      <c r="Q783" s="178" t="str">
        <f>IF('DATA - Follow-Up'!Q783="","",'DATA - Follow-Up'!Q783)</f>
        <v/>
      </c>
      <c r="R783" s="178" t="str">
        <f>IF('DATA - Follow-Up'!R783="Boy",1,IF('DATA - Follow-Up'!R783="Girl",2, ""))</f>
        <v/>
      </c>
      <c r="S783" s="178" t="str">
        <f>IF('DATA - Follow-Up'!Q783="","", 'DATA - Follow-Up'!S783)</f>
        <v/>
      </c>
      <c r="T783" s="178" t="str">
        <f>IF('DATA - Follow-Up'!T783="Less than 0.5km",1,IF('DATA - Follow-Up'!T783="0.51 to 1.59km",2,IF('DATA - Follow-Up'!T783="1.6 to 3km",3,IF('DATA - Follow-Up'!T783="Over 3km",4,""))))</f>
        <v/>
      </c>
      <c r="U783" s="178" t="str">
        <f>IF('DATA - Follow-Up'!U783="STRONGLY AGREE",1,IF('DATA - Follow-Up'!U783="AGREE",2,IF('DATA - Follow-Up'!U783="DISAGREE",3,IF('DATA - Follow-Up'!U783="STRONGLY DISAGREE",4,""))))</f>
        <v/>
      </c>
      <c r="V783" s="178" t="str">
        <f>IF('DATA - Follow-Up'!V783="Yes",1,IF('DATA - Follow-Up'!V783="No",2,""))</f>
        <v/>
      </c>
      <c r="W783" s="178"/>
      <c r="X783" s="178"/>
      <c r="Y783" s="178"/>
      <c r="Z783" s="178"/>
      <c r="AA783" s="178"/>
      <c r="AB783" s="178"/>
      <c r="AC783" s="178"/>
      <c r="AD783" s="178"/>
      <c r="AE783" s="178"/>
      <c r="AF783" s="178"/>
      <c r="AG783" s="178"/>
      <c r="AH783" s="178"/>
      <c r="AI783" s="178"/>
      <c r="AJ783" s="178"/>
      <c r="AK783" s="178"/>
      <c r="AL783" s="178"/>
      <c r="AM783" s="178"/>
      <c r="AN783" s="178"/>
      <c r="AO783" s="178"/>
      <c r="AP783" s="178"/>
      <c r="AQ783" s="178"/>
      <c r="AR783" s="178" t="str">
        <f>IF('DATA - Follow-Up'!AR783="Relaxed",1,IF('DATA - Follow-Up'!AR783="Rushed",2,IF('DATA - Follow-Up'!AR783="Happy",3,IF('DATA - Follow-Up'!AR783="Tired",4,""))))</f>
        <v/>
      </c>
      <c r="AS783" s="178" t="str">
        <f>IF('DATA - Follow-Up'!AS783="Relaxed",1,IF('DATA - Follow-Up'!AS783="Rushed",2,IF('DATA - Follow-Up'!AS783="Happy",3,IF('DATA - Follow-Up'!AS783="Tired",4,""))))</f>
        <v/>
      </c>
      <c r="AT783" s="178" t="str">
        <f>IF('DATA - Follow-Up'!AT783="less driving",1,IF('DATA - Follow-Up'!AT783="less driving (e.g. more carpooling, walking, cycling, taking public transit, etc.)",1,IF('DATA - Follow-Up'!AT783="not changed",2,IF('DATA - Follow-Up'!AT783="no changed",2,IF('DATA - Follow-Up'!AT783="more driving",3, "")))))</f>
        <v/>
      </c>
      <c r="AU783" s="275"/>
      <c r="AV783" s="275"/>
      <c r="AW783" s="275"/>
      <c r="AX783" s="275"/>
      <c r="AY783" s="275"/>
      <c r="AZ783" s="178" t="str">
        <f>IF('DATA - Follow-Up'!AZ783="less driving",1,IF('DATA - Follow-Up'!AZ783="less driving (e.g. more carpooling, walking, cycling, taking public transit, etc.)",1,IF('DATA - Follow-Up'!AZ783="not changed",2,IF('DATA - Follow-Up'!AZ783="more driving",3,""))))</f>
        <v/>
      </c>
      <c r="BA783" s="178"/>
      <c r="BB783" s="178"/>
      <c r="BC783" s="178"/>
      <c r="BD783" s="178"/>
      <c r="BE783" s="178"/>
      <c r="BF783" s="178" t="str">
        <f>IF('DATA - Follow-Up'!BF783="decreased",1,IF('DATA - Follow-Up'!BF783="not changed",2,IF('DATA - Follow-Up'!BF783="increased",3, "")))</f>
        <v/>
      </c>
      <c r="BG783" s="178"/>
      <c r="BH783" s="178"/>
      <c r="BI783" s="178"/>
      <c r="BJ783" s="178"/>
      <c r="BK783" s="178"/>
      <c r="BL783" s="178"/>
      <c r="BM783" s="178"/>
      <c r="BN783" s="178"/>
      <c r="BO783" s="178"/>
      <c r="BP783" s="178"/>
      <c r="BQ783" s="312" t="str">
        <f>IF('DATA - Follow-Up'!BQ783="Yes",1,IF('DATA - Follow-Up'!BQ783="No",2, ""))</f>
        <v/>
      </c>
      <c r="BR783" s="273"/>
      <c r="BS783" s="180"/>
      <c r="BT783" s="180"/>
    </row>
    <row r="784" spans="1:72" s="132" customFormat="1" ht="15" x14ac:dyDescent="0.3">
      <c r="A784" s="148"/>
      <c r="B784" s="149"/>
      <c r="C784" s="236" t="str">
        <f t="shared" si="12"/>
        <v/>
      </c>
      <c r="D784" s="178" t="str">
        <f>IF('DATA - Follow-Up'!D784="","",'DATA - Follow-Up'!D784)</f>
        <v/>
      </c>
      <c r="E784" s="178" t="str">
        <f>IF('DATA - Follow-Up'!E784="","",'DATA - Follow-Up'!E784)</f>
        <v/>
      </c>
      <c r="F784" s="178" t="str">
        <f>IF('DATA - Follow-Up'!F784="","",'DATA - Follow-Up'!F784)</f>
        <v/>
      </c>
      <c r="G784" s="178" t="str">
        <f>IF('DATA - Follow-Up'!G784="Yes",1,IF('DATA - Follow-Up'!G784="No",2,IF('DATA - Follow-Up'!G784="Not Sure",3, "")))</f>
        <v/>
      </c>
      <c r="H784" s="178" t="str">
        <f>IF('DATA - Follow-Up'!H784="","",INDEX(Codes,MATCH('DATA - Follow-Up'!H784,Modes,0)))</f>
        <v/>
      </c>
      <c r="I784" s="275"/>
      <c r="J784" s="178" t="str">
        <f>IF('DATA - Follow-Up'!J784="","",INDEX(Codes,MATCH('DATA - Follow-Up'!J784,Modes,0)))</f>
        <v/>
      </c>
      <c r="K784" s="178"/>
      <c r="L784" s="178" t="str">
        <f>IF('DATA - Follow-Up'!L784=0,"",IF('DATA - Follow-Up'!L784="","",'DATA - Follow-Up'!L784))</f>
        <v/>
      </c>
      <c r="M784" s="178" t="str">
        <f>IF('DATA - Follow-Up'!M784="Yes",1,IF('DATA - Follow-Up'!M784="No",2, ""))</f>
        <v/>
      </c>
      <c r="N784" s="178" t="str">
        <f>IF('DATA - Follow-Up'!N784="Yes",1,IF('DATA - Follow-Up'!N784="No",2,""))</f>
        <v/>
      </c>
      <c r="O784" s="178" t="str">
        <f>IF('DATA - Follow-Up'!O784="Relaxed",1,IF('DATA - Follow-Up'!O784="Rushed",2,IF('DATA - Follow-Up'!O784="Happy",3,IF('DATA - Follow-Up'!O784="Frustrated",4,IF('DATA - Follow-Up'!O784="Other (please specify)",5,IF('DATA - Follow-Up'!O784="Other",5,""))))))</f>
        <v/>
      </c>
      <c r="P784" s="178"/>
      <c r="Q784" s="178" t="str">
        <f>IF('DATA - Follow-Up'!Q784="","",'DATA - Follow-Up'!Q784)</f>
        <v/>
      </c>
      <c r="R784" s="178" t="str">
        <f>IF('DATA - Follow-Up'!R784="Boy",1,IF('DATA - Follow-Up'!R784="Girl",2, ""))</f>
        <v/>
      </c>
      <c r="S784" s="178" t="str">
        <f>IF('DATA - Follow-Up'!Q784="","", 'DATA - Follow-Up'!S784)</f>
        <v/>
      </c>
      <c r="T784" s="178" t="str">
        <f>IF('DATA - Follow-Up'!T784="Less than 0.5km",1,IF('DATA - Follow-Up'!T784="0.51 to 1.59km",2,IF('DATA - Follow-Up'!T784="1.6 to 3km",3,IF('DATA - Follow-Up'!T784="Over 3km",4,""))))</f>
        <v/>
      </c>
      <c r="U784" s="178" t="str">
        <f>IF('DATA - Follow-Up'!U784="STRONGLY AGREE",1,IF('DATA - Follow-Up'!U784="AGREE",2,IF('DATA - Follow-Up'!U784="DISAGREE",3,IF('DATA - Follow-Up'!U784="STRONGLY DISAGREE",4,""))))</f>
        <v/>
      </c>
      <c r="V784" s="178" t="str">
        <f>IF('DATA - Follow-Up'!V784="Yes",1,IF('DATA - Follow-Up'!V784="No",2,""))</f>
        <v/>
      </c>
      <c r="W784" s="178"/>
      <c r="X784" s="178"/>
      <c r="Y784" s="178"/>
      <c r="Z784" s="178"/>
      <c r="AA784" s="178"/>
      <c r="AB784" s="178"/>
      <c r="AC784" s="178"/>
      <c r="AD784" s="178"/>
      <c r="AE784" s="178"/>
      <c r="AF784" s="178"/>
      <c r="AG784" s="178"/>
      <c r="AH784" s="178"/>
      <c r="AI784" s="178"/>
      <c r="AJ784" s="178"/>
      <c r="AK784" s="178"/>
      <c r="AL784" s="178"/>
      <c r="AM784" s="178"/>
      <c r="AN784" s="178"/>
      <c r="AO784" s="178"/>
      <c r="AP784" s="178"/>
      <c r="AQ784" s="178"/>
      <c r="AR784" s="178" t="str">
        <f>IF('DATA - Follow-Up'!AR784="Relaxed",1,IF('DATA - Follow-Up'!AR784="Rushed",2,IF('DATA - Follow-Up'!AR784="Happy",3,IF('DATA - Follow-Up'!AR784="Tired",4,""))))</f>
        <v/>
      </c>
      <c r="AS784" s="178" t="str">
        <f>IF('DATA - Follow-Up'!AS784="Relaxed",1,IF('DATA - Follow-Up'!AS784="Rushed",2,IF('DATA - Follow-Up'!AS784="Happy",3,IF('DATA - Follow-Up'!AS784="Tired",4,""))))</f>
        <v/>
      </c>
      <c r="AT784" s="178" t="str">
        <f>IF('DATA - Follow-Up'!AT784="less driving",1,IF('DATA - Follow-Up'!AT784="less driving (e.g. more carpooling, walking, cycling, taking public transit, etc.)",1,IF('DATA - Follow-Up'!AT784="not changed",2,IF('DATA - Follow-Up'!AT784="no changed",2,IF('DATA - Follow-Up'!AT784="more driving",3, "")))))</f>
        <v/>
      </c>
      <c r="AU784" s="275"/>
      <c r="AV784" s="275"/>
      <c r="AW784" s="275"/>
      <c r="AX784" s="275"/>
      <c r="AY784" s="275"/>
      <c r="AZ784" s="178" t="str">
        <f>IF('DATA - Follow-Up'!AZ784="less driving",1,IF('DATA - Follow-Up'!AZ784="less driving (e.g. more carpooling, walking, cycling, taking public transit, etc.)",1,IF('DATA - Follow-Up'!AZ784="not changed",2,IF('DATA - Follow-Up'!AZ784="more driving",3,""))))</f>
        <v/>
      </c>
      <c r="BA784" s="178"/>
      <c r="BB784" s="178"/>
      <c r="BC784" s="178"/>
      <c r="BD784" s="178"/>
      <c r="BE784" s="178"/>
      <c r="BF784" s="178" t="str">
        <f>IF('DATA - Follow-Up'!BF784="decreased",1,IF('DATA - Follow-Up'!BF784="not changed",2,IF('DATA - Follow-Up'!BF784="increased",3, "")))</f>
        <v/>
      </c>
      <c r="BG784" s="178"/>
      <c r="BH784" s="178"/>
      <c r="BI784" s="178"/>
      <c r="BJ784" s="178"/>
      <c r="BK784" s="178"/>
      <c r="BL784" s="178"/>
      <c r="BM784" s="178"/>
      <c r="BN784" s="178"/>
      <c r="BO784" s="178"/>
      <c r="BP784" s="178"/>
      <c r="BQ784" s="312" t="str">
        <f>IF('DATA - Follow-Up'!BQ784="Yes",1,IF('DATA - Follow-Up'!BQ784="No",2, ""))</f>
        <v/>
      </c>
      <c r="BR784" s="273"/>
      <c r="BS784" s="180"/>
      <c r="BT784" s="180"/>
    </row>
    <row r="785" spans="1:72" s="132" customFormat="1" ht="15" x14ac:dyDescent="0.3">
      <c r="A785" s="148"/>
      <c r="B785" s="149"/>
      <c r="C785" s="236" t="str">
        <f t="shared" si="12"/>
        <v/>
      </c>
      <c r="D785" s="178" t="str">
        <f>IF('DATA - Follow-Up'!D785="","",'DATA - Follow-Up'!D785)</f>
        <v/>
      </c>
      <c r="E785" s="178" t="str">
        <f>IF('DATA - Follow-Up'!E785="","",'DATA - Follow-Up'!E785)</f>
        <v/>
      </c>
      <c r="F785" s="178" t="str">
        <f>IF('DATA - Follow-Up'!F785="","",'DATA - Follow-Up'!F785)</f>
        <v/>
      </c>
      <c r="G785" s="178" t="str">
        <f>IF('DATA - Follow-Up'!G785="Yes",1,IF('DATA - Follow-Up'!G785="No",2,IF('DATA - Follow-Up'!G785="Not Sure",3, "")))</f>
        <v/>
      </c>
      <c r="H785" s="178" t="str">
        <f>IF('DATA - Follow-Up'!H785="","",INDEX(Codes,MATCH('DATA - Follow-Up'!H785,Modes,0)))</f>
        <v/>
      </c>
      <c r="I785" s="275"/>
      <c r="J785" s="178" t="str">
        <f>IF('DATA - Follow-Up'!J785="","",INDEX(Codes,MATCH('DATA - Follow-Up'!J785,Modes,0)))</f>
        <v/>
      </c>
      <c r="K785" s="178"/>
      <c r="L785" s="178" t="str">
        <f>IF('DATA - Follow-Up'!L785=0,"",IF('DATA - Follow-Up'!L785="","",'DATA - Follow-Up'!L785))</f>
        <v/>
      </c>
      <c r="M785" s="178" t="str">
        <f>IF('DATA - Follow-Up'!M785="Yes",1,IF('DATA - Follow-Up'!M785="No",2, ""))</f>
        <v/>
      </c>
      <c r="N785" s="178" t="str">
        <f>IF('DATA - Follow-Up'!N785="Yes",1,IF('DATA - Follow-Up'!N785="No",2,""))</f>
        <v/>
      </c>
      <c r="O785" s="178" t="str">
        <f>IF('DATA - Follow-Up'!O785="Relaxed",1,IF('DATA - Follow-Up'!O785="Rushed",2,IF('DATA - Follow-Up'!O785="Happy",3,IF('DATA - Follow-Up'!O785="Frustrated",4,IF('DATA - Follow-Up'!O785="Other (please specify)",5,IF('DATA - Follow-Up'!O785="Other",5,""))))))</f>
        <v/>
      </c>
      <c r="P785" s="178"/>
      <c r="Q785" s="178" t="str">
        <f>IF('DATA - Follow-Up'!Q785="","",'DATA - Follow-Up'!Q785)</f>
        <v/>
      </c>
      <c r="R785" s="178" t="str">
        <f>IF('DATA - Follow-Up'!R785="Boy",1,IF('DATA - Follow-Up'!R785="Girl",2, ""))</f>
        <v/>
      </c>
      <c r="S785" s="178" t="str">
        <f>IF('DATA - Follow-Up'!Q785="","", 'DATA - Follow-Up'!S785)</f>
        <v/>
      </c>
      <c r="T785" s="178" t="str">
        <f>IF('DATA - Follow-Up'!T785="Less than 0.5km",1,IF('DATA - Follow-Up'!T785="0.51 to 1.59km",2,IF('DATA - Follow-Up'!T785="1.6 to 3km",3,IF('DATA - Follow-Up'!T785="Over 3km",4,""))))</f>
        <v/>
      </c>
      <c r="U785" s="178" t="str">
        <f>IF('DATA - Follow-Up'!U785="STRONGLY AGREE",1,IF('DATA - Follow-Up'!U785="AGREE",2,IF('DATA - Follow-Up'!U785="DISAGREE",3,IF('DATA - Follow-Up'!U785="STRONGLY DISAGREE",4,""))))</f>
        <v/>
      </c>
      <c r="V785" s="178" t="str">
        <f>IF('DATA - Follow-Up'!V785="Yes",1,IF('DATA - Follow-Up'!V785="No",2,""))</f>
        <v/>
      </c>
      <c r="W785" s="178"/>
      <c r="X785" s="178"/>
      <c r="Y785" s="178"/>
      <c r="Z785" s="178"/>
      <c r="AA785" s="178"/>
      <c r="AB785" s="178"/>
      <c r="AC785" s="178"/>
      <c r="AD785" s="178"/>
      <c r="AE785" s="178"/>
      <c r="AF785" s="178"/>
      <c r="AG785" s="178"/>
      <c r="AH785" s="178"/>
      <c r="AI785" s="178"/>
      <c r="AJ785" s="178"/>
      <c r="AK785" s="178"/>
      <c r="AL785" s="178"/>
      <c r="AM785" s="178"/>
      <c r="AN785" s="178"/>
      <c r="AO785" s="178"/>
      <c r="AP785" s="178"/>
      <c r="AQ785" s="178"/>
      <c r="AR785" s="178" t="str">
        <f>IF('DATA - Follow-Up'!AR785="Relaxed",1,IF('DATA - Follow-Up'!AR785="Rushed",2,IF('DATA - Follow-Up'!AR785="Happy",3,IF('DATA - Follow-Up'!AR785="Tired",4,""))))</f>
        <v/>
      </c>
      <c r="AS785" s="178" t="str">
        <f>IF('DATA - Follow-Up'!AS785="Relaxed",1,IF('DATA - Follow-Up'!AS785="Rushed",2,IF('DATA - Follow-Up'!AS785="Happy",3,IF('DATA - Follow-Up'!AS785="Tired",4,""))))</f>
        <v/>
      </c>
      <c r="AT785" s="178" t="str">
        <f>IF('DATA - Follow-Up'!AT785="less driving",1,IF('DATA - Follow-Up'!AT785="less driving (e.g. more carpooling, walking, cycling, taking public transit, etc.)",1,IF('DATA - Follow-Up'!AT785="not changed",2,IF('DATA - Follow-Up'!AT785="no changed",2,IF('DATA - Follow-Up'!AT785="more driving",3, "")))))</f>
        <v/>
      </c>
      <c r="AU785" s="275"/>
      <c r="AV785" s="275"/>
      <c r="AW785" s="275"/>
      <c r="AX785" s="275"/>
      <c r="AY785" s="275"/>
      <c r="AZ785" s="178" t="str">
        <f>IF('DATA - Follow-Up'!AZ785="less driving",1,IF('DATA - Follow-Up'!AZ785="less driving (e.g. more carpooling, walking, cycling, taking public transit, etc.)",1,IF('DATA - Follow-Up'!AZ785="not changed",2,IF('DATA - Follow-Up'!AZ785="more driving",3,""))))</f>
        <v/>
      </c>
      <c r="BA785" s="178"/>
      <c r="BB785" s="178"/>
      <c r="BC785" s="178"/>
      <c r="BD785" s="178"/>
      <c r="BE785" s="178"/>
      <c r="BF785" s="178" t="str">
        <f>IF('DATA - Follow-Up'!BF785="decreased",1,IF('DATA - Follow-Up'!BF785="not changed",2,IF('DATA - Follow-Up'!BF785="increased",3, "")))</f>
        <v/>
      </c>
      <c r="BG785" s="178"/>
      <c r="BH785" s="178"/>
      <c r="BI785" s="178"/>
      <c r="BJ785" s="178"/>
      <c r="BK785" s="178"/>
      <c r="BL785" s="178"/>
      <c r="BM785" s="178"/>
      <c r="BN785" s="178"/>
      <c r="BO785" s="178"/>
      <c r="BP785" s="178"/>
      <c r="BQ785" s="312" t="str">
        <f>IF('DATA - Follow-Up'!BQ785="Yes",1,IF('DATA - Follow-Up'!BQ785="No",2, ""))</f>
        <v/>
      </c>
      <c r="BR785" s="273"/>
      <c r="BS785" s="180"/>
      <c r="BT785" s="180"/>
    </row>
    <row r="786" spans="1:72" s="132" customFormat="1" ht="15" x14ac:dyDescent="0.3">
      <c r="A786" s="148"/>
      <c r="B786" s="149"/>
      <c r="C786" s="236" t="str">
        <f t="shared" si="12"/>
        <v/>
      </c>
      <c r="D786" s="178" t="str">
        <f>IF('DATA - Follow-Up'!D786="","",'DATA - Follow-Up'!D786)</f>
        <v/>
      </c>
      <c r="E786" s="178" t="str">
        <f>IF('DATA - Follow-Up'!E786="","",'DATA - Follow-Up'!E786)</f>
        <v/>
      </c>
      <c r="F786" s="178" t="str">
        <f>IF('DATA - Follow-Up'!F786="","",'DATA - Follow-Up'!F786)</f>
        <v/>
      </c>
      <c r="G786" s="178" t="str">
        <f>IF('DATA - Follow-Up'!G786="Yes",1,IF('DATA - Follow-Up'!G786="No",2,IF('DATA - Follow-Up'!G786="Not Sure",3, "")))</f>
        <v/>
      </c>
      <c r="H786" s="178" t="str">
        <f>IF('DATA - Follow-Up'!H786="","",INDEX(Codes,MATCH('DATA - Follow-Up'!H786,Modes,0)))</f>
        <v/>
      </c>
      <c r="I786" s="275"/>
      <c r="J786" s="178" t="str">
        <f>IF('DATA - Follow-Up'!J786="","",INDEX(Codes,MATCH('DATA - Follow-Up'!J786,Modes,0)))</f>
        <v/>
      </c>
      <c r="K786" s="178"/>
      <c r="L786" s="178" t="str">
        <f>IF('DATA - Follow-Up'!L786=0,"",IF('DATA - Follow-Up'!L786="","",'DATA - Follow-Up'!L786))</f>
        <v/>
      </c>
      <c r="M786" s="178" t="str">
        <f>IF('DATA - Follow-Up'!M786="Yes",1,IF('DATA - Follow-Up'!M786="No",2, ""))</f>
        <v/>
      </c>
      <c r="N786" s="178" t="str">
        <f>IF('DATA - Follow-Up'!N786="Yes",1,IF('DATA - Follow-Up'!N786="No",2,""))</f>
        <v/>
      </c>
      <c r="O786" s="178" t="str">
        <f>IF('DATA - Follow-Up'!O786="Relaxed",1,IF('DATA - Follow-Up'!O786="Rushed",2,IF('DATA - Follow-Up'!O786="Happy",3,IF('DATA - Follow-Up'!O786="Frustrated",4,IF('DATA - Follow-Up'!O786="Other (please specify)",5,IF('DATA - Follow-Up'!O786="Other",5,""))))))</f>
        <v/>
      </c>
      <c r="P786" s="178"/>
      <c r="Q786" s="178" t="str">
        <f>IF('DATA - Follow-Up'!Q786="","",'DATA - Follow-Up'!Q786)</f>
        <v/>
      </c>
      <c r="R786" s="178" t="str">
        <f>IF('DATA - Follow-Up'!R786="Boy",1,IF('DATA - Follow-Up'!R786="Girl",2, ""))</f>
        <v/>
      </c>
      <c r="S786" s="178" t="str">
        <f>IF('DATA - Follow-Up'!Q786="","", 'DATA - Follow-Up'!S786)</f>
        <v/>
      </c>
      <c r="T786" s="178" t="str">
        <f>IF('DATA - Follow-Up'!T786="Less than 0.5km",1,IF('DATA - Follow-Up'!T786="0.51 to 1.59km",2,IF('DATA - Follow-Up'!T786="1.6 to 3km",3,IF('DATA - Follow-Up'!T786="Over 3km",4,""))))</f>
        <v/>
      </c>
      <c r="U786" s="178" t="str">
        <f>IF('DATA - Follow-Up'!U786="STRONGLY AGREE",1,IF('DATA - Follow-Up'!U786="AGREE",2,IF('DATA - Follow-Up'!U786="DISAGREE",3,IF('DATA - Follow-Up'!U786="STRONGLY DISAGREE",4,""))))</f>
        <v/>
      </c>
      <c r="V786" s="178" t="str">
        <f>IF('DATA - Follow-Up'!V786="Yes",1,IF('DATA - Follow-Up'!V786="No",2,""))</f>
        <v/>
      </c>
      <c r="W786" s="178"/>
      <c r="X786" s="178"/>
      <c r="Y786" s="178"/>
      <c r="Z786" s="178"/>
      <c r="AA786" s="178"/>
      <c r="AB786" s="178"/>
      <c r="AC786" s="178"/>
      <c r="AD786" s="178"/>
      <c r="AE786" s="178"/>
      <c r="AF786" s="178"/>
      <c r="AG786" s="178"/>
      <c r="AH786" s="178"/>
      <c r="AI786" s="178"/>
      <c r="AJ786" s="178"/>
      <c r="AK786" s="178"/>
      <c r="AL786" s="178"/>
      <c r="AM786" s="178"/>
      <c r="AN786" s="178"/>
      <c r="AO786" s="178"/>
      <c r="AP786" s="178"/>
      <c r="AQ786" s="178"/>
      <c r="AR786" s="178" t="str">
        <f>IF('DATA - Follow-Up'!AR786="Relaxed",1,IF('DATA - Follow-Up'!AR786="Rushed",2,IF('DATA - Follow-Up'!AR786="Happy",3,IF('DATA - Follow-Up'!AR786="Tired",4,""))))</f>
        <v/>
      </c>
      <c r="AS786" s="178" t="str">
        <f>IF('DATA - Follow-Up'!AS786="Relaxed",1,IF('DATA - Follow-Up'!AS786="Rushed",2,IF('DATA - Follow-Up'!AS786="Happy",3,IF('DATA - Follow-Up'!AS786="Tired",4,""))))</f>
        <v/>
      </c>
      <c r="AT786" s="178" t="str">
        <f>IF('DATA - Follow-Up'!AT786="less driving",1,IF('DATA - Follow-Up'!AT786="less driving (e.g. more carpooling, walking, cycling, taking public transit, etc.)",1,IF('DATA - Follow-Up'!AT786="not changed",2,IF('DATA - Follow-Up'!AT786="no changed",2,IF('DATA - Follow-Up'!AT786="more driving",3, "")))))</f>
        <v/>
      </c>
      <c r="AU786" s="275"/>
      <c r="AV786" s="275"/>
      <c r="AW786" s="275"/>
      <c r="AX786" s="275"/>
      <c r="AY786" s="275"/>
      <c r="AZ786" s="178" t="str">
        <f>IF('DATA - Follow-Up'!AZ786="less driving",1,IF('DATA - Follow-Up'!AZ786="less driving (e.g. more carpooling, walking, cycling, taking public transit, etc.)",1,IF('DATA - Follow-Up'!AZ786="not changed",2,IF('DATA - Follow-Up'!AZ786="more driving",3,""))))</f>
        <v/>
      </c>
      <c r="BA786" s="178"/>
      <c r="BB786" s="178"/>
      <c r="BC786" s="178"/>
      <c r="BD786" s="178"/>
      <c r="BE786" s="178"/>
      <c r="BF786" s="178" t="str">
        <f>IF('DATA - Follow-Up'!BF786="decreased",1,IF('DATA - Follow-Up'!BF786="not changed",2,IF('DATA - Follow-Up'!BF786="increased",3, "")))</f>
        <v/>
      </c>
      <c r="BG786" s="178"/>
      <c r="BH786" s="178"/>
      <c r="BI786" s="178"/>
      <c r="BJ786" s="178"/>
      <c r="BK786" s="178"/>
      <c r="BL786" s="178"/>
      <c r="BM786" s="178"/>
      <c r="BN786" s="178"/>
      <c r="BO786" s="178"/>
      <c r="BP786" s="178"/>
      <c r="BQ786" s="312" t="str">
        <f>IF('DATA - Follow-Up'!BQ786="Yes",1,IF('DATA - Follow-Up'!BQ786="No",2, ""))</f>
        <v/>
      </c>
      <c r="BR786" s="273"/>
      <c r="BS786" s="180"/>
      <c r="BT786" s="180"/>
    </row>
    <row r="787" spans="1:72" s="132" customFormat="1" ht="15" x14ac:dyDescent="0.3">
      <c r="A787" s="148"/>
      <c r="B787" s="149"/>
      <c r="C787" s="236" t="str">
        <f t="shared" si="12"/>
        <v/>
      </c>
      <c r="D787" s="178" t="str">
        <f>IF('DATA - Follow-Up'!D787="","",'DATA - Follow-Up'!D787)</f>
        <v/>
      </c>
      <c r="E787" s="178" t="str">
        <f>IF('DATA - Follow-Up'!E787="","",'DATA - Follow-Up'!E787)</f>
        <v/>
      </c>
      <c r="F787" s="178" t="str">
        <f>IF('DATA - Follow-Up'!F787="","",'DATA - Follow-Up'!F787)</f>
        <v/>
      </c>
      <c r="G787" s="178" t="str">
        <f>IF('DATA - Follow-Up'!G787="Yes",1,IF('DATA - Follow-Up'!G787="No",2,IF('DATA - Follow-Up'!G787="Not Sure",3, "")))</f>
        <v/>
      </c>
      <c r="H787" s="178" t="str">
        <f>IF('DATA - Follow-Up'!H787="","",INDEX(Codes,MATCH('DATA - Follow-Up'!H787,Modes,0)))</f>
        <v/>
      </c>
      <c r="I787" s="275"/>
      <c r="J787" s="178" t="str">
        <f>IF('DATA - Follow-Up'!J787="","",INDEX(Codes,MATCH('DATA - Follow-Up'!J787,Modes,0)))</f>
        <v/>
      </c>
      <c r="K787" s="178"/>
      <c r="L787" s="178" t="str">
        <f>IF('DATA - Follow-Up'!L787=0,"",IF('DATA - Follow-Up'!L787="","",'DATA - Follow-Up'!L787))</f>
        <v/>
      </c>
      <c r="M787" s="178" t="str">
        <f>IF('DATA - Follow-Up'!M787="Yes",1,IF('DATA - Follow-Up'!M787="No",2, ""))</f>
        <v/>
      </c>
      <c r="N787" s="178" t="str">
        <f>IF('DATA - Follow-Up'!N787="Yes",1,IF('DATA - Follow-Up'!N787="No",2,""))</f>
        <v/>
      </c>
      <c r="O787" s="178" t="str">
        <f>IF('DATA - Follow-Up'!O787="Relaxed",1,IF('DATA - Follow-Up'!O787="Rushed",2,IF('DATA - Follow-Up'!O787="Happy",3,IF('DATA - Follow-Up'!O787="Frustrated",4,IF('DATA - Follow-Up'!O787="Other (please specify)",5,IF('DATA - Follow-Up'!O787="Other",5,""))))))</f>
        <v/>
      </c>
      <c r="P787" s="178"/>
      <c r="Q787" s="178" t="str">
        <f>IF('DATA - Follow-Up'!Q787="","",'DATA - Follow-Up'!Q787)</f>
        <v/>
      </c>
      <c r="R787" s="178" t="str">
        <f>IF('DATA - Follow-Up'!R787="Boy",1,IF('DATA - Follow-Up'!R787="Girl",2, ""))</f>
        <v/>
      </c>
      <c r="S787" s="178" t="str">
        <f>IF('DATA - Follow-Up'!Q787="","", 'DATA - Follow-Up'!S787)</f>
        <v/>
      </c>
      <c r="T787" s="178" t="str">
        <f>IF('DATA - Follow-Up'!T787="Less than 0.5km",1,IF('DATA - Follow-Up'!T787="0.51 to 1.59km",2,IF('DATA - Follow-Up'!T787="1.6 to 3km",3,IF('DATA - Follow-Up'!T787="Over 3km",4,""))))</f>
        <v/>
      </c>
      <c r="U787" s="178" t="str">
        <f>IF('DATA - Follow-Up'!U787="STRONGLY AGREE",1,IF('DATA - Follow-Up'!U787="AGREE",2,IF('DATA - Follow-Up'!U787="DISAGREE",3,IF('DATA - Follow-Up'!U787="STRONGLY DISAGREE",4,""))))</f>
        <v/>
      </c>
      <c r="V787" s="178" t="str">
        <f>IF('DATA - Follow-Up'!V787="Yes",1,IF('DATA - Follow-Up'!V787="No",2,""))</f>
        <v/>
      </c>
      <c r="W787" s="178"/>
      <c r="X787" s="178"/>
      <c r="Y787" s="178"/>
      <c r="Z787" s="178"/>
      <c r="AA787" s="178"/>
      <c r="AB787" s="178"/>
      <c r="AC787" s="178"/>
      <c r="AD787" s="178"/>
      <c r="AE787" s="178"/>
      <c r="AF787" s="178"/>
      <c r="AG787" s="178"/>
      <c r="AH787" s="178"/>
      <c r="AI787" s="178"/>
      <c r="AJ787" s="178"/>
      <c r="AK787" s="178"/>
      <c r="AL787" s="178"/>
      <c r="AM787" s="178"/>
      <c r="AN787" s="178"/>
      <c r="AO787" s="178"/>
      <c r="AP787" s="178"/>
      <c r="AQ787" s="178"/>
      <c r="AR787" s="178" t="str">
        <f>IF('DATA - Follow-Up'!AR787="Relaxed",1,IF('DATA - Follow-Up'!AR787="Rushed",2,IF('DATA - Follow-Up'!AR787="Happy",3,IF('DATA - Follow-Up'!AR787="Tired",4,""))))</f>
        <v/>
      </c>
      <c r="AS787" s="178" t="str">
        <f>IF('DATA - Follow-Up'!AS787="Relaxed",1,IF('DATA - Follow-Up'!AS787="Rushed",2,IF('DATA - Follow-Up'!AS787="Happy",3,IF('DATA - Follow-Up'!AS787="Tired",4,""))))</f>
        <v/>
      </c>
      <c r="AT787" s="178" t="str">
        <f>IF('DATA - Follow-Up'!AT787="less driving",1,IF('DATA - Follow-Up'!AT787="less driving (e.g. more carpooling, walking, cycling, taking public transit, etc.)",1,IF('DATA - Follow-Up'!AT787="not changed",2,IF('DATA - Follow-Up'!AT787="no changed",2,IF('DATA - Follow-Up'!AT787="more driving",3, "")))))</f>
        <v/>
      </c>
      <c r="AU787" s="275"/>
      <c r="AV787" s="275"/>
      <c r="AW787" s="275"/>
      <c r="AX787" s="275"/>
      <c r="AY787" s="275"/>
      <c r="AZ787" s="178" t="str">
        <f>IF('DATA - Follow-Up'!AZ787="less driving",1,IF('DATA - Follow-Up'!AZ787="less driving (e.g. more carpooling, walking, cycling, taking public transit, etc.)",1,IF('DATA - Follow-Up'!AZ787="not changed",2,IF('DATA - Follow-Up'!AZ787="more driving",3,""))))</f>
        <v/>
      </c>
      <c r="BA787" s="178"/>
      <c r="BB787" s="178"/>
      <c r="BC787" s="178"/>
      <c r="BD787" s="178"/>
      <c r="BE787" s="178"/>
      <c r="BF787" s="178" t="str">
        <f>IF('DATA - Follow-Up'!BF787="decreased",1,IF('DATA - Follow-Up'!BF787="not changed",2,IF('DATA - Follow-Up'!BF787="increased",3, "")))</f>
        <v/>
      </c>
      <c r="BG787" s="178"/>
      <c r="BH787" s="178"/>
      <c r="BI787" s="178"/>
      <c r="BJ787" s="178"/>
      <c r="BK787" s="178"/>
      <c r="BL787" s="178"/>
      <c r="BM787" s="178"/>
      <c r="BN787" s="178"/>
      <c r="BO787" s="178"/>
      <c r="BP787" s="178"/>
      <c r="BQ787" s="312" t="str">
        <f>IF('DATA - Follow-Up'!BQ787="Yes",1,IF('DATA - Follow-Up'!BQ787="No",2, ""))</f>
        <v/>
      </c>
      <c r="BR787" s="273"/>
      <c r="BS787" s="180"/>
      <c r="BT787" s="180"/>
    </row>
    <row r="788" spans="1:72" s="132" customFormat="1" ht="15" x14ac:dyDescent="0.3">
      <c r="A788" s="148"/>
      <c r="B788" s="149"/>
      <c r="C788" s="236" t="str">
        <f t="shared" si="12"/>
        <v/>
      </c>
      <c r="D788" s="178" t="str">
        <f>IF('DATA - Follow-Up'!D788="","",'DATA - Follow-Up'!D788)</f>
        <v/>
      </c>
      <c r="E788" s="178" t="str">
        <f>IF('DATA - Follow-Up'!E788="","",'DATA - Follow-Up'!E788)</f>
        <v/>
      </c>
      <c r="F788" s="178" t="str">
        <f>IF('DATA - Follow-Up'!F788="","",'DATA - Follow-Up'!F788)</f>
        <v/>
      </c>
      <c r="G788" s="178" t="str">
        <f>IF('DATA - Follow-Up'!G788="Yes",1,IF('DATA - Follow-Up'!G788="No",2,IF('DATA - Follow-Up'!G788="Not Sure",3, "")))</f>
        <v/>
      </c>
      <c r="H788" s="178" t="str">
        <f>IF('DATA - Follow-Up'!H788="","",INDEX(Codes,MATCH('DATA - Follow-Up'!H788,Modes,0)))</f>
        <v/>
      </c>
      <c r="I788" s="275"/>
      <c r="J788" s="178" t="str">
        <f>IF('DATA - Follow-Up'!J788="","",INDEX(Codes,MATCH('DATA - Follow-Up'!J788,Modes,0)))</f>
        <v/>
      </c>
      <c r="K788" s="178"/>
      <c r="L788" s="178" t="str">
        <f>IF('DATA - Follow-Up'!L788=0,"",IF('DATA - Follow-Up'!L788="","",'DATA - Follow-Up'!L788))</f>
        <v/>
      </c>
      <c r="M788" s="178" t="str">
        <f>IF('DATA - Follow-Up'!M788="Yes",1,IF('DATA - Follow-Up'!M788="No",2, ""))</f>
        <v/>
      </c>
      <c r="N788" s="178" t="str">
        <f>IF('DATA - Follow-Up'!N788="Yes",1,IF('DATA - Follow-Up'!N788="No",2,""))</f>
        <v/>
      </c>
      <c r="O788" s="178" t="str">
        <f>IF('DATA - Follow-Up'!O788="Relaxed",1,IF('DATA - Follow-Up'!O788="Rushed",2,IF('DATA - Follow-Up'!O788="Happy",3,IF('DATA - Follow-Up'!O788="Frustrated",4,IF('DATA - Follow-Up'!O788="Other (please specify)",5,IF('DATA - Follow-Up'!O788="Other",5,""))))))</f>
        <v/>
      </c>
      <c r="P788" s="178"/>
      <c r="Q788" s="178" t="str">
        <f>IF('DATA - Follow-Up'!Q788="","",'DATA - Follow-Up'!Q788)</f>
        <v/>
      </c>
      <c r="R788" s="178" t="str">
        <f>IF('DATA - Follow-Up'!R788="Boy",1,IF('DATA - Follow-Up'!R788="Girl",2, ""))</f>
        <v/>
      </c>
      <c r="S788" s="178" t="str">
        <f>IF('DATA - Follow-Up'!Q788="","", 'DATA - Follow-Up'!S788)</f>
        <v/>
      </c>
      <c r="T788" s="178" t="str">
        <f>IF('DATA - Follow-Up'!T788="Less than 0.5km",1,IF('DATA - Follow-Up'!T788="0.51 to 1.59km",2,IF('DATA - Follow-Up'!T788="1.6 to 3km",3,IF('DATA - Follow-Up'!T788="Over 3km",4,""))))</f>
        <v/>
      </c>
      <c r="U788" s="178" t="str">
        <f>IF('DATA - Follow-Up'!U788="STRONGLY AGREE",1,IF('DATA - Follow-Up'!U788="AGREE",2,IF('DATA - Follow-Up'!U788="DISAGREE",3,IF('DATA - Follow-Up'!U788="STRONGLY DISAGREE",4,""))))</f>
        <v/>
      </c>
      <c r="V788" s="178" t="str">
        <f>IF('DATA - Follow-Up'!V788="Yes",1,IF('DATA - Follow-Up'!V788="No",2,""))</f>
        <v/>
      </c>
      <c r="W788" s="178"/>
      <c r="X788" s="178"/>
      <c r="Y788" s="178"/>
      <c r="Z788" s="178"/>
      <c r="AA788" s="178"/>
      <c r="AB788" s="178"/>
      <c r="AC788" s="178"/>
      <c r="AD788" s="178"/>
      <c r="AE788" s="178"/>
      <c r="AF788" s="178"/>
      <c r="AG788" s="178"/>
      <c r="AH788" s="178"/>
      <c r="AI788" s="178"/>
      <c r="AJ788" s="178"/>
      <c r="AK788" s="178"/>
      <c r="AL788" s="178"/>
      <c r="AM788" s="178"/>
      <c r="AN788" s="178"/>
      <c r="AO788" s="178"/>
      <c r="AP788" s="178"/>
      <c r="AQ788" s="178"/>
      <c r="AR788" s="178" t="str">
        <f>IF('DATA - Follow-Up'!AR788="Relaxed",1,IF('DATA - Follow-Up'!AR788="Rushed",2,IF('DATA - Follow-Up'!AR788="Happy",3,IF('DATA - Follow-Up'!AR788="Tired",4,""))))</f>
        <v/>
      </c>
      <c r="AS788" s="178" t="str">
        <f>IF('DATA - Follow-Up'!AS788="Relaxed",1,IF('DATA - Follow-Up'!AS788="Rushed",2,IF('DATA - Follow-Up'!AS788="Happy",3,IF('DATA - Follow-Up'!AS788="Tired",4,""))))</f>
        <v/>
      </c>
      <c r="AT788" s="178" t="str">
        <f>IF('DATA - Follow-Up'!AT788="less driving",1,IF('DATA - Follow-Up'!AT788="less driving (e.g. more carpooling, walking, cycling, taking public transit, etc.)",1,IF('DATA - Follow-Up'!AT788="not changed",2,IF('DATA - Follow-Up'!AT788="no changed",2,IF('DATA - Follow-Up'!AT788="more driving",3, "")))))</f>
        <v/>
      </c>
      <c r="AU788" s="275"/>
      <c r="AV788" s="275"/>
      <c r="AW788" s="275"/>
      <c r="AX788" s="275"/>
      <c r="AY788" s="275"/>
      <c r="AZ788" s="178" t="str">
        <f>IF('DATA - Follow-Up'!AZ788="less driving",1,IF('DATA - Follow-Up'!AZ788="less driving (e.g. more carpooling, walking, cycling, taking public transit, etc.)",1,IF('DATA - Follow-Up'!AZ788="not changed",2,IF('DATA - Follow-Up'!AZ788="more driving",3,""))))</f>
        <v/>
      </c>
      <c r="BA788" s="178"/>
      <c r="BB788" s="178"/>
      <c r="BC788" s="178"/>
      <c r="BD788" s="178"/>
      <c r="BE788" s="178"/>
      <c r="BF788" s="178" t="str">
        <f>IF('DATA - Follow-Up'!BF788="decreased",1,IF('DATA - Follow-Up'!BF788="not changed",2,IF('DATA - Follow-Up'!BF788="increased",3, "")))</f>
        <v/>
      </c>
      <c r="BG788" s="178"/>
      <c r="BH788" s="178"/>
      <c r="BI788" s="178"/>
      <c r="BJ788" s="178"/>
      <c r="BK788" s="178"/>
      <c r="BL788" s="178"/>
      <c r="BM788" s="178"/>
      <c r="BN788" s="178"/>
      <c r="BO788" s="178"/>
      <c r="BP788" s="178"/>
      <c r="BQ788" s="312" t="str">
        <f>IF('DATA - Follow-Up'!BQ788="Yes",1,IF('DATA - Follow-Up'!BQ788="No",2, ""))</f>
        <v/>
      </c>
      <c r="BR788" s="273"/>
      <c r="BS788" s="180"/>
      <c r="BT788" s="180"/>
    </row>
    <row r="789" spans="1:72" s="132" customFormat="1" ht="15" x14ac:dyDescent="0.3">
      <c r="A789" s="148"/>
      <c r="B789" s="149"/>
      <c r="C789" s="236" t="str">
        <f t="shared" si="12"/>
        <v/>
      </c>
      <c r="D789" s="178" t="str">
        <f>IF('DATA - Follow-Up'!D789="","",'DATA - Follow-Up'!D789)</f>
        <v/>
      </c>
      <c r="E789" s="178" t="str">
        <f>IF('DATA - Follow-Up'!E789="","",'DATA - Follow-Up'!E789)</f>
        <v/>
      </c>
      <c r="F789" s="178" t="str">
        <f>IF('DATA - Follow-Up'!F789="","",'DATA - Follow-Up'!F789)</f>
        <v/>
      </c>
      <c r="G789" s="178" t="str">
        <f>IF('DATA - Follow-Up'!G789="Yes",1,IF('DATA - Follow-Up'!G789="No",2,IF('DATA - Follow-Up'!G789="Not Sure",3, "")))</f>
        <v/>
      </c>
      <c r="H789" s="178" t="str">
        <f>IF('DATA - Follow-Up'!H789="","",INDEX(Codes,MATCH('DATA - Follow-Up'!H789,Modes,0)))</f>
        <v/>
      </c>
      <c r="I789" s="275"/>
      <c r="J789" s="178" t="str">
        <f>IF('DATA - Follow-Up'!J789="","",INDEX(Codes,MATCH('DATA - Follow-Up'!J789,Modes,0)))</f>
        <v/>
      </c>
      <c r="K789" s="178"/>
      <c r="L789" s="178" t="str">
        <f>IF('DATA - Follow-Up'!L789=0,"",IF('DATA - Follow-Up'!L789="","",'DATA - Follow-Up'!L789))</f>
        <v/>
      </c>
      <c r="M789" s="178" t="str">
        <f>IF('DATA - Follow-Up'!M789="Yes",1,IF('DATA - Follow-Up'!M789="No",2, ""))</f>
        <v/>
      </c>
      <c r="N789" s="178" t="str">
        <f>IF('DATA - Follow-Up'!N789="Yes",1,IF('DATA - Follow-Up'!N789="No",2,""))</f>
        <v/>
      </c>
      <c r="O789" s="178" t="str">
        <f>IF('DATA - Follow-Up'!O789="Relaxed",1,IF('DATA - Follow-Up'!O789="Rushed",2,IF('DATA - Follow-Up'!O789="Happy",3,IF('DATA - Follow-Up'!O789="Frustrated",4,IF('DATA - Follow-Up'!O789="Other (please specify)",5,IF('DATA - Follow-Up'!O789="Other",5,""))))))</f>
        <v/>
      </c>
      <c r="P789" s="178"/>
      <c r="Q789" s="178" t="str">
        <f>IF('DATA - Follow-Up'!Q789="","",'DATA - Follow-Up'!Q789)</f>
        <v/>
      </c>
      <c r="R789" s="178" t="str">
        <f>IF('DATA - Follow-Up'!R789="Boy",1,IF('DATA - Follow-Up'!R789="Girl",2, ""))</f>
        <v/>
      </c>
      <c r="S789" s="178" t="str">
        <f>IF('DATA - Follow-Up'!Q789="","", 'DATA - Follow-Up'!S789)</f>
        <v/>
      </c>
      <c r="T789" s="178" t="str">
        <f>IF('DATA - Follow-Up'!T789="Less than 0.5km",1,IF('DATA - Follow-Up'!T789="0.51 to 1.59km",2,IF('DATA - Follow-Up'!T789="1.6 to 3km",3,IF('DATA - Follow-Up'!T789="Over 3km",4,""))))</f>
        <v/>
      </c>
      <c r="U789" s="178" t="str">
        <f>IF('DATA - Follow-Up'!U789="STRONGLY AGREE",1,IF('DATA - Follow-Up'!U789="AGREE",2,IF('DATA - Follow-Up'!U789="DISAGREE",3,IF('DATA - Follow-Up'!U789="STRONGLY DISAGREE",4,""))))</f>
        <v/>
      </c>
      <c r="V789" s="178" t="str">
        <f>IF('DATA - Follow-Up'!V789="Yes",1,IF('DATA - Follow-Up'!V789="No",2,""))</f>
        <v/>
      </c>
      <c r="W789" s="178"/>
      <c r="X789" s="178"/>
      <c r="Y789" s="178"/>
      <c r="Z789" s="178"/>
      <c r="AA789" s="178"/>
      <c r="AB789" s="178"/>
      <c r="AC789" s="178"/>
      <c r="AD789" s="178"/>
      <c r="AE789" s="178"/>
      <c r="AF789" s="178"/>
      <c r="AG789" s="178"/>
      <c r="AH789" s="178"/>
      <c r="AI789" s="178"/>
      <c r="AJ789" s="178"/>
      <c r="AK789" s="178"/>
      <c r="AL789" s="178"/>
      <c r="AM789" s="178"/>
      <c r="AN789" s="178"/>
      <c r="AO789" s="178"/>
      <c r="AP789" s="178"/>
      <c r="AQ789" s="178"/>
      <c r="AR789" s="178" t="str">
        <f>IF('DATA - Follow-Up'!AR789="Relaxed",1,IF('DATA - Follow-Up'!AR789="Rushed",2,IF('DATA - Follow-Up'!AR789="Happy",3,IF('DATA - Follow-Up'!AR789="Tired",4,""))))</f>
        <v/>
      </c>
      <c r="AS789" s="178" t="str">
        <f>IF('DATA - Follow-Up'!AS789="Relaxed",1,IF('DATA - Follow-Up'!AS789="Rushed",2,IF('DATA - Follow-Up'!AS789="Happy",3,IF('DATA - Follow-Up'!AS789="Tired",4,""))))</f>
        <v/>
      </c>
      <c r="AT789" s="178" t="str">
        <f>IF('DATA - Follow-Up'!AT789="less driving",1,IF('DATA - Follow-Up'!AT789="less driving (e.g. more carpooling, walking, cycling, taking public transit, etc.)",1,IF('DATA - Follow-Up'!AT789="not changed",2,IF('DATA - Follow-Up'!AT789="no changed",2,IF('DATA - Follow-Up'!AT789="more driving",3, "")))))</f>
        <v/>
      </c>
      <c r="AU789" s="275"/>
      <c r="AV789" s="275"/>
      <c r="AW789" s="275"/>
      <c r="AX789" s="275"/>
      <c r="AY789" s="275"/>
      <c r="AZ789" s="178" t="str">
        <f>IF('DATA - Follow-Up'!AZ789="less driving",1,IF('DATA - Follow-Up'!AZ789="less driving (e.g. more carpooling, walking, cycling, taking public transit, etc.)",1,IF('DATA - Follow-Up'!AZ789="not changed",2,IF('DATA - Follow-Up'!AZ789="more driving",3,""))))</f>
        <v/>
      </c>
      <c r="BA789" s="178"/>
      <c r="BB789" s="178"/>
      <c r="BC789" s="178"/>
      <c r="BD789" s="178"/>
      <c r="BE789" s="178"/>
      <c r="BF789" s="178" t="str">
        <f>IF('DATA - Follow-Up'!BF789="decreased",1,IF('DATA - Follow-Up'!BF789="not changed",2,IF('DATA - Follow-Up'!BF789="increased",3, "")))</f>
        <v/>
      </c>
      <c r="BG789" s="178"/>
      <c r="BH789" s="178"/>
      <c r="BI789" s="178"/>
      <c r="BJ789" s="178"/>
      <c r="BK789" s="178"/>
      <c r="BL789" s="178"/>
      <c r="BM789" s="178"/>
      <c r="BN789" s="178"/>
      <c r="BO789" s="178"/>
      <c r="BP789" s="178"/>
      <c r="BQ789" s="312" t="str">
        <f>IF('DATA - Follow-Up'!BQ789="Yes",1,IF('DATA - Follow-Up'!BQ789="No",2, ""))</f>
        <v/>
      </c>
      <c r="BR789" s="273"/>
      <c r="BS789" s="180"/>
      <c r="BT789" s="180"/>
    </row>
    <row r="790" spans="1:72" s="132" customFormat="1" ht="15" x14ac:dyDescent="0.3">
      <c r="A790" s="148"/>
      <c r="B790" s="149"/>
      <c r="C790" s="236" t="str">
        <f t="shared" si="12"/>
        <v/>
      </c>
      <c r="D790" s="178" t="str">
        <f>IF('DATA - Follow-Up'!D790="","",'DATA - Follow-Up'!D790)</f>
        <v/>
      </c>
      <c r="E790" s="178" t="str">
        <f>IF('DATA - Follow-Up'!E790="","",'DATA - Follow-Up'!E790)</f>
        <v/>
      </c>
      <c r="F790" s="178" t="str">
        <f>IF('DATA - Follow-Up'!F790="","",'DATA - Follow-Up'!F790)</f>
        <v/>
      </c>
      <c r="G790" s="178" t="str">
        <f>IF('DATA - Follow-Up'!G790="Yes",1,IF('DATA - Follow-Up'!G790="No",2,IF('DATA - Follow-Up'!G790="Not Sure",3, "")))</f>
        <v/>
      </c>
      <c r="H790" s="178" t="str">
        <f>IF('DATA - Follow-Up'!H790="","",INDEX(Codes,MATCH('DATA - Follow-Up'!H790,Modes,0)))</f>
        <v/>
      </c>
      <c r="I790" s="275"/>
      <c r="J790" s="178" t="str">
        <f>IF('DATA - Follow-Up'!J790="","",INDEX(Codes,MATCH('DATA - Follow-Up'!J790,Modes,0)))</f>
        <v/>
      </c>
      <c r="K790" s="178"/>
      <c r="L790" s="178" t="str">
        <f>IF('DATA - Follow-Up'!L790=0,"",IF('DATA - Follow-Up'!L790="","",'DATA - Follow-Up'!L790))</f>
        <v/>
      </c>
      <c r="M790" s="178" t="str">
        <f>IF('DATA - Follow-Up'!M790="Yes",1,IF('DATA - Follow-Up'!M790="No",2, ""))</f>
        <v/>
      </c>
      <c r="N790" s="178" t="str">
        <f>IF('DATA - Follow-Up'!N790="Yes",1,IF('DATA - Follow-Up'!N790="No",2,""))</f>
        <v/>
      </c>
      <c r="O790" s="178" t="str">
        <f>IF('DATA - Follow-Up'!O790="Relaxed",1,IF('DATA - Follow-Up'!O790="Rushed",2,IF('DATA - Follow-Up'!O790="Happy",3,IF('DATA - Follow-Up'!O790="Frustrated",4,IF('DATA - Follow-Up'!O790="Other (please specify)",5,IF('DATA - Follow-Up'!O790="Other",5,""))))))</f>
        <v/>
      </c>
      <c r="P790" s="178"/>
      <c r="Q790" s="178" t="str">
        <f>IF('DATA - Follow-Up'!Q790="","",'DATA - Follow-Up'!Q790)</f>
        <v/>
      </c>
      <c r="R790" s="178" t="str">
        <f>IF('DATA - Follow-Up'!R790="Boy",1,IF('DATA - Follow-Up'!R790="Girl",2, ""))</f>
        <v/>
      </c>
      <c r="S790" s="178" t="str">
        <f>IF('DATA - Follow-Up'!Q790="","", 'DATA - Follow-Up'!S790)</f>
        <v/>
      </c>
      <c r="T790" s="178" t="str">
        <f>IF('DATA - Follow-Up'!T790="Less than 0.5km",1,IF('DATA - Follow-Up'!T790="0.51 to 1.59km",2,IF('DATA - Follow-Up'!T790="1.6 to 3km",3,IF('DATA - Follow-Up'!T790="Over 3km",4,""))))</f>
        <v/>
      </c>
      <c r="U790" s="178" t="str">
        <f>IF('DATA - Follow-Up'!U790="STRONGLY AGREE",1,IF('DATA - Follow-Up'!U790="AGREE",2,IF('DATA - Follow-Up'!U790="DISAGREE",3,IF('DATA - Follow-Up'!U790="STRONGLY DISAGREE",4,""))))</f>
        <v/>
      </c>
      <c r="V790" s="178" t="str">
        <f>IF('DATA - Follow-Up'!V790="Yes",1,IF('DATA - Follow-Up'!V790="No",2,""))</f>
        <v/>
      </c>
      <c r="W790" s="178"/>
      <c r="X790" s="178"/>
      <c r="Y790" s="178"/>
      <c r="Z790" s="178"/>
      <c r="AA790" s="178"/>
      <c r="AB790" s="178"/>
      <c r="AC790" s="178"/>
      <c r="AD790" s="178"/>
      <c r="AE790" s="178"/>
      <c r="AF790" s="178"/>
      <c r="AG790" s="178"/>
      <c r="AH790" s="178"/>
      <c r="AI790" s="178"/>
      <c r="AJ790" s="178"/>
      <c r="AK790" s="178"/>
      <c r="AL790" s="178"/>
      <c r="AM790" s="178"/>
      <c r="AN790" s="178"/>
      <c r="AO790" s="178"/>
      <c r="AP790" s="178"/>
      <c r="AQ790" s="178"/>
      <c r="AR790" s="178" t="str">
        <f>IF('DATA - Follow-Up'!AR790="Relaxed",1,IF('DATA - Follow-Up'!AR790="Rushed",2,IF('DATA - Follow-Up'!AR790="Happy",3,IF('DATA - Follow-Up'!AR790="Tired",4,""))))</f>
        <v/>
      </c>
      <c r="AS790" s="178" t="str">
        <f>IF('DATA - Follow-Up'!AS790="Relaxed",1,IF('DATA - Follow-Up'!AS790="Rushed",2,IF('DATA - Follow-Up'!AS790="Happy",3,IF('DATA - Follow-Up'!AS790="Tired",4,""))))</f>
        <v/>
      </c>
      <c r="AT790" s="178" t="str">
        <f>IF('DATA - Follow-Up'!AT790="less driving",1,IF('DATA - Follow-Up'!AT790="less driving (e.g. more carpooling, walking, cycling, taking public transit, etc.)",1,IF('DATA - Follow-Up'!AT790="not changed",2,IF('DATA - Follow-Up'!AT790="no changed",2,IF('DATA - Follow-Up'!AT790="more driving",3, "")))))</f>
        <v/>
      </c>
      <c r="AU790" s="275"/>
      <c r="AV790" s="275"/>
      <c r="AW790" s="275"/>
      <c r="AX790" s="275"/>
      <c r="AY790" s="275"/>
      <c r="AZ790" s="178" t="str">
        <f>IF('DATA - Follow-Up'!AZ790="less driving",1,IF('DATA - Follow-Up'!AZ790="less driving (e.g. more carpooling, walking, cycling, taking public transit, etc.)",1,IF('DATA - Follow-Up'!AZ790="not changed",2,IF('DATA - Follow-Up'!AZ790="more driving",3,""))))</f>
        <v/>
      </c>
      <c r="BA790" s="178"/>
      <c r="BB790" s="178"/>
      <c r="BC790" s="178"/>
      <c r="BD790" s="178"/>
      <c r="BE790" s="178"/>
      <c r="BF790" s="178" t="str">
        <f>IF('DATA - Follow-Up'!BF790="decreased",1,IF('DATA - Follow-Up'!BF790="not changed",2,IF('DATA - Follow-Up'!BF790="increased",3, "")))</f>
        <v/>
      </c>
      <c r="BG790" s="178"/>
      <c r="BH790" s="178"/>
      <c r="BI790" s="178"/>
      <c r="BJ790" s="178"/>
      <c r="BK790" s="178"/>
      <c r="BL790" s="178"/>
      <c r="BM790" s="178"/>
      <c r="BN790" s="178"/>
      <c r="BO790" s="178"/>
      <c r="BP790" s="178"/>
      <c r="BQ790" s="312" t="str">
        <f>IF('DATA - Follow-Up'!BQ790="Yes",1,IF('DATA - Follow-Up'!BQ790="No",2, ""))</f>
        <v/>
      </c>
      <c r="BR790" s="273"/>
      <c r="BS790" s="180"/>
      <c r="BT790" s="180"/>
    </row>
    <row r="791" spans="1:72" s="132" customFormat="1" ht="15" x14ac:dyDescent="0.3">
      <c r="A791" s="148"/>
      <c r="B791" s="149"/>
      <c r="C791" s="236" t="str">
        <f t="shared" si="12"/>
        <v/>
      </c>
      <c r="D791" s="178" t="str">
        <f>IF('DATA - Follow-Up'!D791="","",'DATA - Follow-Up'!D791)</f>
        <v/>
      </c>
      <c r="E791" s="178" t="str">
        <f>IF('DATA - Follow-Up'!E791="","",'DATA - Follow-Up'!E791)</f>
        <v/>
      </c>
      <c r="F791" s="178" t="str">
        <f>IF('DATA - Follow-Up'!F791="","",'DATA - Follow-Up'!F791)</f>
        <v/>
      </c>
      <c r="G791" s="178" t="str">
        <f>IF('DATA - Follow-Up'!G791="Yes",1,IF('DATA - Follow-Up'!G791="No",2,IF('DATA - Follow-Up'!G791="Not Sure",3, "")))</f>
        <v/>
      </c>
      <c r="H791" s="178" t="str">
        <f>IF('DATA - Follow-Up'!H791="","",INDEX(Codes,MATCH('DATA - Follow-Up'!H791,Modes,0)))</f>
        <v/>
      </c>
      <c r="I791" s="275"/>
      <c r="J791" s="178" t="str">
        <f>IF('DATA - Follow-Up'!J791="","",INDEX(Codes,MATCH('DATA - Follow-Up'!J791,Modes,0)))</f>
        <v/>
      </c>
      <c r="K791" s="178"/>
      <c r="L791" s="178" t="str">
        <f>IF('DATA - Follow-Up'!L791=0,"",IF('DATA - Follow-Up'!L791="","",'DATA - Follow-Up'!L791))</f>
        <v/>
      </c>
      <c r="M791" s="178" t="str">
        <f>IF('DATA - Follow-Up'!M791="Yes",1,IF('DATA - Follow-Up'!M791="No",2, ""))</f>
        <v/>
      </c>
      <c r="N791" s="178" t="str">
        <f>IF('DATA - Follow-Up'!N791="Yes",1,IF('DATA - Follow-Up'!N791="No",2,""))</f>
        <v/>
      </c>
      <c r="O791" s="178" t="str">
        <f>IF('DATA - Follow-Up'!O791="Relaxed",1,IF('DATA - Follow-Up'!O791="Rushed",2,IF('DATA - Follow-Up'!O791="Happy",3,IF('DATA - Follow-Up'!O791="Frustrated",4,IF('DATA - Follow-Up'!O791="Other (please specify)",5,IF('DATA - Follow-Up'!O791="Other",5,""))))))</f>
        <v/>
      </c>
      <c r="P791" s="178"/>
      <c r="Q791" s="178" t="str">
        <f>IF('DATA - Follow-Up'!Q791="","",'DATA - Follow-Up'!Q791)</f>
        <v/>
      </c>
      <c r="R791" s="178" t="str">
        <f>IF('DATA - Follow-Up'!R791="Boy",1,IF('DATA - Follow-Up'!R791="Girl",2, ""))</f>
        <v/>
      </c>
      <c r="S791" s="178" t="str">
        <f>IF('DATA - Follow-Up'!Q791="","", 'DATA - Follow-Up'!S791)</f>
        <v/>
      </c>
      <c r="T791" s="178" t="str">
        <f>IF('DATA - Follow-Up'!T791="Less than 0.5km",1,IF('DATA - Follow-Up'!T791="0.51 to 1.59km",2,IF('DATA - Follow-Up'!T791="1.6 to 3km",3,IF('DATA - Follow-Up'!T791="Over 3km",4,""))))</f>
        <v/>
      </c>
      <c r="U791" s="178" t="str">
        <f>IF('DATA - Follow-Up'!U791="STRONGLY AGREE",1,IF('DATA - Follow-Up'!U791="AGREE",2,IF('DATA - Follow-Up'!U791="DISAGREE",3,IF('DATA - Follow-Up'!U791="STRONGLY DISAGREE",4,""))))</f>
        <v/>
      </c>
      <c r="V791" s="178" t="str">
        <f>IF('DATA - Follow-Up'!V791="Yes",1,IF('DATA - Follow-Up'!V791="No",2,""))</f>
        <v/>
      </c>
      <c r="W791" s="178"/>
      <c r="X791" s="178"/>
      <c r="Y791" s="178"/>
      <c r="Z791" s="178"/>
      <c r="AA791" s="178"/>
      <c r="AB791" s="178"/>
      <c r="AC791" s="178"/>
      <c r="AD791" s="178"/>
      <c r="AE791" s="178"/>
      <c r="AF791" s="178"/>
      <c r="AG791" s="178"/>
      <c r="AH791" s="178"/>
      <c r="AI791" s="178"/>
      <c r="AJ791" s="178"/>
      <c r="AK791" s="178"/>
      <c r="AL791" s="178"/>
      <c r="AM791" s="178"/>
      <c r="AN791" s="178"/>
      <c r="AO791" s="178"/>
      <c r="AP791" s="178"/>
      <c r="AQ791" s="178"/>
      <c r="AR791" s="178" t="str">
        <f>IF('DATA - Follow-Up'!AR791="Relaxed",1,IF('DATA - Follow-Up'!AR791="Rushed",2,IF('DATA - Follow-Up'!AR791="Happy",3,IF('DATA - Follow-Up'!AR791="Tired",4,""))))</f>
        <v/>
      </c>
      <c r="AS791" s="178" t="str">
        <f>IF('DATA - Follow-Up'!AS791="Relaxed",1,IF('DATA - Follow-Up'!AS791="Rushed",2,IF('DATA - Follow-Up'!AS791="Happy",3,IF('DATA - Follow-Up'!AS791="Tired",4,""))))</f>
        <v/>
      </c>
      <c r="AT791" s="178" t="str">
        <f>IF('DATA - Follow-Up'!AT791="less driving",1,IF('DATA - Follow-Up'!AT791="less driving (e.g. more carpooling, walking, cycling, taking public transit, etc.)",1,IF('DATA - Follow-Up'!AT791="not changed",2,IF('DATA - Follow-Up'!AT791="no changed",2,IF('DATA - Follow-Up'!AT791="more driving",3, "")))))</f>
        <v/>
      </c>
      <c r="AU791" s="275"/>
      <c r="AV791" s="275"/>
      <c r="AW791" s="275"/>
      <c r="AX791" s="275"/>
      <c r="AY791" s="275"/>
      <c r="AZ791" s="178" t="str">
        <f>IF('DATA - Follow-Up'!AZ791="less driving",1,IF('DATA - Follow-Up'!AZ791="less driving (e.g. more carpooling, walking, cycling, taking public transit, etc.)",1,IF('DATA - Follow-Up'!AZ791="not changed",2,IF('DATA - Follow-Up'!AZ791="more driving",3,""))))</f>
        <v/>
      </c>
      <c r="BA791" s="178"/>
      <c r="BB791" s="178"/>
      <c r="BC791" s="178"/>
      <c r="BD791" s="178"/>
      <c r="BE791" s="178"/>
      <c r="BF791" s="178" t="str">
        <f>IF('DATA - Follow-Up'!BF791="decreased",1,IF('DATA - Follow-Up'!BF791="not changed",2,IF('DATA - Follow-Up'!BF791="increased",3, "")))</f>
        <v/>
      </c>
      <c r="BG791" s="178"/>
      <c r="BH791" s="178"/>
      <c r="BI791" s="178"/>
      <c r="BJ791" s="178"/>
      <c r="BK791" s="178"/>
      <c r="BL791" s="178"/>
      <c r="BM791" s="178"/>
      <c r="BN791" s="178"/>
      <c r="BO791" s="178"/>
      <c r="BP791" s="178"/>
      <c r="BQ791" s="312" t="str">
        <f>IF('DATA - Follow-Up'!BQ791="Yes",1,IF('DATA - Follow-Up'!BQ791="No",2, ""))</f>
        <v/>
      </c>
      <c r="BR791" s="273"/>
      <c r="BS791" s="180"/>
      <c r="BT791" s="180"/>
    </row>
    <row r="792" spans="1:72" s="132" customFormat="1" ht="15" x14ac:dyDescent="0.3">
      <c r="A792" s="148"/>
      <c r="B792" s="149"/>
      <c r="C792" s="236" t="str">
        <f t="shared" si="12"/>
        <v/>
      </c>
      <c r="D792" s="178" t="str">
        <f>IF('DATA - Follow-Up'!D792="","",'DATA - Follow-Up'!D792)</f>
        <v/>
      </c>
      <c r="E792" s="178" t="str">
        <f>IF('DATA - Follow-Up'!E792="","",'DATA - Follow-Up'!E792)</f>
        <v/>
      </c>
      <c r="F792" s="178" t="str">
        <f>IF('DATA - Follow-Up'!F792="","",'DATA - Follow-Up'!F792)</f>
        <v/>
      </c>
      <c r="G792" s="178" t="str">
        <f>IF('DATA - Follow-Up'!G792="Yes",1,IF('DATA - Follow-Up'!G792="No",2,IF('DATA - Follow-Up'!G792="Not Sure",3, "")))</f>
        <v/>
      </c>
      <c r="H792" s="178" t="str">
        <f>IF('DATA - Follow-Up'!H792="","",INDEX(Codes,MATCH('DATA - Follow-Up'!H792,Modes,0)))</f>
        <v/>
      </c>
      <c r="I792" s="275"/>
      <c r="J792" s="178" t="str">
        <f>IF('DATA - Follow-Up'!J792="","",INDEX(Codes,MATCH('DATA - Follow-Up'!J792,Modes,0)))</f>
        <v/>
      </c>
      <c r="K792" s="178"/>
      <c r="L792" s="178" t="str">
        <f>IF('DATA - Follow-Up'!L792=0,"",IF('DATA - Follow-Up'!L792="","",'DATA - Follow-Up'!L792))</f>
        <v/>
      </c>
      <c r="M792" s="178" t="str">
        <f>IF('DATA - Follow-Up'!M792="Yes",1,IF('DATA - Follow-Up'!M792="No",2, ""))</f>
        <v/>
      </c>
      <c r="N792" s="178" t="str">
        <f>IF('DATA - Follow-Up'!N792="Yes",1,IF('DATA - Follow-Up'!N792="No",2,""))</f>
        <v/>
      </c>
      <c r="O792" s="178" t="str">
        <f>IF('DATA - Follow-Up'!O792="Relaxed",1,IF('DATA - Follow-Up'!O792="Rushed",2,IF('DATA - Follow-Up'!O792="Happy",3,IF('DATA - Follow-Up'!O792="Frustrated",4,IF('DATA - Follow-Up'!O792="Other (please specify)",5,IF('DATA - Follow-Up'!O792="Other",5,""))))))</f>
        <v/>
      </c>
      <c r="P792" s="178"/>
      <c r="Q792" s="178" t="str">
        <f>IF('DATA - Follow-Up'!Q792="","",'DATA - Follow-Up'!Q792)</f>
        <v/>
      </c>
      <c r="R792" s="178" t="str">
        <f>IF('DATA - Follow-Up'!R792="Boy",1,IF('DATA - Follow-Up'!R792="Girl",2, ""))</f>
        <v/>
      </c>
      <c r="S792" s="178" t="str">
        <f>IF('DATA - Follow-Up'!Q792="","", 'DATA - Follow-Up'!S792)</f>
        <v/>
      </c>
      <c r="T792" s="178" t="str">
        <f>IF('DATA - Follow-Up'!T792="Less than 0.5km",1,IF('DATA - Follow-Up'!T792="0.51 to 1.59km",2,IF('DATA - Follow-Up'!T792="1.6 to 3km",3,IF('DATA - Follow-Up'!T792="Over 3km",4,""))))</f>
        <v/>
      </c>
      <c r="U792" s="178" t="str">
        <f>IF('DATA - Follow-Up'!U792="STRONGLY AGREE",1,IF('DATA - Follow-Up'!U792="AGREE",2,IF('DATA - Follow-Up'!U792="DISAGREE",3,IF('DATA - Follow-Up'!U792="STRONGLY DISAGREE",4,""))))</f>
        <v/>
      </c>
      <c r="V792" s="178" t="str">
        <f>IF('DATA - Follow-Up'!V792="Yes",1,IF('DATA - Follow-Up'!V792="No",2,""))</f>
        <v/>
      </c>
      <c r="W792" s="178"/>
      <c r="X792" s="178"/>
      <c r="Y792" s="178"/>
      <c r="Z792" s="178"/>
      <c r="AA792" s="178"/>
      <c r="AB792" s="178"/>
      <c r="AC792" s="178"/>
      <c r="AD792" s="178"/>
      <c r="AE792" s="178"/>
      <c r="AF792" s="178"/>
      <c r="AG792" s="178"/>
      <c r="AH792" s="178"/>
      <c r="AI792" s="178"/>
      <c r="AJ792" s="178"/>
      <c r="AK792" s="178"/>
      <c r="AL792" s="178"/>
      <c r="AM792" s="178"/>
      <c r="AN792" s="178"/>
      <c r="AO792" s="178"/>
      <c r="AP792" s="178"/>
      <c r="AQ792" s="178"/>
      <c r="AR792" s="178" t="str">
        <f>IF('DATA - Follow-Up'!AR792="Relaxed",1,IF('DATA - Follow-Up'!AR792="Rushed",2,IF('DATA - Follow-Up'!AR792="Happy",3,IF('DATA - Follow-Up'!AR792="Tired",4,""))))</f>
        <v/>
      </c>
      <c r="AS792" s="178" t="str">
        <f>IF('DATA - Follow-Up'!AS792="Relaxed",1,IF('DATA - Follow-Up'!AS792="Rushed",2,IF('DATA - Follow-Up'!AS792="Happy",3,IF('DATA - Follow-Up'!AS792="Tired",4,""))))</f>
        <v/>
      </c>
      <c r="AT792" s="178" t="str">
        <f>IF('DATA - Follow-Up'!AT792="less driving",1,IF('DATA - Follow-Up'!AT792="less driving (e.g. more carpooling, walking, cycling, taking public transit, etc.)",1,IF('DATA - Follow-Up'!AT792="not changed",2,IF('DATA - Follow-Up'!AT792="no changed",2,IF('DATA - Follow-Up'!AT792="more driving",3, "")))))</f>
        <v/>
      </c>
      <c r="AU792" s="275"/>
      <c r="AV792" s="275"/>
      <c r="AW792" s="275"/>
      <c r="AX792" s="275"/>
      <c r="AY792" s="275"/>
      <c r="AZ792" s="178" t="str">
        <f>IF('DATA - Follow-Up'!AZ792="less driving",1,IF('DATA - Follow-Up'!AZ792="less driving (e.g. more carpooling, walking, cycling, taking public transit, etc.)",1,IF('DATA - Follow-Up'!AZ792="not changed",2,IF('DATA - Follow-Up'!AZ792="more driving",3,""))))</f>
        <v/>
      </c>
      <c r="BA792" s="178"/>
      <c r="BB792" s="178"/>
      <c r="BC792" s="178"/>
      <c r="BD792" s="178"/>
      <c r="BE792" s="178"/>
      <c r="BF792" s="178" t="str">
        <f>IF('DATA - Follow-Up'!BF792="decreased",1,IF('DATA - Follow-Up'!BF792="not changed",2,IF('DATA - Follow-Up'!BF792="increased",3, "")))</f>
        <v/>
      </c>
      <c r="BG792" s="178"/>
      <c r="BH792" s="178"/>
      <c r="BI792" s="178"/>
      <c r="BJ792" s="178"/>
      <c r="BK792" s="178"/>
      <c r="BL792" s="178"/>
      <c r="BM792" s="178"/>
      <c r="BN792" s="178"/>
      <c r="BO792" s="178"/>
      <c r="BP792" s="178"/>
      <c r="BQ792" s="312" t="str">
        <f>IF('DATA - Follow-Up'!BQ792="Yes",1,IF('DATA - Follow-Up'!BQ792="No",2, ""))</f>
        <v/>
      </c>
      <c r="BR792" s="273"/>
      <c r="BS792" s="180"/>
      <c r="BT792" s="180"/>
    </row>
    <row r="793" spans="1:72" s="132" customFormat="1" ht="15" x14ac:dyDescent="0.3">
      <c r="A793" s="148"/>
      <c r="B793" s="149"/>
      <c r="C793" s="236" t="str">
        <f t="shared" si="12"/>
        <v/>
      </c>
      <c r="D793" s="178" t="str">
        <f>IF('DATA - Follow-Up'!D793="","",'DATA - Follow-Up'!D793)</f>
        <v/>
      </c>
      <c r="E793" s="178" t="str">
        <f>IF('DATA - Follow-Up'!E793="","",'DATA - Follow-Up'!E793)</f>
        <v/>
      </c>
      <c r="F793" s="178" t="str">
        <f>IF('DATA - Follow-Up'!F793="","",'DATA - Follow-Up'!F793)</f>
        <v/>
      </c>
      <c r="G793" s="178" t="str">
        <f>IF('DATA - Follow-Up'!G793="Yes",1,IF('DATA - Follow-Up'!G793="No",2,IF('DATA - Follow-Up'!G793="Not Sure",3, "")))</f>
        <v/>
      </c>
      <c r="H793" s="178" t="str">
        <f>IF('DATA - Follow-Up'!H793="","",INDEX(Codes,MATCH('DATA - Follow-Up'!H793,Modes,0)))</f>
        <v/>
      </c>
      <c r="I793" s="275"/>
      <c r="J793" s="178" t="str">
        <f>IF('DATA - Follow-Up'!J793="","",INDEX(Codes,MATCH('DATA - Follow-Up'!J793,Modes,0)))</f>
        <v/>
      </c>
      <c r="K793" s="178"/>
      <c r="L793" s="178" t="str">
        <f>IF('DATA - Follow-Up'!L793=0,"",IF('DATA - Follow-Up'!L793="","",'DATA - Follow-Up'!L793))</f>
        <v/>
      </c>
      <c r="M793" s="178" t="str">
        <f>IF('DATA - Follow-Up'!M793="Yes",1,IF('DATA - Follow-Up'!M793="No",2, ""))</f>
        <v/>
      </c>
      <c r="N793" s="178" t="str">
        <f>IF('DATA - Follow-Up'!N793="Yes",1,IF('DATA - Follow-Up'!N793="No",2,""))</f>
        <v/>
      </c>
      <c r="O793" s="178" t="str">
        <f>IF('DATA - Follow-Up'!O793="Relaxed",1,IF('DATA - Follow-Up'!O793="Rushed",2,IF('DATA - Follow-Up'!O793="Happy",3,IF('DATA - Follow-Up'!O793="Frustrated",4,IF('DATA - Follow-Up'!O793="Other (please specify)",5,IF('DATA - Follow-Up'!O793="Other",5,""))))))</f>
        <v/>
      </c>
      <c r="P793" s="178"/>
      <c r="Q793" s="178" t="str">
        <f>IF('DATA - Follow-Up'!Q793="","",'DATA - Follow-Up'!Q793)</f>
        <v/>
      </c>
      <c r="R793" s="178" t="str">
        <f>IF('DATA - Follow-Up'!R793="Boy",1,IF('DATA - Follow-Up'!R793="Girl",2, ""))</f>
        <v/>
      </c>
      <c r="S793" s="178" t="str">
        <f>IF('DATA - Follow-Up'!Q793="","", 'DATA - Follow-Up'!S793)</f>
        <v/>
      </c>
      <c r="T793" s="178" t="str">
        <f>IF('DATA - Follow-Up'!T793="Less than 0.5km",1,IF('DATA - Follow-Up'!T793="0.51 to 1.59km",2,IF('DATA - Follow-Up'!T793="1.6 to 3km",3,IF('DATA - Follow-Up'!T793="Over 3km",4,""))))</f>
        <v/>
      </c>
      <c r="U793" s="178" t="str">
        <f>IF('DATA - Follow-Up'!U793="STRONGLY AGREE",1,IF('DATA - Follow-Up'!U793="AGREE",2,IF('DATA - Follow-Up'!U793="DISAGREE",3,IF('DATA - Follow-Up'!U793="STRONGLY DISAGREE",4,""))))</f>
        <v/>
      </c>
      <c r="V793" s="178" t="str">
        <f>IF('DATA - Follow-Up'!V793="Yes",1,IF('DATA - Follow-Up'!V793="No",2,""))</f>
        <v/>
      </c>
      <c r="W793" s="178"/>
      <c r="X793" s="178"/>
      <c r="Y793" s="178"/>
      <c r="Z793" s="178"/>
      <c r="AA793" s="178"/>
      <c r="AB793" s="178"/>
      <c r="AC793" s="178"/>
      <c r="AD793" s="178"/>
      <c r="AE793" s="178"/>
      <c r="AF793" s="178"/>
      <c r="AG793" s="178"/>
      <c r="AH793" s="178"/>
      <c r="AI793" s="178"/>
      <c r="AJ793" s="178"/>
      <c r="AK793" s="178"/>
      <c r="AL793" s="178"/>
      <c r="AM793" s="178"/>
      <c r="AN793" s="178"/>
      <c r="AO793" s="178"/>
      <c r="AP793" s="178"/>
      <c r="AQ793" s="178"/>
      <c r="AR793" s="178" t="str">
        <f>IF('DATA - Follow-Up'!AR793="Relaxed",1,IF('DATA - Follow-Up'!AR793="Rushed",2,IF('DATA - Follow-Up'!AR793="Happy",3,IF('DATA - Follow-Up'!AR793="Tired",4,""))))</f>
        <v/>
      </c>
      <c r="AS793" s="178" t="str">
        <f>IF('DATA - Follow-Up'!AS793="Relaxed",1,IF('DATA - Follow-Up'!AS793="Rushed",2,IF('DATA - Follow-Up'!AS793="Happy",3,IF('DATA - Follow-Up'!AS793="Tired",4,""))))</f>
        <v/>
      </c>
      <c r="AT793" s="178" t="str">
        <f>IF('DATA - Follow-Up'!AT793="less driving",1,IF('DATA - Follow-Up'!AT793="less driving (e.g. more carpooling, walking, cycling, taking public transit, etc.)",1,IF('DATA - Follow-Up'!AT793="not changed",2,IF('DATA - Follow-Up'!AT793="no changed",2,IF('DATA - Follow-Up'!AT793="more driving",3, "")))))</f>
        <v/>
      </c>
      <c r="AU793" s="275"/>
      <c r="AV793" s="275"/>
      <c r="AW793" s="275"/>
      <c r="AX793" s="275"/>
      <c r="AY793" s="275"/>
      <c r="AZ793" s="178" t="str">
        <f>IF('DATA - Follow-Up'!AZ793="less driving",1,IF('DATA - Follow-Up'!AZ793="less driving (e.g. more carpooling, walking, cycling, taking public transit, etc.)",1,IF('DATA - Follow-Up'!AZ793="not changed",2,IF('DATA - Follow-Up'!AZ793="more driving",3,""))))</f>
        <v/>
      </c>
      <c r="BA793" s="178"/>
      <c r="BB793" s="178"/>
      <c r="BC793" s="178"/>
      <c r="BD793" s="178"/>
      <c r="BE793" s="178"/>
      <c r="BF793" s="178" t="str">
        <f>IF('DATA - Follow-Up'!BF793="decreased",1,IF('DATA - Follow-Up'!BF793="not changed",2,IF('DATA - Follow-Up'!BF793="increased",3, "")))</f>
        <v/>
      </c>
      <c r="BG793" s="178"/>
      <c r="BH793" s="178"/>
      <c r="BI793" s="178"/>
      <c r="BJ793" s="178"/>
      <c r="BK793" s="178"/>
      <c r="BL793" s="178"/>
      <c r="BM793" s="178"/>
      <c r="BN793" s="178"/>
      <c r="BO793" s="178"/>
      <c r="BP793" s="178"/>
      <c r="BQ793" s="312" t="str">
        <f>IF('DATA - Follow-Up'!BQ793="Yes",1,IF('DATA - Follow-Up'!BQ793="No",2, ""))</f>
        <v/>
      </c>
      <c r="BR793" s="273"/>
      <c r="BS793" s="180"/>
      <c r="BT793" s="180"/>
    </row>
    <row r="794" spans="1:72" s="132" customFormat="1" ht="15" x14ac:dyDescent="0.3">
      <c r="A794" s="148"/>
      <c r="B794" s="149"/>
      <c r="C794" s="236" t="str">
        <f t="shared" si="12"/>
        <v/>
      </c>
      <c r="D794" s="178" t="str">
        <f>IF('DATA - Follow-Up'!D794="","",'DATA - Follow-Up'!D794)</f>
        <v/>
      </c>
      <c r="E794" s="178" t="str">
        <f>IF('DATA - Follow-Up'!E794="","",'DATA - Follow-Up'!E794)</f>
        <v/>
      </c>
      <c r="F794" s="178" t="str">
        <f>IF('DATA - Follow-Up'!F794="","",'DATA - Follow-Up'!F794)</f>
        <v/>
      </c>
      <c r="G794" s="178" t="str">
        <f>IF('DATA - Follow-Up'!G794="Yes",1,IF('DATA - Follow-Up'!G794="No",2,IF('DATA - Follow-Up'!G794="Not Sure",3, "")))</f>
        <v/>
      </c>
      <c r="H794" s="178" t="str">
        <f>IF('DATA - Follow-Up'!H794="","",INDEX(Codes,MATCH('DATA - Follow-Up'!H794,Modes,0)))</f>
        <v/>
      </c>
      <c r="I794" s="275"/>
      <c r="J794" s="178" t="str">
        <f>IF('DATA - Follow-Up'!J794="","",INDEX(Codes,MATCH('DATA - Follow-Up'!J794,Modes,0)))</f>
        <v/>
      </c>
      <c r="K794" s="178"/>
      <c r="L794" s="178" t="str">
        <f>IF('DATA - Follow-Up'!L794=0,"",IF('DATA - Follow-Up'!L794="","",'DATA - Follow-Up'!L794))</f>
        <v/>
      </c>
      <c r="M794" s="178" t="str">
        <f>IF('DATA - Follow-Up'!M794="Yes",1,IF('DATA - Follow-Up'!M794="No",2, ""))</f>
        <v/>
      </c>
      <c r="N794" s="178" t="str">
        <f>IF('DATA - Follow-Up'!N794="Yes",1,IF('DATA - Follow-Up'!N794="No",2,""))</f>
        <v/>
      </c>
      <c r="O794" s="178" t="str">
        <f>IF('DATA - Follow-Up'!O794="Relaxed",1,IF('DATA - Follow-Up'!O794="Rushed",2,IF('DATA - Follow-Up'!O794="Happy",3,IF('DATA - Follow-Up'!O794="Frustrated",4,IF('DATA - Follow-Up'!O794="Other (please specify)",5,IF('DATA - Follow-Up'!O794="Other",5,""))))))</f>
        <v/>
      </c>
      <c r="P794" s="178"/>
      <c r="Q794" s="178" t="str">
        <f>IF('DATA - Follow-Up'!Q794="","",'DATA - Follow-Up'!Q794)</f>
        <v/>
      </c>
      <c r="R794" s="178" t="str">
        <f>IF('DATA - Follow-Up'!R794="Boy",1,IF('DATA - Follow-Up'!R794="Girl",2, ""))</f>
        <v/>
      </c>
      <c r="S794" s="178" t="str">
        <f>IF('DATA - Follow-Up'!Q794="","", 'DATA - Follow-Up'!S794)</f>
        <v/>
      </c>
      <c r="T794" s="178" t="str">
        <f>IF('DATA - Follow-Up'!T794="Less than 0.5km",1,IF('DATA - Follow-Up'!T794="0.51 to 1.59km",2,IF('DATA - Follow-Up'!T794="1.6 to 3km",3,IF('DATA - Follow-Up'!T794="Over 3km",4,""))))</f>
        <v/>
      </c>
      <c r="U794" s="178" t="str">
        <f>IF('DATA - Follow-Up'!U794="STRONGLY AGREE",1,IF('DATA - Follow-Up'!U794="AGREE",2,IF('DATA - Follow-Up'!U794="DISAGREE",3,IF('DATA - Follow-Up'!U794="STRONGLY DISAGREE",4,""))))</f>
        <v/>
      </c>
      <c r="V794" s="178" t="str">
        <f>IF('DATA - Follow-Up'!V794="Yes",1,IF('DATA - Follow-Up'!V794="No",2,""))</f>
        <v/>
      </c>
      <c r="W794" s="178"/>
      <c r="X794" s="178"/>
      <c r="Y794" s="178"/>
      <c r="Z794" s="178"/>
      <c r="AA794" s="178"/>
      <c r="AB794" s="178"/>
      <c r="AC794" s="178"/>
      <c r="AD794" s="178"/>
      <c r="AE794" s="178"/>
      <c r="AF794" s="178"/>
      <c r="AG794" s="178"/>
      <c r="AH794" s="178"/>
      <c r="AI794" s="178"/>
      <c r="AJ794" s="178"/>
      <c r="AK794" s="178"/>
      <c r="AL794" s="178"/>
      <c r="AM794" s="178"/>
      <c r="AN794" s="178"/>
      <c r="AO794" s="178"/>
      <c r="AP794" s="178"/>
      <c r="AQ794" s="178"/>
      <c r="AR794" s="178" t="str">
        <f>IF('DATA - Follow-Up'!AR794="Relaxed",1,IF('DATA - Follow-Up'!AR794="Rushed",2,IF('DATA - Follow-Up'!AR794="Happy",3,IF('DATA - Follow-Up'!AR794="Tired",4,""))))</f>
        <v/>
      </c>
      <c r="AS794" s="178" t="str">
        <f>IF('DATA - Follow-Up'!AS794="Relaxed",1,IF('DATA - Follow-Up'!AS794="Rushed",2,IF('DATA - Follow-Up'!AS794="Happy",3,IF('DATA - Follow-Up'!AS794="Tired",4,""))))</f>
        <v/>
      </c>
      <c r="AT794" s="178" t="str">
        <f>IF('DATA - Follow-Up'!AT794="less driving",1,IF('DATA - Follow-Up'!AT794="less driving (e.g. more carpooling, walking, cycling, taking public transit, etc.)",1,IF('DATA - Follow-Up'!AT794="not changed",2,IF('DATA - Follow-Up'!AT794="no changed",2,IF('DATA - Follow-Up'!AT794="more driving",3, "")))))</f>
        <v/>
      </c>
      <c r="AU794" s="275"/>
      <c r="AV794" s="275"/>
      <c r="AW794" s="275"/>
      <c r="AX794" s="275"/>
      <c r="AY794" s="275"/>
      <c r="AZ794" s="178" t="str">
        <f>IF('DATA - Follow-Up'!AZ794="less driving",1,IF('DATA - Follow-Up'!AZ794="less driving (e.g. more carpooling, walking, cycling, taking public transit, etc.)",1,IF('DATA - Follow-Up'!AZ794="not changed",2,IF('DATA - Follow-Up'!AZ794="more driving",3,""))))</f>
        <v/>
      </c>
      <c r="BA794" s="178"/>
      <c r="BB794" s="178"/>
      <c r="BC794" s="178"/>
      <c r="BD794" s="178"/>
      <c r="BE794" s="178"/>
      <c r="BF794" s="178" t="str">
        <f>IF('DATA - Follow-Up'!BF794="decreased",1,IF('DATA - Follow-Up'!BF794="not changed",2,IF('DATA - Follow-Up'!BF794="increased",3, "")))</f>
        <v/>
      </c>
      <c r="BG794" s="178"/>
      <c r="BH794" s="178"/>
      <c r="BI794" s="178"/>
      <c r="BJ794" s="178"/>
      <c r="BK794" s="178"/>
      <c r="BL794" s="178"/>
      <c r="BM794" s="178"/>
      <c r="BN794" s="178"/>
      <c r="BO794" s="178"/>
      <c r="BP794" s="178"/>
      <c r="BQ794" s="312" t="str">
        <f>IF('DATA - Follow-Up'!BQ794="Yes",1,IF('DATA - Follow-Up'!BQ794="No",2, ""))</f>
        <v/>
      </c>
      <c r="BR794" s="273"/>
      <c r="BS794" s="180"/>
      <c r="BT794" s="180"/>
    </row>
    <row r="795" spans="1:72" s="132" customFormat="1" ht="15" x14ac:dyDescent="0.3">
      <c r="A795" s="148"/>
      <c r="B795" s="149"/>
      <c r="C795" s="236" t="str">
        <f t="shared" si="12"/>
        <v/>
      </c>
      <c r="D795" s="178" t="str">
        <f>IF('DATA - Follow-Up'!D795="","",'DATA - Follow-Up'!D795)</f>
        <v/>
      </c>
      <c r="E795" s="178" t="str">
        <f>IF('DATA - Follow-Up'!E795="","",'DATA - Follow-Up'!E795)</f>
        <v/>
      </c>
      <c r="F795" s="178" t="str">
        <f>IF('DATA - Follow-Up'!F795="","",'DATA - Follow-Up'!F795)</f>
        <v/>
      </c>
      <c r="G795" s="178" t="str">
        <f>IF('DATA - Follow-Up'!G795="Yes",1,IF('DATA - Follow-Up'!G795="No",2,IF('DATA - Follow-Up'!G795="Not Sure",3, "")))</f>
        <v/>
      </c>
      <c r="H795" s="178" t="str">
        <f>IF('DATA - Follow-Up'!H795="","",INDEX(Codes,MATCH('DATA - Follow-Up'!H795,Modes,0)))</f>
        <v/>
      </c>
      <c r="I795" s="275"/>
      <c r="J795" s="178" t="str">
        <f>IF('DATA - Follow-Up'!J795="","",INDEX(Codes,MATCH('DATA - Follow-Up'!J795,Modes,0)))</f>
        <v/>
      </c>
      <c r="K795" s="178"/>
      <c r="L795" s="178" t="str">
        <f>IF('DATA - Follow-Up'!L795=0,"",IF('DATA - Follow-Up'!L795="","",'DATA - Follow-Up'!L795))</f>
        <v/>
      </c>
      <c r="M795" s="178" t="str">
        <f>IF('DATA - Follow-Up'!M795="Yes",1,IF('DATA - Follow-Up'!M795="No",2, ""))</f>
        <v/>
      </c>
      <c r="N795" s="178" t="str">
        <f>IF('DATA - Follow-Up'!N795="Yes",1,IF('DATA - Follow-Up'!N795="No",2,""))</f>
        <v/>
      </c>
      <c r="O795" s="178" t="str">
        <f>IF('DATA - Follow-Up'!O795="Relaxed",1,IF('DATA - Follow-Up'!O795="Rushed",2,IF('DATA - Follow-Up'!O795="Happy",3,IF('DATA - Follow-Up'!O795="Frustrated",4,IF('DATA - Follow-Up'!O795="Other (please specify)",5,IF('DATA - Follow-Up'!O795="Other",5,""))))))</f>
        <v/>
      </c>
      <c r="P795" s="178"/>
      <c r="Q795" s="178" t="str">
        <f>IF('DATA - Follow-Up'!Q795="","",'DATA - Follow-Up'!Q795)</f>
        <v/>
      </c>
      <c r="R795" s="178" t="str">
        <f>IF('DATA - Follow-Up'!R795="Boy",1,IF('DATA - Follow-Up'!R795="Girl",2, ""))</f>
        <v/>
      </c>
      <c r="S795" s="178" t="str">
        <f>IF('DATA - Follow-Up'!Q795="","", 'DATA - Follow-Up'!S795)</f>
        <v/>
      </c>
      <c r="T795" s="178" t="str">
        <f>IF('DATA - Follow-Up'!T795="Less than 0.5km",1,IF('DATA - Follow-Up'!T795="0.51 to 1.59km",2,IF('DATA - Follow-Up'!T795="1.6 to 3km",3,IF('DATA - Follow-Up'!T795="Over 3km",4,""))))</f>
        <v/>
      </c>
      <c r="U795" s="178" t="str">
        <f>IF('DATA - Follow-Up'!U795="STRONGLY AGREE",1,IF('DATA - Follow-Up'!U795="AGREE",2,IF('DATA - Follow-Up'!U795="DISAGREE",3,IF('DATA - Follow-Up'!U795="STRONGLY DISAGREE",4,""))))</f>
        <v/>
      </c>
      <c r="V795" s="178" t="str">
        <f>IF('DATA - Follow-Up'!V795="Yes",1,IF('DATA - Follow-Up'!V795="No",2,""))</f>
        <v/>
      </c>
      <c r="W795" s="178"/>
      <c r="X795" s="178"/>
      <c r="Y795" s="178"/>
      <c r="Z795" s="178"/>
      <c r="AA795" s="178"/>
      <c r="AB795" s="178"/>
      <c r="AC795" s="178"/>
      <c r="AD795" s="178"/>
      <c r="AE795" s="178"/>
      <c r="AF795" s="178"/>
      <c r="AG795" s="178"/>
      <c r="AH795" s="178"/>
      <c r="AI795" s="178"/>
      <c r="AJ795" s="178"/>
      <c r="AK795" s="178"/>
      <c r="AL795" s="178"/>
      <c r="AM795" s="178"/>
      <c r="AN795" s="178"/>
      <c r="AO795" s="178"/>
      <c r="AP795" s="178"/>
      <c r="AQ795" s="178"/>
      <c r="AR795" s="178" t="str">
        <f>IF('DATA - Follow-Up'!AR795="Relaxed",1,IF('DATA - Follow-Up'!AR795="Rushed",2,IF('DATA - Follow-Up'!AR795="Happy",3,IF('DATA - Follow-Up'!AR795="Tired",4,""))))</f>
        <v/>
      </c>
      <c r="AS795" s="178" t="str">
        <f>IF('DATA - Follow-Up'!AS795="Relaxed",1,IF('DATA - Follow-Up'!AS795="Rushed",2,IF('DATA - Follow-Up'!AS795="Happy",3,IF('DATA - Follow-Up'!AS795="Tired",4,""))))</f>
        <v/>
      </c>
      <c r="AT795" s="178" t="str">
        <f>IF('DATA - Follow-Up'!AT795="less driving",1,IF('DATA - Follow-Up'!AT795="less driving (e.g. more carpooling, walking, cycling, taking public transit, etc.)",1,IF('DATA - Follow-Up'!AT795="not changed",2,IF('DATA - Follow-Up'!AT795="no changed",2,IF('DATA - Follow-Up'!AT795="more driving",3, "")))))</f>
        <v/>
      </c>
      <c r="AU795" s="275"/>
      <c r="AV795" s="275"/>
      <c r="AW795" s="275"/>
      <c r="AX795" s="275"/>
      <c r="AY795" s="275"/>
      <c r="AZ795" s="178" t="str">
        <f>IF('DATA - Follow-Up'!AZ795="less driving",1,IF('DATA - Follow-Up'!AZ795="less driving (e.g. more carpooling, walking, cycling, taking public transit, etc.)",1,IF('DATA - Follow-Up'!AZ795="not changed",2,IF('DATA - Follow-Up'!AZ795="more driving",3,""))))</f>
        <v/>
      </c>
      <c r="BA795" s="178"/>
      <c r="BB795" s="178"/>
      <c r="BC795" s="178"/>
      <c r="BD795" s="178"/>
      <c r="BE795" s="178"/>
      <c r="BF795" s="178" t="str">
        <f>IF('DATA - Follow-Up'!BF795="decreased",1,IF('DATA - Follow-Up'!BF795="not changed",2,IF('DATA - Follow-Up'!BF795="increased",3, "")))</f>
        <v/>
      </c>
      <c r="BG795" s="178"/>
      <c r="BH795" s="178"/>
      <c r="BI795" s="178"/>
      <c r="BJ795" s="178"/>
      <c r="BK795" s="178"/>
      <c r="BL795" s="178"/>
      <c r="BM795" s="178"/>
      <c r="BN795" s="178"/>
      <c r="BO795" s="178"/>
      <c r="BP795" s="178"/>
      <c r="BQ795" s="312" t="str">
        <f>IF('DATA - Follow-Up'!BQ795="Yes",1,IF('DATA - Follow-Up'!BQ795="No",2, ""))</f>
        <v/>
      </c>
      <c r="BR795" s="273"/>
      <c r="BS795" s="180"/>
      <c r="BT795" s="180"/>
    </row>
    <row r="796" spans="1:72" s="132" customFormat="1" ht="15" x14ac:dyDescent="0.3">
      <c r="A796" s="148"/>
      <c r="B796" s="149"/>
      <c r="C796" s="236" t="str">
        <f t="shared" si="12"/>
        <v/>
      </c>
      <c r="D796" s="178" t="str">
        <f>IF('DATA - Follow-Up'!D796="","",'DATA - Follow-Up'!D796)</f>
        <v/>
      </c>
      <c r="E796" s="178" t="str">
        <f>IF('DATA - Follow-Up'!E796="","",'DATA - Follow-Up'!E796)</f>
        <v/>
      </c>
      <c r="F796" s="178" t="str">
        <f>IF('DATA - Follow-Up'!F796="","",'DATA - Follow-Up'!F796)</f>
        <v/>
      </c>
      <c r="G796" s="178" t="str">
        <f>IF('DATA - Follow-Up'!G796="Yes",1,IF('DATA - Follow-Up'!G796="No",2,IF('DATA - Follow-Up'!G796="Not Sure",3, "")))</f>
        <v/>
      </c>
      <c r="H796" s="178" t="str">
        <f>IF('DATA - Follow-Up'!H796="","",INDEX(Codes,MATCH('DATA - Follow-Up'!H796,Modes,0)))</f>
        <v/>
      </c>
      <c r="I796" s="275"/>
      <c r="J796" s="178" t="str">
        <f>IF('DATA - Follow-Up'!J796="","",INDEX(Codes,MATCH('DATA - Follow-Up'!J796,Modes,0)))</f>
        <v/>
      </c>
      <c r="K796" s="178"/>
      <c r="L796" s="178" t="str">
        <f>IF('DATA - Follow-Up'!L796=0,"",IF('DATA - Follow-Up'!L796="","",'DATA - Follow-Up'!L796))</f>
        <v/>
      </c>
      <c r="M796" s="178" t="str">
        <f>IF('DATA - Follow-Up'!M796="Yes",1,IF('DATA - Follow-Up'!M796="No",2, ""))</f>
        <v/>
      </c>
      <c r="N796" s="178" t="str">
        <f>IF('DATA - Follow-Up'!N796="Yes",1,IF('DATA - Follow-Up'!N796="No",2,""))</f>
        <v/>
      </c>
      <c r="O796" s="178" t="str">
        <f>IF('DATA - Follow-Up'!O796="Relaxed",1,IF('DATA - Follow-Up'!O796="Rushed",2,IF('DATA - Follow-Up'!O796="Happy",3,IF('DATA - Follow-Up'!O796="Frustrated",4,IF('DATA - Follow-Up'!O796="Other (please specify)",5,IF('DATA - Follow-Up'!O796="Other",5,""))))))</f>
        <v/>
      </c>
      <c r="P796" s="178"/>
      <c r="Q796" s="178" t="str">
        <f>IF('DATA - Follow-Up'!Q796="","",'DATA - Follow-Up'!Q796)</f>
        <v/>
      </c>
      <c r="R796" s="178" t="str">
        <f>IF('DATA - Follow-Up'!R796="Boy",1,IF('DATA - Follow-Up'!R796="Girl",2, ""))</f>
        <v/>
      </c>
      <c r="S796" s="178" t="str">
        <f>IF('DATA - Follow-Up'!Q796="","", 'DATA - Follow-Up'!S796)</f>
        <v/>
      </c>
      <c r="T796" s="178" t="str">
        <f>IF('DATA - Follow-Up'!T796="Less than 0.5km",1,IF('DATA - Follow-Up'!T796="0.51 to 1.59km",2,IF('DATA - Follow-Up'!T796="1.6 to 3km",3,IF('DATA - Follow-Up'!T796="Over 3km",4,""))))</f>
        <v/>
      </c>
      <c r="U796" s="178" t="str">
        <f>IF('DATA - Follow-Up'!U796="STRONGLY AGREE",1,IF('DATA - Follow-Up'!U796="AGREE",2,IF('DATA - Follow-Up'!U796="DISAGREE",3,IF('DATA - Follow-Up'!U796="STRONGLY DISAGREE",4,""))))</f>
        <v/>
      </c>
      <c r="V796" s="178" t="str">
        <f>IF('DATA - Follow-Up'!V796="Yes",1,IF('DATA - Follow-Up'!V796="No",2,""))</f>
        <v/>
      </c>
      <c r="W796" s="178"/>
      <c r="X796" s="178"/>
      <c r="Y796" s="178"/>
      <c r="Z796" s="178"/>
      <c r="AA796" s="178"/>
      <c r="AB796" s="178"/>
      <c r="AC796" s="178"/>
      <c r="AD796" s="178"/>
      <c r="AE796" s="178"/>
      <c r="AF796" s="178"/>
      <c r="AG796" s="178"/>
      <c r="AH796" s="178"/>
      <c r="AI796" s="178"/>
      <c r="AJ796" s="178"/>
      <c r="AK796" s="178"/>
      <c r="AL796" s="178"/>
      <c r="AM796" s="178"/>
      <c r="AN796" s="178"/>
      <c r="AO796" s="178"/>
      <c r="AP796" s="178"/>
      <c r="AQ796" s="178"/>
      <c r="AR796" s="178" t="str">
        <f>IF('DATA - Follow-Up'!AR796="Relaxed",1,IF('DATA - Follow-Up'!AR796="Rushed",2,IF('DATA - Follow-Up'!AR796="Happy",3,IF('DATA - Follow-Up'!AR796="Tired",4,""))))</f>
        <v/>
      </c>
      <c r="AS796" s="178" t="str">
        <f>IF('DATA - Follow-Up'!AS796="Relaxed",1,IF('DATA - Follow-Up'!AS796="Rushed",2,IF('DATA - Follow-Up'!AS796="Happy",3,IF('DATA - Follow-Up'!AS796="Tired",4,""))))</f>
        <v/>
      </c>
      <c r="AT796" s="178" t="str">
        <f>IF('DATA - Follow-Up'!AT796="less driving",1,IF('DATA - Follow-Up'!AT796="less driving (e.g. more carpooling, walking, cycling, taking public transit, etc.)",1,IF('DATA - Follow-Up'!AT796="not changed",2,IF('DATA - Follow-Up'!AT796="no changed",2,IF('DATA - Follow-Up'!AT796="more driving",3, "")))))</f>
        <v/>
      </c>
      <c r="AU796" s="275"/>
      <c r="AV796" s="275"/>
      <c r="AW796" s="275"/>
      <c r="AX796" s="275"/>
      <c r="AY796" s="275"/>
      <c r="AZ796" s="178" t="str">
        <f>IF('DATA - Follow-Up'!AZ796="less driving",1,IF('DATA - Follow-Up'!AZ796="less driving (e.g. more carpooling, walking, cycling, taking public transit, etc.)",1,IF('DATA - Follow-Up'!AZ796="not changed",2,IF('DATA - Follow-Up'!AZ796="more driving",3,""))))</f>
        <v/>
      </c>
      <c r="BA796" s="178"/>
      <c r="BB796" s="178"/>
      <c r="BC796" s="178"/>
      <c r="BD796" s="178"/>
      <c r="BE796" s="178"/>
      <c r="BF796" s="178" t="str">
        <f>IF('DATA - Follow-Up'!BF796="decreased",1,IF('DATA - Follow-Up'!BF796="not changed",2,IF('DATA - Follow-Up'!BF796="increased",3, "")))</f>
        <v/>
      </c>
      <c r="BG796" s="178"/>
      <c r="BH796" s="178"/>
      <c r="BI796" s="178"/>
      <c r="BJ796" s="178"/>
      <c r="BK796" s="178"/>
      <c r="BL796" s="178"/>
      <c r="BM796" s="178"/>
      <c r="BN796" s="178"/>
      <c r="BO796" s="178"/>
      <c r="BP796" s="178"/>
      <c r="BQ796" s="312" t="str">
        <f>IF('DATA - Follow-Up'!BQ796="Yes",1,IF('DATA - Follow-Up'!BQ796="No",2, ""))</f>
        <v/>
      </c>
      <c r="BR796" s="273"/>
      <c r="BS796" s="180"/>
      <c r="BT796" s="180"/>
    </row>
    <row r="797" spans="1:72" s="132" customFormat="1" ht="15" x14ac:dyDescent="0.3">
      <c r="A797" s="148"/>
      <c r="B797" s="149"/>
      <c r="C797" s="236" t="str">
        <f t="shared" si="12"/>
        <v/>
      </c>
      <c r="D797" s="178" t="str">
        <f>IF('DATA - Follow-Up'!D797="","",'DATA - Follow-Up'!D797)</f>
        <v/>
      </c>
      <c r="E797" s="178" t="str">
        <f>IF('DATA - Follow-Up'!E797="","",'DATA - Follow-Up'!E797)</f>
        <v/>
      </c>
      <c r="F797" s="178" t="str">
        <f>IF('DATA - Follow-Up'!F797="","",'DATA - Follow-Up'!F797)</f>
        <v/>
      </c>
      <c r="G797" s="178" t="str">
        <f>IF('DATA - Follow-Up'!G797="Yes",1,IF('DATA - Follow-Up'!G797="No",2,IF('DATA - Follow-Up'!G797="Not Sure",3, "")))</f>
        <v/>
      </c>
      <c r="H797" s="178" t="str">
        <f>IF('DATA - Follow-Up'!H797="","",INDEX(Codes,MATCH('DATA - Follow-Up'!H797,Modes,0)))</f>
        <v/>
      </c>
      <c r="I797" s="275"/>
      <c r="J797" s="178" t="str">
        <f>IF('DATA - Follow-Up'!J797="","",INDEX(Codes,MATCH('DATA - Follow-Up'!J797,Modes,0)))</f>
        <v/>
      </c>
      <c r="K797" s="178"/>
      <c r="L797" s="178" t="str">
        <f>IF('DATA - Follow-Up'!L797=0,"",IF('DATA - Follow-Up'!L797="","",'DATA - Follow-Up'!L797))</f>
        <v/>
      </c>
      <c r="M797" s="178" t="str">
        <f>IF('DATA - Follow-Up'!M797="Yes",1,IF('DATA - Follow-Up'!M797="No",2, ""))</f>
        <v/>
      </c>
      <c r="N797" s="178" t="str">
        <f>IF('DATA - Follow-Up'!N797="Yes",1,IF('DATA - Follow-Up'!N797="No",2,""))</f>
        <v/>
      </c>
      <c r="O797" s="178" t="str">
        <f>IF('DATA - Follow-Up'!O797="Relaxed",1,IF('DATA - Follow-Up'!O797="Rushed",2,IF('DATA - Follow-Up'!O797="Happy",3,IF('DATA - Follow-Up'!O797="Frustrated",4,IF('DATA - Follow-Up'!O797="Other (please specify)",5,IF('DATA - Follow-Up'!O797="Other",5,""))))))</f>
        <v/>
      </c>
      <c r="P797" s="178"/>
      <c r="Q797" s="178" t="str">
        <f>IF('DATA - Follow-Up'!Q797="","",'DATA - Follow-Up'!Q797)</f>
        <v/>
      </c>
      <c r="R797" s="178" t="str">
        <f>IF('DATA - Follow-Up'!R797="Boy",1,IF('DATA - Follow-Up'!R797="Girl",2, ""))</f>
        <v/>
      </c>
      <c r="S797" s="178" t="str">
        <f>IF('DATA - Follow-Up'!Q797="","", 'DATA - Follow-Up'!S797)</f>
        <v/>
      </c>
      <c r="T797" s="178" t="str">
        <f>IF('DATA - Follow-Up'!T797="Less than 0.5km",1,IF('DATA - Follow-Up'!T797="0.51 to 1.59km",2,IF('DATA - Follow-Up'!T797="1.6 to 3km",3,IF('DATA - Follow-Up'!T797="Over 3km",4,""))))</f>
        <v/>
      </c>
      <c r="U797" s="178" t="str">
        <f>IF('DATA - Follow-Up'!U797="STRONGLY AGREE",1,IF('DATA - Follow-Up'!U797="AGREE",2,IF('DATA - Follow-Up'!U797="DISAGREE",3,IF('DATA - Follow-Up'!U797="STRONGLY DISAGREE",4,""))))</f>
        <v/>
      </c>
      <c r="V797" s="178" t="str">
        <f>IF('DATA - Follow-Up'!V797="Yes",1,IF('DATA - Follow-Up'!V797="No",2,""))</f>
        <v/>
      </c>
      <c r="W797" s="178"/>
      <c r="X797" s="178"/>
      <c r="Y797" s="178"/>
      <c r="Z797" s="178"/>
      <c r="AA797" s="178"/>
      <c r="AB797" s="178"/>
      <c r="AC797" s="178"/>
      <c r="AD797" s="178"/>
      <c r="AE797" s="178"/>
      <c r="AF797" s="178"/>
      <c r="AG797" s="178"/>
      <c r="AH797" s="178"/>
      <c r="AI797" s="178"/>
      <c r="AJ797" s="178"/>
      <c r="AK797" s="178"/>
      <c r="AL797" s="178"/>
      <c r="AM797" s="178"/>
      <c r="AN797" s="178"/>
      <c r="AO797" s="178"/>
      <c r="AP797" s="178"/>
      <c r="AQ797" s="178"/>
      <c r="AR797" s="178" t="str">
        <f>IF('DATA - Follow-Up'!AR797="Relaxed",1,IF('DATA - Follow-Up'!AR797="Rushed",2,IF('DATA - Follow-Up'!AR797="Happy",3,IF('DATA - Follow-Up'!AR797="Tired",4,""))))</f>
        <v/>
      </c>
      <c r="AS797" s="178" t="str">
        <f>IF('DATA - Follow-Up'!AS797="Relaxed",1,IF('DATA - Follow-Up'!AS797="Rushed",2,IF('DATA - Follow-Up'!AS797="Happy",3,IF('DATA - Follow-Up'!AS797="Tired",4,""))))</f>
        <v/>
      </c>
      <c r="AT797" s="178" t="str">
        <f>IF('DATA - Follow-Up'!AT797="less driving",1,IF('DATA - Follow-Up'!AT797="less driving (e.g. more carpooling, walking, cycling, taking public transit, etc.)",1,IF('DATA - Follow-Up'!AT797="not changed",2,IF('DATA - Follow-Up'!AT797="no changed",2,IF('DATA - Follow-Up'!AT797="more driving",3, "")))))</f>
        <v/>
      </c>
      <c r="AU797" s="275"/>
      <c r="AV797" s="275"/>
      <c r="AW797" s="275"/>
      <c r="AX797" s="275"/>
      <c r="AY797" s="275"/>
      <c r="AZ797" s="178" t="str">
        <f>IF('DATA - Follow-Up'!AZ797="less driving",1,IF('DATA - Follow-Up'!AZ797="less driving (e.g. more carpooling, walking, cycling, taking public transit, etc.)",1,IF('DATA - Follow-Up'!AZ797="not changed",2,IF('DATA - Follow-Up'!AZ797="more driving",3,""))))</f>
        <v/>
      </c>
      <c r="BA797" s="178"/>
      <c r="BB797" s="178"/>
      <c r="BC797" s="178"/>
      <c r="BD797" s="178"/>
      <c r="BE797" s="178"/>
      <c r="BF797" s="178" t="str">
        <f>IF('DATA - Follow-Up'!BF797="decreased",1,IF('DATA - Follow-Up'!BF797="not changed",2,IF('DATA - Follow-Up'!BF797="increased",3, "")))</f>
        <v/>
      </c>
      <c r="BG797" s="178"/>
      <c r="BH797" s="178"/>
      <c r="BI797" s="178"/>
      <c r="BJ797" s="178"/>
      <c r="BK797" s="178"/>
      <c r="BL797" s="178"/>
      <c r="BM797" s="178"/>
      <c r="BN797" s="178"/>
      <c r="BO797" s="178"/>
      <c r="BP797" s="178"/>
      <c r="BQ797" s="312" t="str">
        <f>IF('DATA - Follow-Up'!BQ797="Yes",1,IF('DATA - Follow-Up'!BQ797="No",2, ""))</f>
        <v/>
      </c>
      <c r="BR797" s="273"/>
      <c r="BS797" s="180"/>
      <c r="BT797" s="180"/>
    </row>
    <row r="798" spans="1:72" s="132" customFormat="1" ht="15" x14ac:dyDescent="0.3">
      <c r="A798" s="148"/>
      <c r="B798" s="149"/>
      <c r="C798" s="236" t="str">
        <f t="shared" si="12"/>
        <v/>
      </c>
      <c r="D798" s="178" t="str">
        <f>IF('DATA - Follow-Up'!D798="","",'DATA - Follow-Up'!D798)</f>
        <v/>
      </c>
      <c r="E798" s="178" t="str">
        <f>IF('DATA - Follow-Up'!E798="","",'DATA - Follow-Up'!E798)</f>
        <v/>
      </c>
      <c r="F798" s="178" t="str">
        <f>IF('DATA - Follow-Up'!F798="","",'DATA - Follow-Up'!F798)</f>
        <v/>
      </c>
      <c r="G798" s="178" t="str">
        <f>IF('DATA - Follow-Up'!G798="Yes",1,IF('DATA - Follow-Up'!G798="No",2,IF('DATA - Follow-Up'!G798="Not Sure",3, "")))</f>
        <v/>
      </c>
      <c r="H798" s="178" t="str">
        <f>IF('DATA - Follow-Up'!H798="","",INDEX(Codes,MATCH('DATA - Follow-Up'!H798,Modes,0)))</f>
        <v/>
      </c>
      <c r="I798" s="275"/>
      <c r="J798" s="178" t="str">
        <f>IF('DATA - Follow-Up'!J798="","",INDEX(Codes,MATCH('DATA - Follow-Up'!J798,Modes,0)))</f>
        <v/>
      </c>
      <c r="K798" s="178"/>
      <c r="L798" s="178" t="str">
        <f>IF('DATA - Follow-Up'!L798=0,"",IF('DATA - Follow-Up'!L798="","",'DATA - Follow-Up'!L798))</f>
        <v/>
      </c>
      <c r="M798" s="178" t="str">
        <f>IF('DATA - Follow-Up'!M798="Yes",1,IF('DATA - Follow-Up'!M798="No",2, ""))</f>
        <v/>
      </c>
      <c r="N798" s="178" t="str">
        <f>IF('DATA - Follow-Up'!N798="Yes",1,IF('DATA - Follow-Up'!N798="No",2,""))</f>
        <v/>
      </c>
      <c r="O798" s="178" t="str">
        <f>IF('DATA - Follow-Up'!O798="Relaxed",1,IF('DATA - Follow-Up'!O798="Rushed",2,IF('DATA - Follow-Up'!O798="Happy",3,IF('DATA - Follow-Up'!O798="Frustrated",4,IF('DATA - Follow-Up'!O798="Other (please specify)",5,IF('DATA - Follow-Up'!O798="Other",5,""))))))</f>
        <v/>
      </c>
      <c r="P798" s="178"/>
      <c r="Q798" s="178" t="str">
        <f>IF('DATA - Follow-Up'!Q798="","",'DATA - Follow-Up'!Q798)</f>
        <v/>
      </c>
      <c r="R798" s="178" t="str">
        <f>IF('DATA - Follow-Up'!R798="Boy",1,IF('DATA - Follow-Up'!R798="Girl",2, ""))</f>
        <v/>
      </c>
      <c r="S798" s="178" t="str">
        <f>IF('DATA - Follow-Up'!Q798="","", 'DATA - Follow-Up'!S798)</f>
        <v/>
      </c>
      <c r="T798" s="178" t="str">
        <f>IF('DATA - Follow-Up'!T798="Less than 0.5km",1,IF('DATA - Follow-Up'!T798="0.51 to 1.59km",2,IF('DATA - Follow-Up'!T798="1.6 to 3km",3,IF('DATA - Follow-Up'!T798="Over 3km",4,""))))</f>
        <v/>
      </c>
      <c r="U798" s="178" t="str">
        <f>IF('DATA - Follow-Up'!U798="STRONGLY AGREE",1,IF('DATA - Follow-Up'!U798="AGREE",2,IF('DATA - Follow-Up'!U798="DISAGREE",3,IF('DATA - Follow-Up'!U798="STRONGLY DISAGREE",4,""))))</f>
        <v/>
      </c>
      <c r="V798" s="178" t="str">
        <f>IF('DATA - Follow-Up'!V798="Yes",1,IF('DATA - Follow-Up'!V798="No",2,""))</f>
        <v/>
      </c>
      <c r="W798" s="178"/>
      <c r="X798" s="178"/>
      <c r="Y798" s="178"/>
      <c r="Z798" s="178"/>
      <c r="AA798" s="178"/>
      <c r="AB798" s="178"/>
      <c r="AC798" s="178"/>
      <c r="AD798" s="178"/>
      <c r="AE798" s="178"/>
      <c r="AF798" s="178"/>
      <c r="AG798" s="178"/>
      <c r="AH798" s="178"/>
      <c r="AI798" s="178"/>
      <c r="AJ798" s="178"/>
      <c r="AK798" s="178"/>
      <c r="AL798" s="178"/>
      <c r="AM798" s="178"/>
      <c r="AN798" s="178"/>
      <c r="AO798" s="178"/>
      <c r="AP798" s="178"/>
      <c r="AQ798" s="178"/>
      <c r="AR798" s="178" t="str">
        <f>IF('DATA - Follow-Up'!AR798="Relaxed",1,IF('DATA - Follow-Up'!AR798="Rushed",2,IF('DATA - Follow-Up'!AR798="Happy",3,IF('DATA - Follow-Up'!AR798="Tired",4,""))))</f>
        <v/>
      </c>
      <c r="AS798" s="178" t="str">
        <f>IF('DATA - Follow-Up'!AS798="Relaxed",1,IF('DATA - Follow-Up'!AS798="Rushed",2,IF('DATA - Follow-Up'!AS798="Happy",3,IF('DATA - Follow-Up'!AS798="Tired",4,""))))</f>
        <v/>
      </c>
      <c r="AT798" s="178" t="str">
        <f>IF('DATA - Follow-Up'!AT798="less driving",1,IF('DATA - Follow-Up'!AT798="less driving (e.g. more carpooling, walking, cycling, taking public transit, etc.)",1,IF('DATA - Follow-Up'!AT798="not changed",2,IF('DATA - Follow-Up'!AT798="no changed",2,IF('DATA - Follow-Up'!AT798="more driving",3, "")))))</f>
        <v/>
      </c>
      <c r="AU798" s="275"/>
      <c r="AV798" s="275"/>
      <c r="AW798" s="275"/>
      <c r="AX798" s="275"/>
      <c r="AY798" s="275"/>
      <c r="AZ798" s="178" t="str">
        <f>IF('DATA - Follow-Up'!AZ798="less driving",1,IF('DATA - Follow-Up'!AZ798="less driving (e.g. more carpooling, walking, cycling, taking public transit, etc.)",1,IF('DATA - Follow-Up'!AZ798="not changed",2,IF('DATA - Follow-Up'!AZ798="more driving",3,""))))</f>
        <v/>
      </c>
      <c r="BA798" s="178"/>
      <c r="BB798" s="178"/>
      <c r="BC798" s="178"/>
      <c r="BD798" s="178"/>
      <c r="BE798" s="178"/>
      <c r="BF798" s="178" t="str">
        <f>IF('DATA - Follow-Up'!BF798="decreased",1,IF('DATA - Follow-Up'!BF798="not changed",2,IF('DATA - Follow-Up'!BF798="increased",3, "")))</f>
        <v/>
      </c>
      <c r="BG798" s="178"/>
      <c r="BH798" s="178"/>
      <c r="BI798" s="178"/>
      <c r="BJ798" s="178"/>
      <c r="BK798" s="178"/>
      <c r="BL798" s="178"/>
      <c r="BM798" s="178"/>
      <c r="BN798" s="178"/>
      <c r="BO798" s="178"/>
      <c r="BP798" s="178"/>
      <c r="BQ798" s="312" t="str">
        <f>IF('DATA - Follow-Up'!BQ798="Yes",1,IF('DATA - Follow-Up'!BQ798="No",2, ""))</f>
        <v/>
      </c>
      <c r="BR798" s="273"/>
      <c r="BS798" s="180"/>
      <c r="BT798" s="180"/>
    </row>
    <row r="799" spans="1:72" s="132" customFormat="1" ht="15" x14ac:dyDescent="0.3">
      <c r="A799" s="148"/>
      <c r="B799" s="149"/>
      <c r="C799" s="236" t="str">
        <f t="shared" si="12"/>
        <v/>
      </c>
      <c r="D799" s="178" t="str">
        <f>IF('DATA - Follow-Up'!D799="","",'DATA - Follow-Up'!D799)</f>
        <v/>
      </c>
      <c r="E799" s="178" t="str">
        <f>IF('DATA - Follow-Up'!E799="","",'DATA - Follow-Up'!E799)</f>
        <v/>
      </c>
      <c r="F799" s="178" t="str">
        <f>IF('DATA - Follow-Up'!F799="","",'DATA - Follow-Up'!F799)</f>
        <v/>
      </c>
      <c r="G799" s="178" t="str">
        <f>IF('DATA - Follow-Up'!G799="Yes",1,IF('DATA - Follow-Up'!G799="No",2,IF('DATA - Follow-Up'!G799="Not Sure",3, "")))</f>
        <v/>
      </c>
      <c r="H799" s="178" t="str">
        <f>IF('DATA - Follow-Up'!H799="","",INDEX(Codes,MATCH('DATA - Follow-Up'!H799,Modes,0)))</f>
        <v/>
      </c>
      <c r="I799" s="275"/>
      <c r="J799" s="178" t="str">
        <f>IF('DATA - Follow-Up'!J799="","",INDEX(Codes,MATCH('DATA - Follow-Up'!J799,Modes,0)))</f>
        <v/>
      </c>
      <c r="K799" s="178"/>
      <c r="L799" s="178" t="str">
        <f>IF('DATA - Follow-Up'!L799=0,"",IF('DATA - Follow-Up'!L799="","",'DATA - Follow-Up'!L799))</f>
        <v/>
      </c>
      <c r="M799" s="178" t="str">
        <f>IF('DATA - Follow-Up'!M799="Yes",1,IF('DATA - Follow-Up'!M799="No",2, ""))</f>
        <v/>
      </c>
      <c r="N799" s="178" t="str">
        <f>IF('DATA - Follow-Up'!N799="Yes",1,IF('DATA - Follow-Up'!N799="No",2,""))</f>
        <v/>
      </c>
      <c r="O799" s="178" t="str">
        <f>IF('DATA - Follow-Up'!O799="Relaxed",1,IF('DATA - Follow-Up'!O799="Rushed",2,IF('DATA - Follow-Up'!O799="Happy",3,IF('DATA - Follow-Up'!O799="Frustrated",4,IF('DATA - Follow-Up'!O799="Other (please specify)",5,IF('DATA - Follow-Up'!O799="Other",5,""))))))</f>
        <v/>
      </c>
      <c r="P799" s="178"/>
      <c r="Q799" s="178" t="str">
        <f>IF('DATA - Follow-Up'!Q799="","",'DATA - Follow-Up'!Q799)</f>
        <v/>
      </c>
      <c r="R799" s="178" t="str">
        <f>IF('DATA - Follow-Up'!R799="Boy",1,IF('DATA - Follow-Up'!R799="Girl",2, ""))</f>
        <v/>
      </c>
      <c r="S799" s="178" t="str">
        <f>IF('DATA - Follow-Up'!Q799="","", 'DATA - Follow-Up'!S799)</f>
        <v/>
      </c>
      <c r="T799" s="178" t="str">
        <f>IF('DATA - Follow-Up'!T799="Less than 0.5km",1,IF('DATA - Follow-Up'!T799="0.51 to 1.59km",2,IF('DATA - Follow-Up'!T799="1.6 to 3km",3,IF('DATA - Follow-Up'!T799="Over 3km",4,""))))</f>
        <v/>
      </c>
      <c r="U799" s="178" t="str">
        <f>IF('DATA - Follow-Up'!U799="STRONGLY AGREE",1,IF('DATA - Follow-Up'!U799="AGREE",2,IF('DATA - Follow-Up'!U799="DISAGREE",3,IF('DATA - Follow-Up'!U799="STRONGLY DISAGREE",4,""))))</f>
        <v/>
      </c>
      <c r="V799" s="178" t="str">
        <f>IF('DATA - Follow-Up'!V799="Yes",1,IF('DATA - Follow-Up'!V799="No",2,""))</f>
        <v/>
      </c>
      <c r="W799" s="178"/>
      <c r="X799" s="178"/>
      <c r="Y799" s="178"/>
      <c r="Z799" s="178"/>
      <c r="AA799" s="178"/>
      <c r="AB799" s="178"/>
      <c r="AC799" s="178"/>
      <c r="AD799" s="178"/>
      <c r="AE799" s="178"/>
      <c r="AF799" s="178"/>
      <c r="AG799" s="178"/>
      <c r="AH799" s="178"/>
      <c r="AI799" s="178"/>
      <c r="AJ799" s="178"/>
      <c r="AK799" s="178"/>
      <c r="AL799" s="178"/>
      <c r="AM799" s="178"/>
      <c r="AN799" s="178"/>
      <c r="AO799" s="178"/>
      <c r="AP799" s="178"/>
      <c r="AQ799" s="178"/>
      <c r="AR799" s="178" t="str">
        <f>IF('DATA - Follow-Up'!AR799="Relaxed",1,IF('DATA - Follow-Up'!AR799="Rushed",2,IF('DATA - Follow-Up'!AR799="Happy",3,IF('DATA - Follow-Up'!AR799="Tired",4,""))))</f>
        <v/>
      </c>
      <c r="AS799" s="178" t="str">
        <f>IF('DATA - Follow-Up'!AS799="Relaxed",1,IF('DATA - Follow-Up'!AS799="Rushed",2,IF('DATA - Follow-Up'!AS799="Happy",3,IF('DATA - Follow-Up'!AS799="Tired",4,""))))</f>
        <v/>
      </c>
      <c r="AT799" s="178" t="str">
        <f>IF('DATA - Follow-Up'!AT799="less driving",1,IF('DATA - Follow-Up'!AT799="less driving (e.g. more carpooling, walking, cycling, taking public transit, etc.)",1,IF('DATA - Follow-Up'!AT799="not changed",2,IF('DATA - Follow-Up'!AT799="no changed",2,IF('DATA - Follow-Up'!AT799="more driving",3, "")))))</f>
        <v/>
      </c>
      <c r="AU799" s="275"/>
      <c r="AV799" s="275"/>
      <c r="AW799" s="275"/>
      <c r="AX799" s="275"/>
      <c r="AY799" s="275"/>
      <c r="AZ799" s="178" t="str">
        <f>IF('DATA - Follow-Up'!AZ799="less driving",1,IF('DATA - Follow-Up'!AZ799="less driving (e.g. more carpooling, walking, cycling, taking public transit, etc.)",1,IF('DATA - Follow-Up'!AZ799="not changed",2,IF('DATA - Follow-Up'!AZ799="more driving",3,""))))</f>
        <v/>
      </c>
      <c r="BA799" s="178"/>
      <c r="BB799" s="178"/>
      <c r="BC799" s="178"/>
      <c r="BD799" s="178"/>
      <c r="BE799" s="178"/>
      <c r="BF799" s="178" t="str">
        <f>IF('DATA - Follow-Up'!BF799="decreased",1,IF('DATA - Follow-Up'!BF799="not changed",2,IF('DATA - Follow-Up'!BF799="increased",3, "")))</f>
        <v/>
      </c>
      <c r="BG799" s="178"/>
      <c r="BH799" s="178"/>
      <c r="BI799" s="178"/>
      <c r="BJ799" s="178"/>
      <c r="BK799" s="178"/>
      <c r="BL799" s="178"/>
      <c r="BM799" s="178"/>
      <c r="BN799" s="178"/>
      <c r="BO799" s="178"/>
      <c r="BP799" s="178"/>
      <c r="BQ799" s="312" t="str">
        <f>IF('DATA - Follow-Up'!BQ799="Yes",1,IF('DATA - Follow-Up'!BQ799="No",2, ""))</f>
        <v/>
      </c>
      <c r="BR799" s="273"/>
      <c r="BS799" s="180"/>
      <c r="BT799" s="180"/>
    </row>
    <row r="800" spans="1:72" s="132" customFormat="1" ht="15" x14ac:dyDescent="0.3">
      <c r="A800" s="148"/>
      <c r="B800" s="149"/>
      <c r="C800" s="236" t="str">
        <f t="shared" si="12"/>
        <v/>
      </c>
      <c r="D800" s="178" t="str">
        <f>IF('DATA - Follow-Up'!D800="","",'DATA - Follow-Up'!D800)</f>
        <v/>
      </c>
      <c r="E800" s="178" t="str">
        <f>IF('DATA - Follow-Up'!E800="","",'DATA - Follow-Up'!E800)</f>
        <v/>
      </c>
      <c r="F800" s="178" t="str">
        <f>IF('DATA - Follow-Up'!F800="","",'DATA - Follow-Up'!F800)</f>
        <v/>
      </c>
      <c r="G800" s="178" t="str">
        <f>IF('DATA - Follow-Up'!G800="Yes",1,IF('DATA - Follow-Up'!G800="No",2,IF('DATA - Follow-Up'!G800="Not Sure",3, "")))</f>
        <v/>
      </c>
      <c r="H800" s="178" t="str">
        <f>IF('DATA - Follow-Up'!H800="","",INDEX(Codes,MATCH('DATA - Follow-Up'!H800,Modes,0)))</f>
        <v/>
      </c>
      <c r="I800" s="275"/>
      <c r="J800" s="178" t="str">
        <f>IF('DATA - Follow-Up'!J800="","",INDEX(Codes,MATCH('DATA - Follow-Up'!J800,Modes,0)))</f>
        <v/>
      </c>
      <c r="K800" s="178"/>
      <c r="L800" s="178" t="str">
        <f>IF('DATA - Follow-Up'!L800=0,"",IF('DATA - Follow-Up'!L800="","",'DATA - Follow-Up'!L800))</f>
        <v/>
      </c>
      <c r="M800" s="178" t="str">
        <f>IF('DATA - Follow-Up'!M800="Yes",1,IF('DATA - Follow-Up'!M800="No",2, ""))</f>
        <v/>
      </c>
      <c r="N800" s="178" t="str">
        <f>IF('DATA - Follow-Up'!N800="Yes",1,IF('DATA - Follow-Up'!N800="No",2,""))</f>
        <v/>
      </c>
      <c r="O800" s="178" t="str">
        <f>IF('DATA - Follow-Up'!O800="Relaxed",1,IF('DATA - Follow-Up'!O800="Rushed",2,IF('DATA - Follow-Up'!O800="Happy",3,IF('DATA - Follow-Up'!O800="Frustrated",4,IF('DATA - Follow-Up'!O800="Other (please specify)",5,IF('DATA - Follow-Up'!O800="Other",5,""))))))</f>
        <v/>
      </c>
      <c r="P800" s="178"/>
      <c r="Q800" s="178" t="str">
        <f>IF('DATA - Follow-Up'!Q800="","",'DATA - Follow-Up'!Q800)</f>
        <v/>
      </c>
      <c r="R800" s="178" t="str">
        <f>IF('DATA - Follow-Up'!R800="Boy",1,IF('DATA - Follow-Up'!R800="Girl",2, ""))</f>
        <v/>
      </c>
      <c r="S800" s="178" t="str">
        <f>IF('DATA - Follow-Up'!Q800="","", 'DATA - Follow-Up'!S800)</f>
        <v/>
      </c>
      <c r="T800" s="178" t="str">
        <f>IF('DATA - Follow-Up'!T800="Less than 0.5km",1,IF('DATA - Follow-Up'!T800="0.51 to 1.59km",2,IF('DATA - Follow-Up'!T800="1.6 to 3km",3,IF('DATA - Follow-Up'!T800="Over 3km",4,""))))</f>
        <v/>
      </c>
      <c r="U800" s="178" t="str">
        <f>IF('DATA - Follow-Up'!U800="STRONGLY AGREE",1,IF('DATA - Follow-Up'!U800="AGREE",2,IF('DATA - Follow-Up'!U800="DISAGREE",3,IF('DATA - Follow-Up'!U800="STRONGLY DISAGREE",4,""))))</f>
        <v/>
      </c>
      <c r="V800" s="178" t="str">
        <f>IF('DATA - Follow-Up'!V800="Yes",1,IF('DATA - Follow-Up'!V800="No",2,""))</f>
        <v/>
      </c>
      <c r="W800" s="178"/>
      <c r="X800" s="178"/>
      <c r="Y800" s="178"/>
      <c r="Z800" s="178"/>
      <c r="AA800" s="178"/>
      <c r="AB800" s="178"/>
      <c r="AC800" s="178"/>
      <c r="AD800" s="178"/>
      <c r="AE800" s="178"/>
      <c r="AF800" s="178"/>
      <c r="AG800" s="178"/>
      <c r="AH800" s="178"/>
      <c r="AI800" s="178"/>
      <c r="AJ800" s="178"/>
      <c r="AK800" s="178"/>
      <c r="AL800" s="178"/>
      <c r="AM800" s="178"/>
      <c r="AN800" s="178"/>
      <c r="AO800" s="178"/>
      <c r="AP800" s="178"/>
      <c r="AQ800" s="178"/>
      <c r="AR800" s="178" t="str">
        <f>IF('DATA - Follow-Up'!AR800="Relaxed",1,IF('DATA - Follow-Up'!AR800="Rushed",2,IF('DATA - Follow-Up'!AR800="Happy",3,IF('DATA - Follow-Up'!AR800="Tired",4,""))))</f>
        <v/>
      </c>
      <c r="AS800" s="178" t="str">
        <f>IF('DATA - Follow-Up'!AS800="Relaxed",1,IF('DATA - Follow-Up'!AS800="Rushed",2,IF('DATA - Follow-Up'!AS800="Happy",3,IF('DATA - Follow-Up'!AS800="Tired",4,""))))</f>
        <v/>
      </c>
      <c r="AT800" s="178" t="str">
        <f>IF('DATA - Follow-Up'!AT800="less driving",1,IF('DATA - Follow-Up'!AT800="less driving (e.g. more carpooling, walking, cycling, taking public transit, etc.)",1,IF('DATA - Follow-Up'!AT800="not changed",2,IF('DATA - Follow-Up'!AT800="no changed",2,IF('DATA - Follow-Up'!AT800="more driving",3, "")))))</f>
        <v/>
      </c>
      <c r="AU800" s="275"/>
      <c r="AV800" s="275"/>
      <c r="AW800" s="275"/>
      <c r="AX800" s="275"/>
      <c r="AY800" s="275"/>
      <c r="AZ800" s="178" t="str">
        <f>IF('DATA - Follow-Up'!AZ800="less driving",1,IF('DATA - Follow-Up'!AZ800="less driving (e.g. more carpooling, walking, cycling, taking public transit, etc.)",1,IF('DATA - Follow-Up'!AZ800="not changed",2,IF('DATA - Follow-Up'!AZ800="more driving",3,""))))</f>
        <v/>
      </c>
      <c r="BA800" s="178"/>
      <c r="BB800" s="178"/>
      <c r="BC800" s="178"/>
      <c r="BD800" s="178"/>
      <c r="BE800" s="178"/>
      <c r="BF800" s="178" t="str">
        <f>IF('DATA - Follow-Up'!BF800="decreased",1,IF('DATA - Follow-Up'!BF800="not changed",2,IF('DATA - Follow-Up'!BF800="increased",3, "")))</f>
        <v/>
      </c>
      <c r="BG800" s="178"/>
      <c r="BH800" s="178"/>
      <c r="BI800" s="178"/>
      <c r="BJ800" s="178"/>
      <c r="BK800" s="178"/>
      <c r="BL800" s="178"/>
      <c r="BM800" s="178"/>
      <c r="BN800" s="178"/>
      <c r="BO800" s="178"/>
      <c r="BP800" s="178"/>
      <c r="BQ800" s="312" t="str">
        <f>IF('DATA - Follow-Up'!BQ800="Yes",1,IF('DATA - Follow-Up'!BQ800="No",2, ""))</f>
        <v/>
      </c>
      <c r="BR800" s="273"/>
      <c r="BS800" s="180"/>
      <c r="BT800" s="180"/>
    </row>
    <row r="801" spans="1:72" s="132" customFormat="1" ht="15" x14ac:dyDescent="0.3">
      <c r="A801" s="148"/>
      <c r="B801" s="149"/>
      <c r="C801" s="236" t="str">
        <f t="shared" si="12"/>
        <v/>
      </c>
      <c r="D801" s="178" t="str">
        <f>IF('DATA - Follow-Up'!D801="","",'DATA - Follow-Up'!D801)</f>
        <v/>
      </c>
      <c r="E801" s="178" t="str">
        <f>IF('DATA - Follow-Up'!E801="","",'DATA - Follow-Up'!E801)</f>
        <v/>
      </c>
      <c r="F801" s="178" t="str">
        <f>IF('DATA - Follow-Up'!F801="","",'DATA - Follow-Up'!F801)</f>
        <v/>
      </c>
      <c r="G801" s="178" t="str">
        <f>IF('DATA - Follow-Up'!G801="Yes",1,IF('DATA - Follow-Up'!G801="No",2,IF('DATA - Follow-Up'!G801="Not Sure",3, "")))</f>
        <v/>
      </c>
      <c r="H801" s="178" t="str">
        <f>IF('DATA - Follow-Up'!H801="","",INDEX(Codes,MATCH('DATA - Follow-Up'!H801,Modes,0)))</f>
        <v/>
      </c>
      <c r="I801" s="275"/>
      <c r="J801" s="178" t="str">
        <f>IF('DATA - Follow-Up'!J801="","",INDEX(Codes,MATCH('DATA - Follow-Up'!J801,Modes,0)))</f>
        <v/>
      </c>
      <c r="K801" s="178"/>
      <c r="L801" s="178" t="str">
        <f>IF('DATA - Follow-Up'!L801=0,"",IF('DATA - Follow-Up'!L801="","",'DATA - Follow-Up'!L801))</f>
        <v/>
      </c>
      <c r="M801" s="178" t="str">
        <f>IF('DATA - Follow-Up'!M801="Yes",1,IF('DATA - Follow-Up'!M801="No",2, ""))</f>
        <v/>
      </c>
      <c r="N801" s="178" t="str">
        <f>IF('DATA - Follow-Up'!N801="Yes",1,IF('DATA - Follow-Up'!N801="No",2,""))</f>
        <v/>
      </c>
      <c r="O801" s="178" t="str">
        <f>IF('DATA - Follow-Up'!O801="Relaxed",1,IF('DATA - Follow-Up'!O801="Rushed",2,IF('DATA - Follow-Up'!O801="Happy",3,IF('DATA - Follow-Up'!O801="Frustrated",4,IF('DATA - Follow-Up'!O801="Other (please specify)",5,IF('DATA - Follow-Up'!O801="Other",5,""))))))</f>
        <v/>
      </c>
      <c r="P801" s="178"/>
      <c r="Q801" s="178" t="str">
        <f>IF('DATA - Follow-Up'!Q801="","",'DATA - Follow-Up'!Q801)</f>
        <v/>
      </c>
      <c r="R801" s="178" t="str">
        <f>IF('DATA - Follow-Up'!R801="Boy",1,IF('DATA - Follow-Up'!R801="Girl",2, ""))</f>
        <v/>
      </c>
      <c r="S801" s="178" t="str">
        <f>IF('DATA - Follow-Up'!Q801="","", 'DATA - Follow-Up'!S801)</f>
        <v/>
      </c>
      <c r="T801" s="178" t="str">
        <f>IF('DATA - Follow-Up'!T801="Less than 0.5km",1,IF('DATA - Follow-Up'!T801="0.51 to 1.59km",2,IF('DATA - Follow-Up'!T801="1.6 to 3km",3,IF('DATA - Follow-Up'!T801="Over 3km",4,""))))</f>
        <v/>
      </c>
      <c r="U801" s="178" t="str">
        <f>IF('DATA - Follow-Up'!U801="STRONGLY AGREE",1,IF('DATA - Follow-Up'!U801="AGREE",2,IF('DATA - Follow-Up'!U801="DISAGREE",3,IF('DATA - Follow-Up'!U801="STRONGLY DISAGREE",4,""))))</f>
        <v/>
      </c>
      <c r="V801" s="178" t="str">
        <f>IF('DATA - Follow-Up'!V801="Yes",1,IF('DATA - Follow-Up'!V801="No",2,""))</f>
        <v/>
      </c>
      <c r="W801" s="178"/>
      <c r="X801" s="178"/>
      <c r="Y801" s="178"/>
      <c r="Z801" s="178"/>
      <c r="AA801" s="178"/>
      <c r="AB801" s="178"/>
      <c r="AC801" s="178"/>
      <c r="AD801" s="178"/>
      <c r="AE801" s="178"/>
      <c r="AF801" s="178"/>
      <c r="AG801" s="178"/>
      <c r="AH801" s="178"/>
      <c r="AI801" s="178"/>
      <c r="AJ801" s="178"/>
      <c r="AK801" s="178"/>
      <c r="AL801" s="178"/>
      <c r="AM801" s="178"/>
      <c r="AN801" s="178"/>
      <c r="AO801" s="178"/>
      <c r="AP801" s="178"/>
      <c r="AQ801" s="178"/>
      <c r="AR801" s="178" t="str">
        <f>IF('DATA - Follow-Up'!AR801="Relaxed",1,IF('DATA - Follow-Up'!AR801="Rushed",2,IF('DATA - Follow-Up'!AR801="Happy",3,IF('DATA - Follow-Up'!AR801="Tired",4,""))))</f>
        <v/>
      </c>
      <c r="AS801" s="178" t="str">
        <f>IF('DATA - Follow-Up'!AS801="Relaxed",1,IF('DATA - Follow-Up'!AS801="Rushed",2,IF('DATA - Follow-Up'!AS801="Happy",3,IF('DATA - Follow-Up'!AS801="Tired",4,""))))</f>
        <v/>
      </c>
      <c r="AT801" s="178" t="str">
        <f>IF('DATA - Follow-Up'!AT801="less driving",1,IF('DATA - Follow-Up'!AT801="less driving (e.g. more carpooling, walking, cycling, taking public transit, etc.)",1,IF('DATA - Follow-Up'!AT801="not changed",2,IF('DATA - Follow-Up'!AT801="no changed",2,IF('DATA - Follow-Up'!AT801="more driving",3, "")))))</f>
        <v/>
      </c>
      <c r="AU801" s="275"/>
      <c r="AV801" s="275"/>
      <c r="AW801" s="275"/>
      <c r="AX801" s="275"/>
      <c r="AY801" s="275"/>
      <c r="AZ801" s="178" t="str">
        <f>IF('DATA - Follow-Up'!AZ801="less driving",1,IF('DATA - Follow-Up'!AZ801="less driving (e.g. more carpooling, walking, cycling, taking public transit, etc.)",1,IF('DATA - Follow-Up'!AZ801="not changed",2,IF('DATA - Follow-Up'!AZ801="more driving",3,""))))</f>
        <v/>
      </c>
      <c r="BA801" s="178"/>
      <c r="BB801" s="178"/>
      <c r="BC801" s="178"/>
      <c r="BD801" s="178"/>
      <c r="BE801" s="178"/>
      <c r="BF801" s="178" t="str">
        <f>IF('DATA - Follow-Up'!BF801="decreased",1,IF('DATA - Follow-Up'!BF801="not changed",2,IF('DATA - Follow-Up'!BF801="increased",3, "")))</f>
        <v/>
      </c>
      <c r="BG801" s="178"/>
      <c r="BH801" s="178"/>
      <c r="BI801" s="178"/>
      <c r="BJ801" s="178"/>
      <c r="BK801" s="178"/>
      <c r="BL801" s="178"/>
      <c r="BM801" s="178"/>
      <c r="BN801" s="178"/>
      <c r="BO801" s="178"/>
      <c r="BP801" s="178"/>
      <c r="BQ801" s="312" t="str">
        <f>IF('DATA - Follow-Up'!BQ801="Yes",1,IF('DATA - Follow-Up'!BQ801="No",2, ""))</f>
        <v/>
      </c>
      <c r="BR801" s="273"/>
      <c r="BS801" s="180"/>
      <c r="BT801" s="180"/>
    </row>
    <row r="802" spans="1:72" s="132" customFormat="1" ht="15" x14ac:dyDescent="0.3">
      <c r="A802" s="148"/>
      <c r="B802" s="149"/>
      <c r="C802" s="236" t="str">
        <f t="shared" si="12"/>
        <v/>
      </c>
      <c r="D802" s="178" t="str">
        <f>IF('DATA - Follow-Up'!D802="","",'DATA - Follow-Up'!D802)</f>
        <v/>
      </c>
      <c r="E802" s="178" t="str">
        <f>IF('DATA - Follow-Up'!E802="","",'DATA - Follow-Up'!E802)</f>
        <v/>
      </c>
      <c r="F802" s="178" t="str">
        <f>IF('DATA - Follow-Up'!F802="","",'DATA - Follow-Up'!F802)</f>
        <v/>
      </c>
      <c r="G802" s="178" t="str">
        <f>IF('DATA - Follow-Up'!G802="Yes",1,IF('DATA - Follow-Up'!G802="No",2,IF('DATA - Follow-Up'!G802="Not Sure",3, "")))</f>
        <v/>
      </c>
      <c r="H802" s="178" t="str">
        <f>IF('DATA - Follow-Up'!H802="","",INDEX(Codes,MATCH('DATA - Follow-Up'!H802,Modes,0)))</f>
        <v/>
      </c>
      <c r="I802" s="275"/>
      <c r="J802" s="178" t="str">
        <f>IF('DATA - Follow-Up'!J802="","",INDEX(Codes,MATCH('DATA - Follow-Up'!J802,Modes,0)))</f>
        <v/>
      </c>
      <c r="K802" s="178"/>
      <c r="L802" s="178" t="str">
        <f>IF('DATA - Follow-Up'!L802=0,"",IF('DATA - Follow-Up'!L802="","",'DATA - Follow-Up'!L802))</f>
        <v/>
      </c>
      <c r="M802" s="178" t="str">
        <f>IF('DATA - Follow-Up'!M802="Yes",1,IF('DATA - Follow-Up'!M802="No",2, ""))</f>
        <v/>
      </c>
      <c r="N802" s="178" t="str">
        <f>IF('DATA - Follow-Up'!N802="Yes",1,IF('DATA - Follow-Up'!N802="No",2,""))</f>
        <v/>
      </c>
      <c r="O802" s="178" t="str">
        <f>IF('DATA - Follow-Up'!O802="Relaxed",1,IF('DATA - Follow-Up'!O802="Rushed",2,IF('DATA - Follow-Up'!O802="Happy",3,IF('DATA - Follow-Up'!O802="Frustrated",4,IF('DATA - Follow-Up'!O802="Other (please specify)",5,IF('DATA - Follow-Up'!O802="Other",5,""))))))</f>
        <v/>
      </c>
      <c r="P802" s="178"/>
      <c r="Q802" s="178" t="str">
        <f>IF('DATA - Follow-Up'!Q802="","",'DATA - Follow-Up'!Q802)</f>
        <v/>
      </c>
      <c r="R802" s="178" t="str">
        <f>IF('DATA - Follow-Up'!R802="Boy",1,IF('DATA - Follow-Up'!R802="Girl",2, ""))</f>
        <v/>
      </c>
      <c r="S802" s="178" t="str">
        <f>IF('DATA - Follow-Up'!Q802="","", 'DATA - Follow-Up'!S802)</f>
        <v/>
      </c>
      <c r="T802" s="178" t="str">
        <f>IF('DATA - Follow-Up'!T802="Less than 0.5km",1,IF('DATA - Follow-Up'!T802="0.51 to 1.59km",2,IF('DATA - Follow-Up'!T802="1.6 to 3km",3,IF('DATA - Follow-Up'!T802="Over 3km",4,""))))</f>
        <v/>
      </c>
      <c r="U802" s="178" t="str">
        <f>IF('DATA - Follow-Up'!U802="STRONGLY AGREE",1,IF('DATA - Follow-Up'!U802="AGREE",2,IF('DATA - Follow-Up'!U802="DISAGREE",3,IF('DATA - Follow-Up'!U802="STRONGLY DISAGREE",4,""))))</f>
        <v/>
      </c>
      <c r="V802" s="178" t="str">
        <f>IF('DATA - Follow-Up'!V802="Yes",1,IF('DATA - Follow-Up'!V802="No",2,""))</f>
        <v/>
      </c>
      <c r="W802" s="178"/>
      <c r="X802" s="178"/>
      <c r="Y802" s="178"/>
      <c r="Z802" s="178"/>
      <c r="AA802" s="178"/>
      <c r="AB802" s="178"/>
      <c r="AC802" s="178"/>
      <c r="AD802" s="178"/>
      <c r="AE802" s="178"/>
      <c r="AF802" s="178"/>
      <c r="AG802" s="178"/>
      <c r="AH802" s="178"/>
      <c r="AI802" s="178"/>
      <c r="AJ802" s="178"/>
      <c r="AK802" s="178"/>
      <c r="AL802" s="178"/>
      <c r="AM802" s="178"/>
      <c r="AN802" s="178"/>
      <c r="AO802" s="178"/>
      <c r="AP802" s="178"/>
      <c r="AQ802" s="178"/>
      <c r="AR802" s="178" t="str">
        <f>IF('DATA - Follow-Up'!AR802="Relaxed",1,IF('DATA - Follow-Up'!AR802="Rushed",2,IF('DATA - Follow-Up'!AR802="Happy",3,IF('DATA - Follow-Up'!AR802="Tired",4,""))))</f>
        <v/>
      </c>
      <c r="AS802" s="178" t="str">
        <f>IF('DATA - Follow-Up'!AS802="Relaxed",1,IF('DATA - Follow-Up'!AS802="Rushed",2,IF('DATA - Follow-Up'!AS802="Happy",3,IF('DATA - Follow-Up'!AS802="Tired",4,""))))</f>
        <v/>
      </c>
      <c r="AT802" s="178" t="str">
        <f>IF('DATA - Follow-Up'!AT802="less driving",1,IF('DATA - Follow-Up'!AT802="less driving (e.g. more carpooling, walking, cycling, taking public transit, etc.)",1,IF('DATA - Follow-Up'!AT802="not changed",2,IF('DATA - Follow-Up'!AT802="no changed",2,IF('DATA - Follow-Up'!AT802="more driving",3, "")))))</f>
        <v/>
      </c>
      <c r="AU802" s="275"/>
      <c r="AV802" s="275"/>
      <c r="AW802" s="275"/>
      <c r="AX802" s="275"/>
      <c r="AY802" s="275"/>
      <c r="AZ802" s="178" t="str">
        <f>IF('DATA - Follow-Up'!AZ802="less driving",1,IF('DATA - Follow-Up'!AZ802="less driving (e.g. more carpooling, walking, cycling, taking public transit, etc.)",1,IF('DATA - Follow-Up'!AZ802="not changed",2,IF('DATA - Follow-Up'!AZ802="more driving",3,""))))</f>
        <v/>
      </c>
      <c r="BA802" s="178"/>
      <c r="BB802" s="178"/>
      <c r="BC802" s="178"/>
      <c r="BD802" s="178"/>
      <c r="BE802" s="178"/>
      <c r="BF802" s="178" t="str">
        <f>IF('DATA - Follow-Up'!BF802="decreased",1,IF('DATA - Follow-Up'!BF802="not changed",2,IF('DATA - Follow-Up'!BF802="increased",3, "")))</f>
        <v/>
      </c>
      <c r="BG802" s="178"/>
      <c r="BH802" s="178"/>
      <c r="BI802" s="178"/>
      <c r="BJ802" s="178"/>
      <c r="BK802" s="178"/>
      <c r="BL802" s="178"/>
      <c r="BM802" s="178"/>
      <c r="BN802" s="178"/>
      <c r="BO802" s="178"/>
      <c r="BP802" s="178"/>
      <c r="BQ802" s="312" t="str">
        <f>IF('DATA - Follow-Up'!BQ802="Yes",1,IF('DATA - Follow-Up'!BQ802="No",2, ""))</f>
        <v/>
      </c>
      <c r="BR802" s="273"/>
      <c r="BS802" s="180"/>
      <c r="BT802" s="180"/>
    </row>
    <row r="803" spans="1:72" s="132" customFormat="1" ht="15" x14ac:dyDescent="0.3">
      <c r="A803" s="148"/>
      <c r="B803" s="149"/>
      <c r="C803" s="236" t="str">
        <f t="shared" si="12"/>
        <v/>
      </c>
      <c r="D803" s="178" t="str">
        <f>IF('DATA - Follow-Up'!D803="","",'DATA - Follow-Up'!D803)</f>
        <v/>
      </c>
      <c r="E803" s="178" t="str">
        <f>IF('DATA - Follow-Up'!E803="","",'DATA - Follow-Up'!E803)</f>
        <v/>
      </c>
      <c r="F803" s="178" t="str">
        <f>IF('DATA - Follow-Up'!F803="","",'DATA - Follow-Up'!F803)</f>
        <v/>
      </c>
      <c r="G803" s="178" t="str">
        <f>IF('DATA - Follow-Up'!G803="Yes",1,IF('DATA - Follow-Up'!G803="No",2,IF('DATA - Follow-Up'!G803="Not Sure",3, "")))</f>
        <v/>
      </c>
      <c r="H803" s="178" t="str">
        <f>IF('DATA - Follow-Up'!H803="","",INDEX(Codes,MATCH('DATA - Follow-Up'!H803,Modes,0)))</f>
        <v/>
      </c>
      <c r="I803" s="275"/>
      <c r="J803" s="178" t="str">
        <f>IF('DATA - Follow-Up'!J803="","",INDEX(Codes,MATCH('DATA - Follow-Up'!J803,Modes,0)))</f>
        <v/>
      </c>
      <c r="K803" s="178"/>
      <c r="L803" s="178" t="str">
        <f>IF('DATA - Follow-Up'!L803=0,"",IF('DATA - Follow-Up'!L803="","",'DATA - Follow-Up'!L803))</f>
        <v/>
      </c>
      <c r="M803" s="178" t="str">
        <f>IF('DATA - Follow-Up'!M803="Yes",1,IF('DATA - Follow-Up'!M803="No",2, ""))</f>
        <v/>
      </c>
      <c r="N803" s="178" t="str">
        <f>IF('DATA - Follow-Up'!N803="Yes",1,IF('DATA - Follow-Up'!N803="No",2,""))</f>
        <v/>
      </c>
      <c r="O803" s="178" t="str">
        <f>IF('DATA - Follow-Up'!O803="Relaxed",1,IF('DATA - Follow-Up'!O803="Rushed",2,IF('DATA - Follow-Up'!O803="Happy",3,IF('DATA - Follow-Up'!O803="Frustrated",4,IF('DATA - Follow-Up'!O803="Other (please specify)",5,IF('DATA - Follow-Up'!O803="Other",5,""))))))</f>
        <v/>
      </c>
      <c r="P803" s="178"/>
      <c r="Q803" s="178" t="str">
        <f>IF('DATA - Follow-Up'!Q803="","",'DATA - Follow-Up'!Q803)</f>
        <v/>
      </c>
      <c r="R803" s="178" t="str">
        <f>IF('DATA - Follow-Up'!R803="Boy",1,IF('DATA - Follow-Up'!R803="Girl",2, ""))</f>
        <v/>
      </c>
      <c r="S803" s="178" t="str">
        <f>IF('DATA - Follow-Up'!Q803="","", 'DATA - Follow-Up'!S803)</f>
        <v/>
      </c>
      <c r="T803" s="178" t="str">
        <f>IF('DATA - Follow-Up'!T803="Less than 0.5km",1,IF('DATA - Follow-Up'!T803="0.51 to 1.59km",2,IF('DATA - Follow-Up'!T803="1.6 to 3km",3,IF('DATA - Follow-Up'!T803="Over 3km",4,""))))</f>
        <v/>
      </c>
      <c r="U803" s="178" t="str">
        <f>IF('DATA - Follow-Up'!U803="STRONGLY AGREE",1,IF('DATA - Follow-Up'!U803="AGREE",2,IF('DATA - Follow-Up'!U803="DISAGREE",3,IF('DATA - Follow-Up'!U803="STRONGLY DISAGREE",4,""))))</f>
        <v/>
      </c>
      <c r="V803" s="178" t="str">
        <f>IF('DATA - Follow-Up'!V803="Yes",1,IF('DATA - Follow-Up'!V803="No",2,""))</f>
        <v/>
      </c>
      <c r="W803" s="178"/>
      <c r="X803" s="178"/>
      <c r="Y803" s="178"/>
      <c r="Z803" s="178"/>
      <c r="AA803" s="178"/>
      <c r="AB803" s="178"/>
      <c r="AC803" s="178"/>
      <c r="AD803" s="178"/>
      <c r="AE803" s="178"/>
      <c r="AF803" s="178"/>
      <c r="AG803" s="178"/>
      <c r="AH803" s="178"/>
      <c r="AI803" s="178"/>
      <c r="AJ803" s="178"/>
      <c r="AK803" s="178"/>
      <c r="AL803" s="178"/>
      <c r="AM803" s="178"/>
      <c r="AN803" s="178"/>
      <c r="AO803" s="178"/>
      <c r="AP803" s="178"/>
      <c r="AQ803" s="178"/>
      <c r="AR803" s="178" t="str">
        <f>IF('DATA - Follow-Up'!AR803="Relaxed",1,IF('DATA - Follow-Up'!AR803="Rushed",2,IF('DATA - Follow-Up'!AR803="Happy",3,IF('DATA - Follow-Up'!AR803="Tired",4,""))))</f>
        <v/>
      </c>
      <c r="AS803" s="178" t="str">
        <f>IF('DATA - Follow-Up'!AS803="Relaxed",1,IF('DATA - Follow-Up'!AS803="Rushed",2,IF('DATA - Follow-Up'!AS803="Happy",3,IF('DATA - Follow-Up'!AS803="Tired",4,""))))</f>
        <v/>
      </c>
      <c r="AT803" s="178" t="str">
        <f>IF('DATA - Follow-Up'!AT803="less driving",1,IF('DATA - Follow-Up'!AT803="less driving (e.g. more carpooling, walking, cycling, taking public transit, etc.)",1,IF('DATA - Follow-Up'!AT803="not changed",2,IF('DATA - Follow-Up'!AT803="no changed",2,IF('DATA - Follow-Up'!AT803="more driving",3, "")))))</f>
        <v/>
      </c>
      <c r="AU803" s="275"/>
      <c r="AV803" s="275"/>
      <c r="AW803" s="275"/>
      <c r="AX803" s="275"/>
      <c r="AY803" s="275"/>
      <c r="AZ803" s="178" t="str">
        <f>IF('DATA - Follow-Up'!AZ803="less driving",1,IF('DATA - Follow-Up'!AZ803="less driving (e.g. more carpooling, walking, cycling, taking public transit, etc.)",1,IF('DATA - Follow-Up'!AZ803="not changed",2,IF('DATA - Follow-Up'!AZ803="more driving",3,""))))</f>
        <v/>
      </c>
      <c r="BA803" s="178"/>
      <c r="BB803" s="178"/>
      <c r="BC803" s="178"/>
      <c r="BD803" s="178"/>
      <c r="BE803" s="178"/>
      <c r="BF803" s="178" t="str">
        <f>IF('DATA - Follow-Up'!BF803="decreased",1,IF('DATA - Follow-Up'!BF803="not changed",2,IF('DATA - Follow-Up'!BF803="increased",3, "")))</f>
        <v/>
      </c>
      <c r="BG803" s="178"/>
      <c r="BH803" s="178"/>
      <c r="BI803" s="178"/>
      <c r="BJ803" s="178"/>
      <c r="BK803" s="178"/>
      <c r="BL803" s="178"/>
      <c r="BM803" s="178"/>
      <c r="BN803" s="178"/>
      <c r="BO803" s="178"/>
      <c r="BP803" s="178"/>
      <c r="BQ803" s="312" t="str">
        <f>IF('DATA - Follow-Up'!BQ803="Yes",1,IF('DATA - Follow-Up'!BQ803="No",2, ""))</f>
        <v/>
      </c>
      <c r="BR803" s="273"/>
      <c r="BS803" s="180"/>
      <c r="BT803" s="180"/>
    </row>
    <row r="804" spans="1:72" s="132" customFormat="1" ht="15" x14ac:dyDescent="0.3">
      <c r="A804" s="148"/>
      <c r="B804" s="149"/>
      <c r="C804" s="236" t="str">
        <f t="shared" si="12"/>
        <v/>
      </c>
      <c r="D804" s="178" t="str">
        <f>IF('DATA - Follow-Up'!D804="","",'DATA - Follow-Up'!D804)</f>
        <v/>
      </c>
      <c r="E804" s="178" t="str">
        <f>IF('DATA - Follow-Up'!E804="","",'DATA - Follow-Up'!E804)</f>
        <v/>
      </c>
      <c r="F804" s="178" t="str">
        <f>IF('DATA - Follow-Up'!F804="","",'DATA - Follow-Up'!F804)</f>
        <v/>
      </c>
      <c r="G804" s="178" t="str">
        <f>IF('DATA - Follow-Up'!G804="Yes",1,IF('DATA - Follow-Up'!G804="No",2,IF('DATA - Follow-Up'!G804="Not Sure",3, "")))</f>
        <v/>
      </c>
      <c r="H804" s="178" t="str">
        <f>IF('DATA - Follow-Up'!H804="","",INDEX(Codes,MATCH('DATA - Follow-Up'!H804,Modes,0)))</f>
        <v/>
      </c>
      <c r="I804" s="275"/>
      <c r="J804" s="178" t="str">
        <f>IF('DATA - Follow-Up'!J804="","",INDEX(Codes,MATCH('DATA - Follow-Up'!J804,Modes,0)))</f>
        <v/>
      </c>
      <c r="K804" s="178"/>
      <c r="L804" s="178" t="str">
        <f>IF('DATA - Follow-Up'!L804=0,"",IF('DATA - Follow-Up'!L804="","",'DATA - Follow-Up'!L804))</f>
        <v/>
      </c>
      <c r="M804" s="178" t="str">
        <f>IF('DATA - Follow-Up'!M804="Yes",1,IF('DATA - Follow-Up'!M804="No",2, ""))</f>
        <v/>
      </c>
      <c r="N804" s="178" t="str">
        <f>IF('DATA - Follow-Up'!N804="Yes",1,IF('DATA - Follow-Up'!N804="No",2,""))</f>
        <v/>
      </c>
      <c r="O804" s="178" t="str">
        <f>IF('DATA - Follow-Up'!O804="Relaxed",1,IF('DATA - Follow-Up'!O804="Rushed",2,IF('DATA - Follow-Up'!O804="Happy",3,IF('DATA - Follow-Up'!O804="Frustrated",4,IF('DATA - Follow-Up'!O804="Other (please specify)",5,IF('DATA - Follow-Up'!O804="Other",5,""))))))</f>
        <v/>
      </c>
      <c r="P804" s="178"/>
      <c r="Q804" s="178" t="str">
        <f>IF('DATA - Follow-Up'!Q804="","",'DATA - Follow-Up'!Q804)</f>
        <v/>
      </c>
      <c r="R804" s="178" t="str">
        <f>IF('DATA - Follow-Up'!R804="Boy",1,IF('DATA - Follow-Up'!R804="Girl",2, ""))</f>
        <v/>
      </c>
      <c r="S804" s="178" t="str">
        <f>IF('DATA - Follow-Up'!Q804="","", 'DATA - Follow-Up'!S804)</f>
        <v/>
      </c>
      <c r="T804" s="178" t="str">
        <f>IF('DATA - Follow-Up'!T804="Less than 0.5km",1,IF('DATA - Follow-Up'!T804="0.51 to 1.59km",2,IF('DATA - Follow-Up'!T804="1.6 to 3km",3,IF('DATA - Follow-Up'!T804="Over 3km",4,""))))</f>
        <v/>
      </c>
      <c r="U804" s="178" t="str">
        <f>IF('DATA - Follow-Up'!U804="STRONGLY AGREE",1,IF('DATA - Follow-Up'!U804="AGREE",2,IF('DATA - Follow-Up'!U804="DISAGREE",3,IF('DATA - Follow-Up'!U804="STRONGLY DISAGREE",4,""))))</f>
        <v/>
      </c>
      <c r="V804" s="178" t="str">
        <f>IF('DATA - Follow-Up'!V804="Yes",1,IF('DATA - Follow-Up'!V804="No",2,""))</f>
        <v/>
      </c>
      <c r="W804" s="178"/>
      <c r="X804" s="178"/>
      <c r="Y804" s="178"/>
      <c r="Z804" s="178"/>
      <c r="AA804" s="178"/>
      <c r="AB804" s="178"/>
      <c r="AC804" s="178"/>
      <c r="AD804" s="178"/>
      <c r="AE804" s="178"/>
      <c r="AF804" s="178"/>
      <c r="AG804" s="178"/>
      <c r="AH804" s="178"/>
      <c r="AI804" s="178"/>
      <c r="AJ804" s="178"/>
      <c r="AK804" s="178"/>
      <c r="AL804" s="178"/>
      <c r="AM804" s="178"/>
      <c r="AN804" s="178"/>
      <c r="AO804" s="178"/>
      <c r="AP804" s="178"/>
      <c r="AQ804" s="178"/>
      <c r="AR804" s="178" t="str">
        <f>IF('DATA - Follow-Up'!AR804="Relaxed",1,IF('DATA - Follow-Up'!AR804="Rushed",2,IF('DATA - Follow-Up'!AR804="Happy",3,IF('DATA - Follow-Up'!AR804="Tired",4,""))))</f>
        <v/>
      </c>
      <c r="AS804" s="178" t="str">
        <f>IF('DATA - Follow-Up'!AS804="Relaxed",1,IF('DATA - Follow-Up'!AS804="Rushed",2,IF('DATA - Follow-Up'!AS804="Happy",3,IF('DATA - Follow-Up'!AS804="Tired",4,""))))</f>
        <v/>
      </c>
      <c r="AT804" s="178" t="str">
        <f>IF('DATA - Follow-Up'!AT804="less driving",1,IF('DATA - Follow-Up'!AT804="less driving (e.g. more carpooling, walking, cycling, taking public transit, etc.)",1,IF('DATA - Follow-Up'!AT804="not changed",2,IF('DATA - Follow-Up'!AT804="no changed",2,IF('DATA - Follow-Up'!AT804="more driving",3, "")))))</f>
        <v/>
      </c>
      <c r="AU804" s="275"/>
      <c r="AV804" s="275"/>
      <c r="AW804" s="275"/>
      <c r="AX804" s="275"/>
      <c r="AY804" s="275"/>
      <c r="AZ804" s="178" t="str">
        <f>IF('DATA - Follow-Up'!AZ804="less driving",1,IF('DATA - Follow-Up'!AZ804="less driving (e.g. more carpooling, walking, cycling, taking public transit, etc.)",1,IF('DATA - Follow-Up'!AZ804="not changed",2,IF('DATA - Follow-Up'!AZ804="more driving",3,""))))</f>
        <v/>
      </c>
      <c r="BA804" s="178"/>
      <c r="BB804" s="178"/>
      <c r="BC804" s="178"/>
      <c r="BD804" s="178"/>
      <c r="BE804" s="178"/>
      <c r="BF804" s="178" t="str">
        <f>IF('DATA - Follow-Up'!BF804="decreased",1,IF('DATA - Follow-Up'!BF804="not changed",2,IF('DATA - Follow-Up'!BF804="increased",3, "")))</f>
        <v/>
      </c>
      <c r="BG804" s="178"/>
      <c r="BH804" s="178"/>
      <c r="BI804" s="178"/>
      <c r="BJ804" s="178"/>
      <c r="BK804" s="178"/>
      <c r="BL804" s="178"/>
      <c r="BM804" s="178"/>
      <c r="BN804" s="178"/>
      <c r="BO804" s="178"/>
      <c r="BP804" s="178"/>
      <c r="BQ804" s="312" t="str">
        <f>IF('DATA - Follow-Up'!BQ804="Yes",1,IF('DATA - Follow-Up'!BQ804="No",2, ""))</f>
        <v/>
      </c>
      <c r="BR804" s="273"/>
      <c r="BS804" s="180"/>
      <c r="BT804" s="180"/>
    </row>
    <row r="805" spans="1:72" s="132" customFormat="1" ht="15" x14ac:dyDescent="0.3">
      <c r="A805" s="148"/>
      <c r="B805" s="149"/>
      <c r="C805" s="236" t="str">
        <f t="shared" si="12"/>
        <v/>
      </c>
      <c r="D805" s="178" t="str">
        <f>IF('DATA - Follow-Up'!D805="","",'DATA - Follow-Up'!D805)</f>
        <v/>
      </c>
      <c r="E805" s="178" t="str">
        <f>IF('DATA - Follow-Up'!E805="","",'DATA - Follow-Up'!E805)</f>
        <v/>
      </c>
      <c r="F805" s="178" t="str">
        <f>IF('DATA - Follow-Up'!F805="","",'DATA - Follow-Up'!F805)</f>
        <v/>
      </c>
      <c r="G805" s="178" t="str">
        <f>IF('DATA - Follow-Up'!G805="Yes",1,IF('DATA - Follow-Up'!G805="No",2,IF('DATA - Follow-Up'!G805="Not Sure",3, "")))</f>
        <v/>
      </c>
      <c r="H805" s="178" t="str">
        <f>IF('DATA - Follow-Up'!H805="","",INDEX(Codes,MATCH('DATA - Follow-Up'!H805,Modes,0)))</f>
        <v/>
      </c>
      <c r="I805" s="275"/>
      <c r="J805" s="178" t="str">
        <f>IF('DATA - Follow-Up'!J805="","",INDEX(Codes,MATCH('DATA - Follow-Up'!J805,Modes,0)))</f>
        <v/>
      </c>
      <c r="K805" s="178"/>
      <c r="L805" s="178" t="str">
        <f>IF('DATA - Follow-Up'!L805=0,"",IF('DATA - Follow-Up'!L805="","",'DATA - Follow-Up'!L805))</f>
        <v/>
      </c>
      <c r="M805" s="178" t="str">
        <f>IF('DATA - Follow-Up'!M805="Yes",1,IF('DATA - Follow-Up'!M805="No",2, ""))</f>
        <v/>
      </c>
      <c r="N805" s="178" t="str">
        <f>IF('DATA - Follow-Up'!N805="Yes",1,IF('DATA - Follow-Up'!N805="No",2,""))</f>
        <v/>
      </c>
      <c r="O805" s="178" t="str">
        <f>IF('DATA - Follow-Up'!O805="Relaxed",1,IF('DATA - Follow-Up'!O805="Rushed",2,IF('DATA - Follow-Up'!O805="Happy",3,IF('DATA - Follow-Up'!O805="Frustrated",4,IF('DATA - Follow-Up'!O805="Other (please specify)",5,IF('DATA - Follow-Up'!O805="Other",5,""))))))</f>
        <v/>
      </c>
      <c r="P805" s="178"/>
      <c r="Q805" s="178" t="str">
        <f>IF('DATA - Follow-Up'!Q805="","",'DATA - Follow-Up'!Q805)</f>
        <v/>
      </c>
      <c r="R805" s="178" t="str">
        <f>IF('DATA - Follow-Up'!R805="Boy",1,IF('DATA - Follow-Up'!R805="Girl",2, ""))</f>
        <v/>
      </c>
      <c r="S805" s="178" t="str">
        <f>IF('DATA - Follow-Up'!Q805="","", 'DATA - Follow-Up'!S805)</f>
        <v/>
      </c>
      <c r="T805" s="178" t="str">
        <f>IF('DATA - Follow-Up'!T805="Less than 0.5km",1,IF('DATA - Follow-Up'!T805="0.51 to 1.59km",2,IF('DATA - Follow-Up'!T805="1.6 to 3km",3,IF('DATA - Follow-Up'!T805="Over 3km",4,""))))</f>
        <v/>
      </c>
      <c r="U805" s="178" t="str">
        <f>IF('DATA - Follow-Up'!U805="STRONGLY AGREE",1,IF('DATA - Follow-Up'!U805="AGREE",2,IF('DATA - Follow-Up'!U805="DISAGREE",3,IF('DATA - Follow-Up'!U805="STRONGLY DISAGREE",4,""))))</f>
        <v/>
      </c>
      <c r="V805" s="178" t="str">
        <f>IF('DATA - Follow-Up'!V805="Yes",1,IF('DATA - Follow-Up'!V805="No",2,""))</f>
        <v/>
      </c>
      <c r="W805" s="178"/>
      <c r="X805" s="178"/>
      <c r="Y805" s="178"/>
      <c r="Z805" s="178"/>
      <c r="AA805" s="178"/>
      <c r="AB805" s="178"/>
      <c r="AC805" s="178"/>
      <c r="AD805" s="178"/>
      <c r="AE805" s="178"/>
      <c r="AF805" s="178"/>
      <c r="AG805" s="178"/>
      <c r="AH805" s="178"/>
      <c r="AI805" s="178"/>
      <c r="AJ805" s="178"/>
      <c r="AK805" s="178"/>
      <c r="AL805" s="178"/>
      <c r="AM805" s="178"/>
      <c r="AN805" s="178"/>
      <c r="AO805" s="178"/>
      <c r="AP805" s="178"/>
      <c r="AQ805" s="178"/>
      <c r="AR805" s="178" t="str">
        <f>IF('DATA - Follow-Up'!AR805="Relaxed",1,IF('DATA - Follow-Up'!AR805="Rushed",2,IF('DATA - Follow-Up'!AR805="Happy",3,IF('DATA - Follow-Up'!AR805="Tired",4,""))))</f>
        <v/>
      </c>
      <c r="AS805" s="178" t="str">
        <f>IF('DATA - Follow-Up'!AS805="Relaxed",1,IF('DATA - Follow-Up'!AS805="Rushed",2,IF('DATA - Follow-Up'!AS805="Happy",3,IF('DATA - Follow-Up'!AS805="Tired",4,""))))</f>
        <v/>
      </c>
      <c r="AT805" s="178" t="str">
        <f>IF('DATA - Follow-Up'!AT805="less driving",1,IF('DATA - Follow-Up'!AT805="less driving (e.g. more carpooling, walking, cycling, taking public transit, etc.)",1,IF('DATA - Follow-Up'!AT805="not changed",2,IF('DATA - Follow-Up'!AT805="no changed",2,IF('DATA - Follow-Up'!AT805="more driving",3, "")))))</f>
        <v/>
      </c>
      <c r="AU805" s="275"/>
      <c r="AV805" s="275"/>
      <c r="AW805" s="275"/>
      <c r="AX805" s="275"/>
      <c r="AY805" s="275"/>
      <c r="AZ805" s="178" t="str">
        <f>IF('DATA - Follow-Up'!AZ805="less driving",1,IF('DATA - Follow-Up'!AZ805="less driving (e.g. more carpooling, walking, cycling, taking public transit, etc.)",1,IF('DATA - Follow-Up'!AZ805="not changed",2,IF('DATA - Follow-Up'!AZ805="more driving",3,""))))</f>
        <v/>
      </c>
      <c r="BA805" s="178"/>
      <c r="BB805" s="178"/>
      <c r="BC805" s="178"/>
      <c r="BD805" s="178"/>
      <c r="BE805" s="178"/>
      <c r="BF805" s="178" t="str">
        <f>IF('DATA - Follow-Up'!BF805="decreased",1,IF('DATA - Follow-Up'!BF805="not changed",2,IF('DATA - Follow-Up'!BF805="increased",3, "")))</f>
        <v/>
      </c>
      <c r="BG805" s="178"/>
      <c r="BH805" s="178"/>
      <c r="BI805" s="178"/>
      <c r="BJ805" s="178"/>
      <c r="BK805" s="178"/>
      <c r="BL805" s="178"/>
      <c r="BM805" s="178"/>
      <c r="BN805" s="178"/>
      <c r="BO805" s="178"/>
      <c r="BP805" s="178"/>
      <c r="BQ805" s="312" t="str">
        <f>IF('DATA - Follow-Up'!BQ805="Yes",1,IF('DATA - Follow-Up'!BQ805="No",2, ""))</f>
        <v/>
      </c>
      <c r="BR805" s="273"/>
      <c r="BS805" s="180"/>
      <c r="BT805" s="180"/>
    </row>
    <row r="806" spans="1:72" s="132" customFormat="1" ht="15" x14ac:dyDescent="0.3">
      <c r="A806" s="148"/>
      <c r="B806" s="149"/>
      <c r="C806" s="236" t="str">
        <f t="shared" si="12"/>
        <v/>
      </c>
      <c r="D806" s="178" t="str">
        <f>IF('DATA - Follow-Up'!D806="","",'DATA - Follow-Up'!D806)</f>
        <v/>
      </c>
      <c r="E806" s="178" t="str">
        <f>IF('DATA - Follow-Up'!E806="","",'DATA - Follow-Up'!E806)</f>
        <v/>
      </c>
      <c r="F806" s="178" t="str">
        <f>IF('DATA - Follow-Up'!F806="","",'DATA - Follow-Up'!F806)</f>
        <v/>
      </c>
      <c r="G806" s="178" t="str">
        <f>IF('DATA - Follow-Up'!G806="Yes",1,IF('DATA - Follow-Up'!G806="No",2,IF('DATA - Follow-Up'!G806="Not Sure",3, "")))</f>
        <v/>
      </c>
      <c r="H806" s="178" t="str">
        <f>IF('DATA - Follow-Up'!H806="","",INDEX(Codes,MATCH('DATA - Follow-Up'!H806,Modes,0)))</f>
        <v/>
      </c>
      <c r="I806" s="275"/>
      <c r="J806" s="178" t="str">
        <f>IF('DATA - Follow-Up'!J806="","",INDEX(Codes,MATCH('DATA - Follow-Up'!J806,Modes,0)))</f>
        <v/>
      </c>
      <c r="K806" s="178"/>
      <c r="L806" s="178" t="str">
        <f>IF('DATA - Follow-Up'!L806=0,"",IF('DATA - Follow-Up'!L806="","",'DATA - Follow-Up'!L806))</f>
        <v/>
      </c>
      <c r="M806" s="178" t="str">
        <f>IF('DATA - Follow-Up'!M806="Yes",1,IF('DATA - Follow-Up'!M806="No",2, ""))</f>
        <v/>
      </c>
      <c r="N806" s="178" t="str">
        <f>IF('DATA - Follow-Up'!N806="Yes",1,IF('DATA - Follow-Up'!N806="No",2,""))</f>
        <v/>
      </c>
      <c r="O806" s="178" t="str">
        <f>IF('DATA - Follow-Up'!O806="Relaxed",1,IF('DATA - Follow-Up'!O806="Rushed",2,IF('DATA - Follow-Up'!O806="Happy",3,IF('DATA - Follow-Up'!O806="Frustrated",4,IF('DATA - Follow-Up'!O806="Other (please specify)",5,IF('DATA - Follow-Up'!O806="Other",5,""))))))</f>
        <v/>
      </c>
      <c r="P806" s="178"/>
      <c r="Q806" s="178" t="str">
        <f>IF('DATA - Follow-Up'!Q806="","",'DATA - Follow-Up'!Q806)</f>
        <v/>
      </c>
      <c r="R806" s="178" t="str">
        <f>IF('DATA - Follow-Up'!R806="Boy",1,IF('DATA - Follow-Up'!R806="Girl",2, ""))</f>
        <v/>
      </c>
      <c r="S806" s="178" t="str">
        <f>IF('DATA - Follow-Up'!Q806="","", 'DATA - Follow-Up'!S806)</f>
        <v/>
      </c>
      <c r="T806" s="178" t="str">
        <f>IF('DATA - Follow-Up'!T806="Less than 0.5km",1,IF('DATA - Follow-Up'!T806="0.51 to 1.59km",2,IF('DATA - Follow-Up'!T806="1.6 to 3km",3,IF('DATA - Follow-Up'!T806="Over 3km",4,""))))</f>
        <v/>
      </c>
      <c r="U806" s="178" t="str">
        <f>IF('DATA - Follow-Up'!U806="STRONGLY AGREE",1,IF('DATA - Follow-Up'!U806="AGREE",2,IF('DATA - Follow-Up'!U806="DISAGREE",3,IF('DATA - Follow-Up'!U806="STRONGLY DISAGREE",4,""))))</f>
        <v/>
      </c>
      <c r="V806" s="178" t="str">
        <f>IF('DATA - Follow-Up'!V806="Yes",1,IF('DATA - Follow-Up'!V806="No",2,""))</f>
        <v/>
      </c>
      <c r="W806" s="178"/>
      <c r="X806" s="178"/>
      <c r="Y806" s="178"/>
      <c r="Z806" s="178"/>
      <c r="AA806" s="178"/>
      <c r="AB806" s="178"/>
      <c r="AC806" s="178"/>
      <c r="AD806" s="178"/>
      <c r="AE806" s="178"/>
      <c r="AF806" s="178"/>
      <c r="AG806" s="178"/>
      <c r="AH806" s="178"/>
      <c r="AI806" s="178"/>
      <c r="AJ806" s="178"/>
      <c r="AK806" s="178"/>
      <c r="AL806" s="178"/>
      <c r="AM806" s="178"/>
      <c r="AN806" s="178"/>
      <c r="AO806" s="178"/>
      <c r="AP806" s="178"/>
      <c r="AQ806" s="178"/>
      <c r="AR806" s="178" t="str">
        <f>IF('DATA - Follow-Up'!AR806="Relaxed",1,IF('DATA - Follow-Up'!AR806="Rushed",2,IF('DATA - Follow-Up'!AR806="Happy",3,IF('DATA - Follow-Up'!AR806="Tired",4,""))))</f>
        <v/>
      </c>
      <c r="AS806" s="178" t="str">
        <f>IF('DATA - Follow-Up'!AS806="Relaxed",1,IF('DATA - Follow-Up'!AS806="Rushed",2,IF('DATA - Follow-Up'!AS806="Happy",3,IF('DATA - Follow-Up'!AS806="Tired",4,""))))</f>
        <v/>
      </c>
      <c r="AT806" s="178" t="str">
        <f>IF('DATA - Follow-Up'!AT806="less driving",1,IF('DATA - Follow-Up'!AT806="less driving (e.g. more carpooling, walking, cycling, taking public transit, etc.)",1,IF('DATA - Follow-Up'!AT806="not changed",2,IF('DATA - Follow-Up'!AT806="no changed",2,IF('DATA - Follow-Up'!AT806="more driving",3, "")))))</f>
        <v/>
      </c>
      <c r="AU806" s="275"/>
      <c r="AV806" s="275"/>
      <c r="AW806" s="275"/>
      <c r="AX806" s="275"/>
      <c r="AY806" s="275"/>
      <c r="AZ806" s="178" t="str">
        <f>IF('DATA - Follow-Up'!AZ806="less driving",1,IF('DATA - Follow-Up'!AZ806="less driving (e.g. more carpooling, walking, cycling, taking public transit, etc.)",1,IF('DATA - Follow-Up'!AZ806="not changed",2,IF('DATA - Follow-Up'!AZ806="more driving",3,""))))</f>
        <v/>
      </c>
      <c r="BA806" s="178"/>
      <c r="BB806" s="178"/>
      <c r="BC806" s="178"/>
      <c r="BD806" s="178"/>
      <c r="BE806" s="178"/>
      <c r="BF806" s="178" t="str">
        <f>IF('DATA - Follow-Up'!BF806="decreased",1,IF('DATA - Follow-Up'!BF806="not changed",2,IF('DATA - Follow-Up'!BF806="increased",3, "")))</f>
        <v/>
      </c>
      <c r="BG806" s="178"/>
      <c r="BH806" s="178"/>
      <c r="BI806" s="178"/>
      <c r="BJ806" s="178"/>
      <c r="BK806" s="178"/>
      <c r="BL806" s="178"/>
      <c r="BM806" s="178"/>
      <c r="BN806" s="178"/>
      <c r="BO806" s="178"/>
      <c r="BP806" s="178"/>
      <c r="BQ806" s="312" t="str">
        <f>IF('DATA - Follow-Up'!BQ806="Yes",1,IF('DATA - Follow-Up'!BQ806="No",2, ""))</f>
        <v/>
      </c>
      <c r="BR806" s="273"/>
      <c r="BS806" s="180"/>
      <c r="BT806" s="180"/>
    </row>
    <row r="807" spans="1:72" s="132" customFormat="1" ht="15" x14ac:dyDescent="0.3">
      <c r="A807" s="148"/>
      <c r="B807" s="149"/>
      <c r="C807" s="236" t="str">
        <f t="shared" si="12"/>
        <v/>
      </c>
      <c r="D807" s="178" t="str">
        <f>IF('DATA - Follow-Up'!D807="","",'DATA - Follow-Up'!D807)</f>
        <v/>
      </c>
      <c r="E807" s="178" t="str">
        <f>IF('DATA - Follow-Up'!E807="","",'DATA - Follow-Up'!E807)</f>
        <v/>
      </c>
      <c r="F807" s="178" t="str">
        <f>IF('DATA - Follow-Up'!F807="","",'DATA - Follow-Up'!F807)</f>
        <v/>
      </c>
      <c r="G807" s="178" t="str">
        <f>IF('DATA - Follow-Up'!G807="Yes",1,IF('DATA - Follow-Up'!G807="No",2,IF('DATA - Follow-Up'!G807="Not Sure",3, "")))</f>
        <v/>
      </c>
      <c r="H807" s="178" t="str">
        <f>IF('DATA - Follow-Up'!H807="","",INDEX(Codes,MATCH('DATA - Follow-Up'!H807,Modes,0)))</f>
        <v/>
      </c>
      <c r="I807" s="275"/>
      <c r="J807" s="178" t="str">
        <f>IF('DATA - Follow-Up'!J807="","",INDEX(Codes,MATCH('DATA - Follow-Up'!J807,Modes,0)))</f>
        <v/>
      </c>
      <c r="K807" s="178"/>
      <c r="L807" s="178" t="str">
        <f>IF('DATA - Follow-Up'!L807=0,"",IF('DATA - Follow-Up'!L807="","",'DATA - Follow-Up'!L807))</f>
        <v/>
      </c>
      <c r="M807" s="178" t="str">
        <f>IF('DATA - Follow-Up'!M807="Yes",1,IF('DATA - Follow-Up'!M807="No",2, ""))</f>
        <v/>
      </c>
      <c r="N807" s="178" t="str">
        <f>IF('DATA - Follow-Up'!N807="Yes",1,IF('DATA - Follow-Up'!N807="No",2,""))</f>
        <v/>
      </c>
      <c r="O807" s="178" t="str">
        <f>IF('DATA - Follow-Up'!O807="Relaxed",1,IF('DATA - Follow-Up'!O807="Rushed",2,IF('DATA - Follow-Up'!O807="Happy",3,IF('DATA - Follow-Up'!O807="Frustrated",4,IF('DATA - Follow-Up'!O807="Other (please specify)",5,IF('DATA - Follow-Up'!O807="Other",5,""))))))</f>
        <v/>
      </c>
      <c r="P807" s="178"/>
      <c r="Q807" s="178" t="str">
        <f>IF('DATA - Follow-Up'!Q807="","",'DATA - Follow-Up'!Q807)</f>
        <v/>
      </c>
      <c r="R807" s="178" t="str">
        <f>IF('DATA - Follow-Up'!R807="Boy",1,IF('DATA - Follow-Up'!R807="Girl",2, ""))</f>
        <v/>
      </c>
      <c r="S807" s="178" t="str">
        <f>IF('DATA - Follow-Up'!Q807="","", 'DATA - Follow-Up'!S807)</f>
        <v/>
      </c>
      <c r="T807" s="178" t="str">
        <f>IF('DATA - Follow-Up'!T807="Less than 0.5km",1,IF('DATA - Follow-Up'!T807="0.51 to 1.59km",2,IF('DATA - Follow-Up'!T807="1.6 to 3km",3,IF('DATA - Follow-Up'!T807="Over 3km",4,""))))</f>
        <v/>
      </c>
      <c r="U807" s="178" t="str">
        <f>IF('DATA - Follow-Up'!U807="STRONGLY AGREE",1,IF('DATA - Follow-Up'!U807="AGREE",2,IF('DATA - Follow-Up'!U807="DISAGREE",3,IF('DATA - Follow-Up'!U807="STRONGLY DISAGREE",4,""))))</f>
        <v/>
      </c>
      <c r="V807" s="178" t="str">
        <f>IF('DATA - Follow-Up'!V807="Yes",1,IF('DATA - Follow-Up'!V807="No",2,""))</f>
        <v/>
      </c>
      <c r="W807" s="178"/>
      <c r="X807" s="178"/>
      <c r="Y807" s="178"/>
      <c r="Z807" s="178"/>
      <c r="AA807" s="178"/>
      <c r="AB807" s="178"/>
      <c r="AC807" s="178"/>
      <c r="AD807" s="178"/>
      <c r="AE807" s="178"/>
      <c r="AF807" s="178"/>
      <c r="AG807" s="178"/>
      <c r="AH807" s="178"/>
      <c r="AI807" s="178"/>
      <c r="AJ807" s="178"/>
      <c r="AK807" s="178"/>
      <c r="AL807" s="178"/>
      <c r="AM807" s="178"/>
      <c r="AN807" s="178"/>
      <c r="AO807" s="178"/>
      <c r="AP807" s="178"/>
      <c r="AQ807" s="178"/>
      <c r="AR807" s="178" t="str">
        <f>IF('DATA - Follow-Up'!AR807="Relaxed",1,IF('DATA - Follow-Up'!AR807="Rushed",2,IF('DATA - Follow-Up'!AR807="Happy",3,IF('DATA - Follow-Up'!AR807="Tired",4,""))))</f>
        <v/>
      </c>
      <c r="AS807" s="178" t="str">
        <f>IF('DATA - Follow-Up'!AS807="Relaxed",1,IF('DATA - Follow-Up'!AS807="Rushed",2,IF('DATA - Follow-Up'!AS807="Happy",3,IF('DATA - Follow-Up'!AS807="Tired",4,""))))</f>
        <v/>
      </c>
      <c r="AT807" s="178" t="str">
        <f>IF('DATA - Follow-Up'!AT807="less driving",1,IF('DATA - Follow-Up'!AT807="less driving (e.g. more carpooling, walking, cycling, taking public transit, etc.)",1,IF('DATA - Follow-Up'!AT807="not changed",2,IF('DATA - Follow-Up'!AT807="no changed",2,IF('DATA - Follow-Up'!AT807="more driving",3, "")))))</f>
        <v/>
      </c>
      <c r="AU807" s="275"/>
      <c r="AV807" s="275"/>
      <c r="AW807" s="275"/>
      <c r="AX807" s="275"/>
      <c r="AY807" s="275"/>
      <c r="AZ807" s="178" t="str">
        <f>IF('DATA - Follow-Up'!AZ807="less driving",1,IF('DATA - Follow-Up'!AZ807="less driving (e.g. more carpooling, walking, cycling, taking public transit, etc.)",1,IF('DATA - Follow-Up'!AZ807="not changed",2,IF('DATA - Follow-Up'!AZ807="more driving",3,""))))</f>
        <v/>
      </c>
      <c r="BA807" s="178"/>
      <c r="BB807" s="178"/>
      <c r="BC807" s="178"/>
      <c r="BD807" s="178"/>
      <c r="BE807" s="178"/>
      <c r="BF807" s="178" t="str">
        <f>IF('DATA - Follow-Up'!BF807="decreased",1,IF('DATA - Follow-Up'!BF807="not changed",2,IF('DATA - Follow-Up'!BF807="increased",3, "")))</f>
        <v/>
      </c>
      <c r="BG807" s="178"/>
      <c r="BH807" s="178"/>
      <c r="BI807" s="178"/>
      <c r="BJ807" s="178"/>
      <c r="BK807" s="178"/>
      <c r="BL807" s="178"/>
      <c r="BM807" s="178"/>
      <c r="BN807" s="178"/>
      <c r="BO807" s="178"/>
      <c r="BP807" s="178"/>
      <c r="BQ807" s="312" t="str">
        <f>IF('DATA - Follow-Up'!BQ807="Yes",1,IF('DATA - Follow-Up'!BQ807="No",2, ""))</f>
        <v/>
      </c>
      <c r="BR807" s="273"/>
      <c r="BS807" s="180"/>
      <c r="BT807" s="180"/>
    </row>
    <row r="808" spans="1:72" s="132" customFormat="1" ht="15" x14ac:dyDescent="0.3">
      <c r="A808" s="148"/>
      <c r="B808" s="149"/>
      <c r="C808" s="236" t="str">
        <f t="shared" si="12"/>
        <v/>
      </c>
      <c r="D808" s="178" t="str">
        <f>IF('DATA - Follow-Up'!D808="","",'DATA - Follow-Up'!D808)</f>
        <v/>
      </c>
      <c r="E808" s="178" t="str">
        <f>IF('DATA - Follow-Up'!E808="","",'DATA - Follow-Up'!E808)</f>
        <v/>
      </c>
      <c r="F808" s="178" t="str">
        <f>IF('DATA - Follow-Up'!F808="","",'DATA - Follow-Up'!F808)</f>
        <v/>
      </c>
      <c r="G808" s="178" t="str">
        <f>IF('DATA - Follow-Up'!G808="Yes",1,IF('DATA - Follow-Up'!G808="No",2,IF('DATA - Follow-Up'!G808="Not Sure",3, "")))</f>
        <v/>
      </c>
      <c r="H808" s="178" t="str">
        <f>IF('DATA - Follow-Up'!H808="","",INDEX(Codes,MATCH('DATA - Follow-Up'!H808,Modes,0)))</f>
        <v/>
      </c>
      <c r="I808" s="275"/>
      <c r="J808" s="178" t="str">
        <f>IF('DATA - Follow-Up'!J808="","",INDEX(Codes,MATCH('DATA - Follow-Up'!J808,Modes,0)))</f>
        <v/>
      </c>
      <c r="K808" s="178"/>
      <c r="L808" s="178" t="str">
        <f>IF('DATA - Follow-Up'!L808=0,"",IF('DATA - Follow-Up'!L808="","",'DATA - Follow-Up'!L808))</f>
        <v/>
      </c>
      <c r="M808" s="178" t="str">
        <f>IF('DATA - Follow-Up'!M808="Yes",1,IF('DATA - Follow-Up'!M808="No",2, ""))</f>
        <v/>
      </c>
      <c r="N808" s="178" t="str">
        <f>IF('DATA - Follow-Up'!N808="Yes",1,IF('DATA - Follow-Up'!N808="No",2,""))</f>
        <v/>
      </c>
      <c r="O808" s="178" t="str">
        <f>IF('DATA - Follow-Up'!O808="Relaxed",1,IF('DATA - Follow-Up'!O808="Rushed",2,IF('DATA - Follow-Up'!O808="Happy",3,IF('DATA - Follow-Up'!O808="Frustrated",4,IF('DATA - Follow-Up'!O808="Other (please specify)",5,IF('DATA - Follow-Up'!O808="Other",5,""))))))</f>
        <v/>
      </c>
      <c r="P808" s="178"/>
      <c r="Q808" s="178" t="str">
        <f>IF('DATA - Follow-Up'!Q808="","",'DATA - Follow-Up'!Q808)</f>
        <v/>
      </c>
      <c r="R808" s="178" t="str">
        <f>IF('DATA - Follow-Up'!R808="Boy",1,IF('DATA - Follow-Up'!R808="Girl",2, ""))</f>
        <v/>
      </c>
      <c r="S808" s="178" t="str">
        <f>IF('DATA - Follow-Up'!Q808="","", 'DATA - Follow-Up'!S808)</f>
        <v/>
      </c>
      <c r="T808" s="178" t="str">
        <f>IF('DATA - Follow-Up'!T808="Less than 0.5km",1,IF('DATA - Follow-Up'!T808="0.51 to 1.59km",2,IF('DATA - Follow-Up'!T808="1.6 to 3km",3,IF('DATA - Follow-Up'!T808="Over 3km",4,""))))</f>
        <v/>
      </c>
      <c r="U808" s="178" t="str">
        <f>IF('DATA - Follow-Up'!U808="STRONGLY AGREE",1,IF('DATA - Follow-Up'!U808="AGREE",2,IF('DATA - Follow-Up'!U808="DISAGREE",3,IF('DATA - Follow-Up'!U808="STRONGLY DISAGREE",4,""))))</f>
        <v/>
      </c>
      <c r="V808" s="178" t="str">
        <f>IF('DATA - Follow-Up'!V808="Yes",1,IF('DATA - Follow-Up'!V808="No",2,""))</f>
        <v/>
      </c>
      <c r="W808" s="178"/>
      <c r="X808" s="178"/>
      <c r="Y808" s="178"/>
      <c r="Z808" s="178"/>
      <c r="AA808" s="178"/>
      <c r="AB808" s="178"/>
      <c r="AC808" s="178"/>
      <c r="AD808" s="178"/>
      <c r="AE808" s="178"/>
      <c r="AF808" s="178"/>
      <c r="AG808" s="178"/>
      <c r="AH808" s="178"/>
      <c r="AI808" s="178"/>
      <c r="AJ808" s="178"/>
      <c r="AK808" s="178"/>
      <c r="AL808" s="178"/>
      <c r="AM808" s="178"/>
      <c r="AN808" s="178"/>
      <c r="AO808" s="178"/>
      <c r="AP808" s="178"/>
      <c r="AQ808" s="178"/>
      <c r="AR808" s="178" t="str">
        <f>IF('DATA - Follow-Up'!AR808="Relaxed",1,IF('DATA - Follow-Up'!AR808="Rushed",2,IF('DATA - Follow-Up'!AR808="Happy",3,IF('DATA - Follow-Up'!AR808="Tired",4,""))))</f>
        <v/>
      </c>
      <c r="AS808" s="178" t="str">
        <f>IF('DATA - Follow-Up'!AS808="Relaxed",1,IF('DATA - Follow-Up'!AS808="Rushed",2,IF('DATA - Follow-Up'!AS808="Happy",3,IF('DATA - Follow-Up'!AS808="Tired",4,""))))</f>
        <v/>
      </c>
      <c r="AT808" s="178" t="str">
        <f>IF('DATA - Follow-Up'!AT808="less driving",1,IF('DATA - Follow-Up'!AT808="less driving (e.g. more carpooling, walking, cycling, taking public transit, etc.)",1,IF('DATA - Follow-Up'!AT808="not changed",2,IF('DATA - Follow-Up'!AT808="no changed",2,IF('DATA - Follow-Up'!AT808="more driving",3, "")))))</f>
        <v/>
      </c>
      <c r="AU808" s="275"/>
      <c r="AV808" s="275"/>
      <c r="AW808" s="275"/>
      <c r="AX808" s="275"/>
      <c r="AY808" s="275"/>
      <c r="AZ808" s="178" t="str">
        <f>IF('DATA - Follow-Up'!AZ808="less driving",1,IF('DATA - Follow-Up'!AZ808="less driving (e.g. more carpooling, walking, cycling, taking public transit, etc.)",1,IF('DATA - Follow-Up'!AZ808="not changed",2,IF('DATA - Follow-Up'!AZ808="more driving",3,""))))</f>
        <v/>
      </c>
      <c r="BA808" s="178"/>
      <c r="BB808" s="178"/>
      <c r="BC808" s="178"/>
      <c r="BD808" s="178"/>
      <c r="BE808" s="178"/>
      <c r="BF808" s="178" t="str">
        <f>IF('DATA - Follow-Up'!BF808="decreased",1,IF('DATA - Follow-Up'!BF808="not changed",2,IF('DATA - Follow-Up'!BF808="increased",3, "")))</f>
        <v/>
      </c>
      <c r="BG808" s="178"/>
      <c r="BH808" s="178"/>
      <c r="BI808" s="178"/>
      <c r="BJ808" s="178"/>
      <c r="BK808" s="178"/>
      <c r="BL808" s="178"/>
      <c r="BM808" s="178"/>
      <c r="BN808" s="178"/>
      <c r="BO808" s="178"/>
      <c r="BP808" s="178"/>
      <c r="BQ808" s="312" t="str">
        <f>IF('DATA - Follow-Up'!BQ808="Yes",1,IF('DATA - Follow-Up'!BQ808="No",2, ""))</f>
        <v/>
      </c>
      <c r="BR808" s="273"/>
      <c r="BS808" s="180"/>
      <c r="BT808" s="180"/>
    </row>
    <row r="809" spans="1:72" s="132" customFormat="1" ht="15" x14ac:dyDescent="0.3">
      <c r="A809" s="148"/>
      <c r="B809" s="149"/>
      <c r="C809" s="236" t="str">
        <f t="shared" si="12"/>
        <v/>
      </c>
      <c r="D809" s="178" t="str">
        <f>IF('DATA - Follow-Up'!D809="","",'DATA - Follow-Up'!D809)</f>
        <v/>
      </c>
      <c r="E809" s="178" t="str">
        <f>IF('DATA - Follow-Up'!E809="","",'DATA - Follow-Up'!E809)</f>
        <v/>
      </c>
      <c r="F809" s="178" t="str">
        <f>IF('DATA - Follow-Up'!F809="","",'DATA - Follow-Up'!F809)</f>
        <v/>
      </c>
      <c r="G809" s="178" t="str">
        <f>IF('DATA - Follow-Up'!G809="Yes",1,IF('DATA - Follow-Up'!G809="No",2,IF('DATA - Follow-Up'!G809="Not Sure",3, "")))</f>
        <v/>
      </c>
      <c r="H809" s="178" t="str">
        <f>IF('DATA - Follow-Up'!H809="","",INDEX(Codes,MATCH('DATA - Follow-Up'!H809,Modes,0)))</f>
        <v/>
      </c>
      <c r="I809" s="275"/>
      <c r="J809" s="178" t="str">
        <f>IF('DATA - Follow-Up'!J809="","",INDEX(Codes,MATCH('DATA - Follow-Up'!J809,Modes,0)))</f>
        <v/>
      </c>
      <c r="K809" s="178"/>
      <c r="L809" s="178" t="str">
        <f>IF('DATA - Follow-Up'!L809=0,"",IF('DATA - Follow-Up'!L809="","",'DATA - Follow-Up'!L809))</f>
        <v/>
      </c>
      <c r="M809" s="178" t="str">
        <f>IF('DATA - Follow-Up'!M809="Yes",1,IF('DATA - Follow-Up'!M809="No",2, ""))</f>
        <v/>
      </c>
      <c r="N809" s="178" t="str">
        <f>IF('DATA - Follow-Up'!N809="Yes",1,IF('DATA - Follow-Up'!N809="No",2,""))</f>
        <v/>
      </c>
      <c r="O809" s="178" t="str">
        <f>IF('DATA - Follow-Up'!O809="Relaxed",1,IF('DATA - Follow-Up'!O809="Rushed",2,IF('DATA - Follow-Up'!O809="Happy",3,IF('DATA - Follow-Up'!O809="Frustrated",4,IF('DATA - Follow-Up'!O809="Other (please specify)",5,IF('DATA - Follow-Up'!O809="Other",5,""))))))</f>
        <v/>
      </c>
      <c r="P809" s="178"/>
      <c r="Q809" s="178" t="str">
        <f>IF('DATA - Follow-Up'!Q809="","",'DATA - Follow-Up'!Q809)</f>
        <v/>
      </c>
      <c r="R809" s="178" t="str">
        <f>IF('DATA - Follow-Up'!R809="Boy",1,IF('DATA - Follow-Up'!R809="Girl",2, ""))</f>
        <v/>
      </c>
      <c r="S809" s="178" t="str">
        <f>IF('DATA - Follow-Up'!Q809="","", 'DATA - Follow-Up'!S809)</f>
        <v/>
      </c>
      <c r="T809" s="178" t="str">
        <f>IF('DATA - Follow-Up'!T809="Less than 0.5km",1,IF('DATA - Follow-Up'!T809="0.51 to 1.59km",2,IF('DATA - Follow-Up'!T809="1.6 to 3km",3,IF('DATA - Follow-Up'!T809="Over 3km",4,""))))</f>
        <v/>
      </c>
      <c r="U809" s="178" t="str">
        <f>IF('DATA - Follow-Up'!U809="STRONGLY AGREE",1,IF('DATA - Follow-Up'!U809="AGREE",2,IF('DATA - Follow-Up'!U809="DISAGREE",3,IF('DATA - Follow-Up'!U809="STRONGLY DISAGREE",4,""))))</f>
        <v/>
      </c>
      <c r="V809" s="178" t="str">
        <f>IF('DATA - Follow-Up'!V809="Yes",1,IF('DATA - Follow-Up'!V809="No",2,""))</f>
        <v/>
      </c>
      <c r="W809" s="178"/>
      <c r="X809" s="178"/>
      <c r="Y809" s="178"/>
      <c r="Z809" s="178"/>
      <c r="AA809" s="178"/>
      <c r="AB809" s="178"/>
      <c r="AC809" s="178"/>
      <c r="AD809" s="178"/>
      <c r="AE809" s="178"/>
      <c r="AF809" s="178"/>
      <c r="AG809" s="178"/>
      <c r="AH809" s="178"/>
      <c r="AI809" s="178"/>
      <c r="AJ809" s="178"/>
      <c r="AK809" s="178"/>
      <c r="AL809" s="178"/>
      <c r="AM809" s="178"/>
      <c r="AN809" s="178"/>
      <c r="AO809" s="178"/>
      <c r="AP809" s="178"/>
      <c r="AQ809" s="178"/>
      <c r="AR809" s="178" t="str">
        <f>IF('DATA - Follow-Up'!AR809="Relaxed",1,IF('DATA - Follow-Up'!AR809="Rushed",2,IF('DATA - Follow-Up'!AR809="Happy",3,IF('DATA - Follow-Up'!AR809="Tired",4,""))))</f>
        <v/>
      </c>
      <c r="AS809" s="178" t="str">
        <f>IF('DATA - Follow-Up'!AS809="Relaxed",1,IF('DATA - Follow-Up'!AS809="Rushed",2,IF('DATA - Follow-Up'!AS809="Happy",3,IF('DATA - Follow-Up'!AS809="Tired",4,""))))</f>
        <v/>
      </c>
      <c r="AT809" s="178" t="str">
        <f>IF('DATA - Follow-Up'!AT809="less driving",1,IF('DATA - Follow-Up'!AT809="less driving (e.g. more carpooling, walking, cycling, taking public transit, etc.)",1,IF('DATA - Follow-Up'!AT809="not changed",2,IF('DATA - Follow-Up'!AT809="no changed",2,IF('DATA - Follow-Up'!AT809="more driving",3, "")))))</f>
        <v/>
      </c>
      <c r="AU809" s="275"/>
      <c r="AV809" s="275"/>
      <c r="AW809" s="275"/>
      <c r="AX809" s="275"/>
      <c r="AY809" s="275"/>
      <c r="AZ809" s="178" t="str">
        <f>IF('DATA - Follow-Up'!AZ809="less driving",1,IF('DATA - Follow-Up'!AZ809="less driving (e.g. more carpooling, walking, cycling, taking public transit, etc.)",1,IF('DATA - Follow-Up'!AZ809="not changed",2,IF('DATA - Follow-Up'!AZ809="more driving",3,""))))</f>
        <v/>
      </c>
      <c r="BA809" s="178"/>
      <c r="BB809" s="178"/>
      <c r="BC809" s="178"/>
      <c r="BD809" s="178"/>
      <c r="BE809" s="178"/>
      <c r="BF809" s="178" t="str">
        <f>IF('DATA - Follow-Up'!BF809="decreased",1,IF('DATA - Follow-Up'!BF809="not changed",2,IF('DATA - Follow-Up'!BF809="increased",3, "")))</f>
        <v/>
      </c>
      <c r="BG809" s="178"/>
      <c r="BH809" s="178"/>
      <c r="BI809" s="178"/>
      <c r="BJ809" s="178"/>
      <c r="BK809" s="178"/>
      <c r="BL809" s="178"/>
      <c r="BM809" s="178"/>
      <c r="BN809" s="178"/>
      <c r="BO809" s="178"/>
      <c r="BP809" s="178"/>
      <c r="BQ809" s="312" t="str">
        <f>IF('DATA - Follow-Up'!BQ809="Yes",1,IF('DATA - Follow-Up'!BQ809="No",2, ""))</f>
        <v/>
      </c>
      <c r="BR809" s="273"/>
      <c r="BS809" s="180"/>
      <c r="BT809" s="180"/>
    </row>
    <row r="810" spans="1:72" s="132" customFormat="1" ht="15" x14ac:dyDescent="0.3">
      <c r="A810" s="148"/>
      <c r="B810" s="149"/>
      <c r="C810" s="236" t="str">
        <f t="shared" si="12"/>
        <v/>
      </c>
      <c r="D810" s="178" t="str">
        <f>IF('DATA - Follow-Up'!D810="","",'DATA - Follow-Up'!D810)</f>
        <v/>
      </c>
      <c r="E810" s="178" t="str">
        <f>IF('DATA - Follow-Up'!E810="","",'DATA - Follow-Up'!E810)</f>
        <v/>
      </c>
      <c r="F810" s="178" t="str">
        <f>IF('DATA - Follow-Up'!F810="","",'DATA - Follow-Up'!F810)</f>
        <v/>
      </c>
      <c r="G810" s="178" t="str">
        <f>IF('DATA - Follow-Up'!G810="Yes",1,IF('DATA - Follow-Up'!G810="No",2,IF('DATA - Follow-Up'!G810="Not Sure",3, "")))</f>
        <v/>
      </c>
      <c r="H810" s="178" t="str">
        <f>IF('DATA - Follow-Up'!H810="","",INDEX(Codes,MATCH('DATA - Follow-Up'!H810,Modes,0)))</f>
        <v/>
      </c>
      <c r="I810" s="275"/>
      <c r="J810" s="178" t="str">
        <f>IF('DATA - Follow-Up'!J810="","",INDEX(Codes,MATCH('DATA - Follow-Up'!J810,Modes,0)))</f>
        <v/>
      </c>
      <c r="K810" s="178"/>
      <c r="L810" s="178" t="str">
        <f>IF('DATA - Follow-Up'!L810=0,"",IF('DATA - Follow-Up'!L810="","",'DATA - Follow-Up'!L810))</f>
        <v/>
      </c>
      <c r="M810" s="178" t="str">
        <f>IF('DATA - Follow-Up'!M810="Yes",1,IF('DATA - Follow-Up'!M810="No",2, ""))</f>
        <v/>
      </c>
      <c r="N810" s="178" t="str">
        <f>IF('DATA - Follow-Up'!N810="Yes",1,IF('DATA - Follow-Up'!N810="No",2,""))</f>
        <v/>
      </c>
      <c r="O810" s="178" t="str">
        <f>IF('DATA - Follow-Up'!O810="Relaxed",1,IF('DATA - Follow-Up'!O810="Rushed",2,IF('DATA - Follow-Up'!O810="Happy",3,IF('DATA - Follow-Up'!O810="Frustrated",4,IF('DATA - Follow-Up'!O810="Other (please specify)",5,IF('DATA - Follow-Up'!O810="Other",5,""))))))</f>
        <v/>
      </c>
      <c r="P810" s="178"/>
      <c r="Q810" s="178" t="str">
        <f>IF('DATA - Follow-Up'!Q810="","",'DATA - Follow-Up'!Q810)</f>
        <v/>
      </c>
      <c r="R810" s="178" t="str">
        <f>IF('DATA - Follow-Up'!R810="Boy",1,IF('DATA - Follow-Up'!R810="Girl",2, ""))</f>
        <v/>
      </c>
      <c r="S810" s="178" t="str">
        <f>IF('DATA - Follow-Up'!Q810="","", 'DATA - Follow-Up'!S810)</f>
        <v/>
      </c>
      <c r="T810" s="178" t="str">
        <f>IF('DATA - Follow-Up'!T810="Less than 0.5km",1,IF('DATA - Follow-Up'!T810="0.51 to 1.59km",2,IF('DATA - Follow-Up'!T810="1.6 to 3km",3,IF('DATA - Follow-Up'!T810="Over 3km",4,""))))</f>
        <v/>
      </c>
      <c r="U810" s="178" t="str">
        <f>IF('DATA - Follow-Up'!U810="STRONGLY AGREE",1,IF('DATA - Follow-Up'!U810="AGREE",2,IF('DATA - Follow-Up'!U810="DISAGREE",3,IF('DATA - Follow-Up'!U810="STRONGLY DISAGREE",4,""))))</f>
        <v/>
      </c>
      <c r="V810" s="178" t="str">
        <f>IF('DATA - Follow-Up'!V810="Yes",1,IF('DATA - Follow-Up'!V810="No",2,""))</f>
        <v/>
      </c>
      <c r="W810" s="178"/>
      <c r="X810" s="178"/>
      <c r="Y810" s="178"/>
      <c r="Z810" s="178"/>
      <c r="AA810" s="178"/>
      <c r="AB810" s="178"/>
      <c r="AC810" s="178"/>
      <c r="AD810" s="178"/>
      <c r="AE810" s="178"/>
      <c r="AF810" s="178"/>
      <c r="AG810" s="178"/>
      <c r="AH810" s="178"/>
      <c r="AI810" s="178"/>
      <c r="AJ810" s="178"/>
      <c r="AK810" s="178"/>
      <c r="AL810" s="178"/>
      <c r="AM810" s="178"/>
      <c r="AN810" s="178"/>
      <c r="AO810" s="178"/>
      <c r="AP810" s="178"/>
      <c r="AQ810" s="178"/>
      <c r="AR810" s="178" t="str">
        <f>IF('DATA - Follow-Up'!AR810="Relaxed",1,IF('DATA - Follow-Up'!AR810="Rushed",2,IF('DATA - Follow-Up'!AR810="Happy",3,IF('DATA - Follow-Up'!AR810="Tired",4,""))))</f>
        <v/>
      </c>
      <c r="AS810" s="178" t="str">
        <f>IF('DATA - Follow-Up'!AS810="Relaxed",1,IF('DATA - Follow-Up'!AS810="Rushed",2,IF('DATA - Follow-Up'!AS810="Happy",3,IF('DATA - Follow-Up'!AS810="Tired",4,""))))</f>
        <v/>
      </c>
      <c r="AT810" s="178" t="str">
        <f>IF('DATA - Follow-Up'!AT810="less driving",1,IF('DATA - Follow-Up'!AT810="less driving (e.g. more carpooling, walking, cycling, taking public transit, etc.)",1,IF('DATA - Follow-Up'!AT810="not changed",2,IF('DATA - Follow-Up'!AT810="no changed",2,IF('DATA - Follow-Up'!AT810="more driving",3, "")))))</f>
        <v/>
      </c>
      <c r="AU810" s="275"/>
      <c r="AV810" s="275"/>
      <c r="AW810" s="275"/>
      <c r="AX810" s="275"/>
      <c r="AY810" s="275"/>
      <c r="AZ810" s="178" t="str">
        <f>IF('DATA - Follow-Up'!AZ810="less driving",1,IF('DATA - Follow-Up'!AZ810="less driving (e.g. more carpooling, walking, cycling, taking public transit, etc.)",1,IF('DATA - Follow-Up'!AZ810="not changed",2,IF('DATA - Follow-Up'!AZ810="more driving",3,""))))</f>
        <v/>
      </c>
      <c r="BA810" s="178"/>
      <c r="BB810" s="178"/>
      <c r="BC810" s="178"/>
      <c r="BD810" s="178"/>
      <c r="BE810" s="178"/>
      <c r="BF810" s="178" t="str">
        <f>IF('DATA - Follow-Up'!BF810="decreased",1,IF('DATA - Follow-Up'!BF810="not changed",2,IF('DATA - Follow-Up'!BF810="increased",3, "")))</f>
        <v/>
      </c>
      <c r="BG810" s="178"/>
      <c r="BH810" s="178"/>
      <c r="BI810" s="178"/>
      <c r="BJ810" s="178"/>
      <c r="BK810" s="178"/>
      <c r="BL810" s="178"/>
      <c r="BM810" s="178"/>
      <c r="BN810" s="178"/>
      <c r="BO810" s="178"/>
      <c r="BP810" s="178"/>
      <c r="BQ810" s="312" t="str">
        <f>IF('DATA - Follow-Up'!BQ810="Yes",1,IF('DATA - Follow-Up'!BQ810="No",2, ""))</f>
        <v/>
      </c>
      <c r="BR810" s="273"/>
      <c r="BS810" s="180"/>
      <c r="BT810" s="180"/>
    </row>
    <row r="811" spans="1:72" s="132" customFormat="1" ht="15" x14ac:dyDescent="0.3">
      <c r="A811" s="148"/>
      <c r="B811" s="149"/>
      <c r="C811" s="236" t="str">
        <f t="shared" si="12"/>
        <v/>
      </c>
      <c r="D811" s="178" t="str">
        <f>IF('DATA - Follow-Up'!D811="","",'DATA - Follow-Up'!D811)</f>
        <v/>
      </c>
      <c r="E811" s="178" t="str">
        <f>IF('DATA - Follow-Up'!E811="","",'DATA - Follow-Up'!E811)</f>
        <v/>
      </c>
      <c r="F811" s="178" t="str">
        <f>IF('DATA - Follow-Up'!F811="","",'DATA - Follow-Up'!F811)</f>
        <v/>
      </c>
      <c r="G811" s="178" t="str">
        <f>IF('DATA - Follow-Up'!G811="Yes",1,IF('DATA - Follow-Up'!G811="No",2,IF('DATA - Follow-Up'!G811="Not Sure",3, "")))</f>
        <v/>
      </c>
      <c r="H811" s="178" t="str">
        <f>IF('DATA - Follow-Up'!H811="","",INDEX(Codes,MATCH('DATA - Follow-Up'!H811,Modes,0)))</f>
        <v/>
      </c>
      <c r="I811" s="275"/>
      <c r="J811" s="178" t="str">
        <f>IF('DATA - Follow-Up'!J811="","",INDEX(Codes,MATCH('DATA - Follow-Up'!J811,Modes,0)))</f>
        <v/>
      </c>
      <c r="K811" s="178"/>
      <c r="L811" s="178" t="str">
        <f>IF('DATA - Follow-Up'!L811=0,"",IF('DATA - Follow-Up'!L811="","",'DATA - Follow-Up'!L811))</f>
        <v/>
      </c>
      <c r="M811" s="178" t="str">
        <f>IF('DATA - Follow-Up'!M811="Yes",1,IF('DATA - Follow-Up'!M811="No",2, ""))</f>
        <v/>
      </c>
      <c r="N811" s="178" t="str">
        <f>IF('DATA - Follow-Up'!N811="Yes",1,IF('DATA - Follow-Up'!N811="No",2,""))</f>
        <v/>
      </c>
      <c r="O811" s="178" t="str">
        <f>IF('DATA - Follow-Up'!O811="Relaxed",1,IF('DATA - Follow-Up'!O811="Rushed",2,IF('DATA - Follow-Up'!O811="Happy",3,IF('DATA - Follow-Up'!O811="Frustrated",4,IF('DATA - Follow-Up'!O811="Other (please specify)",5,IF('DATA - Follow-Up'!O811="Other",5,""))))))</f>
        <v/>
      </c>
      <c r="P811" s="178"/>
      <c r="Q811" s="178" t="str">
        <f>IF('DATA - Follow-Up'!Q811="","",'DATA - Follow-Up'!Q811)</f>
        <v/>
      </c>
      <c r="R811" s="178" t="str">
        <f>IF('DATA - Follow-Up'!R811="Boy",1,IF('DATA - Follow-Up'!R811="Girl",2, ""))</f>
        <v/>
      </c>
      <c r="S811" s="178" t="str">
        <f>IF('DATA - Follow-Up'!Q811="","", 'DATA - Follow-Up'!S811)</f>
        <v/>
      </c>
      <c r="T811" s="178" t="str">
        <f>IF('DATA - Follow-Up'!T811="Less than 0.5km",1,IF('DATA - Follow-Up'!T811="0.51 to 1.59km",2,IF('DATA - Follow-Up'!T811="1.6 to 3km",3,IF('DATA - Follow-Up'!T811="Over 3km",4,""))))</f>
        <v/>
      </c>
      <c r="U811" s="178" t="str">
        <f>IF('DATA - Follow-Up'!U811="STRONGLY AGREE",1,IF('DATA - Follow-Up'!U811="AGREE",2,IF('DATA - Follow-Up'!U811="DISAGREE",3,IF('DATA - Follow-Up'!U811="STRONGLY DISAGREE",4,""))))</f>
        <v/>
      </c>
      <c r="V811" s="178" t="str">
        <f>IF('DATA - Follow-Up'!V811="Yes",1,IF('DATA - Follow-Up'!V811="No",2,""))</f>
        <v/>
      </c>
      <c r="W811" s="178"/>
      <c r="X811" s="178"/>
      <c r="Y811" s="178"/>
      <c r="Z811" s="178"/>
      <c r="AA811" s="178"/>
      <c r="AB811" s="178"/>
      <c r="AC811" s="178"/>
      <c r="AD811" s="178"/>
      <c r="AE811" s="178"/>
      <c r="AF811" s="178"/>
      <c r="AG811" s="178"/>
      <c r="AH811" s="178"/>
      <c r="AI811" s="178"/>
      <c r="AJ811" s="178"/>
      <c r="AK811" s="178"/>
      <c r="AL811" s="178"/>
      <c r="AM811" s="178"/>
      <c r="AN811" s="178"/>
      <c r="AO811" s="178"/>
      <c r="AP811" s="178"/>
      <c r="AQ811" s="178"/>
      <c r="AR811" s="178" t="str">
        <f>IF('DATA - Follow-Up'!AR811="Relaxed",1,IF('DATA - Follow-Up'!AR811="Rushed",2,IF('DATA - Follow-Up'!AR811="Happy",3,IF('DATA - Follow-Up'!AR811="Tired",4,""))))</f>
        <v/>
      </c>
      <c r="AS811" s="178" t="str">
        <f>IF('DATA - Follow-Up'!AS811="Relaxed",1,IF('DATA - Follow-Up'!AS811="Rushed",2,IF('DATA - Follow-Up'!AS811="Happy",3,IF('DATA - Follow-Up'!AS811="Tired",4,""))))</f>
        <v/>
      </c>
      <c r="AT811" s="178" t="str">
        <f>IF('DATA - Follow-Up'!AT811="less driving",1,IF('DATA - Follow-Up'!AT811="less driving (e.g. more carpooling, walking, cycling, taking public transit, etc.)",1,IF('DATA - Follow-Up'!AT811="not changed",2,IF('DATA - Follow-Up'!AT811="no changed",2,IF('DATA - Follow-Up'!AT811="more driving",3, "")))))</f>
        <v/>
      </c>
      <c r="AU811" s="275"/>
      <c r="AV811" s="275"/>
      <c r="AW811" s="275"/>
      <c r="AX811" s="275"/>
      <c r="AY811" s="275"/>
      <c r="AZ811" s="178" t="str">
        <f>IF('DATA - Follow-Up'!AZ811="less driving",1,IF('DATA - Follow-Up'!AZ811="less driving (e.g. more carpooling, walking, cycling, taking public transit, etc.)",1,IF('DATA - Follow-Up'!AZ811="not changed",2,IF('DATA - Follow-Up'!AZ811="more driving",3,""))))</f>
        <v/>
      </c>
      <c r="BA811" s="178"/>
      <c r="BB811" s="178"/>
      <c r="BC811" s="178"/>
      <c r="BD811" s="178"/>
      <c r="BE811" s="178"/>
      <c r="BF811" s="178" t="str">
        <f>IF('DATA - Follow-Up'!BF811="decreased",1,IF('DATA - Follow-Up'!BF811="not changed",2,IF('DATA - Follow-Up'!BF811="increased",3, "")))</f>
        <v/>
      </c>
      <c r="BG811" s="178"/>
      <c r="BH811" s="178"/>
      <c r="BI811" s="178"/>
      <c r="BJ811" s="178"/>
      <c r="BK811" s="178"/>
      <c r="BL811" s="178"/>
      <c r="BM811" s="178"/>
      <c r="BN811" s="178"/>
      <c r="BO811" s="178"/>
      <c r="BP811" s="178"/>
      <c r="BQ811" s="312" t="str">
        <f>IF('DATA - Follow-Up'!BQ811="Yes",1,IF('DATA - Follow-Up'!BQ811="No",2, ""))</f>
        <v/>
      </c>
      <c r="BR811" s="273"/>
      <c r="BS811" s="180"/>
      <c r="BT811" s="180"/>
    </row>
    <row r="812" spans="1:72" s="132" customFormat="1" ht="15" x14ac:dyDescent="0.3">
      <c r="A812" s="148"/>
      <c r="B812" s="149"/>
      <c r="C812" s="236" t="str">
        <f t="shared" si="12"/>
        <v/>
      </c>
      <c r="D812" s="178" t="str">
        <f>IF('DATA - Follow-Up'!D812="","",'DATA - Follow-Up'!D812)</f>
        <v/>
      </c>
      <c r="E812" s="178" t="str">
        <f>IF('DATA - Follow-Up'!E812="","",'DATA - Follow-Up'!E812)</f>
        <v/>
      </c>
      <c r="F812" s="178" t="str">
        <f>IF('DATA - Follow-Up'!F812="","",'DATA - Follow-Up'!F812)</f>
        <v/>
      </c>
      <c r="G812" s="178" t="str">
        <f>IF('DATA - Follow-Up'!G812="Yes",1,IF('DATA - Follow-Up'!G812="No",2,IF('DATA - Follow-Up'!G812="Not Sure",3, "")))</f>
        <v/>
      </c>
      <c r="H812" s="178" t="str">
        <f>IF('DATA - Follow-Up'!H812="","",INDEX(Codes,MATCH('DATA - Follow-Up'!H812,Modes,0)))</f>
        <v/>
      </c>
      <c r="I812" s="275"/>
      <c r="J812" s="178" t="str">
        <f>IF('DATA - Follow-Up'!J812="","",INDEX(Codes,MATCH('DATA - Follow-Up'!J812,Modes,0)))</f>
        <v/>
      </c>
      <c r="K812" s="178"/>
      <c r="L812" s="178" t="str">
        <f>IF('DATA - Follow-Up'!L812=0,"",IF('DATA - Follow-Up'!L812="","",'DATA - Follow-Up'!L812))</f>
        <v/>
      </c>
      <c r="M812" s="178" t="str">
        <f>IF('DATA - Follow-Up'!M812="Yes",1,IF('DATA - Follow-Up'!M812="No",2, ""))</f>
        <v/>
      </c>
      <c r="N812" s="178" t="str">
        <f>IF('DATA - Follow-Up'!N812="Yes",1,IF('DATA - Follow-Up'!N812="No",2,""))</f>
        <v/>
      </c>
      <c r="O812" s="178" t="str">
        <f>IF('DATA - Follow-Up'!O812="Relaxed",1,IF('DATA - Follow-Up'!O812="Rushed",2,IF('DATA - Follow-Up'!O812="Happy",3,IF('DATA - Follow-Up'!O812="Frustrated",4,IF('DATA - Follow-Up'!O812="Other (please specify)",5,IF('DATA - Follow-Up'!O812="Other",5,""))))))</f>
        <v/>
      </c>
      <c r="P812" s="178"/>
      <c r="Q812" s="178" t="str">
        <f>IF('DATA - Follow-Up'!Q812="","",'DATA - Follow-Up'!Q812)</f>
        <v/>
      </c>
      <c r="R812" s="178" t="str">
        <f>IF('DATA - Follow-Up'!R812="Boy",1,IF('DATA - Follow-Up'!R812="Girl",2, ""))</f>
        <v/>
      </c>
      <c r="S812" s="178" t="str">
        <f>IF('DATA - Follow-Up'!Q812="","", 'DATA - Follow-Up'!S812)</f>
        <v/>
      </c>
      <c r="T812" s="178" t="str">
        <f>IF('DATA - Follow-Up'!T812="Less than 0.5km",1,IF('DATA - Follow-Up'!T812="0.51 to 1.59km",2,IF('DATA - Follow-Up'!T812="1.6 to 3km",3,IF('DATA - Follow-Up'!T812="Over 3km",4,""))))</f>
        <v/>
      </c>
      <c r="U812" s="178" t="str">
        <f>IF('DATA - Follow-Up'!U812="STRONGLY AGREE",1,IF('DATA - Follow-Up'!U812="AGREE",2,IF('DATA - Follow-Up'!U812="DISAGREE",3,IF('DATA - Follow-Up'!U812="STRONGLY DISAGREE",4,""))))</f>
        <v/>
      </c>
      <c r="V812" s="178" t="str">
        <f>IF('DATA - Follow-Up'!V812="Yes",1,IF('DATA - Follow-Up'!V812="No",2,""))</f>
        <v/>
      </c>
      <c r="W812" s="178"/>
      <c r="X812" s="178"/>
      <c r="Y812" s="178"/>
      <c r="Z812" s="178"/>
      <c r="AA812" s="178"/>
      <c r="AB812" s="178"/>
      <c r="AC812" s="178"/>
      <c r="AD812" s="178"/>
      <c r="AE812" s="178"/>
      <c r="AF812" s="178"/>
      <c r="AG812" s="178"/>
      <c r="AH812" s="178"/>
      <c r="AI812" s="178"/>
      <c r="AJ812" s="178"/>
      <c r="AK812" s="178"/>
      <c r="AL812" s="178"/>
      <c r="AM812" s="178"/>
      <c r="AN812" s="178"/>
      <c r="AO812" s="178"/>
      <c r="AP812" s="178"/>
      <c r="AQ812" s="178"/>
      <c r="AR812" s="178" t="str">
        <f>IF('DATA - Follow-Up'!AR812="Relaxed",1,IF('DATA - Follow-Up'!AR812="Rushed",2,IF('DATA - Follow-Up'!AR812="Happy",3,IF('DATA - Follow-Up'!AR812="Tired",4,""))))</f>
        <v/>
      </c>
      <c r="AS812" s="178" t="str">
        <f>IF('DATA - Follow-Up'!AS812="Relaxed",1,IF('DATA - Follow-Up'!AS812="Rushed",2,IF('DATA - Follow-Up'!AS812="Happy",3,IF('DATA - Follow-Up'!AS812="Tired",4,""))))</f>
        <v/>
      </c>
      <c r="AT812" s="178" t="str">
        <f>IF('DATA - Follow-Up'!AT812="less driving",1,IF('DATA - Follow-Up'!AT812="less driving (e.g. more carpooling, walking, cycling, taking public transit, etc.)",1,IF('DATA - Follow-Up'!AT812="not changed",2,IF('DATA - Follow-Up'!AT812="no changed",2,IF('DATA - Follow-Up'!AT812="more driving",3, "")))))</f>
        <v/>
      </c>
      <c r="AU812" s="275"/>
      <c r="AV812" s="275"/>
      <c r="AW812" s="275"/>
      <c r="AX812" s="275"/>
      <c r="AY812" s="275"/>
      <c r="AZ812" s="178" t="str">
        <f>IF('DATA - Follow-Up'!AZ812="less driving",1,IF('DATA - Follow-Up'!AZ812="less driving (e.g. more carpooling, walking, cycling, taking public transit, etc.)",1,IF('DATA - Follow-Up'!AZ812="not changed",2,IF('DATA - Follow-Up'!AZ812="more driving",3,""))))</f>
        <v/>
      </c>
      <c r="BA812" s="178"/>
      <c r="BB812" s="178"/>
      <c r="BC812" s="178"/>
      <c r="BD812" s="178"/>
      <c r="BE812" s="178"/>
      <c r="BF812" s="178" t="str">
        <f>IF('DATA - Follow-Up'!BF812="decreased",1,IF('DATA - Follow-Up'!BF812="not changed",2,IF('DATA - Follow-Up'!BF812="increased",3, "")))</f>
        <v/>
      </c>
      <c r="BG812" s="178"/>
      <c r="BH812" s="178"/>
      <c r="BI812" s="178"/>
      <c r="BJ812" s="178"/>
      <c r="BK812" s="178"/>
      <c r="BL812" s="178"/>
      <c r="BM812" s="178"/>
      <c r="BN812" s="178"/>
      <c r="BO812" s="178"/>
      <c r="BP812" s="178"/>
      <c r="BQ812" s="312" t="str">
        <f>IF('DATA - Follow-Up'!BQ812="Yes",1,IF('DATA - Follow-Up'!BQ812="No",2, ""))</f>
        <v/>
      </c>
      <c r="BR812" s="273"/>
      <c r="BS812" s="180"/>
      <c r="BT812" s="180"/>
    </row>
    <row r="813" spans="1:72" s="132" customFormat="1" ht="15" x14ac:dyDescent="0.3">
      <c r="A813" s="148"/>
      <c r="B813" s="149"/>
      <c r="C813" s="236" t="str">
        <f t="shared" si="12"/>
        <v/>
      </c>
      <c r="D813" s="178" t="str">
        <f>IF('DATA - Follow-Up'!D813="","",'DATA - Follow-Up'!D813)</f>
        <v/>
      </c>
      <c r="E813" s="178" t="str">
        <f>IF('DATA - Follow-Up'!E813="","",'DATA - Follow-Up'!E813)</f>
        <v/>
      </c>
      <c r="F813" s="178" t="str">
        <f>IF('DATA - Follow-Up'!F813="","",'DATA - Follow-Up'!F813)</f>
        <v/>
      </c>
      <c r="G813" s="178" t="str">
        <f>IF('DATA - Follow-Up'!G813="Yes",1,IF('DATA - Follow-Up'!G813="No",2,IF('DATA - Follow-Up'!G813="Not Sure",3, "")))</f>
        <v/>
      </c>
      <c r="H813" s="178" t="str">
        <f>IF('DATA - Follow-Up'!H813="","",INDEX(Codes,MATCH('DATA - Follow-Up'!H813,Modes,0)))</f>
        <v/>
      </c>
      <c r="I813" s="275"/>
      <c r="J813" s="178" t="str">
        <f>IF('DATA - Follow-Up'!J813="","",INDEX(Codes,MATCH('DATA - Follow-Up'!J813,Modes,0)))</f>
        <v/>
      </c>
      <c r="K813" s="178"/>
      <c r="L813" s="178" t="str">
        <f>IF('DATA - Follow-Up'!L813=0,"",IF('DATA - Follow-Up'!L813="","",'DATA - Follow-Up'!L813))</f>
        <v/>
      </c>
      <c r="M813" s="178" t="str">
        <f>IF('DATA - Follow-Up'!M813="Yes",1,IF('DATA - Follow-Up'!M813="No",2, ""))</f>
        <v/>
      </c>
      <c r="N813" s="178" t="str">
        <f>IF('DATA - Follow-Up'!N813="Yes",1,IF('DATA - Follow-Up'!N813="No",2,""))</f>
        <v/>
      </c>
      <c r="O813" s="178" t="str">
        <f>IF('DATA - Follow-Up'!O813="Relaxed",1,IF('DATA - Follow-Up'!O813="Rushed",2,IF('DATA - Follow-Up'!O813="Happy",3,IF('DATA - Follow-Up'!O813="Frustrated",4,IF('DATA - Follow-Up'!O813="Other (please specify)",5,IF('DATA - Follow-Up'!O813="Other",5,""))))))</f>
        <v/>
      </c>
      <c r="P813" s="178"/>
      <c r="Q813" s="178" t="str">
        <f>IF('DATA - Follow-Up'!Q813="","",'DATA - Follow-Up'!Q813)</f>
        <v/>
      </c>
      <c r="R813" s="178" t="str">
        <f>IF('DATA - Follow-Up'!R813="Boy",1,IF('DATA - Follow-Up'!R813="Girl",2, ""))</f>
        <v/>
      </c>
      <c r="S813" s="178" t="str">
        <f>IF('DATA - Follow-Up'!Q813="","", 'DATA - Follow-Up'!S813)</f>
        <v/>
      </c>
      <c r="T813" s="178" t="str">
        <f>IF('DATA - Follow-Up'!T813="Less than 0.5km",1,IF('DATA - Follow-Up'!T813="0.51 to 1.59km",2,IF('DATA - Follow-Up'!T813="1.6 to 3km",3,IF('DATA - Follow-Up'!T813="Over 3km",4,""))))</f>
        <v/>
      </c>
      <c r="U813" s="178" t="str">
        <f>IF('DATA - Follow-Up'!U813="STRONGLY AGREE",1,IF('DATA - Follow-Up'!U813="AGREE",2,IF('DATA - Follow-Up'!U813="DISAGREE",3,IF('DATA - Follow-Up'!U813="STRONGLY DISAGREE",4,""))))</f>
        <v/>
      </c>
      <c r="V813" s="178" t="str">
        <f>IF('DATA - Follow-Up'!V813="Yes",1,IF('DATA - Follow-Up'!V813="No",2,""))</f>
        <v/>
      </c>
      <c r="W813" s="178"/>
      <c r="X813" s="178"/>
      <c r="Y813" s="178"/>
      <c r="Z813" s="178"/>
      <c r="AA813" s="178"/>
      <c r="AB813" s="178"/>
      <c r="AC813" s="178"/>
      <c r="AD813" s="178"/>
      <c r="AE813" s="178"/>
      <c r="AF813" s="178"/>
      <c r="AG813" s="178"/>
      <c r="AH813" s="178"/>
      <c r="AI813" s="178"/>
      <c r="AJ813" s="178"/>
      <c r="AK813" s="178"/>
      <c r="AL813" s="178"/>
      <c r="AM813" s="178"/>
      <c r="AN813" s="178"/>
      <c r="AO813" s="178"/>
      <c r="AP813" s="178"/>
      <c r="AQ813" s="178"/>
      <c r="AR813" s="178" t="str">
        <f>IF('DATA - Follow-Up'!AR813="Relaxed",1,IF('DATA - Follow-Up'!AR813="Rushed",2,IF('DATA - Follow-Up'!AR813="Happy",3,IF('DATA - Follow-Up'!AR813="Tired",4,""))))</f>
        <v/>
      </c>
      <c r="AS813" s="178" t="str">
        <f>IF('DATA - Follow-Up'!AS813="Relaxed",1,IF('DATA - Follow-Up'!AS813="Rushed",2,IF('DATA - Follow-Up'!AS813="Happy",3,IF('DATA - Follow-Up'!AS813="Tired",4,""))))</f>
        <v/>
      </c>
      <c r="AT813" s="178" t="str">
        <f>IF('DATA - Follow-Up'!AT813="less driving",1,IF('DATA - Follow-Up'!AT813="less driving (e.g. more carpooling, walking, cycling, taking public transit, etc.)",1,IF('DATA - Follow-Up'!AT813="not changed",2,IF('DATA - Follow-Up'!AT813="no changed",2,IF('DATA - Follow-Up'!AT813="more driving",3, "")))))</f>
        <v/>
      </c>
      <c r="AU813" s="275"/>
      <c r="AV813" s="275"/>
      <c r="AW813" s="275"/>
      <c r="AX813" s="275"/>
      <c r="AY813" s="275"/>
      <c r="AZ813" s="178" t="str">
        <f>IF('DATA - Follow-Up'!AZ813="less driving",1,IF('DATA - Follow-Up'!AZ813="less driving (e.g. more carpooling, walking, cycling, taking public transit, etc.)",1,IF('DATA - Follow-Up'!AZ813="not changed",2,IF('DATA - Follow-Up'!AZ813="more driving",3,""))))</f>
        <v/>
      </c>
      <c r="BA813" s="178"/>
      <c r="BB813" s="178"/>
      <c r="BC813" s="178"/>
      <c r="BD813" s="178"/>
      <c r="BE813" s="178"/>
      <c r="BF813" s="178" t="str">
        <f>IF('DATA - Follow-Up'!BF813="decreased",1,IF('DATA - Follow-Up'!BF813="not changed",2,IF('DATA - Follow-Up'!BF813="increased",3, "")))</f>
        <v/>
      </c>
      <c r="BG813" s="178"/>
      <c r="BH813" s="178"/>
      <c r="BI813" s="178"/>
      <c r="BJ813" s="178"/>
      <c r="BK813" s="178"/>
      <c r="BL813" s="178"/>
      <c r="BM813" s="178"/>
      <c r="BN813" s="178"/>
      <c r="BO813" s="178"/>
      <c r="BP813" s="178"/>
      <c r="BQ813" s="312" t="str">
        <f>IF('DATA - Follow-Up'!BQ813="Yes",1,IF('DATA - Follow-Up'!BQ813="No",2, ""))</f>
        <v/>
      </c>
      <c r="BR813" s="273"/>
      <c r="BS813" s="180"/>
      <c r="BT813" s="180"/>
    </row>
    <row r="814" spans="1:72" s="132" customFormat="1" ht="15" x14ac:dyDescent="0.3">
      <c r="A814" s="148"/>
      <c r="B814" s="149"/>
      <c r="C814" s="236" t="str">
        <f t="shared" si="12"/>
        <v/>
      </c>
      <c r="D814" s="178" t="str">
        <f>IF('DATA - Follow-Up'!D814="","",'DATA - Follow-Up'!D814)</f>
        <v/>
      </c>
      <c r="E814" s="178" t="str">
        <f>IF('DATA - Follow-Up'!E814="","",'DATA - Follow-Up'!E814)</f>
        <v/>
      </c>
      <c r="F814" s="178" t="str">
        <f>IF('DATA - Follow-Up'!F814="","",'DATA - Follow-Up'!F814)</f>
        <v/>
      </c>
      <c r="G814" s="178" t="str">
        <f>IF('DATA - Follow-Up'!G814="Yes",1,IF('DATA - Follow-Up'!G814="No",2,IF('DATA - Follow-Up'!G814="Not Sure",3, "")))</f>
        <v/>
      </c>
      <c r="H814" s="178" t="str">
        <f>IF('DATA - Follow-Up'!H814="","",INDEX(Codes,MATCH('DATA - Follow-Up'!H814,Modes,0)))</f>
        <v/>
      </c>
      <c r="I814" s="275"/>
      <c r="J814" s="178" t="str">
        <f>IF('DATA - Follow-Up'!J814="","",INDEX(Codes,MATCH('DATA - Follow-Up'!J814,Modes,0)))</f>
        <v/>
      </c>
      <c r="K814" s="178"/>
      <c r="L814" s="178" t="str">
        <f>IF('DATA - Follow-Up'!L814=0,"",IF('DATA - Follow-Up'!L814="","",'DATA - Follow-Up'!L814))</f>
        <v/>
      </c>
      <c r="M814" s="178" t="str">
        <f>IF('DATA - Follow-Up'!M814="Yes",1,IF('DATA - Follow-Up'!M814="No",2, ""))</f>
        <v/>
      </c>
      <c r="N814" s="178" t="str">
        <f>IF('DATA - Follow-Up'!N814="Yes",1,IF('DATA - Follow-Up'!N814="No",2,""))</f>
        <v/>
      </c>
      <c r="O814" s="178" t="str">
        <f>IF('DATA - Follow-Up'!O814="Relaxed",1,IF('DATA - Follow-Up'!O814="Rushed",2,IF('DATA - Follow-Up'!O814="Happy",3,IF('DATA - Follow-Up'!O814="Frustrated",4,IF('DATA - Follow-Up'!O814="Other (please specify)",5,IF('DATA - Follow-Up'!O814="Other",5,""))))))</f>
        <v/>
      </c>
      <c r="P814" s="178"/>
      <c r="Q814" s="178" t="str">
        <f>IF('DATA - Follow-Up'!Q814="","",'DATA - Follow-Up'!Q814)</f>
        <v/>
      </c>
      <c r="R814" s="178" t="str">
        <f>IF('DATA - Follow-Up'!R814="Boy",1,IF('DATA - Follow-Up'!R814="Girl",2, ""))</f>
        <v/>
      </c>
      <c r="S814" s="178" t="str">
        <f>IF('DATA - Follow-Up'!Q814="","", 'DATA - Follow-Up'!S814)</f>
        <v/>
      </c>
      <c r="T814" s="178" t="str">
        <f>IF('DATA - Follow-Up'!T814="Less than 0.5km",1,IF('DATA - Follow-Up'!T814="0.51 to 1.59km",2,IF('DATA - Follow-Up'!T814="1.6 to 3km",3,IF('DATA - Follow-Up'!T814="Over 3km",4,""))))</f>
        <v/>
      </c>
      <c r="U814" s="178" t="str">
        <f>IF('DATA - Follow-Up'!U814="STRONGLY AGREE",1,IF('DATA - Follow-Up'!U814="AGREE",2,IF('DATA - Follow-Up'!U814="DISAGREE",3,IF('DATA - Follow-Up'!U814="STRONGLY DISAGREE",4,""))))</f>
        <v/>
      </c>
      <c r="V814" s="178" t="str">
        <f>IF('DATA - Follow-Up'!V814="Yes",1,IF('DATA - Follow-Up'!V814="No",2,""))</f>
        <v/>
      </c>
      <c r="W814" s="178"/>
      <c r="X814" s="178"/>
      <c r="Y814" s="178"/>
      <c r="Z814" s="178"/>
      <c r="AA814" s="178"/>
      <c r="AB814" s="178"/>
      <c r="AC814" s="178"/>
      <c r="AD814" s="178"/>
      <c r="AE814" s="178"/>
      <c r="AF814" s="178"/>
      <c r="AG814" s="178"/>
      <c r="AH814" s="178"/>
      <c r="AI814" s="178"/>
      <c r="AJ814" s="178"/>
      <c r="AK814" s="178"/>
      <c r="AL814" s="178"/>
      <c r="AM814" s="178"/>
      <c r="AN814" s="178"/>
      <c r="AO814" s="178"/>
      <c r="AP814" s="178"/>
      <c r="AQ814" s="178"/>
      <c r="AR814" s="178" t="str">
        <f>IF('DATA - Follow-Up'!AR814="Relaxed",1,IF('DATA - Follow-Up'!AR814="Rushed",2,IF('DATA - Follow-Up'!AR814="Happy",3,IF('DATA - Follow-Up'!AR814="Tired",4,""))))</f>
        <v/>
      </c>
      <c r="AS814" s="178" t="str">
        <f>IF('DATA - Follow-Up'!AS814="Relaxed",1,IF('DATA - Follow-Up'!AS814="Rushed",2,IF('DATA - Follow-Up'!AS814="Happy",3,IF('DATA - Follow-Up'!AS814="Tired",4,""))))</f>
        <v/>
      </c>
      <c r="AT814" s="178" t="str">
        <f>IF('DATA - Follow-Up'!AT814="less driving",1,IF('DATA - Follow-Up'!AT814="less driving (e.g. more carpooling, walking, cycling, taking public transit, etc.)",1,IF('DATA - Follow-Up'!AT814="not changed",2,IF('DATA - Follow-Up'!AT814="no changed",2,IF('DATA - Follow-Up'!AT814="more driving",3, "")))))</f>
        <v/>
      </c>
      <c r="AU814" s="275"/>
      <c r="AV814" s="275"/>
      <c r="AW814" s="275"/>
      <c r="AX814" s="275"/>
      <c r="AY814" s="275"/>
      <c r="AZ814" s="178" t="str">
        <f>IF('DATA - Follow-Up'!AZ814="less driving",1,IF('DATA - Follow-Up'!AZ814="less driving (e.g. more carpooling, walking, cycling, taking public transit, etc.)",1,IF('DATA - Follow-Up'!AZ814="not changed",2,IF('DATA - Follow-Up'!AZ814="more driving",3,""))))</f>
        <v/>
      </c>
      <c r="BA814" s="178"/>
      <c r="BB814" s="178"/>
      <c r="BC814" s="178"/>
      <c r="BD814" s="178"/>
      <c r="BE814" s="178"/>
      <c r="BF814" s="178" t="str">
        <f>IF('DATA - Follow-Up'!BF814="decreased",1,IF('DATA - Follow-Up'!BF814="not changed",2,IF('DATA - Follow-Up'!BF814="increased",3, "")))</f>
        <v/>
      </c>
      <c r="BG814" s="178"/>
      <c r="BH814" s="178"/>
      <c r="BI814" s="178"/>
      <c r="BJ814" s="178"/>
      <c r="BK814" s="178"/>
      <c r="BL814" s="178"/>
      <c r="BM814" s="178"/>
      <c r="BN814" s="178"/>
      <c r="BO814" s="178"/>
      <c r="BP814" s="178"/>
      <c r="BQ814" s="312" t="str">
        <f>IF('DATA - Follow-Up'!BQ814="Yes",1,IF('DATA - Follow-Up'!BQ814="No",2, ""))</f>
        <v/>
      </c>
      <c r="BR814" s="273"/>
      <c r="BS814" s="180"/>
      <c r="BT814" s="180"/>
    </row>
    <row r="815" spans="1:72" s="132" customFormat="1" ht="15" x14ac:dyDescent="0.3">
      <c r="A815" s="148"/>
      <c r="B815" s="149"/>
      <c r="C815" s="236" t="str">
        <f t="shared" si="12"/>
        <v/>
      </c>
      <c r="D815" s="178" t="str">
        <f>IF('DATA - Follow-Up'!D815="","",'DATA - Follow-Up'!D815)</f>
        <v/>
      </c>
      <c r="E815" s="178" t="str">
        <f>IF('DATA - Follow-Up'!E815="","",'DATA - Follow-Up'!E815)</f>
        <v/>
      </c>
      <c r="F815" s="178" t="str">
        <f>IF('DATA - Follow-Up'!F815="","",'DATA - Follow-Up'!F815)</f>
        <v/>
      </c>
      <c r="G815" s="178" t="str">
        <f>IF('DATA - Follow-Up'!G815="Yes",1,IF('DATA - Follow-Up'!G815="No",2,IF('DATA - Follow-Up'!G815="Not Sure",3, "")))</f>
        <v/>
      </c>
      <c r="H815" s="178" t="str">
        <f>IF('DATA - Follow-Up'!H815="","",INDEX(Codes,MATCH('DATA - Follow-Up'!H815,Modes,0)))</f>
        <v/>
      </c>
      <c r="I815" s="275"/>
      <c r="J815" s="178" t="str">
        <f>IF('DATA - Follow-Up'!J815="","",INDEX(Codes,MATCH('DATA - Follow-Up'!J815,Modes,0)))</f>
        <v/>
      </c>
      <c r="K815" s="178"/>
      <c r="L815" s="178" t="str">
        <f>IF('DATA - Follow-Up'!L815=0,"",IF('DATA - Follow-Up'!L815="","",'DATA - Follow-Up'!L815))</f>
        <v/>
      </c>
      <c r="M815" s="178" t="str">
        <f>IF('DATA - Follow-Up'!M815="Yes",1,IF('DATA - Follow-Up'!M815="No",2, ""))</f>
        <v/>
      </c>
      <c r="N815" s="178" t="str">
        <f>IF('DATA - Follow-Up'!N815="Yes",1,IF('DATA - Follow-Up'!N815="No",2,""))</f>
        <v/>
      </c>
      <c r="O815" s="178" t="str">
        <f>IF('DATA - Follow-Up'!O815="Relaxed",1,IF('DATA - Follow-Up'!O815="Rushed",2,IF('DATA - Follow-Up'!O815="Happy",3,IF('DATA - Follow-Up'!O815="Frustrated",4,IF('DATA - Follow-Up'!O815="Other (please specify)",5,IF('DATA - Follow-Up'!O815="Other",5,""))))))</f>
        <v/>
      </c>
      <c r="P815" s="178"/>
      <c r="Q815" s="178" t="str">
        <f>IF('DATA - Follow-Up'!Q815="","",'DATA - Follow-Up'!Q815)</f>
        <v/>
      </c>
      <c r="R815" s="178" t="str">
        <f>IF('DATA - Follow-Up'!R815="Boy",1,IF('DATA - Follow-Up'!R815="Girl",2, ""))</f>
        <v/>
      </c>
      <c r="S815" s="178" t="str">
        <f>IF('DATA - Follow-Up'!Q815="","", 'DATA - Follow-Up'!S815)</f>
        <v/>
      </c>
      <c r="T815" s="178" t="str">
        <f>IF('DATA - Follow-Up'!T815="Less than 0.5km",1,IF('DATA - Follow-Up'!T815="0.51 to 1.59km",2,IF('DATA - Follow-Up'!T815="1.6 to 3km",3,IF('DATA - Follow-Up'!T815="Over 3km",4,""))))</f>
        <v/>
      </c>
      <c r="U815" s="178" t="str">
        <f>IF('DATA - Follow-Up'!U815="STRONGLY AGREE",1,IF('DATA - Follow-Up'!U815="AGREE",2,IF('DATA - Follow-Up'!U815="DISAGREE",3,IF('DATA - Follow-Up'!U815="STRONGLY DISAGREE",4,""))))</f>
        <v/>
      </c>
      <c r="V815" s="178" t="str">
        <f>IF('DATA - Follow-Up'!V815="Yes",1,IF('DATA - Follow-Up'!V815="No",2,""))</f>
        <v/>
      </c>
      <c r="W815" s="178"/>
      <c r="X815" s="178"/>
      <c r="Y815" s="178"/>
      <c r="Z815" s="178"/>
      <c r="AA815" s="178"/>
      <c r="AB815" s="178"/>
      <c r="AC815" s="178"/>
      <c r="AD815" s="178"/>
      <c r="AE815" s="178"/>
      <c r="AF815" s="178"/>
      <c r="AG815" s="178"/>
      <c r="AH815" s="178"/>
      <c r="AI815" s="178"/>
      <c r="AJ815" s="178"/>
      <c r="AK815" s="178"/>
      <c r="AL815" s="178"/>
      <c r="AM815" s="178"/>
      <c r="AN815" s="178"/>
      <c r="AO815" s="178"/>
      <c r="AP815" s="178"/>
      <c r="AQ815" s="178"/>
      <c r="AR815" s="178" t="str">
        <f>IF('DATA - Follow-Up'!AR815="Relaxed",1,IF('DATA - Follow-Up'!AR815="Rushed",2,IF('DATA - Follow-Up'!AR815="Happy",3,IF('DATA - Follow-Up'!AR815="Tired",4,""))))</f>
        <v/>
      </c>
      <c r="AS815" s="178" t="str">
        <f>IF('DATA - Follow-Up'!AS815="Relaxed",1,IF('DATA - Follow-Up'!AS815="Rushed",2,IF('DATA - Follow-Up'!AS815="Happy",3,IF('DATA - Follow-Up'!AS815="Tired",4,""))))</f>
        <v/>
      </c>
      <c r="AT815" s="178" t="str">
        <f>IF('DATA - Follow-Up'!AT815="less driving",1,IF('DATA - Follow-Up'!AT815="less driving (e.g. more carpooling, walking, cycling, taking public transit, etc.)",1,IF('DATA - Follow-Up'!AT815="not changed",2,IF('DATA - Follow-Up'!AT815="no changed",2,IF('DATA - Follow-Up'!AT815="more driving",3, "")))))</f>
        <v/>
      </c>
      <c r="AU815" s="275"/>
      <c r="AV815" s="275"/>
      <c r="AW815" s="275"/>
      <c r="AX815" s="275"/>
      <c r="AY815" s="275"/>
      <c r="AZ815" s="178" t="str">
        <f>IF('DATA - Follow-Up'!AZ815="less driving",1,IF('DATA - Follow-Up'!AZ815="less driving (e.g. more carpooling, walking, cycling, taking public transit, etc.)",1,IF('DATA - Follow-Up'!AZ815="not changed",2,IF('DATA - Follow-Up'!AZ815="more driving",3,""))))</f>
        <v/>
      </c>
      <c r="BA815" s="178"/>
      <c r="BB815" s="178"/>
      <c r="BC815" s="178"/>
      <c r="BD815" s="178"/>
      <c r="BE815" s="178"/>
      <c r="BF815" s="178" t="str">
        <f>IF('DATA - Follow-Up'!BF815="decreased",1,IF('DATA - Follow-Up'!BF815="not changed",2,IF('DATA - Follow-Up'!BF815="increased",3, "")))</f>
        <v/>
      </c>
      <c r="BG815" s="178"/>
      <c r="BH815" s="178"/>
      <c r="BI815" s="178"/>
      <c r="BJ815" s="178"/>
      <c r="BK815" s="178"/>
      <c r="BL815" s="178"/>
      <c r="BM815" s="178"/>
      <c r="BN815" s="178"/>
      <c r="BO815" s="178"/>
      <c r="BP815" s="178"/>
      <c r="BQ815" s="312" t="str">
        <f>IF('DATA - Follow-Up'!BQ815="Yes",1,IF('DATA - Follow-Up'!BQ815="No",2, ""))</f>
        <v/>
      </c>
      <c r="BR815" s="273"/>
      <c r="BS815" s="180"/>
      <c r="BT815" s="180"/>
    </row>
    <row r="816" spans="1:72" s="132" customFormat="1" ht="15" x14ac:dyDescent="0.3">
      <c r="A816" s="148"/>
      <c r="B816" s="149"/>
      <c r="C816" s="236" t="str">
        <f t="shared" si="12"/>
        <v/>
      </c>
      <c r="D816" s="178" t="str">
        <f>IF('DATA - Follow-Up'!D816="","",'DATA - Follow-Up'!D816)</f>
        <v/>
      </c>
      <c r="E816" s="178" t="str">
        <f>IF('DATA - Follow-Up'!E816="","",'DATA - Follow-Up'!E816)</f>
        <v/>
      </c>
      <c r="F816" s="178" t="str">
        <f>IF('DATA - Follow-Up'!F816="","",'DATA - Follow-Up'!F816)</f>
        <v/>
      </c>
      <c r="G816" s="178" t="str">
        <f>IF('DATA - Follow-Up'!G816="Yes",1,IF('DATA - Follow-Up'!G816="No",2,IF('DATA - Follow-Up'!G816="Not Sure",3, "")))</f>
        <v/>
      </c>
      <c r="H816" s="178" t="str">
        <f>IF('DATA - Follow-Up'!H816="","",INDEX(Codes,MATCH('DATA - Follow-Up'!H816,Modes,0)))</f>
        <v/>
      </c>
      <c r="I816" s="275"/>
      <c r="J816" s="178" t="str">
        <f>IF('DATA - Follow-Up'!J816="","",INDEX(Codes,MATCH('DATA - Follow-Up'!J816,Modes,0)))</f>
        <v/>
      </c>
      <c r="K816" s="178"/>
      <c r="L816" s="178" t="str">
        <f>IF('DATA - Follow-Up'!L816=0,"",IF('DATA - Follow-Up'!L816="","",'DATA - Follow-Up'!L816))</f>
        <v/>
      </c>
      <c r="M816" s="178" t="str">
        <f>IF('DATA - Follow-Up'!M816="Yes",1,IF('DATA - Follow-Up'!M816="No",2, ""))</f>
        <v/>
      </c>
      <c r="N816" s="178" t="str">
        <f>IF('DATA - Follow-Up'!N816="Yes",1,IF('DATA - Follow-Up'!N816="No",2,""))</f>
        <v/>
      </c>
      <c r="O816" s="178" t="str">
        <f>IF('DATA - Follow-Up'!O816="Relaxed",1,IF('DATA - Follow-Up'!O816="Rushed",2,IF('DATA - Follow-Up'!O816="Happy",3,IF('DATA - Follow-Up'!O816="Frustrated",4,IF('DATA - Follow-Up'!O816="Other (please specify)",5,IF('DATA - Follow-Up'!O816="Other",5,""))))))</f>
        <v/>
      </c>
      <c r="P816" s="178"/>
      <c r="Q816" s="178" t="str">
        <f>IF('DATA - Follow-Up'!Q816="","",'DATA - Follow-Up'!Q816)</f>
        <v/>
      </c>
      <c r="R816" s="178" t="str">
        <f>IF('DATA - Follow-Up'!R816="Boy",1,IF('DATA - Follow-Up'!R816="Girl",2, ""))</f>
        <v/>
      </c>
      <c r="S816" s="178" t="str">
        <f>IF('DATA - Follow-Up'!Q816="","", 'DATA - Follow-Up'!S816)</f>
        <v/>
      </c>
      <c r="T816" s="178" t="str">
        <f>IF('DATA - Follow-Up'!T816="Less than 0.5km",1,IF('DATA - Follow-Up'!T816="0.51 to 1.59km",2,IF('DATA - Follow-Up'!T816="1.6 to 3km",3,IF('DATA - Follow-Up'!T816="Over 3km",4,""))))</f>
        <v/>
      </c>
      <c r="U816" s="178" t="str">
        <f>IF('DATA - Follow-Up'!U816="STRONGLY AGREE",1,IF('DATA - Follow-Up'!U816="AGREE",2,IF('DATA - Follow-Up'!U816="DISAGREE",3,IF('DATA - Follow-Up'!U816="STRONGLY DISAGREE",4,""))))</f>
        <v/>
      </c>
      <c r="V816" s="178" t="str">
        <f>IF('DATA - Follow-Up'!V816="Yes",1,IF('DATA - Follow-Up'!V816="No",2,""))</f>
        <v/>
      </c>
      <c r="W816" s="178"/>
      <c r="X816" s="178"/>
      <c r="Y816" s="178"/>
      <c r="Z816" s="178"/>
      <c r="AA816" s="178"/>
      <c r="AB816" s="178"/>
      <c r="AC816" s="178"/>
      <c r="AD816" s="178"/>
      <c r="AE816" s="178"/>
      <c r="AF816" s="178"/>
      <c r="AG816" s="178"/>
      <c r="AH816" s="178"/>
      <c r="AI816" s="178"/>
      <c r="AJ816" s="178"/>
      <c r="AK816" s="178"/>
      <c r="AL816" s="178"/>
      <c r="AM816" s="178"/>
      <c r="AN816" s="178"/>
      <c r="AO816" s="178"/>
      <c r="AP816" s="178"/>
      <c r="AQ816" s="178"/>
      <c r="AR816" s="178" t="str">
        <f>IF('DATA - Follow-Up'!AR816="Relaxed",1,IF('DATA - Follow-Up'!AR816="Rushed",2,IF('DATA - Follow-Up'!AR816="Happy",3,IF('DATA - Follow-Up'!AR816="Tired",4,""))))</f>
        <v/>
      </c>
      <c r="AS816" s="178" t="str">
        <f>IF('DATA - Follow-Up'!AS816="Relaxed",1,IF('DATA - Follow-Up'!AS816="Rushed",2,IF('DATA - Follow-Up'!AS816="Happy",3,IF('DATA - Follow-Up'!AS816="Tired",4,""))))</f>
        <v/>
      </c>
      <c r="AT816" s="178" t="str">
        <f>IF('DATA - Follow-Up'!AT816="less driving",1,IF('DATA - Follow-Up'!AT816="less driving (e.g. more carpooling, walking, cycling, taking public transit, etc.)",1,IF('DATA - Follow-Up'!AT816="not changed",2,IF('DATA - Follow-Up'!AT816="no changed",2,IF('DATA - Follow-Up'!AT816="more driving",3, "")))))</f>
        <v/>
      </c>
      <c r="AU816" s="275"/>
      <c r="AV816" s="275"/>
      <c r="AW816" s="275"/>
      <c r="AX816" s="275"/>
      <c r="AY816" s="275"/>
      <c r="AZ816" s="178" t="str">
        <f>IF('DATA - Follow-Up'!AZ816="less driving",1,IF('DATA - Follow-Up'!AZ816="less driving (e.g. more carpooling, walking, cycling, taking public transit, etc.)",1,IF('DATA - Follow-Up'!AZ816="not changed",2,IF('DATA - Follow-Up'!AZ816="more driving",3,""))))</f>
        <v/>
      </c>
      <c r="BA816" s="178"/>
      <c r="BB816" s="178"/>
      <c r="BC816" s="178"/>
      <c r="BD816" s="178"/>
      <c r="BE816" s="178"/>
      <c r="BF816" s="178" t="str">
        <f>IF('DATA - Follow-Up'!BF816="decreased",1,IF('DATA - Follow-Up'!BF816="not changed",2,IF('DATA - Follow-Up'!BF816="increased",3, "")))</f>
        <v/>
      </c>
      <c r="BG816" s="178"/>
      <c r="BH816" s="178"/>
      <c r="BI816" s="178"/>
      <c r="BJ816" s="178"/>
      <c r="BK816" s="178"/>
      <c r="BL816" s="178"/>
      <c r="BM816" s="178"/>
      <c r="BN816" s="178"/>
      <c r="BO816" s="178"/>
      <c r="BP816" s="178"/>
      <c r="BQ816" s="312" t="str">
        <f>IF('DATA - Follow-Up'!BQ816="Yes",1,IF('DATA - Follow-Up'!BQ816="No",2, ""))</f>
        <v/>
      </c>
      <c r="BR816" s="273"/>
      <c r="BS816" s="180"/>
      <c r="BT816" s="180"/>
    </row>
    <row r="817" spans="1:72" s="132" customFormat="1" ht="15" x14ac:dyDescent="0.3">
      <c r="A817" s="148"/>
      <c r="B817" s="149"/>
      <c r="C817" s="236" t="str">
        <f t="shared" si="12"/>
        <v/>
      </c>
      <c r="D817" s="178" t="str">
        <f>IF('DATA - Follow-Up'!D817="","",'DATA - Follow-Up'!D817)</f>
        <v/>
      </c>
      <c r="E817" s="178" t="str">
        <f>IF('DATA - Follow-Up'!E817="","",'DATA - Follow-Up'!E817)</f>
        <v/>
      </c>
      <c r="F817" s="178" t="str">
        <f>IF('DATA - Follow-Up'!F817="","",'DATA - Follow-Up'!F817)</f>
        <v/>
      </c>
      <c r="G817" s="178" t="str">
        <f>IF('DATA - Follow-Up'!G817="Yes",1,IF('DATA - Follow-Up'!G817="No",2,IF('DATA - Follow-Up'!G817="Not Sure",3, "")))</f>
        <v/>
      </c>
      <c r="H817" s="178" t="str">
        <f>IF('DATA - Follow-Up'!H817="","",INDEX(Codes,MATCH('DATA - Follow-Up'!H817,Modes,0)))</f>
        <v/>
      </c>
      <c r="I817" s="275"/>
      <c r="J817" s="178" t="str">
        <f>IF('DATA - Follow-Up'!J817="","",INDEX(Codes,MATCH('DATA - Follow-Up'!J817,Modes,0)))</f>
        <v/>
      </c>
      <c r="K817" s="178"/>
      <c r="L817" s="178" t="str">
        <f>IF('DATA - Follow-Up'!L817=0,"",IF('DATA - Follow-Up'!L817="","",'DATA - Follow-Up'!L817))</f>
        <v/>
      </c>
      <c r="M817" s="178" t="str">
        <f>IF('DATA - Follow-Up'!M817="Yes",1,IF('DATA - Follow-Up'!M817="No",2, ""))</f>
        <v/>
      </c>
      <c r="N817" s="178" t="str">
        <f>IF('DATA - Follow-Up'!N817="Yes",1,IF('DATA - Follow-Up'!N817="No",2,""))</f>
        <v/>
      </c>
      <c r="O817" s="178" t="str">
        <f>IF('DATA - Follow-Up'!O817="Relaxed",1,IF('DATA - Follow-Up'!O817="Rushed",2,IF('DATA - Follow-Up'!O817="Happy",3,IF('DATA - Follow-Up'!O817="Frustrated",4,IF('DATA - Follow-Up'!O817="Other (please specify)",5,IF('DATA - Follow-Up'!O817="Other",5,""))))))</f>
        <v/>
      </c>
      <c r="P817" s="178"/>
      <c r="Q817" s="178" t="str">
        <f>IF('DATA - Follow-Up'!Q817="","",'DATA - Follow-Up'!Q817)</f>
        <v/>
      </c>
      <c r="R817" s="178" t="str">
        <f>IF('DATA - Follow-Up'!R817="Boy",1,IF('DATA - Follow-Up'!R817="Girl",2, ""))</f>
        <v/>
      </c>
      <c r="S817" s="178" t="str">
        <f>IF('DATA - Follow-Up'!Q817="","", 'DATA - Follow-Up'!S817)</f>
        <v/>
      </c>
      <c r="T817" s="178" t="str">
        <f>IF('DATA - Follow-Up'!T817="Less than 0.5km",1,IF('DATA - Follow-Up'!T817="0.51 to 1.59km",2,IF('DATA - Follow-Up'!T817="1.6 to 3km",3,IF('DATA - Follow-Up'!T817="Over 3km",4,""))))</f>
        <v/>
      </c>
      <c r="U817" s="178" t="str">
        <f>IF('DATA - Follow-Up'!U817="STRONGLY AGREE",1,IF('DATA - Follow-Up'!U817="AGREE",2,IF('DATA - Follow-Up'!U817="DISAGREE",3,IF('DATA - Follow-Up'!U817="STRONGLY DISAGREE",4,""))))</f>
        <v/>
      </c>
      <c r="V817" s="178" t="str">
        <f>IF('DATA - Follow-Up'!V817="Yes",1,IF('DATA - Follow-Up'!V817="No",2,""))</f>
        <v/>
      </c>
      <c r="W817" s="178"/>
      <c r="X817" s="178"/>
      <c r="Y817" s="178"/>
      <c r="Z817" s="178"/>
      <c r="AA817" s="178"/>
      <c r="AB817" s="178"/>
      <c r="AC817" s="178"/>
      <c r="AD817" s="178"/>
      <c r="AE817" s="178"/>
      <c r="AF817" s="178"/>
      <c r="AG817" s="178"/>
      <c r="AH817" s="178"/>
      <c r="AI817" s="178"/>
      <c r="AJ817" s="178"/>
      <c r="AK817" s="178"/>
      <c r="AL817" s="178"/>
      <c r="AM817" s="178"/>
      <c r="AN817" s="178"/>
      <c r="AO817" s="178"/>
      <c r="AP817" s="178"/>
      <c r="AQ817" s="178"/>
      <c r="AR817" s="178" t="str">
        <f>IF('DATA - Follow-Up'!AR817="Relaxed",1,IF('DATA - Follow-Up'!AR817="Rushed",2,IF('DATA - Follow-Up'!AR817="Happy",3,IF('DATA - Follow-Up'!AR817="Tired",4,""))))</f>
        <v/>
      </c>
      <c r="AS817" s="178" t="str">
        <f>IF('DATA - Follow-Up'!AS817="Relaxed",1,IF('DATA - Follow-Up'!AS817="Rushed",2,IF('DATA - Follow-Up'!AS817="Happy",3,IF('DATA - Follow-Up'!AS817="Tired",4,""))))</f>
        <v/>
      </c>
      <c r="AT817" s="178" t="str">
        <f>IF('DATA - Follow-Up'!AT817="less driving",1,IF('DATA - Follow-Up'!AT817="less driving (e.g. more carpooling, walking, cycling, taking public transit, etc.)",1,IF('DATA - Follow-Up'!AT817="not changed",2,IF('DATA - Follow-Up'!AT817="no changed",2,IF('DATA - Follow-Up'!AT817="more driving",3, "")))))</f>
        <v/>
      </c>
      <c r="AU817" s="275"/>
      <c r="AV817" s="275"/>
      <c r="AW817" s="275"/>
      <c r="AX817" s="275"/>
      <c r="AY817" s="275"/>
      <c r="AZ817" s="178" t="str">
        <f>IF('DATA - Follow-Up'!AZ817="less driving",1,IF('DATA - Follow-Up'!AZ817="less driving (e.g. more carpooling, walking, cycling, taking public transit, etc.)",1,IF('DATA - Follow-Up'!AZ817="not changed",2,IF('DATA - Follow-Up'!AZ817="more driving",3,""))))</f>
        <v/>
      </c>
      <c r="BA817" s="178"/>
      <c r="BB817" s="178"/>
      <c r="BC817" s="178"/>
      <c r="BD817" s="178"/>
      <c r="BE817" s="178"/>
      <c r="BF817" s="178" t="str">
        <f>IF('DATA - Follow-Up'!BF817="decreased",1,IF('DATA - Follow-Up'!BF817="not changed",2,IF('DATA - Follow-Up'!BF817="increased",3, "")))</f>
        <v/>
      </c>
      <c r="BG817" s="178"/>
      <c r="BH817" s="178"/>
      <c r="BI817" s="178"/>
      <c r="BJ817" s="178"/>
      <c r="BK817" s="178"/>
      <c r="BL817" s="178"/>
      <c r="BM817" s="178"/>
      <c r="BN817" s="178"/>
      <c r="BO817" s="178"/>
      <c r="BP817" s="178"/>
      <c r="BQ817" s="312" t="str">
        <f>IF('DATA - Follow-Up'!BQ817="Yes",1,IF('DATA - Follow-Up'!BQ817="No",2, ""))</f>
        <v/>
      </c>
      <c r="BR817" s="273"/>
      <c r="BS817" s="180"/>
      <c r="BT817" s="180"/>
    </row>
    <row r="818" spans="1:72" s="132" customFormat="1" ht="15" x14ac:dyDescent="0.3">
      <c r="A818" s="148"/>
      <c r="B818" s="149"/>
      <c r="C818" s="236" t="str">
        <f t="shared" si="12"/>
        <v/>
      </c>
      <c r="D818" s="178" t="str">
        <f>IF('DATA - Follow-Up'!D818="","",'DATA - Follow-Up'!D818)</f>
        <v/>
      </c>
      <c r="E818" s="178" t="str">
        <f>IF('DATA - Follow-Up'!E818="","",'DATA - Follow-Up'!E818)</f>
        <v/>
      </c>
      <c r="F818" s="178" t="str">
        <f>IF('DATA - Follow-Up'!F818="","",'DATA - Follow-Up'!F818)</f>
        <v/>
      </c>
      <c r="G818" s="178" t="str">
        <f>IF('DATA - Follow-Up'!G818="Yes",1,IF('DATA - Follow-Up'!G818="No",2,IF('DATA - Follow-Up'!G818="Not Sure",3, "")))</f>
        <v/>
      </c>
      <c r="H818" s="178" t="str">
        <f>IF('DATA - Follow-Up'!H818="","",INDEX(Codes,MATCH('DATA - Follow-Up'!H818,Modes,0)))</f>
        <v/>
      </c>
      <c r="I818" s="275"/>
      <c r="J818" s="178" t="str">
        <f>IF('DATA - Follow-Up'!J818="","",INDEX(Codes,MATCH('DATA - Follow-Up'!J818,Modes,0)))</f>
        <v/>
      </c>
      <c r="K818" s="178"/>
      <c r="L818" s="178" t="str">
        <f>IF('DATA - Follow-Up'!L818=0,"",IF('DATA - Follow-Up'!L818="","",'DATA - Follow-Up'!L818))</f>
        <v/>
      </c>
      <c r="M818" s="178" t="str">
        <f>IF('DATA - Follow-Up'!M818="Yes",1,IF('DATA - Follow-Up'!M818="No",2, ""))</f>
        <v/>
      </c>
      <c r="N818" s="178" t="str">
        <f>IF('DATA - Follow-Up'!N818="Yes",1,IF('DATA - Follow-Up'!N818="No",2,""))</f>
        <v/>
      </c>
      <c r="O818" s="178" t="str">
        <f>IF('DATA - Follow-Up'!O818="Relaxed",1,IF('DATA - Follow-Up'!O818="Rushed",2,IF('DATA - Follow-Up'!O818="Happy",3,IF('DATA - Follow-Up'!O818="Frustrated",4,IF('DATA - Follow-Up'!O818="Other (please specify)",5,IF('DATA - Follow-Up'!O818="Other",5,""))))))</f>
        <v/>
      </c>
      <c r="P818" s="178"/>
      <c r="Q818" s="178" t="str">
        <f>IF('DATA - Follow-Up'!Q818="","",'DATA - Follow-Up'!Q818)</f>
        <v/>
      </c>
      <c r="R818" s="178" t="str">
        <f>IF('DATA - Follow-Up'!R818="Boy",1,IF('DATA - Follow-Up'!R818="Girl",2, ""))</f>
        <v/>
      </c>
      <c r="S818" s="178" t="str">
        <f>IF('DATA - Follow-Up'!Q818="","", 'DATA - Follow-Up'!S818)</f>
        <v/>
      </c>
      <c r="T818" s="178" t="str">
        <f>IF('DATA - Follow-Up'!T818="Less than 0.5km",1,IF('DATA - Follow-Up'!T818="0.51 to 1.59km",2,IF('DATA - Follow-Up'!T818="1.6 to 3km",3,IF('DATA - Follow-Up'!T818="Over 3km",4,""))))</f>
        <v/>
      </c>
      <c r="U818" s="178" t="str">
        <f>IF('DATA - Follow-Up'!U818="STRONGLY AGREE",1,IF('DATA - Follow-Up'!U818="AGREE",2,IF('DATA - Follow-Up'!U818="DISAGREE",3,IF('DATA - Follow-Up'!U818="STRONGLY DISAGREE",4,""))))</f>
        <v/>
      </c>
      <c r="V818" s="178" t="str">
        <f>IF('DATA - Follow-Up'!V818="Yes",1,IF('DATA - Follow-Up'!V818="No",2,""))</f>
        <v/>
      </c>
      <c r="W818" s="178"/>
      <c r="X818" s="178"/>
      <c r="Y818" s="178"/>
      <c r="Z818" s="178"/>
      <c r="AA818" s="178"/>
      <c r="AB818" s="178"/>
      <c r="AC818" s="178"/>
      <c r="AD818" s="178"/>
      <c r="AE818" s="178"/>
      <c r="AF818" s="178"/>
      <c r="AG818" s="178"/>
      <c r="AH818" s="178"/>
      <c r="AI818" s="178"/>
      <c r="AJ818" s="178"/>
      <c r="AK818" s="178"/>
      <c r="AL818" s="178"/>
      <c r="AM818" s="178"/>
      <c r="AN818" s="178"/>
      <c r="AO818" s="178"/>
      <c r="AP818" s="178"/>
      <c r="AQ818" s="178"/>
      <c r="AR818" s="178" t="str">
        <f>IF('DATA - Follow-Up'!AR818="Relaxed",1,IF('DATA - Follow-Up'!AR818="Rushed",2,IF('DATA - Follow-Up'!AR818="Happy",3,IF('DATA - Follow-Up'!AR818="Tired",4,""))))</f>
        <v/>
      </c>
      <c r="AS818" s="178" t="str">
        <f>IF('DATA - Follow-Up'!AS818="Relaxed",1,IF('DATA - Follow-Up'!AS818="Rushed",2,IF('DATA - Follow-Up'!AS818="Happy",3,IF('DATA - Follow-Up'!AS818="Tired",4,""))))</f>
        <v/>
      </c>
      <c r="AT818" s="178" t="str">
        <f>IF('DATA - Follow-Up'!AT818="less driving",1,IF('DATA - Follow-Up'!AT818="less driving (e.g. more carpooling, walking, cycling, taking public transit, etc.)",1,IF('DATA - Follow-Up'!AT818="not changed",2,IF('DATA - Follow-Up'!AT818="no changed",2,IF('DATA - Follow-Up'!AT818="more driving",3, "")))))</f>
        <v/>
      </c>
      <c r="AU818" s="275"/>
      <c r="AV818" s="275"/>
      <c r="AW818" s="275"/>
      <c r="AX818" s="275"/>
      <c r="AY818" s="275"/>
      <c r="AZ818" s="178" t="str">
        <f>IF('DATA - Follow-Up'!AZ818="less driving",1,IF('DATA - Follow-Up'!AZ818="less driving (e.g. more carpooling, walking, cycling, taking public transit, etc.)",1,IF('DATA - Follow-Up'!AZ818="not changed",2,IF('DATA - Follow-Up'!AZ818="more driving",3,""))))</f>
        <v/>
      </c>
      <c r="BA818" s="178"/>
      <c r="BB818" s="178"/>
      <c r="BC818" s="178"/>
      <c r="BD818" s="178"/>
      <c r="BE818" s="178"/>
      <c r="BF818" s="178" t="str">
        <f>IF('DATA - Follow-Up'!BF818="decreased",1,IF('DATA - Follow-Up'!BF818="not changed",2,IF('DATA - Follow-Up'!BF818="increased",3, "")))</f>
        <v/>
      </c>
      <c r="BG818" s="178"/>
      <c r="BH818" s="178"/>
      <c r="BI818" s="178"/>
      <c r="BJ818" s="178"/>
      <c r="BK818" s="178"/>
      <c r="BL818" s="178"/>
      <c r="BM818" s="178"/>
      <c r="BN818" s="178"/>
      <c r="BO818" s="178"/>
      <c r="BP818" s="178"/>
      <c r="BQ818" s="312" t="str">
        <f>IF('DATA - Follow-Up'!BQ818="Yes",1,IF('DATA - Follow-Up'!BQ818="No",2, ""))</f>
        <v/>
      </c>
      <c r="BR818" s="273"/>
      <c r="BS818" s="180"/>
      <c r="BT818" s="180"/>
    </row>
    <row r="819" spans="1:72" s="132" customFormat="1" ht="15" x14ac:dyDescent="0.3">
      <c r="A819" s="148"/>
      <c r="B819" s="149"/>
      <c r="C819" s="236" t="str">
        <f t="shared" si="12"/>
        <v/>
      </c>
      <c r="D819" s="178" t="str">
        <f>IF('DATA - Follow-Up'!D819="","",'DATA - Follow-Up'!D819)</f>
        <v/>
      </c>
      <c r="E819" s="178" t="str">
        <f>IF('DATA - Follow-Up'!E819="","",'DATA - Follow-Up'!E819)</f>
        <v/>
      </c>
      <c r="F819" s="178" t="str">
        <f>IF('DATA - Follow-Up'!F819="","",'DATA - Follow-Up'!F819)</f>
        <v/>
      </c>
      <c r="G819" s="178" t="str">
        <f>IF('DATA - Follow-Up'!G819="Yes",1,IF('DATA - Follow-Up'!G819="No",2,IF('DATA - Follow-Up'!G819="Not Sure",3, "")))</f>
        <v/>
      </c>
      <c r="H819" s="178" t="str">
        <f>IF('DATA - Follow-Up'!H819="","",INDEX(Codes,MATCH('DATA - Follow-Up'!H819,Modes,0)))</f>
        <v/>
      </c>
      <c r="I819" s="275"/>
      <c r="J819" s="178" t="str">
        <f>IF('DATA - Follow-Up'!J819="","",INDEX(Codes,MATCH('DATA - Follow-Up'!J819,Modes,0)))</f>
        <v/>
      </c>
      <c r="K819" s="178"/>
      <c r="L819" s="178" t="str">
        <f>IF('DATA - Follow-Up'!L819=0,"",IF('DATA - Follow-Up'!L819="","",'DATA - Follow-Up'!L819))</f>
        <v/>
      </c>
      <c r="M819" s="178" t="str">
        <f>IF('DATA - Follow-Up'!M819="Yes",1,IF('DATA - Follow-Up'!M819="No",2, ""))</f>
        <v/>
      </c>
      <c r="N819" s="178" t="str">
        <f>IF('DATA - Follow-Up'!N819="Yes",1,IF('DATA - Follow-Up'!N819="No",2,""))</f>
        <v/>
      </c>
      <c r="O819" s="178" t="str">
        <f>IF('DATA - Follow-Up'!O819="Relaxed",1,IF('DATA - Follow-Up'!O819="Rushed",2,IF('DATA - Follow-Up'!O819="Happy",3,IF('DATA - Follow-Up'!O819="Frustrated",4,IF('DATA - Follow-Up'!O819="Other (please specify)",5,IF('DATA - Follow-Up'!O819="Other",5,""))))))</f>
        <v/>
      </c>
      <c r="P819" s="178"/>
      <c r="Q819" s="178" t="str">
        <f>IF('DATA - Follow-Up'!Q819="","",'DATA - Follow-Up'!Q819)</f>
        <v/>
      </c>
      <c r="R819" s="178" t="str">
        <f>IF('DATA - Follow-Up'!R819="Boy",1,IF('DATA - Follow-Up'!R819="Girl",2, ""))</f>
        <v/>
      </c>
      <c r="S819" s="178" t="str">
        <f>IF('DATA - Follow-Up'!Q819="","", 'DATA - Follow-Up'!S819)</f>
        <v/>
      </c>
      <c r="T819" s="178" t="str">
        <f>IF('DATA - Follow-Up'!T819="Less than 0.5km",1,IF('DATA - Follow-Up'!T819="0.51 to 1.59km",2,IF('DATA - Follow-Up'!T819="1.6 to 3km",3,IF('DATA - Follow-Up'!T819="Over 3km",4,""))))</f>
        <v/>
      </c>
      <c r="U819" s="178" t="str">
        <f>IF('DATA - Follow-Up'!U819="STRONGLY AGREE",1,IF('DATA - Follow-Up'!U819="AGREE",2,IF('DATA - Follow-Up'!U819="DISAGREE",3,IF('DATA - Follow-Up'!U819="STRONGLY DISAGREE",4,""))))</f>
        <v/>
      </c>
      <c r="V819" s="178" t="str">
        <f>IF('DATA - Follow-Up'!V819="Yes",1,IF('DATA - Follow-Up'!V819="No",2,""))</f>
        <v/>
      </c>
      <c r="W819" s="178"/>
      <c r="X819" s="178"/>
      <c r="Y819" s="178"/>
      <c r="Z819" s="178"/>
      <c r="AA819" s="178"/>
      <c r="AB819" s="178"/>
      <c r="AC819" s="178"/>
      <c r="AD819" s="178"/>
      <c r="AE819" s="178"/>
      <c r="AF819" s="178"/>
      <c r="AG819" s="178"/>
      <c r="AH819" s="178"/>
      <c r="AI819" s="178"/>
      <c r="AJ819" s="178"/>
      <c r="AK819" s="178"/>
      <c r="AL819" s="178"/>
      <c r="AM819" s="178"/>
      <c r="AN819" s="178"/>
      <c r="AO819" s="178"/>
      <c r="AP819" s="178"/>
      <c r="AQ819" s="178"/>
      <c r="AR819" s="178" t="str">
        <f>IF('DATA - Follow-Up'!AR819="Relaxed",1,IF('DATA - Follow-Up'!AR819="Rushed",2,IF('DATA - Follow-Up'!AR819="Happy",3,IF('DATA - Follow-Up'!AR819="Tired",4,""))))</f>
        <v/>
      </c>
      <c r="AS819" s="178" t="str">
        <f>IF('DATA - Follow-Up'!AS819="Relaxed",1,IF('DATA - Follow-Up'!AS819="Rushed",2,IF('DATA - Follow-Up'!AS819="Happy",3,IF('DATA - Follow-Up'!AS819="Tired",4,""))))</f>
        <v/>
      </c>
      <c r="AT819" s="178" t="str">
        <f>IF('DATA - Follow-Up'!AT819="less driving",1,IF('DATA - Follow-Up'!AT819="less driving (e.g. more carpooling, walking, cycling, taking public transit, etc.)",1,IF('DATA - Follow-Up'!AT819="not changed",2,IF('DATA - Follow-Up'!AT819="no changed",2,IF('DATA - Follow-Up'!AT819="more driving",3, "")))))</f>
        <v/>
      </c>
      <c r="AU819" s="275"/>
      <c r="AV819" s="275"/>
      <c r="AW819" s="275"/>
      <c r="AX819" s="275"/>
      <c r="AY819" s="275"/>
      <c r="AZ819" s="178" t="str">
        <f>IF('DATA - Follow-Up'!AZ819="less driving",1,IF('DATA - Follow-Up'!AZ819="less driving (e.g. more carpooling, walking, cycling, taking public transit, etc.)",1,IF('DATA - Follow-Up'!AZ819="not changed",2,IF('DATA - Follow-Up'!AZ819="more driving",3,""))))</f>
        <v/>
      </c>
      <c r="BA819" s="178"/>
      <c r="BB819" s="178"/>
      <c r="BC819" s="178"/>
      <c r="BD819" s="178"/>
      <c r="BE819" s="178"/>
      <c r="BF819" s="178" t="str">
        <f>IF('DATA - Follow-Up'!BF819="decreased",1,IF('DATA - Follow-Up'!BF819="not changed",2,IF('DATA - Follow-Up'!BF819="increased",3, "")))</f>
        <v/>
      </c>
      <c r="BG819" s="178"/>
      <c r="BH819" s="178"/>
      <c r="BI819" s="178"/>
      <c r="BJ819" s="178"/>
      <c r="BK819" s="178"/>
      <c r="BL819" s="178"/>
      <c r="BM819" s="178"/>
      <c r="BN819" s="178"/>
      <c r="BO819" s="178"/>
      <c r="BP819" s="178"/>
      <c r="BQ819" s="312" t="str">
        <f>IF('DATA - Follow-Up'!BQ819="Yes",1,IF('DATA - Follow-Up'!BQ819="No",2, ""))</f>
        <v/>
      </c>
      <c r="BR819" s="273"/>
      <c r="BS819" s="180"/>
      <c r="BT819" s="180"/>
    </row>
    <row r="820" spans="1:72" s="132" customFormat="1" ht="15" x14ac:dyDescent="0.3">
      <c r="A820" s="148"/>
      <c r="B820" s="149"/>
      <c r="C820" s="236" t="str">
        <f t="shared" si="12"/>
        <v/>
      </c>
      <c r="D820" s="178" t="str">
        <f>IF('DATA - Follow-Up'!D820="","",'DATA - Follow-Up'!D820)</f>
        <v/>
      </c>
      <c r="E820" s="178" t="str">
        <f>IF('DATA - Follow-Up'!E820="","",'DATA - Follow-Up'!E820)</f>
        <v/>
      </c>
      <c r="F820" s="178" t="str">
        <f>IF('DATA - Follow-Up'!F820="","",'DATA - Follow-Up'!F820)</f>
        <v/>
      </c>
      <c r="G820" s="178" t="str">
        <f>IF('DATA - Follow-Up'!G820="Yes",1,IF('DATA - Follow-Up'!G820="No",2,IF('DATA - Follow-Up'!G820="Not Sure",3, "")))</f>
        <v/>
      </c>
      <c r="H820" s="178" t="str">
        <f>IF('DATA - Follow-Up'!H820="","",INDEX(Codes,MATCH('DATA - Follow-Up'!H820,Modes,0)))</f>
        <v/>
      </c>
      <c r="I820" s="275"/>
      <c r="J820" s="178" t="str">
        <f>IF('DATA - Follow-Up'!J820="","",INDEX(Codes,MATCH('DATA - Follow-Up'!J820,Modes,0)))</f>
        <v/>
      </c>
      <c r="K820" s="178"/>
      <c r="L820" s="178" t="str">
        <f>IF('DATA - Follow-Up'!L820=0,"",IF('DATA - Follow-Up'!L820="","",'DATA - Follow-Up'!L820))</f>
        <v/>
      </c>
      <c r="M820" s="178" t="str">
        <f>IF('DATA - Follow-Up'!M820="Yes",1,IF('DATA - Follow-Up'!M820="No",2, ""))</f>
        <v/>
      </c>
      <c r="N820" s="178" t="str">
        <f>IF('DATA - Follow-Up'!N820="Yes",1,IF('DATA - Follow-Up'!N820="No",2,""))</f>
        <v/>
      </c>
      <c r="O820" s="178" t="str">
        <f>IF('DATA - Follow-Up'!O820="Relaxed",1,IF('DATA - Follow-Up'!O820="Rushed",2,IF('DATA - Follow-Up'!O820="Happy",3,IF('DATA - Follow-Up'!O820="Frustrated",4,IF('DATA - Follow-Up'!O820="Other (please specify)",5,IF('DATA - Follow-Up'!O820="Other",5,""))))))</f>
        <v/>
      </c>
      <c r="P820" s="178"/>
      <c r="Q820" s="178" t="str">
        <f>IF('DATA - Follow-Up'!Q820="","",'DATA - Follow-Up'!Q820)</f>
        <v/>
      </c>
      <c r="R820" s="178" t="str">
        <f>IF('DATA - Follow-Up'!R820="Boy",1,IF('DATA - Follow-Up'!R820="Girl",2, ""))</f>
        <v/>
      </c>
      <c r="S820" s="178" t="str">
        <f>IF('DATA - Follow-Up'!Q820="","", 'DATA - Follow-Up'!S820)</f>
        <v/>
      </c>
      <c r="T820" s="178" t="str">
        <f>IF('DATA - Follow-Up'!T820="Less than 0.5km",1,IF('DATA - Follow-Up'!T820="0.51 to 1.59km",2,IF('DATA - Follow-Up'!T820="1.6 to 3km",3,IF('DATA - Follow-Up'!T820="Over 3km",4,""))))</f>
        <v/>
      </c>
      <c r="U820" s="178" t="str">
        <f>IF('DATA - Follow-Up'!U820="STRONGLY AGREE",1,IF('DATA - Follow-Up'!U820="AGREE",2,IF('DATA - Follow-Up'!U820="DISAGREE",3,IF('DATA - Follow-Up'!U820="STRONGLY DISAGREE",4,""))))</f>
        <v/>
      </c>
      <c r="V820" s="178" t="str">
        <f>IF('DATA - Follow-Up'!V820="Yes",1,IF('DATA - Follow-Up'!V820="No",2,""))</f>
        <v/>
      </c>
      <c r="W820" s="178"/>
      <c r="X820" s="178"/>
      <c r="Y820" s="178"/>
      <c r="Z820" s="178"/>
      <c r="AA820" s="178"/>
      <c r="AB820" s="178"/>
      <c r="AC820" s="178"/>
      <c r="AD820" s="178"/>
      <c r="AE820" s="178"/>
      <c r="AF820" s="178"/>
      <c r="AG820" s="178"/>
      <c r="AH820" s="178"/>
      <c r="AI820" s="178"/>
      <c r="AJ820" s="178"/>
      <c r="AK820" s="178"/>
      <c r="AL820" s="178"/>
      <c r="AM820" s="178"/>
      <c r="AN820" s="178"/>
      <c r="AO820" s="178"/>
      <c r="AP820" s="178"/>
      <c r="AQ820" s="178"/>
      <c r="AR820" s="178" t="str">
        <f>IF('DATA - Follow-Up'!AR820="Relaxed",1,IF('DATA - Follow-Up'!AR820="Rushed",2,IF('DATA - Follow-Up'!AR820="Happy",3,IF('DATA - Follow-Up'!AR820="Tired",4,""))))</f>
        <v/>
      </c>
      <c r="AS820" s="178" t="str">
        <f>IF('DATA - Follow-Up'!AS820="Relaxed",1,IF('DATA - Follow-Up'!AS820="Rushed",2,IF('DATA - Follow-Up'!AS820="Happy",3,IF('DATA - Follow-Up'!AS820="Tired",4,""))))</f>
        <v/>
      </c>
      <c r="AT820" s="178" t="str">
        <f>IF('DATA - Follow-Up'!AT820="less driving",1,IF('DATA - Follow-Up'!AT820="less driving (e.g. more carpooling, walking, cycling, taking public transit, etc.)",1,IF('DATA - Follow-Up'!AT820="not changed",2,IF('DATA - Follow-Up'!AT820="no changed",2,IF('DATA - Follow-Up'!AT820="more driving",3, "")))))</f>
        <v/>
      </c>
      <c r="AU820" s="275"/>
      <c r="AV820" s="275"/>
      <c r="AW820" s="275"/>
      <c r="AX820" s="275"/>
      <c r="AY820" s="275"/>
      <c r="AZ820" s="178" t="str">
        <f>IF('DATA - Follow-Up'!AZ820="less driving",1,IF('DATA - Follow-Up'!AZ820="less driving (e.g. more carpooling, walking, cycling, taking public transit, etc.)",1,IF('DATA - Follow-Up'!AZ820="not changed",2,IF('DATA - Follow-Up'!AZ820="more driving",3,""))))</f>
        <v/>
      </c>
      <c r="BA820" s="178"/>
      <c r="BB820" s="178"/>
      <c r="BC820" s="178"/>
      <c r="BD820" s="178"/>
      <c r="BE820" s="178"/>
      <c r="BF820" s="178" t="str">
        <f>IF('DATA - Follow-Up'!BF820="decreased",1,IF('DATA - Follow-Up'!BF820="not changed",2,IF('DATA - Follow-Up'!BF820="increased",3, "")))</f>
        <v/>
      </c>
      <c r="BG820" s="178"/>
      <c r="BH820" s="178"/>
      <c r="BI820" s="178"/>
      <c r="BJ820" s="178"/>
      <c r="BK820" s="178"/>
      <c r="BL820" s="178"/>
      <c r="BM820" s="178"/>
      <c r="BN820" s="178"/>
      <c r="BO820" s="178"/>
      <c r="BP820" s="178"/>
      <c r="BQ820" s="312" t="str">
        <f>IF('DATA - Follow-Up'!BQ820="Yes",1,IF('DATA - Follow-Up'!BQ820="No",2, ""))</f>
        <v/>
      </c>
      <c r="BR820" s="273"/>
      <c r="BS820" s="180"/>
      <c r="BT820" s="180"/>
    </row>
    <row r="821" spans="1:72" s="132" customFormat="1" ht="15" x14ac:dyDescent="0.3">
      <c r="A821" s="148"/>
      <c r="B821" s="149"/>
      <c r="C821" s="236" t="str">
        <f t="shared" si="12"/>
        <v/>
      </c>
      <c r="D821" s="178" t="str">
        <f>IF('DATA - Follow-Up'!D821="","",'DATA - Follow-Up'!D821)</f>
        <v/>
      </c>
      <c r="E821" s="178" t="str">
        <f>IF('DATA - Follow-Up'!E821="","",'DATA - Follow-Up'!E821)</f>
        <v/>
      </c>
      <c r="F821" s="178" t="str">
        <f>IF('DATA - Follow-Up'!F821="","",'DATA - Follow-Up'!F821)</f>
        <v/>
      </c>
      <c r="G821" s="178" t="str">
        <f>IF('DATA - Follow-Up'!G821="Yes",1,IF('DATA - Follow-Up'!G821="No",2,IF('DATA - Follow-Up'!G821="Not Sure",3, "")))</f>
        <v/>
      </c>
      <c r="H821" s="178" t="str">
        <f>IF('DATA - Follow-Up'!H821="","",INDEX(Codes,MATCH('DATA - Follow-Up'!H821,Modes,0)))</f>
        <v/>
      </c>
      <c r="I821" s="275"/>
      <c r="J821" s="178" t="str">
        <f>IF('DATA - Follow-Up'!J821="","",INDEX(Codes,MATCH('DATA - Follow-Up'!J821,Modes,0)))</f>
        <v/>
      </c>
      <c r="K821" s="178"/>
      <c r="L821" s="178" t="str">
        <f>IF('DATA - Follow-Up'!L821=0,"",IF('DATA - Follow-Up'!L821="","",'DATA - Follow-Up'!L821))</f>
        <v/>
      </c>
      <c r="M821" s="178" t="str">
        <f>IF('DATA - Follow-Up'!M821="Yes",1,IF('DATA - Follow-Up'!M821="No",2, ""))</f>
        <v/>
      </c>
      <c r="N821" s="178" t="str">
        <f>IF('DATA - Follow-Up'!N821="Yes",1,IF('DATA - Follow-Up'!N821="No",2,""))</f>
        <v/>
      </c>
      <c r="O821" s="178" t="str">
        <f>IF('DATA - Follow-Up'!O821="Relaxed",1,IF('DATA - Follow-Up'!O821="Rushed",2,IF('DATA - Follow-Up'!O821="Happy",3,IF('DATA - Follow-Up'!O821="Frustrated",4,IF('DATA - Follow-Up'!O821="Other (please specify)",5,IF('DATA - Follow-Up'!O821="Other",5,""))))))</f>
        <v/>
      </c>
      <c r="P821" s="178"/>
      <c r="Q821" s="178" t="str">
        <f>IF('DATA - Follow-Up'!Q821="","",'DATA - Follow-Up'!Q821)</f>
        <v/>
      </c>
      <c r="R821" s="178" t="str">
        <f>IF('DATA - Follow-Up'!R821="Boy",1,IF('DATA - Follow-Up'!R821="Girl",2, ""))</f>
        <v/>
      </c>
      <c r="S821" s="178" t="str">
        <f>IF('DATA - Follow-Up'!Q821="","", 'DATA - Follow-Up'!S821)</f>
        <v/>
      </c>
      <c r="T821" s="178" t="str">
        <f>IF('DATA - Follow-Up'!T821="Less than 0.5km",1,IF('DATA - Follow-Up'!T821="0.51 to 1.59km",2,IF('DATA - Follow-Up'!T821="1.6 to 3km",3,IF('DATA - Follow-Up'!T821="Over 3km",4,""))))</f>
        <v/>
      </c>
      <c r="U821" s="178" t="str">
        <f>IF('DATA - Follow-Up'!U821="STRONGLY AGREE",1,IF('DATA - Follow-Up'!U821="AGREE",2,IF('DATA - Follow-Up'!U821="DISAGREE",3,IF('DATA - Follow-Up'!U821="STRONGLY DISAGREE",4,""))))</f>
        <v/>
      </c>
      <c r="V821" s="178" t="str">
        <f>IF('DATA - Follow-Up'!V821="Yes",1,IF('DATA - Follow-Up'!V821="No",2,""))</f>
        <v/>
      </c>
      <c r="W821" s="178"/>
      <c r="X821" s="178"/>
      <c r="Y821" s="178"/>
      <c r="Z821" s="178"/>
      <c r="AA821" s="178"/>
      <c r="AB821" s="178"/>
      <c r="AC821" s="178"/>
      <c r="AD821" s="178"/>
      <c r="AE821" s="178"/>
      <c r="AF821" s="178"/>
      <c r="AG821" s="178"/>
      <c r="AH821" s="178"/>
      <c r="AI821" s="178"/>
      <c r="AJ821" s="178"/>
      <c r="AK821" s="178"/>
      <c r="AL821" s="178"/>
      <c r="AM821" s="178"/>
      <c r="AN821" s="178"/>
      <c r="AO821" s="178"/>
      <c r="AP821" s="178"/>
      <c r="AQ821" s="178"/>
      <c r="AR821" s="178" t="str">
        <f>IF('DATA - Follow-Up'!AR821="Relaxed",1,IF('DATA - Follow-Up'!AR821="Rushed",2,IF('DATA - Follow-Up'!AR821="Happy",3,IF('DATA - Follow-Up'!AR821="Tired",4,""))))</f>
        <v/>
      </c>
      <c r="AS821" s="178" t="str">
        <f>IF('DATA - Follow-Up'!AS821="Relaxed",1,IF('DATA - Follow-Up'!AS821="Rushed",2,IF('DATA - Follow-Up'!AS821="Happy",3,IF('DATA - Follow-Up'!AS821="Tired",4,""))))</f>
        <v/>
      </c>
      <c r="AT821" s="178" t="str">
        <f>IF('DATA - Follow-Up'!AT821="less driving",1,IF('DATA - Follow-Up'!AT821="less driving (e.g. more carpooling, walking, cycling, taking public transit, etc.)",1,IF('DATA - Follow-Up'!AT821="not changed",2,IF('DATA - Follow-Up'!AT821="no changed",2,IF('DATA - Follow-Up'!AT821="more driving",3, "")))))</f>
        <v/>
      </c>
      <c r="AU821" s="275"/>
      <c r="AV821" s="275"/>
      <c r="AW821" s="275"/>
      <c r="AX821" s="275"/>
      <c r="AY821" s="275"/>
      <c r="AZ821" s="178" t="str">
        <f>IF('DATA - Follow-Up'!AZ821="less driving",1,IF('DATA - Follow-Up'!AZ821="less driving (e.g. more carpooling, walking, cycling, taking public transit, etc.)",1,IF('DATA - Follow-Up'!AZ821="not changed",2,IF('DATA - Follow-Up'!AZ821="more driving",3,""))))</f>
        <v/>
      </c>
      <c r="BA821" s="178"/>
      <c r="BB821" s="178"/>
      <c r="BC821" s="178"/>
      <c r="BD821" s="178"/>
      <c r="BE821" s="178"/>
      <c r="BF821" s="178" t="str">
        <f>IF('DATA - Follow-Up'!BF821="decreased",1,IF('DATA - Follow-Up'!BF821="not changed",2,IF('DATA - Follow-Up'!BF821="increased",3, "")))</f>
        <v/>
      </c>
      <c r="BG821" s="178"/>
      <c r="BH821" s="178"/>
      <c r="BI821" s="178"/>
      <c r="BJ821" s="178"/>
      <c r="BK821" s="178"/>
      <c r="BL821" s="178"/>
      <c r="BM821" s="178"/>
      <c r="BN821" s="178"/>
      <c r="BO821" s="178"/>
      <c r="BP821" s="178"/>
      <c r="BQ821" s="312" t="str">
        <f>IF('DATA - Follow-Up'!BQ821="Yes",1,IF('DATA - Follow-Up'!BQ821="No",2, ""))</f>
        <v/>
      </c>
      <c r="BR821" s="273"/>
      <c r="BS821" s="180"/>
      <c r="BT821" s="180"/>
    </row>
    <row r="822" spans="1:72" s="132" customFormat="1" ht="15" x14ac:dyDescent="0.3">
      <c r="A822" s="148"/>
      <c r="B822" s="149"/>
      <c r="C822" s="236" t="str">
        <f t="shared" si="12"/>
        <v/>
      </c>
      <c r="D822" s="178" t="str">
        <f>IF('DATA - Follow-Up'!D822="","",'DATA - Follow-Up'!D822)</f>
        <v/>
      </c>
      <c r="E822" s="178" t="str">
        <f>IF('DATA - Follow-Up'!E822="","",'DATA - Follow-Up'!E822)</f>
        <v/>
      </c>
      <c r="F822" s="178" t="str">
        <f>IF('DATA - Follow-Up'!F822="","",'DATA - Follow-Up'!F822)</f>
        <v/>
      </c>
      <c r="G822" s="178" t="str">
        <f>IF('DATA - Follow-Up'!G822="Yes",1,IF('DATA - Follow-Up'!G822="No",2,IF('DATA - Follow-Up'!G822="Not Sure",3, "")))</f>
        <v/>
      </c>
      <c r="H822" s="178" t="str">
        <f>IF('DATA - Follow-Up'!H822="","",INDEX(Codes,MATCH('DATA - Follow-Up'!H822,Modes,0)))</f>
        <v/>
      </c>
      <c r="I822" s="275"/>
      <c r="J822" s="178" t="str">
        <f>IF('DATA - Follow-Up'!J822="","",INDEX(Codes,MATCH('DATA - Follow-Up'!J822,Modes,0)))</f>
        <v/>
      </c>
      <c r="K822" s="178"/>
      <c r="L822" s="178" t="str">
        <f>IF('DATA - Follow-Up'!L822=0,"",IF('DATA - Follow-Up'!L822="","",'DATA - Follow-Up'!L822))</f>
        <v/>
      </c>
      <c r="M822" s="178" t="str">
        <f>IF('DATA - Follow-Up'!M822="Yes",1,IF('DATA - Follow-Up'!M822="No",2, ""))</f>
        <v/>
      </c>
      <c r="N822" s="178" t="str">
        <f>IF('DATA - Follow-Up'!N822="Yes",1,IF('DATA - Follow-Up'!N822="No",2,""))</f>
        <v/>
      </c>
      <c r="O822" s="178" t="str">
        <f>IF('DATA - Follow-Up'!O822="Relaxed",1,IF('DATA - Follow-Up'!O822="Rushed",2,IF('DATA - Follow-Up'!O822="Happy",3,IF('DATA - Follow-Up'!O822="Frustrated",4,IF('DATA - Follow-Up'!O822="Other (please specify)",5,IF('DATA - Follow-Up'!O822="Other",5,""))))))</f>
        <v/>
      </c>
      <c r="P822" s="178"/>
      <c r="Q822" s="178" t="str">
        <f>IF('DATA - Follow-Up'!Q822="","",'DATA - Follow-Up'!Q822)</f>
        <v/>
      </c>
      <c r="R822" s="178" t="str">
        <f>IF('DATA - Follow-Up'!R822="Boy",1,IF('DATA - Follow-Up'!R822="Girl",2, ""))</f>
        <v/>
      </c>
      <c r="S822" s="178" t="str">
        <f>IF('DATA - Follow-Up'!Q822="","", 'DATA - Follow-Up'!S822)</f>
        <v/>
      </c>
      <c r="T822" s="178" t="str">
        <f>IF('DATA - Follow-Up'!T822="Less than 0.5km",1,IF('DATA - Follow-Up'!T822="0.51 to 1.59km",2,IF('DATA - Follow-Up'!T822="1.6 to 3km",3,IF('DATA - Follow-Up'!T822="Over 3km",4,""))))</f>
        <v/>
      </c>
      <c r="U822" s="178" t="str">
        <f>IF('DATA - Follow-Up'!U822="STRONGLY AGREE",1,IF('DATA - Follow-Up'!U822="AGREE",2,IF('DATA - Follow-Up'!U822="DISAGREE",3,IF('DATA - Follow-Up'!U822="STRONGLY DISAGREE",4,""))))</f>
        <v/>
      </c>
      <c r="V822" s="178" t="str">
        <f>IF('DATA - Follow-Up'!V822="Yes",1,IF('DATA - Follow-Up'!V822="No",2,""))</f>
        <v/>
      </c>
      <c r="W822" s="178"/>
      <c r="X822" s="178"/>
      <c r="Y822" s="178"/>
      <c r="Z822" s="178"/>
      <c r="AA822" s="178"/>
      <c r="AB822" s="178"/>
      <c r="AC822" s="178"/>
      <c r="AD822" s="178"/>
      <c r="AE822" s="178"/>
      <c r="AF822" s="178"/>
      <c r="AG822" s="178"/>
      <c r="AH822" s="178"/>
      <c r="AI822" s="178"/>
      <c r="AJ822" s="178"/>
      <c r="AK822" s="178"/>
      <c r="AL822" s="178"/>
      <c r="AM822" s="178"/>
      <c r="AN822" s="178"/>
      <c r="AO822" s="178"/>
      <c r="AP822" s="178"/>
      <c r="AQ822" s="178"/>
      <c r="AR822" s="178" t="str">
        <f>IF('DATA - Follow-Up'!AR822="Relaxed",1,IF('DATA - Follow-Up'!AR822="Rushed",2,IF('DATA - Follow-Up'!AR822="Happy",3,IF('DATA - Follow-Up'!AR822="Tired",4,""))))</f>
        <v/>
      </c>
      <c r="AS822" s="178" t="str">
        <f>IF('DATA - Follow-Up'!AS822="Relaxed",1,IF('DATA - Follow-Up'!AS822="Rushed",2,IF('DATA - Follow-Up'!AS822="Happy",3,IF('DATA - Follow-Up'!AS822="Tired",4,""))))</f>
        <v/>
      </c>
      <c r="AT822" s="178" t="str">
        <f>IF('DATA - Follow-Up'!AT822="less driving",1,IF('DATA - Follow-Up'!AT822="less driving (e.g. more carpooling, walking, cycling, taking public transit, etc.)",1,IF('DATA - Follow-Up'!AT822="not changed",2,IF('DATA - Follow-Up'!AT822="no changed",2,IF('DATA - Follow-Up'!AT822="more driving",3, "")))))</f>
        <v/>
      </c>
      <c r="AU822" s="275"/>
      <c r="AV822" s="275"/>
      <c r="AW822" s="275"/>
      <c r="AX822" s="275"/>
      <c r="AY822" s="275"/>
      <c r="AZ822" s="178" t="str">
        <f>IF('DATA - Follow-Up'!AZ822="less driving",1,IF('DATA - Follow-Up'!AZ822="less driving (e.g. more carpooling, walking, cycling, taking public transit, etc.)",1,IF('DATA - Follow-Up'!AZ822="not changed",2,IF('DATA - Follow-Up'!AZ822="more driving",3,""))))</f>
        <v/>
      </c>
      <c r="BA822" s="178"/>
      <c r="BB822" s="178"/>
      <c r="BC822" s="178"/>
      <c r="BD822" s="178"/>
      <c r="BE822" s="178"/>
      <c r="BF822" s="178" t="str">
        <f>IF('DATA - Follow-Up'!BF822="decreased",1,IF('DATA - Follow-Up'!BF822="not changed",2,IF('DATA - Follow-Up'!BF822="increased",3, "")))</f>
        <v/>
      </c>
      <c r="BG822" s="178"/>
      <c r="BH822" s="178"/>
      <c r="BI822" s="178"/>
      <c r="BJ822" s="178"/>
      <c r="BK822" s="178"/>
      <c r="BL822" s="178"/>
      <c r="BM822" s="178"/>
      <c r="BN822" s="178"/>
      <c r="BO822" s="178"/>
      <c r="BP822" s="178"/>
      <c r="BQ822" s="312" t="str">
        <f>IF('DATA - Follow-Up'!BQ822="Yes",1,IF('DATA - Follow-Up'!BQ822="No",2, ""))</f>
        <v/>
      </c>
      <c r="BR822" s="273"/>
      <c r="BS822" s="180"/>
      <c r="BT822" s="180"/>
    </row>
    <row r="823" spans="1:72" s="132" customFormat="1" ht="15" x14ac:dyDescent="0.3">
      <c r="A823" s="148"/>
      <c r="B823" s="149"/>
      <c r="C823" s="236" t="str">
        <f t="shared" si="12"/>
        <v/>
      </c>
      <c r="D823" s="178" t="str">
        <f>IF('DATA - Follow-Up'!D823="","",'DATA - Follow-Up'!D823)</f>
        <v/>
      </c>
      <c r="E823" s="178" t="str">
        <f>IF('DATA - Follow-Up'!E823="","",'DATA - Follow-Up'!E823)</f>
        <v/>
      </c>
      <c r="F823" s="178" t="str">
        <f>IF('DATA - Follow-Up'!F823="","",'DATA - Follow-Up'!F823)</f>
        <v/>
      </c>
      <c r="G823" s="178" t="str">
        <f>IF('DATA - Follow-Up'!G823="Yes",1,IF('DATA - Follow-Up'!G823="No",2,IF('DATA - Follow-Up'!G823="Not Sure",3, "")))</f>
        <v/>
      </c>
      <c r="H823" s="178" t="str">
        <f>IF('DATA - Follow-Up'!H823="","",INDEX(Codes,MATCH('DATA - Follow-Up'!H823,Modes,0)))</f>
        <v/>
      </c>
      <c r="I823" s="275"/>
      <c r="J823" s="178" t="str">
        <f>IF('DATA - Follow-Up'!J823="","",INDEX(Codes,MATCH('DATA - Follow-Up'!J823,Modes,0)))</f>
        <v/>
      </c>
      <c r="K823" s="178"/>
      <c r="L823" s="178" t="str">
        <f>IF('DATA - Follow-Up'!L823=0,"",IF('DATA - Follow-Up'!L823="","",'DATA - Follow-Up'!L823))</f>
        <v/>
      </c>
      <c r="M823" s="178" t="str">
        <f>IF('DATA - Follow-Up'!M823="Yes",1,IF('DATA - Follow-Up'!M823="No",2, ""))</f>
        <v/>
      </c>
      <c r="N823" s="178" t="str">
        <f>IF('DATA - Follow-Up'!N823="Yes",1,IF('DATA - Follow-Up'!N823="No",2,""))</f>
        <v/>
      </c>
      <c r="O823" s="178" t="str">
        <f>IF('DATA - Follow-Up'!O823="Relaxed",1,IF('DATA - Follow-Up'!O823="Rushed",2,IF('DATA - Follow-Up'!O823="Happy",3,IF('DATA - Follow-Up'!O823="Frustrated",4,IF('DATA - Follow-Up'!O823="Other (please specify)",5,IF('DATA - Follow-Up'!O823="Other",5,""))))))</f>
        <v/>
      </c>
      <c r="P823" s="178"/>
      <c r="Q823" s="178" t="str">
        <f>IF('DATA - Follow-Up'!Q823="","",'DATA - Follow-Up'!Q823)</f>
        <v/>
      </c>
      <c r="R823" s="178" t="str">
        <f>IF('DATA - Follow-Up'!R823="Boy",1,IF('DATA - Follow-Up'!R823="Girl",2, ""))</f>
        <v/>
      </c>
      <c r="S823" s="178" t="str">
        <f>IF('DATA - Follow-Up'!Q823="","", 'DATA - Follow-Up'!S823)</f>
        <v/>
      </c>
      <c r="T823" s="178" t="str">
        <f>IF('DATA - Follow-Up'!T823="Less than 0.5km",1,IF('DATA - Follow-Up'!T823="0.51 to 1.59km",2,IF('DATA - Follow-Up'!T823="1.6 to 3km",3,IF('DATA - Follow-Up'!T823="Over 3km",4,""))))</f>
        <v/>
      </c>
      <c r="U823" s="178" t="str">
        <f>IF('DATA - Follow-Up'!U823="STRONGLY AGREE",1,IF('DATA - Follow-Up'!U823="AGREE",2,IF('DATA - Follow-Up'!U823="DISAGREE",3,IF('DATA - Follow-Up'!U823="STRONGLY DISAGREE",4,""))))</f>
        <v/>
      </c>
      <c r="V823" s="178" t="str">
        <f>IF('DATA - Follow-Up'!V823="Yes",1,IF('DATA - Follow-Up'!V823="No",2,""))</f>
        <v/>
      </c>
      <c r="W823" s="178"/>
      <c r="X823" s="178"/>
      <c r="Y823" s="178"/>
      <c r="Z823" s="178"/>
      <c r="AA823" s="178"/>
      <c r="AB823" s="178"/>
      <c r="AC823" s="178"/>
      <c r="AD823" s="178"/>
      <c r="AE823" s="178"/>
      <c r="AF823" s="178"/>
      <c r="AG823" s="178"/>
      <c r="AH823" s="178"/>
      <c r="AI823" s="178"/>
      <c r="AJ823" s="178"/>
      <c r="AK823" s="178"/>
      <c r="AL823" s="178"/>
      <c r="AM823" s="178"/>
      <c r="AN823" s="178"/>
      <c r="AO823" s="178"/>
      <c r="AP823" s="178"/>
      <c r="AQ823" s="178"/>
      <c r="AR823" s="178" t="str">
        <f>IF('DATA - Follow-Up'!AR823="Relaxed",1,IF('DATA - Follow-Up'!AR823="Rushed",2,IF('DATA - Follow-Up'!AR823="Happy",3,IF('DATA - Follow-Up'!AR823="Tired",4,""))))</f>
        <v/>
      </c>
      <c r="AS823" s="178" t="str">
        <f>IF('DATA - Follow-Up'!AS823="Relaxed",1,IF('DATA - Follow-Up'!AS823="Rushed",2,IF('DATA - Follow-Up'!AS823="Happy",3,IF('DATA - Follow-Up'!AS823="Tired",4,""))))</f>
        <v/>
      </c>
      <c r="AT823" s="178" t="str">
        <f>IF('DATA - Follow-Up'!AT823="less driving",1,IF('DATA - Follow-Up'!AT823="less driving (e.g. more carpooling, walking, cycling, taking public transit, etc.)",1,IF('DATA - Follow-Up'!AT823="not changed",2,IF('DATA - Follow-Up'!AT823="no changed",2,IF('DATA - Follow-Up'!AT823="more driving",3, "")))))</f>
        <v/>
      </c>
      <c r="AU823" s="275"/>
      <c r="AV823" s="275"/>
      <c r="AW823" s="275"/>
      <c r="AX823" s="275"/>
      <c r="AY823" s="275"/>
      <c r="AZ823" s="178" t="str">
        <f>IF('DATA - Follow-Up'!AZ823="less driving",1,IF('DATA - Follow-Up'!AZ823="less driving (e.g. more carpooling, walking, cycling, taking public transit, etc.)",1,IF('DATA - Follow-Up'!AZ823="not changed",2,IF('DATA - Follow-Up'!AZ823="more driving",3,""))))</f>
        <v/>
      </c>
      <c r="BA823" s="178"/>
      <c r="BB823" s="178"/>
      <c r="BC823" s="178"/>
      <c r="BD823" s="178"/>
      <c r="BE823" s="178"/>
      <c r="BF823" s="178" t="str">
        <f>IF('DATA - Follow-Up'!BF823="decreased",1,IF('DATA - Follow-Up'!BF823="not changed",2,IF('DATA - Follow-Up'!BF823="increased",3, "")))</f>
        <v/>
      </c>
      <c r="BG823" s="178"/>
      <c r="BH823" s="178"/>
      <c r="BI823" s="178"/>
      <c r="BJ823" s="178"/>
      <c r="BK823" s="178"/>
      <c r="BL823" s="178"/>
      <c r="BM823" s="178"/>
      <c r="BN823" s="178"/>
      <c r="BO823" s="178"/>
      <c r="BP823" s="178"/>
      <c r="BQ823" s="312" t="str">
        <f>IF('DATA - Follow-Up'!BQ823="Yes",1,IF('DATA - Follow-Up'!BQ823="No",2, ""))</f>
        <v/>
      </c>
      <c r="BR823" s="273"/>
      <c r="BS823" s="180"/>
      <c r="BT823" s="180"/>
    </row>
    <row r="824" spans="1:72" s="132" customFormat="1" ht="15" x14ac:dyDescent="0.3">
      <c r="A824" s="148"/>
      <c r="B824" s="149"/>
      <c r="C824" s="236" t="str">
        <f t="shared" si="12"/>
        <v/>
      </c>
      <c r="D824" s="178" t="str">
        <f>IF('DATA - Follow-Up'!D824="","",'DATA - Follow-Up'!D824)</f>
        <v/>
      </c>
      <c r="E824" s="178" t="str">
        <f>IF('DATA - Follow-Up'!E824="","",'DATA - Follow-Up'!E824)</f>
        <v/>
      </c>
      <c r="F824" s="178" t="str">
        <f>IF('DATA - Follow-Up'!F824="","",'DATA - Follow-Up'!F824)</f>
        <v/>
      </c>
      <c r="G824" s="178" t="str">
        <f>IF('DATA - Follow-Up'!G824="Yes",1,IF('DATA - Follow-Up'!G824="No",2,IF('DATA - Follow-Up'!G824="Not Sure",3, "")))</f>
        <v/>
      </c>
      <c r="H824" s="178" t="str">
        <f>IF('DATA - Follow-Up'!H824="","",INDEX(Codes,MATCH('DATA - Follow-Up'!H824,Modes,0)))</f>
        <v/>
      </c>
      <c r="I824" s="275"/>
      <c r="J824" s="178" t="str">
        <f>IF('DATA - Follow-Up'!J824="","",INDEX(Codes,MATCH('DATA - Follow-Up'!J824,Modes,0)))</f>
        <v/>
      </c>
      <c r="K824" s="178"/>
      <c r="L824" s="178" t="str">
        <f>IF('DATA - Follow-Up'!L824=0,"",IF('DATA - Follow-Up'!L824="","",'DATA - Follow-Up'!L824))</f>
        <v/>
      </c>
      <c r="M824" s="178" t="str">
        <f>IF('DATA - Follow-Up'!M824="Yes",1,IF('DATA - Follow-Up'!M824="No",2, ""))</f>
        <v/>
      </c>
      <c r="N824" s="178" t="str">
        <f>IF('DATA - Follow-Up'!N824="Yes",1,IF('DATA - Follow-Up'!N824="No",2,""))</f>
        <v/>
      </c>
      <c r="O824" s="178" t="str">
        <f>IF('DATA - Follow-Up'!O824="Relaxed",1,IF('DATA - Follow-Up'!O824="Rushed",2,IF('DATA - Follow-Up'!O824="Happy",3,IF('DATA - Follow-Up'!O824="Frustrated",4,IF('DATA - Follow-Up'!O824="Other (please specify)",5,IF('DATA - Follow-Up'!O824="Other",5,""))))))</f>
        <v/>
      </c>
      <c r="P824" s="178"/>
      <c r="Q824" s="178" t="str">
        <f>IF('DATA - Follow-Up'!Q824="","",'DATA - Follow-Up'!Q824)</f>
        <v/>
      </c>
      <c r="R824" s="178" t="str">
        <f>IF('DATA - Follow-Up'!R824="Boy",1,IF('DATA - Follow-Up'!R824="Girl",2, ""))</f>
        <v/>
      </c>
      <c r="S824" s="178" t="str">
        <f>IF('DATA - Follow-Up'!Q824="","", 'DATA - Follow-Up'!S824)</f>
        <v/>
      </c>
      <c r="T824" s="178" t="str">
        <f>IF('DATA - Follow-Up'!T824="Less than 0.5km",1,IF('DATA - Follow-Up'!T824="0.51 to 1.59km",2,IF('DATA - Follow-Up'!T824="1.6 to 3km",3,IF('DATA - Follow-Up'!T824="Over 3km",4,""))))</f>
        <v/>
      </c>
      <c r="U824" s="178" t="str">
        <f>IF('DATA - Follow-Up'!U824="STRONGLY AGREE",1,IF('DATA - Follow-Up'!U824="AGREE",2,IF('DATA - Follow-Up'!U824="DISAGREE",3,IF('DATA - Follow-Up'!U824="STRONGLY DISAGREE",4,""))))</f>
        <v/>
      </c>
      <c r="V824" s="178" t="str">
        <f>IF('DATA - Follow-Up'!V824="Yes",1,IF('DATA - Follow-Up'!V824="No",2,""))</f>
        <v/>
      </c>
      <c r="W824" s="178"/>
      <c r="X824" s="178"/>
      <c r="Y824" s="178"/>
      <c r="Z824" s="178"/>
      <c r="AA824" s="178"/>
      <c r="AB824" s="178"/>
      <c r="AC824" s="178"/>
      <c r="AD824" s="178"/>
      <c r="AE824" s="178"/>
      <c r="AF824" s="178"/>
      <c r="AG824" s="178"/>
      <c r="AH824" s="178"/>
      <c r="AI824" s="178"/>
      <c r="AJ824" s="178"/>
      <c r="AK824" s="178"/>
      <c r="AL824" s="178"/>
      <c r="AM824" s="178"/>
      <c r="AN824" s="178"/>
      <c r="AO824" s="178"/>
      <c r="AP824" s="178"/>
      <c r="AQ824" s="178"/>
      <c r="AR824" s="178" t="str">
        <f>IF('DATA - Follow-Up'!AR824="Relaxed",1,IF('DATA - Follow-Up'!AR824="Rushed",2,IF('DATA - Follow-Up'!AR824="Happy",3,IF('DATA - Follow-Up'!AR824="Tired",4,""))))</f>
        <v/>
      </c>
      <c r="AS824" s="178" t="str">
        <f>IF('DATA - Follow-Up'!AS824="Relaxed",1,IF('DATA - Follow-Up'!AS824="Rushed",2,IF('DATA - Follow-Up'!AS824="Happy",3,IF('DATA - Follow-Up'!AS824="Tired",4,""))))</f>
        <v/>
      </c>
      <c r="AT824" s="178" t="str">
        <f>IF('DATA - Follow-Up'!AT824="less driving",1,IF('DATA - Follow-Up'!AT824="less driving (e.g. more carpooling, walking, cycling, taking public transit, etc.)",1,IF('DATA - Follow-Up'!AT824="not changed",2,IF('DATA - Follow-Up'!AT824="no changed",2,IF('DATA - Follow-Up'!AT824="more driving",3, "")))))</f>
        <v/>
      </c>
      <c r="AU824" s="275"/>
      <c r="AV824" s="275"/>
      <c r="AW824" s="275"/>
      <c r="AX824" s="275"/>
      <c r="AY824" s="275"/>
      <c r="AZ824" s="178" t="str">
        <f>IF('DATA - Follow-Up'!AZ824="less driving",1,IF('DATA - Follow-Up'!AZ824="less driving (e.g. more carpooling, walking, cycling, taking public transit, etc.)",1,IF('DATA - Follow-Up'!AZ824="not changed",2,IF('DATA - Follow-Up'!AZ824="more driving",3,""))))</f>
        <v/>
      </c>
      <c r="BA824" s="178"/>
      <c r="BB824" s="178"/>
      <c r="BC824" s="178"/>
      <c r="BD824" s="178"/>
      <c r="BE824" s="178"/>
      <c r="BF824" s="178" t="str">
        <f>IF('DATA - Follow-Up'!BF824="decreased",1,IF('DATA - Follow-Up'!BF824="not changed",2,IF('DATA - Follow-Up'!BF824="increased",3, "")))</f>
        <v/>
      </c>
      <c r="BG824" s="178"/>
      <c r="BH824" s="178"/>
      <c r="BI824" s="178"/>
      <c r="BJ824" s="178"/>
      <c r="BK824" s="178"/>
      <c r="BL824" s="178"/>
      <c r="BM824" s="178"/>
      <c r="BN824" s="178"/>
      <c r="BO824" s="178"/>
      <c r="BP824" s="178"/>
      <c r="BQ824" s="312" t="str">
        <f>IF('DATA - Follow-Up'!BQ824="Yes",1,IF('DATA - Follow-Up'!BQ824="No",2, ""))</f>
        <v/>
      </c>
      <c r="BR824" s="273"/>
      <c r="BS824" s="180"/>
      <c r="BT824" s="180"/>
    </row>
    <row r="825" spans="1:72" s="132" customFormat="1" ht="15" x14ac:dyDescent="0.3">
      <c r="A825" s="148"/>
      <c r="B825" s="149"/>
      <c r="C825" s="236" t="str">
        <f t="shared" si="12"/>
        <v/>
      </c>
      <c r="D825" s="178" t="str">
        <f>IF('DATA - Follow-Up'!D825="","",'DATA - Follow-Up'!D825)</f>
        <v/>
      </c>
      <c r="E825" s="178" t="str">
        <f>IF('DATA - Follow-Up'!E825="","",'DATA - Follow-Up'!E825)</f>
        <v/>
      </c>
      <c r="F825" s="178" t="str">
        <f>IF('DATA - Follow-Up'!F825="","",'DATA - Follow-Up'!F825)</f>
        <v/>
      </c>
      <c r="G825" s="178" t="str">
        <f>IF('DATA - Follow-Up'!G825="Yes",1,IF('DATA - Follow-Up'!G825="No",2,IF('DATA - Follow-Up'!G825="Not Sure",3, "")))</f>
        <v/>
      </c>
      <c r="H825" s="178" t="str">
        <f>IF('DATA - Follow-Up'!H825="","",INDEX(Codes,MATCH('DATA - Follow-Up'!H825,Modes,0)))</f>
        <v/>
      </c>
      <c r="I825" s="275"/>
      <c r="J825" s="178" t="str">
        <f>IF('DATA - Follow-Up'!J825="","",INDEX(Codes,MATCH('DATA - Follow-Up'!J825,Modes,0)))</f>
        <v/>
      </c>
      <c r="K825" s="178"/>
      <c r="L825" s="178" t="str">
        <f>IF('DATA - Follow-Up'!L825=0,"",IF('DATA - Follow-Up'!L825="","",'DATA - Follow-Up'!L825))</f>
        <v/>
      </c>
      <c r="M825" s="178" t="str">
        <f>IF('DATA - Follow-Up'!M825="Yes",1,IF('DATA - Follow-Up'!M825="No",2, ""))</f>
        <v/>
      </c>
      <c r="N825" s="178" t="str">
        <f>IF('DATA - Follow-Up'!N825="Yes",1,IF('DATA - Follow-Up'!N825="No",2,""))</f>
        <v/>
      </c>
      <c r="O825" s="178" t="str">
        <f>IF('DATA - Follow-Up'!O825="Relaxed",1,IF('DATA - Follow-Up'!O825="Rushed",2,IF('DATA - Follow-Up'!O825="Happy",3,IF('DATA - Follow-Up'!O825="Frustrated",4,IF('DATA - Follow-Up'!O825="Other (please specify)",5,IF('DATA - Follow-Up'!O825="Other",5,""))))))</f>
        <v/>
      </c>
      <c r="P825" s="178"/>
      <c r="Q825" s="178" t="str">
        <f>IF('DATA - Follow-Up'!Q825="","",'DATA - Follow-Up'!Q825)</f>
        <v/>
      </c>
      <c r="R825" s="178" t="str">
        <f>IF('DATA - Follow-Up'!R825="Boy",1,IF('DATA - Follow-Up'!R825="Girl",2, ""))</f>
        <v/>
      </c>
      <c r="S825" s="178" t="str">
        <f>IF('DATA - Follow-Up'!Q825="","", 'DATA - Follow-Up'!S825)</f>
        <v/>
      </c>
      <c r="T825" s="178" t="str">
        <f>IF('DATA - Follow-Up'!T825="Less than 0.5km",1,IF('DATA - Follow-Up'!T825="0.51 to 1.59km",2,IF('DATA - Follow-Up'!T825="1.6 to 3km",3,IF('DATA - Follow-Up'!T825="Over 3km",4,""))))</f>
        <v/>
      </c>
      <c r="U825" s="178" t="str">
        <f>IF('DATA - Follow-Up'!U825="STRONGLY AGREE",1,IF('DATA - Follow-Up'!U825="AGREE",2,IF('DATA - Follow-Up'!U825="DISAGREE",3,IF('DATA - Follow-Up'!U825="STRONGLY DISAGREE",4,""))))</f>
        <v/>
      </c>
      <c r="V825" s="178" t="str">
        <f>IF('DATA - Follow-Up'!V825="Yes",1,IF('DATA - Follow-Up'!V825="No",2,""))</f>
        <v/>
      </c>
      <c r="W825" s="178"/>
      <c r="X825" s="178"/>
      <c r="Y825" s="178"/>
      <c r="Z825" s="178"/>
      <c r="AA825" s="178"/>
      <c r="AB825" s="178"/>
      <c r="AC825" s="178"/>
      <c r="AD825" s="178"/>
      <c r="AE825" s="178"/>
      <c r="AF825" s="178"/>
      <c r="AG825" s="178"/>
      <c r="AH825" s="178"/>
      <c r="AI825" s="178"/>
      <c r="AJ825" s="178"/>
      <c r="AK825" s="178"/>
      <c r="AL825" s="178"/>
      <c r="AM825" s="178"/>
      <c r="AN825" s="178"/>
      <c r="AO825" s="178"/>
      <c r="AP825" s="178"/>
      <c r="AQ825" s="178"/>
      <c r="AR825" s="178" t="str">
        <f>IF('DATA - Follow-Up'!AR825="Relaxed",1,IF('DATA - Follow-Up'!AR825="Rushed",2,IF('DATA - Follow-Up'!AR825="Happy",3,IF('DATA - Follow-Up'!AR825="Tired",4,""))))</f>
        <v/>
      </c>
      <c r="AS825" s="178" t="str">
        <f>IF('DATA - Follow-Up'!AS825="Relaxed",1,IF('DATA - Follow-Up'!AS825="Rushed",2,IF('DATA - Follow-Up'!AS825="Happy",3,IF('DATA - Follow-Up'!AS825="Tired",4,""))))</f>
        <v/>
      </c>
      <c r="AT825" s="178" t="str">
        <f>IF('DATA - Follow-Up'!AT825="less driving",1,IF('DATA - Follow-Up'!AT825="less driving (e.g. more carpooling, walking, cycling, taking public transit, etc.)",1,IF('DATA - Follow-Up'!AT825="not changed",2,IF('DATA - Follow-Up'!AT825="no changed",2,IF('DATA - Follow-Up'!AT825="more driving",3, "")))))</f>
        <v/>
      </c>
      <c r="AU825" s="275"/>
      <c r="AV825" s="275"/>
      <c r="AW825" s="275"/>
      <c r="AX825" s="275"/>
      <c r="AY825" s="275"/>
      <c r="AZ825" s="178" t="str">
        <f>IF('DATA - Follow-Up'!AZ825="less driving",1,IF('DATA - Follow-Up'!AZ825="less driving (e.g. more carpooling, walking, cycling, taking public transit, etc.)",1,IF('DATA - Follow-Up'!AZ825="not changed",2,IF('DATA - Follow-Up'!AZ825="more driving",3,""))))</f>
        <v/>
      </c>
      <c r="BA825" s="178"/>
      <c r="BB825" s="178"/>
      <c r="BC825" s="178"/>
      <c r="BD825" s="178"/>
      <c r="BE825" s="178"/>
      <c r="BF825" s="178" t="str">
        <f>IF('DATA - Follow-Up'!BF825="decreased",1,IF('DATA - Follow-Up'!BF825="not changed",2,IF('DATA - Follow-Up'!BF825="increased",3, "")))</f>
        <v/>
      </c>
      <c r="BG825" s="178"/>
      <c r="BH825" s="178"/>
      <c r="BI825" s="178"/>
      <c r="BJ825" s="178"/>
      <c r="BK825" s="178"/>
      <c r="BL825" s="178"/>
      <c r="BM825" s="178"/>
      <c r="BN825" s="178"/>
      <c r="BO825" s="178"/>
      <c r="BP825" s="178"/>
      <c r="BQ825" s="312" t="str">
        <f>IF('DATA - Follow-Up'!BQ825="Yes",1,IF('DATA - Follow-Up'!BQ825="No",2, ""))</f>
        <v/>
      </c>
      <c r="BR825" s="273"/>
      <c r="BS825" s="180"/>
      <c r="BT825" s="180"/>
    </row>
    <row r="826" spans="1:72" s="132" customFormat="1" ht="15" x14ac:dyDescent="0.3">
      <c r="A826" s="148"/>
      <c r="B826" s="149"/>
      <c r="C826" s="236" t="str">
        <f t="shared" si="12"/>
        <v/>
      </c>
      <c r="D826" s="178" t="str">
        <f>IF('DATA - Follow-Up'!D826="","",'DATA - Follow-Up'!D826)</f>
        <v/>
      </c>
      <c r="E826" s="178" t="str">
        <f>IF('DATA - Follow-Up'!E826="","",'DATA - Follow-Up'!E826)</f>
        <v/>
      </c>
      <c r="F826" s="178" t="str">
        <f>IF('DATA - Follow-Up'!F826="","",'DATA - Follow-Up'!F826)</f>
        <v/>
      </c>
      <c r="G826" s="178" t="str">
        <f>IF('DATA - Follow-Up'!G826="Yes",1,IF('DATA - Follow-Up'!G826="No",2,IF('DATA - Follow-Up'!G826="Not Sure",3, "")))</f>
        <v/>
      </c>
      <c r="H826" s="178" t="str">
        <f>IF('DATA - Follow-Up'!H826="","",INDEX(Codes,MATCH('DATA - Follow-Up'!H826,Modes,0)))</f>
        <v/>
      </c>
      <c r="I826" s="275"/>
      <c r="J826" s="178" t="str">
        <f>IF('DATA - Follow-Up'!J826="","",INDEX(Codes,MATCH('DATA - Follow-Up'!J826,Modes,0)))</f>
        <v/>
      </c>
      <c r="K826" s="178"/>
      <c r="L826" s="178" t="str">
        <f>IF('DATA - Follow-Up'!L826=0,"",IF('DATA - Follow-Up'!L826="","",'DATA - Follow-Up'!L826))</f>
        <v/>
      </c>
      <c r="M826" s="178" t="str">
        <f>IF('DATA - Follow-Up'!M826="Yes",1,IF('DATA - Follow-Up'!M826="No",2, ""))</f>
        <v/>
      </c>
      <c r="N826" s="178" t="str">
        <f>IF('DATA - Follow-Up'!N826="Yes",1,IF('DATA - Follow-Up'!N826="No",2,""))</f>
        <v/>
      </c>
      <c r="O826" s="178" t="str">
        <f>IF('DATA - Follow-Up'!O826="Relaxed",1,IF('DATA - Follow-Up'!O826="Rushed",2,IF('DATA - Follow-Up'!O826="Happy",3,IF('DATA - Follow-Up'!O826="Frustrated",4,IF('DATA - Follow-Up'!O826="Other (please specify)",5,IF('DATA - Follow-Up'!O826="Other",5,""))))))</f>
        <v/>
      </c>
      <c r="P826" s="178"/>
      <c r="Q826" s="178" t="str">
        <f>IF('DATA - Follow-Up'!Q826="","",'DATA - Follow-Up'!Q826)</f>
        <v/>
      </c>
      <c r="R826" s="178" t="str">
        <f>IF('DATA - Follow-Up'!R826="Boy",1,IF('DATA - Follow-Up'!R826="Girl",2, ""))</f>
        <v/>
      </c>
      <c r="S826" s="178" t="str">
        <f>IF('DATA - Follow-Up'!Q826="","", 'DATA - Follow-Up'!S826)</f>
        <v/>
      </c>
      <c r="T826" s="178" t="str">
        <f>IF('DATA - Follow-Up'!T826="Less than 0.5km",1,IF('DATA - Follow-Up'!T826="0.51 to 1.59km",2,IF('DATA - Follow-Up'!T826="1.6 to 3km",3,IF('DATA - Follow-Up'!T826="Over 3km",4,""))))</f>
        <v/>
      </c>
      <c r="U826" s="178" t="str">
        <f>IF('DATA - Follow-Up'!U826="STRONGLY AGREE",1,IF('DATA - Follow-Up'!U826="AGREE",2,IF('DATA - Follow-Up'!U826="DISAGREE",3,IF('DATA - Follow-Up'!U826="STRONGLY DISAGREE",4,""))))</f>
        <v/>
      </c>
      <c r="V826" s="178" t="str">
        <f>IF('DATA - Follow-Up'!V826="Yes",1,IF('DATA - Follow-Up'!V826="No",2,""))</f>
        <v/>
      </c>
      <c r="W826" s="178"/>
      <c r="X826" s="178"/>
      <c r="Y826" s="178"/>
      <c r="Z826" s="178"/>
      <c r="AA826" s="178"/>
      <c r="AB826" s="178"/>
      <c r="AC826" s="178"/>
      <c r="AD826" s="178"/>
      <c r="AE826" s="178"/>
      <c r="AF826" s="178"/>
      <c r="AG826" s="178"/>
      <c r="AH826" s="178"/>
      <c r="AI826" s="178"/>
      <c r="AJ826" s="178"/>
      <c r="AK826" s="178"/>
      <c r="AL826" s="178"/>
      <c r="AM826" s="178"/>
      <c r="AN826" s="178"/>
      <c r="AO826" s="178"/>
      <c r="AP826" s="178"/>
      <c r="AQ826" s="178"/>
      <c r="AR826" s="178" t="str">
        <f>IF('DATA - Follow-Up'!AR826="Relaxed",1,IF('DATA - Follow-Up'!AR826="Rushed",2,IF('DATA - Follow-Up'!AR826="Happy",3,IF('DATA - Follow-Up'!AR826="Tired",4,""))))</f>
        <v/>
      </c>
      <c r="AS826" s="178" t="str">
        <f>IF('DATA - Follow-Up'!AS826="Relaxed",1,IF('DATA - Follow-Up'!AS826="Rushed",2,IF('DATA - Follow-Up'!AS826="Happy",3,IF('DATA - Follow-Up'!AS826="Tired",4,""))))</f>
        <v/>
      </c>
      <c r="AT826" s="178" t="str">
        <f>IF('DATA - Follow-Up'!AT826="less driving",1,IF('DATA - Follow-Up'!AT826="less driving (e.g. more carpooling, walking, cycling, taking public transit, etc.)",1,IF('DATA - Follow-Up'!AT826="not changed",2,IF('DATA - Follow-Up'!AT826="no changed",2,IF('DATA - Follow-Up'!AT826="more driving",3, "")))))</f>
        <v/>
      </c>
      <c r="AU826" s="275"/>
      <c r="AV826" s="275"/>
      <c r="AW826" s="275"/>
      <c r="AX826" s="275"/>
      <c r="AY826" s="275"/>
      <c r="AZ826" s="178" t="str">
        <f>IF('DATA - Follow-Up'!AZ826="less driving",1,IF('DATA - Follow-Up'!AZ826="less driving (e.g. more carpooling, walking, cycling, taking public transit, etc.)",1,IF('DATA - Follow-Up'!AZ826="not changed",2,IF('DATA - Follow-Up'!AZ826="more driving",3,""))))</f>
        <v/>
      </c>
      <c r="BA826" s="178"/>
      <c r="BB826" s="178"/>
      <c r="BC826" s="178"/>
      <c r="BD826" s="178"/>
      <c r="BE826" s="178"/>
      <c r="BF826" s="178" t="str">
        <f>IF('DATA - Follow-Up'!BF826="decreased",1,IF('DATA - Follow-Up'!BF826="not changed",2,IF('DATA - Follow-Up'!BF826="increased",3, "")))</f>
        <v/>
      </c>
      <c r="BG826" s="178"/>
      <c r="BH826" s="178"/>
      <c r="BI826" s="178"/>
      <c r="BJ826" s="178"/>
      <c r="BK826" s="178"/>
      <c r="BL826" s="178"/>
      <c r="BM826" s="178"/>
      <c r="BN826" s="178"/>
      <c r="BO826" s="178"/>
      <c r="BP826" s="178"/>
      <c r="BQ826" s="312" t="str">
        <f>IF('DATA - Follow-Up'!BQ826="Yes",1,IF('DATA - Follow-Up'!BQ826="No",2, ""))</f>
        <v/>
      </c>
      <c r="BR826" s="273"/>
      <c r="BS826" s="180"/>
      <c r="BT826" s="180"/>
    </row>
    <row r="827" spans="1:72" s="132" customFormat="1" ht="15" x14ac:dyDescent="0.3">
      <c r="A827" s="148"/>
      <c r="B827" s="149"/>
      <c r="C827" s="236" t="str">
        <f t="shared" si="12"/>
        <v/>
      </c>
      <c r="D827" s="178" t="str">
        <f>IF('DATA - Follow-Up'!D827="","",'DATA - Follow-Up'!D827)</f>
        <v/>
      </c>
      <c r="E827" s="178" t="str">
        <f>IF('DATA - Follow-Up'!E827="","",'DATA - Follow-Up'!E827)</f>
        <v/>
      </c>
      <c r="F827" s="178" t="str">
        <f>IF('DATA - Follow-Up'!F827="","",'DATA - Follow-Up'!F827)</f>
        <v/>
      </c>
      <c r="G827" s="178" t="str">
        <f>IF('DATA - Follow-Up'!G827="Yes",1,IF('DATA - Follow-Up'!G827="No",2,IF('DATA - Follow-Up'!G827="Not Sure",3, "")))</f>
        <v/>
      </c>
      <c r="H827" s="178" t="str">
        <f>IF('DATA - Follow-Up'!H827="","",INDEX(Codes,MATCH('DATA - Follow-Up'!H827,Modes,0)))</f>
        <v/>
      </c>
      <c r="I827" s="275"/>
      <c r="J827" s="178" t="str">
        <f>IF('DATA - Follow-Up'!J827="","",INDEX(Codes,MATCH('DATA - Follow-Up'!J827,Modes,0)))</f>
        <v/>
      </c>
      <c r="K827" s="178"/>
      <c r="L827" s="178" t="str">
        <f>IF('DATA - Follow-Up'!L827=0,"",IF('DATA - Follow-Up'!L827="","",'DATA - Follow-Up'!L827))</f>
        <v/>
      </c>
      <c r="M827" s="178" t="str">
        <f>IF('DATA - Follow-Up'!M827="Yes",1,IF('DATA - Follow-Up'!M827="No",2, ""))</f>
        <v/>
      </c>
      <c r="N827" s="178" t="str">
        <f>IF('DATA - Follow-Up'!N827="Yes",1,IF('DATA - Follow-Up'!N827="No",2,""))</f>
        <v/>
      </c>
      <c r="O827" s="178" t="str">
        <f>IF('DATA - Follow-Up'!O827="Relaxed",1,IF('DATA - Follow-Up'!O827="Rushed",2,IF('DATA - Follow-Up'!O827="Happy",3,IF('DATA - Follow-Up'!O827="Frustrated",4,IF('DATA - Follow-Up'!O827="Other (please specify)",5,IF('DATA - Follow-Up'!O827="Other",5,""))))))</f>
        <v/>
      </c>
      <c r="P827" s="178"/>
      <c r="Q827" s="178" t="str">
        <f>IF('DATA - Follow-Up'!Q827="","",'DATA - Follow-Up'!Q827)</f>
        <v/>
      </c>
      <c r="R827" s="178" t="str">
        <f>IF('DATA - Follow-Up'!R827="Boy",1,IF('DATA - Follow-Up'!R827="Girl",2, ""))</f>
        <v/>
      </c>
      <c r="S827" s="178" t="str">
        <f>IF('DATA - Follow-Up'!Q827="","", 'DATA - Follow-Up'!S827)</f>
        <v/>
      </c>
      <c r="T827" s="178" t="str">
        <f>IF('DATA - Follow-Up'!T827="Less than 0.5km",1,IF('DATA - Follow-Up'!T827="0.51 to 1.59km",2,IF('DATA - Follow-Up'!T827="1.6 to 3km",3,IF('DATA - Follow-Up'!T827="Over 3km",4,""))))</f>
        <v/>
      </c>
      <c r="U827" s="178" t="str">
        <f>IF('DATA - Follow-Up'!U827="STRONGLY AGREE",1,IF('DATA - Follow-Up'!U827="AGREE",2,IF('DATA - Follow-Up'!U827="DISAGREE",3,IF('DATA - Follow-Up'!U827="STRONGLY DISAGREE",4,""))))</f>
        <v/>
      </c>
      <c r="V827" s="178" t="str">
        <f>IF('DATA - Follow-Up'!V827="Yes",1,IF('DATA - Follow-Up'!V827="No",2,""))</f>
        <v/>
      </c>
      <c r="W827" s="178"/>
      <c r="X827" s="178"/>
      <c r="Y827" s="178"/>
      <c r="Z827" s="178"/>
      <c r="AA827" s="178"/>
      <c r="AB827" s="178"/>
      <c r="AC827" s="178"/>
      <c r="AD827" s="178"/>
      <c r="AE827" s="178"/>
      <c r="AF827" s="178"/>
      <c r="AG827" s="178"/>
      <c r="AH827" s="178"/>
      <c r="AI827" s="178"/>
      <c r="AJ827" s="178"/>
      <c r="AK827" s="178"/>
      <c r="AL827" s="178"/>
      <c r="AM827" s="178"/>
      <c r="AN827" s="178"/>
      <c r="AO827" s="178"/>
      <c r="AP827" s="178"/>
      <c r="AQ827" s="178"/>
      <c r="AR827" s="178" t="str">
        <f>IF('DATA - Follow-Up'!AR827="Relaxed",1,IF('DATA - Follow-Up'!AR827="Rushed",2,IF('DATA - Follow-Up'!AR827="Happy",3,IF('DATA - Follow-Up'!AR827="Tired",4,""))))</f>
        <v/>
      </c>
      <c r="AS827" s="178" t="str">
        <f>IF('DATA - Follow-Up'!AS827="Relaxed",1,IF('DATA - Follow-Up'!AS827="Rushed",2,IF('DATA - Follow-Up'!AS827="Happy",3,IF('DATA - Follow-Up'!AS827="Tired",4,""))))</f>
        <v/>
      </c>
      <c r="AT827" s="178" t="str">
        <f>IF('DATA - Follow-Up'!AT827="less driving",1,IF('DATA - Follow-Up'!AT827="less driving (e.g. more carpooling, walking, cycling, taking public transit, etc.)",1,IF('DATA - Follow-Up'!AT827="not changed",2,IF('DATA - Follow-Up'!AT827="no changed",2,IF('DATA - Follow-Up'!AT827="more driving",3, "")))))</f>
        <v/>
      </c>
      <c r="AU827" s="275"/>
      <c r="AV827" s="275"/>
      <c r="AW827" s="275"/>
      <c r="AX827" s="275"/>
      <c r="AY827" s="275"/>
      <c r="AZ827" s="178" t="str">
        <f>IF('DATA - Follow-Up'!AZ827="less driving",1,IF('DATA - Follow-Up'!AZ827="less driving (e.g. more carpooling, walking, cycling, taking public transit, etc.)",1,IF('DATA - Follow-Up'!AZ827="not changed",2,IF('DATA - Follow-Up'!AZ827="more driving",3,""))))</f>
        <v/>
      </c>
      <c r="BA827" s="178"/>
      <c r="BB827" s="178"/>
      <c r="BC827" s="178"/>
      <c r="BD827" s="178"/>
      <c r="BE827" s="178"/>
      <c r="BF827" s="178" t="str">
        <f>IF('DATA - Follow-Up'!BF827="decreased",1,IF('DATA - Follow-Up'!BF827="not changed",2,IF('DATA - Follow-Up'!BF827="increased",3, "")))</f>
        <v/>
      </c>
      <c r="BG827" s="178"/>
      <c r="BH827" s="178"/>
      <c r="BI827" s="178"/>
      <c r="BJ827" s="178"/>
      <c r="BK827" s="178"/>
      <c r="BL827" s="178"/>
      <c r="BM827" s="178"/>
      <c r="BN827" s="178"/>
      <c r="BO827" s="178"/>
      <c r="BP827" s="178"/>
      <c r="BQ827" s="312" t="str">
        <f>IF('DATA - Follow-Up'!BQ827="Yes",1,IF('DATA - Follow-Up'!BQ827="No",2, ""))</f>
        <v/>
      </c>
      <c r="BR827" s="273"/>
      <c r="BS827" s="180"/>
      <c r="BT827" s="180"/>
    </row>
    <row r="828" spans="1:72" s="132" customFormat="1" ht="15" x14ac:dyDescent="0.3">
      <c r="A828" s="148"/>
      <c r="B828" s="149"/>
      <c r="C828" s="236" t="str">
        <f t="shared" si="12"/>
        <v/>
      </c>
      <c r="D828" s="178" t="str">
        <f>IF('DATA - Follow-Up'!D828="","",'DATA - Follow-Up'!D828)</f>
        <v/>
      </c>
      <c r="E828" s="178" t="str">
        <f>IF('DATA - Follow-Up'!E828="","",'DATA - Follow-Up'!E828)</f>
        <v/>
      </c>
      <c r="F828" s="178" t="str">
        <f>IF('DATA - Follow-Up'!F828="","",'DATA - Follow-Up'!F828)</f>
        <v/>
      </c>
      <c r="G828" s="178" t="str">
        <f>IF('DATA - Follow-Up'!G828="Yes",1,IF('DATA - Follow-Up'!G828="No",2,IF('DATA - Follow-Up'!G828="Not Sure",3, "")))</f>
        <v/>
      </c>
      <c r="H828" s="178" t="str">
        <f>IF('DATA - Follow-Up'!H828="","",INDEX(Codes,MATCH('DATA - Follow-Up'!H828,Modes,0)))</f>
        <v/>
      </c>
      <c r="I828" s="275"/>
      <c r="J828" s="178" t="str">
        <f>IF('DATA - Follow-Up'!J828="","",INDEX(Codes,MATCH('DATA - Follow-Up'!J828,Modes,0)))</f>
        <v/>
      </c>
      <c r="K828" s="178"/>
      <c r="L828" s="178" t="str">
        <f>IF('DATA - Follow-Up'!L828=0,"",IF('DATA - Follow-Up'!L828="","",'DATA - Follow-Up'!L828))</f>
        <v/>
      </c>
      <c r="M828" s="178" t="str">
        <f>IF('DATA - Follow-Up'!M828="Yes",1,IF('DATA - Follow-Up'!M828="No",2, ""))</f>
        <v/>
      </c>
      <c r="N828" s="178" t="str">
        <f>IF('DATA - Follow-Up'!N828="Yes",1,IF('DATA - Follow-Up'!N828="No",2,""))</f>
        <v/>
      </c>
      <c r="O828" s="178" t="str">
        <f>IF('DATA - Follow-Up'!O828="Relaxed",1,IF('DATA - Follow-Up'!O828="Rushed",2,IF('DATA - Follow-Up'!O828="Happy",3,IF('DATA - Follow-Up'!O828="Frustrated",4,IF('DATA - Follow-Up'!O828="Other (please specify)",5,IF('DATA - Follow-Up'!O828="Other",5,""))))))</f>
        <v/>
      </c>
      <c r="P828" s="178"/>
      <c r="Q828" s="178" t="str">
        <f>IF('DATA - Follow-Up'!Q828="","",'DATA - Follow-Up'!Q828)</f>
        <v/>
      </c>
      <c r="R828" s="178" t="str">
        <f>IF('DATA - Follow-Up'!R828="Boy",1,IF('DATA - Follow-Up'!R828="Girl",2, ""))</f>
        <v/>
      </c>
      <c r="S828" s="178" t="str">
        <f>IF('DATA - Follow-Up'!Q828="","", 'DATA - Follow-Up'!S828)</f>
        <v/>
      </c>
      <c r="T828" s="178" t="str">
        <f>IF('DATA - Follow-Up'!T828="Less than 0.5km",1,IF('DATA - Follow-Up'!T828="0.51 to 1.59km",2,IF('DATA - Follow-Up'!T828="1.6 to 3km",3,IF('DATA - Follow-Up'!T828="Over 3km",4,""))))</f>
        <v/>
      </c>
      <c r="U828" s="178" t="str">
        <f>IF('DATA - Follow-Up'!U828="STRONGLY AGREE",1,IF('DATA - Follow-Up'!U828="AGREE",2,IF('DATA - Follow-Up'!U828="DISAGREE",3,IF('DATA - Follow-Up'!U828="STRONGLY DISAGREE",4,""))))</f>
        <v/>
      </c>
      <c r="V828" s="178" t="str">
        <f>IF('DATA - Follow-Up'!V828="Yes",1,IF('DATA - Follow-Up'!V828="No",2,""))</f>
        <v/>
      </c>
      <c r="W828" s="178"/>
      <c r="X828" s="178"/>
      <c r="Y828" s="178"/>
      <c r="Z828" s="178"/>
      <c r="AA828" s="178"/>
      <c r="AB828" s="178"/>
      <c r="AC828" s="178"/>
      <c r="AD828" s="178"/>
      <c r="AE828" s="178"/>
      <c r="AF828" s="178"/>
      <c r="AG828" s="178"/>
      <c r="AH828" s="178"/>
      <c r="AI828" s="178"/>
      <c r="AJ828" s="178"/>
      <c r="AK828" s="178"/>
      <c r="AL828" s="178"/>
      <c r="AM828" s="178"/>
      <c r="AN828" s="178"/>
      <c r="AO828" s="178"/>
      <c r="AP828" s="178"/>
      <c r="AQ828" s="178"/>
      <c r="AR828" s="178" t="str">
        <f>IF('DATA - Follow-Up'!AR828="Relaxed",1,IF('DATA - Follow-Up'!AR828="Rushed",2,IF('DATA - Follow-Up'!AR828="Happy",3,IF('DATA - Follow-Up'!AR828="Tired",4,""))))</f>
        <v/>
      </c>
      <c r="AS828" s="178" t="str">
        <f>IF('DATA - Follow-Up'!AS828="Relaxed",1,IF('DATA - Follow-Up'!AS828="Rushed",2,IF('DATA - Follow-Up'!AS828="Happy",3,IF('DATA - Follow-Up'!AS828="Tired",4,""))))</f>
        <v/>
      </c>
      <c r="AT828" s="178" t="str">
        <f>IF('DATA - Follow-Up'!AT828="less driving",1,IF('DATA - Follow-Up'!AT828="less driving (e.g. more carpooling, walking, cycling, taking public transit, etc.)",1,IF('DATA - Follow-Up'!AT828="not changed",2,IF('DATA - Follow-Up'!AT828="no changed",2,IF('DATA - Follow-Up'!AT828="more driving",3, "")))))</f>
        <v/>
      </c>
      <c r="AU828" s="275"/>
      <c r="AV828" s="275"/>
      <c r="AW828" s="275"/>
      <c r="AX828" s="275"/>
      <c r="AY828" s="275"/>
      <c r="AZ828" s="178" t="str">
        <f>IF('DATA - Follow-Up'!AZ828="less driving",1,IF('DATA - Follow-Up'!AZ828="less driving (e.g. more carpooling, walking, cycling, taking public transit, etc.)",1,IF('DATA - Follow-Up'!AZ828="not changed",2,IF('DATA - Follow-Up'!AZ828="more driving",3,""))))</f>
        <v/>
      </c>
      <c r="BA828" s="178"/>
      <c r="BB828" s="178"/>
      <c r="BC828" s="178"/>
      <c r="BD828" s="178"/>
      <c r="BE828" s="178"/>
      <c r="BF828" s="178" t="str">
        <f>IF('DATA - Follow-Up'!BF828="decreased",1,IF('DATA - Follow-Up'!BF828="not changed",2,IF('DATA - Follow-Up'!BF828="increased",3, "")))</f>
        <v/>
      </c>
      <c r="BG828" s="178"/>
      <c r="BH828" s="178"/>
      <c r="BI828" s="178"/>
      <c r="BJ828" s="178"/>
      <c r="BK828" s="178"/>
      <c r="BL828" s="178"/>
      <c r="BM828" s="178"/>
      <c r="BN828" s="178"/>
      <c r="BO828" s="178"/>
      <c r="BP828" s="178"/>
      <c r="BQ828" s="312" t="str">
        <f>IF('DATA - Follow-Up'!BQ828="Yes",1,IF('DATA - Follow-Up'!BQ828="No",2, ""))</f>
        <v/>
      </c>
      <c r="BR828" s="273"/>
      <c r="BS828" s="180"/>
      <c r="BT828" s="180"/>
    </row>
    <row r="829" spans="1:72" s="132" customFormat="1" ht="15" x14ac:dyDescent="0.3">
      <c r="A829" s="148"/>
      <c r="B829" s="149"/>
      <c r="C829" s="236" t="str">
        <f t="shared" si="12"/>
        <v/>
      </c>
      <c r="D829" s="178" t="str">
        <f>IF('DATA - Follow-Up'!D829="","",'DATA - Follow-Up'!D829)</f>
        <v/>
      </c>
      <c r="E829" s="178" t="str">
        <f>IF('DATA - Follow-Up'!E829="","",'DATA - Follow-Up'!E829)</f>
        <v/>
      </c>
      <c r="F829" s="178" t="str">
        <f>IF('DATA - Follow-Up'!F829="","",'DATA - Follow-Up'!F829)</f>
        <v/>
      </c>
      <c r="G829" s="178" t="str">
        <f>IF('DATA - Follow-Up'!G829="Yes",1,IF('DATA - Follow-Up'!G829="No",2,IF('DATA - Follow-Up'!G829="Not Sure",3, "")))</f>
        <v/>
      </c>
      <c r="H829" s="178" t="str">
        <f>IF('DATA - Follow-Up'!H829="","",INDEX(Codes,MATCH('DATA - Follow-Up'!H829,Modes,0)))</f>
        <v/>
      </c>
      <c r="I829" s="275"/>
      <c r="J829" s="178" t="str">
        <f>IF('DATA - Follow-Up'!J829="","",INDEX(Codes,MATCH('DATA - Follow-Up'!J829,Modes,0)))</f>
        <v/>
      </c>
      <c r="K829" s="178"/>
      <c r="L829" s="178" t="str">
        <f>IF('DATA - Follow-Up'!L829=0,"",IF('DATA - Follow-Up'!L829="","",'DATA - Follow-Up'!L829))</f>
        <v/>
      </c>
      <c r="M829" s="178" t="str">
        <f>IF('DATA - Follow-Up'!M829="Yes",1,IF('DATA - Follow-Up'!M829="No",2, ""))</f>
        <v/>
      </c>
      <c r="N829" s="178" t="str">
        <f>IF('DATA - Follow-Up'!N829="Yes",1,IF('DATA - Follow-Up'!N829="No",2,""))</f>
        <v/>
      </c>
      <c r="O829" s="178" t="str">
        <f>IF('DATA - Follow-Up'!O829="Relaxed",1,IF('DATA - Follow-Up'!O829="Rushed",2,IF('DATA - Follow-Up'!O829="Happy",3,IF('DATA - Follow-Up'!O829="Frustrated",4,IF('DATA - Follow-Up'!O829="Other (please specify)",5,IF('DATA - Follow-Up'!O829="Other",5,""))))))</f>
        <v/>
      </c>
      <c r="P829" s="178"/>
      <c r="Q829" s="178" t="str">
        <f>IF('DATA - Follow-Up'!Q829="","",'DATA - Follow-Up'!Q829)</f>
        <v/>
      </c>
      <c r="R829" s="178" t="str">
        <f>IF('DATA - Follow-Up'!R829="Boy",1,IF('DATA - Follow-Up'!R829="Girl",2, ""))</f>
        <v/>
      </c>
      <c r="S829" s="178" t="str">
        <f>IF('DATA - Follow-Up'!Q829="","", 'DATA - Follow-Up'!S829)</f>
        <v/>
      </c>
      <c r="T829" s="178" t="str">
        <f>IF('DATA - Follow-Up'!T829="Less than 0.5km",1,IF('DATA - Follow-Up'!T829="0.51 to 1.59km",2,IF('DATA - Follow-Up'!T829="1.6 to 3km",3,IF('DATA - Follow-Up'!T829="Over 3km",4,""))))</f>
        <v/>
      </c>
      <c r="U829" s="178" t="str">
        <f>IF('DATA - Follow-Up'!U829="STRONGLY AGREE",1,IF('DATA - Follow-Up'!U829="AGREE",2,IF('DATA - Follow-Up'!U829="DISAGREE",3,IF('DATA - Follow-Up'!U829="STRONGLY DISAGREE",4,""))))</f>
        <v/>
      </c>
      <c r="V829" s="178" t="str">
        <f>IF('DATA - Follow-Up'!V829="Yes",1,IF('DATA - Follow-Up'!V829="No",2,""))</f>
        <v/>
      </c>
      <c r="W829" s="178"/>
      <c r="X829" s="178"/>
      <c r="Y829" s="178"/>
      <c r="Z829" s="178"/>
      <c r="AA829" s="178"/>
      <c r="AB829" s="178"/>
      <c r="AC829" s="178"/>
      <c r="AD829" s="178"/>
      <c r="AE829" s="178"/>
      <c r="AF829" s="178"/>
      <c r="AG829" s="178"/>
      <c r="AH829" s="178"/>
      <c r="AI829" s="178"/>
      <c r="AJ829" s="178"/>
      <c r="AK829" s="178"/>
      <c r="AL829" s="178"/>
      <c r="AM829" s="178"/>
      <c r="AN829" s="178"/>
      <c r="AO829" s="178"/>
      <c r="AP829" s="178"/>
      <c r="AQ829" s="178"/>
      <c r="AR829" s="178" t="str">
        <f>IF('DATA - Follow-Up'!AR829="Relaxed",1,IF('DATA - Follow-Up'!AR829="Rushed",2,IF('DATA - Follow-Up'!AR829="Happy",3,IF('DATA - Follow-Up'!AR829="Tired",4,""))))</f>
        <v/>
      </c>
      <c r="AS829" s="178" t="str">
        <f>IF('DATA - Follow-Up'!AS829="Relaxed",1,IF('DATA - Follow-Up'!AS829="Rushed",2,IF('DATA - Follow-Up'!AS829="Happy",3,IF('DATA - Follow-Up'!AS829="Tired",4,""))))</f>
        <v/>
      </c>
      <c r="AT829" s="178" t="str">
        <f>IF('DATA - Follow-Up'!AT829="less driving",1,IF('DATA - Follow-Up'!AT829="less driving (e.g. more carpooling, walking, cycling, taking public transit, etc.)",1,IF('DATA - Follow-Up'!AT829="not changed",2,IF('DATA - Follow-Up'!AT829="no changed",2,IF('DATA - Follow-Up'!AT829="more driving",3, "")))))</f>
        <v/>
      </c>
      <c r="AU829" s="275"/>
      <c r="AV829" s="275"/>
      <c r="AW829" s="275"/>
      <c r="AX829" s="275"/>
      <c r="AY829" s="275"/>
      <c r="AZ829" s="178" t="str">
        <f>IF('DATA - Follow-Up'!AZ829="less driving",1,IF('DATA - Follow-Up'!AZ829="less driving (e.g. more carpooling, walking, cycling, taking public transit, etc.)",1,IF('DATA - Follow-Up'!AZ829="not changed",2,IF('DATA - Follow-Up'!AZ829="more driving",3,""))))</f>
        <v/>
      </c>
      <c r="BA829" s="178"/>
      <c r="BB829" s="178"/>
      <c r="BC829" s="178"/>
      <c r="BD829" s="178"/>
      <c r="BE829" s="178"/>
      <c r="BF829" s="178" t="str">
        <f>IF('DATA - Follow-Up'!BF829="decreased",1,IF('DATA - Follow-Up'!BF829="not changed",2,IF('DATA - Follow-Up'!BF829="increased",3, "")))</f>
        <v/>
      </c>
      <c r="BG829" s="178"/>
      <c r="BH829" s="178"/>
      <c r="BI829" s="178"/>
      <c r="BJ829" s="178"/>
      <c r="BK829" s="178"/>
      <c r="BL829" s="178"/>
      <c r="BM829" s="178"/>
      <c r="BN829" s="178"/>
      <c r="BO829" s="178"/>
      <c r="BP829" s="178"/>
      <c r="BQ829" s="312" t="str">
        <f>IF('DATA - Follow-Up'!BQ829="Yes",1,IF('DATA - Follow-Up'!BQ829="No",2, ""))</f>
        <v/>
      </c>
      <c r="BR829" s="273"/>
      <c r="BS829" s="180"/>
      <c r="BT829" s="180"/>
    </row>
    <row r="830" spans="1:72" s="132" customFormat="1" ht="15" x14ac:dyDescent="0.3">
      <c r="A830" s="148"/>
      <c r="B830" s="149"/>
      <c r="C830" s="236" t="str">
        <f t="shared" si="12"/>
        <v/>
      </c>
      <c r="D830" s="178" t="str">
        <f>IF('DATA - Follow-Up'!D830="","",'DATA - Follow-Up'!D830)</f>
        <v/>
      </c>
      <c r="E830" s="178" t="str">
        <f>IF('DATA - Follow-Up'!E830="","",'DATA - Follow-Up'!E830)</f>
        <v/>
      </c>
      <c r="F830" s="178" t="str">
        <f>IF('DATA - Follow-Up'!F830="","",'DATA - Follow-Up'!F830)</f>
        <v/>
      </c>
      <c r="G830" s="178" t="str">
        <f>IF('DATA - Follow-Up'!G830="Yes",1,IF('DATA - Follow-Up'!G830="No",2,IF('DATA - Follow-Up'!G830="Not Sure",3, "")))</f>
        <v/>
      </c>
      <c r="H830" s="178" t="str">
        <f>IF('DATA - Follow-Up'!H830="","",INDEX(Codes,MATCH('DATA - Follow-Up'!H830,Modes,0)))</f>
        <v/>
      </c>
      <c r="I830" s="275"/>
      <c r="J830" s="178" t="str">
        <f>IF('DATA - Follow-Up'!J830="","",INDEX(Codes,MATCH('DATA - Follow-Up'!J830,Modes,0)))</f>
        <v/>
      </c>
      <c r="K830" s="178"/>
      <c r="L830" s="178" t="str">
        <f>IF('DATA - Follow-Up'!L830=0,"",IF('DATA - Follow-Up'!L830="","",'DATA - Follow-Up'!L830))</f>
        <v/>
      </c>
      <c r="M830" s="178" t="str">
        <f>IF('DATA - Follow-Up'!M830="Yes",1,IF('DATA - Follow-Up'!M830="No",2, ""))</f>
        <v/>
      </c>
      <c r="N830" s="178" t="str">
        <f>IF('DATA - Follow-Up'!N830="Yes",1,IF('DATA - Follow-Up'!N830="No",2,""))</f>
        <v/>
      </c>
      <c r="O830" s="178" t="str">
        <f>IF('DATA - Follow-Up'!O830="Relaxed",1,IF('DATA - Follow-Up'!O830="Rushed",2,IF('DATA - Follow-Up'!O830="Happy",3,IF('DATA - Follow-Up'!O830="Frustrated",4,IF('DATA - Follow-Up'!O830="Other (please specify)",5,IF('DATA - Follow-Up'!O830="Other",5,""))))))</f>
        <v/>
      </c>
      <c r="P830" s="178"/>
      <c r="Q830" s="178" t="str">
        <f>IF('DATA - Follow-Up'!Q830="","",'DATA - Follow-Up'!Q830)</f>
        <v/>
      </c>
      <c r="R830" s="178" t="str">
        <f>IF('DATA - Follow-Up'!R830="Boy",1,IF('DATA - Follow-Up'!R830="Girl",2, ""))</f>
        <v/>
      </c>
      <c r="S830" s="178" t="str">
        <f>IF('DATA - Follow-Up'!Q830="","", 'DATA - Follow-Up'!S830)</f>
        <v/>
      </c>
      <c r="T830" s="178" t="str">
        <f>IF('DATA - Follow-Up'!T830="Less than 0.5km",1,IF('DATA - Follow-Up'!T830="0.51 to 1.59km",2,IF('DATA - Follow-Up'!T830="1.6 to 3km",3,IF('DATA - Follow-Up'!T830="Over 3km",4,""))))</f>
        <v/>
      </c>
      <c r="U830" s="178" t="str">
        <f>IF('DATA - Follow-Up'!U830="STRONGLY AGREE",1,IF('DATA - Follow-Up'!U830="AGREE",2,IF('DATA - Follow-Up'!U830="DISAGREE",3,IF('DATA - Follow-Up'!U830="STRONGLY DISAGREE",4,""))))</f>
        <v/>
      </c>
      <c r="V830" s="178" t="str">
        <f>IF('DATA - Follow-Up'!V830="Yes",1,IF('DATA - Follow-Up'!V830="No",2,""))</f>
        <v/>
      </c>
      <c r="W830" s="178"/>
      <c r="X830" s="178"/>
      <c r="Y830" s="178"/>
      <c r="Z830" s="178"/>
      <c r="AA830" s="178"/>
      <c r="AB830" s="178"/>
      <c r="AC830" s="178"/>
      <c r="AD830" s="178"/>
      <c r="AE830" s="178"/>
      <c r="AF830" s="178"/>
      <c r="AG830" s="178"/>
      <c r="AH830" s="178"/>
      <c r="AI830" s="178"/>
      <c r="AJ830" s="178"/>
      <c r="AK830" s="178"/>
      <c r="AL830" s="178"/>
      <c r="AM830" s="178"/>
      <c r="AN830" s="178"/>
      <c r="AO830" s="178"/>
      <c r="AP830" s="178"/>
      <c r="AQ830" s="178"/>
      <c r="AR830" s="178" t="str">
        <f>IF('DATA - Follow-Up'!AR830="Relaxed",1,IF('DATA - Follow-Up'!AR830="Rushed",2,IF('DATA - Follow-Up'!AR830="Happy",3,IF('DATA - Follow-Up'!AR830="Tired",4,""))))</f>
        <v/>
      </c>
      <c r="AS830" s="178" t="str">
        <f>IF('DATA - Follow-Up'!AS830="Relaxed",1,IF('DATA - Follow-Up'!AS830="Rushed",2,IF('DATA - Follow-Up'!AS830="Happy",3,IF('DATA - Follow-Up'!AS830="Tired",4,""))))</f>
        <v/>
      </c>
      <c r="AT830" s="178" t="str">
        <f>IF('DATA - Follow-Up'!AT830="less driving",1,IF('DATA - Follow-Up'!AT830="less driving (e.g. more carpooling, walking, cycling, taking public transit, etc.)",1,IF('DATA - Follow-Up'!AT830="not changed",2,IF('DATA - Follow-Up'!AT830="no changed",2,IF('DATA - Follow-Up'!AT830="more driving",3, "")))))</f>
        <v/>
      </c>
      <c r="AU830" s="275"/>
      <c r="AV830" s="275"/>
      <c r="AW830" s="275"/>
      <c r="AX830" s="275"/>
      <c r="AY830" s="275"/>
      <c r="AZ830" s="178" t="str">
        <f>IF('DATA - Follow-Up'!AZ830="less driving",1,IF('DATA - Follow-Up'!AZ830="less driving (e.g. more carpooling, walking, cycling, taking public transit, etc.)",1,IF('DATA - Follow-Up'!AZ830="not changed",2,IF('DATA - Follow-Up'!AZ830="more driving",3,""))))</f>
        <v/>
      </c>
      <c r="BA830" s="178"/>
      <c r="BB830" s="178"/>
      <c r="BC830" s="178"/>
      <c r="BD830" s="178"/>
      <c r="BE830" s="178"/>
      <c r="BF830" s="178" t="str">
        <f>IF('DATA - Follow-Up'!BF830="decreased",1,IF('DATA - Follow-Up'!BF830="not changed",2,IF('DATA - Follow-Up'!BF830="increased",3, "")))</f>
        <v/>
      </c>
      <c r="BG830" s="178"/>
      <c r="BH830" s="178"/>
      <c r="BI830" s="178"/>
      <c r="BJ830" s="178"/>
      <c r="BK830" s="178"/>
      <c r="BL830" s="178"/>
      <c r="BM830" s="178"/>
      <c r="BN830" s="178"/>
      <c r="BO830" s="178"/>
      <c r="BP830" s="178"/>
      <c r="BQ830" s="312" t="str">
        <f>IF('DATA - Follow-Up'!BQ830="Yes",1,IF('DATA - Follow-Up'!BQ830="No",2, ""))</f>
        <v/>
      </c>
      <c r="BR830" s="273"/>
      <c r="BS830" s="180"/>
      <c r="BT830" s="180"/>
    </row>
    <row r="831" spans="1:72" s="132" customFormat="1" ht="15" x14ac:dyDescent="0.3">
      <c r="A831" s="148"/>
      <c r="B831" s="149"/>
      <c r="C831" s="236" t="str">
        <f t="shared" si="12"/>
        <v/>
      </c>
      <c r="D831" s="178" t="str">
        <f>IF('DATA - Follow-Up'!D831="","",'DATA - Follow-Up'!D831)</f>
        <v/>
      </c>
      <c r="E831" s="178" t="str">
        <f>IF('DATA - Follow-Up'!E831="","",'DATA - Follow-Up'!E831)</f>
        <v/>
      </c>
      <c r="F831" s="178" t="str">
        <f>IF('DATA - Follow-Up'!F831="","",'DATA - Follow-Up'!F831)</f>
        <v/>
      </c>
      <c r="G831" s="178" t="str">
        <f>IF('DATA - Follow-Up'!G831="Yes",1,IF('DATA - Follow-Up'!G831="No",2,IF('DATA - Follow-Up'!G831="Not Sure",3, "")))</f>
        <v/>
      </c>
      <c r="H831" s="178" t="str">
        <f>IF('DATA - Follow-Up'!H831="","",INDEX(Codes,MATCH('DATA - Follow-Up'!H831,Modes,0)))</f>
        <v/>
      </c>
      <c r="I831" s="275"/>
      <c r="J831" s="178" t="str">
        <f>IF('DATA - Follow-Up'!J831="","",INDEX(Codes,MATCH('DATA - Follow-Up'!J831,Modes,0)))</f>
        <v/>
      </c>
      <c r="K831" s="178"/>
      <c r="L831" s="178" t="str">
        <f>IF('DATA - Follow-Up'!L831=0,"",IF('DATA - Follow-Up'!L831="","",'DATA - Follow-Up'!L831))</f>
        <v/>
      </c>
      <c r="M831" s="178" t="str">
        <f>IF('DATA - Follow-Up'!M831="Yes",1,IF('DATA - Follow-Up'!M831="No",2, ""))</f>
        <v/>
      </c>
      <c r="N831" s="178" t="str">
        <f>IF('DATA - Follow-Up'!N831="Yes",1,IF('DATA - Follow-Up'!N831="No",2,""))</f>
        <v/>
      </c>
      <c r="O831" s="178" t="str">
        <f>IF('DATA - Follow-Up'!O831="Relaxed",1,IF('DATA - Follow-Up'!O831="Rushed",2,IF('DATA - Follow-Up'!O831="Happy",3,IF('DATA - Follow-Up'!O831="Frustrated",4,IF('DATA - Follow-Up'!O831="Other (please specify)",5,IF('DATA - Follow-Up'!O831="Other",5,""))))))</f>
        <v/>
      </c>
      <c r="P831" s="178"/>
      <c r="Q831" s="178" t="str">
        <f>IF('DATA - Follow-Up'!Q831="","",'DATA - Follow-Up'!Q831)</f>
        <v/>
      </c>
      <c r="R831" s="178" t="str">
        <f>IF('DATA - Follow-Up'!R831="Boy",1,IF('DATA - Follow-Up'!R831="Girl",2, ""))</f>
        <v/>
      </c>
      <c r="S831" s="178" t="str">
        <f>IF('DATA - Follow-Up'!Q831="","", 'DATA - Follow-Up'!S831)</f>
        <v/>
      </c>
      <c r="T831" s="178" t="str">
        <f>IF('DATA - Follow-Up'!T831="Less than 0.5km",1,IF('DATA - Follow-Up'!T831="0.51 to 1.59km",2,IF('DATA - Follow-Up'!T831="1.6 to 3km",3,IF('DATA - Follow-Up'!T831="Over 3km",4,""))))</f>
        <v/>
      </c>
      <c r="U831" s="178" t="str">
        <f>IF('DATA - Follow-Up'!U831="STRONGLY AGREE",1,IF('DATA - Follow-Up'!U831="AGREE",2,IF('DATA - Follow-Up'!U831="DISAGREE",3,IF('DATA - Follow-Up'!U831="STRONGLY DISAGREE",4,""))))</f>
        <v/>
      </c>
      <c r="V831" s="178" t="str">
        <f>IF('DATA - Follow-Up'!V831="Yes",1,IF('DATA - Follow-Up'!V831="No",2,""))</f>
        <v/>
      </c>
      <c r="W831" s="178"/>
      <c r="X831" s="178"/>
      <c r="Y831" s="178"/>
      <c r="Z831" s="178"/>
      <c r="AA831" s="178"/>
      <c r="AB831" s="178"/>
      <c r="AC831" s="178"/>
      <c r="AD831" s="178"/>
      <c r="AE831" s="178"/>
      <c r="AF831" s="178"/>
      <c r="AG831" s="178"/>
      <c r="AH831" s="178"/>
      <c r="AI831" s="178"/>
      <c r="AJ831" s="178"/>
      <c r="AK831" s="178"/>
      <c r="AL831" s="178"/>
      <c r="AM831" s="178"/>
      <c r="AN831" s="178"/>
      <c r="AO831" s="178"/>
      <c r="AP831" s="178"/>
      <c r="AQ831" s="178"/>
      <c r="AR831" s="178" t="str">
        <f>IF('DATA - Follow-Up'!AR831="Relaxed",1,IF('DATA - Follow-Up'!AR831="Rushed",2,IF('DATA - Follow-Up'!AR831="Happy",3,IF('DATA - Follow-Up'!AR831="Tired",4,""))))</f>
        <v/>
      </c>
      <c r="AS831" s="178" t="str">
        <f>IF('DATA - Follow-Up'!AS831="Relaxed",1,IF('DATA - Follow-Up'!AS831="Rushed",2,IF('DATA - Follow-Up'!AS831="Happy",3,IF('DATA - Follow-Up'!AS831="Tired",4,""))))</f>
        <v/>
      </c>
      <c r="AT831" s="178" t="str">
        <f>IF('DATA - Follow-Up'!AT831="less driving",1,IF('DATA - Follow-Up'!AT831="less driving (e.g. more carpooling, walking, cycling, taking public transit, etc.)",1,IF('DATA - Follow-Up'!AT831="not changed",2,IF('DATA - Follow-Up'!AT831="no changed",2,IF('DATA - Follow-Up'!AT831="more driving",3, "")))))</f>
        <v/>
      </c>
      <c r="AU831" s="275"/>
      <c r="AV831" s="275"/>
      <c r="AW831" s="275"/>
      <c r="AX831" s="275"/>
      <c r="AY831" s="275"/>
      <c r="AZ831" s="178" t="str">
        <f>IF('DATA - Follow-Up'!AZ831="less driving",1,IF('DATA - Follow-Up'!AZ831="less driving (e.g. more carpooling, walking, cycling, taking public transit, etc.)",1,IF('DATA - Follow-Up'!AZ831="not changed",2,IF('DATA - Follow-Up'!AZ831="more driving",3,""))))</f>
        <v/>
      </c>
      <c r="BA831" s="178"/>
      <c r="BB831" s="178"/>
      <c r="BC831" s="178"/>
      <c r="BD831" s="178"/>
      <c r="BE831" s="178"/>
      <c r="BF831" s="178" t="str">
        <f>IF('DATA - Follow-Up'!BF831="decreased",1,IF('DATA - Follow-Up'!BF831="not changed",2,IF('DATA - Follow-Up'!BF831="increased",3, "")))</f>
        <v/>
      </c>
      <c r="BG831" s="178"/>
      <c r="BH831" s="178"/>
      <c r="BI831" s="178"/>
      <c r="BJ831" s="178"/>
      <c r="BK831" s="178"/>
      <c r="BL831" s="178"/>
      <c r="BM831" s="178"/>
      <c r="BN831" s="178"/>
      <c r="BO831" s="178"/>
      <c r="BP831" s="178"/>
      <c r="BQ831" s="312" t="str">
        <f>IF('DATA - Follow-Up'!BQ831="Yes",1,IF('DATA - Follow-Up'!BQ831="No",2, ""))</f>
        <v/>
      </c>
      <c r="BR831" s="273"/>
      <c r="BS831" s="180"/>
      <c r="BT831" s="180"/>
    </row>
    <row r="832" spans="1:72" s="132" customFormat="1" ht="15" x14ac:dyDescent="0.3">
      <c r="A832" s="148"/>
      <c r="B832" s="149"/>
      <c r="C832" s="236" t="str">
        <f t="shared" si="12"/>
        <v/>
      </c>
      <c r="D832" s="178" t="str">
        <f>IF('DATA - Follow-Up'!D832="","",'DATA - Follow-Up'!D832)</f>
        <v/>
      </c>
      <c r="E832" s="178" t="str">
        <f>IF('DATA - Follow-Up'!E832="","",'DATA - Follow-Up'!E832)</f>
        <v/>
      </c>
      <c r="F832" s="178" t="str">
        <f>IF('DATA - Follow-Up'!F832="","",'DATA - Follow-Up'!F832)</f>
        <v/>
      </c>
      <c r="G832" s="178" t="str">
        <f>IF('DATA - Follow-Up'!G832="Yes",1,IF('DATA - Follow-Up'!G832="No",2,IF('DATA - Follow-Up'!G832="Not Sure",3, "")))</f>
        <v/>
      </c>
      <c r="H832" s="178" t="str">
        <f>IF('DATA - Follow-Up'!H832="","",INDEX(Codes,MATCH('DATA - Follow-Up'!H832,Modes,0)))</f>
        <v/>
      </c>
      <c r="I832" s="275"/>
      <c r="J832" s="178" t="str">
        <f>IF('DATA - Follow-Up'!J832="","",INDEX(Codes,MATCH('DATA - Follow-Up'!J832,Modes,0)))</f>
        <v/>
      </c>
      <c r="K832" s="178"/>
      <c r="L832" s="178" t="str">
        <f>IF('DATA - Follow-Up'!L832=0,"",IF('DATA - Follow-Up'!L832="","",'DATA - Follow-Up'!L832))</f>
        <v/>
      </c>
      <c r="M832" s="178" t="str">
        <f>IF('DATA - Follow-Up'!M832="Yes",1,IF('DATA - Follow-Up'!M832="No",2, ""))</f>
        <v/>
      </c>
      <c r="N832" s="178" t="str">
        <f>IF('DATA - Follow-Up'!N832="Yes",1,IF('DATA - Follow-Up'!N832="No",2,""))</f>
        <v/>
      </c>
      <c r="O832" s="178" t="str">
        <f>IF('DATA - Follow-Up'!O832="Relaxed",1,IF('DATA - Follow-Up'!O832="Rushed",2,IF('DATA - Follow-Up'!O832="Happy",3,IF('DATA - Follow-Up'!O832="Frustrated",4,IF('DATA - Follow-Up'!O832="Other (please specify)",5,IF('DATA - Follow-Up'!O832="Other",5,""))))))</f>
        <v/>
      </c>
      <c r="P832" s="178"/>
      <c r="Q832" s="178" t="str">
        <f>IF('DATA - Follow-Up'!Q832="","",'DATA - Follow-Up'!Q832)</f>
        <v/>
      </c>
      <c r="R832" s="178" t="str">
        <f>IF('DATA - Follow-Up'!R832="Boy",1,IF('DATA - Follow-Up'!R832="Girl",2, ""))</f>
        <v/>
      </c>
      <c r="S832" s="178" t="str">
        <f>IF('DATA - Follow-Up'!Q832="","", 'DATA - Follow-Up'!S832)</f>
        <v/>
      </c>
      <c r="T832" s="178" t="str">
        <f>IF('DATA - Follow-Up'!T832="Less than 0.5km",1,IF('DATA - Follow-Up'!T832="0.51 to 1.59km",2,IF('DATA - Follow-Up'!T832="1.6 to 3km",3,IF('DATA - Follow-Up'!T832="Over 3km",4,""))))</f>
        <v/>
      </c>
      <c r="U832" s="178" t="str">
        <f>IF('DATA - Follow-Up'!U832="STRONGLY AGREE",1,IF('DATA - Follow-Up'!U832="AGREE",2,IF('DATA - Follow-Up'!U832="DISAGREE",3,IF('DATA - Follow-Up'!U832="STRONGLY DISAGREE",4,""))))</f>
        <v/>
      </c>
      <c r="V832" s="178" t="str">
        <f>IF('DATA - Follow-Up'!V832="Yes",1,IF('DATA - Follow-Up'!V832="No",2,""))</f>
        <v/>
      </c>
      <c r="W832" s="178"/>
      <c r="X832" s="178"/>
      <c r="Y832" s="178"/>
      <c r="Z832" s="178"/>
      <c r="AA832" s="178"/>
      <c r="AB832" s="178"/>
      <c r="AC832" s="178"/>
      <c r="AD832" s="178"/>
      <c r="AE832" s="178"/>
      <c r="AF832" s="178"/>
      <c r="AG832" s="178"/>
      <c r="AH832" s="178"/>
      <c r="AI832" s="178"/>
      <c r="AJ832" s="178"/>
      <c r="AK832" s="178"/>
      <c r="AL832" s="178"/>
      <c r="AM832" s="178"/>
      <c r="AN832" s="178"/>
      <c r="AO832" s="178"/>
      <c r="AP832" s="178"/>
      <c r="AQ832" s="178"/>
      <c r="AR832" s="178" t="str">
        <f>IF('DATA - Follow-Up'!AR832="Relaxed",1,IF('DATA - Follow-Up'!AR832="Rushed",2,IF('DATA - Follow-Up'!AR832="Happy",3,IF('DATA - Follow-Up'!AR832="Tired",4,""))))</f>
        <v/>
      </c>
      <c r="AS832" s="178" t="str">
        <f>IF('DATA - Follow-Up'!AS832="Relaxed",1,IF('DATA - Follow-Up'!AS832="Rushed",2,IF('DATA - Follow-Up'!AS832="Happy",3,IF('DATA - Follow-Up'!AS832="Tired",4,""))))</f>
        <v/>
      </c>
      <c r="AT832" s="178" t="str">
        <f>IF('DATA - Follow-Up'!AT832="less driving",1,IF('DATA - Follow-Up'!AT832="less driving (e.g. more carpooling, walking, cycling, taking public transit, etc.)",1,IF('DATA - Follow-Up'!AT832="not changed",2,IF('DATA - Follow-Up'!AT832="no changed",2,IF('DATA - Follow-Up'!AT832="more driving",3, "")))))</f>
        <v/>
      </c>
      <c r="AU832" s="275"/>
      <c r="AV832" s="275"/>
      <c r="AW832" s="275"/>
      <c r="AX832" s="275"/>
      <c r="AY832" s="275"/>
      <c r="AZ832" s="178" t="str">
        <f>IF('DATA - Follow-Up'!AZ832="less driving",1,IF('DATA - Follow-Up'!AZ832="less driving (e.g. more carpooling, walking, cycling, taking public transit, etc.)",1,IF('DATA - Follow-Up'!AZ832="not changed",2,IF('DATA - Follow-Up'!AZ832="more driving",3,""))))</f>
        <v/>
      </c>
      <c r="BA832" s="178"/>
      <c r="BB832" s="178"/>
      <c r="BC832" s="178"/>
      <c r="BD832" s="178"/>
      <c r="BE832" s="178"/>
      <c r="BF832" s="178" t="str">
        <f>IF('DATA - Follow-Up'!BF832="decreased",1,IF('DATA - Follow-Up'!BF832="not changed",2,IF('DATA - Follow-Up'!BF832="increased",3, "")))</f>
        <v/>
      </c>
      <c r="BG832" s="178"/>
      <c r="BH832" s="178"/>
      <c r="BI832" s="178"/>
      <c r="BJ832" s="178"/>
      <c r="BK832" s="178"/>
      <c r="BL832" s="178"/>
      <c r="BM832" s="178"/>
      <c r="BN832" s="178"/>
      <c r="BO832" s="178"/>
      <c r="BP832" s="178"/>
      <c r="BQ832" s="312" t="str">
        <f>IF('DATA - Follow-Up'!BQ832="Yes",1,IF('DATA - Follow-Up'!BQ832="No",2, ""))</f>
        <v/>
      </c>
      <c r="BR832" s="273"/>
      <c r="BS832" s="180"/>
      <c r="BT832" s="180"/>
    </row>
    <row r="833" spans="1:72" s="132" customFormat="1" ht="15" x14ac:dyDescent="0.3">
      <c r="A833" s="148"/>
      <c r="B833" s="149"/>
      <c r="C833" s="236" t="str">
        <f t="shared" si="12"/>
        <v/>
      </c>
      <c r="D833" s="178" t="str">
        <f>IF('DATA - Follow-Up'!D833="","",'DATA - Follow-Up'!D833)</f>
        <v/>
      </c>
      <c r="E833" s="178" t="str">
        <f>IF('DATA - Follow-Up'!E833="","",'DATA - Follow-Up'!E833)</f>
        <v/>
      </c>
      <c r="F833" s="178" t="str">
        <f>IF('DATA - Follow-Up'!F833="","",'DATA - Follow-Up'!F833)</f>
        <v/>
      </c>
      <c r="G833" s="178" t="str">
        <f>IF('DATA - Follow-Up'!G833="Yes",1,IF('DATA - Follow-Up'!G833="No",2,IF('DATA - Follow-Up'!G833="Not Sure",3, "")))</f>
        <v/>
      </c>
      <c r="H833" s="178" t="str">
        <f>IF('DATA - Follow-Up'!H833="","",INDEX(Codes,MATCH('DATA - Follow-Up'!H833,Modes,0)))</f>
        <v/>
      </c>
      <c r="I833" s="275"/>
      <c r="J833" s="178" t="str">
        <f>IF('DATA - Follow-Up'!J833="","",INDEX(Codes,MATCH('DATA - Follow-Up'!J833,Modes,0)))</f>
        <v/>
      </c>
      <c r="K833" s="178"/>
      <c r="L833" s="178" t="str">
        <f>IF('DATA - Follow-Up'!L833=0,"",IF('DATA - Follow-Up'!L833="","",'DATA - Follow-Up'!L833))</f>
        <v/>
      </c>
      <c r="M833" s="178" t="str">
        <f>IF('DATA - Follow-Up'!M833="Yes",1,IF('DATA - Follow-Up'!M833="No",2, ""))</f>
        <v/>
      </c>
      <c r="N833" s="178" t="str">
        <f>IF('DATA - Follow-Up'!N833="Yes",1,IF('DATA - Follow-Up'!N833="No",2,""))</f>
        <v/>
      </c>
      <c r="O833" s="178" t="str">
        <f>IF('DATA - Follow-Up'!O833="Relaxed",1,IF('DATA - Follow-Up'!O833="Rushed",2,IF('DATA - Follow-Up'!O833="Happy",3,IF('DATA - Follow-Up'!O833="Frustrated",4,IF('DATA - Follow-Up'!O833="Other (please specify)",5,IF('DATA - Follow-Up'!O833="Other",5,""))))))</f>
        <v/>
      </c>
      <c r="P833" s="178"/>
      <c r="Q833" s="178" t="str">
        <f>IF('DATA - Follow-Up'!Q833="","",'DATA - Follow-Up'!Q833)</f>
        <v/>
      </c>
      <c r="R833" s="178" t="str">
        <f>IF('DATA - Follow-Up'!R833="Boy",1,IF('DATA - Follow-Up'!R833="Girl",2, ""))</f>
        <v/>
      </c>
      <c r="S833" s="178" t="str">
        <f>IF('DATA - Follow-Up'!Q833="","", 'DATA - Follow-Up'!S833)</f>
        <v/>
      </c>
      <c r="T833" s="178" t="str">
        <f>IF('DATA - Follow-Up'!T833="Less than 0.5km",1,IF('DATA - Follow-Up'!T833="0.51 to 1.59km",2,IF('DATA - Follow-Up'!T833="1.6 to 3km",3,IF('DATA - Follow-Up'!T833="Over 3km",4,""))))</f>
        <v/>
      </c>
      <c r="U833" s="178" t="str">
        <f>IF('DATA - Follow-Up'!U833="STRONGLY AGREE",1,IF('DATA - Follow-Up'!U833="AGREE",2,IF('DATA - Follow-Up'!U833="DISAGREE",3,IF('DATA - Follow-Up'!U833="STRONGLY DISAGREE",4,""))))</f>
        <v/>
      </c>
      <c r="V833" s="178" t="str">
        <f>IF('DATA - Follow-Up'!V833="Yes",1,IF('DATA - Follow-Up'!V833="No",2,""))</f>
        <v/>
      </c>
      <c r="W833" s="178"/>
      <c r="X833" s="178"/>
      <c r="Y833" s="178"/>
      <c r="Z833" s="178"/>
      <c r="AA833" s="178"/>
      <c r="AB833" s="178"/>
      <c r="AC833" s="178"/>
      <c r="AD833" s="178"/>
      <c r="AE833" s="178"/>
      <c r="AF833" s="178"/>
      <c r="AG833" s="178"/>
      <c r="AH833" s="178"/>
      <c r="AI833" s="178"/>
      <c r="AJ833" s="178"/>
      <c r="AK833" s="178"/>
      <c r="AL833" s="178"/>
      <c r="AM833" s="178"/>
      <c r="AN833" s="178"/>
      <c r="AO833" s="178"/>
      <c r="AP833" s="178"/>
      <c r="AQ833" s="178"/>
      <c r="AR833" s="178" t="str">
        <f>IF('DATA - Follow-Up'!AR833="Relaxed",1,IF('DATA - Follow-Up'!AR833="Rushed",2,IF('DATA - Follow-Up'!AR833="Happy",3,IF('DATA - Follow-Up'!AR833="Tired",4,""))))</f>
        <v/>
      </c>
      <c r="AS833" s="178" t="str">
        <f>IF('DATA - Follow-Up'!AS833="Relaxed",1,IF('DATA - Follow-Up'!AS833="Rushed",2,IF('DATA - Follow-Up'!AS833="Happy",3,IF('DATA - Follow-Up'!AS833="Tired",4,""))))</f>
        <v/>
      </c>
      <c r="AT833" s="178" t="str">
        <f>IF('DATA - Follow-Up'!AT833="less driving",1,IF('DATA - Follow-Up'!AT833="less driving (e.g. more carpooling, walking, cycling, taking public transit, etc.)",1,IF('DATA - Follow-Up'!AT833="not changed",2,IF('DATA - Follow-Up'!AT833="no changed",2,IF('DATA - Follow-Up'!AT833="more driving",3, "")))))</f>
        <v/>
      </c>
      <c r="AU833" s="275"/>
      <c r="AV833" s="275"/>
      <c r="AW833" s="275"/>
      <c r="AX833" s="275"/>
      <c r="AY833" s="275"/>
      <c r="AZ833" s="178" t="str">
        <f>IF('DATA - Follow-Up'!AZ833="less driving",1,IF('DATA - Follow-Up'!AZ833="less driving (e.g. more carpooling, walking, cycling, taking public transit, etc.)",1,IF('DATA - Follow-Up'!AZ833="not changed",2,IF('DATA - Follow-Up'!AZ833="more driving",3,""))))</f>
        <v/>
      </c>
      <c r="BA833" s="178"/>
      <c r="BB833" s="178"/>
      <c r="BC833" s="178"/>
      <c r="BD833" s="178"/>
      <c r="BE833" s="178"/>
      <c r="BF833" s="178" t="str">
        <f>IF('DATA - Follow-Up'!BF833="decreased",1,IF('DATA - Follow-Up'!BF833="not changed",2,IF('DATA - Follow-Up'!BF833="increased",3, "")))</f>
        <v/>
      </c>
      <c r="BG833" s="178"/>
      <c r="BH833" s="178"/>
      <c r="BI833" s="178"/>
      <c r="BJ833" s="178"/>
      <c r="BK833" s="178"/>
      <c r="BL833" s="178"/>
      <c r="BM833" s="178"/>
      <c r="BN833" s="178"/>
      <c r="BO833" s="178"/>
      <c r="BP833" s="178"/>
      <c r="BQ833" s="312" t="str">
        <f>IF('DATA - Follow-Up'!BQ833="Yes",1,IF('DATA - Follow-Up'!BQ833="No",2, ""))</f>
        <v/>
      </c>
      <c r="BR833" s="273"/>
      <c r="BS833" s="180"/>
      <c r="BT833" s="180"/>
    </row>
    <row r="834" spans="1:72" s="132" customFormat="1" ht="15" x14ac:dyDescent="0.3">
      <c r="A834" s="148"/>
      <c r="B834" s="149"/>
      <c r="C834" s="236" t="str">
        <f t="shared" si="12"/>
        <v/>
      </c>
      <c r="D834" s="178" t="str">
        <f>IF('DATA - Follow-Up'!D834="","",'DATA - Follow-Up'!D834)</f>
        <v/>
      </c>
      <c r="E834" s="178" t="str">
        <f>IF('DATA - Follow-Up'!E834="","",'DATA - Follow-Up'!E834)</f>
        <v/>
      </c>
      <c r="F834" s="178" t="str">
        <f>IF('DATA - Follow-Up'!F834="","",'DATA - Follow-Up'!F834)</f>
        <v/>
      </c>
      <c r="G834" s="178" t="str">
        <f>IF('DATA - Follow-Up'!G834="Yes",1,IF('DATA - Follow-Up'!G834="No",2,IF('DATA - Follow-Up'!G834="Not Sure",3, "")))</f>
        <v/>
      </c>
      <c r="H834" s="178" t="str">
        <f>IF('DATA - Follow-Up'!H834="","",INDEX(Codes,MATCH('DATA - Follow-Up'!H834,Modes,0)))</f>
        <v/>
      </c>
      <c r="I834" s="275"/>
      <c r="J834" s="178" t="str">
        <f>IF('DATA - Follow-Up'!J834="","",INDEX(Codes,MATCH('DATA - Follow-Up'!J834,Modes,0)))</f>
        <v/>
      </c>
      <c r="K834" s="178"/>
      <c r="L834" s="178" t="str">
        <f>IF('DATA - Follow-Up'!L834=0,"",IF('DATA - Follow-Up'!L834="","",'DATA - Follow-Up'!L834))</f>
        <v/>
      </c>
      <c r="M834" s="178" t="str">
        <f>IF('DATA - Follow-Up'!M834="Yes",1,IF('DATA - Follow-Up'!M834="No",2, ""))</f>
        <v/>
      </c>
      <c r="N834" s="178" t="str">
        <f>IF('DATA - Follow-Up'!N834="Yes",1,IF('DATA - Follow-Up'!N834="No",2,""))</f>
        <v/>
      </c>
      <c r="O834" s="178" t="str">
        <f>IF('DATA - Follow-Up'!O834="Relaxed",1,IF('DATA - Follow-Up'!O834="Rushed",2,IF('DATA - Follow-Up'!O834="Happy",3,IF('DATA - Follow-Up'!O834="Frustrated",4,IF('DATA - Follow-Up'!O834="Other (please specify)",5,IF('DATA - Follow-Up'!O834="Other",5,""))))))</f>
        <v/>
      </c>
      <c r="P834" s="178"/>
      <c r="Q834" s="178" t="str">
        <f>IF('DATA - Follow-Up'!Q834="","",'DATA - Follow-Up'!Q834)</f>
        <v/>
      </c>
      <c r="R834" s="178" t="str">
        <f>IF('DATA - Follow-Up'!R834="Boy",1,IF('DATA - Follow-Up'!R834="Girl",2, ""))</f>
        <v/>
      </c>
      <c r="S834" s="178" t="str">
        <f>IF('DATA - Follow-Up'!Q834="","", 'DATA - Follow-Up'!S834)</f>
        <v/>
      </c>
      <c r="T834" s="178" t="str">
        <f>IF('DATA - Follow-Up'!T834="Less than 0.5km",1,IF('DATA - Follow-Up'!T834="0.51 to 1.59km",2,IF('DATA - Follow-Up'!T834="1.6 to 3km",3,IF('DATA - Follow-Up'!T834="Over 3km",4,""))))</f>
        <v/>
      </c>
      <c r="U834" s="178" t="str">
        <f>IF('DATA - Follow-Up'!U834="STRONGLY AGREE",1,IF('DATA - Follow-Up'!U834="AGREE",2,IF('DATA - Follow-Up'!U834="DISAGREE",3,IF('DATA - Follow-Up'!U834="STRONGLY DISAGREE",4,""))))</f>
        <v/>
      </c>
      <c r="V834" s="178" t="str">
        <f>IF('DATA - Follow-Up'!V834="Yes",1,IF('DATA - Follow-Up'!V834="No",2,""))</f>
        <v/>
      </c>
      <c r="W834" s="178"/>
      <c r="X834" s="178"/>
      <c r="Y834" s="178"/>
      <c r="Z834" s="178"/>
      <c r="AA834" s="178"/>
      <c r="AB834" s="178"/>
      <c r="AC834" s="178"/>
      <c r="AD834" s="178"/>
      <c r="AE834" s="178"/>
      <c r="AF834" s="178"/>
      <c r="AG834" s="178"/>
      <c r="AH834" s="178"/>
      <c r="AI834" s="178"/>
      <c r="AJ834" s="178"/>
      <c r="AK834" s="178"/>
      <c r="AL834" s="178"/>
      <c r="AM834" s="178"/>
      <c r="AN834" s="178"/>
      <c r="AO834" s="178"/>
      <c r="AP834" s="178"/>
      <c r="AQ834" s="178"/>
      <c r="AR834" s="178" t="str">
        <f>IF('DATA - Follow-Up'!AR834="Relaxed",1,IF('DATA - Follow-Up'!AR834="Rushed",2,IF('DATA - Follow-Up'!AR834="Happy",3,IF('DATA - Follow-Up'!AR834="Tired",4,""))))</f>
        <v/>
      </c>
      <c r="AS834" s="178" t="str">
        <f>IF('DATA - Follow-Up'!AS834="Relaxed",1,IF('DATA - Follow-Up'!AS834="Rushed",2,IF('DATA - Follow-Up'!AS834="Happy",3,IF('DATA - Follow-Up'!AS834="Tired",4,""))))</f>
        <v/>
      </c>
      <c r="AT834" s="178" t="str">
        <f>IF('DATA - Follow-Up'!AT834="less driving",1,IF('DATA - Follow-Up'!AT834="less driving (e.g. more carpooling, walking, cycling, taking public transit, etc.)",1,IF('DATA - Follow-Up'!AT834="not changed",2,IF('DATA - Follow-Up'!AT834="no changed",2,IF('DATA - Follow-Up'!AT834="more driving",3, "")))))</f>
        <v/>
      </c>
      <c r="AU834" s="275"/>
      <c r="AV834" s="275"/>
      <c r="AW834" s="275"/>
      <c r="AX834" s="275"/>
      <c r="AY834" s="275"/>
      <c r="AZ834" s="178" t="str">
        <f>IF('DATA - Follow-Up'!AZ834="less driving",1,IF('DATA - Follow-Up'!AZ834="less driving (e.g. more carpooling, walking, cycling, taking public transit, etc.)",1,IF('DATA - Follow-Up'!AZ834="not changed",2,IF('DATA - Follow-Up'!AZ834="more driving",3,""))))</f>
        <v/>
      </c>
      <c r="BA834" s="178"/>
      <c r="BB834" s="178"/>
      <c r="BC834" s="178"/>
      <c r="BD834" s="178"/>
      <c r="BE834" s="178"/>
      <c r="BF834" s="178" t="str">
        <f>IF('DATA - Follow-Up'!BF834="decreased",1,IF('DATA - Follow-Up'!BF834="not changed",2,IF('DATA - Follow-Up'!BF834="increased",3, "")))</f>
        <v/>
      </c>
      <c r="BG834" s="178"/>
      <c r="BH834" s="178"/>
      <c r="BI834" s="178"/>
      <c r="BJ834" s="178"/>
      <c r="BK834" s="178"/>
      <c r="BL834" s="178"/>
      <c r="BM834" s="178"/>
      <c r="BN834" s="178"/>
      <c r="BO834" s="178"/>
      <c r="BP834" s="178"/>
      <c r="BQ834" s="312" t="str">
        <f>IF('DATA - Follow-Up'!BQ834="Yes",1,IF('DATA - Follow-Up'!BQ834="No",2, ""))</f>
        <v/>
      </c>
      <c r="BR834" s="273"/>
      <c r="BS834" s="180"/>
      <c r="BT834" s="180"/>
    </row>
    <row r="835" spans="1:72" s="132" customFormat="1" ht="15" x14ac:dyDescent="0.3">
      <c r="A835" s="148"/>
      <c r="B835" s="149"/>
      <c r="C835" s="236" t="str">
        <f t="shared" si="12"/>
        <v/>
      </c>
      <c r="D835" s="178" t="str">
        <f>IF('DATA - Follow-Up'!D835="","",'DATA - Follow-Up'!D835)</f>
        <v/>
      </c>
      <c r="E835" s="178" t="str">
        <f>IF('DATA - Follow-Up'!E835="","",'DATA - Follow-Up'!E835)</f>
        <v/>
      </c>
      <c r="F835" s="178" t="str">
        <f>IF('DATA - Follow-Up'!F835="","",'DATA - Follow-Up'!F835)</f>
        <v/>
      </c>
      <c r="G835" s="178" t="str">
        <f>IF('DATA - Follow-Up'!G835="Yes",1,IF('DATA - Follow-Up'!G835="No",2,IF('DATA - Follow-Up'!G835="Not Sure",3, "")))</f>
        <v/>
      </c>
      <c r="H835" s="178" t="str">
        <f>IF('DATA - Follow-Up'!H835="","",INDEX(Codes,MATCH('DATA - Follow-Up'!H835,Modes,0)))</f>
        <v/>
      </c>
      <c r="I835" s="275"/>
      <c r="J835" s="178" t="str">
        <f>IF('DATA - Follow-Up'!J835="","",INDEX(Codes,MATCH('DATA - Follow-Up'!J835,Modes,0)))</f>
        <v/>
      </c>
      <c r="K835" s="178"/>
      <c r="L835" s="178" t="str">
        <f>IF('DATA - Follow-Up'!L835=0,"",IF('DATA - Follow-Up'!L835="","",'DATA - Follow-Up'!L835))</f>
        <v/>
      </c>
      <c r="M835" s="178" t="str">
        <f>IF('DATA - Follow-Up'!M835="Yes",1,IF('DATA - Follow-Up'!M835="No",2, ""))</f>
        <v/>
      </c>
      <c r="N835" s="178" t="str">
        <f>IF('DATA - Follow-Up'!N835="Yes",1,IF('DATA - Follow-Up'!N835="No",2,""))</f>
        <v/>
      </c>
      <c r="O835" s="178" t="str">
        <f>IF('DATA - Follow-Up'!O835="Relaxed",1,IF('DATA - Follow-Up'!O835="Rushed",2,IF('DATA - Follow-Up'!O835="Happy",3,IF('DATA - Follow-Up'!O835="Frustrated",4,IF('DATA - Follow-Up'!O835="Other (please specify)",5,IF('DATA - Follow-Up'!O835="Other",5,""))))))</f>
        <v/>
      </c>
      <c r="P835" s="178"/>
      <c r="Q835" s="178" t="str">
        <f>IF('DATA - Follow-Up'!Q835="","",'DATA - Follow-Up'!Q835)</f>
        <v/>
      </c>
      <c r="R835" s="178" t="str">
        <f>IF('DATA - Follow-Up'!R835="Boy",1,IF('DATA - Follow-Up'!R835="Girl",2, ""))</f>
        <v/>
      </c>
      <c r="S835" s="178" t="str">
        <f>IF('DATA - Follow-Up'!Q835="","", 'DATA - Follow-Up'!S835)</f>
        <v/>
      </c>
      <c r="T835" s="178" t="str">
        <f>IF('DATA - Follow-Up'!T835="Less than 0.5km",1,IF('DATA - Follow-Up'!T835="0.51 to 1.59km",2,IF('DATA - Follow-Up'!T835="1.6 to 3km",3,IF('DATA - Follow-Up'!T835="Over 3km",4,""))))</f>
        <v/>
      </c>
      <c r="U835" s="178" t="str">
        <f>IF('DATA - Follow-Up'!U835="STRONGLY AGREE",1,IF('DATA - Follow-Up'!U835="AGREE",2,IF('DATA - Follow-Up'!U835="DISAGREE",3,IF('DATA - Follow-Up'!U835="STRONGLY DISAGREE",4,""))))</f>
        <v/>
      </c>
      <c r="V835" s="178" t="str">
        <f>IF('DATA - Follow-Up'!V835="Yes",1,IF('DATA - Follow-Up'!V835="No",2,""))</f>
        <v/>
      </c>
      <c r="W835" s="178"/>
      <c r="X835" s="178"/>
      <c r="Y835" s="178"/>
      <c r="Z835" s="178"/>
      <c r="AA835" s="178"/>
      <c r="AB835" s="178"/>
      <c r="AC835" s="178"/>
      <c r="AD835" s="178"/>
      <c r="AE835" s="178"/>
      <c r="AF835" s="178"/>
      <c r="AG835" s="178"/>
      <c r="AH835" s="178"/>
      <c r="AI835" s="178"/>
      <c r="AJ835" s="178"/>
      <c r="AK835" s="178"/>
      <c r="AL835" s="178"/>
      <c r="AM835" s="178"/>
      <c r="AN835" s="178"/>
      <c r="AO835" s="178"/>
      <c r="AP835" s="178"/>
      <c r="AQ835" s="178"/>
      <c r="AR835" s="178" t="str">
        <f>IF('DATA - Follow-Up'!AR835="Relaxed",1,IF('DATA - Follow-Up'!AR835="Rushed",2,IF('DATA - Follow-Up'!AR835="Happy",3,IF('DATA - Follow-Up'!AR835="Tired",4,""))))</f>
        <v/>
      </c>
      <c r="AS835" s="178" t="str">
        <f>IF('DATA - Follow-Up'!AS835="Relaxed",1,IF('DATA - Follow-Up'!AS835="Rushed",2,IF('DATA - Follow-Up'!AS835="Happy",3,IF('DATA - Follow-Up'!AS835="Tired",4,""))))</f>
        <v/>
      </c>
      <c r="AT835" s="178" t="str">
        <f>IF('DATA - Follow-Up'!AT835="less driving",1,IF('DATA - Follow-Up'!AT835="less driving (e.g. more carpooling, walking, cycling, taking public transit, etc.)",1,IF('DATA - Follow-Up'!AT835="not changed",2,IF('DATA - Follow-Up'!AT835="no changed",2,IF('DATA - Follow-Up'!AT835="more driving",3, "")))))</f>
        <v/>
      </c>
      <c r="AU835" s="275"/>
      <c r="AV835" s="275"/>
      <c r="AW835" s="275"/>
      <c r="AX835" s="275"/>
      <c r="AY835" s="275"/>
      <c r="AZ835" s="178" t="str">
        <f>IF('DATA - Follow-Up'!AZ835="less driving",1,IF('DATA - Follow-Up'!AZ835="less driving (e.g. more carpooling, walking, cycling, taking public transit, etc.)",1,IF('DATA - Follow-Up'!AZ835="not changed",2,IF('DATA - Follow-Up'!AZ835="more driving",3,""))))</f>
        <v/>
      </c>
      <c r="BA835" s="178"/>
      <c r="BB835" s="178"/>
      <c r="BC835" s="178"/>
      <c r="BD835" s="178"/>
      <c r="BE835" s="178"/>
      <c r="BF835" s="178" t="str">
        <f>IF('DATA - Follow-Up'!BF835="decreased",1,IF('DATA - Follow-Up'!BF835="not changed",2,IF('DATA - Follow-Up'!BF835="increased",3, "")))</f>
        <v/>
      </c>
      <c r="BG835" s="178"/>
      <c r="BH835" s="178"/>
      <c r="BI835" s="178"/>
      <c r="BJ835" s="178"/>
      <c r="BK835" s="178"/>
      <c r="BL835" s="178"/>
      <c r="BM835" s="178"/>
      <c r="BN835" s="178"/>
      <c r="BO835" s="178"/>
      <c r="BP835" s="178"/>
      <c r="BQ835" s="312" t="str">
        <f>IF('DATA - Follow-Up'!BQ835="Yes",1,IF('DATA - Follow-Up'!BQ835="No",2, ""))</f>
        <v/>
      </c>
      <c r="BR835" s="273"/>
      <c r="BS835" s="180"/>
      <c r="BT835" s="180"/>
    </row>
    <row r="836" spans="1:72" s="132" customFormat="1" ht="15" x14ac:dyDescent="0.3">
      <c r="A836" s="148"/>
      <c r="B836" s="149"/>
      <c r="C836" s="236" t="str">
        <f t="shared" si="12"/>
        <v/>
      </c>
      <c r="D836" s="178" t="str">
        <f>IF('DATA - Follow-Up'!D836="","",'DATA - Follow-Up'!D836)</f>
        <v/>
      </c>
      <c r="E836" s="178" t="str">
        <f>IF('DATA - Follow-Up'!E836="","",'DATA - Follow-Up'!E836)</f>
        <v/>
      </c>
      <c r="F836" s="178" t="str">
        <f>IF('DATA - Follow-Up'!F836="","",'DATA - Follow-Up'!F836)</f>
        <v/>
      </c>
      <c r="G836" s="178" t="str">
        <f>IF('DATA - Follow-Up'!G836="Yes",1,IF('DATA - Follow-Up'!G836="No",2,IF('DATA - Follow-Up'!G836="Not Sure",3, "")))</f>
        <v/>
      </c>
      <c r="H836" s="178" t="str">
        <f>IF('DATA - Follow-Up'!H836="","",INDEX(Codes,MATCH('DATA - Follow-Up'!H836,Modes,0)))</f>
        <v/>
      </c>
      <c r="I836" s="275"/>
      <c r="J836" s="178" t="str">
        <f>IF('DATA - Follow-Up'!J836="","",INDEX(Codes,MATCH('DATA - Follow-Up'!J836,Modes,0)))</f>
        <v/>
      </c>
      <c r="K836" s="178"/>
      <c r="L836" s="178" t="str">
        <f>IF('DATA - Follow-Up'!L836=0,"",IF('DATA - Follow-Up'!L836="","",'DATA - Follow-Up'!L836))</f>
        <v/>
      </c>
      <c r="M836" s="178" t="str">
        <f>IF('DATA - Follow-Up'!M836="Yes",1,IF('DATA - Follow-Up'!M836="No",2, ""))</f>
        <v/>
      </c>
      <c r="N836" s="178" t="str">
        <f>IF('DATA - Follow-Up'!N836="Yes",1,IF('DATA - Follow-Up'!N836="No",2,""))</f>
        <v/>
      </c>
      <c r="O836" s="178" t="str">
        <f>IF('DATA - Follow-Up'!O836="Relaxed",1,IF('DATA - Follow-Up'!O836="Rushed",2,IF('DATA - Follow-Up'!O836="Happy",3,IF('DATA - Follow-Up'!O836="Frustrated",4,IF('DATA - Follow-Up'!O836="Other (please specify)",5,IF('DATA - Follow-Up'!O836="Other",5,""))))))</f>
        <v/>
      </c>
      <c r="P836" s="178"/>
      <c r="Q836" s="178" t="str">
        <f>IF('DATA - Follow-Up'!Q836="","",'DATA - Follow-Up'!Q836)</f>
        <v/>
      </c>
      <c r="R836" s="178" t="str">
        <f>IF('DATA - Follow-Up'!R836="Boy",1,IF('DATA - Follow-Up'!R836="Girl",2, ""))</f>
        <v/>
      </c>
      <c r="S836" s="178" t="str">
        <f>IF('DATA - Follow-Up'!Q836="","", 'DATA - Follow-Up'!S836)</f>
        <v/>
      </c>
      <c r="T836" s="178" t="str">
        <f>IF('DATA - Follow-Up'!T836="Less than 0.5km",1,IF('DATA - Follow-Up'!T836="0.51 to 1.59km",2,IF('DATA - Follow-Up'!T836="1.6 to 3km",3,IF('DATA - Follow-Up'!T836="Over 3km",4,""))))</f>
        <v/>
      </c>
      <c r="U836" s="178" t="str">
        <f>IF('DATA - Follow-Up'!U836="STRONGLY AGREE",1,IF('DATA - Follow-Up'!U836="AGREE",2,IF('DATA - Follow-Up'!U836="DISAGREE",3,IF('DATA - Follow-Up'!U836="STRONGLY DISAGREE",4,""))))</f>
        <v/>
      </c>
      <c r="V836" s="178" t="str">
        <f>IF('DATA - Follow-Up'!V836="Yes",1,IF('DATA - Follow-Up'!V836="No",2,""))</f>
        <v/>
      </c>
      <c r="W836" s="178"/>
      <c r="X836" s="178"/>
      <c r="Y836" s="178"/>
      <c r="Z836" s="178"/>
      <c r="AA836" s="178"/>
      <c r="AB836" s="178"/>
      <c r="AC836" s="178"/>
      <c r="AD836" s="178"/>
      <c r="AE836" s="178"/>
      <c r="AF836" s="178"/>
      <c r="AG836" s="178"/>
      <c r="AH836" s="178"/>
      <c r="AI836" s="178"/>
      <c r="AJ836" s="178"/>
      <c r="AK836" s="178"/>
      <c r="AL836" s="178"/>
      <c r="AM836" s="178"/>
      <c r="AN836" s="178"/>
      <c r="AO836" s="178"/>
      <c r="AP836" s="178"/>
      <c r="AQ836" s="178"/>
      <c r="AR836" s="178" t="str">
        <f>IF('DATA - Follow-Up'!AR836="Relaxed",1,IF('DATA - Follow-Up'!AR836="Rushed",2,IF('DATA - Follow-Up'!AR836="Happy",3,IF('DATA - Follow-Up'!AR836="Tired",4,""))))</f>
        <v/>
      </c>
      <c r="AS836" s="178" t="str">
        <f>IF('DATA - Follow-Up'!AS836="Relaxed",1,IF('DATA - Follow-Up'!AS836="Rushed",2,IF('DATA - Follow-Up'!AS836="Happy",3,IF('DATA - Follow-Up'!AS836="Tired",4,""))))</f>
        <v/>
      </c>
      <c r="AT836" s="178" t="str">
        <f>IF('DATA - Follow-Up'!AT836="less driving",1,IF('DATA - Follow-Up'!AT836="less driving (e.g. more carpooling, walking, cycling, taking public transit, etc.)",1,IF('DATA - Follow-Up'!AT836="not changed",2,IF('DATA - Follow-Up'!AT836="no changed",2,IF('DATA - Follow-Up'!AT836="more driving",3, "")))))</f>
        <v/>
      </c>
      <c r="AU836" s="275"/>
      <c r="AV836" s="275"/>
      <c r="AW836" s="275"/>
      <c r="AX836" s="275"/>
      <c r="AY836" s="275"/>
      <c r="AZ836" s="178" t="str">
        <f>IF('DATA - Follow-Up'!AZ836="less driving",1,IF('DATA - Follow-Up'!AZ836="less driving (e.g. more carpooling, walking, cycling, taking public transit, etc.)",1,IF('DATA - Follow-Up'!AZ836="not changed",2,IF('DATA - Follow-Up'!AZ836="more driving",3,""))))</f>
        <v/>
      </c>
      <c r="BA836" s="178"/>
      <c r="BB836" s="178"/>
      <c r="BC836" s="178"/>
      <c r="BD836" s="178"/>
      <c r="BE836" s="178"/>
      <c r="BF836" s="178" t="str">
        <f>IF('DATA - Follow-Up'!BF836="decreased",1,IF('DATA - Follow-Up'!BF836="not changed",2,IF('DATA - Follow-Up'!BF836="increased",3, "")))</f>
        <v/>
      </c>
      <c r="BG836" s="178"/>
      <c r="BH836" s="178"/>
      <c r="BI836" s="178"/>
      <c r="BJ836" s="178"/>
      <c r="BK836" s="178"/>
      <c r="BL836" s="178"/>
      <c r="BM836" s="178"/>
      <c r="BN836" s="178"/>
      <c r="BO836" s="178"/>
      <c r="BP836" s="178"/>
      <c r="BQ836" s="312" t="str">
        <f>IF('DATA - Follow-Up'!BQ836="Yes",1,IF('DATA - Follow-Up'!BQ836="No",2, ""))</f>
        <v/>
      </c>
      <c r="BR836" s="273"/>
      <c r="BS836" s="180"/>
      <c r="BT836" s="180"/>
    </row>
    <row r="837" spans="1:72" s="132" customFormat="1" ht="15" x14ac:dyDescent="0.3">
      <c r="A837" s="148"/>
      <c r="B837" s="149"/>
      <c r="C837" s="236" t="str">
        <f t="shared" ref="C837:C900" si="13">IF(D837="","",C836+1)</f>
        <v/>
      </c>
      <c r="D837" s="178" t="str">
        <f>IF('DATA - Follow-Up'!D837="","",'DATA - Follow-Up'!D837)</f>
        <v/>
      </c>
      <c r="E837" s="178" t="str">
        <f>IF('DATA - Follow-Up'!E837="","",'DATA - Follow-Up'!E837)</f>
        <v/>
      </c>
      <c r="F837" s="178" t="str">
        <f>IF('DATA - Follow-Up'!F837="","",'DATA - Follow-Up'!F837)</f>
        <v/>
      </c>
      <c r="G837" s="178" t="str">
        <f>IF('DATA - Follow-Up'!G837="Yes",1,IF('DATA - Follow-Up'!G837="No",2,IF('DATA - Follow-Up'!G837="Not Sure",3, "")))</f>
        <v/>
      </c>
      <c r="H837" s="178" t="str">
        <f>IF('DATA - Follow-Up'!H837="","",INDEX(Codes,MATCH('DATA - Follow-Up'!H837,Modes,0)))</f>
        <v/>
      </c>
      <c r="I837" s="275"/>
      <c r="J837" s="178" t="str">
        <f>IF('DATA - Follow-Up'!J837="","",INDEX(Codes,MATCH('DATA - Follow-Up'!J837,Modes,0)))</f>
        <v/>
      </c>
      <c r="K837" s="178"/>
      <c r="L837" s="178" t="str">
        <f>IF('DATA - Follow-Up'!L837=0,"",IF('DATA - Follow-Up'!L837="","",'DATA - Follow-Up'!L837))</f>
        <v/>
      </c>
      <c r="M837" s="178" t="str">
        <f>IF('DATA - Follow-Up'!M837="Yes",1,IF('DATA - Follow-Up'!M837="No",2, ""))</f>
        <v/>
      </c>
      <c r="N837" s="178" t="str">
        <f>IF('DATA - Follow-Up'!N837="Yes",1,IF('DATA - Follow-Up'!N837="No",2,""))</f>
        <v/>
      </c>
      <c r="O837" s="178" t="str">
        <f>IF('DATA - Follow-Up'!O837="Relaxed",1,IF('DATA - Follow-Up'!O837="Rushed",2,IF('DATA - Follow-Up'!O837="Happy",3,IF('DATA - Follow-Up'!O837="Frustrated",4,IF('DATA - Follow-Up'!O837="Other (please specify)",5,IF('DATA - Follow-Up'!O837="Other",5,""))))))</f>
        <v/>
      </c>
      <c r="P837" s="178"/>
      <c r="Q837" s="178" t="str">
        <f>IF('DATA - Follow-Up'!Q837="","",'DATA - Follow-Up'!Q837)</f>
        <v/>
      </c>
      <c r="R837" s="178" t="str">
        <f>IF('DATA - Follow-Up'!R837="Boy",1,IF('DATA - Follow-Up'!R837="Girl",2, ""))</f>
        <v/>
      </c>
      <c r="S837" s="178" t="str">
        <f>IF('DATA - Follow-Up'!Q837="","", 'DATA - Follow-Up'!S837)</f>
        <v/>
      </c>
      <c r="T837" s="178" t="str">
        <f>IF('DATA - Follow-Up'!T837="Less than 0.5km",1,IF('DATA - Follow-Up'!T837="0.51 to 1.59km",2,IF('DATA - Follow-Up'!T837="1.6 to 3km",3,IF('DATA - Follow-Up'!T837="Over 3km",4,""))))</f>
        <v/>
      </c>
      <c r="U837" s="178" t="str">
        <f>IF('DATA - Follow-Up'!U837="STRONGLY AGREE",1,IF('DATA - Follow-Up'!U837="AGREE",2,IF('DATA - Follow-Up'!U837="DISAGREE",3,IF('DATA - Follow-Up'!U837="STRONGLY DISAGREE",4,""))))</f>
        <v/>
      </c>
      <c r="V837" s="178" t="str">
        <f>IF('DATA - Follow-Up'!V837="Yes",1,IF('DATA - Follow-Up'!V837="No",2,""))</f>
        <v/>
      </c>
      <c r="W837" s="178"/>
      <c r="X837" s="178"/>
      <c r="Y837" s="178"/>
      <c r="Z837" s="178"/>
      <c r="AA837" s="178"/>
      <c r="AB837" s="178"/>
      <c r="AC837" s="178"/>
      <c r="AD837" s="178"/>
      <c r="AE837" s="178"/>
      <c r="AF837" s="178"/>
      <c r="AG837" s="178"/>
      <c r="AH837" s="178"/>
      <c r="AI837" s="178"/>
      <c r="AJ837" s="178"/>
      <c r="AK837" s="178"/>
      <c r="AL837" s="178"/>
      <c r="AM837" s="178"/>
      <c r="AN837" s="178"/>
      <c r="AO837" s="178"/>
      <c r="AP837" s="178"/>
      <c r="AQ837" s="178"/>
      <c r="AR837" s="178" t="str">
        <f>IF('DATA - Follow-Up'!AR837="Relaxed",1,IF('DATA - Follow-Up'!AR837="Rushed",2,IF('DATA - Follow-Up'!AR837="Happy",3,IF('DATA - Follow-Up'!AR837="Tired",4,""))))</f>
        <v/>
      </c>
      <c r="AS837" s="178" t="str">
        <f>IF('DATA - Follow-Up'!AS837="Relaxed",1,IF('DATA - Follow-Up'!AS837="Rushed",2,IF('DATA - Follow-Up'!AS837="Happy",3,IF('DATA - Follow-Up'!AS837="Tired",4,""))))</f>
        <v/>
      </c>
      <c r="AT837" s="178" t="str">
        <f>IF('DATA - Follow-Up'!AT837="less driving",1,IF('DATA - Follow-Up'!AT837="less driving (e.g. more carpooling, walking, cycling, taking public transit, etc.)",1,IF('DATA - Follow-Up'!AT837="not changed",2,IF('DATA - Follow-Up'!AT837="no changed",2,IF('DATA - Follow-Up'!AT837="more driving",3, "")))))</f>
        <v/>
      </c>
      <c r="AU837" s="275"/>
      <c r="AV837" s="275"/>
      <c r="AW837" s="275"/>
      <c r="AX837" s="275"/>
      <c r="AY837" s="275"/>
      <c r="AZ837" s="178" t="str">
        <f>IF('DATA - Follow-Up'!AZ837="less driving",1,IF('DATA - Follow-Up'!AZ837="less driving (e.g. more carpooling, walking, cycling, taking public transit, etc.)",1,IF('DATA - Follow-Up'!AZ837="not changed",2,IF('DATA - Follow-Up'!AZ837="more driving",3,""))))</f>
        <v/>
      </c>
      <c r="BA837" s="178"/>
      <c r="BB837" s="178"/>
      <c r="BC837" s="178"/>
      <c r="BD837" s="178"/>
      <c r="BE837" s="178"/>
      <c r="BF837" s="178" t="str">
        <f>IF('DATA - Follow-Up'!BF837="decreased",1,IF('DATA - Follow-Up'!BF837="not changed",2,IF('DATA - Follow-Up'!BF837="increased",3, "")))</f>
        <v/>
      </c>
      <c r="BG837" s="178"/>
      <c r="BH837" s="178"/>
      <c r="BI837" s="178"/>
      <c r="BJ837" s="178"/>
      <c r="BK837" s="178"/>
      <c r="BL837" s="178"/>
      <c r="BM837" s="178"/>
      <c r="BN837" s="178"/>
      <c r="BO837" s="178"/>
      <c r="BP837" s="178"/>
      <c r="BQ837" s="312" t="str">
        <f>IF('DATA - Follow-Up'!BQ837="Yes",1,IF('DATA - Follow-Up'!BQ837="No",2, ""))</f>
        <v/>
      </c>
      <c r="BR837" s="273"/>
      <c r="BS837" s="180"/>
      <c r="BT837" s="180"/>
    </row>
    <row r="838" spans="1:72" s="132" customFormat="1" ht="15" x14ac:dyDescent="0.3">
      <c r="A838" s="148"/>
      <c r="B838" s="149"/>
      <c r="C838" s="236" t="str">
        <f t="shared" si="13"/>
        <v/>
      </c>
      <c r="D838" s="178" t="str">
        <f>IF('DATA - Follow-Up'!D838="","",'DATA - Follow-Up'!D838)</f>
        <v/>
      </c>
      <c r="E838" s="178" t="str">
        <f>IF('DATA - Follow-Up'!E838="","",'DATA - Follow-Up'!E838)</f>
        <v/>
      </c>
      <c r="F838" s="178" t="str">
        <f>IF('DATA - Follow-Up'!F838="","",'DATA - Follow-Up'!F838)</f>
        <v/>
      </c>
      <c r="G838" s="178" t="str">
        <f>IF('DATA - Follow-Up'!G838="Yes",1,IF('DATA - Follow-Up'!G838="No",2,IF('DATA - Follow-Up'!G838="Not Sure",3, "")))</f>
        <v/>
      </c>
      <c r="H838" s="178" t="str">
        <f>IF('DATA - Follow-Up'!H838="","",INDEX(Codes,MATCH('DATA - Follow-Up'!H838,Modes,0)))</f>
        <v/>
      </c>
      <c r="I838" s="275"/>
      <c r="J838" s="178" t="str">
        <f>IF('DATA - Follow-Up'!J838="","",INDEX(Codes,MATCH('DATA - Follow-Up'!J838,Modes,0)))</f>
        <v/>
      </c>
      <c r="K838" s="178"/>
      <c r="L838" s="178" t="str">
        <f>IF('DATA - Follow-Up'!L838=0,"",IF('DATA - Follow-Up'!L838="","",'DATA - Follow-Up'!L838))</f>
        <v/>
      </c>
      <c r="M838" s="178" t="str">
        <f>IF('DATA - Follow-Up'!M838="Yes",1,IF('DATA - Follow-Up'!M838="No",2, ""))</f>
        <v/>
      </c>
      <c r="N838" s="178" t="str">
        <f>IF('DATA - Follow-Up'!N838="Yes",1,IF('DATA - Follow-Up'!N838="No",2,""))</f>
        <v/>
      </c>
      <c r="O838" s="178" t="str">
        <f>IF('DATA - Follow-Up'!O838="Relaxed",1,IF('DATA - Follow-Up'!O838="Rushed",2,IF('DATA - Follow-Up'!O838="Happy",3,IF('DATA - Follow-Up'!O838="Frustrated",4,IF('DATA - Follow-Up'!O838="Other (please specify)",5,IF('DATA - Follow-Up'!O838="Other",5,""))))))</f>
        <v/>
      </c>
      <c r="P838" s="178"/>
      <c r="Q838" s="178" t="str">
        <f>IF('DATA - Follow-Up'!Q838="","",'DATA - Follow-Up'!Q838)</f>
        <v/>
      </c>
      <c r="R838" s="178" t="str">
        <f>IF('DATA - Follow-Up'!R838="Boy",1,IF('DATA - Follow-Up'!R838="Girl",2, ""))</f>
        <v/>
      </c>
      <c r="S838" s="178" t="str">
        <f>IF('DATA - Follow-Up'!Q838="","", 'DATA - Follow-Up'!S838)</f>
        <v/>
      </c>
      <c r="T838" s="178" t="str">
        <f>IF('DATA - Follow-Up'!T838="Less than 0.5km",1,IF('DATA - Follow-Up'!T838="0.51 to 1.59km",2,IF('DATA - Follow-Up'!T838="1.6 to 3km",3,IF('DATA - Follow-Up'!T838="Over 3km",4,""))))</f>
        <v/>
      </c>
      <c r="U838" s="178" t="str">
        <f>IF('DATA - Follow-Up'!U838="STRONGLY AGREE",1,IF('DATA - Follow-Up'!U838="AGREE",2,IF('DATA - Follow-Up'!U838="DISAGREE",3,IF('DATA - Follow-Up'!U838="STRONGLY DISAGREE",4,""))))</f>
        <v/>
      </c>
      <c r="V838" s="178" t="str">
        <f>IF('DATA - Follow-Up'!V838="Yes",1,IF('DATA - Follow-Up'!V838="No",2,""))</f>
        <v/>
      </c>
      <c r="W838" s="178"/>
      <c r="X838" s="178"/>
      <c r="Y838" s="178"/>
      <c r="Z838" s="178"/>
      <c r="AA838" s="178"/>
      <c r="AB838" s="178"/>
      <c r="AC838" s="178"/>
      <c r="AD838" s="178"/>
      <c r="AE838" s="178"/>
      <c r="AF838" s="178"/>
      <c r="AG838" s="178"/>
      <c r="AH838" s="178"/>
      <c r="AI838" s="178"/>
      <c r="AJ838" s="178"/>
      <c r="AK838" s="178"/>
      <c r="AL838" s="178"/>
      <c r="AM838" s="178"/>
      <c r="AN838" s="178"/>
      <c r="AO838" s="178"/>
      <c r="AP838" s="178"/>
      <c r="AQ838" s="178"/>
      <c r="AR838" s="178" t="str">
        <f>IF('DATA - Follow-Up'!AR838="Relaxed",1,IF('DATA - Follow-Up'!AR838="Rushed",2,IF('DATA - Follow-Up'!AR838="Happy",3,IF('DATA - Follow-Up'!AR838="Tired",4,""))))</f>
        <v/>
      </c>
      <c r="AS838" s="178" t="str">
        <f>IF('DATA - Follow-Up'!AS838="Relaxed",1,IF('DATA - Follow-Up'!AS838="Rushed",2,IF('DATA - Follow-Up'!AS838="Happy",3,IF('DATA - Follow-Up'!AS838="Tired",4,""))))</f>
        <v/>
      </c>
      <c r="AT838" s="178" t="str">
        <f>IF('DATA - Follow-Up'!AT838="less driving",1,IF('DATA - Follow-Up'!AT838="less driving (e.g. more carpooling, walking, cycling, taking public transit, etc.)",1,IF('DATA - Follow-Up'!AT838="not changed",2,IF('DATA - Follow-Up'!AT838="no changed",2,IF('DATA - Follow-Up'!AT838="more driving",3, "")))))</f>
        <v/>
      </c>
      <c r="AU838" s="275"/>
      <c r="AV838" s="275"/>
      <c r="AW838" s="275"/>
      <c r="AX838" s="275"/>
      <c r="AY838" s="275"/>
      <c r="AZ838" s="178" t="str">
        <f>IF('DATA - Follow-Up'!AZ838="less driving",1,IF('DATA - Follow-Up'!AZ838="less driving (e.g. more carpooling, walking, cycling, taking public transit, etc.)",1,IF('DATA - Follow-Up'!AZ838="not changed",2,IF('DATA - Follow-Up'!AZ838="more driving",3,""))))</f>
        <v/>
      </c>
      <c r="BA838" s="178"/>
      <c r="BB838" s="178"/>
      <c r="BC838" s="178"/>
      <c r="BD838" s="178"/>
      <c r="BE838" s="178"/>
      <c r="BF838" s="178" t="str">
        <f>IF('DATA - Follow-Up'!BF838="decreased",1,IF('DATA - Follow-Up'!BF838="not changed",2,IF('DATA - Follow-Up'!BF838="increased",3, "")))</f>
        <v/>
      </c>
      <c r="BG838" s="178"/>
      <c r="BH838" s="178"/>
      <c r="BI838" s="178"/>
      <c r="BJ838" s="178"/>
      <c r="BK838" s="178"/>
      <c r="BL838" s="178"/>
      <c r="BM838" s="178"/>
      <c r="BN838" s="178"/>
      <c r="BO838" s="178"/>
      <c r="BP838" s="178"/>
      <c r="BQ838" s="312" t="str">
        <f>IF('DATA - Follow-Up'!BQ838="Yes",1,IF('DATA - Follow-Up'!BQ838="No",2, ""))</f>
        <v/>
      </c>
      <c r="BR838" s="273"/>
      <c r="BS838" s="180"/>
      <c r="BT838" s="180"/>
    </row>
    <row r="839" spans="1:72" s="132" customFormat="1" ht="15" x14ac:dyDescent="0.3">
      <c r="A839" s="148"/>
      <c r="B839" s="149"/>
      <c r="C839" s="236" t="str">
        <f t="shared" si="13"/>
        <v/>
      </c>
      <c r="D839" s="178" t="str">
        <f>IF('DATA - Follow-Up'!D839="","",'DATA - Follow-Up'!D839)</f>
        <v/>
      </c>
      <c r="E839" s="178" t="str">
        <f>IF('DATA - Follow-Up'!E839="","",'DATA - Follow-Up'!E839)</f>
        <v/>
      </c>
      <c r="F839" s="178" t="str">
        <f>IF('DATA - Follow-Up'!F839="","",'DATA - Follow-Up'!F839)</f>
        <v/>
      </c>
      <c r="G839" s="178" t="str">
        <f>IF('DATA - Follow-Up'!G839="Yes",1,IF('DATA - Follow-Up'!G839="No",2,IF('DATA - Follow-Up'!G839="Not Sure",3, "")))</f>
        <v/>
      </c>
      <c r="H839" s="178" t="str">
        <f>IF('DATA - Follow-Up'!H839="","",INDEX(Codes,MATCH('DATA - Follow-Up'!H839,Modes,0)))</f>
        <v/>
      </c>
      <c r="I839" s="275"/>
      <c r="J839" s="178" t="str">
        <f>IF('DATA - Follow-Up'!J839="","",INDEX(Codes,MATCH('DATA - Follow-Up'!J839,Modes,0)))</f>
        <v/>
      </c>
      <c r="K839" s="178"/>
      <c r="L839" s="178" t="str">
        <f>IF('DATA - Follow-Up'!L839=0,"",IF('DATA - Follow-Up'!L839="","",'DATA - Follow-Up'!L839))</f>
        <v/>
      </c>
      <c r="M839" s="178" t="str">
        <f>IF('DATA - Follow-Up'!M839="Yes",1,IF('DATA - Follow-Up'!M839="No",2, ""))</f>
        <v/>
      </c>
      <c r="N839" s="178" t="str">
        <f>IF('DATA - Follow-Up'!N839="Yes",1,IF('DATA - Follow-Up'!N839="No",2,""))</f>
        <v/>
      </c>
      <c r="O839" s="178" t="str">
        <f>IF('DATA - Follow-Up'!O839="Relaxed",1,IF('DATA - Follow-Up'!O839="Rushed",2,IF('DATA - Follow-Up'!O839="Happy",3,IF('DATA - Follow-Up'!O839="Frustrated",4,IF('DATA - Follow-Up'!O839="Other (please specify)",5,IF('DATA - Follow-Up'!O839="Other",5,""))))))</f>
        <v/>
      </c>
      <c r="P839" s="178"/>
      <c r="Q839" s="178" t="str">
        <f>IF('DATA - Follow-Up'!Q839="","",'DATA - Follow-Up'!Q839)</f>
        <v/>
      </c>
      <c r="R839" s="178" t="str">
        <f>IF('DATA - Follow-Up'!R839="Boy",1,IF('DATA - Follow-Up'!R839="Girl",2, ""))</f>
        <v/>
      </c>
      <c r="S839" s="178" t="str">
        <f>IF('DATA - Follow-Up'!Q839="","", 'DATA - Follow-Up'!S839)</f>
        <v/>
      </c>
      <c r="T839" s="178" t="str">
        <f>IF('DATA - Follow-Up'!T839="Less than 0.5km",1,IF('DATA - Follow-Up'!T839="0.51 to 1.59km",2,IF('DATA - Follow-Up'!T839="1.6 to 3km",3,IF('DATA - Follow-Up'!T839="Over 3km",4,""))))</f>
        <v/>
      </c>
      <c r="U839" s="178" t="str">
        <f>IF('DATA - Follow-Up'!U839="STRONGLY AGREE",1,IF('DATA - Follow-Up'!U839="AGREE",2,IF('DATA - Follow-Up'!U839="DISAGREE",3,IF('DATA - Follow-Up'!U839="STRONGLY DISAGREE",4,""))))</f>
        <v/>
      </c>
      <c r="V839" s="178" t="str">
        <f>IF('DATA - Follow-Up'!V839="Yes",1,IF('DATA - Follow-Up'!V839="No",2,""))</f>
        <v/>
      </c>
      <c r="W839" s="178"/>
      <c r="X839" s="178"/>
      <c r="Y839" s="178"/>
      <c r="Z839" s="178"/>
      <c r="AA839" s="178"/>
      <c r="AB839" s="178"/>
      <c r="AC839" s="178"/>
      <c r="AD839" s="178"/>
      <c r="AE839" s="178"/>
      <c r="AF839" s="178"/>
      <c r="AG839" s="178"/>
      <c r="AH839" s="178"/>
      <c r="AI839" s="178"/>
      <c r="AJ839" s="178"/>
      <c r="AK839" s="178"/>
      <c r="AL839" s="178"/>
      <c r="AM839" s="178"/>
      <c r="AN839" s="178"/>
      <c r="AO839" s="178"/>
      <c r="AP839" s="178"/>
      <c r="AQ839" s="178"/>
      <c r="AR839" s="178" t="str">
        <f>IF('DATA - Follow-Up'!AR839="Relaxed",1,IF('DATA - Follow-Up'!AR839="Rushed",2,IF('DATA - Follow-Up'!AR839="Happy",3,IF('DATA - Follow-Up'!AR839="Tired",4,""))))</f>
        <v/>
      </c>
      <c r="AS839" s="178" t="str">
        <f>IF('DATA - Follow-Up'!AS839="Relaxed",1,IF('DATA - Follow-Up'!AS839="Rushed",2,IF('DATA - Follow-Up'!AS839="Happy",3,IF('DATA - Follow-Up'!AS839="Tired",4,""))))</f>
        <v/>
      </c>
      <c r="AT839" s="178" t="str">
        <f>IF('DATA - Follow-Up'!AT839="less driving",1,IF('DATA - Follow-Up'!AT839="less driving (e.g. more carpooling, walking, cycling, taking public transit, etc.)",1,IF('DATA - Follow-Up'!AT839="not changed",2,IF('DATA - Follow-Up'!AT839="no changed",2,IF('DATA - Follow-Up'!AT839="more driving",3, "")))))</f>
        <v/>
      </c>
      <c r="AU839" s="275"/>
      <c r="AV839" s="275"/>
      <c r="AW839" s="275"/>
      <c r="AX839" s="275"/>
      <c r="AY839" s="275"/>
      <c r="AZ839" s="178" t="str">
        <f>IF('DATA - Follow-Up'!AZ839="less driving",1,IF('DATA - Follow-Up'!AZ839="less driving (e.g. more carpooling, walking, cycling, taking public transit, etc.)",1,IF('DATA - Follow-Up'!AZ839="not changed",2,IF('DATA - Follow-Up'!AZ839="more driving",3,""))))</f>
        <v/>
      </c>
      <c r="BA839" s="178"/>
      <c r="BB839" s="178"/>
      <c r="BC839" s="178"/>
      <c r="BD839" s="178"/>
      <c r="BE839" s="178"/>
      <c r="BF839" s="178" t="str">
        <f>IF('DATA - Follow-Up'!BF839="decreased",1,IF('DATA - Follow-Up'!BF839="not changed",2,IF('DATA - Follow-Up'!BF839="increased",3, "")))</f>
        <v/>
      </c>
      <c r="BG839" s="178"/>
      <c r="BH839" s="178"/>
      <c r="BI839" s="178"/>
      <c r="BJ839" s="178"/>
      <c r="BK839" s="178"/>
      <c r="BL839" s="178"/>
      <c r="BM839" s="178"/>
      <c r="BN839" s="178"/>
      <c r="BO839" s="178"/>
      <c r="BP839" s="178"/>
      <c r="BQ839" s="312" t="str">
        <f>IF('DATA - Follow-Up'!BQ839="Yes",1,IF('DATA - Follow-Up'!BQ839="No",2, ""))</f>
        <v/>
      </c>
      <c r="BR839" s="273"/>
      <c r="BS839" s="180"/>
      <c r="BT839" s="180"/>
    </row>
    <row r="840" spans="1:72" s="132" customFormat="1" ht="15" x14ac:dyDescent="0.3">
      <c r="A840" s="148"/>
      <c r="B840" s="149"/>
      <c r="C840" s="236" t="str">
        <f t="shared" si="13"/>
        <v/>
      </c>
      <c r="D840" s="178" t="str">
        <f>IF('DATA - Follow-Up'!D840="","",'DATA - Follow-Up'!D840)</f>
        <v/>
      </c>
      <c r="E840" s="178" t="str">
        <f>IF('DATA - Follow-Up'!E840="","",'DATA - Follow-Up'!E840)</f>
        <v/>
      </c>
      <c r="F840" s="178" t="str">
        <f>IF('DATA - Follow-Up'!F840="","",'DATA - Follow-Up'!F840)</f>
        <v/>
      </c>
      <c r="G840" s="178" t="str">
        <f>IF('DATA - Follow-Up'!G840="Yes",1,IF('DATA - Follow-Up'!G840="No",2,IF('DATA - Follow-Up'!G840="Not Sure",3, "")))</f>
        <v/>
      </c>
      <c r="H840" s="178" t="str">
        <f>IF('DATA - Follow-Up'!H840="","",INDEX(Codes,MATCH('DATA - Follow-Up'!H840,Modes,0)))</f>
        <v/>
      </c>
      <c r="I840" s="275"/>
      <c r="J840" s="178" t="str">
        <f>IF('DATA - Follow-Up'!J840="","",INDEX(Codes,MATCH('DATA - Follow-Up'!J840,Modes,0)))</f>
        <v/>
      </c>
      <c r="K840" s="178"/>
      <c r="L840" s="178" t="str">
        <f>IF('DATA - Follow-Up'!L840=0,"",IF('DATA - Follow-Up'!L840="","",'DATA - Follow-Up'!L840))</f>
        <v/>
      </c>
      <c r="M840" s="178" t="str">
        <f>IF('DATA - Follow-Up'!M840="Yes",1,IF('DATA - Follow-Up'!M840="No",2, ""))</f>
        <v/>
      </c>
      <c r="N840" s="178" t="str">
        <f>IF('DATA - Follow-Up'!N840="Yes",1,IF('DATA - Follow-Up'!N840="No",2,""))</f>
        <v/>
      </c>
      <c r="O840" s="178" t="str">
        <f>IF('DATA - Follow-Up'!O840="Relaxed",1,IF('DATA - Follow-Up'!O840="Rushed",2,IF('DATA - Follow-Up'!O840="Happy",3,IF('DATA - Follow-Up'!O840="Frustrated",4,IF('DATA - Follow-Up'!O840="Other (please specify)",5,IF('DATA - Follow-Up'!O840="Other",5,""))))))</f>
        <v/>
      </c>
      <c r="P840" s="178"/>
      <c r="Q840" s="178" t="str">
        <f>IF('DATA - Follow-Up'!Q840="","",'DATA - Follow-Up'!Q840)</f>
        <v/>
      </c>
      <c r="R840" s="178" t="str">
        <f>IF('DATA - Follow-Up'!R840="Boy",1,IF('DATA - Follow-Up'!R840="Girl",2, ""))</f>
        <v/>
      </c>
      <c r="S840" s="178" t="str">
        <f>IF('DATA - Follow-Up'!Q840="","", 'DATA - Follow-Up'!S840)</f>
        <v/>
      </c>
      <c r="T840" s="178" t="str">
        <f>IF('DATA - Follow-Up'!T840="Less than 0.5km",1,IF('DATA - Follow-Up'!T840="0.51 to 1.59km",2,IF('DATA - Follow-Up'!T840="1.6 to 3km",3,IF('DATA - Follow-Up'!T840="Over 3km",4,""))))</f>
        <v/>
      </c>
      <c r="U840" s="178" t="str">
        <f>IF('DATA - Follow-Up'!U840="STRONGLY AGREE",1,IF('DATA - Follow-Up'!U840="AGREE",2,IF('DATA - Follow-Up'!U840="DISAGREE",3,IF('DATA - Follow-Up'!U840="STRONGLY DISAGREE",4,""))))</f>
        <v/>
      </c>
      <c r="V840" s="178" t="str">
        <f>IF('DATA - Follow-Up'!V840="Yes",1,IF('DATA - Follow-Up'!V840="No",2,""))</f>
        <v/>
      </c>
      <c r="W840" s="178"/>
      <c r="X840" s="178"/>
      <c r="Y840" s="178"/>
      <c r="Z840" s="178"/>
      <c r="AA840" s="178"/>
      <c r="AB840" s="178"/>
      <c r="AC840" s="178"/>
      <c r="AD840" s="178"/>
      <c r="AE840" s="178"/>
      <c r="AF840" s="178"/>
      <c r="AG840" s="178"/>
      <c r="AH840" s="178"/>
      <c r="AI840" s="178"/>
      <c r="AJ840" s="178"/>
      <c r="AK840" s="178"/>
      <c r="AL840" s="178"/>
      <c r="AM840" s="178"/>
      <c r="AN840" s="178"/>
      <c r="AO840" s="178"/>
      <c r="AP840" s="178"/>
      <c r="AQ840" s="178"/>
      <c r="AR840" s="178" t="str">
        <f>IF('DATA - Follow-Up'!AR840="Relaxed",1,IF('DATA - Follow-Up'!AR840="Rushed",2,IF('DATA - Follow-Up'!AR840="Happy",3,IF('DATA - Follow-Up'!AR840="Tired",4,""))))</f>
        <v/>
      </c>
      <c r="AS840" s="178" t="str">
        <f>IF('DATA - Follow-Up'!AS840="Relaxed",1,IF('DATA - Follow-Up'!AS840="Rushed",2,IF('DATA - Follow-Up'!AS840="Happy",3,IF('DATA - Follow-Up'!AS840="Tired",4,""))))</f>
        <v/>
      </c>
      <c r="AT840" s="178" t="str">
        <f>IF('DATA - Follow-Up'!AT840="less driving",1,IF('DATA - Follow-Up'!AT840="less driving (e.g. more carpooling, walking, cycling, taking public transit, etc.)",1,IF('DATA - Follow-Up'!AT840="not changed",2,IF('DATA - Follow-Up'!AT840="no changed",2,IF('DATA - Follow-Up'!AT840="more driving",3, "")))))</f>
        <v/>
      </c>
      <c r="AU840" s="275"/>
      <c r="AV840" s="275"/>
      <c r="AW840" s="275"/>
      <c r="AX840" s="275"/>
      <c r="AY840" s="275"/>
      <c r="AZ840" s="178" t="str">
        <f>IF('DATA - Follow-Up'!AZ840="less driving",1,IF('DATA - Follow-Up'!AZ840="less driving (e.g. more carpooling, walking, cycling, taking public transit, etc.)",1,IF('DATA - Follow-Up'!AZ840="not changed",2,IF('DATA - Follow-Up'!AZ840="more driving",3,""))))</f>
        <v/>
      </c>
      <c r="BA840" s="178"/>
      <c r="BB840" s="178"/>
      <c r="BC840" s="178"/>
      <c r="BD840" s="178"/>
      <c r="BE840" s="178"/>
      <c r="BF840" s="178" t="str">
        <f>IF('DATA - Follow-Up'!BF840="decreased",1,IF('DATA - Follow-Up'!BF840="not changed",2,IF('DATA - Follow-Up'!BF840="increased",3, "")))</f>
        <v/>
      </c>
      <c r="BG840" s="178"/>
      <c r="BH840" s="178"/>
      <c r="BI840" s="178"/>
      <c r="BJ840" s="178"/>
      <c r="BK840" s="178"/>
      <c r="BL840" s="178"/>
      <c r="BM840" s="178"/>
      <c r="BN840" s="178"/>
      <c r="BO840" s="178"/>
      <c r="BP840" s="178"/>
      <c r="BQ840" s="312" t="str">
        <f>IF('DATA - Follow-Up'!BQ840="Yes",1,IF('DATA - Follow-Up'!BQ840="No",2, ""))</f>
        <v/>
      </c>
      <c r="BR840" s="273"/>
      <c r="BS840" s="180"/>
      <c r="BT840" s="180"/>
    </row>
    <row r="841" spans="1:72" s="132" customFormat="1" ht="15" x14ac:dyDescent="0.3">
      <c r="A841" s="148"/>
      <c r="B841" s="149"/>
      <c r="C841" s="236" t="str">
        <f t="shared" si="13"/>
        <v/>
      </c>
      <c r="D841" s="178" t="str">
        <f>IF('DATA - Follow-Up'!D841="","",'DATA - Follow-Up'!D841)</f>
        <v/>
      </c>
      <c r="E841" s="178" t="str">
        <f>IF('DATA - Follow-Up'!E841="","",'DATA - Follow-Up'!E841)</f>
        <v/>
      </c>
      <c r="F841" s="178" t="str">
        <f>IF('DATA - Follow-Up'!F841="","",'DATA - Follow-Up'!F841)</f>
        <v/>
      </c>
      <c r="G841" s="178" t="str">
        <f>IF('DATA - Follow-Up'!G841="Yes",1,IF('DATA - Follow-Up'!G841="No",2,IF('DATA - Follow-Up'!G841="Not Sure",3, "")))</f>
        <v/>
      </c>
      <c r="H841" s="178" t="str">
        <f>IF('DATA - Follow-Up'!H841="","",INDEX(Codes,MATCH('DATA - Follow-Up'!H841,Modes,0)))</f>
        <v/>
      </c>
      <c r="I841" s="275"/>
      <c r="J841" s="178" t="str">
        <f>IF('DATA - Follow-Up'!J841="","",INDEX(Codes,MATCH('DATA - Follow-Up'!J841,Modes,0)))</f>
        <v/>
      </c>
      <c r="K841" s="178"/>
      <c r="L841" s="178" t="str">
        <f>IF('DATA - Follow-Up'!L841=0,"",IF('DATA - Follow-Up'!L841="","",'DATA - Follow-Up'!L841))</f>
        <v/>
      </c>
      <c r="M841" s="178" t="str">
        <f>IF('DATA - Follow-Up'!M841="Yes",1,IF('DATA - Follow-Up'!M841="No",2, ""))</f>
        <v/>
      </c>
      <c r="N841" s="178" t="str">
        <f>IF('DATA - Follow-Up'!N841="Yes",1,IF('DATA - Follow-Up'!N841="No",2,""))</f>
        <v/>
      </c>
      <c r="O841" s="178" t="str">
        <f>IF('DATA - Follow-Up'!O841="Relaxed",1,IF('DATA - Follow-Up'!O841="Rushed",2,IF('DATA - Follow-Up'!O841="Happy",3,IF('DATA - Follow-Up'!O841="Frustrated",4,IF('DATA - Follow-Up'!O841="Other (please specify)",5,IF('DATA - Follow-Up'!O841="Other",5,""))))))</f>
        <v/>
      </c>
      <c r="P841" s="178"/>
      <c r="Q841" s="178" t="str">
        <f>IF('DATA - Follow-Up'!Q841="","",'DATA - Follow-Up'!Q841)</f>
        <v/>
      </c>
      <c r="R841" s="178" t="str">
        <f>IF('DATA - Follow-Up'!R841="Boy",1,IF('DATA - Follow-Up'!R841="Girl",2, ""))</f>
        <v/>
      </c>
      <c r="S841" s="178" t="str">
        <f>IF('DATA - Follow-Up'!Q841="","", 'DATA - Follow-Up'!S841)</f>
        <v/>
      </c>
      <c r="T841" s="178" t="str">
        <f>IF('DATA - Follow-Up'!T841="Less than 0.5km",1,IF('DATA - Follow-Up'!T841="0.51 to 1.59km",2,IF('DATA - Follow-Up'!T841="1.6 to 3km",3,IF('DATA - Follow-Up'!T841="Over 3km",4,""))))</f>
        <v/>
      </c>
      <c r="U841" s="178" t="str">
        <f>IF('DATA - Follow-Up'!U841="STRONGLY AGREE",1,IF('DATA - Follow-Up'!U841="AGREE",2,IF('DATA - Follow-Up'!U841="DISAGREE",3,IF('DATA - Follow-Up'!U841="STRONGLY DISAGREE",4,""))))</f>
        <v/>
      </c>
      <c r="V841" s="178" t="str">
        <f>IF('DATA - Follow-Up'!V841="Yes",1,IF('DATA - Follow-Up'!V841="No",2,""))</f>
        <v/>
      </c>
      <c r="W841" s="178"/>
      <c r="X841" s="178"/>
      <c r="Y841" s="178"/>
      <c r="Z841" s="178"/>
      <c r="AA841" s="178"/>
      <c r="AB841" s="178"/>
      <c r="AC841" s="178"/>
      <c r="AD841" s="178"/>
      <c r="AE841" s="178"/>
      <c r="AF841" s="178"/>
      <c r="AG841" s="178"/>
      <c r="AH841" s="178"/>
      <c r="AI841" s="178"/>
      <c r="AJ841" s="178"/>
      <c r="AK841" s="178"/>
      <c r="AL841" s="178"/>
      <c r="AM841" s="178"/>
      <c r="AN841" s="178"/>
      <c r="AO841" s="178"/>
      <c r="AP841" s="178"/>
      <c r="AQ841" s="178"/>
      <c r="AR841" s="178" t="str">
        <f>IF('DATA - Follow-Up'!AR841="Relaxed",1,IF('DATA - Follow-Up'!AR841="Rushed",2,IF('DATA - Follow-Up'!AR841="Happy",3,IF('DATA - Follow-Up'!AR841="Tired",4,""))))</f>
        <v/>
      </c>
      <c r="AS841" s="178" t="str">
        <f>IF('DATA - Follow-Up'!AS841="Relaxed",1,IF('DATA - Follow-Up'!AS841="Rushed",2,IF('DATA - Follow-Up'!AS841="Happy",3,IF('DATA - Follow-Up'!AS841="Tired",4,""))))</f>
        <v/>
      </c>
      <c r="AT841" s="178" t="str">
        <f>IF('DATA - Follow-Up'!AT841="less driving",1,IF('DATA - Follow-Up'!AT841="less driving (e.g. more carpooling, walking, cycling, taking public transit, etc.)",1,IF('DATA - Follow-Up'!AT841="not changed",2,IF('DATA - Follow-Up'!AT841="no changed",2,IF('DATA - Follow-Up'!AT841="more driving",3, "")))))</f>
        <v/>
      </c>
      <c r="AU841" s="275"/>
      <c r="AV841" s="275"/>
      <c r="AW841" s="275"/>
      <c r="AX841" s="275"/>
      <c r="AY841" s="275"/>
      <c r="AZ841" s="178" t="str">
        <f>IF('DATA - Follow-Up'!AZ841="less driving",1,IF('DATA - Follow-Up'!AZ841="less driving (e.g. more carpooling, walking, cycling, taking public transit, etc.)",1,IF('DATA - Follow-Up'!AZ841="not changed",2,IF('DATA - Follow-Up'!AZ841="more driving",3,""))))</f>
        <v/>
      </c>
      <c r="BA841" s="178"/>
      <c r="BB841" s="178"/>
      <c r="BC841" s="178"/>
      <c r="BD841" s="178"/>
      <c r="BE841" s="178"/>
      <c r="BF841" s="178" t="str">
        <f>IF('DATA - Follow-Up'!BF841="decreased",1,IF('DATA - Follow-Up'!BF841="not changed",2,IF('DATA - Follow-Up'!BF841="increased",3, "")))</f>
        <v/>
      </c>
      <c r="BG841" s="178"/>
      <c r="BH841" s="178"/>
      <c r="BI841" s="178"/>
      <c r="BJ841" s="178"/>
      <c r="BK841" s="178"/>
      <c r="BL841" s="178"/>
      <c r="BM841" s="178"/>
      <c r="BN841" s="178"/>
      <c r="BO841" s="178"/>
      <c r="BP841" s="178"/>
      <c r="BQ841" s="312" t="str">
        <f>IF('DATA - Follow-Up'!BQ841="Yes",1,IF('DATA - Follow-Up'!BQ841="No",2, ""))</f>
        <v/>
      </c>
      <c r="BR841" s="273"/>
      <c r="BS841" s="180"/>
      <c r="BT841" s="180"/>
    </row>
    <row r="842" spans="1:72" s="132" customFormat="1" ht="15" x14ac:dyDescent="0.3">
      <c r="A842" s="148"/>
      <c r="B842" s="149"/>
      <c r="C842" s="236" t="str">
        <f t="shared" si="13"/>
        <v/>
      </c>
      <c r="D842" s="178" t="str">
        <f>IF('DATA - Follow-Up'!D842="","",'DATA - Follow-Up'!D842)</f>
        <v/>
      </c>
      <c r="E842" s="178" t="str">
        <f>IF('DATA - Follow-Up'!E842="","",'DATA - Follow-Up'!E842)</f>
        <v/>
      </c>
      <c r="F842" s="178" t="str">
        <f>IF('DATA - Follow-Up'!F842="","",'DATA - Follow-Up'!F842)</f>
        <v/>
      </c>
      <c r="G842" s="178" t="str">
        <f>IF('DATA - Follow-Up'!G842="Yes",1,IF('DATA - Follow-Up'!G842="No",2,IF('DATA - Follow-Up'!G842="Not Sure",3, "")))</f>
        <v/>
      </c>
      <c r="H842" s="178" t="str">
        <f>IF('DATA - Follow-Up'!H842="","",INDEX(Codes,MATCH('DATA - Follow-Up'!H842,Modes,0)))</f>
        <v/>
      </c>
      <c r="I842" s="275"/>
      <c r="J842" s="178" t="str">
        <f>IF('DATA - Follow-Up'!J842="","",INDEX(Codes,MATCH('DATA - Follow-Up'!J842,Modes,0)))</f>
        <v/>
      </c>
      <c r="K842" s="178"/>
      <c r="L842" s="178" t="str">
        <f>IF('DATA - Follow-Up'!L842=0,"",IF('DATA - Follow-Up'!L842="","",'DATA - Follow-Up'!L842))</f>
        <v/>
      </c>
      <c r="M842" s="178" t="str">
        <f>IF('DATA - Follow-Up'!M842="Yes",1,IF('DATA - Follow-Up'!M842="No",2, ""))</f>
        <v/>
      </c>
      <c r="N842" s="178" t="str">
        <f>IF('DATA - Follow-Up'!N842="Yes",1,IF('DATA - Follow-Up'!N842="No",2,""))</f>
        <v/>
      </c>
      <c r="O842" s="178" t="str">
        <f>IF('DATA - Follow-Up'!O842="Relaxed",1,IF('DATA - Follow-Up'!O842="Rushed",2,IF('DATA - Follow-Up'!O842="Happy",3,IF('DATA - Follow-Up'!O842="Frustrated",4,IF('DATA - Follow-Up'!O842="Other (please specify)",5,IF('DATA - Follow-Up'!O842="Other",5,""))))))</f>
        <v/>
      </c>
      <c r="P842" s="178"/>
      <c r="Q842" s="178" t="str">
        <f>IF('DATA - Follow-Up'!Q842="","",'DATA - Follow-Up'!Q842)</f>
        <v/>
      </c>
      <c r="R842" s="178" t="str">
        <f>IF('DATA - Follow-Up'!R842="Boy",1,IF('DATA - Follow-Up'!R842="Girl",2, ""))</f>
        <v/>
      </c>
      <c r="S842" s="178" t="str">
        <f>IF('DATA - Follow-Up'!Q842="","", 'DATA - Follow-Up'!S842)</f>
        <v/>
      </c>
      <c r="T842" s="178" t="str">
        <f>IF('DATA - Follow-Up'!T842="Less than 0.5km",1,IF('DATA - Follow-Up'!T842="0.51 to 1.59km",2,IF('DATA - Follow-Up'!T842="1.6 to 3km",3,IF('DATA - Follow-Up'!T842="Over 3km",4,""))))</f>
        <v/>
      </c>
      <c r="U842" s="178" t="str">
        <f>IF('DATA - Follow-Up'!U842="STRONGLY AGREE",1,IF('DATA - Follow-Up'!U842="AGREE",2,IF('DATA - Follow-Up'!U842="DISAGREE",3,IF('DATA - Follow-Up'!U842="STRONGLY DISAGREE",4,""))))</f>
        <v/>
      </c>
      <c r="V842" s="178" t="str">
        <f>IF('DATA - Follow-Up'!V842="Yes",1,IF('DATA - Follow-Up'!V842="No",2,""))</f>
        <v/>
      </c>
      <c r="W842" s="178"/>
      <c r="X842" s="178"/>
      <c r="Y842" s="178"/>
      <c r="Z842" s="178"/>
      <c r="AA842" s="178"/>
      <c r="AB842" s="178"/>
      <c r="AC842" s="178"/>
      <c r="AD842" s="178"/>
      <c r="AE842" s="178"/>
      <c r="AF842" s="178"/>
      <c r="AG842" s="178"/>
      <c r="AH842" s="178"/>
      <c r="AI842" s="178"/>
      <c r="AJ842" s="178"/>
      <c r="AK842" s="178"/>
      <c r="AL842" s="178"/>
      <c r="AM842" s="178"/>
      <c r="AN842" s="178"/>
      <c r="AO842" s="178"/>
      <c r="AP842" s="178"/>
      <c r="AQ842" s="178"/>
      <c r="AR842" s="178" t="str">
        <f>IF('DATA - Follow-Up'!AR842="Relaxed",1,IF('DATA - Follow-Up'!AR842="Rushed",2,IF('DATA - Follow-Up'!AR842="Happy",3,IF('DATA - Follow-Up'!AR842="Tired",4,""))))</f>
        <v/>
      </c>
      <c r="AS842" s="178" t="str">
        <f>IF('DATA - Follow-Up'!AS842="Relaxed",1,IF('DATA - Follow-Up'!AS842="Rushed",2,IF('DATA - Follow-Up'!AS842="Happy",3,IF('DATA - Follow-Up'!AS842="Tired",4,""))))</f>
        <v/>
      </c>
      <c r="AT842" s="178" t="str">
        <f>IF('DATA - Follow-Up'!AT842="less driving",1,IF('DATA - Follow-Up'!AT842="less driving (e.g. more carpooling, walking, cycling, taking public transit, etc.)",1,IF('DATA - Follow-Up'!AT842="not changed",2,IF('DATA - Follow-Up'!AT842="no changed",2,IF('DATA - Follow-Up'!AT842="more driving",3, "")))))</f>
        <v/>
      </c>
      <c r="AU842" s="275"/>
      <c r="AV842" s="275"/>
      <c r="AW842" s="275"/>
      <c r="AX842" s="275"/>
      <c r="AY842" s="275"/>
      <c r="AZ842" s="178" t="str">
        <f>IF('DATA - Follow-Up'!AZ842="less driving",1,IF('DATA - Follow-Up'!AZ842="less driving (e.g. more carpooling, walking, cycling, taking public transit, etc.)",1,IF('DATA - Follow-Up'!AZ842="not changed",2,IF('DATA - Follow-Up'!AZ842="more driving",3,""))))</f>
        <v/>
      </c>
      <c r="BA842" s="178"/>
      <c r="BB842" s="178"/>
      <c r="BC842" s="178"/>
      <c r="BD842" s="178"/>
      <c r="BE842" s="178"/>
      <c r="BF842" s="178" t="str">
        <f>IF('DATA - Follow-Up'!BF842="decreased",1,IF('DATA - Follow-Up'!BF842="not changed",2,IF('DATA - Follow-Up'!BF842="increased",3, "")))</f>
        <v/>
      </c>
      <c r="BG842" s="178"/>
      <c r="BH842" s="178"/>
      <c r="BI842" s="178"/>
      <c r="BJ842" s="178"/>
      <c r="BK842" s="178"/>
      <c r="BL842" s="178"/>
      <c r="BM842" s="178"/>
      <c r="BN842" s="178"/>
      <c r="BO842" s="178"/>
      <c r="BP842" s="178"/>
      <c r="BQ842" s="312" t="str">
        <f>IF('DATA - Follow-Up'!BQ842="Yes",1,IF('DATA - Follow-Up'!BQ842="No",2, ""))</f>
        <v/>
      </c>
      <c r="BR842" s="273"/>
      <c r="BS842" s="180"/>
      <c r="BT842" s="180"/>
    </row>
    <row r="843" spans="1:72" s="132" customFormat="1" ht="15" x14ac:dyDescent="0.3">
      <c r="A843" s="148"/>
      <c r="B843" s="149"/>
      <c r="C843" s="236" t="str">
        <f t="shared" si="13"/>
        <v/>
      </c>
      <c r="D843" s="178" t="str">
        <f>IF('DATA - Follow-Up'!D843="","",'DATA - Follow-Up'!D843)</f>
        <v/>
      </c>
      <c r="E843" s="178" t="str">
        <f>IF('DATA - Follow-Up'!E843="","",'DATA - Follow-Up'!E843)</f>
        <v/>
      </c>
      <c r="F843" s="178" t="str">
        <f>IF('DATA - Follow-Up'!F843="","",'DATA - Follow-Up'!F843)</f>
        <v/>
      </c>
      <c r="G843" s="178" t="str">
        <f>IF('DATA - Follow-Up'!G843="Yes",1,IF('DATA - Follow-Up'!G843="No",2,IF('DATA - Follow-Up'!G843="Not Sure",3, "")))</f>
        <v/>
      </c>
      <c r="H843" s="178" t="str">
        <f>IF('DATA - Follow-Up'!H843="","",INDEX(Codes,MATCH('DATA - Follow-Up'!H843,Modes,0)))</f>
        <v/>
      </c>
      <c r="I843" s="275"/>
      <c r="J843" s="178" t="str">
        <f>IF('DATA - Follow-Up'!J843="","",INDEX(Codes,MATCH('DATA - Follow-Up'!J843,Modes,0)))</f>
        <v/>
      </c>
      <c r="K843" s="178"/>
      <c r="L843" s="178" t="str">
        <f>IF('DATA - Follow-Up'!L843=0,"",IF('DATA - Follow-Up'!L843="","",'DATA - Follow-Up'!L843))</f>
        <v/>
      </c>
      <c r="M843" s="178" t="str">
        <f>IF('DATA - Follow-Up'!M843="Yes",1,IF('DATA - Follow-Up'!M843="No",2, ""))</f>
        <v/>
      </c>
      <c r="N843" s="178" t="str">
        <f>IF('DATA - Follow-Up'!N843="Yes",1,IF('DATA - Follow-Up'!N843="No",2,""))</f>
        <v/>
      </c>
      <c r="O843" s="178" t="str">
        <f>IF('DATA - Follow-Up'!O843="Relaxed",1,IF('DATA - Follow-Up'!O843="Rushed",2,IF('DATA - Follow-Up'!O843="Happy",3,IF('DATA - Follow-Up'!O843="Frustrated",4,IF('DATA - Follow-Up'!O843="Other (please specify)",5,IF('DATA - Follow-Up'!O843="Other",5,""))))))</f>
        <v/>
      </c>
      <c r="P843" s="178"/>
      <c r="Q843" s="178" t="str">
        <f>IF('DATA - Follow-Up'!Q843="","",'DATA - Follow-Up'!Q843)</f>
        <v/>
      </c>
      <c r="R843" s="178" t="str">
        <f>IF('DATA - Follow-Up'!R843="Boy",1,IF('DATA - Follow-Up'!R843="Girl",2, ""))</f>
        <v/>
      </c>
      <c r="S843" s="178" t="str">
        <f>IF('DATA - Follow-Up'!Q843="","", 'DATA - Follow-Up'!S843)</f>
        <v/>
      </c>
      <c r="T843" s="178" t="str">
        <f>IF('DATA - Follow-Up'!T843="Less than 0.5km",1,IF('DATA - Follow-Up'!T843="0.51 to 1.59km",2,IF('DATA - Follow-Up'!T843="1.6 to 3km",3,IF('DATA - Follow-Up'!T843="Over 3km",4,""))))</f>
        <v/>
      </c>
      <c r="U843" s="178" t="str">
        <f>IF('DATA - Follow-Up'!U843="STRONGLY AGREE",1,IF('DATA - Follow-Up'!U843="AGREE",2,IF('DATA - Follow-Up'!U843="DISAGREE",3,IF('DATA - Follow-Up'!U843="STRONGLY DISAGREE",4,""))))</f>
        <v/>
      </c>
      <c r="V843" s="178" t="str">
        <f>IF('DATA - Follow-Up'!V843="Yes",1,IF('DATA - Follow-Up'!V843="No",2,""))</f>
        <v/>
      </c>
      <c r="W843" s="178"/>
      <c r="X843" s="178"/>
      <c r="Y843" s="178"/>
      <c r="Z843" s="178"/>
      <c r="AA843" s="178"/>
      <c r="AB843" s="178"/>
      <c r="AC843" s="178"/>
      <c r="AD843" s="178"/>
      <c r="AE843" s="178"/>
      <c r="AF843" s="178"/>
      <c r="AG843" s="178"/>
      <c r="AH843" s="178"/>
      <c r="AI843" s="178"/>
      <c r="AJ843" s="178"/>
      <c r="AK843" s="178"/>
      <c r="AL843" s="178"/>
      <c r="AM843" s="178"/>
      <c r="AN843" s="178"/>
      <c r="AO843" s="178"/>
      <c r="AP843" s="178"/>
      <c r="AQ843" s="178"/>
      <c r="AR843" s="178" t="str">
        <f>IF('DATA - Follow-Up'!AR843="Relaxed",1,IF('DATA - Follow-Up'!AR843="Rushed",2,IF('DATA - Follow-Up'!AR843="Happy",3,IF('DATA - Follow-Up'!AR843="Tired",4,""))))</f>
        <v/>
      </c>
      <c r="AS843" s="178" t="str">
        <f>IF('DATA - Follow-Up'!AS843="Relaxed",1,IF('DATA - Follow-Up'!AS843="Rushed",2,IF('DATA - Follow-Up'!AS843="Happy",3,IF('DATA - Follow-Up'!AS843="Tired",4,""))))</f>
        <v/>
      </c>
      <c r="AT843" s="178" t="str">
        <f>IF('DATA - Follow-Up'!AT843="less driving",1,IF('DATA - Follow-Up'!AT843="less driving (e.g. more carpooling, walking, cycling, taking public transit, etc.)",1,IF('DATA - Follow-Up'!AT843="not changed",2,IF('DATA - Follow-Up'!AT843="no changed",2,IF('DATA - Follow-Up'!AT843="more driving",3, "")))))</f>
        <v/>
      </c>
      <c r="AU843" s="275"/>
      <c r="AV843" s="275"/>
      <c r="AW843" s="275"/>
      <c r="AX843" s="275"/>
      <c r="AY843" s="275"/>
      <c r="AZ843" s="178" t="str">
        <f>IF('DATA - Follow-Up'!AZ843="less driving",1,IF('DATA - Follow-Up'!AZ843="less driving (e.g. more carpooling, walking, cycling, taking public transit, etc.)",1,IF('DATA - Follow-Up'!AZ843="not changed",2,IF('DATA - Follow-Up'!AZ843="more driving",3,""))))</f>
        <v/>
      </c>
      <c r="BA843" s="178"/>
      <c r="BB843" s="178"/>
      <c r="BC843" s="178"/>
      <c r="BD843" s="178"/>
      <c r="BE843" s="178"/>
      <c r="BF843" s="178" t="str">
        <f>IF('DATA - Follow-Up'!BF843="decreased",1,IF('DATA - Follow-Up'!BF843="not changed",2,IF('DATA - Follow-Up'!BF843="increased",3, "")))</f>
        <v/>
      </c>
      <c r="BG843" s="178"/>
      <c r="BH843" s="178"/>
      <c r="BI843" s="178"/>
      <c r="BJ843" s="178"/>
      <c r="BK843" s="178"/>
      <c r="BL843" s="178"/>
      <c r="BM843" s="178"/>
      <c r="BN843" s="178"/>
      <c r="BO843" s="178"/>
      <c r="BP843" s="178"/>
      <c r="BQ843" s="312" t="str">
        <f>IF('DATA - Follow-Up'!BQ843="Yes",1,IF('DATA - Follow-Up'!BQ843="No",2, ""))</f>
        <v/>
      </c>
      <c r="BR843" s="273"/>
      <c r="BS843" s="180"/>
      <c r="BT843" s="180"/>
    </row>
    <row r="844" spans="1:72" s="132" customFormat="1" ht="15" x14ac:dyDescent="0.3">
      <c r="A844" s="148"/>
      <c r="B844" s="149"/>
      <c r="C844" s="236" t="str">
        <f t="shared" si="13"/>
        <v/>
      </c>
      <c r="D844" s="178" t="str">
        <f>IF('DATA - Follow-Up'!D844="","",'DATA - Follow-Up'!D844)</f>
        <v/>
      </c>
      <c r="E844" s="178" t="str">
        <f>IF('DATA - Follow-Up'!E844="","",'DATA - Follow-Up'!E844)</f>
        <v/>
      </c>
      <c r="F844" s="178" t="str">
        <f>IF('DATA - Follow-Up'!F844="","",'DATA - Follow-Up'!F844)</f>
        <v/>
      </c>
      <c r="G844" s="178" t="str">
        <f>IF('DATA - Follow-Up'!G844="Yes",1,IF('DATA - Follow-Up'!G844="No",2,IF('DATA - Follow-Up'!G844="Not Sure",3, "")))</f>
        <v/>
      </c>
      <c r="H844" s="178" t="str">
        <f>IF('DATA - Follow-Up'!H844="","",INDEX(Codes,MATCH('DATA - Follow-Up'!H844,Modes,0)))</f>
        <v/>
      </c>
      <c r="I844" s="275"/>
      <c r="J844" s="178" t="str">
        <f>IF('DATA - Follow-Up'!J844="","",INDEX(Codes,MATCH('DATA - Follow-Up'!J844,Modes,0)))</f>
        <v/>
      </c>
      <c r="K844" s="178"/>
      <c r="L844" s="178" t="str">
        <f>IF('DATA - Follow-Up'!L844=0,"",IF('DATA - Follow-Up'!L844="","",'DATA - Follow-Up'!L844))</f>
        <v/>
      </c>
      <c r="M844" s="178" t="str">
        <f>IF('DATA - Follow-Up'!M844="Yes",1,IF('DATA - Follow-Up'!M844="No",2, ""))</f>
        <v/>
      </c>
      <c r="N844" s="178" t="str">
        <f>IF('DATA - Follow-Up'!N844="Yes",1,IF('DATA - Follow-Up'!N844="No",2,""))</f>
        <v/>
      </c>
      <c r="O844" s="178" t="str">
        <f>IF('DATA - Follow-Up'!O844="Relaxed",1,IF('DATA - Follow-Up'!O844="Rushed",2,IF('DATA - Follow-Up'!O844="Happy",3,IF('DATA - Follow-Up'!O844="Frustrated",4,IF('DATA - Follow-Up'!O844="Other (please specify)",5,IF('DATA - Follow-Up'!O844="Other",5,""))))))</f>
        <v/>
      </c>
      <c r="P844" s="178"/>
      <c r="Q844" s="178" t="str">
        <f>IF('DATA - Follow-Up'!Q844="","",'DATA - Follow-Up'!Q844)</f>
        <v/>
      </c>
      <c r="R844" s="178" t="str">
        <f>IF('DATA - Follow-Up'!R844="Boy",1,IF('DATA - Follow-Up'!R844="Girl",2, ""))</f>
        <v/>
      </c>
      <c r="S844" s="178" t="str">
        <f>IF('DATA - Follow-Up'!Q844="","", 'DATA - Follow-Up'!S844)</f>
        <v/>
      </c>
      <c r="T844" s="178" t="str">
        <f>IF('DATA - Follow-Up'!T844="Less than 0.5km",1,IF('DATA - Follow-Up'!T844="0.51 to 1.59km",2,IF('DATA - Follow-Up'!T844="1.6 to 3km",3,IF('DATA - Follow-Up'!T844="Over 3km",4,""))))</f>
        <v/>
      </c>
      <c r="U844" s="178" t="str">
        <f>IF('DATA - Follow-Up'!U844="STRONGLY AGREE",1,IF('DATA - Follow-Up'!U844="AGREE",2,IF('DATA - Follow-Up'!U844="DISAGREE",3,IF('DATA - Follow-Up'!U844="STRONGLY DISAGREE",4,""))))</f>
        <v/>
      </c>
      <c r="V844" s="178" t="str">
        <f>IF('DATA - Follow-Up'!V844="Yes",1,IF('DATA - Follow-Up'!V844="No",2,""))</f>
        <v/>
      </c>
      <c r="W844" s="178"/>
      <c r="X844" s="178"/>
      <c r="Y844" s="178"/>
      <c r="Z844" s="178"/>
      <c r="AA844" s="178"/>
      <c r="AB844" s="178"/>
      <c r="AC844" s="178"/>
      <c r="AD844" s="178"/>
      <c r="AE844" s="178"/>
      <c r="AF844" s="178"/>
      <c r="AG844" s="178"/>
      <c r="AH844" s="178"/>
      <c r="AI844" s="178"/>
      <c r="AJ844" s="178"/>
      <c r="AK844" s="178"/>
      <c r="AL844" s="178"/>
      <c r="AM844" s="178"/>
      <c r="AN844" s="178"/>
      <c r="AO844" s="178"/>
      <c r="AP844" s="178"/>
      <c r="AQ844" s="178"/>
      <c r="AR844" s="178" t="str">
        <f>IF('DATA - Follow-Up'!AR844="Relaxed",1,IF('DATA - Follow-Up'!AR844="Rushed",2,IF('DATA - Follow-Up'!AR844="Happy",3,IF('DATA - Follow-Up'!AR844="Tired",4,""))))</f>
        <v/>
      </c>
      <c r="AS844" s="178" t="str">
        <f>IF('DATA - Follow-Up'!AS844="Relaxed",1,IF('DATA - Follow-Up'!AS844="Rushed",2,IF('DATA - Follow-Up'!AS844="Happy",3,IF('DATA - Follow-Up'!AS844="Tired",4,""))))</f>
        <v/>
      </c>
      <c r="AT844" s="178" t="str">
        <f>IF('DATA - Follow-Up'!AT844="less driving",1,IF('DATA - Follow-Up'!AT844="less driving (e.g. more carpooling, walking, cycling, taking public transit, etc.)",1,IF('DATA - Follow-Up'!AT844="not changed",2,IF('DATA - Follow-Up'!AT844="no changed",2,IF('DATA - Follow-Up'!AT844="more driving",3, "")))))</f>
        <v/>
      </c>
      <c r="AU844" s="275"/>
      <c r="AV844" s="275"/>
      <c r="AW844" s="275"/>
      <c r="AX844" s="275"/>
      <c r="AY844" s="275"/>
      <c r="AZ844" s="178" t="str">
        <f>IF('DATA - Follow-Up'!AZ844="less driving",1,IF('DATA - Follow-Up'!AZ844="less driving (e.g. more carpooling, walking, cycling, taking public transit, etc.)",1,IF('DATA - Follow-Up'!AZ844="not changed",2,IF('DATA - Follow-Up'!AZ844="more driving",3,""))))</f>
        <v/>
      </c>
      <c r="BA844" s="178"/>
      <c r="BB844" s="178"/>
      <c r="BC844" s="178"/>
      <c r="BD844" s="178"/>
      <c r="BE844" s="178"/>
      <c r="BF844" s="178" t="str">
        <f>IF('DATA - Follow-Up'!BF844="decreased",1,IF('DATA - Follow-Up'!BF844="not changed",2,IF('DATA - Follow-Up'!BF844="increased",3, "")))</f>
        <v/>
      </c>
      <c r="BG844" s="178"/>
      <c r="BH844" s="178"/>
      <c r="BI844" s="178"/>
      <c r="BJ844" s="178"/>
      <c r="BK844" s="178"/>
      <c r="BL844" s="178"/>
      <c r="BM844" s="178"/>
      <c r="BN844" s="178"/>
      <c r="BO844" s="178"/>
      <c r="BP844" s="178"/>
      <c r="BQ844" s="312" t="str">
        <f>IF('DATA - Follow-Up'!BQ844="Yes",1,IF('DATA - Follow-Up'!BQ844="No",2, ""))</f>
        <v/>
      </c>
      <c r="BR844" s="273"/>
      <c r="BS844" s="180"/>
      <c r="BT844" s="180"/>
    </row>
    <row r="845" spans="1:72" s="132" customFormat="1" ht="15" x14ac:dyDescent="0.3">
      <c r="A845" s="148"/>
      <c r="B845" s="149"/>
      <c r="C845" s="236" t="str">
        <f t="shared" si="13"/>
        <v/>
      </c>
      <c r="D845" s="178" t="str">
        <f>IF('DATA - Follow-Up'!D845="","",'DATA - Follow-Up'!D845)</f>
        <v/>
      </c>
      <c r="E845" s="178" t="str">
        <f>IF('DATA - Follow-Up'!E845="","",'DATA - Follow-Up'!E845)</f>
        <v/>
      </c>
      <c r="F845" s="178" t="str">
        <f>IF('DATA - Follow-Up'!F845="","",'DATA - Follow-Up'!F845)</f>
        <v/>
      </c>
      <c r="G845" s="178" t="str">
        <f>IF('DATA - Follow-Up'!G845="Yes",1,IF('DATA - Follow-Up'!G845="No",2,IF('DATA - Follow-Up'!G845="Not Sure",3, "")))</f>
        <v/>
      </c>
      <c r="H845" s="178" t="str">
        <f>IF('DATA - Follow-Up'!H845="","",INDEX(Codes,MATCH('DATA - Follow-Up'!H845,Modes,0)))</f>
        <v/>
      </c>
      <c r="I845" s="275"/>
      <c r="J845" s="178" t="str">
        <f>IF('DATA - Follow-Up'!J845="","",INDEX(Codes,MATCH('DATA - Follow-Up'!J845,Modes,0)))</f>
        <v/>
      </c>
      <c r="K845" s="178"/>
      <c r="L845" s="178" t="str">
        <f>IF('DATA - Follow-Up'!L845=0,"",IF('DATA - Follow-Up'!L845="","",'DATA - Follow-Up'!L845))</f>
        <v/>
      </c>
      <c r="M845" s="178" t="str">
        <f>IF('DATA - Follow-Up'!M845="Yes",1,IF('DATA - Follow-Up'!M845="No",2, ""))</f>
        <v/>
      </c>
      <c r="N845" s="178" t="str">
        <f>IF('DATA - Follow-Up'!N845="Yes",1,IF('DATA - Follow-Up'!N845="No",2,""))</f>
        <v/>
      </c>
      <c r="O845" s="178" t="str">
        <f>IF('DATA - Follow-Up'!O845="Relaxed",1,IF('DATA - Follow-Up'!O845="Rushed",2,IF('DATA - Follow-Up'!O845="Happy",3,IF('DATA - Follow-Up'!O845="Frustrated",4,IF('DATA - Follow-Up'!O845="Other (please specify)",5,IF('DATA - Follow-Up'!O845="Other",5,""))))))</f>
        <v/>
      </c>
      <c r="P845" s="178"/>
      <c r="Q845" s="178" t="str">
        <f>IF('DATA - Follow-Up'!Q845="","",'DATA - Follow-Up'!Q845)</f>
        <v/>
      </c>
      <c r="R845" s="178" t="str">
        <f>IF('DATA - Follow-Up'!R845="Boy",1,IF('DATA - Follow-Up'!R845="Girl",2, ""))</f>
        <v/>
      </c>
      <c r="S845" s="178" t="str">
        <f>IF('DATA - Follow-Up'!Q845="","", 'DATA - Follow-Up'!S845)</f>
        <v/>
      </c>
      <c r="T845" s="178" t="str">
        <f>IF('DATA - Follow-Up'!T845="Less than 0.5km",1,IF('DATA - Follow-Up'!T845="0.51 to 1.59km",2,IF('DATA - Follow-Up'!T845="1.6 to 3km",3,IF('DATA - Follow-Up'!T845="Over 3km",4,""))))</f>
        <v/>
      </c>
      <c r="U845" s="178" t="str">
        <f>IF('DATA - Follow-Up'!U845="STRONGLY AGREE",1,IF('DATA - Follow-Up'!U845="AGREE",2,IF('DATA - Follow-Up'!U845="DISAGREE",3,IF('DATA - Follow-Up'!U845="STRONGLY DISAGREE",4,""))))</f>
        <v/>
      </c>
      <c r="V845" s="178" t="str">
        <f>IF('DATA - Follow-Up'!V845="Yes",1,IF('DATA - Follow-Up'!V845="No",2,""))</f>
        <v/>
      </c>
      <c r="W845" s="178"/>
      <c r="X845" s="178"/>
      <c r="Y845" s="178"/>
      <c r="Z845" s="178"/>
      <c r="AA845" s="178"/>
      <c r="AB845" s="178"/>
      <c r="AC845" s="178"/>
      <c r="AD845" s="178"/>
      <c r="AE845" s="178"/>
      <c r="AF845" s="178"/>
      <c r="AG845" s="178"/>
      <c r="AH845" s="178"/>
      <c r="AI845" s="178"/>
      <c r="AJ845" s="178"/>
      <c r="AK845" s="178"/>
      <c r="AL845" s="178"/>
      <c r="AM845" s="178"/>
      <c r="AN845" s="178"/>
      <c r="AO845" s="178"/>
      <c r="AP845" s="178"/>
      <c r="AQ845" s="178"/>
      <c r="AR845" s="178" t="str">
        <f>IF('DATA - Follow-Up'!AR845="Relaxed",1,IF('DATA - Follow-Up'!AR845="Rushed",2,IF('DATA - Follow-Up'!AR845="Happy",3,IF('DATA - Follow-Up'!AR845="Tired",4,""))))</f>
        <v/>
      </c>
      <c r="AS845" s="178" t="str">
        <f>IF('DATA - Follow-Up'!AS845="Relaxed",1,IF('DATA - Follow-Up'!AS845="Rushed",2,IF('DATA - Follow-Up'!AS845="Happy",3,IF('DATA - Follow-Up'!AS845="Tired",4,""))))</f>
        <v/>
      </c>
      <c r="AT845" s="178" t="str">
        <f>IF('DATA - Follow-Up'!AT845="less driving",1,IF('DATA - Follow-Up'!AT845="less driving (e.g. more carpooling, walking, cycling, taking public transit, etc.)",1,IF('DATA - Follow-Up'!AT845="not changed",2,IF('DATA - Follow-Up'!AT845="no changed",2,IF('DATA - Follow-Up'!AT845="more driving",3, "")))))</f>
        <v/>
      </c>
      <c r="AU845" s="275"/>
      <c r="AV845" s="275"/>
      <c r="AW845" s="275"/>
      <c r="AX845" s="275"/>
      <c r="AY845" s="275"/>
      <c r="AZ845" s="178" t="str">
        <f>IF('DATA - Follow-Up'!AZ845="less driving",1,IF('DATA - Follow-Up'!AZ845="less driving (e.g. more carpooling, walking, cycling, taking public transit, etc.)",1,IF('DATA - Follow-Up'!AZ845="not changed",2,IF('DATA - Follow-Up'!AZ845="more driving",3,""))))</f>
        <v/>
      </c>
      <c r="BA845" s="178"/>
      <c r="BB845" s="178"/>
      <c r="BC845" s="178"/>
      <c r="BD845" s="178"/>
      <c r="BE845" s="178"/>
      <c r="BF845" s="178" t="str">
        <f>IF('DATA - Follow-Up'!BF845="decreased",1,IF('DATA - Follow-Up'!BF845="not changed",2,IF('DATA - Follow-Up'!BF845="increased",3, "")))</f>
        <v/>
      </c>
      <c r="BG845" s="178"/>
      <c r="BH845" s="178"/>
      <c r="BI845" s="178"/>
      <c r="BJ845" s="178"/>
      <c r="BK845" s="178"/>
      <c r="BL845" s="178"/>
      <c r="BM845" s="178"/>
      <c r="BN845" s="178"/>
      <c r="BO845" s="178"/>
      <c r="BP845" s="178"/>
      <c r="BQ845" s="312" t="str">
        <f>IF('DATA - Follow-Up'!BQ845="Yes",1,IF('DATA - Follow-Up'!BQ845="No",2, ""))</f>
        <v/>
      </c>
      <c r="BR845" s="273"/>
      <c r="BS845" s="180"/>
      <c r="BT845" s="180"/>
    </row>
    <row r="846" spans="1:72" s="132" customFormat="1" ht="15" x14ac:dyDescent="0.3">
      <c r="A846" s="148"/>
      <c r="B846" s="149"/>
      <c r="C846" s="236" t="str">
        <f t="shared" si="13"/>
        <v/>
      </c>
      <c r="D846" s="178" t="str">
        <f>IF('DATA - Follow-Up'!D846="","",'DATA - Follow-Up'!D846)</f>
        <v/>
      </c>
      <c r="E846" s="178" t="str">
        <f>IF('DATA - Follow-Up'!E846="","",'DATA - Follow-Up'!E846)</f>
        <v/>
      </c>
      <c r="F846" s="178" t="str">
        <f>IF('DATA - Follow-Up'!F846="","",'DATA - Follow-Up'!F846)</f>
        <v/>
      </c>
      <c r="G846" s="178" t="str">
        <f>IF('DATA - Follow-Up'!G846="Yes",1,IF('DATA - Follow-Up'!G846="No",2,IF('DATA - Follow-Up'!G846="Not Sure",3, "")))</f>
        <v/>
      </c>
      <c r="H846" s="178" t="str">
        <f>IF('DATA - Follow-Up'!H846="","",INDEX(Codes,MATCH('DATA - Follow-Up'!H846,Modes,0)))</f>
        <v/>
      </c>
      <c r="I846" s="275"/>
      <c r="J846" s="178" t="str">
        <f>IF('DATA - Follow-Up'!J846="","",INDEX(Codes,MATCH('DATA - Follow-Up'!J846,Modes,0)))</f>
        <v/>
      </c>
      <c r="K846" s="178"/>
      <c r="L846" s="178" t="str">
        <f>IF('DATA - Follow-Up'!L846=0,"",IF('DATA - Follow-Up'!L846="","",'DATA - Follow-Up'!L846))</f>
        <v/>
      </c>
      <c r="M846" s="178" t="str">
        <f>IF('DATA - Follow-Up'!M846="Yes",1,IF('DATA - Follow-Up'!M846="No",2, ""))</f>
        <v/>
      </c>
      <c r="N846" s="178" t="str">
        <f>IF('DATA - Follow-Up'!N846="Yes",1,IF('DATA - Follow-Up'!N846="No",2,""))</f>
        <v/>
      </c>
      <c r="O846" s="178" t="str">
        <f>IF('DATA - Follow-Up'!O846="Relaxed",1,IF('DATA - Follow-Up'!O846="Rushed",2,IF('DATA - Follow-Up'!O846="Happy",3,IF('DATA - Follow-Up'!O846="Frustrated",4,IF('DATA - Follow-Up'!O846="Other (please specify)",5,IF('DATA - Follow-Up'!O846="Other",5,""))))))</f>
        <v/>
      </c>
      <c r="P846" s="178"/>
      <c r="Q846" s="178" t="str">
        <f>IF('DATA - Follow-Up'!Q846="","",'DATA - Follow-Up'!Q846)</f>
        <v/>
      </c>
      <c r="R846" s="178" t="str">
        <f>IF('DATA - Follow-Up'!R846="Boy",1,IF('DATA - Follow-Up'!R846="Girl",2, ""))</f>
        <v/>
      </c>
      <c r="S846" s="178" t="str">
        <f>IF('DATA - Follow-Up'!Q846="","", 'DATA - Follow-Up'!S846)</f>
        <v/>
      </c>
      <c r="T846" s="178" t="str">
        <f>IF('DATA - Follow-Up'!T846="Less than 0.5km",1,IF('DATA - Follow-Up'!T846="0.51 to 1.59km",2,IF('DATA - Follow-Up'!T846="1.6 to 3km",3,IF('DATA - Follow-Up'!T846="Over 3km",4,""))))</f>
        <v/>
      </c>
      <c r="U846" s="178" t="str">
        <f>IF('DATA - Follow-Up'!U846="STRONGLY AGREE",1,IF('DATA - Follow-Up'!U846="AGREE",2,IF('DATA - Follow-Up'!U846="DISAGREE",3,IF('DATA - Follow-Up'!U846="STRONGLY DISAGREE",4,""))))</f>
        <v/>
      </c>
      <c r="V846" s="178" t="str">
        <f>IF('DATA - Follow-Up'!V846="Yes",1,IF('DATA - Follow-Up'!V846="No",2,""))</f>
        <v/>
      </c>
      <c r="W846" s="178"/>
      <c r="X846" s="178"/>
      <c r="Y846" s="178"/>
      <c r="Z846" s="178"/>
      <c r="AA846" s="178"/>
      <c r="AB846" s="178"/>
      <c r="AC846" s="178"/>
      <c r="AD846" s="178"/>
      <c r="AE846" s="178"/>
      <c r="AF846" s="178"/>
      <c r="AG846" s="178"/>
      <c r="AH846" s="178"/>
      <c r="AI846" s="178"/>
      <c r="AJ846" s="178"/>
      <c r="AK846" s="178"/>
      <c r="AL846" s="178"/>
      <c r="AM846" s="178"/>
      <c r="AN846" s="178"/>
      <c r="AO846" s="178"/>
      <c r="AP846" s="178"/>
      <c r="AQ846" s="178"/>
      <c r="AR846" s="178" t="str">
        <f>IF('DATA - Follow-Up'!AR846="Relaxed",1,IF('DATA - Follow-Up'!AR846="Rushed",2,IF('DATA - Follow-Up'!AR846="Happy",3,IF('DATA - Follow-Up'!AR846="Tired",4,""))))</f>
        <v/>
      </c>
      <c r="AS846" s="178" t="str">
        <f>IF('DATA - Follow-Up'!AS846="Relaxed",1,IF('DATA - Follow-Up'!AS846="Rushed",2,IF('DATA - Follow-Up'!AS846="Happy",3,IF('DATA - Follow-Up'!AS846="Tired",4,""))))</f>
        <v/>
      </c>
      <c r="AT846" s="178" t="str">
        <f>IF('DATA - Follow-Up'!AT846="less driving",1,IF('DATA - Follow-Up'!AT846="less driving (e.g. more carpooling, walking, cycling, taking public transit, etc.)",1,IF('DATA - Follow-Up'!AT846="not changed",2,IF('DATA - Follow-Up'!AT846="no changed",2,IF('DATA - Follow-Up'!AT846="more driving",3, "")))))</f>
        <v/>
      </c>
      <c r="AU846" s="275"/>
      <c r="AV846" s="275"/>
      <c r="AW846" s="275"/>
      <c r="AX846" s="275"/>
      <c r="AY846" s="275"/>
      <c r="AZ846" s="178" t="str">
        <f>IF('DATA - Follow-Up'!AZ846="less driving",1,IF('DATA - Follow-Up'!AZ846="less driving (e.g. more carpooling, walking, cycling, taking public transit, etc.)",1,IF('DATA - Follow-Up'!AZ846="not changed",2,IF('DATA - Follow-Up'!AZ846="more driving",3,""))))</f>
        <v/>
      </c>
      <c r="BA846" s="178"/>
      <c r="BB846" s="178"/>
      <c r="BC846" s="178"/>
      <c r="BD846" s="178"/>
      <c r="BE846" s="178"/>
      <c r="BF846" s="178" t="str">
        <f>IF('DATA - Follow-Up'!BF846="decreased",1,IF('DATA - Follow-Up'!BF846="not changed",2,IF('DATA - Follow-Up'!BF846="increased",3, "")))</f>
        <v/>
      </c>
      <c r="BG846" s="178"/>
      <c r="BH846" s="178"/>
      <c r="BI846" s="178"/>
      <c r="BJ846" s="178"/>
      <c r="BK846" s="178"/>
      <c r="BL846" s="178"/>
      <c r="BM846" s="178"/>
      <c r="BN846" s="178"/>
      <c r="BO846" s="178"/>
      <c r="BP846" s="178"/>
      <c r="BQ846" s="312" t="str">
        <f>IF('DATA - Follow-Up'!BQ846="Yes",1,IF('DATA - Follow-Up'!BQ846="No",2, ""))</f>
        <v/>
      </c>
      <c r="BR846" s="273"/>
      <c r="BS846" s="180"/>
      <c r="BT846" s="180"/>
    </row>
    <row r="847" spans="1:72" s="132" customFormat="1" ht="15" x14ac:dyDescent="0.3">
      <c r="A847" s="148"/>
      <c r="B847" s="149"/>
      <c r="C847" s="236" t="str">
        <f t="shared" si="13"/>
        <v/>
      </c>
      <c r="D847" s="178" t="str">
        <f>IF('DATA - Follow-Up'!D847="","",'DATA - Follow-Up'!D847)</f>
        <v/>
      </c>
      <c r="E847" s="178" t="str">
        <f>IF('DATA - Follow-Up'!E847="","",'DATA - Follow-Up'!E847)</f>
        <v/>
      </c>
      <c r="F847" s="178" t="str">
        <f>IF('DATA - Follow-Up'!F847="","",'DATA - Follow-Up'!F847)</f>
        <v/>
      </c>
      <c r="G847" s="178" t="str">
        <f>IF('DATA - Follow-Up'!G847="Yes",1,IF('DATA - Follow-Up'!G847="No",2,IF('DATA - Follow-Up'!G847="Not Sure",3, "")))</f>
        <v/>
      </c>
      <c r="H847" s="178" t="str">
        <f>IF('DATA - Follow-Up'!H847="","",INDEX(Codes,MATCH('DATA - Follow-Up'!H847,Modes,0)))</f>
        <v/>
      </c>
      <c r="I847" s="275"/>
      <c r="J847" s="178" t="str">
        <f>IF('DATA - Follow-Up'!J847="","",INDEX(Codes,MATCH('DATA - Follow-Up'!J847,Modes,0)))</f>
        <v/>
      </c>
      <c r="K847" s="178"/>
      <c r="L847" s="178" t="str">
        <f>IF('DATA - Follow-Up'!L847=0,"",IF('DATA - Follow-Up'!L847="","",'DATA - Follow-Up'!L847))</f>
        <v/>
      </c>
      <c r="M847" s="178" t="str">
        <f>IF('DATA - Follow-Up'!M847="Yes",1,IF('DATA - Follow-Up'!M847="No",2, ""))</f>
        <v/>
      </c>
      <c r="N847" s="178" t="str">
        <f>IF('DATA - Follow-Up'!N847="Yes",1,IF('DATA - Follow-Up'!N847="No",2,""))</f>
        <v/>
      </c>
      <c r="O847" s="178" t="str">
        <f>IF('DATA - Follow-Up'!O847="Relaxed",1,IF('DATA - Follow-Up'!O847="Rushed",2,IF('DATA - Follow-Up'!O847="Happy",3,IF('DATA - Follow-Up'!O847="Frustrated",4,IF('DATA - Follow-Up'!O847="Other (please specify)",5,IF('DATA - Follow-Up'!O847="Other",5,""))))))</f>
        <v/>
      </c>
      <c r="P847" s="178"/>
      <c r="Q847" s="178" t="str">
        <f>IF('DATA - Follow-Up'!Q847="","",'DATA - Follow-Up'!Q847)</f>
        <v/>
      </c>
      <c r="R847" s="178" t="str">
        <f>IF('DATA - Follow-Up'!R847="Boy",1,IF('DATA - Follow-Up'!R847="Girl",2, ""))</f>
        <v/>
      </c>
      <c r="S847" s="178" t="str">
        <f>IF('DATA - Follow-Up'!Q847="","", 'DATA - Follow-Up'!S847)</f>
        <v/>
      </c>
      <c r="T847" s="178" t="str">
        <f>IF('DATA - Follow-Up'!T847="Less than 0.5km",1,IF('DATA - Follow-Up'!T847="0.51 to 1.59km",2,IF('DATA - Follow-Up'!T847="1.6 to 3km",3,IF('DATA - Follow-Up'!T847="Over 3km",4,""))))</f>
        <v/>
      </c>
      <c r="U847" s="178" t="str">
        <f>IF('DATA - Follow-Up'!U847="STRONGLY AGREE",1,IF('DATA - Follow-Up'!U847="AGREE",2,IF('DATA - Follow-Up'!U847="DISAGREE",3,IF('DATA - Follow-Up'!U847="STRONGLY DISAGREE",4,""))))</f>
        <v/>
      </c>
      <c r="V847" s="178" t="str">
        <f>IF('DATA - Follow-Up'!V847="Yes",1,IF('DATA - Follow-Up'!V847="No",2,""))</f>
        <v/>
      </c>
      <c r="W847" s="178"/>
      <c r="X847" s="178"/>
      <c r="Y847" s="178"/>
      <c r="Z847" s="178"/>
      <c r="AA847" s="178"/>
      <c r="AB847" s="178"/>
      <c r="AC847" s="178"/>
      <c r="AD847" s="178"/>
      <c r="AE847" s="178"/>
      <c r="AF847" s="178"/>
      <c r="AG847" s="178"/>
      <c r="AH847" s="178"/>
      <c r="AI847" s="178"/>
      <c r="AJ847" s="178"/>
      <c r="AK847" s="178"/>
      <c r="AL847" s="178"/>
      <c r="AM847" s="178"/>
      <c r="AN847" s="178"/>
      <c r="AO847" s="178"/>
      <c r="AP847" s="178"/>
      <c r="AQ847" s="178"/>
      <c r="AR847" s="178" t="str">
        <f>IF('DATA - Follow-Up'!AR847="Relaxed",1,IF('DATA - Follow-Up'!AR847="Rushed",2,IF('DATA - Follow-Up'!AR847="Happy",3,IF('DATA - Follow-Up'!AR847="Tired",4,""))))</f>
        <v/>
      </c>
      <c r="AS847" s="178" t="str">
        <f>IF('DATA - Follow-Up'!AS847="Relaxed",1,IF('DATA - Follow-Up'!AS847="Rushed",2,IF('DATA - Follow-Up'!AS847="Happy",3,IF('DATA - Follow-Up'!AS847="Tired",4,""))))</f>
        <v/>
      </c>
      <c r="AT847" s="178" t="str">
        <f>IF('DATA - Follow-Up'!AT847="less driving",1,IF('DATA - Follow-Up'!AT847="less driving (e.g. more carpooling, walking, cycling, taking public transit, etc.)",1,IF('DATA - Follow-Up'!AT847="not changed",2,IF('DATA - Follow-Up'!AT847="no changed",2,IF('DATA - Follow-Up'!AT847="more driving",3, "")))))</f>
        <v/>
      </c>
      <c r="AU847" s="275"/>
      <c r="AV847" s="275"/>
      <c r="AW847" s="275"/>
      <c r="AX847" s="275"/>
      <c r="AY847" s="275"/>
      <c r="AZ847" s="178" t="str">
        <f>IF('DATA - Follow-Up'!AZ847="less driving",1,IF('DATA - Follow-Up'!AZ847="less driving (e.g. more carpooling, walking, cycling, taking public transit, etc.)",1,IF('DATA - Follow-Up'!AZ847="not changed",2,IF('DATA - Follow-Up'!AZ847="more driving",3,""))))</f>
        <v/>
      </c>
      <c r="BA847" s="178"/>
      <c r="BB847" s="178"/>
      <c r="BC847" s="178"/>
      <c r="BD847" s="178"/>
      <c r="BE847" s="178"/>
      <c r="BF847" s="178" t="str">
        <f>IF('DATA - Follow-Up'!BF847="decreased",1,IF('DATA - Follow-Up'!BF847="not changed",2,IF('DATA - Follow-Up'!BF847="increased",3, "")))</f>
        <v/>
      </c>
      <c r="BG847" s="178"/>
      <c r="BH847" s="178"/>
      <c r="BI847" s="178"/>
      <c r="BJ847" s="178"/>
      <c r="BK847" s="178"/>
      <c r="BL847" s="178"/>
      <c r="BM847" s="178"/>
      <c r="BN847" s="178"/>
      <c r="BO847" s="178"/>
      <c r="BP847" s="178"/>
      <c r="BQ847" s="312" t="str">
        <f>IF('DATA - Follow-Up'!BQ847="Yes",1,IF('DATA - Follow-Up'!BQ847="No",2, ""))</f>
        <v/>
      </c>
      <c r="BR847" s="273"/>
      <c r="BS847" s="180"/>
      <c r="BT847" s="180"/>
    </row>
    <row r="848" spans="1:72" s="132" customFormat="1" ht="15" x14ac:dyDescent="0.3">
      <c r="A848" s="148"/>
      <c r="B848" s="149"/>
      <c r="C848" s="236" t="str">
        <f t="shared" si="13"/>
        <v/>
      </c>
      <c r="D848" s="178" t="str">
        <f>IF('DATA - Follow-Up'!D848="","",'DATA - Follow-Up'!D848)</f>
        <v/>
      </c>
      <c r="E848" s="178" t="str">
        <f>IF('DATA - Follow-Up'!E848="","",'DATA - Follow-Up'!E848)</f>
        <v/>
      </c>
      <c r="F848" s="178" t="str">
        <f>IF('DATA - Follow-Up'!F848="","",'DATA - Follow-Up'!F848)</f>
        <v/>
      </c>
      <c r="G848" s="178" t="str">
        <f>IF('DATA - Follow-Up'!G848="Yes",1,IF('DATA - Follow-Up'!G848="No",2,IF('DATA - Follow-Up'!G848="Not Sure",3, "")))</f>
        <v/>
      </c>
      <c r="H848" s="178" t="str">
        <f>IF('DATA - Follow-Up'!H848="","",INDEX(Codes,MATCH('DATA - Follow-Up'!H848,Modes,0)))</f>
        <v/>
      </c>
      <c r="I848" s="275"/>
      <c r="J848" s="178" t="str">
        <f>IF('DATA - Follow-Up'!J848="","",INDEX(Codes,MATCH('DATA - Follow-Up'!J848,Modes,0)))</f>
        <v/>
      </c>
      <c r="K848" s="178"/>
      <c r="L848" s="178" t="str">
        <f>IF('DATA - Follow-Up'!L848=0,"",IF('DATA - Follow-Up'!L848="","",'DATA - Follow-Up'!L848))</f>
        <v/>
      </c>
      <c r="M848" s="178" t="str">
        <f>IF('DATA - Follow-Up'!M848="Yes",1,IF('DATA - Follow-Up'!M848="No",2, ""))</f>
        <v/>
      </c>
      <c r="N848" s="178" t="str">
        <f>IF('DATA - Follow-Up'!N848="Yes",1,IF('DATA - Follow-Up'!N848="No",2,""))</f>
        <v/>
      </c>
      <c r="O848" s="178" t="str">
        <f>IF('DATA - Follow-Up'!O848="Relaxed",1,IF('DATA - Follow-Up'!O848="Rushed",2,IF('DATA - Follow-Up'!O848="Happy",3,IF('DATA - Follow-Up'!O848="Frustrated",4,IF('DATA - Follow-Up'!O848="Other (please specify)",5,IF('DATA - Follow-Up'!O848="Other",5,""))))))</f>
        <v/>
      </c>
      <c r="P848" s="178"/>
      <c r="Q848" s="178" t="str">
        <f>IF('DATA - Follow-Up'!Q848="","",'DATA - Follow-Up'!Q848)</f>
        <v/>
      </c>
      <c r="R848" s="178" t="str">
        <f>IF('DATA - Follow-Up'!R848="Boy",1,IF('DATA - Follow-Up'!R848="Girl",2, ""))</f>
        <v/>
      </c>
      <c r="S848" s="178" t="str">
        <f>IF('DATA - Follow-Up'!Q848="","", 'DATA - Follow-Up'!S848)</f>
        <v/>
      </c>
      <c r="T848" s="178" t="str">
        <f>IF('DATA - Follow-Up'!T848="Less than 0.5km",1,IF('DATA - Follow-Up'!T848="0.51 to 1.59km",2,IF('DATA - Follow-Up'!T848="1.6 to 3km",3,IF('DATA - Follow-Up'!T848="Over 3km",4,""))))</f>
        <v/>
      </c>
      <c r="U848" s="178" t="str">
        <f>IF('DATA - Follow-Up'!U848="STRONGLY AGREE",1,IF('DATA - Follow-Up'!U848="AGREE",2,IF('DATA - Follow-Up'!U848="DISAGREE",3,IF('DATA - Follow-Up'!U848="STRONGLY DISAGREE",4,""))))</f>
        <v/>
      </c>
      <c r="V848" s="178" t="str">
        <f>IF('DATA - Follow-Up'!V848="Yes",1,IF('DATA - Follow-Up'!V848="No",2,""))</f>
        <v/>
      </c>
      <c r="W848" s="178"/>
      <c r="X848" s="178"/>
      <c r="Y848" s="178"/>
      <c r="Z848" s="178"/>
      <c r="AA848" s="178"/>
      <c r="AB848" s="178"/>
      <c r="AC848" s="178"/>
      <c r="AD848" s="178"/>
      <c r="AE848" s="178"/>
      <c r="AF848" s="178"/>
      <c r="AG848" s="178"/>
      <c r="AH848" s="178"/>
      <c r="AI848" s="178"/>
      <c r="AJ848" s="178"/>
      <c r="AK848" s="178"/>
      <c r="AL848" s="178"/>
      <c r="AM848" s="178"/>
      <c r="AN848" s="178"/>
      <c r="AO848" s="178"/>
      <c r="AP848" s="178"/>
      <c r="AQ848" s="178"/>
      <c r="AR848" s="178" t="str">
        <f>IF('DATA - Follow-Up'!AR848="Relaxed",1,IF('DATA - Follow-Up'!AR848="Rushed",2,IF('DATA - Follow-Up'!AR848="Happy",3,IF('DATA - Follow-Up'!AR848="Tired",4,""))))</f>
        <v/>
      </c>
      <c r="AS848" s="178" t="str">
        <f>IF('DATA - Follow-Up'!AS848="Relaxed",1,IF('DATA - Follow-Up'!AS848="Rushed",2,IF('DATA - Follow-Up'!AS848="Happy",3,IF('DATA - Follow-Up'!AS848="Tired",4,""))))</f>
        <v/>
      </c>
      <c r="AT848" s="178" t="str">
        <f>IF('DATA - Follow-Up'!AT848="less driving",1,IF('DATA - Follow-Up'!AT848="less driving (e.g. more carpooling, walking, cycling, taking public transit, etc.)",1,IF('DATA - Follow-Up'!AT848="not changed",2,IF('DATA - Follow-Up'!AT848="no changed",2,IF('DATA - Follow-Up'!AT848="more driving",3, "")))))</f>
        <v/>
      </c>
      <c r="AU848" s="275"/>
      <c r="AV848" s="275"/>
      <c r="AW848" s="275"/>
      <c r="AX848" s="275"/>
      <c r="AY848" s="275"/>
      <c r="AZ848" s="178" t="str">
        <f>IF('DATA - Follow-Up'!AZ848="less driving",1,IF('DATA - Follow-Up'!AZ848="less driving (e.g. more carpooling, walking, cycling, taking public transit, etc.)",1,IF('DATA - Follow-Up'!AZ848="not changed",2,IF('DATA - Follow-Up'!AZ848="more driving",3,""))))</f>
        <v/>
      </c>
      <c r="BA848" s="178"/>
      <c r="BB848" s="178"/>
      <c r="BC848" s="178"/>
      <c r="BD848" s="178"/>
      <c r="BE848" s="178"/>
      <c r="BF848" s="178" t="str">
        <f>IF('DATA - Follow-Up'!BF848="decreased",1,IF('DATA - Follow-Up'!BF848="not changed",2,IF('DATA - Follow-Up'!BF848="increased",3, "")))</f>
        <v/>
      </c>
      <c r="BG848" s="178"/>
      <c r="BH848" s="178"/>
      <c r="BI848" s="178"/>
      <c r="BJ848" s="178"/>
      <c r="BK848" s="178"/>
      <c r="BL848" s="178"/>
      <c r="BM848" s="178"/>
      <c r="BN848" s="178"/>
      <c r="BO848" s="178"/>
      <c r="BP848" s="178"/>
      <c r="BQ848" s="312" t="str">
        <f>IF('DATA - Follow-Up'!BQ848="Yes",1,IF('DATA - Follow-Up'!BQ848="No",2, ""))</f>
        <v/>
      </c>
      <c r="BR848" s="273"/>
      <c r="BS848" s="180"/>
      <c r="BT848" s="180"/>
    </row>
    <row r="849" spans="1:72" s="132" customFormat="1" ht="15" x14ac:dyDescent="0.3">
      <c r="A849" s="148"/>
      <c r="B849" s="149"/>
      <c r="C849" s="236" t="str">
        <f t="shared" si="13"/>
        <v/>
      </c>
      <c r="D849" s="178" t="str">
        <f>IF('DATA - Follow-Up'!D849="","",'DATA - Follow-Up'!D849)</f>
        <v/>
      </c>
      <c r="E849" s="178" t="str">
        <f>IF('DATA - Follow-Up'!E849="","",'DATA - Follow-Up'!E849)</f>
        <v/>
      </c>
      <c r="F849" s="178" t="str">
        <f>IF('DATA - Follow-Up'!F849="","",'DATA - Follow-Up'!F849)</f>
        <v/>
      </c>
      <c r="G849" s="178" t="str">
        <f>IF('DATA - Follow-Up'!G849="Yes",1,IF('DATA - Follow-Up'!G849="No",2,IF('DATA - Follow-Up'!G849="Not Sure",3, "")))</f>
        <v/>
      </c>
      <c r="H849" s="178" t="str">
        <f>IF('DATA - Follow-Up'!H849="","",INDEX(Codes,MATCH('DATA - Follow-Up'!H849,Modes,0)))</f>
        <v/>
      </c>
      <c r="I849" s="275"/>
      <c r="J849" s="178" t="str">
        <f>IF('DATA - Follow-Up'!J849="","",INDEX(Codes,MATCH('DATA - Follow-Up'!J849,Modes,0)))</f>
        <v/>
      </c>
      <c r="K849" s="178"/>
      <c r="L849" s="178" t="str">
        <f>IF('DATA - Follow-Up'!L849=0,"",IF('DATA - Follow-Up'!L849="","",'DATA - Follow-Up'!L849))</f>
        <v/>
      </c>
      <c r="M849" s="178" t="str">
        <f>IF('DATA - Follow-Up'!M849="Yes",1,IF('DATA - Follow-Up'!M849="No",2, ""))</f>
        <v/>
      </c>
      <c r="N849" s="178" t="str">
        <f>IF('DATA - Follow-Up'!N849="Yes",1,IF('DATA - Follow-Up'!N849="No",2,""))</f>
        <v/>
      </c>
      <c r="O849" s="178" t="str">
        <f>IF('DATA - Follow-Up'!O849="Relaxed",1,IF('DATA - Follow-Up'!O849="Rushed",2,IF('DATA - Follow-Up'!O849="Happy",3,IF('DATA - Follow-Up'!O849="Frustrated",4,IF('DATA - Follow-Up'!O849="Other (please specify)",5,IF('DATA - Follow-Up'!O849="Other",5,""))))))</f>
        <v/>
      </c>
      <c r="P849" s="178"/>
      <c r="Q849" s="178" t="str">
        <f>IF('DATA - Follow-Up'!Q849="","",'DATA - Follow-Up'!Q849)</f>
        <v/>
      </c>
      <c r="R849" s="178" t="str">
        <f>IF('DATA - Follow-Up'!R849="Boy",1,IF('DATA - Follow-Up'!R849="Girl",2, ""))</f>
        <v/>
      </c>
      <c r="S849" s="178" t="str">
        <f>IF('DATA - Follow-Up'!Q849="","", 'DATA - Follow-Up'!S849)</f>
        <v/>
      </c>
      <c r="T849" s="178" t="str">
        <f>IF('DATA - Follow-Up'!T849="Less than 0.5km",1,IF('DATA - Follow-Up'!T849="0.51 to 1.59km",2,IF('DATA - Follow-Up'!T849="1.6 to 3km",3,IF('DATA - Follow-Up'!T849="Over 3km",4,""))))</f>
        <v/>
      </c>
      <c r="U849" s="178" t="str">
        <f>IF('DATA - Follow-Up'!U849="STRONGLY AGREE",1,IF('DATA - Follow-Up'!U849="AGREE",2,IF('DATA - Follow-Up'!U849="DISAGREE",3,IF('DATA - Follow-Up'!U849="STRONGLY DISAGREE",4,""))))</f>
        <v/>
      </c>
      <c r="V849" s="178" t="str">
        <f>IF('DATA - Follow-Up'!V849="Yes",1,IF('DATA - Follow-Up'!V849="No",2,""))</f>
        <v/>
      </c>
      <c r="W849" s="178"/>
      <c r="X849" s="178"/>
      <c r="Y849" s="178"/>
      <c r="Z849" s="178"/>
      <c r="AA849" s="178"/>
      <c r="AB849" s="178"/>
      <c r="AC849" s="178"/>
      <c r="AD849" s="178"/>
      <c r="AE849" s="178"/>
      <c r="AF849" s="178"/>
      <c r="AG849" s="178"/>
      <c r="AH849" s="178"/>
      <c r="AI849" s="178"/>
      <c r="AJ849" s="178"/>
      <c r="AK849" s="178"/>
      <c r="AL849" s="178"/>
      <c r="AM849" s="178"/>
      <c r="AN849" s="178"/>
      <c r="AO849" s="178"/>
      <c r="AP849" s="178"/>
      <c r="AQ849" s="178"/>
      <c r="AR849" s="178" t="str">
        <f>IF('DATA - Follow-Up'!AR849="Relaxed",1,IF('DATA - Follow-Up'!AR849="Rushed",2,IF('DATA - Follow-Up'!AR849="Happy",3,IF('DATA - Follow-Up'!AR849="Tired",4,""))))</f>
        <v/>
      </c>
      <c r="AS849" s="178" t="str">
        <f>IF('DATA - Follow-Up'!AS849="Relaxed",1,IF('DATA - Follow-Up'!AS849="Rushed",2,IF('DATA - Follow-Up'!AS849="Happy",3,IF('DATA - Follow-Up'!AS849="Tired",4,""))))</f>
        <v/>
      </c>
      <c r="AT849" s="178" t="str">
        <f>IF('DATA - Follow-Up'!AT849="less driving",1,IF('DATA - Follow-Up'!AT849="less driving (e.g. more carpooling, walking, cycling, taking public transit, etc.)",1,IF('DATA - Follow-Up'!AT849="not changed",2,IF('DATA - Follow-Up'!AT849="no changed",2,IF('DATA - Follow-Up'!AT849="more driving",3, "")))))</f>
        <v/>
      </c>
      <c r="AU849" s="275"/>
      <c r="AV849" s="275"/>
      <c r="AW849" s="275"/>
      <c r="AX849" s="275"/>
      <c r="AY849" s="275"/>
      <c r="AZ849" s="178" t="str">
        <f>IF('DATA - Follow-Up'!AZ849="less driving",1,IF('DATA - Follow-Up'!AZ849="less driving (e.g. more carpooling, walking, cycling, taking public transit, etc.)",1,IF('DATA - Follow-Up'!AZ849="not changed",2,IF('DATA - Follow-Up'!AZ849="more driving",3,""))))</f>
        <v/>
      </c>
      <c r="BA849" s="178"/>
      <c r="BB849" s="178"/>
      <c r="BC849" s="178"/>
      <c r="BD849" s="178"/>
      <c r="BE849" s="178"/>
      <c r="BF849" s="178" t="str">
        <f>IF('DATA - Follow-Up'!BF849="decreased",1,IF('DATA - Follow-Up'!BF849="not changed",2,IF('DATA - Follow-Up'!BF849="increased",3, "")))</f>
        <v/>
      </c>
      <c r="BG849" s="178"/>
      <c r="BH849" s="178"/>
      <c r="BI849" s="178"/>
      <c r="BJ849" s="178"/>
      <c r="BK849" s="178"/>
      <c r="BL849" s="178"/>
      <c r="BM849" s="178"/>
      <c r="BN849" s="178"/>
      <c r="BO849" s="178"/>
      <c r="BP849" s="178"/>
      <c r="BQ849" s="312" t="str">
        <f>IF('DATA - Follow-Up'!BQ849="Yes",1,IF('DATA - Follow-Up'!BQ849="No",2, ""))</f>
        <v/>
      </c>
      <c r="BR849" s="273"/>
      <c r="BS849" s="180"/>
      <c r="BT849" s="180"/>
    </row>
    <row r="850" spans="1:72" s="132" customFormat="1" ht="15" x14ac:dyDescent="0.3">
      <c r="A850" s="148"/>
      <c r="B850" s="149"/>
      <c r="C850" s="236" t="str">
        <f t="shared" si="13"/>
        <v/>
      </c>
      <c r="D850" s="178" t="str">
        <f>IF('DATA - Follow-Up'!D850="","",'DATA - Follow-Up'!D850)</f>
        <v/>
      </c>
      <c r="E850" s="178" t="str">
        <f>IF('DATA - Follow-Up'!E850="","",'DATA - Follow-Up'!E850)</f>
        <v/>
      </c>
      <c r="F850" s="178" t="str">
        <f>IF('DATA - Follow-Up'!F850="","",'DATA - Follow-Up'!F850)</f>
        <v/>
      </c>
      <c r="G850" s="178" t="str">
        <f>IF('DATA - Follow-Up'!G850="Yes",1,IF('DATA - Follow-Up'!G850="No",2,IF('DATA - Follow-Up'!G850="Not Sure",3, "")))</f>
        <v/>
      </c>
      <c r="H850" s="178" t="str">
        <f>IF('DATA - Follow-Up'!H850="","",INDEX(Codes,MATCH('DATA - Follow-Up'!H850,Modes,0)))</f>
        <v/>
      </c>
      <c r="I850" s="275"/>
      <c r="J850" s="178" t="str">
        <f>IF('DATA - Follow-Up'!J850="","",INDEX(Codes,MATCH('DATA - Follow-Up'!J850,Modes,0)))</f>
        <v/>
      </c>
      <c r="K850" s="178"/>
      <c r="L850" s="178" t="str">
        <f>IF('DATA - Follow-Up'!L850=0,"",IF('DATA - Follow-Up'!L850="","",'DATA - Follow-Up'!L850))</f>
        <v/>
      </c>
      <c r="M850" s="178" t="str">
        <f>IF('DATA - Follow-Up'!M850="Yes",1,IF('DATA - Follow-Up'!M850="No",2, ""))</f>
        <v/>
      </c>
      <c r="N850" s="178" t="str">
        <f>IF('DATA - Follow-Up'!N850="Yes",1,IF('DATA - Follow-Up'!N850="No",2,""))</f>
        <v/>
      </c>
      <c r="O850" s="178" t="str">
        <f>IF('DATA - Follow-Up'!O850="Relaxed",1,IF('DATA - Follow-Up'!O850="Rushed",2,IF('DATA - Follow-Up'!O850="Happy",3,IF('DATA - Follow-Up'!O850="Frustrated",4,IF('DATA - Follow-Up'!O850="Other (please specify)",5,IF('DATA - Follow-Up'!O850="Other",5,""))))))</f>
        <v/>
      </c>
      <c r="P850" s="178"/>
      <c r="Q850" s="178" t="str">
        <f>IF('DATA - Follow-Up'!Q850="","",'DATA - Follow-Up'!Q850)</f>
        <v/>
      </c>
      <c r="R850" s="178" t="str">
        <f>IF('DATA - Follow-Up'!R850="Boy",1,IF('DATA - Follow-Up'!R850="Girl",2, ""))</f>
        <v/>
      </c>
      <c r="S850" s="178" t="str">
        <f>IF('DATA - Follow-Up'!Q850="","", 'DATA - Follow-Up'!S850)</f>
        <v/>
      </c>
      <c r="T850" s="178" t="str">
        <f>IF('DATA - Follow-Up'!T850="Less than 0.5km",1,IF('DATA - Follow-Up'!T850="0.51 to 1.59km",2,IF('DATA - Follow-Up'!T850="1.6 to 3km",3,IF('DATA - Follow-Up'!T850="Over 3km",4,""))))</f>
        <v/>
      </c>
      <c r="U850" s="178" t="str">
        <f>IF('DATA - Follow-Up'!U850="STRONGLY AGREE",1,IF('DATA - Follow-Up'!U850="AGREE",2,IF('DATA - Follow-Up'!U850="DISAGREE",3,IF('DATA - Follow-Up'!U850="STRONGLY DISAGREE",4,""))))</f>
        <v/>
      </c>
      <c r="V850" s="178" t="str">
        <f>IF('DATA - Follow-Up'!V850="Yes",1,IF('DATA - Follow-Up'!V850="No",2,""))</f>
        <v/>
      </c>
      <c r="W850" s="178"/>
      <c r="X850" s="178"/>
      <c r="Y850" s="178"/>
      <c r="Z850" s="178"/>
      <c r="AA850" s="178"/>
      <c r="AB850" s="178"/>
      <c r="AC850" s="178"/>
      <c r="AD850" s="178"/>
      <c r="AE850" s="178"/>
      <c r="AF850" s="178"/>
      <c r="AG850" s="178"/>
      <c r="AH850" s="178"/>
      <c r="AI850" s="178"/>
      <c r="AJ850" s="178"/>
      <c r="AK850" s="178"/>
      <c r="AL850" s="178"/>
      <c r="AM850" s="178"/>
      <c r="AN850" s="178"/>
      <c r="AO850" s="178"/>
      <c r="AP850" s="178"/>
      <c r="AQ850" s="178"/>
      <c r="AR850" s="178" t="str">
        <f>IF('DATA - Follow-Up'!AR850="Relaxed",1,IF('DATA - Follow-Up'!AR850="Rushed",2,IF('DATA - Follow-Up'!AR850="Happy",3,IF('DATA - Follow-Up'!AR850="Tired",4,""))))</f>
        <v/>
      </c>
      <c r="AS850" s="178" t="str">
        <f>IF('DATA - Follow-Up'!AS850="Relaxed",1,IF('DATA - Follow-Up'!AS850="Rushed",2,IF('DATA - Follow-Up'!AS850="Happy",3,IF('DATA - Follow-Up'!AS850="Tired",4,""))))</f>
        <v/>
      </c>
      <c r="AT850" s="178" t="str">
        <f>IF('DATA - Follow-Up'!AT850="less driving",1,IF('DATA - Follow-Up'!AT850="less driving (e.g. more carpooling, walking, cycling, taking public transit, etc.)",1,IF('DATA - Follow-Up'!AT850="not changed",2,IF('DATA - Follow-Up'!AT850="no changed",2,IF('DATA - Follow-Up'!AT850="more driving",3, "")))))</f>
        <v/>
      </c>
      <c r="AU850" s="275"/>
      <c r="AV850" s="275"/>
      <c r="AW850" s="275"/>
      <c r="AX850" s="275"/>
      <c r="AY850" s="275"/>
      <c r="AZ850" s="178" t="str">
        <f>IF('DATA - Follow-Up'!AZ850="less driving",1,IF('DATA - Follow-Up'!AZ850="less driving (e.g. more carpooling, walking, cycling, taking public transit, etc.)",1,IF('DATA - Follow-Up'!AZ850="not changed",2,IF('DATA - Follow-Up'!AZ850="more driving",3,""))))</f>
        <v/>
      </c>
      <c r="BA850" s="178"/>
      <c r="BB850" s="178"/>
      <c r="BC850" s="178"/>
      <c r="BD850" s="178"/>
      <c r="BE850" s="178"/>
      <c r="BF850" s="178" t="str">
        <f>IF('DATA - Follow-Up'!BF850="decreased",1,IF('DATA - Follow-Up'!BF850="not changed",2,IF('DATA - Follow-Up'!BF850="increased",3, "")))</f>
        <v/>
      </c>
      <c r="BG850" s="178"/>
      <c r="BH850" s="178"/>
      <c r="BI850" s="178"/>
      <c r="BJ850" s="178"/>
      <c r="BK850" s="178"/>
      <c r="BL850" s="178"/>
      <c r="BM850" s="178"/>
      <c r="BN850" s="178"/>
      <c r="BO850" s="178"/>
      <c r="BP850" s="178"/>
      <c r="BQ850" s="312" t="str">
        <f>IF('DATA - Follow-Up'!BQ850="Yes",1,IF('DATA - Follow-Up'!BQ850="No",2, ""))</f>
        <v/>
      </c>
      <c r="BR850" s="273"/>
      <c r="BS850" s="180"/>
      <c r="BT850" s="180"/>
    </row>
    <row r="851" spans="1:72" s="132" customFormat="1" ht="15" x14ac:dyDescent="0.3">
      <c r="A851" s="148"/>
      <c r="B851" s="149"/>
      <c r="C851" s="236" t="str">
        <f t="shared" si="13"/>
        <v/>
      </c>
      <c r="D851" s="178" t="str">
        <f>IF('DATA - Follow-Up'!D851="","",'DATA - Follow-Up'!D851)</f>
        <v/>
      </c>
      <c r="E851" s="178" t="str">
        <f>IF('DATA - Follow-Up'!E851="","",'DATA - Follow-Up'!E851)</f>
        <v/>
      </c>
      <c r="F851" s="178" t="str">
        <f>IF('DATA - Follow-Up'!F851="","",'DATA - Follow-Up'!F851)</f>
        <v/>
      </c>
      <c r="G851" s="178" t="str">
        <f>IF('DATA - Follow-Up'!G851="Yes",1,IF('DATA - Follow-Up'!G851="No",2,IF('DATA - Follow-Up'!G851="Not Sure",3, "")))</f>
        <v/>
      </c>
      <c r="H851" s="178" t="str">
        <f>IF('DATA - Follow-Up'!H851="","",INDEX(Codes,MATCH('DATA - Follow-Up'!H851,Modes,0)))</f>
        <v/>
      </c>
      <c r="I851" s="275"/>
      <c r="J851" s="178" t="str">
        <f>IF('DATA - Follow-Up'!J851="","",INDEX(Codes,MATCH('DATA - Follow-Up'!J851,Modes,0)))</f>
        <v/>
      </c>
      <c r="K851" s="178"/>
      <c r="L851" s="178" t="str">
        <f>IF('DATA - Follow-Up'!L851=0,"",IF('DATA - Follow-Up'!L851="","",'DATA - Follow-Up'!L851))</f>
        <v/>
      </c>
      <c r="M851" s="178" t="str">
        <f>IF('DATA - Follow-Up'!M851="Yes",1,IF('DATA - Follow-Up'!M851="No",2, ""))</f>
        <v/>
      </c>
      <c r="N851" s="178" t="str">
        <f>IF('DATA - Follow-Up'!N851="Yes",1,IF('DATA - Follow-Up'!N851="No",2,""))</f>
        <v/>
      </c>
      <c r="O851" s="178" t="str">
        <f>IF('DATA - Follow-Up'!O851="Relaxed",1,IF('DATA - Follow-Up'!O851="Rushed",2,IF('DATA - Follow-Up'!O851="Happy",3,IF('DATA - Follow-Up'!O851="Frustrated",4,IF('DATA - Follow-Up'!O851="Other (please specify)",5,IF('DATA - Follow-Up'!O851="Other",5,""))))))</f>
        <v/>
      </c>
      <c r="P851" s="178"/>
      <c r="Q851" s="178" t="str">
        <f>IF('DATA - Follow-Up'!Q851="","",'DATA - Follow-Up'!Q851)</f>
        <v/>
      </c>
      <c r="R851" s="178" t="str">
        <f>IF('DATA - Follow-Up'!R851="Boy",1,IF('DATA - Follow-Up'!R851="Girl",2, ""))</f>
        <v/>
      </c>
      <c r="S851" s="178" t="str">
        <f>IF('DATA - Follow-Up'!Q851="","", 'DATA - Follow-Up'!S851)</f>
        <v/>
      </c>
      <c r="T851" s="178" t="str">
        <f>IF('DATA - Follow-Up'!T851="Less than 0.5km",1,IF('DATA - Follow-Up'!T851="0.51 to 1.59km",2,IF('DATA - Follow-Up'!T851="1.6 to 3km",3,IF('DATA - Follow-Up'!T851="Over 3km",4,""))))</f>
        <v/>
      </c>
      <c r="U851" s="178" t="str">
        <f>IF('DATA - Follow-Up'!U851="STRONGLY AGREE",1,IF('DATA - Follow-Up'!U851="AGREE",2,IF('DATA - Follow-Up'!U851="DISAGREE",3,IF('DATA - Follow-Up'!U851="STRONGLY DISAGREE",4,""))))</f>
        <v/>
      </c>
      <c r="V851" s="178" t="str">
        <f>IF('DATA - Follow-Up'!V851="Yes",1,IF('DATA - Follow-Up'!V851="No",2,""))</f>
        <v/>
      </c>
      <c r="W851" s="178"/>
      <c r="X851" s="178"/>
      <c r="Y851" s="178"/>
      <c r="Z851" s="178"/>
      <c r="AA851" s="178"/>
      <c r="AB851" s="178"/>
      <c r="AC851" s="178"/>
      <c r="AD851" s="178"/>
      <c r="AE851" s="178"/>
      <c r="AF851" s="178"/>
      <c r="AG851" s="178"/>
      <c r="AH851" s="178"/>
      <c r="AI851" s="178"/>
      <c r="AJ851" s="178"/>
      <c r="AK851" s="178"/>
      <c r="AL851" s="178"/>
      <c r="AM851" s="178"/>
      <c r="AN851" s="178"/>
      <c r="AO851" s="178"/>
      <c r="AP851" s="178"/>
      <c r="AQ851" s="178"/>
      <c r="AR851" s="178" t="str">
        <f>IF('DATA - Follow-Up'!AR851="Relaxed",1,IF('DATA - Follow-Up'!AR851="Rushed",2,IF('DATA - Follow-Up'!AR851="Happy",3,IF('DATA - Follow-Up'!AR851="Tired",4,""))))</f>
        <v/>
      </c>
      <c r="AS851" s="178" t="str">
        <f>IF('DATA - Follow-Up'!AS851="Relaxed",1,IF('DATA - Follow-Up'!AS851="Rushed",2,IF('DATA - Follow-Up'!AS851="Happy",3,IF('DATA - Follow-Up'!AS851="Tired",4,""))))</f>
        <v/>
      </c>
      <c r="AT851" s="178" t="str">
        <f>IF('DATA - Follow-Up'!AT851="less driving",1,IF('DATA - Follow-Up'!AT851="less driving (e.g. more carpooling, walking, cycling, taking public transit, etc.)",1,IF('DATA - Follow-Up'!AT851="not changed",2,IF('DATA - Follow-Up'!AT851="no changed",2,IF('DATA - Follow-Up'!AT851="more driving",3, "")))))</f>
        <v/>
      </c>
      <c r="AU851" s="275"/>
      <c r="AV851" s="275"/>
      <c r="AW851" s="275"/>
      <c r="AX851" s="275"/>
      <c r="AY851" s="275"/>
      <c r="AZ851" s="178" t="str">
        <f>IF('DATA - Follow-Up'!AZ851="less driving",1,IF('DATA - Follow-Up'!AZ851="less driving (e.g. more carpooling, walking, cycling, taking public transit, etc.)",1,IF('DATA - Follow-Up'!AZ851="not changed",2,IF('DATA - Follow-Up'!AZ851="more driving",3,""))))</f>
        <v/>
      </c>
      <c r="BA851" s="178"/>
      <c r="BB851" s="178"/>
      <c r="BC851" s="178"/>
      <c r="BD851" s="178"/>
      <c r="BE851" s="178"/>
      <c r="BF851" s="178" t="str">
        <f>IF('DATA - Follow-Up'!BF851="decreased",1,IF('DATA - Follow-Up'!BF851="not changed",2,IF('DATA - Follow-Up'!BF851="increased",3, "")))</f>
        <v/>
      </c>
      <c r="BG851" s="178"/>
      <c r="BH851" s="178"/>
      <c r="BI851" s="178"/>
      <c r="BJ851" s="178"/>
      <c r="BK851" s="178"/>
      <c r="BL851" s="178"/>
      <c r="BM851" s="178"/>
      <c r="BN851" s="178"/>
      <c r="BO851" s="178"/>
      <c r="BP851" s="178"/>
      <c r="BQ851" s="312" t="str">
        <f>IF('DATA - Follow-Up'!BQ851="Yes",1,IF('DATA - Follow-Up'!BQ851="No",2, ""))</f>
        <v/>
      </c>
      <c r="BR851" s="273"/>
      <c r="BS851" s="180"/>
      <c r="BT851" s="180"/>
    </row>
    <row r="852" spans="1:72" s="132" customFormat="1" ht="15" x14ac:dyDescent="0.3">
      <c r="A852" s="148"/>
      <c r="B852" s="149"/>
      <c r="C852" s="236" t="str">
        <f t="shared" si="13"/>
        <v/>
      </c>
      <c r="D852" s="178" t="str">
        <f>IF('DATA - Follow-Up'!D852="","",'DATA - Follow-Up'!D852)</f>
        <v/>
      </c>
      <c r="E852" s="178" t="str">
        <f>IF('DATA - Follow-Up'!E852="","",'DATA - Follow-Up'!E852)</f>
        <v/>
      </c>
      <c r="F852" s="178" t="str">
        <f>IF('DATA - Follow-Up'!F852="","",'DATA - Follow-Up'!F852)</f>
        <v/>
      </c>
      <c r="G852" s="178" t="str">
        <f>IF('DATA - Follow-Up'!G852="Yes",1,IF('DATA - Follow-Up'!G852="No",2,IF('DATA - Follow-Up'!G852="Not Sure",3, "")))</f>
        <v/>
      </c>
      <c r="H852" s="178" t="str">
        <f>IF('DATA - Follow-Up'!H852="","",INDEX(Codes,MATCH('DATA - Follow-Up'!H852,Modes,0)))</f>
        <v/>
      </c>
      <c r="I852" s="275"/>
      <c r="J852" s="178" t="str">
        <f>IF('DATA - Follow-Up'!J852="","",INDEX(Codes,MATCH('DATA - Follow-Up'!J852,Modes,0)))</f>
        <v/>
      </c>
      <c r="K852" s="178"/>
      <c r="L852" s="178" t="str">
        <f>IF('DATA - Follow-Up'!L852=0,"",IF('DATA - Follow-Up'!L852="","",'DATA - Follow-Up'!L852))</f>
        <v/>
      </c>
      <c r="M852" s="178" t="str">
        <f>IF('DATA - Follow-Up'!M852="Yes",1,IF('DATA - Follow-Up'!M852="No",2, ""))</f>
        <v/>
      </c>
      <c r="N852" s="178" t="str">
        <f>IF('DATA - Follow-Up'!N852="Yes",1,IF('DATA - Follow-Up'!N852="No",2,""))</f>
        <v/>
      </c>
      <c r="O852" s="178" t="str">
        <f>IF('DATA - Follow-Up'!O852="Relaxed",1,IF('DATA - Follow-Up'!O852="Rushed",2,IF('DATA - Follow-Up'!O852="Happy",3,IF('DATA - Follow-Up'!O852="Frustrated",4,IF('DATA - Follow-Up'!O852="Other (please specify)",5,IF('DATA - Follow-Up'!O852="Other",5,""))))))</f>
        <v/>
      </c>
      <c r="P852" s="178"/>
      <c r="Q852" s="178" t="str">
        <f>IF('DATA - Follow-Up'!Q852="","",'DATA - Follow-Up'!Q852)</f>
        <v/>
      </c>
      <c r="R852" s="178" t="str">
        <f>IF('DATA - Follow-Up'!R852="Boy",1,IF('DATA - Follow-Up'!R852="Girl",2, ""))</f>
        <v/>
      </c>
      <c r="S852" s="178" t="str">
        <f>IF('DATA - Follow-Up'!Q852="","", 'DATA - Follow-Up'!S852)</f>
        <v/>
      </c>
      <c r="T852" s="178" t="str">
        <f>IF('DATA - Follow-Up'!T852="Less than 0.5km",1,IF('DATA - Follow-Up'!T852="0.51 to 1.59km",2,IF('DATA - Follow-Up'!T852="1.6 to 3km",3,IF('DATA - Follow-Up'!T852="Over 3km",4,""))))</f>
        <v/>
      </c>
      <c r="U852" s="178" t="str">
        <f>IF('DATA - Follow-Up'!U852="STRONGLY AGREE",1,IF('DATA - Follow-Up'!U852="AGREE",2,IF('DATA - Follow-Up'!U852="DISAGREE",3,IF('DATA - Follow-Up'!U852="STRONGLY DISAGREE",4,""))))</f>
        <v/>
      </c>
      <c r="V852" s="178" t="str">
        <f>IF('DATA - Follow-Up'!V852="Yes",1,IF('DATA - Follow-Up'!V852="No",2,""))</f>
        <v/>
      </c>
      <c r="W852" s="178"/>
      <c r="X852" s="178"/>
      <c r="Y852" s="178"/>
      <c r="Z852" s="178"/>
      <c r="AA852" s="178"/>
      <c r="AB852" s="178"/>
      <c r="AC852" s="178"/>
      <c r="AD852" s="178"/>
      <c r="AE852" s="178"/>
      <c r="AF852" s="178"/>
      <c r="AG852" s="178"/>
      <c r="AH852" s="178"/>
      <c r="AI852" s="178"/>
      <c r="AJ852" s="178"/>
      <c r="AK852" s="178"/>
      <c r="AL852" s="178"/>
      <c r="AM852" s="178"/>
      <c r="AN852" s="178"/>
      <c r="AO852" s="178"/>
      <c r="AP852" s="178"/>
      <c r="AQ852" s="178"/>
      <c r="AR852" s="178" t="str">
        <f>IF('DATA - Follow-Up'!AR852="Relaxed",1,IF('DATA - Follow-Up'!AR852="Rushed",2,IF('DATA - Follow-Up'!AR852="Happy",3,IF('DATA - Follow-Up'!AR852="Tired",4,""))))</f>
        <v/>
      </c>
      <c r="AS852" s="178" t="str">
        <f>IF('DATA - Follow-Up'!AS852="Relaxed",1,IF('DATA - Follow-Up'!AS852="Rushed",2,IF('DATA - Follow-Up'!AS852="Happy",3,IF('DATA - Follow-Up'!AS852="Tired",4,""))))</f>
        <v/>
      </c>
      <c r="AT852" s="178" t="str">
        <f>IF('DATA - Follow-Up'!AT852="less driving",1,IF('DATA - Follow-Up'!AT852="less driving (e.g. more carpooling, walking, cycling, taking public transit, etc.)",1,IF('DATA - Follow-Up'!AT852="not changed",2,IF('DATA - Follow-Up'!AT852="no changed",2,IF('DATA - Follow-Up'!AT852="more driving",3, "")))))</f>
        <v/>
      </c>
      <c r="AU852" s="275"/>
      <c r="AV852" s="275"/>
      <c r="AW852" s="275"/>
      <c r="AX852" s="275"/>
      <c r="AY852" s="275"/>
      <c r="AZ852" s="178" t="str">
        <f>IF('DATA - Follow-Up'!AZ852="less driving",1,IF('DATA - Follow-Up'!AZ852="less driving (e.g. more carpooling, walking, cycling, taking public transit, etc.)",1,IF('DATA - Follow-Up'!AZ852="not changed",2,IF('DATA - Follow-Up'!AZ852="more driving",3,""))))</f>
        <v/>
      </c>
      <c r="BA852" s="178"/>
      <c r="BB852" s="178"/>
      <c r="BC852" s="178"/>
      <c r="BD852" s="178"/>
      <c r="BE852" s="178"/>
      <c r="BF852" s="178" t="str">
        <f>IF('DATA - Follow-Up'!BF852="decreased",1,IF('DATA - Follow-Up'!BF852="not changed",2,IF('DATA - Follow-Up'!BF852="increased",3, "")))</f>
        <v/>
      </c>
      <c r="BG852" s="178"/>
      <c r="BH852" s="178"/>
      <c r="BI852" s="178"/>
      <c r="BJ852" s="178"/>
      <c r="BK852" s="178"/>
      <c r="BL852" s="178"/>
      <c r="BM852" s="178"/>
      <c r="BN852" s="178"/>
      <c r="BO852" s="178"/>
      <c r="BP852" s="178"/>
      <c r="BQ852" s="312" t="str">
        <f>IF('DATA - Follow-Up'!BQ852="Yes",1,IF('DATA - Follow-Up'!BQ852="No",2, ""))</f>
        <v/>
      </c>
      <c r="BR852" s="273"/>
      <c r="BS852" s="180"/>
      <c r="BT852" s="180"/>
    </row>
    <row r="853" spans="1:72" s="132" customFormat="1" ht="15" x14ac:dyDescent="0.3">
      <c r="A853" s="148"/>
      <c r="B853" s="149"/>
      <c r="C853" s="236" t="str">
        <f t="shared" si="13"/>
        <v/>
      </c>
      <c r="D853" s="178" t="str">
        <f>IF('DATA - Follow-Up'!D853="","",'DATA - Follow-Up'!D853)</f>
        <v/>
      </c>
      <c r="E853" s="178" t="str">
        <f>IF('DATA - Follow-Up'!E853="","",'DATA - Follow-Up'!E853)</f>
        <v/>
      </c>
      <c r="F853" s="178" t="str">
        <f>IF('DATA - Follow-Up'!F853="","",'DATA - Follow-Up'!F853)</f>
        <v/>
      </c>
      <c r="G853" s="178" t="str">
        <f>IF('DATA - Follow-Up'!G853="Yes",1,IF('DATA - Follow-Up'!G853="No",2,IF('DATA - Follow-Up'!G853="Not Sure",3, "")))</f>
        <v/>
      </c>
      <c r="H853" s="178" t="str">
        <f>IF('DATA - Follow-Up'!H853="","",INDEX(Codes,MATCH('DATA - Follow-Up'!H853,Modes,0)))</f>
        <v/>
      </c>
      <c r="I853" s="275"/>
      <c r="J853" s="178" t="str">
        <f>IF('DATA - Follow-Up'!J853="","",INDEX(Codes,MATCH('DATA - Follow-Up'!J853,Modes,0)))</f>
        <v/>
      </c>
      <c r="K853" s="178"/>
      <c r="L853" s="178" t="str">
        <f>IF('DATA - Follow-Up'!L853=0,"",IF('DATA - Follow-Up'!L853="","",'DATA - Follow-Up'!L853))</f>
        <v/>
      </c>
      <c r="M853" s="178" t="str">
        <f>IF('DATA - Follow-Up'!M853="Yes",1,IF('DATA - Follow-Up'!M853="No",2, ""))</f>
        <v/>
      </c>
      <c r="N853" s="178" t="str">
        <f>IF('DATA - Follow-Up'!N853="Yes",1,IF('DATA - Follow-Up'!N853="No",2,""))</f>
        <v/>
      </c>
      <c r="O853" s="178" t="str">
        <f>IF('DATA - Follow-Up'!O853="Relaxed",1,IF('DATA - Follow-Up'!O853="Rushed",2,IF('DATA - Follow-Up'!O853="Happy",3,IF('DATA - Follow-Up'!O853="Frustrated",4,IF('DATA - Follow-Up'!O853="Other (please specify)",5,IF('DATA - Follow-Up'!O853="Other",5,""))))))</f>
        <v/>
      </c>
      <c r="P853" s="178"/>
      <c r="Q853" s="178" t="str">
        <f>IF('DATA - Follow-Up'!Q853="","",'DATA - Follow-Up'!Q853)</f>
        <v/>
      </c>
      <c r="R853" s="178" t="str">
        <f>IF('DATA - Follow-Up'!R853="Boy",1,IF('DATA - Follow-Up'!R853="Girl",2, ""))</f>
        <v/>
      </c>
      <c r="S853" s="178" t="str">
        <f>IF('DATA - Follow-Up'!Q853="","", 'DATA - Follow-Up'!S853)</f>
        <v/>
      </c>
      <c r="T853" s="178" t="str">
        <f>IF('DATA - Follow-Up'!T853="Less than 0.5km",1,IF('DATA - Follow-Up'!T853="0.51 to 1.59km",2,IF('DATA - Follow-Up'!T853="1.6 to 3km",3,IF('DATA - Follow-Up'!T853="Over 3km",4,""))))</f>
        <v/>
      </c>
      <c r="U853" s="178" t="str">
        <f>IF('DATA - Follow-Up'!U853="STRONGLY AGREE",1,IF('DATA - Follow-Up'!U853="AGREE",2,IF('DATA - Follow-Up'!U853="DISAGREE",3,IF('DATA - Follow-Up'!U853="STRONGLY DISAGREE",4,""))))</f>
        <v/>
      </c>
      <c r="V853" s="178" t="str">
        <f>IF('DATA - Follow-Up'!V853="Yes",1,IF('DATA - Follow-Up'!V853="No",2,""))</f>
        <v/>
      </c>
      <c r="W853" s="178"/>
      <c r="X853" s="178"/>
      <c r="Y853" s="178"/>
      <c r="Z853" s="178"/>
      <c r="AA853" s="178"/>
      <c r="AB853" s="178"/>
      <c r="AC853" s="178"/>
      <c r="AD853" s="178"/>
      <c r="AE853" s="178"/>
      <c r="AF853" s="178"/>
      <c r="AG853" s="178"/>
      <c r="AH853" s="178"/>
      <c r="AI853" s="178"/>
      <c r="AJ853" s="178"/>
      <c r="AK853" s="178"/>
      <c r="AL853" s="178"/>
      <c r="AM853" s="178"/>
      <c r="AN853" s="178"/>
      <c r="AO853" s="178"/>
      <c r="AP853" s="178"/>
      <c r="AQ853" s="178"/>
      <c r="AR853" s="178" t="str">
        <f>IF('DATA - Follow-Up'!AR853="Relaxed",1,IF('DATA - Follow-Up'!AR853="Rushed",2,IF('DATA - Follow-Up'!AR853="Happy",3,IF('DATA - Follow-Up'!AR853="Tired",4,""))))</f>
        <v/>
      </c>
      <c r="AS853" s="178" t="str">
        <f>IF('DATA - Follow-Up'!AS853="Relaxed",1,IF('DATA - Follow-Up'!AS853="Rushed",2,IF('DATA - Follow-Up'!AS853="Happy",3,IF('DATA - Follow-Up'!AS853="Tired",4,""))))</f>
        <v/>
      </c>
      <c r="AT853" s="178" t="str">
        <f>IF('DATA - Follow-Up'!AT853="less driving",1,IF('DATA - Follow-Up'!AT853="less driving (e.g. more carpooling, walking, cycling, taking public transit, etc.)",1,IF('DATA - Follow-Up'!AT853="not changed",2,IF('DATA - Follow-Up'!AT853="no changed",2,IF('DATA - Follow-Up'!AT853="more driving",3, "")))))</f>
        <v/>
      </c>
      <c r="AU853" s="275"/>
      <c r="AV853" s="275"/>
      <c r="AW853" s="275"/>
      <c r="AX853" s="275"/>
      <c r="AY853" s="275"/>
      <c r="AZ853" s="178" t="str">
        <f>IF('DATA - Follow-Up'!AZ853="less driving",1,IF('DATA - Follow-Up'!AZ853="less driving (e.g. more carpooling, walking, cycling, taking public transit, etc.)",1,IF('DATA - Follow-Up'!AZ853="not changed",2,IF('DATA - Follow-Up'!AZ853="more driving",3,""))))</f>
        <v/>
      </c>
      <c r="BA853" s="178"/>
      <c r="BB853" s="178"/>
      <c r="BC853" s="178"/>
      <c r="BD853" s="178"/>
      <c r="BE853" s="178"/>
      <c r="BF853" s="178" t="str">
        <f>IF('DATA - Follow-Up'!BF853="decreased",1,IF('DATA - Follow-Up'!BF853="not changed",2,IF('DATA - Follow-Up'!BF853="increased",3, "")))</f>
        <v/>
      </c>
      <c r="BG853" s="178"/>
      <c r="BH853" s="178"/>
      <c r="BI853" s="178"/>
      <c r="BJ853" s="178"/>
      <c r="BK853" s="178"/>
      <c r="BL853" s="178"/>
      <c r="BM853" s="178"/>
      <c r="BN853" s="178"/>
      <c r="BO853" s="178"/>
      <c r="BP853" s="178"/>
      <c r="BQ853" s="312" t="str">
        <f>IF('DATA - Follow-Up'!BQ853="Yes",1,IF('DATA - Follow-Up'!BQ853="No",2, ""))</f>
        <v/>
      </c>
      <c r="BR853" s="273"/>
      <c r="BS853" s="180"/>
      <c r="BT853" s="180"/>
    </row>
    <row r="854" spans="1:72" s="132" customFormat="1" ht="15" x14ac:dyDescent="0.3">
      <c r="A854" s="148"/>
      <c r="B854" s="149"/>
      <c r="C854" s="236" t="str">
        <f t="shared" si="13"/>
        <v/>
      </c>
      <c r="D854" s="178" t="str">
        <f>IF('DATA - Follow-Up'!D854="","",'DATA - Follow-Up'!D854)</f>
        <v/>
      </c>
      <c r="E854" s="178" t="str">
        <f>IF('DATA - Follow-Up'!E854="","",'DATA - Follow-Up'!E854)</f>
        <v/>
      </c>
      <c r="F854" s="178" t="str">
        <f>IF('DATA - Follow-Up'!F854="","",'DATA - Follow-Up'!F854)</f>
        <v/>
      </c>
      <c r="G854" s="178" t="str">
        <f>IF('DATA - Follow-Up'!G854="Yes",1,IF('DATA - Follow-Up'!G854="No",2,IF('DATA - Follow-Up'!G854="Not Sure",3, "")))</f>
        <v/>
      </c>
      <c r="H854" s="178" t="str">
        <f>IF('DATA - Follow-Up'!H854="","",INDEX(Codes,MATCH('DATA - Follow-Up'!H854,Modes,0)))</f>
        <v/>
      </c>
      <c r="I854" s="275"/>
      <c r="J854" s="178" t="str">
        <f>IF('DATA - Follow-Up'!J854="","",INDEX(Codes,MATCH('DATA - Follow-Up'!J854,Modes,0)))</f>
        <v/>
      </c>
      <c r="K854" s="178"/>
      <c r="L854" s="178" t="str">
        <f>IF('DATA - Follow-Up'!L854=0,"",IF('DATA - Follow-Up'!L854="","",'DATA - Follow-Up'!L854))</f>
        <v/>
      </c>
      <c r="M854" s="178" t="str">
        <f>IF('DATA - Follow-Up'!M854="Yes",1,IF('DATA - Follow-Up'!M854="No",2, ""))</f>
        <v/>
      </c>
      <c r="N854" s="178" t="str">
        <f>IF('DATA - Follow-Up'!N854="Yes",1,IF('DATA - Follow-Up'!N854="No",2,""))</f>
        <v/>
      </c>
      <c r="O854" s="178" t="str">
        <f>IF('DATA - Follow-Up'!O854="Relaxed",1,IF('DATA - Follow-Up'!O854="Rushed",2,IF('DATA - Follow-Up'!O854="Happy",3,IF('DATA - Follow-Up'!O854="Frustrated",4,IF('DATA - Follow-Up'!O854="Other (please specify)",5,IF('DATA - Follow-Up'!O854="Other",5,""))))))</f>
        <v/>
      </c>
      <c r="P854" s="178"/>
      <c r="Q854" s="178" t="str">
        <f>IF('DATA - Follow-Up'!Q854="","",'DATA - Follow-Up'!Q854)</f>
        <v/>
      </c>
      <c r="R854" s="178" t="str">
        <f>IF('DATA - Follow-Up'!R854="Boy",1,IF('DATA - Follow-Up'!R854="Girl",2, ""))</f>
        <v/>
      </c>
      <c r="S854" s="178" t="str">
        <f>IF('DATA - Follow-Up'!Q854="","", 'DATA - Follow-Up'!S854)</f>
        <v/>
      </c>
      <c r="T854" s="178" t="str">
        <f>IF('DATA - Follow-Up'!T854="Less than 0.5km",1,IF('DATA - Follow-Up'!T854="0.51 to 1.59km",2,IF('DATA - Follow-Up'!T854="1.6 to 3km",3,IF('DATA - Follow-Up'!T854="Over 3km",4,""))))</f>
        <v/>
      </c>
      <c r="U854" s="178" t="str">
        <f>IF('DATA - Follow-Up'!U854="STRONGLY AGREE",1,IF('DATA - Follow-Up'!U854="AGREE",2,IF('DATA - Follow-Up'!U854="DISAGREE",3,IF('DATA - Follow-Up'!U854="STRONGLY DISAGREE",4,""))))</f>
        <v/>
      </c>
      <c r="V854" s="178" t="str">
        <f>IF('DATA - Follow-Up'!V854="Yes",1,IF('DATA - Follow-Up'!V854="No",2,""))</f>
        <v/>
      </c>
      <c r="W854" s="178"/>
      <c r="X854" s="178"/>
      <c r="Y854" s="178"/>
      <c r="Z854" s="178"/>
      <c r="AA854" s="178"/>
      <c r="AB854" s="178"/>
      <c r="AC854" s="178"/>
      <c r="AD854" s="178"/>
      <c r="AE854" s="178"/>
      <c r="AF854" s="178"/>
      <c r="AG854" s="178"/>
      <c r="AH854" s="178"/>
      <c r="AI854" s="178"/>
      <c r="AJ854" s="178"/>
      <c r="AK854" s="178"/>
      <c r="AL854" s="178"/>
      <c r="AM854" s="178"/>
      <c r="AN854" s="178"/>
      <c r="AO854" s="178"/>
      <c r="AP854" s="178"/>
      <c r="AQ854" s="178"/>
      <c r="AR854" s="178" t="str">
        <f>IF('DATA - Follow-Up'!AR854="Relaxed",1,IF('DATA - Follow-Up'!AR854="Rushed",2,IF('DATA - Follow-Up'!AR854="Happy",3,IF('DATA - Follow-Up'!AR854="Tired",4,""))))</f>
        <v/>
      </c>
      <c r="AS854" s="178" t="str">
        <f>IF('DATA - Follow-Up'!AS854="Relaxed",1,IF('DATA - Follow-Up'!AS854="Rushed",2,IF('DATA - Follow-Up'!AS854="Happy",3,IF('DATA - Follow-Up'!AS854="Tired",4,""))))</f>
        <v/>
      </c>
      <c r="AT854" s="178" t="str">
        <f>IF('DATA - Follow-Up'!AT854="less driving",1,IF('DATA - Follow-Up'!AT854="less driving (e.g. more carpooling, walking, cycling, taking public transit, etc.)",1,IF('DATA - Follow-Up'!AT854="not changed",2,IF('DATA - Follow-Up'!AT854="no changed",2,IF('DATA - Follow-Up'!AT854="more driving",3, "")))))</f>
        <v/>
      </c>
      <c r="AU854" s="275"/>
      <c r="AV854" s="275"/>
      <c r="AW854" s="275"/>
      <c r="AX854" s="275"/>
      <c r="AY854" s="275"/>
      <c r="AZ854" s="178" t="str">
        <f>IF('DATA - Follow-Up'!AZ854="less driving",1,IF('DATA - Follow-Up'!AZ854="less driving (e.g. more carpooling, walking, cycling, taking public transit, etc.)",1,IF('DATA - Follow-Up'!AZ854="not changed",2,IF('DATA - Follow-Up'!AZ854="more driving",3,""))))</f>
        <v/>
      </c>
      <c r="BA854" s="178"/>
      <c r="BB854" s="178"/>
      <c r="BC854" s="178"/>
      <c r="BD854" s="178"/>
      <c r="BE854" s="178"/>
      <c r="BF854" s="178" t="str">
        <f>IF('DATA - Follow-Up'!BF854="decreased",1,IF('DATA - Follow-Up'!BF854="not changed",2,IF('DATA - Follow-Up'!BF854="increased",3, "")))</f>
        <v/>
      </c>
      <c r="BG854" s="178"/>
      <c r="BH854" s="178"/>
      <c r="BI854" s="178"/>
      <c r="BJ854" s="178"/>
      <c r="BK854" s="178"/>
      <c r="BL854" s="178"/>
      <c r="BM854" s="178"/>
      <c r="BN854" s="178"/>
      <c r="BO854" s="178"/>
      <c r="BP854" s="178"/>
      <c r="BQ854" s="312" t="str">
        <f>IF('DATA - Follow-Up'!BQ854="Yes",1,IF('DATA - Follow-Up'!BQ854="No",2, ""))</f>
        <v/>
      </c>
      <c r="BR854" s="273"/>
      <c r="BS854" s="180"/>
      <c r="BT854" s="180"/>
    </row>
    <row r="855" spans="1:72" s="132" customFormat="1" ht="15" x14ac:dyDescent="0.3">
      <c r="A855" s="148"/>
      <c r="B855" s="149"/>
      <c r="C855" s="236" t="str">
        <f t="shared" si="13"/>
        <v/>
      </c>
      <c r="D855" s="178" t="str">
        <f>IF('DATA - Follow-Up'!D855="","",'DATA - Follow-Up'!D855)</f>
        <v/>
      </c>
      <c r="E855" s="178" t="str">
        <f>IF('DATA - Follow-Up'!E855="","",'DATA - Follow-Up'!E855)</f>
        <v/>
      </c>
      <c r="F855" s="178" t="str">
        <f>IF('DATA - Follow-Up'!F855="","",'DATA - Follow-Up'!F855)</f>
        <v/>
      </c>
      <c r="G855" s="178" t="str">
        <f>IF('DATA - Follow-Up'!G855="Yes",1,IF('DATA - Follow-Up'!G855="No",2,IF('DATA - Follow-Up'!G855="Not Sure",3, "")))</f>
        <v/>
      </c>
      <c r="H855" s="178" t="str">
        <f>IF('DATA - Follow-Up'!H855="","",INDEX(Codes,MATCH('DATA - Follow-Up'!H855,Modes,0)))</f>
        <v/>
      </c>
      <c r="I855" s="275"/>
      <c r="J855" s="178" t="str">
        <f>IF('DATA - Follow-Up'!J855="","",INDEX(Codes,MATCH('DATA - Follow-Up'!J855,Modes,0)))</f>
        <v/>
      </c>
      <c r="K855" s="178"/>
      <c r="L855" s="178" t="str">
        <f>IF('DATA - Follow-Up'!L855=0,"",IF('DATA - Follow-Up'!L855="","",'DATA - Follow-Up'!L855))</f>
        <v/>
      </c>
      <c r="M855" s="178" t="str">
        <f>IF('DATA - Follow-Up'!M855="Yes",1,IF('DATA - Follow-Up'!M855="No",2, ""))</f>
        <v/>
      </c>
      <c r="N855" s="178" t="str">
        <f>IF('DATA - Follow-Up'!N855="Yes",1,IF('DATA - Follow-Up'!N855="No",2,""))</f>
        <v/>
      </c>
      <c r="O855" s="178" t="str">
        <f>IF('DATA - Follow-Up'!O855="Relaxed",1,IF('DATA - Follow-Up'!O855="Rushed",2,IF('DATA - Follow-Up'!O855="Happy",3,IF('DATA - Follow-Up'!O855="Frustrated",4,IF('DATA - Follow-Up'!O855="Other (please specify)",5,IF('DATA - Follow-Up'!O855="Other",5,""))))))</f>
        <v/>
      </c>
      <c r="P855" s="178"/>
      <c r="Q855" s="178" t="str">
        <f>IF('DATA - Follow-Up'!Q855="","",'DATA - Follow-Up'!Q855)</f>
        <v/>
      </c>
      <c r="R855" s="178" t="str">
        <f>IF('DATA - Follow-Up'!R855="Boy",1,IF('DATA - Follow-Up'!R855="Girl",2, ""))</f>
        <v/>
      </c>
      <c r="S855" s="178" t="str">
        <f>IF('DATA - Follow-Up'!Q855="","", 'DATA - Follow-Up'!S855)</f>
        <v/>
      </c>
      <c r="T855" s="178" t="str">
        <f>IF('DATA - Follow-Up'!T855="Less than 0.5km",1,IF('DATA - Follow-Up'!T855="0.51 to 1.59km",2,IF('DATA - Follow-Up'!T855="1.6 to 3km",3,IF('DATA - Follow-Up'!T855="Over 3km",4,""))))</f>
        <v/>
      </c>
      <c r="U855" s="178" t="str">
        <f>IF('DATA - Follow-Up'!U855="STRONGLY AGREE",1,IF('DATA - Follow-Up'!U855="AGREE",2,IF('DATA - Follow-Up'!U855="DISAGREE",3,IF('DATA - Follow-Up'!U855="STRONGLY DISAGREE",4,""))))</f>
        <v/>
      </c>
      <c r="V855" s="178" t="str">
        <f>IF('DATA - Follow-Up'!V855="Yes",1,IF('DATA - Follow-Up'!V855="No",2,""))</f>
        <v/>
      </c>
      <c r="W855" s="178"/>
      <c r="X855" s="178"/>
      <c r="Y855" s="178"/>
      <c r="Z855" s="178"/>
      <c r="AA855" s="178"/>
      <c r="AB855" s="178"/>
      <c r="AC855" s="178"/>
      <c r="AD855" s="178"/>
      <c r="AE855" s="178"/>
      <c r="AF855" s="178"/>
      <c r="AG855" s="178"/>
      <c r="AH855" s="178"/>
      <c r="AI855" s="178"/>
      <c r="AJ855" s="178"/>
      <c r="AK855" s="178"/>
      <c r="AL855" s="178"/>
      <c r="AM855" s="178"/>
      <c r="AN855" s="178"/>
      <c r="AO855" s="178"/>
      <c r="AP855" s="178"/>
      <c r="AQ855" s="178"/>
      <c r="AR855" s="178" t="str">
        <f>IF('DATA - Follow-Up'!AR855="Relaxed",1,IF('DATA - Follow-Up'!AR855="Rushed",2,IF('DATA - Follow-Up'!AR855="Happy",3,IF('DATA - Follow-Up'!AR855="Tired",4,""))))</f>
        <v/>
      </c>
      <c r="AS855" s="178" t="str">
        <f>IF('DATA - Follow-Up'!AS855="Relaxed",1,IF('DATA - Follow-Up'!AS855="Rushed",2,IF('DATA - Follow-Up'!AS855="Happy",3,IF('DATA - Follow-Up'!AS855="Tired",4,""))))</f>
        <v/>
      </c>
      <c r="AT855" s="178" t="str">
        <f>IF('DATA - Follow-Up'!AT855="less driving",1,IF('DATA - Follow-Up'!AT855="less driving (e.g. more carpooling, walking, cycling, taking public transit, etc.)",1,IF('DATA - Follow-Up'!AT855="not changed",2,IF('DATA - Follow-Up'!AT855="no changed",2,IF('DATA - Follow-Up'!AT855="more driving",3, "")))))</f>
        <v/>
      </c>
      <c r="AU855" s="275"/>
      <c r="AV855" s="275"/>
      <c r="AW855" s="275"/>
      <c r="AX855" s="275"/>
      <c r="AY855" s="275"/>
      <c r="AZ855" s="178" t="str">
        <f>IF('DATA - Follow-Up'!AZ855="less driving",1,IF('DATA - Follow-Up'!AZ855="less driving (e.g. more carpooling, walking, cycling, taking public transit, etc.)",1,IF('DATA - Follow-Up'!AZ855="not changed",2,IF('DATA - Follow-Up'!AZ855="more driving",3,""))))</f>
        <v/>
      </c>
      <c r="BA855" s="178"/>
      <c r="BB855" s="178"/>
      <c r="BC855" s="178"/>
      <c r="BD855" s="178"/>
      <c r="BE855" s="178"/>
      <c r="BF855" s="178" t="str">
        <f>IF('DATA - Follow-Up'!BF855="decreased",1,IF('DATA - Follow-Up'!BF855="not changed",2,IF('DATA - Follow-Up'!BF855="increased",3, "")))</f>
        <v/>
      </c>
      <c r="BG855" s="178"/>
      <c r="BH855" s="178"/>
      <c r="BI855" s="178"/>
      <c r="BJ855" s="178"/>
      <c r="BK855" s="178"/>
      <c r="BL855" s="178"/>
      <c r="BM855" s="178"/>
      <c r="BN855" s="178"/>
      <c r="BO855" s="178"/>
      <c r="BP855" s="178"/>
      <c r="BQ855" s="312" t="str">
        <f>IF('DATA - Follow-Up'!BQ855="Yes",1,IF('DATA - Follow-Up'!BQ855="No",2, ""))</f>
        <v/>
      </c>
      <c r="BR855" s="273"/>
      <c r="BS855" s="180"/>
      <c r="BT855" s="180"/>
    </row>
    <row r="856" spans="1:72" s="132" customFormat="1" ht="15" x14ac:dyDescent="0.3">
      <c r="A856" s="148"/>
      <c r="B856" s="149"/>
      <c r="C856" s="236" t="str">
        <f t="shared" si="13"/>
        <v/>
      </c>
      <c r="D856" s="178" t="str">
        <f>IF('DATA - Follow-Up'!D856="","",'DATA - Follow-Up'!D856)</f>
        <v/>
      </c>
      <c r="E856" s="178" t="str">
        <f>IF('DATA - Follow-Up'!E856="","",'DATA - Follow-Up'!E856)</f>
        <v/>
      </c>
      <c r="F856" s="178" t="str">
        <f>IF('DATA - Follow-Up'!F856="","",'DATA - Follow-Up'!F856)</f>
        <v/>
      </c>
      <c r="G856" s="178" t="str">
        <f>IF('DATA - Follow-Up'!G856="Yes",1,IF('DATA - Follow-Up'!G856="No",2,IF('DATA - Follow-Up'!G856="Not Sure",3, "")))</f>
        <v/>
      </c>
      <c r="H856" s="178" t="str">
        <f>IF('DATA - Follow-Up'!H856="","",INDEX(Codes,MATCH('DATA - Follow-Up'!H856,Modes,0)))</f>
        <v/>
      </c>
      <c r="I856" s="275"/>
      <c r="J856" s="178" t="str">
        <f>IF('DATA - Follow-Up'!J856="","",INDEX(Codes,MATCH('DATA - Follow-Up'!J856,Modes,0)))</f>
        <v/>
      </c>
      <c r="K856" s="178"/>
      <c r="L856" s="178" t="str">
        <f>IF('DATA - Follow-Up'!L856=0,"",IF('DATA - Follow-Up'!L856="","",'DATA - Follow-Up'!L856))</f>
        <v/>
      </c>
      <c r="M856" s="178" t="str">
        <f>IF('DATA - Follow-Up'!M856="Yes",1,IF('DATA - Follow-Up'!M856="No",2, ""))</f>
        <v/>
      </c>
      <c r="N856" s="178" t="str">
        <f>IF('DATA - Follow-Up'!N856="Yes",1,IF('DATA - Follow-Up'!N856="No",2,""))</f>
        <v/>
      </c>
      <c r="O856" s="178" t="str">
        <f>IF('DATA - Follow-Up'!O856="Relaxed",1,IF('DATA - Follow-Up'!O856="Rushed",2,IF('DATA - Follow-Up'!O856="Happy",3,IF('DATA - Follow-Up'!O856="Frustrated",4,IF('DATA - Follow-Up'!O856="Other (please specify)",5,IF('DATA - Follow-Up'!O856="Other",5,""))))))</f>
        <v/>
      </c>
      <c r="P856" s="178"/>
      <c r="Q856" s="178" t="str">
        <f>IF('DATA - Follow-Up'!Q856="","",'DATA - Follow-Up'!Q856)</f>
        <v/>
      </c>
      <c r="R856" s="178" t="str">
        <f>IF('DATA - Follow-Up'!R856="Boy",1,IF('DATA - Follow-Up'!R856="Girl",2, ""))</f>
        <v/>
      </c>
      <c r="S856" s="178" t="str">
        <f>IF('DATA - Follow-Up'!Q856="","", 'DATA - Follow-Up'!S856)</f>
        <v/>
      </c>
      <c r="T856" s="178" t="str">
        <f>IF('DATA - Follow-Up'!T856="Less than 0.5km",1,IF('DATA - Follow-Up'!T856="0.51 to 1.59km",2,IF('DATA - Follow-Up'!T856="1.6 to 3km",3,IF('DATA - Follow-Up'!T856="Over 3km",4,""))))</f>
        <v/>
      </c>
      <c r="U856" s="178" t="str">
        <f>IF('DATA - Follow-Up'!U856="STRONGLY AGREE",1,IF('DATA - Follow-Up'!U856="AGREE",2,IF('DATA - Follow-Up'!U856="DISAGREE",3,IF('DATA - Follow-Up'!U856="STRONGLY DISAGREE",4,""))))</f>
        <v/>
      </c>
      <c r="V856" s="178" t="str">
        <f>IF('DATA - Follow-Up'!V856="Yes",1,IF('DATA - Follow-Up'!V856="No",2,""))</f>
        <v/>
      </c>
      <c r="W856" s="178"/>
      <c r="X856" s="178"/>
      <c r="Y856" s="178"/>
      <c r="Z856" s="178"/>
      <c r="AA856" s="178"/>
      <c r="AB856" s="178"/>
      <c r="AC856" s="178"/>
      <c r="AD856" s="178"/>
      <c r="AE856" s="178"/>
      <c r="AF856" s="178"/>
      <c r="AG856" s="178"/>
      <c r="AH856" s="178"/>
      <c r="AI856" s="178"/>
      <c r="AJ856" s="178"/>
      <c r="AK856" s="178"/>
      <c r="AL856" s="178"/>
      <c r="AM856" s="178"/>
      <c r="AN856" s="178"/>
      <c r="AO856" s="178"/>
      <c r="AP856" s="178"/>
      <c r="AQ856" s="178"/>
      <c r="AR856" s="178" t="str">
        <f>IF('DATA - Follow-Up'!AR856="Relaxed",1,IF('DATA - Follow-Up'!AR856="Rushed",2,IF('DATA - Follow-Up'!AR856="Happy",3,IF('DATA - Follow-Up'!AR856="Tired",4,""))))</f>
        <v/>
      </c>
      <c r="AS856" s="178" t="str">
        <f>IF('DATA - Follow-Up'!AS856="Relaxed",1,IF('DATA - Follow-Up'!AS856="Rushed",2,IF('DATA - Follow-Up'!AS856="Happy",3,IF('DATA - Follow-Up'!AS856="Tired",4,""))))</f>
        <v/>
      </c>
      <c r="AT856" s="178" t="str">
        <f>IF('DATA - Follow-Up'!AT856="less driving",1,IF('DATA - Follow-Up'!AT856="less driving (e.g. more carpooling, walking, cycling, taking public transit, etc.)",1,IF('DATA - Follow-Up'!AT856="not changed",2,IF('DATA - Follow-Up'!AT856="no changed",2,IF('DATA - Follow-Up'!AT856="more driving",3, "")))))</f>
        <v/>
      </c>
      <c r="AU856" s="275"/>
      <c r="AV856" s="275"/>
      <c r="AW856" s="275"/>
      <c r="AX856" s="275"/>
      <c r="AY856" s="275"/>
      <c r="AZ856" s="178" t="str">
        <f>IF('DATA - Follow-Up'!AZ856="less driving",1,IF('DATA - Follow-Up'!AZ856="less driving (e.g. more carpooling, walking, cycling, taking public transit, etc.)",1,IF('DATA - Follow-Up'!AZ856="not changed",2,IF('DATA - Follow-Up'!AZ856="more driving",3,""))))</f>
        <v/>
      </c>
      <c r="BA856" s="178"/>
      <c r="BB856" s="178"/>
      <c r="BC856" s="178"/>
      <c r="BD856" s="178"/>
      <c r="BE856" s="178"/>
      <c r="BF856" s="178" t="str">
        <f>IF('DATA - Follow-Up'!BF856="decreased",1,IF('DATA - Follow-Up'!BF856="not changed",2,IF('DATA - Follow-Up'!BF856="increased",3, "")))</f>
        <v/>
      </c>
      <c r="BG856" s="178"/>
      <c r="BH856" s="178"/>
      <c r="BI856" s="178"/>
      <c r="BJ856" s="178"/>
      <c r="BK856" s="178"/>
      <c r="BL856" s="178"/>
      <c r="BM856" s="178"/>
      <c r="BN856" s="178"/>
      <c r="BO856" s="178"/>
      <c r="BP856" s="178"/>
      <c r="BQ856" s="312" t="str">
        <f>IF('DATA - Follow-Up'!BQ856="Yes",1,IF('DATA - Follow-Up'!BQ856="No",2, ""))</f>
        <v/>
      </c>
      <c r="BR856" s="273"/>
      <c r="BS856" s="180"/>
      <c r="BT856" s="180"/>
    </row>
    <row r="857" spans="1:72" s="132" customFormat="1" ht="15" x14ac:dyDescent="0.3">
      <c r="A857" s="148"/>
      <c r="B857" s="149"/>
      <c r="C857" s="236" t="str">
        <f t="shared" si="13"/>
        <v/>
      </c>
      <c r="D857" s="178" t="str">
        <f>IF('DATA - Follow-Up'!D857="","",'DATA - Follow-Up'!D857)</f>
        <v/>
      </c>
      <c r="E857" s="178" t="str">
        <f>IF('DATA - Follow-Up'!E857="","",'DATA - Follow-Up'!E857)</f>
        <v/>
      </c>
      <c r="F857" s="178" t="str">
        <f>IF('DATA - Follow-Up'!F857="","",'DATA - Follow-Up'!F857)</f>
        <v/>
      </c>
      <c r="G857" s="178" t="str">
        <f>IF('DATA - Follow-Up'!G857="Yes",1,IF('DATA - Follow-Up'!G857="No",2,IF('DATA - Follow-Up'!G857="Not Sure",3, "")))</f>
        <v/>
      </c>
      <c r="H857" s="178" t="str">
        <f>IF('DATA - Follow-Up'!H857="","",INDEX(Codes,MATCH('DATA - Follow-Up'!H857,Modes,0)))</f>
        <v/>
      </c>
      <c r="I857" s="275"/>
      <c r="J857" s="178" t="str">
        <f>IF('DATA - Follow-Up'!J857="","",INDEX(Codes,MATCH('DATA - Follow-Up'!J857,Modes,0)))</f>
        <v/>
      </c>
      <c r="K857" s="178"/>
      <c r="L857" s="178" t="str">
        <f>IF('DATA - Follow-Up'!L857=0,"",IF('DATA - Follow-Up'!L857="","",'DATA - Follow-Up'!L857))</f>
        <v/>
      </c>
      <c r="M857" s="178" t="str">
        <f>IF('DATA - Follow-Up'!M857="Yes",1,IF('DATA - Follow-Up'!M857="No",2, ""))</f>
        <v/>
      </c>
      <c r="N857" s="178" t="str">
        <f>IF('DATA - Follow-Up'!N857="Yes",1,IF('DATA - Follow-Up'!N857="No",2,""))</f>
        <v/>
      </c>
      <c r="O857" s="178" t="str">
        <f>IF('DATA - Follow-Up'!O857="Relaxed",1,IF('DATA - Follow-Up'!O857="Rushed",2,IF('DATA - Follow-Up'!O857="Happy",3,IF('DATA - Follow-Up'!O857="Frustrated",4,IF('DATA - Follow-Up'!O857="Other (please specify)",5,IF('DATA - Follow-Up'!O857="Other",5,""))))))</f>
        <v/>
      </c>
      <c r="P857" s="178"/>
      <c r="Q857" s="178" t="str">
        <f>IF('DATA - Follow-Up'!Q857="","",'DATA - Follow-Up'!Q857)</f>
        <v/>
      </c>
      <c r="R857" s="178" t="str">
        <f>IF('DATA - Follow-Up'!R857="Boy",1,IF('DATA - Follow-Up'!R857="Girl",2, ""))</f>
        <v/>
      </c>
      <c r="S857" s="178" t="str">
        <f>IF('DATA - Follow-Up'!Q857="","", 'DATA - Follow-Up'!S857)</f>
        <v/>
      </c>
      <c r="T857" s="178" t="str">
        <f>IF('DATA - Follow-Up'!T857="Less than 0.5km",1,IF('DATA - Follow-Up'!T857="0.51 to 1.59km",2,IF('DATA - Follow-Up'!T857="1.6 to 3km",3,IF('DATA - Follow-Up'!T857="Over 3km",4,""))))</f>
        <v/>
      </c>
      <c r="U857" s="178" t="str">
        <f>IF('DATA - Follow-Up'!U857="STRONGLY AGREE",1,IF('DATA - Follow-Up'!U857="AGREE",2,IF('DATA - Follow-Up'!U857="DISAGREE",3,IF('DATA - Follow-Up'!U857="STRONGLY DISAGREE",4,""))))</f>
        <v/>
      </c>
      <c r="V857" s="178" t="str">
        <f>IF('DATA - Follow-Up'!V857="Yes",1,IF('DATA - Follow-Up'!V857="No",2,""))</f>
        <v/>
      </c>
      <c r="W857" s="178"/>
      <c r="X857" s="178"/>
      <c r="Y857" s="178"/>
      <c r="Z857" s="178"/>
      <c r="AA857" s="178"/>
      <c r="AB857" s="178"/>
      <c r="AC857" s="178"/>
      <c r="AD857" s="178"/>
      <c r="AE857" s="178"/>
      <c r="AF857" s="178"/>
      <c r="AG857" s="178"/>
      <c r="AH857" s="178"/>
      <c r="AI857" s="178"/>
      <c r="AJ857" s="178"/>
      <c r="AK857" s="178"/>
      <c r="AL857" s="178"/>
      <c r="AM857" s="178"/>
      <c r="AN857" s="178"/>
      <c r="AO857" s="178"/>
      <c r="AP857" s="178"/>
      <c r="AQ857" s="178"/>
      <c r="AR857" s="178" t="str">
        <f>IF('DATA - Follow-Up'!AR857="Relaxed",1,IF('DATA - Follow-Up'!AR857="Rushed",2,IF('DATA - Follow-Up'!AR857="Happy",3,IF('DATA - Follow-Up'!AR857="Tired",4,""))))</f>
        <v/>
      </c>
      <c r="AS857" s="178" t="str">
        <f>IF('DATA - Follow-Up'!AS857="Relaxed",1,IF('DATA - Follow-Up'!AS857="Rushed",2,IF('DATA - Follow-Up'!AS857="Happy",3,IF('DATA - Follow-Up'!AS857="Tired",4,""))))</f>
        <v/>
      </c>
      <c r="AT857" s="178" t="str">
        <f>IF('DATA - Follow-Up'!AT857="less driving",1,IF('DATA - Follow-Up'!AT857="less driving (e.g. more carpooling, walking, cycling, taking public transit, etc.)",1,IF('DATA - Follow-Up'!AT857="not changed",2,IF('DATA - Follow-Up'!AT857="no changed",2,IF('DATA - Follow-Up'!AT857="more driving",3, "")))))</f>
        <v/>
      </c>
      <c r="AU857" s="275"/>
      <c r="AV857" s="275"/>
      <c r="AW857" s="275"/>
      <c r="AX857" s="275"/>
      <c r="AY857" s="275"/>
      <c r="AZ857" s="178" t="str">
        <f>IF('DATA - Follow-Up'!AZ857="less driving",1,IF('DATA - Follow-Up'!AZ857="less driving (e.g. more carpooling, walking, cycling, taking public transit, etc.)",1,IF('DATA - Follow-Up'!AZ857="not changed",2,IF('DATA - Follow-Up'!AZ857="more driving",3,""))))</f>
        <v/>
      </c>
      <c r="BA857" s="178"/>
      <c r="BB857" s="178"/>
      <c r="BC857" s="178"/>
      <c r="BD857" s="178"/>
      <c r="BE857" s="178"/>
      <c r="BF857" s="178" t="str">
        <f>IF('DATA - Follow-Up'!BF857="decreased",1,IF('DATA - Follow-Up'!BF857="not changed",2,IF('DATA - Follow-Up'!BF857="increased",3, "")))</f>
        <v/>
      </c>
      <c r="BG857" s="178"/>
      <c r="BH857" s="178"/>
      <c r="BI857" s="178"/>
      <c r="BJ857" s="178"/>
      <c r="BK857" s="178"/>
      <c r="BL857" s="178"/>
      <c r="BM857" s="178"/>
      <c r="BN857" s="178"/>
      <c r="BO857" s="178"/>
      <c r="BP857" s="178"/>
      <c r="BQ857" s="312" t="str">
        <f>IF('DATA - Follow-Up'!BQ857="Yes",1,IF('DATA - Follow-Up'!BQ857="No",2, ""))</f>
        <v/>
      </c>
      <c r="BR857" s="273"/>
      <c r="BS857" s="180"/>
      <c r="BT857" s="180"/>
    </row>
    <row r="858" spans="1:72" s="132" customFormat="1" ht="15" x14ac:dyDescent="0.3">
      <c r="A858" s="148"/>
      <c r="B858" s="149"/>
      <c r="C858" s="236" t="str">
        <f t="shared" si="13"/>
        <v/>
      </c>
      <c r="D858" s="178" t="str">
        <f>IF('DATA - Follow-Up'!D858="","",'DATA - Follow-Up'!D858)</f>
        <v/>
      </c>
      <c r="E858" s="178" t="str">
        <f>IF('DATA - Follow-Up'!E858="","",'DATA - Follow-Up'!E858)</f>
        <v/>
      </c>
      <c r="F858" s="178" t="str">
        <f>IF('DATA - Follow-Up'!F858="","",'DATA - Follow-Up'!F858)</f>
        <v/>
      </c>
      <c r="G858" s="178" t="str">
        <f>IF('DATA - Follow-Up'!G858="Yes",1,IF('DATA - Follow-Up'!G858="No",2,IF('DATA - Follow-Up'!G858="Not Sure",3, "")))</f>
        <v/>
      </c>
      <c r="H858" s="178" t="str">
        <f>IF('DATA - Follow-Up'!H858="","",INDEX(Codes,MATCH('DATA - Follow-Up'!H858,Modes,0)))</f>
        <v/>
      </c>
      <c r="I858" s="275"/>
      <c r="J858" s="178" t="str">
        <f>IF('DATA - Follow-Up'!J858="","",INDEX(Codes,MATCH('DATA - Follow-Up'!J858,Modes,0)))</f>
        <v/>
      </c>
      <c r="K858" s="178"/>
      <c r="L858" s="178" t="str">
        <f>IF('DATA - Follow-Up'!L858=0,"",IF('DATA - Follow-Up'!L858="","",'DATA - Follow-Up'!L858))</f>
        <v/>
      </c>
      <c r="M858" s="178" t="str">
        <f>IF('DATA - Follow-Up'!M858="Yes",1,IF('DATA - Follow-Up'!M858="No",2, ""))</f>
        <v/>
      </c>
      <c r="N858" s="178" t="str">
        <f>IF('DATA - Follow-Up'!N858="Yes",1,IF('DATA - Follow-Up'!N858="No",2,""))</f>
        <v/>
      </c>
      <c r="O858" s="178" t="str">
        <f>IF('DATA - Follow-Up'!O858="Relaxed",1,IF('DATA - Follow-Up'!O858="Rushed",2,IF('DATA - Follow-Up'!O858="Happy",3,IF('DATA - Follow-Up'!O858="Frustrated",4,IF('DATA - Follow-Up'!O858="Other (please specify)",5,IF('DATA - Follow-Up'!O858="Other",5,""))))))</f>
        <v/>
      </c>
      <c r="P858" s="178"/>
      <c r="Q858" s="178" t="str">
        <f>IF('DATA - Follow-Up'!Q858="","",'DATA - Follow-Up'!Q858)</f>
        <v/>
      </c>
      <c r="R858" s="178" t="str">
        <f>IF('DATA - Follow-Up'!R858="Boy",1,IF('DATA - Follow-Up'!R858="Girl",2, ""))</f>
        <v/>
      </c>
      <c r="S858" s="178" t="str">
        <f>IF('DATA - Follow-Up'!Q858="","", 'DATA - Follow-Up'!S858)</f>
        <v/>
      </c>
      <c r="T858" s="178" t="str">
        <f>IF('DATA - Follow-Up'!T858="Less than 0.5km",1,IF('DATA - Follow-Up'!T858="0.51 to 1.59km",2,IF('DATA - Follow-Up'!T858="1.6 to 3km",3,IF('DATA - Follow-Up'!T858="Over 3km",4,""))))</f>
        <v/>
      </c>
      <c r="U858" s="178" t="str">
        <f>IF('DATA - Follow-Up'!U858="STRONGLY AGREE",1,IF('DATA - Follow-Up'!U858="AGREE",2,IF('DATA - Follow-Up'!U858="DISAGREE",3,IF('DATA - Follow-Up'!U858="STRONGLY DISAGREE",4,""))))</f>
        <v/>
      </c>
      <c r="V858" s="178" t="str">
        <f>IF('DATA - Follow-Up'!V858="Yes",1,IF('DATA - Follow-Up'!V858="No",2,""))</f>
        <v/>
      </c>
      <c r="W858" s="178"/>
      <c r="X858" s="178"/>
      <c r="Y858" s="178"/>
      <c r="Z858" s="178"/>
      <c r="AA858" s="178"/>
      <c r="AB858" s="178"/>
      <c r="AC858" s="178"/>
      <c r="AD858" s="178"/>
      <c r="AE858" s="178"/>
      <c r="AF858" s="178"/>
      <c r="AG858" s="178"/>
      <c r="AH858" s="178"/>
      <c r="AI858" s="178"/>
      <c r="AJ858" s="178"/>
      <c r="AK858" s="178"/>
      <c r="AL858" s="178"/>
      <c r="AM858" s="178"/>
      <c r="AN858" s="178"/>
      <c r="AO858" s="178"/>
      <c r="AP858" s="178"/>
      <c r="AQ858" s="178"/>
      <c r="AR858" s="178" t="str">
        <f>IF('DATA - Follow-Up'!AR858="Relaxed",1,IF('DATA - Follow-Up'!AR858="Rushed",2,IF('DATA - Follow-Up'!AR858="Happy",3,IF('DATA - Follow-Up'!AR858="Tired",4,""))))</f>
        <v/>
      </c>
      <c r="AS858" s="178" t="str">
        <f>IF('DATA - Follow-Up'!AS858="Relaxed",1,IF('DATA - Follow-Up'!AS858="Rushed",2,IF('DATA - Follow-Up'!AS858="Happy",3,IF('DATA - Follow-Up'!AS858="Tired",4,""))))</f>
        <v/>
      </c>
      <c r="AT858" s="178" t="str">
        <f>IF('DATA - Follow-Up'!AT858="less driving",1,IF('DATA - Follow-Up'!AT858="less driving (e.g. more carpooling, walking, cycling, taking public transit, etc.)",1,IF('DATA - Follow-Up'!AT858="not changed",2,IF('DATA - Follow-Up'!AT858="no changed",2,IF('DATA - Follow-Up'!AT858="more driving",3, "")))))</f>
        <v/>
      </c>
      <c r="AU858" s="275"/>
      <c r="AV858" s="275"/>
      <c r="AW858" s="275"/>
      <c r="AX858" s="275"/>
      <c r="AY858" s="275"/>
      <c r="AZ858" s="178" t="str">
        <f>IF('DATA - Follow-Up'!AZ858="less driving",1,IF('DATA - Follow-Up'!AZ858="less driving (e.g. more carpooling, walking, cycling, taking public transit, etc.)",1,IF('DATA - Follow-Up'!AZ858="not changed",2,IF('DATA - Follow-Up'!AZ858="more driving",3,""))))</f>
        <v/>
      </c>
      <c r="BA858" s="178"/>
      <c r="BB858" s="178"/>
      <c r="BC858" s="178"/>
      <c r="BD858" s="178"/>
      <c r="BE858" s="178"/>
      <c r="BF858" s="178" t="str">
        <f>IF('DATA - Follow-Up'!BF858="decreased",1,IF('DATA - Follow-Up'!BF858="not changed",2,IF('DATA - Follow-Up'!BF858="increased",3, "")))</f>
        <v/>
      </c>
      <c r="BG858" s="178"/>
      <c r="BH858" s="178"/>
      <c r="BI858" s="178"/>
      <c r="BJ858" s="178"/>
      <c r="BK858" s="178"/>
      <c r="BL858" s="178"/>
      <c r="BM858" s="178"/>
      <c r="BN858" s="178"/>
      <c r="BO858" s="178"/>
      <c r="BP858" s="178"/>
      <c r="BQ858" s="312" t="str">
        <f>IF('DATA - Follow-Up'!BQ858="Yes",1,IF('DATA - Follow-Up'!BQ858="No",2, ""))</f>
        <v/>
      </c>
      <c r="BR858" s="273"/>
      <c r="BS858" s="180"/>
      <c r="BT858" s="180"/>
    </row>
    <row r="859" spans="1:72" s="132" customFormat="1" ht="15" x14ac:dyDescent="0.3">
      <c r="A859" s="148"/>
      <c r="B859" s="149"/>
      <c r="C859" s="236" t="str">
        <f t="shared" si="13"/>
        <v/>
      </c>
      <c r="D859" s="178" t="str">
        <f>IF('DATA - Follow-Up'!D859="","",'DATA - Follow-Up'!D859)</f>
        <v/>
      </c>
      <c r="E859" s="178" t="str">
        <f>IF('DATA - Follow-Up'!E859="","",'DATA - Follow-Up'!E859)</f>
        <v/>
      </c>
      <c r="F859" s="178" t="str">
        <f>IF('DATA - Follow-Up'!F859="","",'DATA - Follow-Up'!F859)</f>
        <v/>
      </c>
      <c r="G859" s="178" t="str">
        <f>IF('DATA - Follow-Up'!G859="Yes",1,IF('DATA - Follow-Up'!G859="No",2,IF('DATA - Follow-Up'!G859="Not Sure",3, "")))</f>
        <v/>
      </c>
      <c r="H859" s="178" t="str">
        <f>IF('DATA - Follow-Up'!H859="","",INDEX(Codes,MATCH('DATA - Follow-Up'!H859,Modes,0)))</f>
        <v/>
      </c>
      <c r="I859" s="275"/>
      <c r="J859" s="178" t="str">
        <f>IF('DATA - Follow-Up'!J859="","",INDEX(Codes,MATCH('DATA - Follow-Up'!J859,Modes,0)))</f>
        <v/>
      </c>
      <c r="K859" s="178"/>
      <c r="L859" s="178" t="str">
        <f>IF('DATA - Follow-Up'!L859=0,"",IF('DATA - Follow-Up'!L859="","",'DATA - Follow-Up'!L859))</f>
        <v/>
      </c>
      <c r="M859" s="178" t="str">
        <f>IF('DATA - Follow-Up'!M859="Yes",1,IF('DATA - Follow-Up'!M859="No",2, ""))</f>
        <v/>
      </c>
      <c r="N859" s="178" t="str">
        <f>IF('DATA - Follow-Up'!N859="Yes",1,IF('DATA - Follow-Up'!N859="No",2,""))</f>
        <v/>
      </c>
      <c r="O859" s="178" t="str">
        <f>IF('DATA - Follow-Up'!O859="Relaxed",1,IF('DATA - Follow-Up'!O859="Rushed",2,IF('DATA - Follow-Up'!O859="Happy",3,IF('DATA - Follow-Up'!O859="Frustrated",4,IF('DATA - Follow-Up'!O859="Other (please specify)",5,IF('DATA - Follow-Up'!O859="Other",5,""))))))</f>
        <v/>
      </c>
      <c r="P859" s="178"/>
      <c r="Q859" s="178" t="str">
        <f>IF('DATA - Follow-Up'!Q859="","",'DATA - Follow-Up'!Q859)</f>
        <v/>
      </c>
      <c r="R859" s="178" t="str">
        <f>IF('DATA - Follow-Up'!R859="Boy",1,IF('DATA - Follow-Up'!R859="Girl",2, ""))</f>
        <v/>
      </c>
      <c r="S859" s="178" t="str">
        <f>IF('DATA - Follow-Up'!Q859="","", 'DATA - Follow-Up'!S859)</f>
        <v/>
      </c>
      <c r="T859" s="178" t="str">
        <f>IF('DATA - Follow-Up'!T859="Less than 0.5km",1,IF('DATA - Follow-Up'!T859="0.51 to 1.59km",2,IF('DATA - Follow-Up'!T859="1.6 to 3km",3,IF('DATA - Follow-Up'!T859="Over 3km",4,""))))</f>
        <v/>
      </c>
      <c r="U859" s="178" t="str">
        <f>IF('DATA - Follow-Up'!U859="STRONGLY AGREE",1,IF('DATA - Follow-Up'!U859="AGREE",2,IF('DATA - Follow-Up'!U859="DISAGREE",3,IF('DATA - Follow-Up'!U859="STRONGLY DISAGREE",4,""))))</f>
        <v/>
      </c>
      <c r="V859" s="178" t="str">
        <f>IF('DATA - Follow-Up'!V859="Yes",1,IF('DATA - Follow-Up'!V859="No",2,""))</f>
        <v/>
      </c>
      <c r="W859" s="178"/>
      <c r="X859" s="178"/>
      <c r="Y859" s="178"/>
      <c r="Z859" s="178"/>
      <c r="AA859" s="178"/>
      <c r="AB859" s="178"/>
      <c r="AC859" s="178"/>
      <c r="AD859" s="178"/>
      <c r="AE859" s="178"/>
      <c r="AF859" s="178"/>
      <c r="AG859" s="178"/>
      <c r="AH859" s="178"/>
      <c r="AI859" s="178"/>
      <c r="AJ859" s="178"/>
      <c r="AK859" s="178"/>
      <c r="AL859" s="178"/>
      <c r="AM859" s="178"/>
      <c r="AN859" s="178"/>
      <c r="AO859" s="178"/>
      <c r="AP859" s="178"/>
      <c r="AQ859" s="178"/>
      <c r="AR859" s="178" t="str">
        <f>IF('DATA - Follow-Up'!AR859="Relaxed",1,IF('DATA - Follow-Up'!AR859="Rushed",2,IF('DATA - Follow-Up'!AR859="Happy",3,IF('DATA - Follow-Up'!AR859="Tired",4,""))))</f>
        <v/>
      </c>
      <c r="AS859" s="178" t="str">
        <f>IF('DATA - Follow-Up'!AS859="Relaxed",1,IF('DATA - Follow-Up'!AS859="Rushed",2,IF('DATA - Follow-Up'!AS859="Happy",3,IF('DATA - Follow-Up'!AS859="Tired",4,""))))</f>
        <v/>
      </c>
      <c r="AT859" s="178" t="str">
        <f>IF('DATA - Follow-Up'!AT859="less driving",1,IF('DATA - Follow-Up'!AT859="less driving (e.g. more carpooling, walking, cycling, taking public transit, etc.)",1,IF('DATA - Follow-Up'!AT859="not changed",2,IF('DATA - Follow-Up'!AT859="no changed",2,IF('DATA - Follow-Up'!AT859="more driving",3, "")))))</f>
        <v/>
      </c>
      <c r="AU859" s="275"/>
      <c r="AV859" s="275"/>
      <c r="AW859" s="275"/>
      <c r="AX859" s="275"/>
      <c r="AY859" s="275"/>
      <c r="AZ859" s="178" t="str">
        <f>IF('DATA - Follow-Up'!AZ859="less driving",1,IF('DATA - Follow-Up'!AZ859="less driving (e.g. more carpooling, walking, cycling, taking public transit, etc.)",1,IF('DATA - Follow-Up'!AZ859="not changed",2,IF('DATA - Follow-Up'!AZ859="more driving",3,""))))</f>
        <v/>
      </c>
      <c r="BA859" s="178"/>
      <c r="BB859" s="178"/>
      <c r="BC859" s="178"/>
      <c r="BD859" s="178"/>
      <c r="BE859" s="178"/>
      <c r="BF859" s="178" t="str">
        <f>IF('DATA - Follow-Up'!BF859="decreased",1,IF('DATA - Follow-Up'!BF859="not changed",2,IF('DATA - Follow-Up'!BF859="increased",3, "")))</f>
        <v/>
      </c>
      <c r="BG859" s="178"/>
      <c r="BH859" s="178"/>
      <c r="BI859" s="178"/>
      <c r="BJ859" s="178"/>
      <c r="BK859" s="178"/>
      <c r="BL859" s="178"/>
      <c r="BM859" s="178"/>
      <c r="BN859" s="178"/>
      <c r="BO859" s="178"/>
      <c r="BP859" s="178"/>
      <c r="BQ859" s="312" t="str">
        <f>IF('DATA - Follow-Up'!BQ859="Yes",1,IF('DATA - Follow-Up'!BQ859="No",2, ""))</f>
        <v/>
      </c>
      <c r="BR859" s="273"/>
      <c r="BS859" s="180"/>
      <c r="BT859" s="180"/>
    </row>
    <row r="860" spans="1:72" s="132" customFormat="1" ht="15" x14ac:dyDescent="0.3">
      <c r="A860" s="148"/>
      <c r="B860" s="149"/>
      <c r="C860" s="236" t="str">
        <f t="shared" si="13"/>
        <v/>
      </c>
      <c r="D860" s="178" t="str">
        <f>IF('DATA - Follow-Up'!D860="","",'DATA - Follow-Up'!D860)</f>
        <v/>
      </c>
      <c r="E860" s="178" t="str">
        <f>IF('DATA - Follow-Up'!E860="","",'DATA - Follow-Up'!E860)</f>
        <v/>
      </c>
      <c r="F860" s="178" t="str">
        <f>IF('DATA - Follow-Up'!F860="","",'DATA - Follow-Up'!F860)</f>
        <v/>
      </c>
      <c r="G860" s="178" t="str">
        <f>IF('DATA - Follow-Up'!G860="Yes",1,IF('DATA - Follow-Up'!G860="No",2,IF('DATA - Follow-Up'!G860="Not Sure",3, "")))</f>
        <v/>
      </c>
      <c r="H860" s="178" t="str">
        <f>IF('DATA - Follow-Up'!H860="","",INDEX(Codes,MATCH('DATA - Follow-Up'!H860,Modes,0)))</f>
        <v/>
      </c>
      <c r="I860" s="275"/>
      <c r="J860" s="178" t="str">
        <f>IF('DATA - Follow-Up'!J860="","",INDEX(Codes,MATCH('DATA - Follow-Up'!J860,Modes,0)))</f>
        <v/>
      </c>
      <c r="K860" s="178"/>
      <c r="L860" s="178" t="str">
        <f>IF('DATA - Follow-Up'!L860=0,"",IF('DATA - Follow-Up'!L860="","",'DATA - Follow-Up'!L860))</f>
        <v/>
      </c>
      <c r="M860" s="178" t="str">
        <f>IF('DATA - Follow-Up'!M860="Yes",1,IF('DATA - Follow-Up'!M860="No",2, ""))</f>
        <v/>
      </c>
      <c r="N860" s="178" t="str">
        <f>IF('DATA - Follow-Up'!N860="Yes",1,IF('DATA - Follow-Up'!N860="No",2,""))</f>
        <v/>
      </c>
      <c r="O860" s="178" t="str">
        <f>IF('DATA - Follow-Up'!O860="Relaxed",1,IF('DATA - Follow-Up'!O860="Rushed",2,IF('DATA - Follow-Up'!O860="Happy",3,IF('DATA - Follow-Up'!O860="Frustrated",4,IF('DATA - Follow-Up'!O860="Other (please specify)",5,IF('DATA - Follow-Up'!O860="Other",5,""))))))</f>
        <v/>
      </c>
      <c r="P860" s="178"/>
      <c r="Q860" s="178" t="str">
        <f>IF('DATA - Follow-Up'!Q860="","",'DATA - Follow-Up'!Q860)</f>
        <v/>
      </c>
      <c r="R860" s="178" t="str">
        <f>IF('DATA - Follow-Up'!R860="Boy",1,IF('DATA - Follow-Up'!R860="Girl",2, ""))</f>
        <v/>
      </c>
      <c r="S860" s="178" t="str">
        <f>IF('DATA - Follow-Up'!Q860="","", 'DATA - Follow-Up'!S860)</f>
        <v/>
      </c>
      <c r="T860" s="178" t="str">
        <f>IF('DATA - Follow-Up'!T860="Less than 0.5km",1,IF('DATA - Follow-Up'!T860="0.51 to 1.59km",2,IF('DATA - Follow-Up'!T860="1.6 to 3km",3,IF('DATA - Follow-Up'!T860="Over 3km",4,""))))</f>
        <v/>
      </c>
      <c r="U860" s="178" t="str">
        <f>IF('DATA - Follow-Up'!U860="STRONGLY AGREE",1,IF('DATA - Follow-Up'!U860="AGREE",2,IF('DATA - Follow-Up'!U860="DISAGREE",3,IF('DATA - Follow-Up'!U860="STRONGLY DISAGREE",4,""))))</f>
        <v/>
      </c>
      <c r="V860" s="178" t="str">
        <f>IF('DATA - Follow-Up'!V860="Yes",1,IF('DATA - Follow-Up'!V860="No",2,""))</f>
        <v/>
      </c>
      <c r="W860" s="178"/>
      <c r="X860" s="178"/>
      <c r="Y860" s="178"/>
      <c r="Z860" s="178"/>
      <c r="AA860" s="178"/>
      <c r="AB860" s="178"/>
      <c r="AC860" s="178"/>
      <c r="AD860" s="178"/>
      <c r="AE860" s="178"/>
      <c r="AF860" s="178"/>
      <c r="AG860" s="178"/>
      <c r="AH860" s="178"/>
      <c r="AI860" s="178"/>
      <c r="AJ860" s="178"/>
      <c r="AK860" s="178"/>
      <c r="AL860" s="178"/>
      <c r="AM860" s="178"/>
      <c r="AN860" s="178"/>
      <c r="AO860" s="178"/>
      <c r="AP860" s="178"/>
      <c r="AQ860" s="178"/>
      <c r="AR860" s="178" t="str">
        <f>IF('DATA - Follow-Up'!AR860="Relaxed",1,IF('DATA - Follow-Up'!AR860="Rushed",2,IF('DATA - Follow-Up'!AR860="Happy",3,IF('DATA - Follow-Up'!AR860="Tired",4,""))))</f>
        <v/>
      </c>
      <c r="AS860" s="178" t="str">
        <f>IF('DATA - Follow-Up'!AS860="Relaxed",1,IF('DATA - Follow-Up'!AS860="Rushed",2,IF('DATA - Follow-Up'!AS860="Happy",3,IF('DATA - Follow-Up'!AS860="Tired",4,""))))</f>
        <v/>
      </c>
      <c r="AT860" s="178" t="str">
        <f>IF('DATA - Follow-Up'!AT860="less driving",1,IF('DATA - Follow-Up'!AT860="less driving (e.g. more carpooling, walking, cycling, taking public transit, etc.)",1,IF('DATA - Follow-Up'!AT860="not changed",2,IF('DATA - Follow-Up'!AT860="no changed",2,IF('DATA - Follow-Up'!AT860="more driving",3, "")))))</f>
        <v/>
      </c>
      <c r="AU860" s="275"/>
      <c r="AV860" s="275"/>
      <c r="AW860" s="275"/>
      <c r="AX860" s="275"/>
      <c r="AY860" s="275"/>
      <c r="AZ860" s="178" t="str">
        <f>IF('DATA - Follow-Up'!AZ860="less driving",1,IF('DATA - Follow-Up'!AZ860="less driving (e.g. more carpooling, walking, cycling, taking public transit, etc.)",1,IF('DATA - Follow-Up'!AZ860="not changed",2,IF('DATA - Follow-Up'!AZ860="more driving",3,""))))</f>
        <v/>
      </c>
      <c r="BA860" s="178"/>
      <c r="BB860" s="178"/>
      <c r="BC860" s="178"/>
      <c r="BD860" s="178"/>
      <c r="BE860" s="178"/>
      <c r="BF860" s="178" t="str">
        <f>IF('DATA - Follow-Up'!BF860="decreased",1,IF('DATA - Follow-Up'!BF860="not changed",2,IF('DATA - Follow-Up'!BF860="increased",3, "")))</f>
        <v/>
      </c>
      <c r="BG860" s="178"/>
      <c r="BH860" s="178"/>
      <c r="BI860" s="178"/>
      <c r="BJ860" s="178"/>
      <c r="BK860" s="178"/>
      <c r="BL860" s="178"/>
      <c r="BM860" s="178"/>
      <c r="BN860" s="178"/>
      <c r="BO860" s="178"/>
      <c r="BP860" s="178"/>
      <c r="BQ860" s="312" t="str">
        <f>IF('DATA - Follow-Up'!BQ860="Yes",1,IF('DATA - Follow-Up'!BQ860="No",2, ""))</f>
        <v/>
      </c>
      <c r="BR860" s="273"/>
      <c r="BS860" s="180"/>
      <c r="BT860" s="180"/>
    </row>
    <row r="861" spans="1:72" s="132" customFormat="1" ht="15" x14ac:dyDescent="0.3">
      <c r="A861" s="148"/>
      <c r="B861" s="149"/>
      <c r="C861" s="236" t="str">
        <f t="shared" si="13"/>
        <v/>
      </c>
      <c r="D861" s="178" t="str">
        <f>IF('DATA - Follow-Up'!D861="","",'DATA - Follow-Up'!D861)</f>
        <v/>
      </c>
      <c r="E861" s="178" t="str">
        <f>IF('DATA - Follow-Up'!E861="","",'DATA - Follow-Up'!E861)</f>
        <v/>
      </c>
      <c r="F861" s="178" t="str">
        <f>IF('DATA - Follow-Up'!F861="","",'DATA - Follow-Up'!F861)</f>
        <v/>
      </c>
      <c r="G861" s="178" t="str">
        <f>IF('DATA - Follow-Up'!G861="Yes",1,IF('DATA - Follow-Up'!G861="No",2,IF('DATA - Follow-Up'!G861="Not Sure",3, "")))</f>
        <v/>
      </c>
      <c r="H861" s="178" t="str">
        <f>IF('DATA - Follow-Up'!H861="","",INDEX(Codes,MATCH('DATA - Follow-Up'!H861,Modes,0)))</f>
        <v/>
      </c>
      <c r="I861" s="275"/>
      <c r="J861" s="178" t="str">
        <f>IF('DATA - Follow-Up'!J861="","",INDEX(Codes,MATCH('DATA - Follow-Up'!J861,Modes,0)))</f>
        <v/>
      </c>
      <c r="K861" s="178"/>
      <c r="L861" s="178" t="str">
        <f>IF('DATA - Follow-Up'!L861=0,"",IF('DATA - Follow-Up'!L861="","",'DATA - Follow-Up'!L861))</f>
        <v/>
      </c>
      <c r="M861" s="178" t="str">
        <f>IF('DATA - Follow-Up'!M861="Yes",1,IF('DATA - Follow-Up'!M861="No",2, ""))</f>
        <v/>
      </c>
      <c r="N861" s="178" t="str">
        <f>IF('DATA - Follow-Up'!N861="Yes",1,IF('DATA - Follow-Up'!N861="No",2,""))</f>
        <v/>
      </c>
      <c r="O861" s="178" t="str">
        <f>IF('DATA - Follow-Up'!O861="Relaxed",1,IF('DATA - Follow-Up'!O861="Rushed",2,IF('DATA - Follow-Up'!O861="Happy",3,IF('DATA - Follow-Up'!O861="Frustrated",4,IF('DATA - Follow-Up'!O861="Other (please specify)",5,IF('DATA - Follow-Up'!O861="Other",5,""))))))</f>
        <v/>
      </c>
      <c r="P861" s="178"/>
      <c r="Q861" s="178" t="str">
        <f>IF('DATA - Follow-Up'!Q861="","",'DATA - Follow-Up'!Q861)</f>
        <v/>
      </c>
      <c r="R861" s="178" t="str">
        <f>IF('DATA - Follow-Up'!R861="Boy",1,IF('DATA - Follow-Up'!R861="Girl",2, ""))</f>
        <v/>
      </c>
      <c r="S861" s="178" t="str">
        <f>IF('DATA - Follow-Up'!Q861="","", 'DATA - Follow-Up'!S861)</f>
        <v/>
      </c>
      <c r="T861" s="178" t="str">
        <f>IF('DATA - Follow-Up'!T861="Less than 0.5km",1,IF('DATA - Follow-Up'!T861="0.51 to 1.59km",2,IF('DATA - Follow-Up'!T861="1.6 to 3km",3,IF('DATA - Follow-Up'!T861="Over 3km",4,""))))</f>
        <v/>
      </c>
      <c r="U861" s="178" t="str">
        <f>IF('DATA - Follow-Up'!U861="STRONGLY AGREE",1,IF('DATA - Follow-Up'!U861="AGREE",2,IF('DATA - Follow-Up'!U861="DISAGREE",3,IF('DATA - Follow-Up'!U861="STRONGLY DISAGREE",4,""))))</f>
        <v/>
      </c>
      <c r="V861" s="178" t="str">
        <f>IF('DATA - Follow-Up'!V861="Yes",1,IF('DATA - Follow-Up'!V861="No",2,""))</f>
        <v/>
      </c>
      <c r="W861" s="178"/>
      <c r="X861" s="178"/>
      <c r="Y861" s="178"/>
      <c r="Z861" s="178"/>
      <c r="AA861" s="178"/>
      <c r="AB861" s="178"/>
      <c r="AC861" s="178"/>
      <c r="AD861" s="178"/>
      <c r="AE861" s="178"/>
      <c r="AF861" s="178"/>
      <c r="AG861" s="178"/>
      <c r="AH861" s="178"/>
      <c r="AI861" s="178"/>
      <c r="AJ861" s="178"/>
      <c r="AK861" s="178"/>
      <c r="AL861" s="178"/>
      <c r="AM861" s="178"/>
      <c r="AN861" s="178"/>
      <c r="AO861" s="178"/>
      <c r="AP861" s="178"/>
      <c r="AQ861" s="178"/>
      <c r="AR861" s="178" t="str">
        <f>IF('DATA - Follow-Up'!AR861="Relaxed",1,IF('DATA - Follow-Up'!AR861="Rushed",2,IF('DATA - Follow-Up'!AR861="Happy",3,IF('DATA - Follow-Up'!AR861="Tired",4,""))))</f>
        <v/>
      </c>
      <c r="AS861" s="178" t="str">
        <f>IF('DATA - Follow-Up'!AS861="Relaxed",1,IF('DATA - Follow-Up'!AS861="Rushed",2,IF('DATA - Follow-Up'!AS861="Happy",3,IF('DATA - Follow-Up'!AS861="Tired",4,""))))</f>
        <v/>
      </c>
      <c r="AT861" s="178" t="str">
        <f>IF('DATA - Follow-Up'!AT861="less driving",1,IF('DATA - Follow-Up'!AT861="less driving (e.g. more carpooling, walking, cycling, taking public transit, etc.)",1,IF('DATA - Follow-Up'!AT861="not changed",2,IF('DATA - Follow-Up'!AT861="no changed",2,IF('DATA - Follow-Up'!AT861="more driving",3, "")))))</f>
        <v/>
      </c>
      <c r="AU861" s="275"/>
      <c r="AV861" s="275"/>
      <c r="AW861" s="275"/>
      <c r="AX861" s="275"/>
      <c r="AY861" s="275"/>
      <c r="AZ861" s="178" t="str">
        <f>IF('DATA - Follow-Up'!AZ861="less driving",1,IF('DATA - Follow-Up'!AZ861="less driving (e.g. more carpooling, walking, cycling, taking public transit, etc.)",1,IF('DATA - Follow-Up'!AZ861="not changed",2,IF('DATA - Follow-Up'!AZ861="more driving",3,""))))</f>
        <v/>
      </c>
      <c r="BA861" s="178"/>
      <c r="BB861" s="178"/>
      <c r="BC861" s="178"/>
      <c r="BD861" s="178"/>
      <c r="BE861" s="178"/>
      <c r="BF861" s="178" t="str">
        <f>IF('DATA - Follow-Up'!BF861="decreased",1,IF('DATA - Follow-Up'!BF861="not changed",2,IF('DATA - Follow-Up'!BF861="increased",3, "")))</f>
        <v/>
      </c>
      <c r="BG861" s="178"/>
      <c r="BH861" s="178"/>
      <c r="BI861" s="178"/>
      <c r="BJ861" s="178"/>
      <c r="BK861" s="178"/>
      <c r="BL861" s="178"/>
      <c r="BM861" s="178"/>
      <c r="BN861" s="178"/>
      <c r="BO861" s="178"/>
      <c r="BP861" s="178"/>
      <c r="BQ861" s="312" t="str">
        <f>IF('DATA - Follow-Up'!BQ861="Yes",1,IF('DATA - Follow-Up'!BQ861="No",2, ""))</f>
        <v/>
      </c>
      <c r="BR861" s="273"/>
      <c r="BS861" s="180"/>
      <c r="BT861" s="180"/>
    </row>
    <row r="862" spans="1:72" s="132" customFormat="1" ht="15" x14ac:dyDescent="0.3">
      <c r="A862" s="148"/>
      <c r="B862" s="149"/>
      <c r="C862" s="236" t="str">
        <f t="shared" si="13"/>
        <v/>
      </c>
      <c r="D862" s="178" t="str">
        <f>IF('DATA - Follow-Up'!D862="","",'DATA - Follow-Up'!D862)</f>
        <v/>
      </c>
      <c r="E862" s="178" t="str">
        <f>IF('DATA - Follow-Up'!E862="","",'DATA - Follow-Up'!E862)</f>
        <v/>
      </c>
      <c r="F862" s="178" t="str">
        <f>IF('DATA - Follow-Up'!F862="","",'DATA - Follow-Up'!F862)</f>
        <v/>
      </c>
      <c r="G862" s="178" t="str">
        <f>IF('DATA - Follow-Up'!G862="Yes",1,IF('DATA - Follow-Up'!G862="No",2,IF('DATA - Follow-Up'!G862="Not Sure",3, "")))</f>
        <v/>
      </c>
      <c r="H862" s="178" t="str">
        <f>IF('DATA - Follow-Up'!H862="","",INDEX(Codes,MATCH('DATA - Follow-Up'!H862,Modes,0)))</f>
        <v/>
      </c>
      <c r="I862" s="275"/>
      <c r="J862" s="178" t="str">
        <f>IF('DATA - Follow-Up'!J862="","",INDEX(Codes,MATCH('DATA - Follow-Up'!J862,Modes,0)))</f>
        <v/>
      </c>
      <c r="K862" s="178"/>
      <c r="L862" s="178" t="str">
        <f>IF('DATA - Follow-Up'!L862=0,"",IF('DATA - Follow-Up'!L862="","",'DATA - Follow-Up'!L862))</f>
        <v/>
      </c>
      <c r="M862" s="178" t="str">
        <f>IF('DATA - Follow-Up'!M862="Yes",1,IF('DATA - Follow-Up'!M862="No",2, ""))</f>
        <v/>
      </c>
      <c r="N862" s="178" t="str">
        <f>IF('DATA - Follow-Up'!N862="Yes",1,IF('DATA - Follow-Up'!N862="No",2,""))</f>
        <v/>
      </c>
      <c r="O862" s="178" t="str">
        <f>IF('DATA - Follow-Up'!O862="Relaxed",1,IF('DATA - Follow-Up'!O862="Rushed",2,IF('DATA - Follow-Up'!O862="Happy",3,IF('DATA - Follow-Up'!O862="Frustrated",4,IF('DATA - Follow-Up'!O862="Other (please specify)",5,IF('DATA - Follow-Up'!O862="Other",5,""))))))</f>
        <v/>
      </c>
      <c r="P862" s="178"/>
      <c r="Q862" s="178" t="str">
        <f>IF('DATA - Follow-Up'!Q862="","",'DATA - Follow-Up'!Q862)</f>
        <v/>
      </c>
      <c r="R862" s="178" t="str">
        <f>IF('DATA - Follow-Up'!R862="Boy",1,IF('DATA - Follow-Up'!R862="Girl",2, ""))</f>
        <v/>
      </c>
      <c r="S862" s="178" t="str">
        <f>IF('DATA - Follow-Up'!Q862="","", 'DATA - Follow-Up'!S862)</f>
        <v/>
      </c>
      <c r="T862" s="178" t="str">
        <f>IF('DATA - Follow-Up'!T862="Less than 0.5km",1,IF('DATA - Follow-Up'!T862="0.51 to 1.59km",2,IF('DATA - Follow-Up'!T862="1.6 to 3km",3,IF('DATA - Follow-Up'!T862="Over 3km",4,""))))</f>
        <v/>
      </c>
      <c r="U862" s="178" t="str">
        <f>IF('DATA - Follow-Up'!U862="STRONGLY AGREE",1,IF('DATA - Follow-Up'!U862="AGREE",2,IF('DATA - Follow-Up'!U862="DISAGREE",3,IF('DATA - Follow-Up'!U862="STRONGLY DISAGREE",4,""))))</f>
        <v/>
      </c>
      <c r="V862" s="178" t="str">
        <f>IF('DATA - Follow-Up'!V862="Yes",1,IF('DATA - Follow-Up'!V862="No",2,""))</f>
        <v/>
      </c>
      <c r="W862" s="178"/>
      <c r="X862" s="178"/>
      <c r="Y862" s="178"/>
      <c r="Z862" s="178"/>
      <c r="AA862" s="178"/>
      <c r="AB862" s="178"/>
      <c r="AC862" s="178"/>
      <c r="AD862" s="178"/>
      <c r="AE862" s="178"/>
      <c r="AF862" s="178"/>
      <c r="AG862" s="178"/>
      <c r="AH862" s="178"/>
      <c r="AI862" s="178"/>
      <c r="AJ862" s="178"/>
      <c r="AK862" s="178"/>
      <c r="AL862" s="178"/>
      <c r="AM862" s="178"/>
      <c r="AN862" s="178"/>
      <c r="AO862" s="178"/>
      <c r="AP862" s="178"/>
      <c r="AQ862" s="178"/>
      <c r="AR862" s="178" t="str">
        <f>IF('DATA - Follow-Up'!AR862="Relaxed",1,IF('DATA - Follow-Up'!AR862="Rushed",2,IF('DATA - Follow-Up'!AR862="Happy",3,IF('DATA - Follow-Up'!AR862="Tired",4,""))))</f>
        <v/>
      </c>
      <c r="AS862" s="178" t="str">
        <f>IF('DATA - Follow-Up'!AS862="Relaxed",1,IF('DATA - Follow-Up'!AS862="Rushed",2,IF('DATA - Follow-Up'!AS862="Happy",3,IF('DATA - Follow-Up'!AS862="Tired",4,""))))</f>
        <v/>
      </c>
      <c r="AT862" s="178" t="str">
        <f>IF('DATA - Follow-Up'!AT862="less driving",1,IF('DATA - Follow-Up'!AT862="less driving (e.g. more carpooling, walking, cycling, taking public transit, etc.)",1,IF('DATA - Follow-Up'!AT862="not changed",2,IF('DATA - Follow-Up'!AT862="no changed",2,IF('DATA - Follow-Up'!AT862="more driving",3, "")))))</f>
        <v/>
      </c>
      <c r="AU862" s="275"/>
      <c r="AV862" s="275"/>
      <c r="AW862" s="275"/>
      <c r="AX862" s="275"/>
      <c r="AY862" s="275"/>
      <c r="AZ862" s="178" t="str">
        <f>IF('DATA - Follow-Up'!AZ862="less driving",1,IF('DATA - Follow-Up'!AZ862="less driving (e.g. more carpooling, walking, cycling, taking public transit, etc.)",1,IF('DATA - Follow-Up'!AZ862="not changed",2,IF('DATA - Follow-Up'!AZ862="more driving",3,""))))</f>
        <v/>
      </c>
      <c r="BA862" s="178"/>
      <c r="BB862" s="178"/>
      <c r="BC862" s="178"/>
      <c r="BD862" s="178"/>
      <c r="BE862" s="178"/>
      <c r="BF862" s="178" t="str">
        <f>IF('DATA - Follow-Up'!BF862="decreased",1,IF('DATA - Follow-Up'!BF862="not changed",2,IF('DATA - Follow-Up'!BF862="increased",3, "")))</f>
        <v/>
      </c>
      <c r="BG862" s="178"/>
      <c r="BH862" s="178"/>
      <c r="BI862" s="178"/>
      <c r="BJ862" s="178"/>
      <c r="BK862" s="178"/>
      <c r="BL862" s="178"/>
      <c r="BM862" s="178"/>
      <c r="BN862" s="178"/>
      <c r="BO862" s="178"/>
      <c r="BP862" s="178"/>
      <c r="BQ862" s="312" t="str">
        <f>IF('DATA - Follow-Up'!BQ862="Yes",1,IF('DATA - Follow-Up'!BQ862="No",2, ""))</f>
        <v/>
      </c>
      <c r="BR862" s="273"/>
      <c r="BS862" s="180"/>
      <c r="BT862" s="180"/>
    </row>
    <row r="863" spans="1:72" s="132" customFormat="1" ht="15" x14ac:dyDescent="0.3">
      <c r="A863" s="148"/>
      <c r="B863" s="149"/>
      <c r="C863" s="236" t="str">
        <f t="shared" si="13"/>
        <v/>
      </c>
      <c r="D863" s="178" t="str">
        <f>IF('DATA - Follow-Up'!D863="","",'DATA - Follow-Up'!D863)</f>
        <v/>
      </c>
      <c r="E863" s="178" t="str">
        <f>IF('DATA - Follow-Up'!E863="","",'DATA - Follow-Up'!E863)</f>
        <v/>
      </c>
      <c r="F863" s="178" t="str">
        <f>IF('DATA - Follow-Up'!F863="","",'DATA - Follow-Up'!F863)</f>
        <v/>
      </c>
      <c r="G863" s="178" t="str">
        <f>IF('DATA - Follow-Up'!G863="Yes",1,IF('DATA - Follow-Up'!G863="No",2,IF('DATA - Follow-Up'!G863="Not Sure",3, "")))</f>
        <v/>
      </c>
      <c r="H863" s="178" t="str">
        <f>IF('DATA - Follow-Up'!H863="","",INDEX(Codes,MATCH('DATA - Follow-Up'!H863,Modes,0)))</f>
        <v/>
      </c>
      <c r="I863" s="275"/>
      <c r="J863" s="178" t="str">
        <f>IF('DATA - Follow-Up'!J863="","",INDEX(Codes,MATCH('DATA - Follow-Up'!J863,Modes,0)))</f>
        <v/>
      </c>
      <c r="K863" s="178"/>
      <c r="L863" s="178" t="str">
        <f>IF('DATA - Follow-Up'!L863=0,"",IF('DATA - Follow-Up'!L863="","",'DATA - Follow-Up'!L863))</f>
        <v/>
      </c>
      <c r="M863" s="178" t="str">
        <f>IF('DATA - Follow-Up'!M863="Yes",1,IF('DATA - Follow-Up'!M863="No",2, ""))</f>
        <v/>
      </c>
      <c r="N863" s="178" t="str">
        <f>IF('DATA - Follow-Up'!N863="Yes",1,IF('DATA - Follow-Up'!N863="No",2,""))</f>
        <v/>
      </c>
      <c r="O863" s="178" t="str">
        <f>IF('DATA - Follow-Up'!O863="Relaxed",1,IF('DATA - Follow-Up'!O863="Rushed",2,IF('DATA - Follow-Up'!O863="Happy",3,IF('DATA - Follow-Up'!O863="Frustrated",4,IF('DATA - Follow-Up'!O863="Other (please specify)",5,IF('DATA - Follow-Up'!O863="Other",5,""))))))</f>
        <v/>
      </c>
      <c r="P863" s="178"/>
      <c r="Q863" s="178" t="str">
        <f>IF('DATA - Follow-Up'!Q863="","",'DATA - Follow-Up'!Q863)</f>
        <v/>
      </c>
      <c r="R863" s="178" t="str">
        <f>IF('DATA - Follow-Up'!R863="Boy",1,IF('DATA - Follow-Up'!R863="Girl",2, ""))</f>
        <v/>
      </c>
      <c r="S863" s="178" t="str">
        <f>IF('DATA - Follow-Up'!Q863="","", 'DATA - Follow-Up'!S863)</f>
        <v/>
      </c>
      <c r="T863" s="178" t="str">
        <f>IF('DATA - Follow-Up'!T863="Less than 0.5km",1,IF('DATA - Follow-Up'!T863="0.51 to 1.59km",2,IF('DATA - Follow-Up'!T863="1.6 to 3km",3,IF('DATA - Follow-Up'!T863="Over 3km",4,""))))</f>
        <v/>
      </c>
      <c r="U863" s="178" t="str">
        <f>IF('DATA - Follow-Up'!U863="STRONGLY AGREE",1,IF('DATA - Follow-Up'!U863="AGREE",2,IF('DATA - Follow-Up'!U863="DISAGREE",3,IF('DATA - Follow-Up'!U863="STRONGLY DISAGREE",4,""))))</f>
        <v/>
      </c>
      <c r="V863" s="178" t="str">
        <f>IF('DATA - Follow-Up'!V863="Yes",1,IF('DATA - Follow-Up'!V863="No",2,""))</f>
        <v/>
      </c>
      <c r="W863" s="178"/>
      <c r="X863" s="178"/>
      <c r="Y863" s="178"/>
      <c r="Z863" s="178"/>
      <c r="AA863" s="178"/>
      <c r="AB863" s="178"/>
      <c r="AC863" s="178"/>
      <c r="AD863" s="178"/>
      <c r="AE863" s="178"/>
      <c r="AF863" s="178"/>
      <c r="AG863" s="178"/>
      <c r="AH863" s="178"/>
      <c r="AI863" s="178"/>
      <c r="AJ863" s="178"/>
      <c r="AK863" s="178"/>
      <c r="AL863" s="178"/>
      <c r="AM863" s="178"/>
      <c r="AN863" s="178"/>
      <c r="AO863" s="178"/>
      <c r="AP863" s="178"/>
      <c r="AQ863" s="178"/>
      <c r="AR863" s="178" t="str">
        <f>IF('DATA - Follow-Up'!AR863="Relaxed",1,IF('DATA - Follow-Up'!AR863="Rushed",2,IF('DATA - Follow-Up'!AR863="Happy",3,IF('DATA - Follow-Up'!AR863="Tired",4,""))))</f>
        <v/>
      </c>
      <c r="AS863" s="178" t="str">
        <f>IF('DATA - Follow-Up'!AS863="Relaxed",1,IF('DATA - Follow-Up'!AS863="Rushed",2,IF('DATA - Follow-Up'!AS863="Happy",3,IF('DATA - Follow-Up'!AS863="Tired",4,""))))</f>
        <v/>
      </c>
      <c r="AT863" s="178" t="str">
        <f>IF('DATA - Follow-Up'!AT863="less driving",1,IF('DATA - Follow-Up'!AT863="less driving (e.g. more carpooling, walking, cycling, taking public transit, etc.)",1,IF('DATA - Follow-Up'!AT863="not changed",2,IF('DATA - Follow-Up'!AT863="no changed",2,IF('DATA - Follow-Up'!AT863="more driving",3, "")))))</f>
        <v/>
      </c>
      <c r="AU863" s="275"/>
      <c r="AV863" s="275"/>
      <c r="AW863" s="275"/>
      <c r="AX863" s="275"/>
      <c r="AY863" s="275"/>
      <c r="AZ863" s="178" t="str">
        <f>IF('DATA - Follow-Up'!AZ863="less driving",1,IF('DATA - Follow-Up'!AZ863="less driving (e.g. more carpooling, walking, cycling, taking public transit, etc.)",1,IF('DATA - Follow-Up'!AZ863="not changed",2,IF('DATA - Follow-Up'!AZ863="more driving",3,""))))</f>
        <v/>
      </c>
      <c r="BA863" s="178"/>
      <c r="BB863" s="178"/>
      <c r="BC863" s="178"/>
      <c r="BD863" s="178"/>
      <c r="BE863" s="178"/>
      <c r="BF863" s="178" t="str">
        <f>IF('DATA - Follow-Up'!BF863="decreased",1,IF('DATA - Follow-Up'!BF863="not changed",2,IF('DATA - Follow-Up'!BF863="increased",3, "")))</f>
        <v/>
      </c>
      <c r="BG863" s="178"/>
      <c r="BH863" s="178"/>
      <c r="BI863" s="178"/>
      <c r="BJ863" s="178"/>
      <c r="BK863" s="178"/>
      <c r="BL863" s="178"/>
      <c r="BM863" s="178"/>
      <c r="BN863" s="178"/>
      <c r="BO863" s="178"/>
      <c r="BP863" s="178"/>
      <c r="BQ863" s="312" t="str">
        <f>IF('DATA - Follow-Up'!BQ863="Yes",1,IF('DATA - Follow-Up'!BQ863="No",2, ""))</f>
        <v/>
      </c>
      <c r="BR863" s="273"/>
      <c r="BS863" s="180"/>
      <c r="BT863" s="180"/>
    </row>
    <row r="864" spans="1:72" s="132" customFormat="1" ht="15" x14ac:dyDescent="0.3">
      <c r="A864" s="148"/>
      <c r="B864" s="149"/>
      <c r="C864" s="236" t="str">
        <f t="shared" si="13"/>
        <v/>
      </c>
      <c r="D864" s="178" t="str">
        <f>IF('DATA - Follow-Up'!D864="","",'DATA - Follow-Up'!D864)</f>
        <v/>
      </c>
      <c r="E864" s="178" t="str">
        <f>IF('DATA - Follow-Up'!E864="","",'DATA - Follow-Up'!E864)</f>
        <v/>
      </c>
      <c r="F864" s="178" t="str">
        <f>IF('DATA - Follow-Up'!F864="","",'DATA - Follow-Up'!F864)</f>
        <v/>
      </c>
      <c r="G864" s="178" t="str">
        <f>IF('DATA - Follow-Up'!G864="Yes",1,IF('DATA - Follow-Up'!G864="No",2,IF('DATA - Follow-Up'!G864="Not Sure",3, "")))</f>
        <v/>
      </c>
      <c r="H864" s="178" t="str">
        <f>IF('DATA - Follow-Up'!H864="","",INDEX(Codes,MATCH('DATA - Follow-Up'!H864,Modes,0)))</f>
        <v/>
      </c>
      <c r="I864" s="275"/>
      <c r="J864" s="178" t="str">
        <f>IF('DATA - Follow-Up'!J864="","",INDEX(Codes,MATCH('DATA - Follow-Up'!J864,Modes,0)))</f>
        <v/>
      </c>
      <c r="K864" s="178"/>
      <c r="L864" s="178" t="str">
        <f>IF('DATA - Follow-Up'!L864=0,"",IF('DATA - Follow-Up'!L864="","",'DATA - Follow-Up'!L864))</f>
        <v/>
      </c>
      <c r="M864" s="178" t="str">
        <f>IF('DATA - Follow-Up'!M864="Yes",1,IF('DATA - Follow-Up'!M864="No",2, ""))</f>
        <v/>
      </c>
      <c r="N864" s="178" t="str">
        <f>IF('DATA - Follow-Up'!N864="Yes",1,IF('DATA - Follow-Up'!N864="No",2,""))</f>
        <v/>
      </c>
      <c r="O864" s="178" t="str">
        <f>IF('DATA - Follow-Up'!O864="Relaxed",1,IF('DATA - Follow-Up'!O864="Rushed",2,IF('DATA - Follow-Up'!O864="Happy",3,IF('DATA - Follow-Up'!O864="Frustrated",4,IF('DATA - Follow-Up'!O864="Other (please specify)",5,IF('DATA - Follow-Up'!O864="Other",5,""))))))</f>
        <v/>
      </c>
      <c r="P864" s="178"/>
      <c r="Q864" s="178" t="str">
        <f>IF('DATA - Follow-Up'!Q864="","",'DATA - Follow-Up'!Q864)</f>
        <v/>
      </c>
      <c r="R864" s="178" t="str">
        <f>IF('DATA - Follow-Up'!R864="Boy",1,IF('DATA - Follow-Up'!R864="Girl",2, ""))</f>
        <v/>
      </c>
      <c r="S864" s="178" t="str">
        <f>IF('DATA - Follow-Up'!Q864="","", 'DATA - Follow-Up'!S864)</f>
        <v/>
      </c>
      <c r="T864" s="178" t="str">
        <f>IF('DATA - Follow-Up'!T864="Less than 0.5km",1,IF('DATA - Follow-Up'!T864="0.51 to 1.59km",2,IF('DATA - Follow-Up'!T864="1.6 to 3km",3,IF('DATA - Follow-Up'!T864="Over 3km",4,""))))</f>
        <v/>
      </c>
      <c r="U864" s="178" t="str">
        <f>IF('DATA - Follow-Up'!U864="STRONGLY AGREE",1,IF('DATA - Follow-Up'!U864="AGREE",2,IF('DATA - Follow-Up'!U864="DISAGREE",3,IF('DATA - Follow-Up'!U864="STRONGLY DISAGREE",4,""))))</f>
        <v/>
      </c>
      <c r="V864" s="178" t="str">
        <f>IF('DATA - Follow-Up'!V864="Yes",1,IF('DATA - Follow-Up'!V864="No",2,""))</f>
        <v/>
      </c>
      <c r="W864" s="178"/>
      <c r="X864" s="178"/>
      <c r="Y864" s="178"/>
      <c r="Z864" s="178"/>
      <c r="AA864" s="178"/>
      <c r="AB864" s="178"/>
      <c r="AC864" s="178"/>
      <c r="AD864" s="178"/>
      <c r="AE864" s="178"/>
      <c r="AF864" s="178"/>
      <c r="AG864" s="178"/>
      <c r="AH864" s="178"/>
      <c r="AI864" s="178"/>
      <c r="AJ864" s="178"/>
      <c r="AK864" s="178"/>
      <c r="AL864" s="178"/>
      <c r="AM864" s="178"/>
      <c r="AN864" s="178"/>
      <c r="AO864" s="178"/>
      <c r="AP864" s="178"/>
      <c r="AQ864" s="178"/>
      <c r="AR864" s="178" t="str">
        <f>IF('DATA - Follow-Up'!AR864="Relaxed",1,IF('DATA - Follow-Up'!AR864="Rushed",2,IF('DATA - Follow-Up'!AR864="Happy",3,IF('DATA - Follow-Up'!AR864="Tired",4,""))))</f>
        <v/>
      </c>
      <c r="AS864" s="178" t="str">
        <f>IF('DATA - Follow-Up'!AS864="Relaxed",1,IF('DATA - Follow-Up'!AS864="Rushed",2,IF('DATA - Follow-Up'!AS864="Happy",3,IF('DATA - Follow-Up'!AS864="Tired",4,""))))</f>
        <v/>
      </c>
      <c r="AT864" s="178" t="str">
        <f>IF('DATA - Follow-Up'!AT864="less driving",1,IF('DATA - Follow-Up'!AT864="less driving (e.g. more carpooling, walking, cycling, taking public transit, etc.)",1,IF('DATA - Follow-Up'!AT864="not changed",2,IF('DATA - Follow-Up'!AT864="no changed",2,IF('DATA - Follow-Up'!AT864="more driving",3, "")))))</f>
        <v/>
      </c>
      <c r="AU864" s="275"/>
      <c r="AV864" s="275"/>
      <c r="AW864" s="275"/>
      <c r="AX864" s="275"/>
      <c r="AY864" s="275"/>
      <c r="AZ864" s="178" t="str">
        <f>IF('DATA - Follow-Up'!AZ864="less driving",1,IF('DATA - Follow-Up'!AZ864="less driving (e.g. more carpooling, walking, cycling, taking public transit, etc.)",1,IF('DATA - Follow-Up'!AZ864="not changed",2,IF('DATA - Follow-Up'!AZ864="more driving",3,""))))</f>
        <v/>
      </c>
      <c r="BA864" s="178"/>
      <c r="BB864" s="178"/>
      <c r="BC864" s="178"/>
      <c r="BD864" s="178"/>
      <c r="BE864" s="178"/>
      <c r="BF864" s="178" t="str">
        <f>IF('DATA - Follow-Up'!BF864="decreased",1,IF('DATA - Follow-Up'!BF864="not changed",2,IF('DATA - Follow-Up'!BF864="increased",3, "")))</f>
        <v/>
      </c>
      <c r="BG864" s="178"/>
      <c r="BH864" s="178"/>
      <c r="BI864" s="178"/>
      <c r="BJ864" s="178"/>
      <c r="BK864" s="178"/>
      <c r="BL864" s="178"/>
      <c r="BM864" s="178"/>
      <c r="BN864" s="178"/>
      <c r="BO864" s="178"/>
      <c r="BP864" s="178"/>
      <c r="BQ864" s="312" t="str">
        <f>IF('DATA - Follow-Up'!BQ864="Yes",1,IF('DATA - Follow-Up'!BQ864="No",2, ""))</f>
        <v/>
      </c>
      <c r="BR864" s="273"/>
      <c r="BS864" s="180"/>
      <c r="BT864" s="180"/>
    </row>
    <row r="865" spans="1:72" s="132" customFormat="1" ht="15" x14ac:dyDescent="0.3">
      <c r="A865" s="148"/>
      <c r="B865" s="149"/>
      <c r="C865" s="236" t="str">
        <f t="shared" si="13"/>
        <v/>
      </c>
      <c r="D865" s="178" t="str">
        <f>IF('DATA - Follow-Up'!D865="","",'DATA - Follow-Up'!D865)</f>
        <v/>
      </c>
      <c r="E865" s="178" t="str">
        <f>IF('DATA - Follow-Up'!E865="","",'DATA - Follow-Up'!E865)</f>
        <v/>
      </c>
      <c r="F865" s="178" t="str">
        <f>IF('DATA - Follow-Up'!F865="","",'DATA - Follow-Up'!F865)</f>
        <v/>
      </c>
      <c r="G865" s="178" t="str">
        <f>IF('DATA - Follow-Up'!G865="Yes",1,IF('DATA - Follow-Up'!G865="No",2,IF('DATA - Follow-Up'!G865="Not Sure",3, "")))</f>
        <v/>
      </c>
      <c r="H865" s="178" t="str">
        <f>IF('DATA - Follow-Up'!H865="","",INDEX(Codes,MATCH('DATA - Follow-Up'!H865,Modes,0)))</f>
        <v/>
      </c>
      <c r="I865" s="275"/>
      <c r="J865" s="178" t="str">
        <f>IF('DATA - Follow-Up'!J865="","",INDEX(Codes,MATCH('DATA - Follow-Up'!J865,Modes,0)))</f>
        <v/>
      </c>
      <c r="K865" s="178"/>
      <c r="L865" s="178" t="str">
        <f>IF('DATA - Follow-Up'!L865=0,"",IF('DATA - Follow-Up'!L865="","",'DATA - Follow-Up'!L865))</f>
        <v/>
      </c>
      <c r="M865" s="178" t="str">
        <f>IF('DATA - Follow-Up'!M865="Yes",1,IF('DATA - Follow-Up'!M865="No",2, ""))</f>
        <v/>
      </c>
      <c r="N865" s="178" t="str">
        <f>IF('DATA - Follow-Up'!N865="Yes",1,IF('DATA - Follow-Up'!N865="No",2,""))</f>
        <v/>
      </c>
      <c r="O865" s="178" t="str">
        <f>IF('DATA - Follow-Up'!O865="Relaxed",1,IF('DATA - Follow-Up'!O865="Rushed",2,IF('DATA - Follow-Up'!O865="Happy",3,IF('DATA - Follow-Up'!O865="Frustrated",4,IF('DATA - Follow-Up'!O865="Other (please specify)",5,IF('DATA - Follow-Up'!O865="Other",5,""))))))</f>
        <v/>
      </c>
      <c r="P865" s="178"/>
      <c r="Q865" s="178" t="str">
        <f>IF('DATA - Follow-Up'!Q865="","",'DATA - Follow-Up'!Q865)</f>
        <v/>
      </c>
      <c r="R865" s="178" t="str">
        <f>IF('DATA - Follow-Up'!R865="Boy",1,IF('DATA - Follow-Up'!R865="Girl",2, ""))</f>
        <v/>
      </c>
      <c r="S865" s="178" t="str">
        <f>IF('DATA - Follow-Up'!Q865="","", 'DATA - Follow-Up'!S865)</f>
        <v/>
      </c>
      <c r="T865" s="178" t="str">
        <f>IF('DATA - Follow-Up'!T865="Less than 0.5km",1,IF('DATA - Follow-Up'!T865="0.51 to 1.59km",2,IF('DATA - Follow-Up'!T865="1.6 to 3km",3,IF('DATA - Follow-Up'!T865="Over 3km",4,""))))</f>
        <v/>
      </c>
      <c r="U865" s="178" t="str">
        <f>IF('DATA - Follow-Up'!U865="STRONGLY AGREE",1,IF('DATA - Follow-Up'!U865="AGREE",2,IF('DATA - Follow-Up'!U865="DISAGREE",3,IF('DATA - Follow-Up'!U865="STRONGLY DISAGREE",4,""))))</f>
        <v/>
      </c>
      <c r="V865" s="178" t="str">
        <f>IF('DATA - Follow-Up'!V865="Yes",1,IF('DATA - Follow-Up'!V865="No",2,""))</f>
        <v/>
      </c>
      <c r="W865" s="178"/>
      <c r="X865" s="178"/>
      <c r="Y865" s="178"/>
      <c r="Z865" s="178"/>
      <c r="AA865" s="178"/>
      <c r="AB865" s="178"/>
      <c r="AC865" s="178"/>
      <c r="AD865" s="178"/>
      <c r="AE865" s="178"/>
      <c r="AF865" s="178"/>
      <c r="AG865" s="178"/>
      <c r="AH865" s="178"/>
      <c r="AI865" s="178"/>
      <c r="AJ865" s="178"/>
      <c r="AK865" s="178"/>
      <c r="AL865" s="178"/>
      <c r="AM865" s="178"/>
      <c r="AN865" s="178"/>
      <c r="AO865" s="178"/>
      <c r="AP865" s="178"/>
      <c r="AQ865" s="178"/>
      <c r="AR865" s="178" t="str">
        <f>IF('DATA - Follow-Up'!AR865="Relaxed",1,IF('DATA - Follow-Up'!AR865="Rushed",2,IF('DATA - Follow-Up'!AR865="Happy",3,IF('DATA - Follow-Up'!AR865="Tired",4,""))))</f>
        <v/>
      </c>
      <c r="AS865" s="178" t="str">
        <f>IF('DATA - Follow-Up'!AS865="Relaxed",1,IF('DATA - Follow-Up'!AS865="Rushed",2,IF('DATA - Follow-Up'!AS865="Happy",3,IF('DATA - Follow-Up'!AS865="Tired",4,""))))</f>
        <v/>
      </c>
      <c r="AT865" s="178" t="str">
        <f>IF('DATA - Follow-Up'!AT865="less driving",1,IF('DATA - Follow-Up'!AT865="less driving (e.g. more carpooling, walking, cycling, taking public transit, etc.)",1,IF('DATA - Follow-Up'!AT865="not changed",2,IF('DATA - Follow-Up'!AT865="no changed",2,IF('DATA - Follow-Up'!AT865="more driving",3, "")))))</f>
        <v/>
      </c>
      <c r="AU865" s="275"/>
      <c r="AV865" s="275"/>
      <c r="AW865" s="275"/>
      <c r="AX865" s="275"/>
      <c r="AY865" s="275"/>
      <c r="AZ865" s="178" t="str">
        <f>IF('DATA - Follow-Up'!AZ865="less driving",1,IF('DATA - Follow-Up'!AZ865="less driving (e.g. more carpooling, walking, cycling, taking public transit, etc.)",1,IF('DATA - Follow-Up'!AZ865="not changed",2,IF('DATA - Follow-Up'!AZ865="more driving",3,""))))</f>
        <v/>
      </c>
      <c r="BA865" s="178"/>
      <c r="BB865" s="178"/>
      <c r="BC865" s="178"/>
      <c r="BD865" s="178"/>
      <c r="BE865" s="178"/>
      <c r="BF865" s="178" t="str">
        <f>IF('DATA - Follow-Up'!BF865="decreased",1,IF('DATA - Follow-Up'!BF865="not changed",2,IF('DATA - Follow-Up'!BF865="increased",3, "")))</f>
        <v/>
      </c>
      <c r="BG865" s="178"/>
      <c r="BH865" s="178"/>
      <c r="BI865" s="178"/>
      <c r="BJ865" s="178"/>
      <c r="BK865" s="178"/>
      <c r="BL865" s="178"/>
      <c r="BM865" s="178"/>
      <c r="BN865" s="178"/>
      <c r="BO865" s="178"/>
      <c r="BP865" s="178"/>
      <c r="BQ865" s="312" t="str">
        <f>IF('DATA - Follow-Up'!BQ865="Yes",1,IF('DATA - Follow-Up'!BQ865="No",2, ""))</f>
        <v/>
      </c>
      <c r="BR865" s="273"/>
      <c r="BS865" s="180"/>
      <c r="BT865" s="180"/>
    </row>
    <row r="866" spans="1:72" s="132" customFormat="1" ht="15" x14ac:dyDescent="0.3">
      <c r="A866" s="148"/>
      <c r="B866" s="149"/>
      <c r="C866" s="236" t="str">
        <f t="shared" si="13"/>
        <v/>
      </c>
      <c r="D866" s="178" t="str">
        <f>IF('DATA - Follow-Up'!D866="","",'DATA - Follow-Up'!D866)</f>
        <v/>
      </c>
      <c r="E866" s="178" t="str">
        <f>IF('DATA - Follow-Up'!E866="","",'DATA - Follow-Up'!E866)</f>
        <v/>
      </c>
      <c r="F866" s="178" t="str">
        <f>IF('DATA - Follow-Up'!F866="","",'DATA - Follow-Up'!F866)</f>
        <v/>
      </c>
      <c r="G866" s="178" t="str">
        <f>IF('DATA - Follow-Up'!G866="Yes",1,IF('DATA - Follow-Up'!G866="No",2,IF('DATA - Follow-Up'!G866="Not Sure",3, "")))</f>
        <v/>
      </c>
      <c r="H866" s="178" t="str">
        <f>IF('DATA - Follow-Up'!H866="","",INDEX(Codes,MATCH('DATA - Follow-Up'!H866,Modes,0)))</f>
        <v/>
      </c>
      <c r="I866" s="275"/>
      <c r="J866" s="178" t="str">
        <f>IF('DATA - Follow-Up'!J866="","",INDEX(Codes,MATCH('DATA - Follow-Up'!J866,Modes,0)))</f>
        <v/>
      </c>
      <c r="K866" s="178"/>
      <c r="L866" s="178" t="str">
        <f>IF('DATA - Follow-Up'!L866=0,"",IF('DATA - Follow-Up'!L866="","",'DATA - Follow-Up'!L866))</f>
        <v/>
      </c>
      <c r="M866" s="178" t="str">
        <f>IF('DATA - Follow-Up'!M866="Yes",1,IF('DATA - Follow-Up'!M866="No",2, ""))</f>
        <v/>
      </c>
      <c r="N866" s="178" t="str">
        <f>IF('DATA - Follow-Up'!N866="Yes",1,IF('DATA - Follow-Up'!N866="No",2,""))</f>
        <v/>
      </c>
      <c r="O866" s="178" t="str">
        <f>IF('DATA - Follow-Up'!O866="Relaxed",1,IF('DATA - Follow-Up'!O866="Rushed",2,IF('DATA - Follow-Up'!O866="Happy",3,IF('DATA - Follow-Up'!O866="Frustrated",4,IF('DATA - Follow-Up'!O866="Other (please specify)",5,IF('DATA - Follow-Up'!O866="Other",5,""))))))</f>
        <v/>
      </c>
      <c r="P866" s="178"/>
      <c r="Q866" s="178" t="str">
        <f>IF('DATA - Follow-Up'!Q866="","",'DATA - Follow-Up'!Q866)</f>
        <v/>
      </c>
      <c r="R866" s="178" t="str">
        <f>IF('DATA - Follow-Up'!R866="Boy",1,IF('DATA - Follow-Up'!R866="Girl",2, ""))</f>
        <v/>
      </c>
      <c r="S866" s="178" t="str">
        <f>IF('DATA - Follow-Up'!Q866="","", 'DATA - Follow-Up'!S866)</f>
        <v/>
      </c>
      <c r="T866" s="178" t="str">
        <f>IF('DATA - Follow-Up'!T866="Less than 0.5km",1,IF('DATA - Follow-Up'!T866="0.51 to 1.59km",2,IF('DATA - Follow-Up'!T866="1.6 to 3km",3,IF('DATA - Follow-Up'!T866="Over 3km",4,""))))</f>
        <v/>
      </c>
      <c r="U866" s="178" t="str">
        <f>IF('DATA - Follow-Up'!U866="STRONGLY AGREE",1,IF('DATA - Follow-Up'!U866="AGREE",2,IF('DATA - Follow-Up'!U866="DISAGREE",3,IF('DATA - Follow-Up'!U866="STRONGLY DISAGREE",4,""))))</f>
        <v/>
      </c>
      <c r="V866" s="178" t="str">
        <f>IF('DATA - Follow-Up'!V866="Yes",1,IF('DATA - Follow-Up'!V866="No",2,""))</f>
        <v/>
      </c>
      <c r="W866" s="178"/>
      <c r="X866" s="178"/>
      <c r="Y866" s="178"/>
      <c r="Z866" s="178"/>
      <c r="AA866" s="178"/>
      <c r="AB866" s="178"/>
      <c r="AC866" s="178"/>
      <c r="AD866" s="178"/>
      <c r="AE866" s="178"/>
      <c r="AF866" s="178"/>
      <c r="AG866" s="178"/>
      <c r="AH866" s="178"/>
      <c r="AI866" s="178"/>
      <c r="AJ866" s="178"/>
      <c r="AK866" s="178"/>
      <c r="AL866" s="178"/>
      <c r="AM866" s="178"/>
      <c r="AN866" s="178"/>
      <c r="AO866" s="178"/>
      <c r="AP866" s="178"/>
      <c r="AQ866" s="178"/>
      <c r="AR866" s="178" t="str">
        <f>IF('DATA - Follow-Up'!AR866="Relaxed",1,IF('DATA - Follow-Up'!AR866="Rushed",2,IF('DATA - Follow-Up'!AR866="Happy",3,IF('DATA - Follow-Up'!AR866="Tired",4,""))))</f>
        <v/>
      </c>
      <c r="AS866" s="178" t="str">
        <f>IF('DATA - Follow-Up'!AS866="Relaxed",1,IF('DATA - Follow-Up'!AS866="Rushed",2,IF('DATA - Follow-Up'!AS866="Happy",3,IF('DATA - Follow-Up'!AS866="Tired",4,""))))</f>
        <v/>
      </c>
      <c r="AT866" s="178" t="str">
        <f>IF('DATA - Follow-Up'!AT866="less driving",1,IF('DATA - Follow-Up'!AT866="less driving (e.g. more carpooling, walking, cycling, taking public transit, etc.)",1,IF('DATA - Follow-Up'!AT866="not changed",2,IF('DATA - Follow-Up'!AT866="no changed",2,IF('DATA - Follow-Up'!AT866="more driving",3, "")))))</f>
        <v/>
      </c>
      <c r="AU866" s="275"/>
      <c r="AV866" s="275"/>
      <c r="AW866" s="275"/>
      <c r="AX866" s="275"/>
      <c r="AY866" s="275"/>
      <c r="AZ866" s="178" t="str">
        <f>IF('DATA - Follow-Up'!AZ866="less driving",1,IF('DATA - Follow-Up'!AZ866="less driving (e.g. more carpooling, walking, cycling, taking public transit, etc.)",1,IF('DATA - Follow-Up'!AZ866="not changed",2,IF('DATA - Follow-Up'!AZ866="more driving",3,""))))</f>
        <v/>
      </c>
      <c r="BA866" s="178"/>
      <c r="BB866" s="178"/>
      <c r="BC866" s="178"/>
      <c r="BD866" s="178"/>
      <c r="BE866" s="178"/>
      <c r="BF866" s="178" t="str">
        <f>IF('DATA - Follow-Up'!BF866="decreased",1,IF('DATA - Follow-Up'!BF866="not changed",2,IF('DATA - Follow-Up'!BF866="increased",3, "")))</f>
        <v/>
      </c>
      <c r="BG866" s="178"/>
      <c r="BH866" s="178"/>
      <c r="BI866" s="178"/>
      <c r="BJ866" s="178"/>
      <c r="BK866" s="178"/>
      <c r="BL866" s="178"/>
      <c r="BM866" s="178"/>
      <c r="BN866" s="178"/>
      <c r="BO866" s="178"/>
      <c r="BP866" s="178"/>
      <c r="BQ866" s="312" t="str">
        <f>IF('DATA - Follow-Up'!BQ866="Yes",1,IF('DATA - Follow-Up'!BQ866="No",2, ""))</f>
        <v/>
      </c>
      <c r="BR866" s="273"/>
      <c r="BS866" s="180"/>
      <c r="BT866" s="180"/>
    </row>
    <row r="867" spans="1:72" s="132" customFormat="1" ht="15" x14ac:dyDescent="0.3">
      <c r="A867" s="148"/>
      <c r="B867" s="149"/>
      <c r="C867" s="236" t="str">
        <f t="shared" si="13"/>
        <v/>
      </c>
      <c r="D867" s="178" t="str">
        <f>IF('DATA - Follow-Up'!D867="","",'DATA - Follow-Up'!D867)</f>
        <v/>
      </c>
      <c r="E867" s="178" t="str">
        <f>IF('DATA - Follow-Up'!E867="","",'DATA - Follow-Up'!E867)</f>
        <v/>
      </c>
      <c r="F867" s="178" t="str">
        <f>IF('DATA - Follow-Up'!F867="","",'DATA - Follow-Up'!F867)</f>
        <v/>
      </c>
      <c r="G867" s="178" t="str">
        <f>IF('DATA - Follow-Up'!G867="Yes",1,IF('DATA - Follow-Up'!G867="No",2,IF('DATA - Follow-Up'!G867="Not Sure",3, "")))</f>
        <v/>
      </c>
      <c r="H867" s="178" t="str">
        <f>IF('DATA - Follow-Up'!H867="","",INDEX(Codes,MATCH('DATA - Follow-Up'!H867,Modes,0)))</f>
        <v/>
      </c>
      <c r="I867" s="275"/>
      <c r="J867" s="178" t="str">
        <f>IF('DATA - Follow-Up'!J867="","",INDEX(Codes,MATCH('DATA - Follow-Up'!J867,Modes,0)))</f>
        <v/>
      </c>
      <c r="K867" s="178"/>
      <c r="L867" s="178" t="str">
        <f>IF('DATA - Follow-Up'!L867=0,"",IF('DATA - Follow-Up'!L867="","",'DATA - Follow-Up'!L867))</f>
        <v/>
      </c>
      <c r="M867" s="178" t="str">
        <f>IF('DATA - Follow-Up'!M867="Yes",1,IF('DATA - Follow-Up'!M867="No",2, ""))</f>
        <v/>
      </c>
      <c r="N867" s="178" t="str">
        <f>IF('DATA - Follow-Up'!N867="Yes",1,IF('DATA - Follow-Up'!N867="No",2,""))</f>
        <v/>
      </c>
      <c r="O867" s="178" t="str">
        <f>IF('DATA - Follow-Up'!O867="Relaxed",1,IF('DATA - Follow-Up'!O867="Rushed",2,IF('DATA - Follow-Up'!O867="Happy",3,IF('DATA - Follow-Up'!O867="Frustrated",4,IF('DATA - Follow-Up'!O867="Other (please specify)",5,IF('DATA - Follow-Up'!O867="Other",5,""))))))</f>
        <v/>
      </c>
      <c r="P867" s="178"/>
      <c r="Q867" s="178" t="str">
        <f>IF('DATA - Follow-Up'!Q867="","",'DATA - Follow-Up'!Q867)</f>
        <v/>
      </c>
      <c r="R867" s="178" t="str">
        <f>IF('DATA - Follow-Up'!R867="Boy",1,IF('DATA - Follow-Up'!R867="Girl",2, ""))</f>
        <v/>
      </c>
      <c r="S867" s="178" t="str">
        <f>IF('DATA - Follow-Up'!Q867="","", 'DATA - Follow-Up'!S867)</f>
        <v/>
      </c>
      <c r="T867" s="178" t="str">
        <f>IF('DATA - Follow-Up'!T867="Less than 0.5km",1,IF('DATA - Follow-Up'!T867="0.51 to 1.59km",2,IF('DATA - Follow-Up'!T867="1.6 to 3km",3,IF('DATA - Follow-Up'!T867="Over 3km",4,""))))</f>
        <v/>
      </c>
      <c r="U867" s="178" t="str">
        <f>IF('DATA - Follow-Up'!U867="STRONGLY AGREE",1,IF('DATA - Follow-Up'!U867="AGREE",2,IF('DATA - Follow-Up'!U867="DISAGREE",3,IF('DATA - Follow-Up'!U867="STRONGLY DISAGREE",4,""))))</f>
        <v/>
      </c>
      <c r="V867" s="178" t="str">
        <f>IF('DATA - Follow-Up'!V867="Yes",1,IF('DATA - Follow-Up'!V867="No",2,""))</f>
        <v/>
      </c>
      <c r="W867" s="178"/>
      <c r="X867" s="178"/>
      <c r="Y867" s="178"/>
      <c r="Z867" s="178"/>
      <c r="AA867" s="178"/>
      <c r="AB867" s="178"/>
      <c r="AC867" s="178"/>
      <c r="AD867" s="178"/>
      <c r="AE867" s="178"/>
      <c r="AF867" s="178"/>
      <c r="AG867" s="178"/>
      <c r="AH867" s="178"/>
      <c r="AI867" s="178"/>
      <c r="AJ867" s="178"/>
      <c r="AK867" s="178"/>
      <c r="AL867" s="178"/>
      <c r="AM867" s="178"/>
      <c r="AN867" s="178"/>
      <c r="AO867" s="178"/>
      <c r="AP867" s="178"/>
      <c r="AQ867" s="178"/>
      <c r="AR867" s="178" t="str">
        <f>IF('DATA - Follow-Up'!AR867="Relaxed",1,IF('DATA - Follow-Up'!AR867="Rushed",2,IF('DATA - Follow-Up'!AR867="Happy",3,IF('DATA - Follow-Up'!AR867="Tired",4,""))))</f>
        <v/>
      </c>
      <c r="AS867" s="178" t="str">
        <f>IF('DATA - Follow-Up'!AS867="Relaxed",1,IF('DATA - Follow-Up'!AS867="Rushed",2,IF('DATA - Follow-Up'!AS867="Happy",3,IF('DATA - Follow-Up'!AS867="Tired",4,""))))</f>
        <v/>
      </c>
      <c r="AT867" s="178" t="str">
        <f>IF('DATA - Follow-Up'!AT867="less driving",1,IF('DATA - Follow-Up'!AT867="less driving (e.g. more carpooling, walking, cycling, taking public transit, etc.)",1,IF('DATA - Follow-Up'!AT867="not changed",2,IF('DATA - Follow-Up'!AT867="no changed",2,IF('DATA - Follow-Up'!AT867="more driving",3, "")))))</f>
        <v/>
      </c>
      <c r="AU867" s="275"/>
      <c r="AV867" s="275"/>
      <c r="AW867" s="275"/>
      <c r="AX867" s="275"/>
      <c r="AY867" s="275"/>
      <c r="AZ867" s="178" t="str">
        <f>IF('DATA - Follow-Up'!AZ867="less driving",1,IF('DATA - Follow-Up'!AZ867="less driving (e.g. more carpooling, walking, cycling, taking public transit, etc.)",1,IF('DATA - Follow-Up'!AZ867="not changed",2,IF('DATA - Follow-Up'!AZ867="more driving",3,""))))</f>
        <v/>
      </c>
      <c r="BA867" s="178"/>
      <c r="BB867" s="178"/>
      <c r="BC867" s="178"/>
      <c r="BD867" s="178"/>
      <c r="BE867" s="178"/>
      <c r="BF867" s="178" t="str">
        <f>IF('DATA - Follow-Up'!BF867="decreased",1,IF('DATA - Follow-Up'!BF867="not changed",2,IF('DATA - Follow-Up'!BF867="increased",3, "")))</f>
        <v/>
      </c>
      <c r="BG867" s="178"/>
      <c r="BH867" s="178"/>
      <c r="BI867" s="178"/>
      <c r="BJ867" s="178"/>
      <c r="BK867" s="178"/>
      <c r="BL867" s="178"/>
      <c r="BM867" s="178"/>
      <c r="BN867" s="178"/>
      <c r="BO867" s="178"/>
      <c r="BP867" s="178"/>
      <c r="BQ867" s="312" t="str">
        <f>IF('DATA - Follow-Up'!BQ867="Yes",1,IF('DATA - Follow-Up'!BQ867="No",2, ""))</f>
        <v/>
      </c>
      <c r="BR867" s="273"/>
      <c r="BS867" s="180"/>
      <c r="BT867" s="180"/>
    </row>
    <row r="868" spans="1:72" s="132" customFormat="1" ht="15" x14ac:dyDescent="0.3">
      <c r="A868" s="148"/>
      <c r="B868" s="149"/>
      <c r="C868" s="236" t="str">
        <f t="shared" si="13"/>
        <v/>
      </c>
      <c r="D868" s="178" t="str">
        <f>IF('DATA - Follow-Up'!D868="","",'DATA - Follow-Up'!D868)</f>
        <v/>
      </c>
      <c r="E868" s="178" t="str">
        <f>IF('DATA - Follow-Up'!E868="","",'DATA - Follow-Up'!E868)</f>
        <v/>
      </c>
      <c r="F868" s="178" t="str">
        <f>IF('DATA - Follow-Up'!F868="","",'DATA - Follow-Up'!F868)</f>
        <v/>
      </c>
      <c r="G868" s="178" t="str">
        <f>IF('DATA - Follow-Up'!G868="Yes",1,IF('DATA - Follow-Up'!G868="No",2,IF('DATA - Follow-Up'!G868="Not Sure",3, "")))</f>
        <v/>
      </c>
      <c r="H868" s="178" t="str">
        <f>IF('DATA - Follow-Up'!H868="","",INDEX(Codes,MATCH('DATA - Follow-Up'!H868,Modes,0)))</f>
        <v/>
      </c>
      <c r="I868" s="275"/>
      <c r="J868" s="178" t="str">
        <f>IF('DATA - Follow-Up'!J868="","",INDEX(Codes,MATCH('DATA - Follow-Up'!J868,Modes,0)))</f>
        <v/>
      </c>
      <c r="K868" s="178"/>
      <c r="L868" s="178" t="str">
        <f>IF('DATA - Follow-Up'!L868=0,"",IF('DATA - Follow-Up'!L868="","",'DATA - Follow-Up'!L868))</f>
        <v/>
      </c>
      <c r="M868" s="178" t="str">
        <f>IF('DATA - Follow-Up'!M868="Yes",1,IF('DATA - Follow-Up'!M868="No",2, ""))</f>
        <v/>
      </c>
      <c r="N868" s="178" t="str">
        <f>IF('DATA - Follow-Up'!N868="Yes",1,IF('DATA - Follow-Up'!N868="No",2,""))</f>
        <v/>
      </c>
      <c r="O868" s="178" t="str">
        <f>IF('DATA - Follow-Up'!O868="Relaxed",1,IF('DATA - Follow-Up'!O868="Rushed",2,IF('DATA - Follow-Up'!O868="Happy",3,IF('DATA - Follow-Up'!O868="Frustrated",4,IF('DATA - Follow-Up'!O868="Other (please specify)",5,IF('DATA - Follow-Up'!O868="Other",5,""))))))</f>
        <v/>
      </c>
      <c r="P868" s="178"/>
      <c r="Q868" s="178" t="str">
        <f>IF('DATA - Follow-Up'!Q868="","",'DATA - Follow-Up'!Q868)</f>
        <v/>
      </c>
      <c r="R868" s="178" t="str">
        <f>IF('DATA - Follow-Up'!R868="Boy",1,IF('DATA - Follow-Up'!R868="Girl",2, ""))</f>
        <v/>
      </c>
      <c r="S868" s="178" t="str">
        <f>IF('DATA - Follow-Up'!Q868="","", 'DATA - Follow-Up'!S868)</f>
        <v/>
      </c>
      <c r="T868" s="178" t="str">
        <f>IF('DATA - Follow-Up'!T868="Less than 0.5km",1,IF('DATA - Follow-Up'!T868="0.51 to 1.59km",2,IF('DATA - Follow-Up'!T868="1.6 to 3km",3,IF('DATA - Follow-Up'!T868="Over 3km",4,""))))</f>
        <v/>
      </c>
      <c r="U868" s="178" t="str">
        <f>IF('DATA - Follow-Up'!U868="STRONGLY AGREE",1,IF('DATA - Follow-Up'!U868="AGREE",2,IF('DATA - Follow-Up'!U868="DISAGREE",3,IF('DATA - Follow-Up'!U868="STRONGLY DISAGREE",4,""))))</f>
        <v/>
      </c>
      <c r="V868" s="178" t="str">
        <f>IF('DATA - Follow-Up'!V868="Yes",1,IF('DATA - Follow-Up'!V868="No",2,""))</f>
        <v/>
      </c>
      <c r="W868" s="178"/>
      <c r="X868" s="178"/>
      <c r="Y868" s="178"/>
      <c r="Z868" s="178"/>
      <c r="AA868" s="178"/>
      <c r="AB868" s="178"/>
      <c r="AC868" s="178"/>
      <c r="AD868" s="178"/>
      <c r="AE868" s="178"/>
      <c r="AF868" s="178"/>
      <c r="AG868" s="178"/>
      <c r="AH868" s="178"/>
      <c r="AI868" s="178"/>
      <c r="AJ868" s="178"/>
      <c r="AK868" s="178"/>
      <c r="AL868" s="178"/>
      <c r="AM868" s="178"/>
      <c r="AN868" s="178"/>
      <c r="AO868" s="178"/>
      <c r="AP868" s="178"/>
      <c r="AQ868" s="178"/>
      <c r="AR868" s="178" t="str">
        <f>IF('DATA - Follow-Up'!AR868="Relaxed",1,IF('DATA - Follow-Up'!AR868="Rushed",2,IF('DATA - Follow-Up'!AR868="Happy",3,IF('DATA - Follow-Up'!AR868="Tired",4,""))))</f>
        <v/>
      </c>
      <c r="AS868" s="178" t="str">
        <f>IF('DATA - Follow-Up'!AS868="Relaxed",1,IF('DATA - Follow-Up'!AS868="Rushed",2,IF('DATA - Follow-Up'!AS868="Happy",3,IF('DATA - Follow-Up'!AS868="Tired",4,""))))</f>
        <v/>
      </c>
      <c r="AT868" s="178" t="str">
        <f>IF('DATA - Follow-Up'!AT868="less driving",1,IF('DATA - Follow-Up'!AT868="less driving (e.g. more carpooling, walking, cycling, taking public transit, etc.)",1,IF('DATA - Follow-Up'!AT868="not changed",2,IF('DATA - Follow-Up'!AT868="no changed",2,IF('DATA - Follow-Up'!AT868="more driving",3, "")))))</f>
        <v/>
      </c>
      <c r="AU868" s="275"/>
      <c r="AV868" s="275"/>
      <c r="AW868" s="275"/>
      <c r="AX868" s="275"/>
      <c r="AY868" s="275"/>
      <c r="AZ868" s="178" t="str">
        <f>IF('DATA - Follow-Up'!AZ868="less driving",1,IF('DATA - Follow-Up'!AZ868="less driving (e.g. more carpooling, walking, cycling, taking public transit, etc.)",1,IF('DATA - Follow-Up'!AZ868="not changed",2,IF('DATA - Follow-Up'!AZ868="more driving",3,""))))</f>
        <v/>
      </c>
      <c r="BA868" s="178"/>
      <c r="BB868" s="178"/>
      <c r="BC868" s="178"/>
      <c r="BD868" s="178"/>
      <c r="BE868" s="178"/>
      <c r="BF868" s="178" t="str">
        <f>IF('DATA - Follow-Up'!BF868="decreased",1,IF('DATA - Follow-Up'!BF868="not changed",2,IF('DATA - Follow-Up'!BF868="increased",3, "")))</f>
        <v/>
      </c>
      <c r="BG868" s="178"/>
      <c r="BH868" s="178"/>
      <c r="BI868" s="178"/>
      <c r="BJ868" s="178"/>
      <c r="BK868" s="178"/>
      <c r="BL868" s="178"/>
      <c r="BM868" s="178"/>
      <c r="BN868" s="178"/>
      <c r="BO868" s="178"/>
      <c r="BP868" s="178"/>
      <c r="BQ868" s="312" t="str">
        <f>IF('DATA - Follow-Up'!BQ868="Yes",1,IF('DATA - Follow-Up'!BQ868="No",2, ""))</f>
        <v/>
      </c>
      <c r="BR868" s="273"/>
      <c r="BS868" s="180"/>
      <c r="BT868" s="180"/>
    </row>
    <row r="869" spans="1:72" s="132" customFormat="1" ht="15" x14ac:dyDescent="0.3">
      <c r="A869" s="148"/>
      <c r="B869" s="149"/>
      <c r="C869" s="236" t="str">
        <f t="shared" si="13"/>
        <v/>
      </c>
      <c r="D869" s="178" t="str">
        <f>IF('DATA - Follow-Up'!D869="","",'DATA - Follow-Up'!D869)</f>
        <v/>
      </c>
      <c r="E869" s="178" t="str">
        <f>IF('DATA - Follow-Up'!E869="","",'DATA - Follow-Up'!E869)</f>
        <v/>
      </c>
      <c r="F869" s="178" t="str">
        <f>IF('DATA - Follow-Up'!F869="","",'DATA - Follow-Up'!F869)</f>
        <v/>
      </c>
      <c r="G869" s="178" t="str">
        <f>IF('DATA - Follow-Up'!G869="Yes",1,IF('DATA - Follow-Up'!G869="No",2,IF('DATA - Follow-Up'!G869="Not Sure",3, "")))</f>
        <v/>
      </c>
      <c r="H869" s="178" t="str">
        <f>IF('DATA - Follow-Up'!H869="","",INDEX(Codes,MATCH('DATA - Follow-Up'!H869,Modes,0)))</f>
        <v/>
      </c>
      <c r="I869" s="275"/>
      <c r="J869" s="178" t="str">
        <f>IF('DATA - Follow-Up'!J869="","",INDEX(Codes,MATCH('DATA - Follow-Up'!J869,Modes,0)))</f>
        <v/>
      </c>
      <c r="K869" s="178"/>
      <c r="L869" s="178" t="str">
        <f>IF('DATA - Follow-Up'!L869=0,"",IF('DATA - Follow-Up'!L869="","",'DATA - Follow-Up'!L869))</f>
        <v/>
      </c>
      <c r="M869" s="178" t="str">
        <f>IF('DATA - Follow-Up'!M869="Yes",1,IF('DATA - Follow-Up'!M869="No",2, ""))</f>
        <v/>
      </c>
      <c r="N869" s="178" t="str">
        <f>IF('DATA - Follow-Up'!N869="Yes",1,IF('DATA - Follow-Up'!N869="No",2,""))</f>
        <v/>
      </c>
      <c r="O869" s="178" t="str">
        <f>IF('DATA - Follow-Up'!O869="Relaxed",1,IF('DATA - Follow-Up'!O869="Rushed",2,IF('DATA - Follow-Up'!O869="Happy",3,IF('DATA - Follow-Up'!O869="Frustrated",4,IF('DATA - Follow-Up'!O869="Other (please specify)",5,IF('DATA - Follow-Up'!O869="Other",5,""))))))</f>
        <v/>
      </c>
      <c r="P869" s="178"/>
      <c r="Q869" s="178" t="str">
        <f>IF('DATA - Follow-Up'!Q869="","",'DATA - Follow-Up'!Q869)</f>
        <v/>
      </c>
      <c r="R869" s="178" t="str">
        <f>IF('DATA - Follow-Up'!R869="Boy",1,IF('DATA - Follow-Up'!R869="Girl",2, ""))</f>
        <v/>
      </c>
      <c r="S869" s="178" t="str">
        <f>IF('DATA - Follow-Up'!Q869="","", 'DATA - Follow-Up'!S869)</f>
        <v/>
      </c>
      <c r="T869" s="178" t="str">
        <f>IF('DATA - Follow-Up'!T869="Less than 0.5km",1,IF('DATA - Follow-Up'!T869="0.51 to 1.59km",2,IF('DATA - Follow-Up'!T869="1.6 to 3km",3,IF('DATA - Follow-Up'!T869="Over 3km",4,""))))</f>
        <v/>
      </c>
      <c r="U869" s="178" t="str">
        <f>IF('DATA - Follow-Up'!U869="STRONGLY AGREE",1,IF('DATA - Follow-Up'!U869="AGREE",2,IF('DATA - Follow-Up'!U869="DISAGREE",3,IF('DATA - Follow-Up'!U869="STRONGLY DISAGREE",4,""))))</f>
        <v/>
      </c>
      <c r="V869" s="178" t="str">
        <f>IF('DATA - Follow-Up'!V869="Yes",1,IF('DATA - Follow-Up'!V869="No",2,""))</f>
        <v/>
      </c>
      <c r="W869" s="178"/>
      <c r="X869" s="178"/>
      <c r="Y869" s="178"/>
      <c r="Z869" s="178"/>
      <c r="AA869" s="178"/>
      <c r="AB869" s="178"/>
      <c r="AC869" s="178"/>
      <c r="AD869" s="178"/>
      <c r="AE869" s="178"/>
      <c r="AF869" s="178"/>
      <c r="AG869" s="178"/>
      <c r="AH869" s="178"/>
      <c r="AI869" s="178"/>
      <c r="AJ869" s="178"/>
      <c r="AK869" s="178"/>
      <c r="AL869" s="178"/>
      <c r="AM869" s="178"/>
      <c r="AN869" s="178"/>
      <c r="AO869" s="178"/>
      <c r="AP869" s="178"/>
      <c r="AQ869" s="178"/>
      <c r="AR869" s="178" t="str">
        <f>IF('DATA - Follow-Up'!AR869="Relaxed",1,IF('DATA - Follow-Up'!AR869="Rushed",2,IF('DATA - Follow-Up'!AR869="Happy",3,IF('DATA - Follow-Up'!AR869="Tired",4,""))))</f>
        <v/>
      </c>
      <c r="AS869" s="178" t="str">
        <f>IF('DATA - Follow-Up'!AS869="Relaxed",1,IF('DATA - Follow-Up'!AS869="Rushed",2,IF('DATA - Follow-Up'!AS869="Happy",3,IF('DATA - Follow-Up'!AS869="Tired",4,""))))</f>
        <v/>
      </c>
      <c r="AT869" s="178" t="str">
        <f>IF('DATA - Follow-Up'!AT869="less driving",1,IF('DATA - Follow-Up'!AT869="less driving (e.g. more carpooling, walking, cycling, taking public transit, etc.)",1,IF('DATA - Follow-Up'!AT869="not changed",2,IF('DATA - Follow-Up'!AT869="no changed",2,IF('DATA - Follow-Up'!AT869="more driving",3, "")))))</f>
        <v/>
      </c>
      <c r="AU869" s="275"/>
      <c r="AV869" s="275"/>
      <c r="AW869" s="275"/>
      <c r="AX869" s="275"/>
      <c r="AY869" s="275"/>
      <c r="AZ869" s="178" t="str">
        <f>IF('DATA - Follow-Up'!AZ869="less driving",1,IF('DATA - Follow-Up'!AZ869="less driving (e.g. more carpooling, walking, cycling, taking public transit, etc.)",1,IF('DATA - Follow-Up'!AZ869="not changed",2,IF('DATA - Follow-Up'!AZ869="more driving",3,""))))</f>
        <v/>
      </c>
      <c r="BA869" s="178"/>
      <c r="BB869" s="178"/>
      <c r="BC869" s="178"/>
      <c r="BD869" s="178"/>
      <c r="BE869" s="178"/>
      <c r="BF869" s="178" t="str">
        <f>IF('DATA - Follow-Up'!BF869="decreased",1,IF('DATA - Follow-Up'!BF869="not changed",2,IF('DATA - Follow-Up'!BF869="increased",3, "")))</f>
        <v/>
      </c>
      <c r="BG869" s="178"/>
      <c r="BH869" s="178"/>
      <c r="BI869" s="178"/>
      <c r="BJ869" s="178"/>
      <c r="BK869" s="178"/>
      <c r="BL869" s="178"/>
      <c r="BM869" s="178"/>
      <c r="BN869" s="178"/>
      <c r="BO869" s="178"/>
      <c r="BP869" s="178"/>
      <c r="BQ869" s="312" t="str">
        <f>IF('DATA - Follow-Up'!BQ869="Yes",1,IF('DATA - Follow-Up'!BQ869="No",2, ""))</f>
        <v/>
      </c>
      <c r="BR869" s="273"/>
      <c r="BS869" s="180"/>
      <c r="BT869" s="180"/>
    </row>
    <row r="870" spans="1:72" s="132" customFormat="1" ht="15" x14ac:dyDescent="0.3">
      <c r="A870" s="148"/>
      <c r="B870" s="149"/>
      <c r="C870" s="236" t="str">
        <f t="shared" si="13"/>
        <v/>
      </c>
      <c r="D870" s="178" t="str">
        <f>IF('DATA - Follow-Up'!D870="","",'DATA - Follow-Up'!D870)</f>
        <v/>
      </c>
      <c r="E870" s="178" t="str">
        <f>IF('DATA - Follow-Up'!E870="","",'DATA - Follow-Up'!E870)</f>
        <v/>
      </c>
      <c r="F870" s="178" t="str">
        <f>IF('DATA - Follow-Up'!F870="","",'DATA - Follow-Up'!F870)</f>
        <v/>
      </c>
      <c r="G870" s="178" t="str">
        <f>IF('DATA - Follow-Up'!G870="Yes",1,IF('DATA - Follow-Up'!G870="No",2,IF('DATA - Follow-Up'!G870="Not Sure",3, "")))</f>
        <v/>
      </c>
      <c r="H870" s="178" t="str">
        <f>IF('DATA - Follow-Up'!H870="","",INDEX(Codes,MATCH('DATA - Follow-Up'!H870,Modes,0)))</f>
        <v/>
      </c>
      <c r="I870" s="275"/>
      <c r="J870" s="178" t="str">
        <f>IF('DATA - Follow-Up'!J870="","",INDEX(Codes,MATCH('DATA - Follow-Up'!J870,Modes,0)))</f>
        <v/>
      </c>
      <c r="K870" s="178"/>
      <c r="L870" s="178" t="str">
        <f>IF('DATA - Follow-Up'!L870=0,"",IF('DATA - Follow-Up'!L870="","",'DATA - Follow-Up'!L870))</f>
        <v/>
      </c>
      <c r="M870" s="178" t="str">
        <f>IF('DATA - Follow-Up'!M870="Yes",1,IF('DATA - Follow-Up'!M870="No",2, ""))</f>
        <v/>
      </c>
      <c r="N870" s="178" t="str">
        <f>IF('DATA - Follow-Up'!N870="Yes",1,IF('DATA - Follow-Up'!N870="No",2,""))</f>
        <v/>
      </c>
      <c r="O870" s="178" t="str">
        <f>IF('DATA - Follow-Up'!O870="Relaxed",1,IF('DATA - Follow-Up'!O870="Rushed",2,IF('DATA - Follow-Up'!O870="Happy",3,IF('DATA - Follow-Up'!O870="Frustrated",4,IF('DATA - Follow-Up'!O870="Other (please specify)",5,IF('DATA - Follow-Up'!O870="Other",5,""))))))</f>
        <v/>
      </c>
      <c r="P870" s="178"/>
      <c r="Q870" s="178" t="str">
        <f>IF('DATA - Follow-Up'!Q870="","",'DATA - Follow-Up'!Q870)</f>
        <v/>
      </c>
      <c r="R870" s="178" t="str">
        <f>IF('DATA - Follow-Up'!R870="Boy",1,IF('DATA - Follow-Up'!R870="Girl",2, ""))</f>
        <v/>
      </c>
      <c r="S870" s="178" t="str">
        <f>IF('DATA - Follow-Up'!Q870="","", 'DATA - Follow-Up'!S870)</f>
        <v/>
      </c>
      <c r="T870" s="178" t="str">
        <f>IF('DATA - Follow-Up'!T870="Less than 0.5km",1,IF('DATA - Follow-Up'!T870="0.51 to 1.59km",2,IF('DATA - Follow-Up'!T870="1.6 to 3km",3,IF('DATA - Follow-Up'!T870="Over 3km",4,""))))</f>
        <v/>
      </c>
      <c r="U870" s="178" t="str">
        <f>IF('DATA - Follow-Up'!U870="STRONGLY AGREE",1,IF('DATA - Follow-Up'!U870="AGREE",2,IF('DATA - Follow-Up'!U870="DISAGREE",3,IF('DATA - Follow-Up'!U870="STRONGLY DISAGREE",4,""))))</f>
        <v/>
      </c>
      <c r="V870" s="178" t="str">
        <f>IF('DATA - Follow-Up'!V870="Yes",1,IF('DATA - Follow-Up'!V870="No",2,""))</f>
        <v/>
      </c>
      <c r="W870" s="178"/>
      <c r="X870" s="178"/>
      <c r="Y870" s="178"/>
      <c r="Z870" s="178"/>
      <c r="AA870" s="178"/>
      <c r="AB870" s="178"/>
      <c r="AC870" s="178"/>
      <c r="AD870" s="178"/>
      <c r="AE870" s="178"/>
      <c r="AF870" s="178"/>
      <c r="AG870" s="178"/>
      <c r="AH870" s="178"/>
      <c r="AI870" s="178"/>
      <c r="AJ870" s="178"/>
      <c r="AK870" s="178"/>
      <c r="AL870" s="178"/>
      <c r="AM870" s="178"/>
      <c r="AN870" s="178"/>
      <c r="AO870" s="178"/>
      <c r="AP870" s="178"/>
      <c r="AQ870" s="178"/>
      <c r="AR870" s="178" t="str">
        <f>IF('DATA - Follow-Up'!AR870="Relaxed",1,IF('DATA - Follow-Up'!AR870="Rushed",2,IF('DATA - Follow-Up'!AR870="Happy",3,IF('DATA - Follow-Up'!AR870="Tired",4,""))))</f>
        <v/>
      </c>
      <c r="AS870" s="178" t="str">
        <f>IF('DATA - Follow-Up'!AS870="Relaxed",1,IF('DATA - Follow-Up'!AS870="Rushed",2,IF('DATA - Follow-Up'!AS870="Happy",3,IF('DATA - Follow-Up'!AS870="Tired",4,""))))</f>
        <v/>
      </c>
      <c r="AT870" s="178" t="str">
        <f>IF('DATA - Follow-Up'!AT870="less driving",1,IF('DATA - Follow-Up'!AT870="less driving (e.g. more carpooling, walking, cycling, taking public transit, etc.)",1,IF('DATA - Follow-Up'!AT870="not changed",2,IF('DATA - Follow-Up'!AT870="no changed",2,IF('DATA - Follow-Up'!AT870="more driving",3, "")))))</f>
        <v/>
      </c>
      <c r="AU870" s="275"/>
      <c r="AV870" s="275"/>
      <c r="AW870" s="275"/>
      <c r="AX870" s="275"/>
      <c r="AY870" s="275"/>
      <c r="AZ870" s="178" t="str">
        <f>IF('DATA - Follow-Up'!AZ870="less driving",1,IF('DATA - Follow-Up'!AZ870="less driving (e.g. more carpooling, walking, cycling, taking public transit, etc.)",1,IF('DATA - Follow-Up'!AZ870="not changed",2,IF('DATA - Follow-Up'!AZ870="more driving",3,""))))</f>
        <v/>
      </c>
      <c r="BA870" s="178"/>
      <c r="BB870" s="178"/>
      <c r="BC870" s="178"/>
      <c r="BD870" s="178"/>
      <c r="BE870" s="178"/>
      <c r="BF870" s="178" t="str">
        <f>IF('DATA - Follow-Up'!BF870="decreased",1,IF('DATA - Follow-Up'!BF870="not changed",2,IF('DATA - Follow-Up'!BF870="increased",3, "")))</f>
        <v/>
      </c>
      <c r="BG870" s="178"/>
      <c r="BH870" s="178"/>
      <c r="BI870" s="178"/>
      <c r="BJ870" s="178"/>
      <c r="BK870" s="178"/>
      <c r="BL870" s="178"/>
      <c r="BM870" s="178"/>
      <c r="BN870" s="178"/>
      <c r="BO870" s="178"/>
      <c r="BP870" s="178"/>
      <c r="BQ870" s="312" t="str">
        <f>IF('DATA - Follow-Up'!BQ870="Yes",1,IF('DATA - Follow-Up'!BQ870="No",2, ""))</f>
        <v/>
      </c>
      <c r="BR870" s="273"/>
      <c r="BS870" s="180"/>
      <c r="BT870" s="180"/>
    </row>
    <row r="871" spans="1:72" s="132" customFormat="1" ht="15" x14ac:dyDescent="0.3">
      <c r="A871" s="148"/>
      <c r="B871" s="149"/>
      <c r="C871" s="236" t="str">
        <f t="shared" si="13"/>
        <v/>
      </c>
      <c r="D871" s="178" t="str">
        <f>IF('DATA - Follow-Up'!D871="","",'DATA - Follow-Up'!D871)</f>
        <v/>
      </c>
      <c r="E871" s="178" t="str">
        <f>IF('DATA - Follow-Up'!E871="","",'DATA - Follow-Up'!E871)</f>
        <v/>
      </c>
      <c r="F871" s="178" t="str">
        <f>IF('DATA - Follow-Up'!F871="","",'DATA - Follow-Up'!F871)</f>
        <v/>
      </c>
      <c r="G871" s="178" t="str">
        <f>IF('DATA - Follow-Up'!G871="Yes",1,IF('DATA - Follow-Up'!G871="No",2,IF('DATA - Follow-Up'!G871="Not Sure",3, "")))</f>
        <v/>
      </c>
      <c r="H871" s="178" t="str">
        <f>IF('DATA - Follow-Up'!H871="","",INDEX(Codes,MATCH('DATA - Follow-Up'!H871,Modes,0)))</f>
        <v/>
      </c>
      <c r="I871" s="275"/>
      <c r="J871" s="178" t="str">
        <f>IF('DATA - Follow-Up'!J871="","",INDEX(Codes,MATCH('DATA - Follow-Up'!J871,Modes,0)))</f>
        <v/>
      </c>
      <c r="K871" s="178"/>
      <c r="L871" s="178" t="str">
        <f>IF('DATA - Follow-Up'!L871=0,"",IF('DATA - Follow-Up'!L871="","",'DATA - Follow-Up'!L871))</f>
        <v/>
      </c>
      <c r="M871" s="178" t="str">
        <f>IF('DATA - Follow-Up'!M871="Yes",1,IF('DATA - Follow-Up'!M871="No",2, ""))</f>
        <v/>
      </c>
      <c r="N871" s="178" t="str">
        <f>IF('DATA - Follow-Up'!N871="Yes",1,IF('DATA - Follow-Up'!N871="No",2,""))</f>
        <v/>
      </c>
      <c r="O871" s="178" t="str">
        <f>IF('DATA - Follow-Up'!O871="Relaxed",1,IF('DATA - Follow-Up'!O871="Rushed",2,IF('DATA - Follow-Up'!O871="Happy",3,IF('DATA - Follow-Up'!O871="Frustrated",4,IF('DATA - Follow-Up'!O871="Other (please specify)",5,IF('DATA - Follow-Up'!O871="Other",5,""))))))</f>
        <v/>
      </c>
      <c r="P871" s="178"/>
      <c r="Q871" s="178" t="str">
        <f>IF('DATA - Follow-Up'!Q871="","",'DATA - Follow-Up'!Q871)</f>
        <v/>
      </c>
      <c r="R871" s="178" t="str">
        <f>IF('DATA - Follow-Up'!R871="Boy",1,IF('DATA - Follow-Up'!R871="Girl",2, ""))</f>
        <v/>
      </c>
      <c r="S871" s="178" t="str">
        <f>IF('DATA - Follow-Up'!Q871="","", 'DATA - Follow-Up'!S871)</f>
        <v/>
      </c>
      <c r="T871" s="178" t="str">
        <f>IF('DATA - Follow-Up'!T871="Less than 0.5km",1,IF('DATA - Follow-Up'!T871="0.51 to 1.59km",2,IF('DATA - Follow-Up'!T871="1.6 to 3km",3,IF('DATA - Follow-Up'!T871="Over 3km",4,""))))</f>
        <v/>
      </c>
      <c r="U871" s="178" t="str">
        <f>IF('DATA - Follow-Up'!U871="STRONGLY AGREE",1,IF('DATA - Follow-Up'!U871="AGREE",2,IF('DATA - Follow-Up'!U871="DISAGREE",3,IF('DATA - Follow-Up'!U871="STRONGLY DISAGREE",4,""))))</f>
        <v/>
      </c>
      <c r="V871" s="178" t="str">
        <f>IF('DATA - Follow-Up'!V871="Yes",1,IF('DATA - Follow-Up'!V871="No",2,""))</f>
        <v/>
      </c>
      <c r="W871" s="178"/>
      <c r="X871" s="178"/>
      <c r="Y871" s="178"/>
      <c r="Z871" s="178"/>
      <c r="AA871" s="178"/>
      <c r="AB871" s="178"/>
      <c r="AC871" s="178"/>
      <c r="AD871" s="178"/>
      <c r="AE871" s="178"/>
      <c r="AF871" s="178"/>
      <c r="AG871" s="178"/>
      <c r="AH871" s="178"/>
      <c r="AI871" s="178"/>
      <c r="AJ871" s="178"/>
      <c r="AK871" s="178"/>
      <c r="AL871" s="178"/>
      <c r="AM871" s="178"/>
      <c r="AN871" s="178"/>
      <c r="AO871" s="178"/>
      <c r="AP871" s="178"/>
      <c r="AQ871" s="178"/>
      <c r="AR871" s="178" t="str">
        <f>IF('DATA - Follow-Up'!AR871="Relaxed",1,IF('DATA - Follow-Up'!AR871="Rushed",2,IF('DATA - Follow-Up'!AR871="Happy",3,IF('DATA - Follow-Up'!AR871="Tired",4,""))))</f>
        <v/>
      </c>
      <c r="AS871" s="178" t="str">
        <f>IF('DATA - Follow-Up'!AS871="Relaxed",1,IF('DATA - Follow-Up'!AS871="Rushed",2,IF('DATA - Follow-Up'!AS871="Happy",3,IF('DATA - Follow-Up'!AS871="Tired",4,""))))</f>
        <v/>
      </c>
      <c r="AT871" s="178" t="str">
        <f>IF('DATA - Follow-Up'!AT871="less driving",1,IF('DATA - Follow-Up'!AT871="less driving (e.g. more carpooling, walking, cycling, taking public transit, etc.)",1,IF('DATA - Follow-Up'!AT871="not changed",2,IF('DATA - Follow-Up'!AT871="no changed",2,IF('DATA - Follow-Up'!AT871="more driving",3, "")))))</f>
        <v/>
      </c>
      <c r="AU871" s="275"/>
      <c r="AV871" s="275"/>
      <c r="AW871" s="275"/>
      <c r="AX871" s="275"/>
      <c r="AY871" s="275"/>
      <c r="AZ871" s="178" t="str">
        <f>IF('DATA - Follow-Up'!AZ871="less driving",1,IF('DATA - Follow-Up'!AZ871="less driving (e.g. more carpooling, walking, cycling, taking public transit, etc.)",1,IF('DATA - Follow-Up'!AZ871="not changed",2,IF('DATA - Follow-Up'!AZ871="more driving",3,""))))</f>
        <v/>
      </c>
      <c r="BA871" s="178"/>
      <c r="BB871" s="178"/>
      <c r="BC871" s="178"/>
      <c r="BD871" s="178"/>
      <c r="BE871" s="178"/>
      <c r="BF871" s="178" t="str">
        <f>IF('DATA - Follow-Up'!BF871="decreased",1,IF('DATA - Follow-Up'!BF871="not changed",2,IF('DATA - Follow-Up'!BF871="increased",3, "")))</f>
        <v/>
      </c>
      <c r="BG871" s="178"/>
      <c r="BH871" s="178"/>
      <c r="BI871" s="178"/>
      <c r="BJ871" s="178"/>
      <c r="BK871" s="178"/>
      <c r="BL871" s="178"/>
      <c r="BM871" s="178"/>
      <c r="BN871" s="178"/>
      <c r="BO871" s="178"/>
      <c r="BP871" s="178"/>
      <c r="BQ871" s="312" t="str">
        <f>IF('DATA - Follow-Up'!BQ871="Yes",1,IF('DATA - Follow-Up'!BQ871="No",2, ""))</f>
        <v/>
      </c>
      <c r="BR871" s="273"/>
      <c r="BS871" s="180"/>
      <c r="BT871" s="180"/>
    </row>
    <row r="872" spans="1:72" s="132" customFormat="1" ht="15" x14ac:dyDescent="0.3">
      <c r="A872" s="148"/>
      <c r="B872" s="149"/>
      <c r="C872" s="236" t="str">
        <f t="shared" si="13"/>
        <v/>
      </c>
      <c r="D872" s="178" t="str">
        <f>IF('DATA - Follow-Up'!D872="","",'DATA - Follow-Up'!D872)</f>
        <v/>
      </c>
      <c r="E872" s="178" t="str">
        <f>IF('DATA - Follow-Up'!E872="","",'DATA - Follow-Up'!E872)</f>
        <v/>
      </c>
      <c r="F872" s="178" t="str">
        <f>IF('DATA - Follow-Up'!F872="","",'DATA - Follow-Up'!F872)</f>
        <v/>
      </c>
      <c r="G872" s="178" t="str">
        <f>IF('DATA - Follow-Up'!G872="Yes",1,IF('DATA - Follow-Up'!G872="No",2,IF('DATA - Follow-Up'!G872="Not Sure",3, "")))</f>
        <v/>
      </c>
      <c r="H872" s="178" t="str">
        <f>IF('DATA - Follow-Up'!H872="","",INDEX(Codes,MATCH('DATA - Follow-Up'!H872,Modes,0)))</f>
        <v/>
      </c>
      <c r="I872" s="275"/>
      <c r="J872" s="178" t="str">
        <f>IF('DATA - Follow-Up'!J872="","",INDEX(Codes,MATCH('DATA - Follow-Up'!J872,Modes,0)))</f>
        <v/>
      </c>
      <c r="K872" s="178"/>
      <c r="L872" s="178" t="str">
        <f>IF('DATA - Follow-Up'!L872=0,"",IF('DATA - Follow-Up'!L872="","",'DATA - Follow-Up'!L872))</f>
        <v/>
      </c>
      <c r="M872" s="178" t="str">
        <f>IF('DATA - Follow-Up'!M872="Yes",1,IF('DATA - Follow-Up'!M872="No",2, ""))</f>
        <v/>
      </c>
      <c r="N872" s="178" t="str">
        <f>IF('DATA - Follow-Up'!N872="Yes",1,IF('DATA - Follow-Up'!N872="No",2,""))</f>
        <v/>
      </c>
      <c r="O872" s="178" t="str">
        <f>IF('DATA - Follow-Up'!O872="Relaxed",1,IF('DATA - Follow-Up'!O872="Rushed",2,IF('DATA - Follow-Up'!O872="Happy",3,IF('DATA - Follow-Up'!O872="Frustrated",4,IF('DATA - Follow-Up'!O872="Other (please specify)",5,IF('DATA - Follow-Up'!O872="Other",5,""))))))</f>
        <v/>
      </c>
      <c r="P872" s="178"/>
      <c r="Q872" s="178" t="str">
        <f>IF('DATA - Follow-Up'!Q872="","",'DATA - Follow-Up'!Q872)</f>
        <v/>
      </c>
      <c r="R872" s="178" t="str">
        <f>IF('DATA - Follow-Up'!R872="Boy",1,IF('DATA - Follow-Up'!R872="Girl",2, ""))</f>
        <v/>
      </c>
      <c r="S872" s="178" t="str">
        <f>IF('DATA - Follow-Up'!Q872="","", 'DATA - Follow-Up'!S872)</f>
        <v/>
      </c>
      <c r="T872" s="178" t="str">
        <f>IF('DATA - Follow-Up'!T872="Less than 0.5km",1,IF('DATA - Follow-Up'!T872="0.51 to 1.59km",2,IF('DATA - Follow-Up'!T872="1.6 to 3km",3,IF('DATA - Follow-Up'!T872="Over 3km",4,""))))</f>
        <v/>
      </c>
      <c r="U872" s="178" t="str">
        <f>IF('DATA - Follow-Up'!U872="STRONGLY AGREE",1,IF('DATA - Follow-Up'!U872="AGREE",2,IF('DATA - Follow-Up'!U872="DISAGREE",3,IF('DATA - Follow-Up'!U872="STRONGLY DISAGREE",4,""))))</f>
        <v/>
      </c>
      <c r="V872" s="178" t="str">
        <f>IF('DATA - Follow-Up'!V872="Yes",1,IF('DATA - Follow-Up'!V872="No",2,""))</f>
        <v/>
      </c>
      <c r="W872" s="178"/>
      <c r="X872" s="178"/>
      <c r="Y872" s="178"/>
      <c r="Z872" s="178"/>
      <c r="AA872" s="178"/>
      <c r="AB872" s="178"/>
      <c r="AC872" s="178"/>
      <c r="AD872" s="178"/>
      <c r="AE872" s="178"/>
      <c r="AF872" s="178"/>
      <c r="AG872" s="178"/>
      <c r="AH872" s="178"/>
      <c r="AI872" s="178"/>
      <c r="AJ872" s="178"/>
      <c r="AK872" s="178"/>
      <c r="AL872" s="178"/>
      <c r="AM872" s="178"/>
      <c r="AN872" s="178"/>
      <c r="AO872" s="178"/>
      <c r="AP872" s="178"/>
      <c r="AQ872" s="178"/>
      <c r="AR872" s="178" t="str">
        <f>IF('DATA - Follow-Up'!AR872="Relaxed",1,IF('DATA - Follow-Up'!AR872="Rushed",2,IF('DATA - Follow-Up'!AR872="Happy",3,IF('DATA - Follow-Up'!AR872="Tired",4,""))))</f>
        <v/>
      </c>
      <c r="AS872" s="178" t="str">
        <f>IF('DATA - Follow-Up'!AS872="Relaxed",1,IF('DATA - Follow-Up'!AS872="Rushed",2,IF('DATA - Follow-Up'!AS872="Happy",3,IF('DATA - Follow-Up'!AS872="Tired",4,""))))</f>
        <v/>
      </c>
      <c r="AT872" s="178" t="str">
        <f>IF('DATA - Follow-Up'!AT872="less driving",1,IF('DATA - Follow-Up'!AT872="less driving (e.g. more carpooling, walking, cycling, taking public transit, etc.)",1,IF('DATA - Follow-Up'!AT872="not changed",2,IF('DATA - Follow-Up'!AT872="no changed",2,IF('DATA - Follow-Up'!AT872="more driving",3, "")))))</f>
        <v/>
      </c>
      <c r="AU872" s="275"/>
      <c r="AV872" s="275"/>
      <c r="AW872" s="275"/>
      <c r="AX872" s="275"/>
      <c r="AY872" s="275"/>
      <c r="AZ872" s="178" t="str">
        <f>IF('DATA - Follow-Up'!AZ872="less driving",1,IF('DATA - Follow-Up'!AZ872="less driving (e.g. more carpooling, walking, cycling, taking public transit, etc.)",1,IF('DATA - Follow-Up'!AZ872="not changed",2,IF('DATA - Follow-Up'!AZ872="more driving",3,""))))</f>
        <v/>
      </c>
      <c r="BA872" s="178"/>
      <c r="BB872" s="178"/>
      <c r="BC872" s="178"/>
      <c r="BD872" s="178"/>
      <c r="BE872" s="178"/>
      <c r="BF872" s="178" t="str">
        <f>IF('DATA - Follow-Up'!BF872="decreased",1,IF('DATA - Follow-Up'!BF872="not changed",2,IF('DATA - Follow-Up'!BF872="increased",3, "")))</f>
        <v/>
      </c>
      <c r="BG872" s="178"/>
      <c r="BH872" s="178"/>
      <c r="BI872" s="178"/>
      <c r="BJ872" s="178"/>
      <c r="BK872" s="178"/>
      <c r="BL872" s="178"/>
      <c r="BM872" s="178"/>
      <c r="BN872" s="178"/>
      <c r="BO872" s="178"/>
      <c r="BP872" s="178"/>
      <c r="BQ872" s="312" t="str">
        <f>IF('DATA - Follow-Up'!BQ872="Yes",1,IF('DATA - Follow-Up'!BQ872="No",2, ""))</f>
        <v/>
      </c>
      <c r="BR872" s="273"/>
      <c r="BS872" s="180"/>
      <c r="BT872" s="180"/>
    </row>
    <row r="873" spans="1:72" s="132" customFormat="1" ht="15" x14ac:dyDescent="0.3">
      <c r="A873" s="148"/>
      <c r="B873" s="149"/>
      <c r="C873" s="236" t="str">
        <f t="shared" si="13"/>
        <v/>
      </c>
      <c r="D873" s="178" t="str">
        <f>IF('DATA - Follow-Up'!D873="","",'DATA - Follow-Up'!D873)</f>
        <v/>
      </c>
      <c r="E873" s="178" t="str">
        <f>IF('DATA - Follow-Up'!E873="","",'DATA - Follow-Up'!E873)</f>
        <v/>
      </c>
      <c r="F873" s="178" t="str">
        <f>IF('DATA - Follow-Up'!F873="","",'DATA - Follow-Up'!F873)</f>
        <v/>
      </c>
      <c r="G873" s="178" t="str">
        <f>IF('DATA - Follow-Up'!G873="Yes",1,IF('DATA - Follow-Up'!G873="No",2,IF('DATA - Follow-Up'!G873="Not Sure",3, "")))</f>
        <v/>
      </c>
      <c r="H873" s="178" t="str">
        <f>IF('DATA - Follow-Up'!H873="","",INDEX(Codes,MATCH('DATA - Follow-Up'!H873,Modes,0)))</f>
        <v/>
      </c>
      <c r="I873" s="275"/>
      <c r="J873" s="178" t="str">
        <f>IF('DATA - Follow-Up'!J873="","",INDEX(Codes,MATCH('DATA - Follow-Up'!J873,Modes,0)))</f>
        <v/>
      </c>
      <c r="K873" s="178"/>
      <c r="L873" s="178" t="str">
        <f>IF('DATA - Follow-Up'!L873=0,"",IF('DATA - Follow-Up'!L873="","",'DATA - Follow-Up'!L873))</f>
        <v/>
      </c>
      <c r="M873" s="178" t="str">
        <f>IF('DATA - Follow-Up'!M873="Yes",1,IF('DATA - Follow-Up'!M873="No",2, ""))</f>
        <v/>
      </c>
      <c r="N873" s="178" t="str">
        <f>IF('DATA - Follow-Up'!N873="Yes",1,IF('DATA - Follow-Up'!N873="No",2,""))</f>
        <v/>
      </c>
      <c r="O873" s="178" t="str">
        <f>IF('DATA - Follow-Up'!O873="Relaxed",1,IF('DATA - Follow-Up'!O873="Rushed",2,IF('DATA - Follow-Up'!O873="Happy",3,IF('DATA - Follow-Up'!O873="Frustrated",4,IF('DATA - Follow-Up'!O873="Other (please specify)",5,IF('DATA - Follow-Up'!O873="Other",5,""))))))</f>
        <v/>
      </c>
      <c r="P873" s="178"/>
      <c r="Q873" s="178" t="str">
        <f>IF('DATA - Follow-Up'!Q873="","",'DATA - Follow-Up'!Q873)</f>
        <v/>
      </c>
      <c r="R873" s="178" t="str">
        <f>IF('DATA - Follow-Up'!R873="Boy",1,IF('DATA - Follow-Up'!R873="Girl",2, ""))</f>
        <v/>
      </c>
      <c r="S873" s="178" t="str">
        <f>IF('DATA - Follow-Up'!Q873="","", 'DATA - Follow-Up'!S873)</f>
        <v/>
      </c>
      <c r="T873" s="178" t="str">
        <f>IF('DATA - Follow-Up'!T873="Less than 0.5km",1,IF('DATA - Follow-Up'!T873="0.51 to 1.59km",2,IF('DATA - Follow-Up'!T873="1.6 to 3km",3,IF('DATA - Follow-Up'!T873="Over 3km",4,""))))</f>
        <v/>
      </c>
      <c r="U873" s="178" t="str">
        <f>IF('DATA - Follow-Up'!U873="STRONGLY AGREE",1,IF('DATA - Follow-Up'!U873="AGREE",2,IF('DATA - Follow-Up'!U873="DISAGREE",3,IF('DATA - Follow-Up'!U873="STRONGLY DISAGREE",4,""))))</f>
        <v/>
      </c>
      <c r="V873" s="178" t="str">
        <f>IF('DATA - Follow-Up'!V873="Yes",1,IF('DATA - Follow-Up'!V873="No",2,""))</f>
        <v/>
      </c>
      <c r="W873" s="178"/>
      <c r="X873" s="178"/>
      <c r="Y873" s="178"/>
      <c r="Z873" s="178"/>
      <c r="AA873" s="178"/>
      <c r="AB873" s="178"/>
      <c r="AC873" s="178"/>
      <c r="AD873" s="178"/>
      <c r="AE873" s="178"/>
      <c r="AF873" s="178"/>
      <c r="AG873" s="178"/>
      <c r="AH873" s="178"/>
      <c r="AI873" s="178"/>
      <c r="AJ873" s="178"/>
      <c r="AK873" s="178"/>
      <c r="AL873" s="178"/>
      <c r="AM873" s="178"/>
      <c r="AN873" s="178"/>
      <c r="AO873" s="178"/>
      <c r="AP873" s="178"/>
      <c r="AQ873" s="178"/>
      <c r="AR873" s="178" t="str">
        <f>IF('DATA - Follow-Up'!AR873="Relaxed",1,IF('DATA - Follow-Up'!AR873="Rushed",2,IF('DATA - Follow-Up'!AR873="Happy",3,IF('DATA - Follow-Up'!AR873="Tired",4,""))))</f>
        <v/>
      </c>
      <c r="AS873" s="178" t="str">
        <f>IF('DATA - Follow-Up'!AS873="Relaxed",1,IF('DATA - Follow-Up'!AS873="Rushed",2,IF('DATA - Follow-Up'!AS873="Happy",3,IF('DATA - Follow-Up'!AS873="Tired",4,""))))</f>
        <v/>
      </c>
      <c r="AT873" s="178" t="str">
        <f>IF('DATA - Follow-Up'!AT873="less driving",1,IF('DATA - Follow-Up'!AT873="less driving (e.g. more carpooling, walking, cycling, taking public transit, etc.)",1,IF('DATA - Follow-Up'!AT873="not changed",2,IF('DATA - Follow-Up'!AT873="no changed",2,IF('DATA - Follow-Up'!AT873="more driving",3, "")))))</f>
        <v/>
      </c>
      <c r="AU873" s="275"/>
      <c r="AV873" s="275"/>
      <c r="AW873" s="275"/>
      <c r="AX873" s="275"/>
      <c r="AY873" s="275"/>
      <c r="AZ873" s="178" t="str">
        <f>IF('DATA - Follow-Up'!AZ873="less driving",1,IF('DATA - Follow-Up'!AZ873="less driving (e.g. more carpooling, walking, cycling, taking public transit, etc.)",1,IF('DATA - Follow-Up'!AZ873="not changed",2,IF('DATA - Follow-Up'!AZ873="more driving",3,""))))</f>
        <v/>
      </c>
      <c r="BA873" s="178"/>
      <c r="BB873" s="178"/>
      <c r="BC873" s="178"/>
      <c r="BD873" s="178"/>
      <c r="BE873" s="178"/>
      <c r="BF873" s="178" t="str">
        <f>IF('DATA - Follow-Up'!BF873="decreased",1,IF('DATA - Follow-Up'!BF873="not changed",2,IF('DATA - Follow-Up'!BF873="increased",3, "")))</f>
        <v/>
      </c>
      <c r="BG873" s="178"/>
      <c r="BH873" s="178"/>
      <c r="BI873" s="178"/>
      <c r="BJ873" s="178"/>
      <c r="BK873" s="178"/>
      <c r="BL873" s="178"/>
      <c r="BM873" s="178"/>
      <c r="BN873" s="178"/>
      <c r="BO873" s="178"/>
      <c r="BP873" s="178"/>
      <c r="BQ873" s="312" t="str">
        <f>IF('DATA - Follow-Up'!BQ873="Yes",1,IF('DATA - Follow-Up'!BQ873="No",2, ""))</f>
        <v/>
      </c>
      <c r="BR873" s="273"/>
      <c r="BS873" s="180"/>
      <c r="BT873" s="180"/>
    </row>
    <row r="874" spans="1:72" s="132" customFormat="1" ht="15" x14ac:dyDescent="0.3">
      <c r="A874" s="148"/>
      <c r="B874" s="149"/>
      <c r="C874" s="236" t="str">
        <f t="shared" si="13"/>
        <v/>
      </c>
      <c r="D874" s="178" t="str">
        <f>IF('DATA - Follow-Up'!D874="","",'DATA - Follow-Up'!D874)</f>
        <v/>
      </c>
      <c r="E874" s="178" t="str">
        <f>IF('DATA - Follow-Up'!E874="","",'DATA - Follow-Up'!E874)</f>
        <v/>
      </c>
      <c r="F874" s="178" t="str">
        <f>IF('DATA - Follow-Up'!F874="","",'DATA - Follow-Up'!F874)</f>
        <v/>
      </c>
      <c r="G874" s="178" t="str">
        <f>IF('DATA - Follow-Up'!G874="Yes",1,IF('DATA - Follow-Up'!G874="No",2,IF('DATA - Follow-Up'!G874="Not Sure",3, "")))</f>
        <v/>
      </c>
      <c r="H874" s="178" t="str">
        <f>IF('DATA - Follow-Up'!H874="","",INDEX(Codes,MATCH('DATA - Follow-Up'!H874,Modes,0)))</f>
        <v/>
      </c>
      <c r="I874" s="275"/>
      <c r="J874" s="178" t="str">
        <f>IF('DATA - Follow-Up'!J874="","",INDEX(Codes,MATCH('DATA - Follow-Up'!J874,Modes,0)))</f>
        <v/>
      </c>
      <c r="K874" s="178"/>
      <c r="L874" s="178" t="str">
        <f>IF('DATA - Follow-Up'!L874=0,"",IF('DATA - Follow-Up'!L874="","",'DATA - Follow-Up'!L874))</f>
        <v/>
      </c>
      <c r="M874" s="178" t="str">
        <f>IF('DATA - Follow-Up'!M874="Yes",1,IF('DATA - Follow-Up'!M874="No",2, ""))</f>
        <v/>
      </c>
      <c r="N874" s="178" t="str">
        <f>IF('DATA - Follow-Up'!N874="Yes",1,IF('DATA - Follow-Up'!N874="No",2,""))</f>
        <v/>
      </c>
      <c r="O874" s="178" t="str">
        <f>IF('DATA - Follow-Up'!O874="Relaxed",1,IF('DATA - Follow-Up'!O874="Rushed",2,IF('DATA - Follow-Up'!O874="Happy",3,IF('DATA - Follow-Up'!O874="Frustrated",4,IF('DATA - Follow-Up'!O874="Other (please specify)",5,IF('DATA - Follow-Up'!O874="Other",5,""))))))</f>
        <v/>
      </c>
      <c r="P874" s="178"/>
      <c r="Q874" s="178" t="str">
        <f>IF('DATA - Follow-Up'!Q874="","",'DATA - Follow-Up'!Q874)</f>
        <v/>
      </c>
      <c r="R874" s="178" t="str">
        <f>IF('DATA - Follow-Up'!R874="Boy",1,IF('DATA - Follow-Up'!R874="Girl",2, ""))</f>
        <v/>
      </c>
      <c r="S874" s="178" t="str">
        <f>IF('DATA - Follow-Up'!Q874="","", 'DATA - Follow-Up'!S874)</f>
        <v/>
      </c>
      <c r="T874" s="178" t="str">
        <f>IF('DATA - Follow-Up'!T874="Less than 0.5km",1,IF('DATA - Follow-Up'!T874="0.51 to 1.59km",2,IF('DATA - Follow-Up'!T874="1.6 to 3km",3,IF('DATA - Follow-Up'!T874="Over 3km",4,""))))</f>
        <v/>
      </c>
      <c r="U874" s="178" t="str">
        <f>IF('DATA - Follow-Up'!U874="STRONGLY AGREE",1,IF('DATA - Follow-Up'!U874="AGREE",2,IF('DATA - Follow-Up'!U874="DISAGREE",3,IF('DATA - Follow-Up'!U874="STRONGLY DISAGREE",4,""))))</f>
        <v/>
      </c>
      <c r="V874" s="178" t="str">
        <f>IF('DATA - Follow-Up'!V874="Yes",1,IF('DATA - Follow-Up'!V874="No",2,""))</f>
        <v/>
      </c>
      <c r="W874" s="178"/>
      <c r="X874" s="178"/>
      <c r="Y874" s="178"/>
      <c r="Z874" s="178"/>
      <c r="AA874" s="178"/>
      <c r="AB874" s="178"/>
      <c r="AC874" s="178"/>
      <c r="AD874" s="178"/>
      <c r="AE874" s="178"/>
      <c r="AF874" s="178"/>
      <c r="AG874" s="178"/>
      <c r="AH874" s="178"/>
      <c r="AI874" s="178"/>
      <c r="AJ874" s="178"/>
      <c r="AK874" s="178"/>
      <c r="AL874" s="178"/>
      <c r="AM874" s="178"/>
      <c r="AN874" s="178"/>
      <c r="AO874" s="178"/>
      <c r="AP874" s="178"/>
      <c r="AQ874" s="178"/>
      <c r="AR874" s="178" t="str">
        <f>IF('DATA - Follow-Up'!AR874="Relaxed",1,IF('DATA - Follow-Up'!AR874="Rushed",2,IF('DATA - Follow-Up'!AR874="Happy",3,IF('DATA - Follow-Up'!AR874="Tired",4,""))))</f>
        <v/>
      </c>
      <c r="AS874" s="178" t="str">
        <f>IF('DATA - Follow-Up'!AS874="Relaxed",1,IF('DATA - Follow-Up'!AS874="Rushed",2,IF('DATA - Follow-Up'!AS874="Happy",3,IF('DATA - Follow-Up'!AS874="Tired",4,""))))</f>
        <v/>
      </c>
      <c r="AT874" s="178" t="str">
        <f>IF('DATA - Follow-Up'!AT874="less driving",1,IF('DATA - Follow-Up'!AT874="less driving (e.g. more carpooling, walking, cycling, taking public transit, etc.)",1,IF('DATA - Follow-Up'!AT874="not changed",2,IF('DATA - Follow-Up'!AT874="no changed",2,IF('DATA - Follow-Up'!AT874="more driving",3, "")))))</f>
        <v/>
      </c>
      <c r="AU874" s="275"/>
      <c r="AV874" s="275"/>
      <c r="AW874" s="275"/>
      <c r="AX874" s="275"/>
      <c r="AY874" s="275"/>
      <c r="AZ874" s="178" t="str">
        <f>IF('DATA - Follow-Up'!AZ874="less driving",1,IF('DATA - Follow-Up'!AZ874="less driving (e.g. more carpooling, walking, cycling, taking public transit, etc.)",1,IF('DATA - Follow-Up'!AZ874="not changed",2,IF('DATA - Follow-Up'!AZ874="more driving",3,""))))</f>
        <v/>
      </c>
      <c r="BA874" s="178"/>
      <c r="BB874" s="178"/>
      <c r="BC874" s="178"/>
      <c r="BD874" s="178"/>
      <c r="BE874" s="178"/>
      <c r="BF874" s="178" t="str">
        <f>IF('DATA - Follow-Up'!BF874="decreased",1,IF('DATA - Follow-Up'!BF874="not changed",2,IF('DATA - Follow-Up'!BF874="increased",3, "")))</f>
        <v/>
      </c>
      <c r="BG874" s="178"/>
      <c r="BH874" s="178"/>
      <c r="BI874" s="178"/>
      <c r="BJ874" s="178"/>
      <c r="BK874" s="178"/>
      <c r="BL874" s="178"/>
      <c r="BM874" s="178"/>
      <c r="BN874" s="178"/>
      <c r="BO874" s="178"/>
      <c r="BP874" s="178"/>
      <c r="BQ874" s="312" t="str">
        <f>IF('DATA - Follow-Up'!BQ874="Yes",1,IF('DATA - Follow-Up'!BQ874="No",2, ""))</f>
        <v/>
      </c>
      <c r="BR874" s="273"/>
      <c r="BS874" s="180"/>
      <c r="BT874" s="180"/>
    </row>
    <row r="875" spans="1:72" s="132" customFormat="1" ht="15" x14ac:dyDescent="0.3">
      <c r="A875" s="148"/>
      <c r="B875" s="149"/>
      <c r="C875" s="236" t="str">
        <f t="shared" si="13"/>
        <v/>
      </c>
      <c r="D875" s="178" t="str">
        <f>IF('DATA - Follow-Up'!D875="","",'DATA - Follow-Up'!D875)</f>
        <v/>
      </c>
      <c r="E875" s="178" t="str">
        <f>IF('DATA - Follow-Up'!E875="","",'DATA - Follow-Up'!E875)</f>
        <v/>
      </c>
      <c r="F875" s="178" t="str">
        <f>IF('DATA - Follow-Up'!F875="","",'DATA - Follow-Up'!F875)</f>
        <v/>
      </c>
      <c r="G875" s="178" t="str">
        <f>IF('DATA - Follow-Up'!G875="Yes",1,IF('DATA - Follow-Up'!G875="No",2,IF('DATA - Follow-Up'!G875="Not Sure",3, "")))</f>
        <v/>
      </c>
      <c r="H875" s="178" t="str">
        <f>IF('DATA - Follow-Up'!H875="","",INDEX(Codes,MATCH('DATA - Follow-Up'!H875,Modes,0)))</f>
        <v/>
      </c>
      <c r="I875" s="275"/>
      <c r="J875" s="178" t="str">
        <f>IF('DATA - Follow-Up'!J875="","",INDEX(Codes,MATCH('DATA - Follow-Up'!J875,Modes,0)))</f>
        <v/>
      </c>
      <c r="K875" s="178"/>
      <c r="L875" s="178" t="str">
        <f>IF('DATA - Follow-Up'!L875=0,"",IF('DATA - Follow-Up'!L875="","",'DATA - Follow-Up'!L875))</f>
        <v/>
      </c>
      <c r="M875" s="178" t="str">
        <f>IF('DATA - Follow-Up'!M875="Yes",1,IF('DATA - Follow-Up'!M875="No",2, ""))</f>
        <v/>
      </c>
      <c r="N875" s="178" t="str">
        <f>IF('DATA - Follow-Up'!N875="Yes",1,IF('DATA - Follow-Up'!N875="No",2,""))</f>
        <v/>
      </c>
      <c r="O875" s="178" t="str">
        <f>IF('DATA - Follow-Up'!O875="Relaxed",1,IF('DATA - Follow-Up'!O875="Rushed",2,IF('DATA - Follow-Up'!O875="Happy",3,IF('DATA - Follow-Up'!O875="Frustrated",4,IF('DATA - Follow-Up'!O875="Other (please specify)",5,IF('DATA - Follow-Up'!O875="Other",5,""))))))</f>
        <v/>
      </c>
      <c r="P875" s="178"/>
      <c r="Q875" s="178" t="str">
        <f>IF('DATA - Follow-Up'!Q875="","",'DATA - Follow-Up'!Q875)</f>
        <v/>
      </c>
      <c r="R875" s="178" t="str">
        <f>IF('DATA - Follow-Up'!R875="Boy",1,IF('DATA - Follow-Up'!R875="Girl",2, ""))</f>
        <v/>
      </c>
      <c r="S875" s="178" t="str">
        <f>IF('DATA - Follow-Up'!Q875="","", 'DATA - Follow-Up'!S875)</f>
        <v/>
      </c>
      <c r="T875" s="178" t="str">
        <f>IF('DATA - Follow-Up'!T875="Less than 0.5km",1,IF('DATA - Follow-Up'!T875="0.51 to 1.59km",2,IF('DATA - Follow-Up'!T875="1.6 to 3km",3,IF('DATA - Follow-Up'!T875="Over 3km",4,""))))</f>
        <v/>
      </c>
      <c r="U875" s="178" t="str">
        <f>IF('DATA - Follow-Up'!U875="STRONGLY AGREE",1,IF('DATA - Follow-Up'!U875="AGREE",2,IF('DATA - Follow-Up'!U875="DISAGREE",3,IF('DATA - Follow-Up'!U875="STRONGLY DISAGREE",4,""))))</f>
        <v/>
      </c>
      <c r="V875" s="178" t="str">
        <f>IF('DATA - Follow-Up'!V875="Yes",1,IF('DATA - Follow-Up'!V875="No",2,""))</f>
        <v/>
      </c>
      <c r="W875" s="178"/>
      <c r="X875" s="178"/>
      <c r="Y875" s="178"/>
      <c r="Z875" s="178"/>
      <c r="AA875" s="178"/>
      <c r="AB875" s="178"/>
      <c r="AC875" s="178"/>
      <c r="AD875" s="178"/>
      <c r="AE875" s="178"/>
      <c r="AF875" s="178"/>
      <c r="AG875" s="178"/>
      <c r="AH875" s="178"/>
      <c r="AI875" s="178"/>
      <c r="AJ875" s="178"/>
      <c r="AK875" s="178"/>
      <c r="AL875" s="178"/>
      <c r="AM875" s="178"/>
      <c r="AN875" s="178"/>
      <c r="AO875" s="178"/>
      <c r="AP875" s="178"/>
      <c r="AQ875" s="178"/>
      <c r="AR875" s="178" t="str">
        <f>IF('DATA - Follow-Up'!AR875="Relaxed",1,IF('DATA - Follow-Up'!AR875="Rushed",2,IF('DATA - Follow-Up'!AR875="Happy",3,IF('DATA - Follow-Up'!AR875="Tired",4,""))))</f>
        <v/>
      </c>
      <c r="AS875" s="178" t="str">
        <f>IF('DATA - Follow-Up'!AS875="Relaxed",1,IF('DATA - Follow-Up'!AS875="Rushed",2,IF('DATA - Follow-Up'!AS875="Happy",3,IF('DATA - Follow-Up'!AS875="Tired",4,""))))</f>
        <v/>
      </c>
      <c r="AT875" s="178" t="str">
        <f>IF('DATA - Follow-Up'!AT875="less driving",1,IF('DATA - Follow-Up'!AT875="less driving (e.g. more carpooling, walking, cycling, taking public transit, etc.)",1,IF('DATA - Follow-Up'!AT875="not changed",2,IF('DATA - Follow-Up'!AT875="no changed",2,IF('DATA - Follow-Up'!AT875="more driving",3, "")))))</f>
        <v/>
      </c>
      <c r="AU875" s="275"/>
      <c r="AV875" s="275"/>
      <c r="AW875" s="275"/>
      <c r="AX875" s="275"/>
      <c r="AY875" s="275"/>
      <c r="AZ875" s="178" t="str">
        <f>IF('DATA - Follow-Up'!AZ875="less driving",1,IF('DATA - Follow-Up'!AZ875="less driving (e.g. more carpooling, walking, cycling, taking public transit, etc.)",1,IF('DATA - Follow-Up'!AZ875="not changed",2,IF('DATA - Follow-Up'!AZ875="more driving",3,""))))</f>
        <v/>
      </c>
      <c r="BA875" s="178"/>
      <c r="BB875" s="178"/>
      <c r="BC875" s="178"/>
      <c r="BD875" s="178"/>
      <c r="BE875" s="178"/>
      <c r="BF875" s="178" t="str">
        <f>IF('DATA - Follow-Up'!BF875="decreased",1,IF('DATA - Follow-Up'!BF875="not changed",2,IF('DATA - Follow-Up'!BF875="increased",3, "")))</f>
        <v/>
      </c>
      <c r="BG875" s="178"/>
      <c r="BH875" s="178"/>
      <c r="BI875" s="178"/>
      <c r="BJ875" s="178"/>
      <c r="BK875" s="178"/>
      <c r="BL875" s="178"/>
      <c r="BM875" s="178"/>
      <c r="BN875" s="178"/>
      <c r="BO875" s="178"/>
      <c r="BP875" s="178"/>
      <c r="BQ875" s="312" t="str">
        <f>IF('DATA - Follow-Up'!BQ875="Yes",1,IF('DATA - Follow-Up'!BQ875="No",2, ""))</f>
        <v/>
      </c>
      <c r="BR875" s="273"/>
      <c r="BS875" s="180"/>
      <c r="BT875" s="180"/>
    </row>
    <row r="876" spans="1:72" s="132" customFormat="1" ht="15" x14ac:dyDescent="0.3">
      <c r="A876" s="148"/>
      <c r="B876" s="149"/>
      <c r="C876" s="236" t="str">
        <f t="shared" si="13"/>
        <v/>
      </c>
      <c r="D876" s="178" t="str">
        <f>IF('DATA - Follow-Up'!D876="","",'DATA - Follow-Up'!D876)</f>
        <v/>
      </c>
      <c r="E876" s="178" t="str">
        <f>IF('DATA - Follow-Up'!E876="","",'DATA - Follow-Up'!E876)</f>
        <v/>
      </c>
      <c r="F876" s="178" t="str">
        <f>IF('DATA - Follow-Up'!F876="","",'DATA - Follow-Up'!F876)</f>
        <v/>
      </c>
      <c r="G876" s="178" t="str">
        <f>IF('DATA - Follow-Up'!G876="Yes",1,IF('DATA - Follow-Up'!G876="No",2,IF('DATA - Follow-Up'!G876="Not Sure",3, "")))</f>
        <v/>
      </c>
      <c r="H876" s="178" t="str">
        <f>IF('DATA - Follow-Up'!H876="","",INDEX(Codes,MATCH('DATA - Follow-Up'!H876,Modes,0)))</f>
        <v/>
      </c>
      <c r="I876" s="275"/>
      <c r="J876" s="178" t="str">
        <f>IF('DATA - Follow-Up'!J876="","",INDEX(Codes,MATCH('DATA - Follow-Up'!J876,Modes,0)))</f>
        <v/>
      </c>
      <c r="K876" s="178"/>
      <c r="L876" s="178" t="str">
        <f>IF('DATA - Follow-Up'!L876=0,"",IF('DATA - Follow-Up'!L876="","",'DATA - Follow-Up'!L876))</f>
        <v/>
      </c>
      <c r="M876" s="178" t="str">
        <f>IF('DATA - Follow-Up'!M876="Yes",1,IF('DATA - Follow-Up'!M876="No",2, ""))</f>
        <v/>
      </c>
      <c r="N876" s="178" t="str">
        <f>IF('DATA - Follow-Up'!N876="Yes",1,IF('DATA - Follow-Up'!N876="No",2,""))</f>
        <v/>
      </c>
      <c r="O876" s="178" t="str">
        <f>IF('DATA - Follow-Up'!O876="Relaxed",1,IF('DATA - Follow-Up'!O876="Rushed",2,IF('DATA - Follow-Up'!O876="Happy",3,IF('DATA - Follow-Up'!O876="Frustrated",4,IF('DATA - Follow-Up'!O876="Other (please specify)",5,IF('DATA - Follow-Up'!O876="Other",5,""))))))</f>
        <v/>
      </c>
      <c r="P876" s="178"/>
      <c r="Q876" s="178" t="str">
        <f>IF('DATA - Follow-Up'!Q876="","",'DATA - Follow-Up'!Q876)</f>
        <v/>
      </c>
      <c r="R876" s="178" t="str">
        <f>IF('DATA - Follow-Up'!R876="Boy",1,IF('DATA - Follow-Up'!R876="Girl",2, ""))</f>
        <v/>
      </c>
      <c r="S876" s="178" t="str">
        <f>IF('DATA - Follow-Up'!Q876="","", 'DATA - Follow-Up'!S876)</f>
        <v/>
      </c>
      <c r="T876" s="178" t="str">
        <f>IF('DATA - Follow-Up'!T876="Less than 0.5km",1,IF('DATA - Follow-Up'!T876="0.51 to 1.59km",2,IF('DATA - Follow-Up'!T876="1.6 to 3km",3,IF('DATA - Follow-Up'!T876="Over 3km",4,""))))</f>
        <v/>
      </c>
      <c r="U876" s="178" t="str">
        <f>IF('DATA - Follow-Up'!U876="STRONGLY AGREE",1,IF('DATA - Follow-Up'!U876="AGREE",2,IF('DATA - Follow-Up'!U876="DISAGREE",3,IF('DATA - Follow-Up'!U876="STRONGLY DISAGREE",4,""))))</f>
        <v/>
      </c>
      <c r="V876" s="178" t="str">
        <f>IF('DATA - Follow-Up'!V876="Yes",1,IF('DATA - Follow-Up'!V876="No",2,""))</f>
        <v/>
      </c>
      <c r="W876" s="178"/>
      <c r="X876" s="178"/>
      <c r="Y876" s="178"/>
      <c r="Z876" s="178"/>
      <c r="AA876" s="178"/>
      <c r="AB876" s="178"/>
      <c r="AC876" s="178"/>
      <c r="AD876" s="178"/>
      <c r="AE876" s="178"/>
      <c r="AF876" s="178"/>
      <c r="AG876" s="178"/>
      <c r="AH876" s="178"/>
      <c r="AI876" s="178"/>
      <c r="AJ876" s="178"/>
      <c r="AK876" s="178"/>
      <c r="AL876" s="178"/>
      <c r="AM876" s="178"/>
      <c r="AN876" s="178"/>
      <c r="AO876" s="178"/>
      <c r="AP876" s="178"/>
      <c r="AQ876" s="178"/>
      <c r="AR876" s="178" t="str">
        <f>IF('DATA - Follow-Up'!AR876="Relaxed",1,IF('DATA - Follow-Up'!AR876="Rushed",2,IF('DATA - Follow-Up'!AR876="Happy",3,IF('DATA - Follow-Up'!AR876="Tired",4,""))))</f>
        <v/>
      </c>
      <c r="AS876" s="178" t="str">
        <f>IF('DATA - Follow-Up'!AS876="Relaxed",1,IF('DATA - Follow-Up'!AS876="Rushed",2,IF('DATA - Follow-Up'!AS876="Happy",3,IF('DATA - Follow-Up'!AS876="Tired",4,""))))</f>
        <v/>
      </c>
      <c r="AT876" s="178" t="str">
        <f>IF('DATA - Follow-Up'!AT876="less driving",1,IF('DATA - Follow-Up'!AT876="less driving (e.g. more carpooling, walking, cycling, taking public transit, etc.)",1,IF('DATA - Follow-Up'!AT876="not changed",2,IF('DATA - Follow-Up'!AT876="no changed",2,IF('DATA - Follow-Up'!AT876="more driving",3, "")))))</f>
        <v/>
      </c>
      <c r="AU876" s="275"/>
      <c r="AV876" s="275"/>
      <c r="AW876" s="275"/>
      <c r="AX876" s="275"/>
      <c r="AY876" s="275"/>
      <c r="AZ876" s="178" t="str">
        <f>IF('DATA - Follow-Up'!AZ876="less driving",1,IF('DATA - Follow-Up'!AZ876="less driving (e.g. more carpooling, walking, cycling, taking public transit, etc.)",1,IF('DATA - Follow-Up'!AZ876="not changed",2,IF('DATA - Follow-Up'!AZ876="more driving",3,""))))</f>
        <v/>
      </c>
      <c r="BA876" s="178"/>
      <c r="BB876" s="178"/>
      <c r="BC876" s="178"/>
      <c r="BD876" s="178"/>
      <c r="BE876" s="178"/>
      <c r="BF876" s="178" t="str">
        <f>IF('DATA - Follow-Up'!BF876="decreased",1,IF('DATA - Follow-Up'!BF876="not changed",2,IF('DATA - Follow-Up'!BF876="increased",3, "")))</f>
        <v/>
      </c>
      <c r="BG876" s="178"/>
      <c r="BH876" s="178"/>
      <c r="BI876" s="178"/>
      <c r="BJ876" s="178"/>
      <c r="BK876" s="178"/>
      <c r="BL876" s="178"/>
      <c r="BM876" s="178"/>
      <c r="BN876" s="178"/>
      <c r="BO876" s="178"/>
      <c r="BP876" s="178"/>
      <c r="BQ876" s="312" t="str">
        <f>IF('DATA - Follow-Up'!BQ876="Yes",1,IF('DATA - Follow-Up'!BQ876="No",2, ""))</f>
        <v/>
      </c>
      <c r="BR876" s="273"/>
      <c r="BS876" s="180"/>
      <c r="BT876" s="180"/>
    </row>
    <row r="877" spans="1:72" s="132" customFormat="1" ht="15" x14ac:dyDescent="0.3">
      <c r="A877" s="148"/>
      <c r="B877" s="149"/>
      <c r="C877" s="236" t="str">
        <f t="shared" si="13"/>
        <v/>
      </c>
      <c r="D877" s="178" t="str">
        <f>IF('DATA - Follow-Up'!D877="","",'DATA - Follow-Up'!D877)</f>
        <v/>
      </c>
      <c r="E877" s="178" t="str">
        <f>IF('DATA - Follow-Up'!E877="","",'DATA - Follow-Up'!E877)</f>
        <v/>
      </c>
      <c r="F877" s="178" t="str">
        <f>IF('DATA - Follow-Up'!F877="","",'DATA - Follow-Up'!F877)</f>
        <v/>
      </c>
      <c r="G877" s="178" t="str">
        <f>IF('DATA - Follow-Up'!G877="Yes",1,IF('DATA - Follow-Up'!G877="No",2,IF('DATA - Follow-Up'!G877="Not Sure",3, "")))</f>
        <v/>
      </c>
      <c r="H877" s="178" t="str">
        <f>IF('DATA - Follow-Up'!H877="","",INDEX(Codes,MATCH('DATA - Follow-Up'!H877,Modes,0)))</f>
        <v/>
      </c>
      <c r="I877" s="275"/>
      <c r="J877" s="178" t="str">
        <f>IF('DATA - Follow-Up'!J877="","",INDEX(Codes,MATCH('DATA - Follow-Up'!J877,Modes,0)))</f>
        <v/>
      </c>
      <c r="K877" s="178"/>
      <c r="L877" s="178" t="str">
        <f>IF('DATA - Follow-Up'!L877=0,"",IF('DATA - Follow-Up'!L877="","",'DATA - Follow-Up'!L877))</f>
        <v/>
      </c>
      <c r="M877" s="178" t="str">
        <f>IF('DATA - Follow-Up'!M877="Yes",1,IF('DATA - Follow-Up'!M877="No",2, ""))</f>
        <v/>
      </c>
      <c r="N877" s="178" t="str">
        <f>IF('DATA - Follow-Up'!N877="Yes",1,IF('DATA - Follow-Up'!N877="No",2,""))</f>
        <v/>
      </c>
      <c r="O877" s="178" t="str">
        <f>IF('DATA - Follow-Up'!O877="Relaxed",1,IF('DATA - Follow-Up'!O877="Rushed",2,IF('DATA - Follow-Up'!O877="Happy",3,IF('DATA - Follow-Up'!O877="Frustrated",4,IF('DATA - Follow-Up'!O877="Other (please specify)",5,IF('DATA - Follow-Up'!O877="Other",5,""))))))</f>
        <v/>
      </c>
      <c r="P877" s="178"/>
      <c r="Q877" s="178" t="str">
        <f>IF('DATA - Follow-Up'!Q877="","",'DATA - Follow-Up'!Q877)</f>
        <v/>
      </c>
      <c r="R877" s="178" t="str">
        <f>IF('DATA - Follow-Up'!R877="Boy",1,IF('DATA - Follow-Up'!R877="Girl",2, ""))</f>
        <v/>
      </c>
      <c r="S877" s="178" t="str">
        <f>IF('DATA - Follow-Up'!Q877="","", 'DATA - Follow-Up'!S877)</f>
        <v/>
      </c>
      <c r="T877" s="178" t="str">
        <f>IF('DATA - Follow-Up'!T877="Less than 0.5km",1,IF('DATA - Follow-Up'!T877="0.51 to 1.59km",2,IF('DATA - Follow-Up'!T877="1.6 to 3km",3,IF('DATA - Follow-Up'!T877="Over 3km",4,""))))</f>
        <v/>
      </c>
      <c r="U877" s="178" t="str">
        <f>IF('DATA - Follow-Up'!U877="STRONGLY AGREE",1,IF('DATA - Follow-Up'!U877="AGREE",2,IF('DATA - Follow-Up'!U877="DISAGREE",3,IF('DATA - Follow-Up'!U877="STRONGLY DISAGREE",4,""))))</f>
        <v/>
      </c>
      <c r="V877" s="178" t="str">
        <f>IF('DATA - Follow-Up'!V877="Yes",1,IF('DATA - Follow-Up'!V877="No",2,""))</f>
        <v/>
      </c>
      <c r="W877" s="178"/>
      <c r="X877" s="178"/>
      <c r="Y877" s="178"/>
      <c r="Z877" s="178"/>
      <c r="AA877" s="178"/>
      <c r="AB877" s="178"/>
      <c r="AC877" s="178"/>
      <c r="AD877" s="178"/>
      <c r="AE877" s="178"/>
      <c r="AF877" s="178"/>
      <c r="AG877" s="178"/>
      <c r="AH877" s="178"/>
      <c r="AI877" s="178"/>
      <c r="AJ877" s="178"/>
      <c r="AK877" s="178"/>
      <c r="AL877" s="178"/>
      <c r="AM877" s="178"/>
      <c r="AN877" s="178"/>
      <c r="AO877" s="178"/>
      <c r="AP877" s="178"/>
      <c r="AQ877" s="178"/>
      <c r="AR877" s="178" t="str">
        <f>IF('DATA - Follow-Up'!AR877="Relaxed",1,IF('DATA - Follow-Up'!AR877="Rushed",2,IF('DATA - Follow-Up'!AR877="Happy",3,IF('DATA - Follow-Up'!AR877="Tired",4,""))))</f>
        <v/>
      </c>
      <c r="AS877" s="178" t="str">
        <f>IF('DATA - Follow-Up'!AS877="Relaxed",1,IF('DATA - Follow-Up'!AS877="Rushed",2,IF('DATA - Follow-Up'!AS877="Happy",3,IF('DATA - Follow-Up'!AS877="Tired",4,""))))</f>
        <v/>
      </c>
      <c r="AT877" s="178" t="str">
        <f>IF('DATA - Follow-Up'!AT877="less driving",1,IF('DATA - Follow-Up'!AT877="less driving (e.g. more carpooling, walking, cycling, taking public transit, etc.)",1,IF('DATA - Follow-Up'!AT877="not changed",2,IF('DATA - Follow-Up'!AT877="no changed",2,IF('DATA - Follow-Up'!AT877="more driving",3, "")))))</f>
        <v/>
      </c>
      <c r="AU877" s="275"/>
      <c r="AV877" s="275"/>
      <c r="AW877" s="275"/>
      <c r="AX877" s="275"/>
      <c r="AY877" s="275"/>
      <c r="AZ877" s="178" t="str">
        <f>IF('DATA - Follow-Up'!AZ877="less driving",1,IF('DATA - Follow-Up'!AZ877="less driving (e.g. more carpooling, walking, cycling, taking public transit, etc.)",1,IF('DATA - Follow-Up'!AZ877="not changed",2,IF('DATA - Follow-Up'!AZ877="more driving",3,""))))</f>
        <v/>
      </c>
      <c r="BA877" s="178"/>
      <c r="BB877" s="178"/>
      <c r="BC877" s="178"/>
      <c r="BD877" s="178"/>
      <c r="BE877" s="178"/>
      <c r="BF877" s="178" t="str">
        <f>IF('DATA - Follow-Up'!BF877="decreased",1,IF('DATA - Follow-Up'!BF877="not changed",2,IF('DATA - Follow-Up'!BF877="increased",3, "")))</f>
        <v/>
      </c>
      <c r="BG877" s="178"/>
      <c r="BH877" s="178"/>
      <c r="BI877" s="178"/>
      <c r="BJ877" s="178"/>
      <c r="BK877" s="178"/>
      <c r="BL877" s="178"/>
      <c r="BM877" s="178"/>
      <c r="BN877" s="178"/>
      <c r="BO877" s="178"/>
      <c r="BP877" s="178"/>
      <c r="BQ877" s="312" t="str">
        <f>IF('DATA - Follow-Up'!BQ877="Yes",1,IF('DATA - Follow-Up'!BQ877="No",2, ""))</f>
        <v/>
      </c>
      <c r="BR877" s="273"/>
      <c r="BS877" s="180"/>
      <c r="BT877" s="180"/>
    </row>
    <row r="878" spans="1:72" s="132" customFormat="1" ht="15" x14ac:dyDescent="0.3">
      <c r="A878" s="148"/>
      <c r="B878" s="149"/>
      <c r="C878" s="236" t="str">
        <f t="shared" si="13"/>
        <v/>
      </c>
      <c r="D878" s="178" t="str">
        <f>IF('DATA - Follow-Up'!D878="","",'DATA - Follow-Up'!D878)</f>
        <v/>
      </c>
      <c r="E878" s="178" t="str">
        <f>IF('DATA - Follow-Up'!E878="","",'DATA - Follow-Up'!E878)</f>
        <v/>
      </c>
      <c r="F878" s="178" t="str">
        <f>IF('DATA - Follow-Up'!F878="","",'DATA - Follow-Up'!F878)</f>
        <v/>
      </c>
      <c r="G878" s="178" t="str">
        <f>IF('DATA - Follow-Up'!G878="Yes",1,IF('DATA - Follow-Up'!G878="No",2,IF('DATA - Follow-Up'!G878="Not Sure",3, "")))</f>
        <v/>
      </c>
      <c r="H878" s="178" t="str">
        <f>IF('DATA - Follow-Up'!H878="","",INDEX(Codes,MATCH('DATA - Follow-Up'!H878,Modes,0)))</f>
        <v/>
      </c>
      <c r="I878" s="275"/>
      <c r="J878" s="178" t="str">
        <f>IF('DATA - Follow-Up'!J878="","",INDEX(Codes,MATCH('DATA - Follow-Up'!J878,Modes,0)))</f>
        <v/>
      </c>
      <c r="K878" s="178"/>
      <c r="L878" s="178" t="str">
        <f>IF('DATA - Follow-Up'!L878=0,"",IF('DATA - Follow-Up'!L878="","",'DATA - Follow-Up'!L878))</f>
        <v/>
      </c>
      <c r="M878" s="178" t="str">
        <f>IF('DATA - Follow-Up'!M878="Yes",1,IF('DATA - Follow-Up'!M878="No",2, ""))</f>
        <v/>
      </c>
      <c r="N878" s="178" t="str">
        <f>IF('DATA - Follow-Up'!N878="Yes",1,IF('DATA - Follow-Up'!N878="No",2,""))</f>
        <v/>
      </c>
      <c r="O878" s="178" t="str">
        <f>IF('DATA - Follow-Up'!O878="Relaxed",1,IF('DATA - Follow-Up'!O878="Rushed",2,IF('DATA - Follow-Up'!O878="Happy",3,IF('DATA - Follow-Up'!O878="Frustrated",4,IF('DATA - Follow-Up'!O878="Other (please specify)",5,IF('DATA - Follow-Up'!O878="Other",5,""))))))</f>
        <v/>
      </c>
      <c r="P878" s="178"/>
      <c r="Q878" s="178" t="str">
        <f>IF('DATA - Follow-Up'!Q878="","",'DATA - Follow-Up'!Q878)</f>
        <v/>
      </c>
      <c r="R878" s="178" t="str">
        <f>IF('DATA - Follow-Up'!R878="Boy",1,IF('DATA - Follow-Up'!R878="Girl",2, ""))</f>
        <v/>
      </c>
      <c r="S878" s="178" t="str">
        <f>IF('DATA - Follow-Up'!Q878="","", 'DATA - Follow-Up'!S878)</f>
        <v/>
      </c>
      <c r="T878" s="178" t="str">
        <f>IF('DATA - Follow-Up'!T878="Less than 0.5km",1,IF('DATA - Follow-Up'!T878="0.51 to 1.59km",2,IF('DATA - Follow-Up'!T878="1.6 to 3km",3,IF('DATA - Follow-Up'!T878="Over 3km",4,""))))</f>
        <v/>
      </c>
      <c r="U878" s="178" t="str">
        <f>IF('DATA - Follow-Up'!U878="STRONGLY AGREE",1,IF('DATA - Follow-Up'!U878="AGREE",2,IF('DATA - Follow-Up'!U878="DISAGREE",3,IF('DATA - Follow-Up'!U878="STRONGLY DISAGREE",4,""))))</f>
        <v/>
      </c>
      <c r="V878" s="178" t="str">
        <f>IF('DATA - Follow-Up'!V878="Yes",1,IF('DATA - Follow-Up'!V878="No",2,""))</f>
        <v/>
      </c>
      <c r="W878" s="178"/>
      <c r="X878" s="178"/>
      <c r="Y878" s="178"/>
      <c r="Z878" s="178"/>
      <c r="AA878" s="178"/>
      <c r="AB878" s="178"/>
      <c r="AC878" s="178"/>
      <c r="AD878" s="178"/>
      <c r="AE878" s="178"/>
      <c r="AF878" s="178"/>
      <c r="AG878" s="178"/>
      <c r="AH878" s="178"/>
      <c r="AI878" s="178"/>
      <c r="AJ878" s="178"/>
      <c r="AK878" s="178"/>
      <c r="AL878" s="178"/>
      <c r="AM878" s="178"/>
      <c r="AN878" s="178"/>
      <c r="AO878" s="178"/>
      <c r="AP878" s="178"/>
      <c r="AQ878" s="178"/>
      <c r="AR878" s="178" t="str">
        <f>IF('DATA - Follow-Up'!AR878="Relaxed",1,IF('DATA - Follow-Up'!AR878="Rushed",2,IF('DATA - Follow-Up'!AR878="Happy",3,IF('DATA - Follow-Up'!AR878="Tired",4,""))))</f>
        <v/>
      </c>
      <c r="AS878" s="178" t="str">
        <f>IF('DATA - Follow-Up'!AS878="Relaxed",1,IF('DATA - Follow-Up'!AS878="Rushed",2,IF('DATA - Follow-Up'!AS878="Happy",3,IF('DATA - Follow-Up'!AS878="Tired",4,""))))</f>
        <v/>
      </c>
      <c r="AT878" s="178" t="str">
        <f>IF('DATA - Follow-Up'!AT878="less driving",1,IF('DATA - Follow-Up'!AT878="less driving (e.g. more carpooling, walking, cycling, taking public transit, etc.)",1,IF('DATA - Follow-Up'!AT878="not changed",2,IF('DATA - Follow-Up'!AT878="no changed",2,IF('DATA - Follow-Up'!AT878="more driving",3, "")))))</f>
        <v/>
      </c>
      <c r="AU878" s="275"/>
      <c r="AV878" s="275"/>
      <c r="AW878" s="275"/>
      <c r="AX878" s="275"/>
      <c r="AY878" s="275"/>
      <c r="AZ878" s="178" t="str">
        <f>IF('DATA - Follow-Up'!AZ878="less driving",1,IF('DATA - Follow-Up'!AZ878="less driving (e.g. more carpooling, walking, cycling, taking public transit, etc.)",1,IF('DATA - Follow-Up'!AZ878="not changed",2,IF('DATA - Follow-Up'!AZ878="more driving",3,""))))</f>
        <v/>
      </c>
      <c r="BA878" s="178"/>
      <c r="BB878" s="178"/>
      <c r="BC878" s="178"/>
      <c r="BD878" s="178"/>
      <c r="BE878" s="178"/>
      <c r="BF878" s="178" t="str">
        <f>IF('DATA - Follow-Up'!BF878="decreased",1,IF('DATA - Follow-Up'!BF878="not changed",2,IF('DATA - Follow-Up'!BF878="increased",3, "")))</f>
        <v/>
      </c>
      <c r="BG878" s="178"/>
      <c r="BH878" s="178"/>
      <c r="BI878" s="178"/>
      <c r="BJ878" s="178"/>
      <c r="BK878" s="178"/>
      <c r="BL878" s="178"/>
      <c r="BM878" s="178"/>
      <c r="BN878" s="178"/>
      <c r="BO878" s="178"/>
      <c r="BP878" s="178"/>
      <c r="BQ878" s="312" t="str">
        <f>IF('DATA - Follow-Up'!BQ878="Yes",1,IF('DATA - Follow-Up'!BQ878="No",2, ""))</f>
        <v/>
      </c>
      <c r="BR878" s="273"/>
      <c r="BS878" s="180"/>
      <c r="BT878" s="180"/>
    </row>
    <row r="879" spans="1:72" s="132" customFormat="1" ht="15" x14ac:dyDescent="0.3">
      <c r="A879" s="148"/>
      <c r="B879" s="149"/>
      <c r="C879" s="236" t="str">
        <f t="shared" si="13"/>
        <v/>
      </c>
      <c r="D879" s="178" t="str">
        <f>IF('DATA - Follow-Up'!D879="","",'DATA - Follow-Up'!D879)</f>
        <v/>
      </c>
      <c r="E879" s="178" t="str">
        <f>IF('DATA - Follow-Up'!E879="","",'DATA - Follow-Up'!E879)</f>
        <v/>
      </c>
      <c r="F879" s="178" t="str">
        <f>IF('DATA - Follow-Up'!F879="","",'DATA - Follow-Up'!F879)</f>
        <v/>
      </c>
      <c r="G879" s="178" t="str">
        <f>IF('DATA - Follow-Up'!G879="Yes",1,IF('DATA - Follow-Up'!G879="No",2,IF('DATA - Follow-Up'!G879="Not Sure",3, "")))</f>
        <v/>
      </c>
      <c r="H879" s="178" t="str">
        <f>IF('DATA - Follow-Up'!H879="","",INDEX(Codes,MATCH('DATA - Follow-Up'!H879,Modes,0)))</f>
        <v/>
      </c>
      <c r="I879" s="275"/>
      <c r="J879" s="178" t="str">
        <f>IF('DATA - Follow-Up'!J879="","",INDEX(Codes,MATCH('DATA - Follow-Up'!J879,Modes,0)))</f>
        <v/>
      </c>
      <c r="K879" s="178"/>
      <c r="L879" s="178" t="str">
        <f>IF('DATA - Follow-Up'!L879=0,"",IF('DATA - Follow-Up'!L879="","",'DATA - Follow-Up'!L879))</f>
        <v/>
      </c>
      <c r="M879" s="178" t="str">
        <f>IF('DATA - Follow-Up'!M879="Yes",1,IF('DATA - Follow-Up'!M879="No",2, ""))</f>
        <v/>
      </c>
      <c r="N879" s="178" t="str">
        <f>IF('DATA - Follow-Up'!N879="Yes",1,IF('DATA - Follow-Up'!N879="No",2,""))</f>
        <v/>
      </c>
      <c r="O879" s="178" t="str">
        <f>IF('DATA - Follow-Up'!O879="Relaxed",1,IF('DATA - Follow-Up'!O879="Rushed",2,IF('DATA - Follow-Up'!O879="Happy",3,IF('DATA - Follow-Up'!O879="Frustrated",4,IF('DATA - Follow-Up'!O879="Other (please specify)",5,IF('DATA - Follow-Up'!O879="Other",5,""))))))</f>
        <v/>
      </c>
      <c r="P879" s="178"/>
      <c r="Q879" s="178" t="str">
        <f>IF('DATA - Follow-Up'!Q879="","",'DATA - Follow-Up'!Q879)</f>
        <v/>
      </c>
      <c r="R879" s="178" t="str">
        <f>IF('DATA - Follow-Up'!R879="Boy",1,IF('DATA - Follow-Up'!R879="Girl",2, ""))</f>
        <v/>
      </c>
      <c r="S879" s="178" t="str">
        <f>IF('DATA - Follow-Up'!Q879="","", 'DATA - Follow-Up'!S879)</f>
        <v/>
      </c>
      <c r="T879" s="178" t="str">
        <f>IF('DATA - Follow-Up'!T879="Less than 0.5km",1,IF('DATA - Follow-Up'!T879="0.51 to 1.59km",2,IF('DATA - Follow-Up'!T879="1.6 to 3km",3,IF('DATA - Follow-Up'!T879="Over 3km",4,""))))</f>
        <v/>
      </c>
      <c r="U879" s="178" t="str">
        <f>IF('DATA - Follow-Up'!U879="STRONGLY AGREE",1,IF('DATA - Follow-Up'!U879="AGREE",2,IF('DATA - Follow-Up'!U879="DISAGREE",3,IF('DATA - Follow-Up'!U879="STRONGLY DISAGREE",4,""))))</f>
        <v/>
      </c>
      <c r="V879" s="178" t="str">
        <f>IF('DATA - Follow-Up'!V879="Yes",1,IF('DATA - Follow-Up'!V879="No",2,""))</f>
        <v/>
      </c>
      <c r="W879" s="178"/>
      <c r="X879" s="178"/>
      <c r="Y879" s="178"/>
      <c r="Z879" s="178"/>
      <c r="AA879" s="178"/>
      <c r="AB879" s="178"/>
      <c r="AC879" s="178"/>
      <c r="AD879" s="178"/>
      <c r="AE879" s="178"/>
      <c r="AF879" s="178"/>
      <c r="AG879" s="178"/>
      <c r="AH879" s="178"/>
      <c r="AI879" s="178"/>
      <c r="AJ879" s="178"/>
      <c r="AK879" s="178"/>
      <c r="AL879" s="178"/>
      <c r="AM879" s="178"/>
      <c r="AN879" s="178"/>
      <c r="AO879" s="178"/>
      <c r="AP879" s="178"/>
      <c r="AQ879" s="178"/>
      <c r="AR879" s="178" t="str">
        <f>IF('DATA - Follow-Up'!AR879="Relaxed",1,IF('DATA - Follow-Up'!AR879="Rushed",2,IF('DATA - Follow-Up'!AR879="Happy",3,IF('DATA - Follow-Up'!AR879="Tired",4,""))))</f>
        <v/>
      </c>
      <c r="AS879" s="178" t="str">
        <f>IF('DATA - Follow-Up'!AS879="Relaxed",1,IF('DATA - Follow-Up'!AS879="Rushed",2,IF('DATA - Follow-Up'!AS879="Happy",3,IF('DATA - Follow-Up'!AS879="Tired",4,""))))</f>
        <v/>
      </c>
      <c r="AT879" s="178" t="str">
        <f>IF('DATA - Follow-Up'!AT879="less driving",1,IF('DATA - Follow-Up'!AT879="less driving (e.g. more carpooling, walking, cycling, taking public transit, etc.)",1,IF('DATA - Follow-Up'!AT879="not changed",2,IF('DATA - Follow-Up'!AT879="no changed",2,IF('DATA - Follow-Up'!AT879="more driving",3, "")))))</f>
        <v/>
      </c>
      <c r="AU879" s="275"/>
      <c r="AV879" s="275"/>
      <c r="AW879" s="275"/>
      <c r="AX879" s="275"/>
      <c r="AY879" s="275"/>
      <c r="AZ879" s="178" t="str">
        <f>IF('DATA - Follow-Up'!AZ879="less driving",1,IF('DATA - Follow-Up'!AZ879="less driving (e.g. more carpooling, walking, cycling, taking public transit, etc.)",1,IF('DATA - Follow-Up'!AZ879="not changed",2,IF('DATA - Follow-Up'!AZ879="more driving",3,""))))</f>
        <v/>
      </c>
      <c r="BA879" s="178"/>
      <c r="BB879" s="178"/>
      <c r="BC879" s="178"/>
      <c r="BD879" s="178"/>
      <c r="BE879" s="178"/>
      <c r="BF879" s="178" t="str">
        <f>IF('DATA - Follow-Up'!BF879="decreased",1,IF('DATA - Follow-Up'!BF879="not changed",2,IF('DATA - Follow-Up'!BF879="increased",3, "")))</f>
        <v/>
      </c>
      <c r="BG879" s="178"/>
      <c r="BH879" s="178"/>
      <c r="BI879" s="178"/>
      <c r="BJ879" s="178"/>
      <c r="BK879" s="178"/>
      <c r="BL879" s="178"/>
      <c r="BM879" s="178"/>
      <c r="BN879" s="178"/>
      <c r="BO879" s="178"/>
      <c r="BP879" s="178"/>
      <c r="BQ879" s="312" t="str">
        <f>IF('DATA - Follow-Up'!BQ879="Yes",1,IF('DATA - Follow-Up'!BQ879="No",2, ""))</f>
        <v/>
      </c>
      <c r="BR879" s="273"/>
      <c r="BS879" s="180"/>
      <c r="BT879" s="180"/>
    </row>
    <row r="880" spans="1:72" s="132" customFormat="1" ht="15" x14ac:dyDescent="0.3">
      <c r="A880" s="148"/>
      <c r="B880" s="149"/>
      <c r="C880" s="236" t="str">
        <f t="shared" si="13"/>
        <v/>
      </c>
      <c r="D880" s="178" t="str">
        <f>IF('DATA - Follow-Up'!D880="","",'DATA - Follow-Up'!D880)</f>
        <v/>
      </c>
      <c r="E880" s="178" t="str">
        <f>IF('DATA - Follow-Up'!E880="","",'DATA - Follow-Up'!E880)</f>
        <v/>
      </c>
      <c r="F880" s="178" t="str">
        <f>IF('DATA - Follow-Up'!F880="","",'DATA - Follow-Up'!F880)</f>
        <v/>
      </c>
      <c r="G880" s="178" t="str">
        <f>IF('DATA - Follow-Up'!G880="Yes",1,IF('DATA - Follow-Up'!G880="No",2,IF('DATA - Follow-Up'!G880="Not Sure",3, "")))</f>
        <v/>
      </c>
      <c r="H880" s="178" t="str">
        <f>IF('DATA - Follow-Up'!H880="","",INDEX(Codes,MATCH('DATA - Follow-Up'!H880,Modes,0)))</f>
        <v/>
      </c>
      <c r="I880" s="275"/>
      <c r="J880" s="178" t="str">
        <f>IF('DATA - Follow-Up'!J880="","",INDEX(Codes,MATCH('DATA - Follow-Up'!J880,Modes,0)))</f>
        <v/>
      </c>
      <c r="K880" s="178"/>
      <c r="L880" s="178" t="str">
        <f>IF('DATA - Follow-Up'!L880=0,"",IF('DATA - Follow-Up'!L880="","",'DATA - Follow-Up'!L880))</f>
        <v/>
      </c>
      <c r="M880" s="178" t="str">
        <f>IF('DATA - Follow-Up'!M880="Yes",1,IF('DATA - Follow-Up'!M880="No",2, ""))</f>
        <v/>
      </c>
      <c r="N880" s="178" t="str">
        <f>IF('DATA - Follow-Up'!N880="Yes",1,IF('DATA - Follow-Up'!N880="No",2,""))</f>
        <v/>
      </c>
      <c r="O880" s="178" t="str">
        <f>IF('DATA - Follow-Up'!O880="Relaxed",1,IF('DATA - Follow-Up'!O880="Rushed",2,IF('DATA - Follow-Up'!O880="Happy",3,IF('DATA - Follow-Up'!O880="Frustrated",4,IF('DATA - Follow-Up'!O880="Other (please specify)",5,IF('DATA - Follow-Up'!O880="Other",5,""))))))</f>
        <v/>
      </c>
      <c r="P880" s="178"/>
      <c r="Q880" s="178" t="str">
        <f>IF('DATA - Follow-Up'!Q880="","",'DATA - Follow-Up'!Q880)</f>
        <v/>
      </c>
      <c r="R880" s="178" t="str">
        <f>IF('DATA - Follow-Up'!R880="Boy",1,IF('DATA - Follow-Up'!R880="Girl",2, ""))</f>
        <v/>
      </c>
      <c r="S880" s="178" t="str">
        <f>IF('DATA - Follow-Up'!Q880="","", 'DATA - Follow-Up'!S880)</f>
        <v/>
      </c>
      <c r="T880" s="178" t="str">
        <f>IF('DATA - Follow-Up'!T880="Less than 0.5km",1,IF('DATA - Follow-Up'!T880="0.51 to 1.59km",2,IF('DATA - Follow-Up'!T880="1.6 to 3km",3,IF('DATA - Follow-Up'!T880="Over 3km",4,""))))</f>
        <v/>
      </c>
      <c r="U880" s="178" t="str">
        <f>IF('DATA - Follow-Up'!U880="STRONGLY AGREE",1,IF('DATA - Follow-Up'!U880="AGREE",2,IF('DATA - Follow-Up'!U880="DISAGREE",3,IF('DATA - Follow-Up'!U880="STRONGLY DISAGREE",4,""))))</f>
        <v/>
      </c>
      <c r="V880" s="178" t="str">
        <f>IF('DATA - Follow-Up'!V880="Yes",1,IF('DATA - Follow-Up'!V880="No",2,""))</f>
        <v/>
      </c>
      <c r="W880" s="178"/>
      <c r="X880" s="178"/>
      <c r="Y880" s="178"/>
      <c r="Z880" s="178"/>
      <c r="AA880" s="178"/>
      <c r="AB880" s="178"/>
      <c r="AC880" s="178"/>
      <c r="AD880" s="178"/>
      <c r="AE880" s="178"/>
      <c r="AF880" s="178"/>
      <c r="AG880" s="178"/>
      <c r="AH880" s="178"/>
      <c r="AI880" s="178"/>
      <c r="AJ880" s="178"/>
      <c r="AK880" s="178"/>
      <c r="AL880" s="178"/>
      <c r="AM880" s="178"/>
      <c r="AN880" s="178"/>
      <c r="AO880" s="178"/>
      <c r="AP880" s="178"/>
      <c r="AQ880" s="178"/>
      <c r="AR880" s="178" t="str">
        <f>IF('DATA - Follow-Up'!AR880="Relaxed",1,IF('DATA - Follow-Up'!AR880="Rushed",2,IF('DATA - Follow-Up'!AR880="Happy",3,IF('DATA - Follow-Up'!AR880="Tired",4,""))))</f>
        <v/>
      </c>
      <c r="AS880" s="178" t="str">
        <f>IF('DATA - Follow-Up'!AS880="Relaxed",1,IF('DATA - Follow-Up'!AS880="Rushed",2,IF('DATA - Follow-Up'!AS880="Happy",3,IF('DATA - Follow-Up'!AS880="Tired",4,""))))</f>
        <v/>
      </c>
      <c r="AT880" s="178" t="str">
        <f>IF('DATA - Follow-Up'!AT880="less driving",1,IF('DATA - Follow-Up'!AT880="less driving (e.g. more carpooling, walking, cycling, taking public transit, etc.)",1,IF('DATA - Follow-Up'!AT880="not changed",2,IF('DATA - Follow-Up'!AT880="no changed",2,IF('DATA - Follow-Up'!AT880="more driving",3, "")))))</f>
        <v/>
      </c>
      <c r="AU880" s="275"/>
      <c r="AV880" s="275"/>
      <c r="AW880" s="275"/>
      <c r="AX880" s="275"/>
      <c r="AY880" s="275"/>
      <c r="AZ880" s="178" t="str">
        <f>IF('DATA - Follow-Up'!AZ880="less driving",1,IF('DATA - Follow-Up'!AZ880="less driving (e.g. more carpooling, walking, cycling, taking public transit, etc.)",1,IF('DATA - Follow-Up'!AZ880="not changed",2,IF('DATA - Follow-Up'!AZ880="more driving",3,""))))</f>
        <v/>
      </c>
      <c r="BA880" s="178"/>
      <c r="BB880" s="178"/>
      <c r="BC880" s="178"/>
      <c r="BD880" s="178"/>
      <c r="BE880" s="178"/>
      <c r="BF880" s="178" t="str">
        <f>IF('DATA - Follow-Up'!BF880="decreased",1,IF('DATA - Follow-Up'!BF880="not changed",2,IF('DATA - Follow-Up'!BF880="increased",3, "")))</f>
        <v/>
      </c>
      <c r="BG880" s="178"/>
      <c r="BH880" s="178"/>
      <c r="BI880" s="178"/>
      <c r="BJ880" s="178"/>
      <c r="BK880" s="178"/>
      <c r="BL880" s="178"/>
      <c r="BM880" s="178"/>
      <c r="BN880" s="178"/>
      <c r="BO880" s="178"/>
      <c r="BP880" s="178"/>
      <c r="BQ880" s="312" t="str">
        <f>IF('DATA - Follow-Up'!BQ880="Yes",1,IF('DATA - Follow-Up'!BQ880="No",2, ""))</f>
        <v/>
      </c>
      <c r="BR880" s="273"/>
      <c r="BS880" s="180"/>
      <c r="BT880" s="180"/>
    </row>
    <row r="881" spans="1:72" s="132" customFormat="1" ht="15" x14ac:dyDescent="0.3">
      <c r="A881" s="148"/>
      <c r="B881" s="149"/>
      <c r="C881" s="236" t="str">
        <f t="shared" si="13"/>
        <v/>
      </c>
      <c r="D881" s="178" t="str">
        <f>IF('DATA - Follow-Up'!D881="","",'DATA - Follow-Up'!D881)</f>
        <v/>
      </c>
      <c r="E881" s="178" t="str">
        <f>IF('DATA - Follow-Up'!E881="","",'DATA - Follow-Up'!E881)</f>
        <v/>
      </c>
      <c r="F881" s="178" t="str">
        <f>IF('DATA - Follow-Up'!F881="","",'DATA - Follow-Up'!F881)</f>
        <v/>
      </c>
      <c r="G881" s="178" t="str">
        <f>IF('DATA - Follow-Up'!G881="Yes",1,IF('DATA - Follow-Up'!G881="No",2,IF('DATA - Follow-Up'!G881="Not Sure",3, "")))</f>
        <v/>
      </c>
      <c r="H881" s="178" t="str">
        <f>IF('DATA - Follow-Up'!H881="","",INDEX(Codes,MATCH('DATA - Follow-Up'!H881,Modes,0)))</f>
        <v/>
      </c>
      <c r="I881" s="275"/>
      <c r="J881" s="178" t="str">
        <f>IF('DATA - Follow-Up'!J881="","",INDEX(Codes,MATCH('DATA - Follow-Up'!J881,Modes,0)))</f>
        <v/>
      </c>
      <c r="K881" s="178"/>
      <c r="L881" s="178" t="str">
        <f>IF('DATA - Follow-Up'!L881=0,"",IF('DATA - Follow-Up'!L881="","",'DATA - Follow-Up'!L881))</f>
        <v/>
      </c>
      <c r="M881" s="178" t="str">
        <f>IF('DATA - Follow-Up'!M881="Yes",1,IF('DATA - Follow-Up'!M881="No",2, ""))</f>
        <v/>
      </c>
      <c r="N881" s="178" t="str">
        <f>IF('DATA - Follow-Up'!N881="Yes",1,IF('DATA - Follow-Up'!N881="No",2,""))</f>
        <v/>
      </c>
      <c r="O881" s="178" t="str">
        <f>IF('DATA - Follow-Up'!O881="Relaxed",1,IF('DATA - Follow-Up'!O881="Rushed",2,IF('DATA - Follow-Up'!O881="Happy",3,IF('DATA - Follow-Up'!O881="Frustrated",4,IF('DATA - Follow-Up'!O881="Other (please specify)",5,IF('DATA - Follow-Up'!O881="Other",5,""))))))</f>
        <v/>
      </c>
      <c r="P881" s="178"/>
      <c r="Q881" s="178" t="str">
        <f>IF('DATA - Follow-Up'!Q881="","",'DATA - Follow-Up'!Q881)</f>
        <v/>
      </c>
      <c r="R881" s="178" t="str">
        <f>IF('DATA - Follow-Up'!R881="Boy",1,IF('DATA - Follow-Up'!R881="Girl",2, ""))</f>
        <v/>
      </c>
      <c r="S881" s="178" t="str">
        <f>IF('DATA - Follow-Up'!Q881="","", 'DATA - Follow-Up'!S881)</f>
        <v/>
      </c>
      <c r="T881" s="178" t="str">
        <f>IF('DATA - Follow-Up'!T881="Less than 0.5km",1,IF('DATA - Follow-Up'!T881="0.51 to 1.59km",2,IF('DATA - Follow-Up'!T881="1.6 to 3km",3,IF('DATA - Follow-Up'!T881="Over 3km",4,""))))</f>
        <v/>
      </c>
      <c r="U881" s="178" t="str">
        <f>IF('DATA - Follow-Up'!U881="STRONGLY AGREE",1,IF('DATA - Follow-Up'!U881="AGREE",2,IF('DATA - Follow-Up'!U881="DISAGREE",3,IF('DATA - Follow-Up'!U881="STRONGLY DISAGREE",4,""))))</f>
        <v/>
      </c>
      <c r="V881" s="178" t="str">
        <f>IF('DATA - Follow-Up'!V881="Yes",1,IF('DATA - Follow-Up'!V881="No",2,""))</f>
        <v/>
      </c>
      <c r="W881" s="178"/>
      <c r="X881" s="178"/>
      <c r="Y881" s="178"/>
      <c r="Z881" s="178"/>
      <c r="AA881" s="178"/>
      <c r="AB881" s="178"/>
      <c r="AC881" s="178"/>
      <c r="AD881" s="178"/>
      <c r="AE881" s="178"/>
      <c r="AF881" s="178"/>
      <c r="AG881" s="178"/>
      <c r="AH881" s="178"/>
      <c r="AI881" s="178"/>
      <c r="AJ881" s="178"/>
      <c r="AK881" s="178"/>
      <c r="AL881" s="178"/>
      <c r="AM881" s="178"/>
      <c r="AN881" s="178"/>
      <c r="AO881" s="178"/>
      <c r="AP881" s="178"/>
      <c r="AQ881" s="178"/>
      <c r="AR881" s="178" t="str">
        <f>IF('DATA - Follow-Up'!AR881="Relaxed",1,IF('DATA - Follow-Up'!AR881="Rushed",2,IF('DATA - Follow-Up'!AR881="Happy",3,IF('DATA - Follow-Up'!AR881="Tired",4,""))))</f>
        <v/>
      </c>
      <c r="AS881" s="178" t="str">
        <f>IF('DATA - Follow-Up'!AS881="Relaxed",1,IF('DATA - Follow-Up'!AS881="Rushed",2,IF('DATA - Follow-Up'!AS881="Happy",3,IF('DATA - Follow-Up'!AS881="Tired",4,""))))</f>
        <v/>
      </c>
      <c r="AT881" s="178" t="str">
        <f>IF('DATA - Follow-Up'!AT881="less driving",1,IF('DATA - Follow-Up'!AT881="less driving (e.g. more carpooling, walking, cycling, taking public transit, etc.)",1,IF('DATA - Follow-Up'!AT881="not changed",2,IF('DATA - Follow-Up'!AT881="no changed",2,IF('DATA - Follow-Up'!AT881="more driving",3, "")))))</f>
        <v/>
      </c>
      <c r="AU881" s="275"/>
      <c r="AV881" s="275"/>
      <c r="AW881" s="275"/>
      <c r="AX881" s="275"/>
      <c r="AY881" s="275"/>
      <c r="AZ881" s="178" t="str">
        <f>IF('DATA - Follow-Up'!AZ881="less driving",1,IF('DATA - Follow-Up'!AZ881="less driving (e.g. more carpooling, walking, cycling, taking public transit, etc.)",1,IF('DATA - Follow-Up'!AZ881="not changed",2,IF('DATA - Follow-Up'!AZ881="more driving",3,""))))</f>
        <v/>
      </c>
      <c r="BA881" s="178"/>
      <c r="BB881" s="178"/>
      <c r="BC881" s="178"/>
      <c r="BD881" s="178"/>
      <c r="BE881" s="178"/>
      <c r="BF881" s="178" t="str">
        <f>IF('DATA - Follow-Up'!BF881="decreased",1,IF('DATA - Follow-Up'!BF881="not changed",2,IF('DATA - Follow-Up'!BF881="increased",3, "")))</f>
        <v/>
      </c>
      <c r="BG881" s="178"/>
      <c r="BH881" s="178"/>
      <c r="BI881" s="178"/>
      <c r="BJ881" s="178"/>
      <c r="BK881" s="178"/>
      <c r="BL881" s="178"/>
      <c r="BM881" s="178"/>
      <c r="BN881" s="178"/>
      <c r="BO881" s="178"/>
      <c r="BP881" s="178"/>
      <c r="BQ881" s="312" t="str">
        <f>IF('DATA - Follow-Up'!BQ881="Yes",1,IF('DATA - Follow-Up'!BQ881="No",2, ""))</f>
        <v/>
      </c>
      <c r="BR881" s="273"/>
      <c r="BS881" s="180"/>
      <c r="BT881" s="180"/>
    </row>
    <row r="882" spans="1:72" s="132" customFormat="1" ht="15" x14ac:dyDescent="0.3">
      <c r="A882" s="148"/>
      <c r="B882" s="149"/>
      <c r="C882" s="236" t="str">
        <f t="shared" si="13"/>
        <v/>
      </c>
      <c r="D882" s="178" t="str">
        <f>IF('DATA - Follow-Up'!D882="","",'DATA - Follow-Up'!D882)</f>
        <v/>
      </c>
      <c r="E882" s="178" t="str">
        <f>IF('DATA - Follow-Up'!E882="","",'DATA - Follow-Up'!E882)</f>
        <v/>
      </c>
      <c r="F882" s="178" t="str">
        <f>IF('DATA - Follow-Up'!F882="","",'DATA - Follow-Up'!F882)</f>
        <v/>
      </c>
      <c r="G882" s="178" t="str">
        <f>IF('DATA - Follow-Up'!G882="Yes",1,IF('DATA - Follow-Up'!G882="No",2,IF('DATA - Follow-Up'!G882="Not Sure",3, "")))</f>
        <v/>
      </c>
      <c r="H882" s="178" t="str">
        <f>IF('DATA - Follow-Up'!H882="","",INDEX(Codes,MATCH('DATA - Follow-Up'!H882,Modes,0)))</f>
        <v/>
      </c>
      <c r="I882" s="275"/>
      <c r="J882" s="178" t="str">
        <f>IF('DATA - Follow-Up'!J882="","",INDEX(Codes,MATCH('DATA - Follow-Up'!J882,Modes,0)))</f>
        <v/>
      </c>
      <c r="K882" s="178"/>
      <c r="L882" s="178" t="str">
        <f>IF('DATA - Follow-Up'!L882=0,"",IF('DATA - Follow-Up'!L882="","",'DATA - Follow-Up'!L882))</f>
        <v/>
      </c>
      <c r="M882" s="178" t="str">
        <f>IF('DATA - Follow-Up'!M882="Yes",1,IF('DATA - Follow-Up'!M882="No",2, ""))</f>
        <v/>
      </c>
      <c r="N882" s="178" t="str">
        <f>IF('DATA - Follow-Up'!N882="Yes",1,IF('DATA - Follow-Up'!N882="No",2,""))</f>
        <v/>
      </c>
      <c r="O882" s="178" t="str">
        <f>IF('DATA - Follow-Up'!O882="Relaxed",1,IF('DATA - Follow-Up'!O882="Rushed",2,IF('DATA - Follow-Up'!O882="Happy",3,IF('DATA - Follow-Up'!O882="Frustrated",4,IF('DATA - Follow-Up'!O882="Other (please specify)",5,IF('DATA - Follow-Up'!O882="Other",5,""))))))</f>
        <v/>
      </c>
      <c r="P882" s="178"/>
      <c r="Q882" s="178" t="str">
        <f>IF('DATA - Follow-Up'!Q882="","",'DATA - Follow-Up'!Q882)</f>
        <v/>
      </c>
      <c r="R882" s="178" t="str">
        <f>IF('DATA - Follow-Up'!R882="Boy",1,IF('DATA - Follow-Up'!R882="Girl",2, ""))</f>
        <v/>
      </c>
      <c r="S882" s="178" t="str">
        <f>IF('DATA - Follow-Up'!Q882="","", 'DATA - Follow-Up'!S882)</f>
        <v/>
      </c>
      <c r="T882" s="178" t="str">
        <f>IF('DATA - Follow-Up'!T882="Less than 0.5km",1,IF('DATA - Follow-Up'!T882="0.51 to 1.59km",2,IF('DATA - Follow-Up'!T882="1.6 to 3km",3,IF('DATA - Follow-Up'!T882="Over 3km",4,""))))</f>
        <v/>
      </c>
      <c r="U882" s="178" t="str">
        <f>IF('DATA - Follow-Up'!U882="STRONGLY AGREE",1,IF('DATA - Follow-Up'!U882="AGREE",2,IF('DATA - Follow-Up'!U882="DISAGREE",3,IF('DATA - Follow-Up'!U882="STRONGLY DISAGREE",4,""))))</f>
        <v/>
      </c>
      <c r="V882" s="178" t="str">
        <f>IF('DATA - Follow-Up'!V882="Yes",1,IF('DATA - Follow-Up'!V882="No",2,""))</f>
        <v/>
      </c>
      <c r="W882" s="178"/>
      <c r="X882" s="178"/>
      <c r="Y882" s="178"/>
      <c r="Z882" s="178"/>
      <c r="AA882" s="178"/>
      <c r="AB882" s="178"/>
      <c r="AC882" s="178"/>
      <c r="AD882" s="178"/>
      <c r="AE882" s="178"/>
      <c r="AF882" s="178"/>
      <c r="AG882" s="178"/>
      <c r="AH882" s="178"/>
      <c r="AI882" s="178"/>
      <c r="AJ882" s="178"/>
      <c r="AK882" s="178"/>
      <c r="AL882" s="178"/>
      <c r="AM882" s="178"/>
      <c r="AN882" s="178"/>
      <c r="AO882" s="178"/>
      <c r="AP882" s="178"/>
      <c r="AQ882" s="178"/>
      <c r="AR882" s="178" t="str">
        <f>IF('DATA - Follow-Up'!AR882="Relaxed",1,IF('DATA - Follow-Up'!AR882="Rushed",2,IF('DATA - Follow-Up'!AR882="Happy",3,IF('DATA - Follow-Up'!AR882="Tired",4,""))))</f>
        <v/>
      </c>
      <c r="AS882" s="178" t="str">
        <f>IF('DATA - Follow-Up'!AS882="Relaxed",1,IF('DATA - Follow-Up'!AS882="Rushed",2,IF('DATA - Follow-Up'!AS882="Happy",3,IF('DATA - Follow-Up'!AS882="Tired",4,""))))</f>
        <v/>
      </c>
      <c r="AT882" s="178" t="str">
        <f>IF('DATA - Follow-Up'!AT882="less driving",1,IF('DATA - Follow-Up'!AT882="less driving (e.g. more carpooling, walking, cycling, taking public transit, etc.)",1,IF('DATA - Follow-Up'!AT882="not changed",2,IF('DATA - Follow-Up'!AT882="no changed",2,IF('DATA - Follow-Up'!AT882="more driving",3, "")))))</f>
        <v/>
      </c>
      <c r="AU882" s="275"/>
      <c r="AV882" s="275"/>
      <c r="AW882" s="275"/>
      <c r="AX882" s="275"/>
      <c r="AY882" s="275"/>
      <c r="AZ882" s="178" t="str">
        <f>IF('DATA - Follow-Up'!AZ882="less driving",1,IF('DATA - Follow-Up'!AZ882="less driving (e.g. more carpooling, walking, cycling, taking public transit, etc.)",1,IF('DATA - Follow-Up'!AZ882="not changed",2,IF('DATA - Follow-Up'!AZ882="more driving",3,""))))</f>
        <v/>
      </c>
      <c r="BA882" s="178"/>
      <c r="BB882" s="178"/>
      <c r="BC882" s="178"/>
      <c r="BD882" s="178"/>
      <c r="BE882" s="178"/>
      <c r="BF882" s="178" t="str">
        <f>IF('DATA - Follow-Up'!BF882="decreased",1,IF('DATA - Follow-Up'!BF882="not changed",2,IF('DATA - Follow-Up'!BF882="increased",3, "")))</f>
        <v/>
      </c>
      <c r="BG882" s="178"/>
      <c r="BH882" s="178"/>
      <c r="BI882" s="178"/>
      <c r="BJ882" s="178"/>
      <c r="BK882" s="178"/>
      <c r="BL882" s="178"/>
      <c r="BM882" s="178"/>
      <c r="BN882" s="178"/>
      <c r="BO882" s="178"/>
      <c r="BP882" s="178"/>
      <c r="BQ882" s="312" t="str">
        <f>IF('DATA - Follow-Up'!BQ882="Yes",1,IF('DATA - Follow-Up'!BQ882="No",2, ""))</f>
        <v/>
      </c>
      <c r="BR882" s="273"/>
      <c r="BS882" s="180"/>
      <c r="BT882" s="180"/>
    </row>
    <row r="883" spans="1:72" s="132" customFormat="1" ht="15" x14ac:dyDescent="0.3">
      <c r="A883" s="148"/>
      <c r="B883" s="149"/>
      <c r="C883" s="236" t="str">
        <f t="shared" si="13"/>
        <v/>
      </c>
      <c r="D883" s="178" t="str">
        <f>IF('DATA - Follow-Up'!D883="","",'DATA - Follow-Up'!D883)</f>
        <v/>
      </c>
      <c r="E883" s="178" t="str">
        <f>IF('DATA - Follow-Up'!E883="","",'DATA - Follow-Up'!E883)</f>
        <v/>
      </c>
      <c r="F883" s="178" t="str">
        <f>IF('DATA - Follow-Up'!F883="","",'DATA - Follow-Up'!F883)</f>
        <v/>
      </c>
      <c r="G883" s="178" t="str">
        <f>IF('DATA - Follow-Up'!G883="Yes",1,IF('DATA - Follow-Up'!G883="No",2,IF('DATA - Follow-Up'!G883="Not Sure",3, "")))</f>
        <v/>
      </c>
      <c r="H883" s="178" t="str">
        <f>IF('DATA - Follow-Up'!H883="","",INDEX(Codes,MATCH('DATA - Follow-Up'!H883,Modes,0)))</f>
        <v/>
      </c>
      <c r="I883" s="275"/>
      <c r="J883" s="178" t="str">
        <f>IF('DATA - Follow-Up'!J883="","",INDEX(Codes,MATCH('DATA - Follow-Up'!J883,Modes,0)))</f>
        <v/>
      </c>
      <c r="K883" s="178"/>
      <c r="L883" s="178" t="str">
        <f>IF('DATA - Follow-Up'!L883=0,"",IF('DATA - Follow-Up'!L883="","",'DATA - Follow-Up'!L883))</f>
        <v/>
      </c>
      <c r="M883" s="178" t="str">
        <f>IF('DATA - Follow-Up'!M883="Yes",1,IF('DATA - Follow-Up'!M883="No",2, ""))</f>
        <v/>
      </c>
      <c r="N883" s="178" t="str">
        <f>IF('DATA - Follow-Up'!N883="Yes",1,IF('DATA - Follow-Up'!N883="No",2,""))</f>
        <v/>
      </c>
      <c r="O883" s="178" t="str">
        <f>IF('DATA - Follow-Up'!O883="Relaxed",1,IF('DATA - Follow-Up'!O883="Rushed",2,IF('DATA - Follow-Up'!O883="Happy",3,IF('DATA - Follow-Up'!O883="Frustrated",4,IF('DATA - Follow-Up'!O883="Other (please specify)",5,IF('DATA - Follow-Up'!O883="Other",5,""))))))</f>
        <v/>
      </c>
      <c r="P883" s="178"/>
      <c r="Q883" s="178" t="str">
        <f>IF('DATA - Follow-Up'!Q883="","",'DATA - Follow-Up'!Q883)</f>
        <v/>
      </c>
      <c r="R883" s="178" t="str">
        <f>IF('DATA - Follow-Up'!R883="Boy",1,IF('DATA - Follow-Up'!R883="Girl",2, ""))</f>
        <v/>
      </c>
      <c r="S883" s="178" t="str">
        <f>IF('DATA - Follow-Up'!Q883="","", 'DATA - Follow-Up'!S883)</f>
        <v/>
      </c>
      <c r="T883" s="178" t="str">
        <f>IF('DATA - Follow-Up'!T883="Less than 0.5km",1,IF('DATA - Follow-Up'!T883="0.51 to 1.59km",2,IF('DATA - Follow-Up'!T883="1.6 to 3km",3,IF('DATA - Follow-Up'!T883="Over 3km",4,""))))</f>
        <v/>
      </c>
      <c r="U883" s="178" t="str">
        <f>IF('DATA - Follow-Up'!U883="STRONGLY AGREE",1,IF('DATA - Follow-Up'!U883="AGREE",2,IF('DATA - Follow-Up'!U883="DISAGREE",3,IF('DATA - Follow-Up'!U883="STRONGLY DISAGREE",4,""))))</f>
        <v/>
      </c>
      <c r="V883" s="178" t="str">
        <f>IF('DATA - Follow-Up'!V883="Yes",1,IF('DATA - Follow-Up'!V883="No",2,""))</f>
        <v/>
      </c>
      <c r="W883" s="178"/>
      <c r="X883" s="178"/>
      <c r="Y883" s="178"/>
      <c r="Z883" s="178"/>
      <c r="AA883" s="178"/>
      <c r="AB883" s="178"/>
      <c r="AC883" s="178"/>
      <c r="AD883" s="178"/>
      <c r="AE883" s="178"/>
      <c r="AF883" s="178"/>
      <c r="AG883" s="178"/>
      <c r="AH883" s="178"/>
      <c r="AI883" s="178"/>
      <c r="AJ883" s="178"/>
      <c r="AK883" s="178"/>
      <c r="AL883" s="178"/>
      <c r="AM883" s="178"/>
      <c r="AN883" s="178"/>
      <c r="AO883" s="178"/>
      <c r="AP883" s="178"/>
      <c r="AQ883" s="178"/>
      <c r="AR883" s="178" t="str">
        <f>IF('DATA - Follow-Up'!AR883="Relaxed",1,IF('DATA - Follow-Up'!AR883="Rushed",2,IF('DATA - Follow-Up'!AR883="Happy",3,IF('DATA - Follow-Up'!AR883="Tired",4,""))))</f>
        <v/>
      </c>
      <c r="AS883" s="178" t="str">
        <f>IF('DATA - Follow-Up'!AS883="Relaxed",1,IF('DATA - Follow-Up'!AS883="Rushed",2,IF('DATA - Follow-Up'!AS883="Happy",3,IF('DATA - Follow-Up'!AS883="Tired",4,""))))</f>
        <v/>
      </c>
      <c r="AT883" s="178" t="str">
        <f>IF('DATA - Follow-Up'!AT883="less driving",1,IF('DATA - Follow-Up'!AT883="less driving (e.g. more carpooling, walking, cycling, taking public transit, etc.)",1,IF('DATA - Follow-Up'!AT883="not changed",2,IF('DATA - Follow-Up'!AT883="no changed",2,IF('DATA - Follow-Up'!AT883="more driving",3, "")))))</f>
        <v/>
      </c>
      <c r="AU883" s="275"/>
      <c r="AV883" s="275"/>
      <c r="AW883" s="275"/>
      <c r="AX883" s="275"/>
      <c r="AY883" s="275"/>
      <c r="AZ883" s="178" t="str">
        <f>IF('DATA - Follow-Up'!AZ883="less driving",1,IF('DATA - Follow-Up'!AZ883="less driving (e.g. more carpooling, walking, cycling, taking public transit, etc.)",1,IF('DATA - Follow-Up'!AZ883="not changed",2,IF('DATA - Follow-Up'!AZ883="more driving",3,""))))</f>
        <v/>
      </c>
      <c r="BA883" s="178"/>
      <c r="BB883" s="178"/>
      <c r="BC883" s="178"/>
      <c r="BD883" s="178"/>
      <c r="BE883" s="178"/>
      <c r="BF883" s="178" t="str">
        <f>IF('DATA - Follow-Up'!BF883="decreased",1,IF('DATA - Follow-Up'!BF883="not changed",2,IF('DATA - Follow-Up'!BF883="increased",3, "")))</f>
        <v/>
      </c>
      <c r="BG883" s="178"/>
      <c r="BH883" s="178"/>
      <c r="BI883" s="178"/>
      <c r="BJ883" s="178"/>
      <c r="BK883" s="178"/>
      <c r="BL883" s="178"/>
      <c r="BM883" s="178"/>
      <c r="BN883" s="178"/>
      <c r="BO883" s="178"/>
      <c r="BP883" s="178"/>
      <c r="BQ883" s="312" t="str">
        <f>IF('DATA - Follow-Up'!BQ883="Yes",1,IF('DATA - Follow-Up'!BQ883="No",2, ""))</f>
        <v/>
      </c>
      <c r="BR883" s="273"/>
      <c r="BS883" s="180"/>
      <c r="BT883" s="180"/>
    </row>
    <row r="884" spans="1:72" s="132" customFormat="1" ht="15" x14ac:dyDescent="0.3">
      <c r="A884" s="148"/>
      <c r="B884" s="149"/>
      <c r="C884" s="236" t="str">
        <f t="shared" si="13"/>
        <v/>
      </c>
      <c r="D884" s="178" t="str">
        <f>IF('DATA - Follow-Up'!D884="","",'DATA - Follow-Up'!D884)</f>
        <v/>
      </c>
      <c r="E884" s="178" t="str">
        <f>IF('DATA - Follow-Up'!E884="","",'DATA - Follow-Up'!E884)</f>
        <v/>
      </c>
      <c r="F884" s="178" t="str">
        <f>IF('DATA - Follow-Up'!F884="","",'DATA - Follow-Up'!F884)</f>
        <v/>
      </c>
      <c r="G884" s="178" t="str">
        <f>IF('DATA - Follow-Up'!G884="Yes",1,IF('DATA - Follow-Up'!G884="No",2,IF('DATA - Follow-Up'!G884="Not Sure",3, "")))</f>
        <v/>
      </c>
      <c r="H884" s="178" t="str">
        <f>IF('DATA - Follow-Up'!H884="","",INDEX(Codes,MATCH('DATA - Follow-Up'!H884,Modes,0)))</f>
        <v/>
      </c>
      <c r="I884" s="275"/>
      <c r="J884" s="178" t="str">
        <f>IF('DATA - Follow-Up'!J884="","",INDEX(Codes,MATCH('DATA - Follow-Up'!J884,Modes,0)))</f>
        <v/>
      </c>
      <c r="K884" s="178"/>
      <c r="L884" s="178" t="str">
        <f>IF('DATA - Follow-Up'!L884=0,"",IF('DATA - Follow-Up'!L884="","",'DATA - Follow-Up'!L884))</f>
        <v/>
      </c>
      <c r="M884" s="178" t="str">
        <f>IF('DATA - Follow-Up'!M884="Yes",1,IF('DATA - Follow-Up'!M884="No",2, ""))</f>
        <v/>
      </c>
      <c r="N884" s="178" t="str">
        <f>IF('DATA - Follow-Up'!N884="Yes",1,IF('DATA - Follow-Up'!N884="No",2,""))</f>
        <v/>
      </c>
      <c r="O884" s="178" t="str">
        <f>IF('DATA - Follow-Up'!O884="Relaxed",1,IF('DATA - Follow-Up'!O884="Rushed",2,IF('DATA - Follow-Up'!O884="Happy",3,IF('DATA - Follow-Up'!O884="Frustrated",4,IF('DATA - Follow-Up'!O884="Other (please specify)",5,IF('DATA - Follow-Up'!O884="Other",5,""))))))</f>
        <v/>
      </c>
      <c r="P884" s="178"/>
      <c r="Q884" s="178" t="str">
        <f>IF('DATA - Follow-Up'!Q884="","",'DATA - Follow-Up'!Q884)</f>
        <v/>
      </c>
      <c r="R884" s="178" t="str">
        <f>IF('DATA - Follow-Up'!R884="Boy",1,IF('DATA - Follow-Up'!R884="Girl",2, ""))</f>
        <v/>
      </c>
      <c r="S884" s="178" t="str">
        <f>IF('DATA - Follow-Up'!Q884="","", 'DATA - Follow-Up'!S884)</f>
        <v/>
      </c>
      <c r="T884" s="178" t="str">
        <f>IF('DATA - Follow-Up'!T884="Less than 0.5km",1,IF('DATA - Follow-Up'!T884="0.51 to 1.59km",2,IF('DATA - Follow-Up'!T884="1.6 to 3km",3,IF('DATA - Follow-Up'!T884="Over 3km",4,""))))</f>
        <v/>
      </c>
      <c r="U884" s="178" t="str">
        <f>IF('DATA - Follow-Up'!U884="STRONGLY AGREE",1,IF('DATA - Follow-Up'!U884="AGREE",2,IF('DATA - Follow-Up'!U884="DISAGREE",3,IF('DATA - Follow-Up'!U884="STRONGLY DISAGREE",4,""))))</f>
        <v/>
      </c>
      <c r="V884" s="178" t="str">
        <f>IF('DATA - Follow-Up'!V884="Yes",1,IF('DATA - Follow-Up'!V884="No",2,""))</f>
        <v/>
      </c>
      <c r="W884" s="178"/>
      <c r="X884" s="178"/>
      <c r="Y884" s="178"/>
      <c r="Z884" s="178"/>
      <c r="AA884" s="178"/>
      <c r="AB884" s="178"/>
      <c r="AC884" s="178"/>
      <c r="AD884" s="178"/>
      <c r="AE884" s="178"/>
      <c r="AF884" s="178"/>
      <c r="AG884" s="178"/>
      <c r="AH884" s="178"/>
      <c r="AI884" s="178"/>
      <c r="AJ884" s="178"/>
      <c r="AK884" s="178"/>
      <c r="AL884" s="178"/>
      <c r="AM884" s="178"/>
      <c r="AN884" s="178"/>
      <c r="AO884" s="178"/>
      <c r="AP884" s="178"/>
      <c r="AQ884" s="178"/>
      <c r="AR884" s="178" t="str">
        <f>IF('DATA - Follow-Up'!AR884="Relaxed",1,IF('DATA - Follow-Up'!AR884="Rushed",2,IF('DATA - Follow-Up'!AR884="Happy",3,IF('DATA - Follow-Up'!AR884="Tired",4,""))))</f>
        <v/>
      </c>
      <c r="AS884" s="178" t="str">
        <f>IF('DATA - Follow-Up'!AS884="Relaxed",1,IF('DATA - Follow-Up'!AS884="Rushed",2,IF('DATA - Follow-Up'!AS884="Happy",3,IF('DATA - Follow-Up'!AS884="Tired",4,""))))</f>
        <v/>
      </c>
      <c r="AT884" s="178" t="str">
        <f>IF('DATA - Follow-Up'!AT884="less driving",1,IF('DATA - Follow-Up'!AT884="less driving (e.g. more carpooling, walking, cycling, taking public transit, etc.)",1,IF('DATA - Follow-Up'!AT884="not changed",2,IF('DATA - Follow-Up'!AT884="no changed",2,IF('DATA - Follow-Up'!AT884="more driving",3, "")))))</f>
        <v/>
      </c>
      <c r="AU884" s="275"/>
      <c r="AV884" s="275"/>
      <c r="AW884" s="275"/>
      <c r="AX884" s="275"/>
      <c r="AY884" s="275"/>
      <c r="AZ884" s="178" t="str">
        <f>IF('DATA - Follow-Up'!AZ884="less driving",1,IF('DATA - Follow-Up'!AZ884="less driving (e.g. more carpooling, walking, cycling, taking public transit, etc.)",1,IF('DATA - Follow-Up'!AZ884="not changed",2,IF('DATA - Follow-Up'!AZ884="more driving",3,""))))</f>
        <v/>
      </c>
      <c r="BA884" s="178"/>
      <c r="BB884" s="178"/>
      <c r="BC884" s="178"/>
      <c r="BD884" s="178"/>
      <c r="BE884" s="178"/>
      <c r="BF884" s="178" t="str">
        <f>IF('DATA - Follow-Up'!BF884="decreased",1,IF('DATA - Follow-Up'!BF884="not changed",2,IF('DATA - Follow-Up'!BF884="increased",3, "")))</f>
        <v/>
      </c>
      <c r="BG884" s="178"/>
      <c r="BH884" s="178"/>
      <c r="BI884" s="178"/>
      <c r="BJ884" s="178"/>
      <c r="BK884" s="178"/>
      <c r="BL884" s="178"/>
      <c r="BM884" s="178"/>
      <c r="BN884" s="178"/>
      <c r="BO884" s="178"/>
      <c r="BP884" s="178"/>
      <c r="BQ884" s="312" t="str">
        <f>IF('DATA - Follow-Up'!BQ884="Yes",1,IF('DATA - Follow-Up'!BQ884="No",2, ""))</f>
        <v/>
      </c>
      <c r="BR884" s="273"/>
      <c r="BS884" s="180"/>
      <c r="BT884" s="180"/>
    </row>
    <row r="885" spans="1:72" s="132" customFormat="1" ht="15" x14ac:dyDescent="0.3">
      <c r="A885" s="148"/>
      <c r="B885" s="149"/>
      <c r="C885" s="236" t="str">
        <f t="shared" si="13"/>
        <v/>
      </c>
      <c r="D885" s="178" t="str">
        <f>IF('DATA - Follow-Up'!D885="","",'DATA - Follow-Up'!D885)</f>
        <v/>
      </c>
      <c r="E885" s="178" t="str">
        <f>IF('DATA - Follow-Up'!E885="","",'DATA - Follow-Up'!E885)</f>
        <v/>
      </c>
      <c r="F885" s="178" t="str">
        <f>IF('DATA - Follow-Up'!F885="","",'DATA - Follow-Up'!F885)</f>
        <v/>
      </c>
      <c r="G885" s="178" t="str">
        <f>IF('DATA - Follow-Up'!G885="Yes",1,IF('DATA - Follow-Up'!G885="No",2,IF('DATA - Follow-Up'!G885="Not Sure",3, "")))</f>
        <v/>
      </c>
      <c r="H885" s="178" t="str">
        <f>IF('DATA - Follow-Up'!H885="","",INDEX(Codes,MATCH('DATA - Follow-Up'!H885,Modes,0)))</f>
        <v/>
      </c>
      <c r="I885" s="275"/>
      <c r="J885" s="178" t="str">
        <f>IF('DATA - Follow-Up'!J885="","",INDEX(Codes,MATCH('DATA - Follow-Up'!J885,Modes,0)))</f>
        <v/>
      </c>
      <c r="K885" s="178"/>
      <c r="L885" s="178" t="str">
        <f>IF('DATA - Follow-Up'!L885=0,"",IF('DATA - Follow-Up'!L885="","",'DATA - Follow-Up'!L885))</f>
        <v/>
      </c>
      <c r="M885" s="178" t="str">
        <f>IF('DATA - Follow-Up'!M885="Yes",1,IF('DATA - Follow-Up'!M885="No",2, ""))</f>
        <v/>
      </c>
      <c r="N885" s="178" t="str">
        <f>IF('DATA - Follow-Up'!N885="Yes",1,IF('DATA - Follow-Up'!N885="No",2,""))</f>
        <v/>
      </c>
      <c r="O885" s="178" t="str">
        <f>IF('DATA - Follow-Up'!O885="Relaxed",1,IF('DATA - Follow-Up'!O885="Rushed",2,IF('DATA - Follow-Up'!O885="Happy",3,IF('DATA - Follow-Up'!O885="Frustrated",4,IF('DATA - Follow-Up'!O885="Other (please specify)",5,IF('DATA - Follow-Up'!O885="Other",5,""))))))</f>
        <v/>
      </c>
      <c r="P885" s="178"/>
      <c r="Q885" s="178" t="str">
        <f>IF('DATA - Follow-Up'!Q885="","",'DATA - Follow-Up'!Q885)</f>
        <v/>
      </c>
      <c r="R885" s="178" t="str">
        <f>IF('DATA - Follow-Up'!R885="Boy",1,IF('DATA - Follow-Up'!R885="Girl",2, ""))</f>
        <v/>
      </c>
      <c r="S885" s="178" t="str">
        <f>IF('DATA - Follow-Up'!Q885="","", 'DATA - Follow-Up'!S885)</f>
        <v/>
      </c>
      <c r="T885" s="178" t="str">
        <f>IF('DATA - Follow-Up'!T885="Less than 0.5km",1,IF('DATA - Follow-Up'!T885="0.51 to 1.59km",2,IF('DATA - Follow-Up'!T885="1.6 to 3km",3,IF('DATA - Follow-Up'!T885="Over 3km",4,""))))</f>
        <v/>
      </c>
      <c r="U885" s="178" t="str">
        <f>IF('DATA - Follow-Up'!U885="STRONGLY AGREE",1,IF('DATA - Follow-Up'!U885="AGREE",2,IF('DATA - Follow-Up'!U885="DISAGREE",3,IF('DATA - Follow-Up'!U885="STRONGLY DISAGREE",4,""))))</f>
        <v/>
      </c>
      <c r="V885" s="178" t="str">
        <f>IF('DATA - Follow-Up'!V885="Yes",1,IF('DATA - Follow-Up'!V885="No",2,""))</f>
        <v/>
      </c>
      <c r="W885" s="178"/>
      <c r="X885" s="178"/>
      <c r="Y885" s="178"/>
      <c r="Z885" s="178"/>
      <c r="AA885" s="178"/>
      <c r="AB885" s="178"/>
      <c r="AC885" s="178"/>
      <c r="AD885" s="178"/>
      <c r="AE885" s="178"/>
      <c r="AF885" s="178"/>
      <c r="AG885" s="178"/>
      <c r="AH885" s="178"/>
      <c r="AI885" s="178"/>
      <c r="AJ885" s="178"/>
      <c r="AK885" s="178"/>
      <c r="AL885" s="178"/>
      <c r="AM885" s="178"/>
      <c r="AN885" s="178"/>
      <c r="AO885" s="178"/>
      <c r="AP885" s="178"/>
      <c r="AQ885" s="178"/>
      <c r="AR885" s="178" t="str">
        <f>IF('DATA - Follow-Up'!AR885="Relaxed",1,IF('DATA - Follow-Up'!AR885="Rushed",2,IF('DATA - Follow-Up'!AR885="Happy",3,IF('DATA - Follow-Up'!AR885="Tired",4,""))))</f>
        <v/>
      </c>
      <c r="AS885" s="178" t="str">
        <f>IF('DATA - Follow-Up'!AS885="Relaxed",1,IF('DATA - Follow-Up'!AS885="Rushed",2,IF('DATA - Follow-Up'!AS885="Happy",3,IF('DATA - Follow-Up'!AS885="Tired",4,""))))</f>
        <v/>
      </c>
      <c r="AT885" s="178" t="str">
        <f>IF('DATA - Follow-Up'!AT885="less driving",1,IF('DATA - Follow-Up'!AT885="less driving (e.g. more carpooling, walking, cycling, taking public transit, etc.)",1,IF('DATA - Follow-Up'!AT885="not changed",2,IF('DATA - Follow-Up'!AT885="no changed",2,IF('DATA - Follow-Up'!AT885="more driving",3, "")))))</f>
        <v/>
      </c>
      <c r="AU885" s="275"/>
      <c r="AV885" s="275"/>
      <c r="AW885" s="275"/>
      <c r="AX885" s="275"/>
      <c r="AY885" s="275"/>
      <c r="AZ885" s="178" t="str">
        <f>IF('DATA - Follow-Up'!AZ885="less driving",1,IF('DATA - Follow-Up'!AZ885="less driving (e.g. more carpooling, walking, cycling, taking public transit, etc.)",1,IF('DATA - Follow-Up'!AZ885="not changed",2,IF('DATA - Follow-Up'!AZ885="more driving",3,""))))</f>
        <v/>
      </c>
      <c r="BA885" s="178"/>
      <c r="BB885" s="178"/>
      <c r="BC885" s="178"/>
      <c r="BD885" s="178"/>
      <c r="BE885" s="178"/>
      <c r="BF885" s="178" t="str">
        <f>IF('DATA - Follow-Up'!BF885="decreased",1,IF('DATA - Follow-Up'!BF885="not changed",2,IF('DATA - Follow-Up'!BF885="increased",3, "")))</f>
        <v/>
      </c>
      <c r="BG885" s="178"/>
      <c r="BH885" s="178"/>
      <c r="BI885" s="178"/>
      <c r="BJ885" s="178"/>
      <c r="BK885" s="178"/>
      <c r="BL885" s="178"/>
      <c r="BM885" s="178"/>
      <c r="BN885" s="178"/>
      <c r="BO885" s="178"/>
      <c r="BP885" s="178"/>
      <c r="BQ885" s="312" t="str">
        <f>IF('DATA - Follow-Up'!BQ885="Yes",1,IF('DATA - Follow-Up'!BQ885="No",2, ""))</f>
        <v/>
      </c>
      <c r="BR885" s="273"/>
      <c r="BS885" s="180"/>
      <c r="BT885" s="180"/>
    </row>
    <row r="886" spans="1:72" s="132" customFormat="1" ht="15" x14ac:dyDescent="0.3">
      <c r="A886" s="148"/>
      <c r="B886" s="149"/>
      <c r="C886" s="236" t="str">
        <f t="shared" si="13"/>
        <v/>
      </c>
      <c r="D886" s="178" t="str">
        <f>IF('DATA - Follow-Up'!D886="","",'DATA - Follow-Up'!D886)</f>
        <v/>
      </c>
      <c r="E886" s="178" t="str">
        <f>IF('DATA - Follow-Up'!E886="","",'DATA - Follow-Up'!E886)</f>
        <v/>
      </c>
      <c r="F886" s="178" t="str">
        <f>IF('DATA - Follow-Up'!F886="","",'DATA - Follow-Up'!F886)</f>
        <v/>
      </c>
      <c r="G886" s="178" t="str">
        <f>IF('DATA - Follow-Up'!G886="Yes",1,IF('DATA - Follow-Up'!G886="No",2,IF('DATA - Follow-Up'!G886="Not Sure",3, "")))</f>
        <v/>
      </c>
      <c r="H886" s="178" t="str">
        <f>IF('DATA - Follow-Up'!H886="","",INDEX(Codes,MATCH('DATA - Follow-Up'!H886,Modes,0)))</f>
        <v/>
      </c>
      <c r="I886" s="275"/>
      <c r="J886" s="178" t="str">
        <f>IF('DATA - Follow-Up'!J886="","",INDEX(Codes,MATCH('DATA - Follow-Up'!J886,Modes,0)))</f>
        <v/>
      </c>
      <c r="K886" s="178"/>
      <c r="L886" s="178" t="str">
        <f>IF('DATA - Follow-Up'!L886=0,"",IF('DATA - Follow-Up'!L886="","",'DATA - Follow-Up'!L886))</f>
        <v/>
      </c>
      <c r="M886" s="178" t="str">
        <f>IF('DATA - Follow-Up'!M886="Yes",1,IF('DATA - Follow-Up'!M886="No",2, ""))</f>
        <v/>
      </c>
      <c r="N886" s="178" t="str">
        <f>IF('DATA - Follow-Up'!N886="Yes",1,IF('DATA - Follow-Up'!N886="No",2,""))</f>
        <v/>
      </c>
      <c r="O886" s="178" t="str">
        <f>IF('DATA - Follow-Up'!O886="Relaxed",1,IF('DATA - Follow-Up'!O886="Rushed",2,IF('DATA - Follow-Up'!O886="Happy",3,IF('DATA - Follow-Up'!O886="Frustrated",4,IF('DATA - Follow-Up'!O886="Other (please specify)",5,IF('DATA - Follow-Up'!O886="Other",5,""))))))</f>
        <v/>
      </c>
      <c r="P886" s="178"/>
      <c r="Q886" s="178" t="str">
        <f>IF('DATA - Follow-Up'!Q886="","",'DATA - Follow-Up'!Q886)</f>
        <v/>
      </c>
      <c r="R886" s="178" t="str">
        <f>IF('DATA - Follow-Up'!R886="Boy",1,IF('DATA - Follow-Up'!R886="Girl",2, ""))</f>
        <v/>
      </c>
      <c r="S886" s="178" t="str">
        <f>IF('DATA - Follow-Up'!Q886="","", 'DATA - Follow-Up'!S886)</f>
        <v/>
      </c>
      <c r="T886" s="178" t="str">
        <f>IF('DATA - Follow-Up'!T886="Less than 0.5km",1,IF('DATA - Follow-Up'!T886="0.51 to 1.59km",2,IF('DATA - Follow-Up'!T886="1.6 to 3km",3,IF('DATA - Follow-Up'!T886="Over 3km",4,""))))</f>
        <v/>
      </c>
      <c r="U886" s="178" t="str">
        <f>IF('DATA - Follow-Up'!U886="STRONGLY AGREE",1,IF('DATA - Follow-Up'!U886="AGREE",2,IF('DATA - Follow-Up'!U886="DISAGREE",3,IF('DATA - Follow-Up'!U886="STRONGLY DISAGREE",4,""))))</f>
        <v/>
      </c>
      <c r="V886" s="178" t="str">
        <f>IF('DATA - Follow-Up'!V886="Yes",1,IF('DATA - Follow-Up'!V886="No",2,""))</f>
        <v/>
      </c>
      <c r="W886" s="178"/>
      <c r="X886" s="178"/>
      <c r="Y886" s="178"/>
      <c r="Z886" s="178"/>
      <c r="AA886" s="178"/>
      <c r="AB886" s="178"/>
      <c r="AC886" s="178"/>
      <c r="AD886" s="178"/>
      <c r="AE886" s="178"/>
      <c r="AF886" s="178"/>
      <c r="AG886" s="178"/>
      <c r="AH886" s="178"/>
      <c r="AI886" s="178"/>
      <c r="AJ886" s="178"/>
      <c r="AK886" s="178"/>
      <c r="AL886" s="178"/>
      <c r="AM886" s="178"/>
      <c r="AN886" s="178"/>
      <c r="AO886" s="178"/>
      <c r="AP886" s="178"/>
      <c r="AQ886" s="178"/>
      <c r="AR886" s="178" t="str">
        <f>IF('DATA - Follow-Up'!AR886="Relaxed",1,IF('DATA - Follow-Up'!AR886="Rushed",2,IF('DATA - Follow-Up'!AR886="Happy",3,IF('DATA - Follow-Up'!AR886="Tired",4,""))))</f>
        <v/>
      </c>
      <c r="AS886" s="178" t="str">
        <f>IF('DATA - Follow-Up'!AS886="Relaxed",1,IF('DATA - Follow-Up'!AS886="Rushed",2,IF('DATA - Follow-Up'!AS886="Happy",3,IF('DATA - Follow-Up'!AS886="Tired",4,""))))</f>
        <v/>
      </c>
      <c r="AT886" s="178" t="str">
        <f>IF('DATA - Follow-Up'!AT886="less driving",1,IF('DATA - Follow-Up'!AT886="less driving (e.g. more carpooling, walking, cycling, taking public transit, etc.)",1,IF('DATA - Follow-Up'!AT886="not changed",2,IF('DATA - Follow-Up'!AT886="no changed",2,IF('DATA - Follow-Up'!AT886="more driving",3, "")))))</f>
        <v/>
      </c>
      <c r="AU886" s="275"/>
      <c r="AV886" s="275"/>
      <c r="AW886" s="275"/>
      <c r="AX886" s="275"/>
      <c r="AY886" s="275"/>
      <c r="AZ886" s="178" t="str">
        <f>IF('DATA - Follow-Up'!AZ886="less driving",1,IF('DATA - Follow-Up'!AZ886="less driving (e.g. more carpooling, walking, cycling, taking public transit, etc.)",1,IF('DATA - Follow-Up'!AZ886="not changed",2,IF('DATA - Follow-Up'!AZ886="more driving",3,""))))</f>
        <v/>
      </c>
      <c r="BA886" s="178"/>
      <c r="BB886" s="178"/>
      <c r="BC886" s="178"/>
      <c r="BD886" s="178"/>
      <c r="BE886" s="178"/>
      <c r="BF886" s="178" t="str">
        <f>IF('DATA - Follow-Up'!BF886="decreased",1,IF('DATA - Follow-Up'!BF886="not changed",2,IF('DATA - Follow-Up'!BF886="increased",3, "")))</f>
        <v/>
      </c>
      <c r="BG886" s="178"/>
      <c r="BH886" s="178"/>
      <c r="BI886" s="178"/>
      <c r="BJ886" s="178"/>
      <c r="BK886" s="178"/>
      <c r="BL886" s="178"/>
      <c r="BM886" s="178"/>
      <c r="BN886" s="178"/>
      <c r="BO886" s="178"/>
      <c r="BP886" s="178"/>
      <c r="BQ886" s="312" t="str">
        <f>IF('DATA - Follow-Up'!BQ886="Yes",1,IF('DATA - Follow-Up'!BQ886="No",2, ""))</f>
        <v/>
      </c>
      <c r="BR886" s="273"/>
      <c r="BS886" s="180"/>
      <c r="BT886" s="180"/>
    </row>
    <row r="887" spans="1:72" s="132" customFormat="1" ht="15" x14ac:dyDescent="0.3">
      <c r="A887" s="148"/>
      <c r="B887" s="149"/>
      <c r="C887" s="236" t="str">
        <f t="shared" si="13"/>
        <v/>
      </c>
      <c r="D887" s="178" t="str">
        <f>IF('DATA - Follow-Up'!D887="","",'DATA - Follow-Up'!D887)</f>
        <v/>
      </c>
      <c r="E887" s="178" t="str">
        <f>IF('DATA - Follow-Up'!E887="","",'DATA - Follow-Up'!E887)</f>
        <v/>
      </c>
      <c r="F887" s="178" t="str">
        <f>IF('DATA - Follow-Up'!F887="","",'DATA - Follow-Up'!F887)</f>
        <v/>
      </c>
      <c r="G887" s="178" t="str">
        <f>IF('DATA - Follow-Up'!G887="Yes",1,IF('DATA - Follow-Up'!G887="No",2,IF('DATA - Follow-Up'!G887="Not Sure",3, "")))</f>
        <v/>
      </c>
      <c r="H887" s="178" t="str">
        <f>IF('DATA - Follow-Up'!H887="","",INDEX(Codes,MATCH('DATA - Follow-Up'!H887,Modes,0)))</f>
        <v/>
      </c>
      <c r="I887" s="275"/>
      <c r="J887" s="178" t="str">
        <f>IF('DATA - Follow-Up'!J887="","",INDEX(Codes,MATCH('DATA - Follow-Up'!J887,Modes,0)))</f>
        <v/>
      </c>
      <c r="K887" s="178"/>
      <c r="L887" s="178" t="str">
        <f>IF('DATA - Follow-Up'!L887=0,"",IF('DATA - Follow-Up'!L887="","",'DATA - Follow-Up'!L887))</f>
        <v/>
      </c>
      <c r="M887" s="178" t="str">
        <f>IF('DATA - Follow-Up'!M887="Yes",1,IF('DATA - Follow-Up'!M887="No",2, ""))</f>
        <v/>
      </c>
      <c r="N887" s="178" t="str">
        <f>IF('DATA - Follow-Up'!N887="Yes",1,IF('DATA - Follow-Up'!N887="No",2,""))</f>
        <v/>
      </c>
      <c r="O887" s="178" t="str">
        <f>IF('DATA - Follow-Up'!O887="Relaxed",1,IF('DATA - Follow-Up'!O887="Rushed",2,IF('DATA - Follow-Up'!O887="Happy",3,IF('DATA - Follow-Up'!O887="Frustrated",4,IF('DATA - Follow-Up'!O887="Other (please specify)",5,IF('DATA - Follow-Up'!O887="Other",5,""))))))</f>
        <v/>
      </c>
      <c r="P887" s="178"/>
      <c r="Q887" s="178" t="str">
        <f>IF('DATA - Follow-Up'!Q887="","",'DATA - Follow-Up'!Q887)</f>
        <v/>
      </c>
      <c r="R887" s="178" t="str">
        <f>IF('DATA - Follow-Up'!R887="Boy",1,IF('DATA - Follow-Up'!R887="Girl",2, ""))</f>
        <v/>
      </c>
      <c r="S887" s="178" t="str">
        <f>IF('DATA - Follow-Up'!Q887="","", 'DATA - Follow-Up'!S887)</f>
        <v/>
      </c>
      <c r="T887" s="178" t="str">
        <f>IF('DATA - Follow-Up'!T887="Less than 0.5km",1,IF('DATA - Follow-Up'!T887="0.51 to 1.59km",2,IF('DATA - Follow-Up'!T887="1.6 to 3km",3,IF('DATA - Follow-Up'!T887="Over 3km",4,""))))</f>
        <v/>
      </c>
      <c r="U887" s="178" t="str">
        <f>IF('DATA - Follow-Up'!U887="STRONGLY AGREE",1,IF('DATA - Follow-Up'!U887="AGREE",2,IF('DATA - Follow-Up'!U887="DISAGREE",3,IF('DATA - Follow-Up'!U887="STRONGLY DISAGREE",4,""))))</f>
        <v/>
      </c>
      <c r="V887" s="178" t="str">
        <f>IF('DATA - Follow-Up'!V887="Yes",1,IF('DATA - Follow-Up'!V887="No",2,""))</f>
        <v/>
      </c>
      <c r="W887" s="178"/>
      <c r="X887" s="178"/>
      <c r="Y887" s="178"/>
      <c r="Z887" s="178"/>
      <c r="AA887" s="178"/>
      <c r="AB887" s="178"/>
      <c r="AC887" s="178"/>
      <c r="AD887" s="178"/>
      <c r="AE887" s="178"/>
      <c r="AF887" s="178"/>
      <c r="AG887" s="178"/>
      <c r="AH887" s="178"/>
      <c r="AI887" s="178"/>
      <c r="AJ887" s="178"/>
      <c r="AK887" s="178"/>
      <c r="AL887" s="178"/>
      <c r="AM887" s="178"/>
      <c r="AN887" s="178"/>
      <c r="AO887" s="178"/>
      <c r="AP887" s="178"/>
      <c r="AQ887" s="178"/>
      <c r="AR887" s="178" t="str">
        <f>IF('DATA - Follow-Up'!AR887="Relaxed",1,IF('DATA - Follow-Up'!AR887="Rushed",2,IF('DATA - Follow-Up'!AR887="Happy",3,IF('DATA - Follow-Up'!AR887="Tired",4,""))))</f>
        <v/>
      </c>
      <c r="AS887" s="178" t="str">
        <f>IF('DATA - Follow-Up'!AS887="Relaxed",1,IF('DATA - Follow-Up'!AS887="Rushed",2,IF('DATA - Follow-Up'!AS887="Happy",3,IF('DATA - Follow-Up'!AS887="Tired",4,""))))</f>
        <v/>
      </c>
      <c r="AT887" s="178" t="str">
        <f>IF('DATA - Follow-Up'!AT887="less driving",1,IF('DATA - Follow-Up'!AT887="less driving (e.g. more carpooling, walking, cycling, taking public transit, etc.)",1,IF('DATA - Follow-Up'!AT887="not changed",2,IF('DATA - Follow-Up'!AT887="no changed",2,IF('DATA - Follow-Up'!AT887="more driving",3, "")))))</f>
        <v/>
      </c>
      <c r="AU887" s="275"/>
      <c r="AV887" s="275"/>
      <c r="AW887" s="275"/>
      <c r="AX887" s="275"/>
      <c r="AY887" s="275"/>
      <c r="AZ887" s="178" t="str">
        <f>IF('DATA - Follow-Up'!AZ887="less driving",1,IF('DATA - Follow-Up'!AZ887="less driving (e.g. more carpooling, walking, cycling, taking public transit, etc.)",1,IF('DATA - Follow-Up'!AZ887="not changed",2,IF('DATA - Follow-Up'!AZ887="more driving",3,""))))</f>
        <v/>
      </c>
      <c r="BA887" s="178"/>
      <c r="BB887" s="178"/>
      <c r="BC887" s="178"/>
      <c r="BD887" s="178"/>
      <c r="BE887" s="178"/>
      <c r="BF887" s="178" t="str">
        <f>IF('DATA - Follow-Up'!BF887="decreased",1,IF('DATA - Follow-Up'!BF887="not changed",2,IF('DATA - Follow-Up'!BF887="increased",3, "")))</f>
        <v/>
      </c>
      <c r="BG887" s="178"/>
      <c r="BH887" s="178"/>
      <c r="BI887" s="178"/>
      <c r="BJ887" s="178"/>
      <c r="BK887" s="178"/>
      <c r="BL887" s="178"/>
      <c r="BM887" s="178"/>
      <c r="BN887" s="178"/>
      <c r="BO887" s="178"/>
      <c r="BP887" s="178"/>
      <c r="BQ887" s="312" t="str">
        <f>IF('DATA - Follow-Up'!BQ887="Yes",1,IF('DATA - Follow-Up'!BQ887="No",2, ""))</f>
        <v/>
      </c>
      <c r="BR887" s="273"/>
      <c r="BS887" s="180"/>
      <c r="BT887" s="180"/>
    </row>
    <row r="888" spans="1:72" s="132" customFormat="1" ht="15" x14ac:dyDescent="0.3">
      <c r="A888" s="148"/>
      <c r="B888" s="149"/>
      <c r="C888" s="236" t="str">
        <f t="shared" si="13"/>
        <v/>
      </c>
      <c r="D888" s="178" t="str">
        <f>IF('DATA - Follow-Up'!D888="","",'DATA - Follow-Up'!D888)</f>
        <v/>
      </c>
      <c r="E888" s="178" t="str">
        <f>IF('DATA - Follow-Up'!E888="","",'DATA - Follow-Up'!E888)</f>
        <v/>
      </c>
      <c r="F888" s="178" t="str">
        <f>IF('DATA - Follow-Up'!F888="","",'DATA - Follow-Up'!F888)</f>
        <v/>
      </c>
      <c r="G888" s="178" t="str">
        <f>IF('DATA - Follow-Up'!G888="Yes",1,IF('DATA - Follow-Up'!G888="No",2,IF('DATA - Follow-Up'!G888="Not Sure",3, "")))</f>
        <v/>
      </c>
      <c r="H888" s="178" t="str">
        <f>IF('DATA - Follow-Up'!H888="","",INDEX(Codes,MATCH('DATA - Follow-Up'!H888,Modes,0)))</f>
        <v/>
      </c>
      <c r="I888" s="275"/>
      <c r="J888" s="178" t="str">
        <f>IF('DATA - Follow-Up'!J888="","",INDEX(Codes,MATCH('DATA - Follow-Up'!J888,Modes,0)))</f>
        <v/>
      </c>
      <c r="K888" s="178"/>
      <c r="L888" s="178" t="str">
        <f>IF('DATA - Follow-Up'!L888=0,"",IF('DATA - Follow-Up'!L888="","",'DATA - Follow-Up'!L888))</f>
        <v/>
      </c>
      <c r="M888" s="178" t="str">
        <f>IF('DATA - Follow-Up'!M888="Yes",1,IF('DATA - Follow-Up'!M888="No",2, ""))</f>
        <v/>
      </c>
      <c r="N888" s="178" t="str">
        <f>IF('DATA - Follow-Up'!N888="Yes",1,IF('DATA - Follow-Up'!N888="No",2,""))</f>
        <v/>
      </c>
      <c r="O888" s="178" t="str">
        <f>IF('DATA - Follow-Up'!O888="Relaxed",1,IF('DATA - Follow-Up'!O888="Rushed",2,IF('DATA - Follow-Up'!O888="Happy",3,IF('DATA - Follow-Up'!O888="Frustrated",4,IF('DATA - Follow-Up'!O888="Other (please specify)",5,IF('DATA - Follow-Up'!O888="Other",5,""))))))</f>
        <v/>
      </c>
      <c r="P888" s="178"/>
      <c r="Q888" s="178" t="str">
        <f>IF('DATA - Follow-Up'!Q888="","",'DATA - Follow-Up'!Q888)</f>
        <v/>
      </c>
      <c r="R888" s="178" t="str">
        <f>IF('DATA - Follow-Up'!R888="Boy",1,IF('DATA - Follow-Up'!R888="Girl",2, ""))</f>
        <v/>
      </c>
      <c r="S888" s="178" t="str">
        <f>IF('DATA - Follow-Up'!Q888="","", 'DATA - Follow-Up'!S888)</f>
        <v/>
      </c>
      <c r="T888" s="178" t="str">
        <f>IF('DATA - Follow-Up'!T888="Less than 0.5km",1,IF('DATA - Follow-Up'!T888="0.51 to 1.59km",2,IF('DATA - Follow-Up'!T888="1.6 to 3km",3,IF('DATA - Follow-Up'!T888="Over 3km",4,""))))</f>
        <v/>
      </c>
      <c r="U888" s="178" t="str">
        <f>IF('DATA - Follow-Up'!U888="STRONGLY AGREE",1,IF('DATA - Follow-Up'!U888="AGREE",2,IF('DATA - Follow-Up'!U888="DISAGREE",3,IF('DATA - Follow-Up'!U888="STRONGLY DISAGREE",4,""))))</f>
        <v/>
      </c>
      <c r="V888" s="178" t="str">
        <f>IF('DATA - Follow-Up'!V888="Yes",1,IF('DATA - Follow-Up'!V888="No",2,""))</f>
        <v/>
      </c>
      <c r="W888" s="178"/>
      <c r="X888" s="178"/>
      <c r="Y888" s="178"/>
      <c r="Z888" s="178"/>
      <c r="AA888" s="178"/>
      <c r="AB888" s="178"/>
      <c r="AC888" s="178"/>
      <c r="AD888" s="178"/>
      <c r="AE888" s="178"/>
      <c r="AF888" s="178"/>
      <c r="AG888" s="178"/>
      <c r="AH888" s="178"/>
      <c r="AI888" s="178"/>
      <c r="AJ888" s="178"/>
      <c r="AK888" s="178"/>
      <c r="AL888" s="178"/>
      <c r="AM888" s="178"/>
      <c r="AN888" s="178"/>
      <c r="AO888" s="178"/>
      <c r="AP888" s="178"/>
      <c r="AQ888" s="178"/>
      <c r="AR888" s="178" t="str">
        <f>IF('DATA - Follow-Up'!AR888="Relaxed",1,IF('DATA - Follow-Up'!AR888="Rushed",2,IF('DATA - Follow-Up'!AR888="Happy",3,IF('DATA - Follow-Up'!AR888="Tired",4,""))))</f>
        <v/>
      </c>
      <c r="AS888" s="178" t="str">
        <f>IF('DATA - Follow-Up'!AS888="Relaxed",1,IF('DATA - Follow-Up'!AS888="Rushed",2,IF('DATA - Follow-Up'!AS888="Happy",3,IF('DATA - Follow-Up'!AS888="Tired",4,""))))</f>
        <v/>
      </c>
      <c r="AT888" s="178" t="str">
        <f>IF('DATA - Follow-Up'!AT888="less driving",1,IF('DATA - Follow-Up'!AT888="less driving (e.g. more carpooling, walking, cycling, taking public transit, etc.)",1,IF('DATA - Follow-Up'!AT888="not changed",2,IF('DATA - Follow-Up'!AT888="no changed",2,IF('DATA - Follow-Up'!AT888="more driving",3, "")))))</f>
        <v/>
      </c>
      <c r="AU888" s="275"/>
      <c r="AV888" s="275"/>
      <c r="AW888" s="275"/>
      <c r="AX888" s="275"/>
      <c r="AY888" s="275"/>
      <c r="AZ888" s="178" t="str">
        <f>IF('DATA - Follow-Up'!AZ888="less driving",1,IF('DATA - Follow-Up'!AZ888="less driving (e.g. more carpooling, walking, cycling, taking public transit, etc.)",1,IF('DATA - Follow-Up'!AZ888="not changed",2,IF('DATA - Follow-Up'!AZ888="more driving",3,""))))</f>
        <v/>
      </c>
      <c r="BA888" s="178"/>
      <c r="BB888" s="178"/>
      <c r="BC888" s="178"/>
      <c r="BD888" s="178"/>
      <c r="BE888" s="178"/>
      <c r="BF888" s="178" t="str">
        <f>IF('DATA - Follow-Up'!BF888="decreased",1,IF('DATA - Follow-Up'!BF888="not changed",2,IF('DATA - Follow-Up'!BF888="increased",3, "")))</f>
        <v/>
      </c>
      <c r="BG888" s="178"/>
      <c r="BH888" s="178"/>
      <c r="BI888" s="178"/>
      <c r="BJ888" s="178"/>
      <c r="BK888" s="178"/>
      <c r="BL888" s="178"/>
      <c r="BM888" s="178"/>
      <c r="BN888" s="178"/>
      <c r="BO888" s="178"/>
      <c r="BP888" s="178"/>
      <c r="BQ888" s="312" t="str">
        <f>IF('DATA - Follow-Up'!BQ888="Yes",1,IF('DATA - Follow-Up'!BQ888="No",2, ""))</f>
        <v/>
      </c>
      <c r="BR888" s="273"/>
      <c r="BS888" s="180"/>
      <c r="BT888" s="180"/>
    </row>
    <row r="889" spans="1:72" s="132" customFormat="1" ht="15" x14ac:dyDescent="0.3">
      <c r="A889" s="148"/>
      <c r="B889" s="149"/>
      <c r="C889" s="236" t="str">
        <f t="shared" si="13"/>
        <v/>
      </c>
      <c r="D889" s="178" t="str">
        <f>IF('DATA - Follow-Up'!D889="","",'DATA - Follow-Up'!D889)</f>
        <v/>
      </c>
      <c r="E889" s="178" t="str">
        <f>IF('DATA - Follow-Up'!E889="","",'DATA - Follow-Up'!E889)</f>
        <v/>
      </c>
      <c r="F889" s="178" t="str">
        <f>IF('DATA - Follow-Up'!F889="","",'DATA - Follow-Up'!F889)</f>
        <v/>
      </c>
      <c r="G889" s="178" t="str">
        <f>IF('DATA - Follow-Up'!G889="Yes",1,IF('DATA - Follow-Up'!G889="No",2,IF('DATA - Follow-Up'!G889="Not Sure",3, "")))</f>
        <v/>
      </c>
      <c r="H889" s="178" t="str">
        <f>IF('DATA - Follow-Up'!H889="","",INDEX(Codes,MATCH('DATA - Follow-Up'!H889,Modes,0)))</f>
        <v/>
      </c>
      <c r="I889" s="275"/>
      <c r="J889" s="178" t="str">
        <f>IF('DATA - Follow-Up'!J889="","",INDEX(Codes,MATCH('DATA - Follow-Up'!J889,Modes,0)))</f>
        <v/>
      </c>
      <c r="K889" s="178"/>
      <c r="L889" s="178" t="str">
        <f>IF('DATA - Follow-Up'!L889=0,"",IF('DATA - Follow-Up'!L889="","",'DATA - Follow-Up'!L889))</f>
        <v/>
      </c>
      <c r="M889" s="178" t="str">
        <f>IF('DATA - Follow-Up'!M889="Yes",1,IF('DATA - Follow-Up'!M889="No",2, ""))</f>
        <v/>
      </c>
      <c r="N889" s="178" t="str">
        <f>IF('DATA - Follow-Up'!N889="Yes",1,IF('DATA - Follow-Up'!N889="No",2,""))</f>
        <v/>
      </c>
      <c r="O889" s="178" t="str">
        <f>IF('DATA - Follow-Up'!O889="Relaxed",1,IF('DATA - Follow-Up'!O889="Rushed",2,IF('DATA - Follow-Up'!O889="Happy",3,IF('DATA - Follow-Up'!O889="Frustrated",4,IF('DATA - Follow-Up'!O889="Other (please specify)",5,IF('DATA - Follow-Up'!O889="Other",5,""))))))</f>
        <v/>
      </c>
      <c r="P889" s="178"/>
      <c r="Q889" s="178" t="str">
        <f>IF('DATA - Follow-Up'!Q889="","",'DATA - Follow-Up'!Q889)</f>
        <v/>
      </c>
      <c r="R889" s="178" t="str">
        <f>IF('DATA - Follow-Up'!R889="Boy",1,IF('DATA - Follow-Up'!R889="Girl",2, ""))</f>
        <v/>
      </c>
      <c r="S889" s="178" t="str">
        <f>IF('DATA - Follow-Up'!Q889="","", 'DATA - Follow-Up'!S889)</f>
        <v/>
      </c>
      <c r="T889" s="178" t="str">
        <f>IF('DATA - Follow-Up'!T889="Less than 0.5km",1,IF('DATA - Follow-Up'!T889="0.51 to 1.59km",2,IF('DATA - Follow-Up'!T889="1.6 to 3km",3,IF('DATA - Follow-Up'!T889="Over 3km",4,""))))</f>
        <v/>
      </c>
      <c r="U889" s="178" t="str">
        <f>IF('DATA - Follow-Up'!U889="STRONGLY AGREE",1,IF('DATA - Follow-Up'!U889="AGREE",2,IF('DATA - Follow-Up'!U889="DISAGREE",3,IF('DATA - Follow-Up'!U889="STRONGLY DISAGREE",4,""))))</f>
        <v/>
      </c>
      <c r="V889" s="178" t="str">
        <f>IF('DATA - Follow-Up'!V889="Yes",1,IF('DATA - Follow-Up'!V889="No",2,""))</f>
        <v/>
      </c>
      <c r="W889" s="178"/>
      <c r="X889" s="178"/>
      <c r="Y889" s="178"/>
      <c r="Z889" s="178"/>
      <c r="AA889" s="178"/>
      <c r="AB889" s="178"/>
      <c r="AC889" s="178"/>
      <c r="AD889" s="178"/>
      <c r="AE889" s="178"/>
      <c r="AF889" s="178"/>
      <c r="AG889" s="178"/>
      <c r="AH889" s="178"/>
      <c r="AI889" s="178"/>
      <c r="AJ889" s="178"/>
      <c r="AK889" s="178"/>
      <c r="AL889" s="178"/>
      <c r="AM889" s="178"/>
      <c r="AN889" s="178"/>
      <c r="AO889" s="178"/>
      <c r="AP889" s="178"/>
      <c r="AQ889" s="178"/>
      <c r="AR889" s="178" t="str">
        <f>IF('DATA - Follow-Up'!AR889="Relaxed",1,IF('DATA - Follow-Up'!AR889="Rushed",2,IF('DATA - Follow-Up'!AR889="Happy",3,IF('DATA - Follow-Up'!AR889="Tired",4,""))))</f>
        <v/>
      </c>
      <c r="AS889" s="178" t="str">
        <f>IF('DATA - Follow-Up'!AS889="Relaxed",1,IF('DATA - Follow-Up'!AS889="Rushed",2,IF('DATA - Follow-Up'!AS889="Happy",3,IF('DATA - Follow-Up'!AS889="Tired",4,""))))</f>
        <v/>
      </c>
      <c r="AT889" s="178" t="str">
        <f>IF('DATA - Follow-Up'!AT889="less driving",1,IF('DATA - Follow-Up'!AT889="less driving (e.g. more carpooling, walking, cycling, taking public transit, etc.)",1,IF('DATA - Follow-Up'!AT889="not changed",2,IF('DATA - Follow-Up'!AT889="no changed",2,IF('DATA - Follow-Up'!AT889="more driving",3, "")))))</f>
        <v/>
      </c>
      <c r="AU889" s="275"/>
      <c r="AV889" s="275"/>
      <c r="AW889" s="275"/>
      <c r="AX889" s="275"/>
      <c r="AY889" s="275"/>
      <c r="AZ889" s="178" t="str">
        <f>IF('DATA - Follow-Up'!AZ889="less driving",1,IF('DATA - Follow-Up'!AZ889="less driving (e.g. more carpooling, walking, cycling, taking public transit, etc.)",1,IF('DATA - Follow-Up'!AZ889="not changed",2,IF('DATA - Follow-Up'!AZ889="more driving",3,""))))</f>
        <v/>
      </c>
      <c r="BA889" s="178"/>
      <c r="BB889" s="178"/>
      <c r="BC889" s="178"/>
      <c r="BD889" s="178"/>
      <c r="BE889" s="178"/>
      <c r="BF889" s="178" t="str">
        <f>IF('DATA - Follow-Up'!BF889="decreased",1,IF('DATA - Follow-Up'!BF889="not changed",2,IF('DATA - Follow-Up'!BF889="increased",3, "")))</f>
        <v/>
      </c>
      <c r="BG889" s="178"/>
      <c r="BH889" s="178"/>
      <c r="BI889" s="178"/>
      <c r="BJ889" s="178"/>
      <c r="BK889" s="178"/>
      <c r="BL889" s="178"/>
      <c r="BM889" s="178"/>
      <c r="BN889" s="178"/>
      <c r="BO889" s="178"/>
      <c r="BP889" s="178"/>
      <c r="BQ889" s="312" t="str">
        <f>IF('DATA - Follow-Up'!BQ889="Yes",1,IF('DATA - Follow-Up'!BQ889="No",2, ""))</f>
        <v/>
      </c>
      <c r="BR889" s="273"/>
      <c r="BS889" s="180"/>
      <c r="BT889" s="180"/>
    </row>
    <row r="890" spans="1:72" s="132" customFormat="1" ht="15" x14ac:dyDescent="0.3">
      <c r="A890" s="148"/>
      <c r="B890" s="149"/>
      <c r="C890" s="236" t="str">
        <f t="shared" si="13"/>
        <v/>
      </c>
      <c r="D890" s="178" t="str">
        <f>IF('DATA - Follow-Up'!D890="","",'DATA - Follow-Up'!D890)</f>
        <v/>
      </c>
      <c r="E890" s="178" t="str">
        <f>IF('DATA - Follow-Up'!E890="","",'DATA - Follow-Up'!E890)</f>
        <v/>
      </c>
      <c r="F890" s="178" t="str">
        <f>IF('DATA - Follow-Up'!F890="","",'DATA - Follow-Up'!F890)</f>
        <v/>
      </c>
      <c r="G890" s="178" t="str">
        <f>IF('DATA - Follow-Up'!G890="Yes",1,IF('DATA - Follow-Up'!G890="No",2,IF('DATA - Follow-Up'!G890="Not Sure",3, "")))</f>
        <v/>
      </c>
      <c r="H890" s="178" t="str">
        <f>IF('DATA - Follow-Up'!H890="","",INDEX(Codes,MATCH('DATA - Follow-Up'!H890,Modes,0)))</f>
        <v/>
      </c>
      <c r="I890" s="275"/>
      <c r="J890" s="178" t="str">
        <f>IF('DATA - Follow-Up'!J890="","",INDEX(Codes,MATCH('DATA - Follow-Up'!J890,Modes,0)))</f>
        <v/>
      </c>
      <c r="K890" s="178"/>
      <c r="L890" s="178" t="str">
        <f>IF('DATA - Follow-Up'!L890=0,"",IF('DATA - Follow-Up'!L890="","",'DATA - Follow-Up'!L890))</f>
        <v/>
      </c>
      <c r="M890" s="178" t="str">
        <f>IF('DATA - Follow-Up'!M890="Yes",1,IF('DATA - Follow-Up'!M890="No",2, ""))</f>
        <v/>
      </c>
      <c r="N890" s="178" t="str">
        <f>IF('DATA - Follow-Up'!N890="Yes",1,IF('DATA - Follow-Up'!N890="No",2,""))</f>
        <v/>
      </c>
      <c r="O890" s="178" t="str">
        <f>IF('DATA - Follow-Up'!O890="Relaxed",1,IF('DATA - Follow-Up'!O890="Rushed",2,IF('DATA - Follow-Up'!O890="Happy",3,IF('DATA - Follow-Up'!O890="Frustrated",4,IF('DATA - Follow-Up'!O890="Other (please specify)",5,IF('DATA - Follow-Up'!O890="Other",5,""))))))</f>
        <v/>
      </c>
      <c r="P890" s="178"/>
      <c r="Q890" s="178" t="str">
        <f>IF('DATA - Follow-Up'!Q890="","",'DATA - Follow-Up'!Q890)</f>
        <v/>
      </c>
      <c r="R890" s="178" t="str">
        <f>IF('DATA - Follow-Up'!R890="Boy",1,IF('DATA - Follow-Up'!R890="Girl",2, ""))</f>
        <v/>
      </c>
      <c r="S890" s="178" t="str">
        <f>IF('DATA - Follow-Up'!Q890="","", 'DATA - Follow-Up'!S890)</f>
        <v/>
      </c>
      <c r="T890" s="178" t="str">
        <f>IF('DATA - Follow-Up'!T890="Less than 0.5km",1,IF('DATA - Follow-Up'!T890="0.51 to 1.59km",2,IF('DATA - Follow-Up'!T890="1.6 to 3km",3,IF('DATA - Follow-Up'!T890="Over 3km",4,""))))</f>
        <v/>
      </c>
      <c r="U890" s="178" t="str">
        <f>IF('DATA - Follow-Up'!U890="STRONGLY AGREE",1,IF('DATA - Follow-Up'!U890="AGREE",2,IF('DATA - Follow-Up'!U890="DISAGREE",3,IF('DATA - Follow-Up'!U890="STRONGLY DISAGREE",4,""))))</f>
        <v/>
      </c>
      <c r="V890" s="178" t="str">
        <f>IF('DATA - Follow-Up'!V890="Yes",1,IF('DATA - Follow-Up'!V890="No",2,""))</f>
        <v/>
      </c>
      <c r="W890" s="178"/>
      <c r="X890" s="178"/>
      <c r="Y890" s="178"/>
      <c r="Z890" s="178"/>
      <c r="AA890" s="178"/>
      <c r="AB890" s="178"/>
      <c r="AC890" s="178"/>
      <c r="AD890" s="178"/>
      <c r="AE890" s="178"/>
      <c r="AF890" s="178"/>
      <c r="AG890" s="178"/>
      <c r="AH890" s="178"/>
      <c r="AI890" s="178"/>
      <c r="AJ890" s="178"/>
      <c r="AK890" s="178"/>
      <c r="AL890" s="178"/>
      <c r="AM890" s="178"/>
      <c r="AN890" s="178"/>
      <c r="AO890" s="178"/>
      <c r="AP890" s="178"/>
      <c r="AQ890" s="178"/>
      <c r="AR890" s="178" t="str">
        <f>IF('DATA - Follow-Up'!AR890="Relaxed",1,IF('DATA - Follow-Up'!AR890="Rushed",2,IF('DATA - Follow-Up'!AR890="Happy",3,IF('DATA - Follow-Up'!AR890="Tired",4,""))))</f>
        <v/>
      </c>
      <c r="AS890" s="178" t="str">
        <f>IF('DATA - Follow-Up'!AS890="Relaxed",1,IF('DATA - Follow-Up'!AS890="Rushed",2,IF('DATA - Follow-Up'!AS890="Happy",3,IF('DATA - Follow-Up'!AS890="Tired",4,""))))</f>
        <v/>
      </c>
      <c r="AT890" s="178" t="str">
        <f>IF('DATA - Follow-Up'!AT890="less driving",1,IF('DATA - Follow-Up'!AT890="less driving (e.g. more carpooling, walking, cycling, taking public transit, etc.)",1,IF('DATA - Follow-Up'!AT890="not changed",2,IF('DATA - Follow-Up'!AT890="no changed",2,IF('DATA - Follow-Up'!AT890="more driving",3, "")))))</f>
        <v/>
      </c>
      <c r="AU890" s="275"/>
      <c r="AV890" s="275"/>
      <c r="AW890" s="275"/>
      <c r="AX890" s="275"/>
      <c r="AY890" s="275"/>
      <c r="AZ890" s="178" t="str">
        <f>IF('DATA - Follow-Up'!AZ890="less driving",1,IF('DATA - Follow-Up'!AZ890="less driving (e.g. more carpooling, walking, cycling, taking public transit, etc.)",1,IF('DATA - Follow-Up'!AZ890="not changed",2,IF('DATA - Follow-Up'!AZ890="more driving",3,""))))</f>
        <v/>
      </c>
      <c r="BA890" s="178"/>
      <c r="BB890" s="178"/>
      <c r="BC890" s="178"/>
      <c r="BD890" s="178"/>
      <c r="BE890" s="178"/>
      <c r="BF890" s="178" t="str">
        <f>IF('DATA - Follow-Up'!BF890="decreased",1,IF('DATA - Follow-Up'!BF890="not changed",2,IF('DATA - Follow-Up'!BF890="increased",3, "")))</f>
        <v/>
      </c>
      <c r="BG890" s="178"/>
      <c r="BH890" s="178"/>
      <c r="BI890" s="178"/>
      <c r="BJ890" s="178"/>
      <c r="BK890" s="178"/>
      <c r="BL890" s="178"/>
      <c r="BM890" s="178"/>
      <c r="BN890" s="178"/>
      <c r="BO890" s="178"/>
      <c r="BP890" s="178"/>
      <c r="BQ890" s="312" t="str">
        <f>IF('DATA - Follow-Up'!BQ890="Yes",1,IF('DATA - Follow-Up'!BQ890="No",2, ""))</f>
        <v/>
      </c>
      <c r="BR890" s="273"/>
      <c r="BS890" s="180"/>
      <c r="BT890" s="180"/>
    </row>
    <row r="891" spans="1:72" s="132" customFormat="1" ht="15" x14ac:dyDescent="0.3">
      <c r="A891" s="148"/>
      <c r="B891" s="149"/>
      <c r="C891" s="236" t="str">
        <f t="shared" si="13"/>
        <v/>
      </c>
      <c r="D891" s="178" t="str">
        <f>IF('DATA - Follow-Up'!D891="","",'DATA - Follow-Up'!D891)</f>
        <v/>
      </c>
      <c r="E891" s="178" t="str">
        <f>IF('DATA - Follow-Up'!E891="","",'DATA - Follow-Up'!E891)</f>
        <v/>
      </c>
      <c r="F891" s="178" t="str">
        <f>IF('DATA - Follow-Up'!F891="","",'DATA - Follow-Up'!F891)</f>
        <v/>
      </c>
      <c r="G891" s="178" t="str">
        <f>IF('DATA - Follow-Up'!G891="Yes",1,IF('DATA - Follow-Up'!G891="No",2,IF('DATA - Follow-Up'!G891="Not Sure",3, "")))</f>
        <v/>
      </c>
      <c r="H891" s="178" t="str">
        <f>IF('DATA - Follow-Up'!H891="","",INDEX(Codes,MATCH('DATA - Follow-Up'!H891,Modes,0)))</f>
        <v/>
      </c>
      <c r="I891" s="275"/>
      <c r="J891" s="178" t="str">
        <f>IF('DATA - Follow-Up'!J891="","",INDEX(Codes,MATCH('DATA - Follow-Up'!J891,Modes,0)))</f>
        <v/>
      </c>
      <c r="K891" s="178"/>
      <c r="L891" s="178" t="str">
        <f>IF('DATA - Follow-Up'!L891=0,"",IF('DATA - Follow-Up'!L891="","",'DATA - Follow-Up'!L891))</f>
        <v/>
      </c>
      <c r="M891" s="178" t="str">
        <f>IF('DATA - Follow-Up'!M891="Yes",1,IF('DATA - Follow-Up'!M891="No",2, ""))</f>
        <v/>
      </c>
      <c r="N891" s="178" t="str">
        <f>IF('DATA - Follow-Up'!N891="Yes",1,IF('DATA - Follow-Up'!N891="No",2,""))</f>
        <v/>
      </c>
      <c r="O891" s="178" t="str">
        <f>IF('DATA - Follow-Up'!O891="Relaxed",1,IF('DATA - Follow-Up'!O891="Rushed",2,IF('DATA - Follow-Up'!O891="Happy",3,IF('DATA - Follow-Up'!O891="Frustrated",4,IF('DATA - Follow-Up'!O891="Other (please specify)",5,IF('DATA - Follow-Up'!O891="Other",5,""))))))</f>
        <v/>
      </c>
      <c r="P891" s="178"/>
      <c r="Q891" s="178" t="str">
        <f>IF('DATA - Follow-Up'!Q891="","",'DATA - Follow-Up'!Q891)</f>
        <v/>
      </c>
      <c r="R891" s="178" t="str">
        <f>IF('DATA - Follow-Up'!R891="Boy",1,IF('DATA - Follow-Up'!R891="Girl",2, ""))</f>
        <v/>
      </c>
      <c r="S891" s="178" t="str">
        <f>IF('DATA - Follow-Up'!Q891="","", 'DATA - Follow-Up'!S891)</f>
        <v/>
      </c>
      <c r="T891" s="178" t="str">
        <f>IF('DATA - Follow-Up'!T891="Less than 0.5km",1,IF('DATA - Follow-Up'!T891="0.51 to 1.59km",2,IF('DATA - Follow-Up'!T891="1.6 to 3km",3,IF('DATA - Follow-Up'!T891="Over 3km",4,""))))</f>
        <v/>
      </c>
      <c r="U891" s="178" t="str">
        <f>IF('DATA - Follow-Up'!U891="STRONGLY AGREE",1,IF('DATA - Follow-Up'!U891="AGREE",2,IF('DATA - Follow-Up'!U891="DISAGREE",3,IF('DATA - Follow-Up'!U891="STRONGLY DISAGREE",4,""))))</f>
        <v/>
      </c>
      <c r="V891" s="178" t="str">
        <f>IF('DATA - Follow-Up'!V891="Yes",1,IF('DATA - Follow-Up'!V891="No",2,""))</f>
        <v/>
      </c>
      <c r="W891" s="178"/>
      <c r="X891" s="178"/>
      <c r="Y891" s="178"/>
      <c r="Z891" s="178"/>
      <c r="AA891" s="178"/>
      <c r="AB891" s="178"/>
      <c r="AC891" s="178"/>
      <c r="AD891" s="178"/>
      <c r="AE891" s="178"/>
      <c r="AF891" s="178"/>
      <c r="AG891" s="178"/>
      <c r="AH891" s="178"/>
      <c r="AI891" s="178"/>
      <c r="AJ891" s="178"/>
      <c r="AK891" s="178"/>
      <c r="AL891" s="178"/>
      <c r="AM891" s="178"/>
      <c r="AN891" s="178"/>
      <c r="AO891" s="178"/>
      <c r="AP891" s="178"/>
      <c r="AQ891" s="178"/>
      <c r="AR891" s="178" t="str">
        <f>IF('DATA - Follow-Up'!AR891="Relaxed",1,IF('DATA - Follow-Up'!AR891="Rushed",2,IF('DATA - Follow-Up'!AR891="Happy",3,IF('DATA - Follow-Up'!AR891="Tired",4,""))))</f>
        <v/>
      </c>
      <c r="AS891" s="178" t="str">
        <f>IF('DATA - Follow-Up'!AS891="Relaxed",1,IF('DATA - Follow-Up'!AS891="Rushed",2,IF('DATA - Follow-Up'!AS891="Happy",3,IF('DATA - Follow-Up'!AS891="Tired",4,""))))</f>
        <v/>
      </c>
      <c r="AT891" s="178" t="str">
        <f>IF('DATA - Follow-Up'!AT891="less driving",1,IF('DATA - Follow-Up'!AT891="less driving (e.g. more carpooling, walking, cycling, taking public transit, etc.)",1,IF('DATA - Follow-Up'!AT891="not changed",2,IF('DATA - Follow-Up'!AT891="no changed",2,IF('DATA - Follow-Up'!AT891="more driving",3, "")))))</f>
        <v/>
      </c>
      <c r="AU891" s="275"/>
      <c r="AV891" s="275"/>
      <c r="AW891" s="275"/>
      <c r="AX891" s="275"/>
      <c r="AY891" s="275"/>
      <c r="AZ891" s="178" t="str">
        <f>IF('DATA - Follow-Up'!AZ891="less driving",1,IF('DATA - Follow-Up'!AZ891="less driving (e.g. more carpooling, walking, cycling, taking public transit, etc.)",1,IF('DATA - Follow-Up'!AZ891="not changed",2,IF('DATA - Follow-Up'!AZ891="more driving",3,""))))</f>
        <v/>
      </c>
      <c r="BA891" s="178"/>
      <c r="BB891" s="178"/>
      <c r="BC891" s="178"/>
      <c r="BD891" s="178"/>
      <c r="BE891" s="178"/>
      <c r="BF891" s="178" t="str">
        <f>IF('DATA - Follow-Up'!BF891="decreased",1,IF('DATA - Follow-Up'!BF891="not changed",2,IF('DATA - Follow-Up'!BF891="increased",3, "")))</f>
        <v/>
      </c>
      <c r="BG891" s="178"/>
      <c r="BH891" s="178"/>
      <c r="BI891" s="178"/>
      <c r="BJ891" s="178"/>
      <c r="BK891" s="178"/>
      <c r="BL891" s="178"/>
      <c r="BM891" s="178"/>
      <c r="BN891" s="178"/>
      <c r="BO891" s="178"/>
      <c r="BP891" s="178"/>
      <c r="BQ891" s="312" t="str">
        <f>IF('DATA - Follow-Up'!BQ891="Yes",1,IF('DATA - Follow-Up'!BQ891="No",2, ""))</f>
        <v/>
      </c>
      <c r="BR891" s="273"/>
      <c r="BS891" s="180"/>
      <c r="BT891" s="180"/>
    </row>
    <row r="892" spans="1:72" s="132" customFormat="1" ht="15" x14ac:dyDescent="0.3">
      <c r="A892" s="148"/>
      <c r="B892" s="149"/>
      <c r="C892" s="236" t="str">
        <f t="shared" si="13"/>
        <v/>
      </c>
      <c r="D892" s="178" t="str">
        <f>IF('DATA - Follow-Up'!D892="","",'DATA - Follow-Up'!D892)</f>
        <v/>
      </c>
      <c r="E892" s="178" t="str">
        <f>IF('DATA - Follow-Up'!E892="","",'DATA - Follow-Up'!E892)</f>
        <v/>
      </c>
      <c r="F892" s="178" t="str">
        <f>IF('DATA - Follow-Up'!F892="","",'DATA - Follow-Up'!F892)</f>
        <v/>
      </c>
      <c r="G892" s="178" t="str">
        <f>IF('DATA - Follow-Up'!G892="Yes",1,IF('DATA - Follow-Up'!G892="No",2,IF('DATA - Follow-Up'!G892="Not Sure",3, "")))</f>
        <v/>
      </c>
      <c r="H892" s="178" t="str">
        <f>IF('DATA - Follow-Up'!H892="","",INDEX(Codes,MATCH('DATA - Follow-Up'!H892,Modes,0)))</f>
        <v/>
      </c>
      <c r="I892" s="275"/>
      <c r="J892" s="178" t="str">
        <f>IF('DATA - Follow-Up'!J892="","",INDEX(Codes,MATCH('DATA - Follow-Up'!J892,Modes,0)))</f>
        <v/>
      </c>
      <c r="K892" s="178"/>
      <c r="L892" s="178" t="str">
        <f>IF('DATA - Follow-Up'!L892=0,"",IF('DATA - Follow-Up'!L892="","",'DATA - Follow-Up'!L892))</f>
        <v/>
      </c>
      <c r="M892" s="178" t="str">
        <f>IF('DATA - Follow-Up'!M892="Yes",1,IF('DATA - Follow-Up'!M892="No",2, ""))</f>
        <v/>
      </c>
      <c r="N892" s="178" t="str">
        <f>IF('DATA - Follow-Up'!N892="Yes",1,IF('DATA - Follow-Up'!N892="No",2,""))</f>
        <v/>
      </c>
      <c r="O892" s="178" t="str">
        <f>IF('DATA - Follow-Up'!O892="Relaxed",1,IF('DATA - Follow-Up'!O892="Rushed",2,IF('DATA - Follow-Up'!O892="Happy",3,IF('DATA - Follow-Up'!O892="Frustrated",4,IF('DATA - Follow-Up'!O892="Other (please specify)",5,IF('DATA - Follow-Up'!O892="Other",5,""))))))</f>
        <v/>
      </c>
      <c r="P892" s="178"/>
      <c r="Q892" s="178" t="str">
        <f>IF('DATA - Follow-Up'!Q892="","",'DATA - Follow-Up'!Q892)</f>
        <v/>
      </c>
      <c r="R892" s="178" t="str">
        <f>IF('DATA - Follow-Up'!R892="Boy",1,IF('DATA - Follow-Up'!R892="Girl",2, ""))</f>
        <v/>
      </c>
      <c r="S892" s="178" t="str">
        <f>IF('DATA - Follow-Up'!Q892="","", 'DATA - Follow-Up'!S892)</f>
        <v/>
      </c>
      <c r="T892" s="178" t="str">
        <f>IF('DATA - Follow-Up'!T892="Less than 0.5km",1,IF('DATA - Follow-Up'!T892="0.51 to 1.59km",2,IF('DATA - Follow-Up'!T892="1.6 to 3km",3,IF('DATA - Follow-Up'!T892="Over 3km",4,""))))</f>
        <v/>
      </c>
      <c r="U892" s="178" t="str">
        <f>IF('DATA - Follow-Up'!U892="STRONGLY AGREE",1,IF('DATA - Follow-Up'!U892="AGREE",2,IF('DATA - Follow-Up'!U892="DISAGREE",3,IF('DATA - Follow-Up'!U892="STRONGLY DISAGREE",4,""))))</f>
        <v/>
      </c>
      <c r="V892" s="178" t="str">
        <f>IF('DATA - Follow-Up'!V892="Yes",1,IF('DATA - Follow-Up'!V892="No",2,""))</f>
        <v/>
      </c>
      <c r="W892" s="178"/>
      <c r="X892" s="178"/>
      <c r="Y892" s="178"/>
      <c r="Z892" s="178"/>
      <c r="AA892" s="178"/>
      <c r="AB892" s="178"/>
      <c r="AC892" s="178"/>
      <c r="AD892" s="178"/>
      <c r="AE892" s="178"/>
      <c r="AF892" s="178"/>
      <c r="AG892" s="178"/>
      <c r="AH892" s="178"/>
      <c r="AI892" s="178"/>
      <c r="AJ892" s="178"/>
      <c r="AK892" s="178"/>
      <c r="AL892" s="178"/>
      <c r="AM892" s="178"/>
      <c r="AN892" s="178"/>
      <c r="AO892" s="178"/>
      <c r="AP892" s="178"/>
      <c r="AQ892" s="178"/>
      <c r="AR892" s="178" t="str">
        <f>IF('DATA - Follow-Up'!AR892="Relaxed",1,IF('DATA - Follow-Up'!AR892="Rushed",2,IF('DATA - Follow-Up'!AR892="Happy",3,IF('DATA - Follow-Up'!AR892="Tired",4,""))))</f>
        <v/>
      </c>
      <c r="AS892" s="178" t="str">
        <f>IF('DATA - Follow-Up'!AS892="Relaxed",1,IF('DATA - Follow-Up'!AS892="Rushed",2,IF('DATA - Follow-Up'!AS892="Happy",3,IF('DATA - Follow-Up'!AS892="Tired",4,""))))</f>
        <v/>
      </c>
      <c r="AT892" s="178" t="str">
        <f>IF('DATA - Follow-Up'!AT892="less driving",1,IF('DATA - Follow-Up'!AT892="less driving (e.g. more carpooling, walking, cycling, taking public transit, etc.)",1,IF('DATA - Follow-Up'!AT892="not changed",2,IF('DATA - Follow-Up'!AT892="no changed",2,IF('DATA - Follow-Up'!AT892="more driving",3, "")))))</f>
        <v/>
      </c>
      <c r="AU892" s="275"/>
      <c r="AV892" s="275"/>
      <c r="AW892" s="275"/>
      <c r="AX892" s="275"/>
      <c r="AY892" s="275"/>
      <c r="AZ892" s="178" t="str">
        <f>IF('DATA - Follow-Up'!AZ892="less driving",1,IF('DATA - Follow-Up'!AZ892="less driving (e.g. more carpooling, walking, cycling, taking public transit, etc.)",1,IF('DATA - Follow-Up'!AZ892="not changed",2,IF('DATA - Follow-Up'!AZ892="more driving",3,""))))</f>
        <v/>
      </c>
      <c r="BA892" s="178"/>
      <c r="BB892" s="178"/>
      <c r="BC892" s="178"/>
      <c r="BD892" s="178"/>
      <c r="BE892" s="178"/>
      <c r="BF892" s="178" t="str">
        <f>IF('DATA - Follow-Up'!BF892="decreased",1,IF('DATA - Follow-Up'!BF892="not changed",2,IF('DATA - Follow-Up'!BF892="increased",3, "")))</f>
        <v/>
      </c>
      <c r="BG892" s="178"/>
      <c r="BH892" s="178"/>
      <c r="BI892" s="178"/>
      <c r="BJ892" s="178"/>
      <c r="BK892" s="178"/>
      <c r="BL892" s="178"/>
      <c r="BM892" s="178"/>
      <c r="BN892" s="178"/>
      <c r="BO892" s="178"/>
      <c r="BP892" s="178"/>
      <c r="BQ892" s="312" t="str">
        <f>IF('DATA - Follow-Up'!BQ892="Yes",1,IF('DATA - Follow-Up'!BQ892="No",2, ""))</f>
        <v/>
      </c>
      <c r="BR892" s="273"/>
      <c r="BS892" s="180"/>
      <c r="BT892" s="180"/>
    </row>
    <row r="893" spans="1:72" s="132" customFormat="1" ht="15" x14ac:dyDescent="0.3">
      <c r="A893" s="148"/>
      <c r="B893" s="149"/>
      <c r="C893" s="236" t="str">
        <f t="shared" si="13"/>
        <v/>
      </c>
      <c r="D893" s="178" t="str">
        <f>IF('DATA - Follow-Up'!D893="","",'DATA - Follow-Up'!D893)</f>
        <v/>
      </c>
      <c r="E893" s="178" t="str">
        <f>IF('DATA - Follow-Up'!E893="","",'DATA - Follow-Up'!E893)</f>
        <v/>
      </c>
      <c r="F893" s="178" t="str">
        <f>IF('DATA - Follow-Up'!F893="","",'DATA - Follow-Up'!F893)</f>
        <v/>
      </c>
      <c r="G893" s="178" t="str">
        <f>IF('DATA - Follow-Up'!G893="Yes",1,IF('DATA - Follow-Up'!G893="No",2,IF('DATA - Follow-Up'!G893="Not Sure",3, "")))</f>
        <v/>
      </c>
      <c r="H893" s="178" t="str">
        <f>IF('DATA - Follow-Up'!H893="","",INDEX(Codes,MATCH('DATA - Follow-Up'!H893,Modes,0)))</f>
        <v/>
      </c>
      <c r="I893" s="275"/>
      <c r="J893" s="178" t="str">
        <f>IF('DATA - Follow-Up'!J893="","",INDEX(Codes,MATCH('DATA - Follow-Up'!J893,Modes,0)))</f>
        <v/>
      </c>
      <c r="K893" s="178"/>
      <c r="L893" s="178" t="str">
        <f>IF('DATA - Follow-Up'!L893=0,"",IF('DATA - Follow-Up'!L893="","",'DATA - Follow-Up'!L893))</f>
        <v/>
      </c>
      <c r="M893" s="178" t="str">
        <f>IF('DATA - Follow-Up'!M893="Yes",1,IF('DATA - Follow-Up'!M893="No",2, ""))</f>
        <v/>
      </c>
      <c r="N893" s="178" t="str">
        <f>IF('DATA - Follow-Up'!N893="Yes",1,IF('DATA - Follow-Up'!N893="No",2,""))</f>
        <v/>
      </c>
      <c r="O893" s="178" t="str">
        <f>IF('DATA - Follow-Up'!O893="Relaxed",1,IF('DATA - Follow-Up'!O893="Rushed",2,IF('DATA - Follow-Up'!O893="Happy",3,IF('DATA - Follow-Up'!O893="Frustrated",4,IF('DATA - Follow-Up'!O893="Other (please specify)",5,IF('DATA - Follow-Up'!O893="Other",5,""))))))</f>
        <v/>
      </c>
      <c r="P893" s="178"/>
      <c r="Q893" s="178" t="str">
        <f>IF('DATA - Follow-Up'!Q893="","",'DATA - Follow-Up'!Q893)</f>
        <v/>
      </c>
      <c r="R893" s="178" t="str">
        <f>IF('DATA - Follow-Up'!R893="Boy",1,IF('DATA - Follow-Up'!R893="Girl",2, ""))</f>
        <v/>
      </c>
      <c r="S893" s="178" t="str">
        <f>IF('DATA - Follow-Up'!Q893="","", 'DATA - Follow-Up'!S893)</f>
        <v/>
      </c>
      <c r="T893" s="178" t="str">
        <f>IF('DATA - Follow-Up'!T893="Less than 0.5km",1,IF('DATA - Follow-Up'!T893="0.51 to 1.59km",2,IF('DATA - Follow-Up'!T893="1.6 to 3km",3,IF('DATA - Follow-Up'!T893="Over 3km",4,""))))</f>
        <v/>
      </c>
      <c r="U893" s="178" t="str">
        <f>IF('DATA - Follow-Up'!U893="STRONGLY AGREE",1,IF('DATA - Follow-Up'!U893="AGREE",2,IF('DATA - Follow-Up'!U893="DISAGREE",3,IF('DATA - Follow-Up'!U893="STRONGLY DISAGREE",4,""))))</f>
        <v/>
      </c>
      <c r="V893" s="178" t="str">
        <f>IF('DATA - Follow-Up'!V893="Yes",1,IF('DATA - Follow-Up'!V893="No",2,""))</f>
        <v/>
      </c>
      <c r="W893" s="178"/>
      <c r="X893" s="178"/>
      <c r="Y893" s="178"/>
      <c r="Z893" s="178"/>
      <c r="AA893" s="178"/>
      <c r="AB893" s="178"/>
      <c r="AC893" s="178"/>
      <c r="AD893" s="178"/>
      <c r="AE893" s="178"/>
      <c r="AF893" s="178"/>
      <c r="AG893" s="178"/>
      <c r="AH893" s="178"/>
      <c r="AI893" s="178"/>
      <c r="AJ893" s="178"/>
      <c r="AK893" s="178"/>
      <c r="AL893" s="178"/>
      <c r="AM893" s="178"/>
      <c r="AN893" s="178"/>
      <c r="AO893" s="178"/>
      <c r="AP893" s="178"/>
      <c r="AQ893" s="178"/>
      <c r="AR893" s="178" t="str">
        <f>IF('DATA - Follow-Up'!AR893="Relaxed",1,IF('DATA - Follow-Up'!AR893="Rushed",2,IF('DATA - Follow-Up'!AR893="Happy",3,IF('DATA - Follow-Up'!AR893="Tired",4,""))))</f>
        <v/>
      </c>
      <c r="AS893" s="178" t="str">
        <f>IF('DATA - Follow-Up'!AS893="Relaxed",1,IF('DATA - Follow-Up'!AS893="Rushed",2,IF('DATA - Follow-Up'!AS893="Happy",3,IF('DATA - Follow-Up'!AS893="Tired",4,""))))</f>
        <v/>
      </c>
      <c r="AT893" s="178" t="str">
        <f>IF('DATA - Follow-Up'!AT893="less driving",1,IF('DATA - Follow-Up'!AT893="less driving (e.g. more carpooling, walking, cycling, taking public transit, etc.)",1,IF('DATA - Follow-Up'!AT893="not changed",2,IF('DATA - Follow-Up'!AT893="no changed",2,IF('DATA - Follow-Up'!AT893="more driving",3, "")))))</f>
        <v/>
      </c>
      <c r="AU893" s="275"/>
      <c r="AV893" s="275"/>
      <c r="AW893" s="275"/>
      <c r="AX893" s="275"/>
      <c r="AY893" s="275"/>
      <c r="AZ893" s="178" t="str">
        <f>IF('DATA - Follow-Up'!AZ893="less driving",1,IF('DATA - Follow-Up'!AZ893="less driving (e.g. more carpooling, walking, cycling, taking public transit, etc.)",1,IF('DATA - Follow-Up'!AZ893="not changed",2,IF('DATA - Follow-Up'!AZ893="more driving",3,""))))</f>
        <v/>
      </c>
      <c r="BA893" s="178"/>
      <c r="BB893" s="178"/>
      <c r="BC893" s="178"/>
      <c r="BD893" s="178"/>
      <c r="BE893" s="178"/>
      <c r="BF893" s="178" t="str">
        <f>IF('DATA - Follow-Up'!BF893="decreased",1,IF('DATA - Follow-Up'!BF893="not changed",2,IF('DATA - Follow-Up'!BF893="increased",3, "")))</f>
        <v/>
      </c>
      <c r="BG893" s="178"/>
      <c r="BH893" s="178"/>
      <c r="BI893" s="178"/>
      <c r="BJ893" s="178"/>
      <c r="BK893" s="178"/>
      <c r="BL893" s="178"/>
      <c r="BM893" s="178"/>
      <c r="BN893" s="178"/>
      <c r="BO893" s="178"/>
      <c r="BP893" s="178"/>
      <c r="BQ893" s="312" t="str">
        <f>IF('DATA - Follow-Up'!BQ893="Yes",1,IF('DATA - Follow-Up'!BQ893="No",2, ""))</f>
        <v/>
      </c>
      <c r="BR893" s="273"/>
      <c r="BS893" s="180"/>
      <c r="BT893" s="180"/>
    </row>
    <row r="894" spans="1:72" s="132" customFormat="1" ht="15" x14ac:dyDescent="0.3">
      <c r="A894" s="148"/>
      <c r="B894" s="149"/>
      <c r="C894" s="236" t="str">
        <f t="shared" si="13"/>
        <v/>
      </c>
      <c r="D894" s="178" t="str">
        <f>IF('DATA - Follow-Up'!D894="","",'DATA - Follow-Up'!D894)</f>
        <v/>
      </c>
      <c r="E894" s="178" t="str">
        <f>IF('DATA - Follow-Up'!E894="","",'DATA - Follow-Up'!E894)</f>
        <v/>
      </c>
      <c r="F894" s="178" t="str">
        <f>IF('DATA - Follow-Up'!F894="","",'DATA - Follow-Up'!F894)</f>
        <v/>
      </c>
      <c r="G894" s="178" t="str">
        <f>IF('DATA - Follow-Up'!G894="Yes",1,IF('DATA - Follow-Up'!G894="No",2,IF('DATA - Follow-Up'!G894="Not Sure",3, "")))</f>
        <v/>
      </c>
      <c r="H894" s="178" t="str">
        <f>IF('DATA - Follow-Up'!H894="","",INDEX(Codes,MATCH('DATA - Follow-Up'!H894,Modes,0)))</f>
        <v/>
      </c>
      <c r="I894" s="275"/>
      <c r="J894" s="178" t="str">
        <f>IF('DATA - Follow-Up'!J894="","",INDEX(Codes,MATCH('DATA - Follow-Up'!J894,Modes,0)))</f>
        <v/>
      </c>
      <c r="K894" s="178"/>
      <c r="L894" s="178" t="str">
        <f>IF('DATA - Follow-Up'!L894=0,"",IF('DATA - Follow-Up'!L894="","",'DATA - Follow-Up'!L894))</f>
        <v/>
      </c>
      <c r="M894" s="178" t="str">
        <f>IF('DATA - Follow-Up'!M894="Yes",1,IF('DATA - Follow-Up'!M894="No",2, ""))</f>
        <v/>
      </c>
      <c r="N894" s="178" t="str">
        <f>IF('DATA - Follow-Up'!N894="Yes",1,IF('DATA - Follow-Up'!N894="No",2,""))</f>
        <v/>
      </c>
      <c r="O894" s="178" t="str">
        <f>IF('DATA - Follow-Up'!O894="Relaxed",1,IF('DATA - Follow-Up'!O894="Rushed",2,IF('DATA - Follow-Up'!O894="Happy",3,IF('DATA - Follow-Up'!O894="Frustrated",4,IF('DATA - Follow-Up'!O894="Other (please specify)",5,IF('DATA - Follow-Up'!O894="Other",5,""))))))</f>
        <v/>
      </c>
      <c r="P894" s="178"/>
      <c r="Q894" s="178" t="str">
        <f>IF('DATA - Follow-Up'!Q894="","",'DATA - Follow-Up'!Q894)</f>
        <v/>
      </c>
      <c r="R894" s="178" t="str">
        <f>IF('DATA - Follow-Up'!R894="Boy",1,IF('DATA - Follow-Up'!R894="Girl",2, ""))</f>
        <v/>
      </c>
      <c r="S894" s="178" t="str">
        <f>IF('DATA - Follow-Up'!Q894="","", 'DATA - Follow-Up'!S894)</f>
        <v/>
      </c>
      <c r="T894" s="178" t="str">
        <f>IF('DATA - Follow-Up'!T894="Less than 0.5km",1,IF('DATA - Follow-Up'!T894="0.51 to 1.59km",2,IF('DATA - Follow-Up'!T894="1.6 to 3km",3,IF('DATA - Follow-Up'!T894="Over 3km",4,""))))</f>
        <v/>
      </c>
      <c r="U894" s="178" t="str">
        <f>IF('DATA - Follow-Up'!U894="STRONGLY AGREE",1,IF('DATA - Follow-Up'!U894="AGREE",2,IF('DATA - Follow-Up'!U894="DISAGREE",3,IF('DATA - Follow-Up'!U894="STRONGLY DISAGREE",4,""))))</f>
        <v/>
      </c>
      <c r="V894" s="178" t="str">
        <f>IF('DATA - Follow-Up'!V894="Yes",1,IF('DATA - Follow-Up'!V894="No",2,""))</f>
        <v/>
      </c>
      <c r="W894" s="178"/>
      <c r="X894" s="178"/>
      <c r="Y894" s="178"/>
      <c r="Z894" s="178"/>
      <c r="AA894" s="178"/>
      <c r="AB894" s="178"/>
      <c r="AC894" s="178"/>
      <c r="AD894" s="178"/>
      <c r="AE894" s="178"/>
      <c r="AF894" s="178"/>
      <c r="AG894" s="178"/>
      <c r="AH894" s="178"/>
      <c r="AI894" s="178"/>
      <c r="AJ894" s="178"/>
      <c r="AK894" s="178"/>
      <c r="AL894" s="178"/>
      <c r="AM894" s="178"/>
      <c r="AN894" s="178"/>
      <c r="AO894" s="178"/>
      <c r="AP894" s="178"/>
      <c r="AQ894" s="178"/>
      <c r="AR894" s="178" t="str">
        <f>IF('DATA - Follow-Up'!AR894="Relaxed",1,IF('DATA - Follow-Up'!AR894="Rushed",2,IF('DATA - Follow-Up'!AR894="Happy",3,IF('DATA - Follow-Up'!AR894="Tired",4,""))))</f>
        <v/>
      </c>
      <c r="AS894" s="178" t="str">
        <f>IF('DATA - Follow-Up'!AS894="Relaxed",1,IF('DATA - Follow-Up'!AS894="Rushed",2,IF('DATA - Follow-Up'!AS894="Happy",3,IF('DATA - Follow-Up'!AS894="Tired",4,""))))</f>
        <v/>
      </c>
      <c r="AT894" s="178" t="str">
        <f>IF('DATA - Follow-Up'!AT894="less driving",1,IF('DATA - Follow-Up'!AT894="less driving (e.g. more carpooling, walking, cycling, taking public transit, etc.)",1,IF('DATA - Follow-Up'!AT894="not changed",2,IF('DATA - Follow-Up'!AT894="no changed",2,IF('DATA - Follow-Up'!AT894="more driving",3, "")))))</f>
        <v/>
      </c>
      <c r="AU894" s="275"/>
      <c r="AV894" s="275"/>
      <c r="AW894" s="275"/>
      <c r="AX894" s="275"/>
      <c r="AY894" s="275"/>
      <c r="AZ894" s="178" t="str">
        <f>IF('DATA - Follow-Up'!AZ894="less driving",1,IF('DATA - Follow-Up'!AZ894="less driving (e.g. more carpooling, walking, cycling, taking public transit, etc.)",1,IF('DATA - Follow-Up'!AZ894="not changed",2,IF('DATA - Follow-Up'!AZ894="more driving",3,""))))</f>
        <v/>
      </c>
      <c r="BA894" s="178"/>
      <c r="BB894" s="178"/>
      <c r="BC894" s="178"/>
      <c r="BD894" s="178"/>
      <c r="BE894" s="178"/>
      <c r="BF894" s="178" t="str">
        <f>IF('DATA - Follow-Up'!BF894="decreased",1,IF('DATA - Follow-Up'!BF894="not changed",2,IF('DATA - Follow-Up'!BF894="increased",3, "")))</f>
        <v/>
      </c>
      <c r="BG894" s="178"/>
      <c r="BH894" s="178"/>
      <c r="BI894" s="178"/>
      <c r="BJ894" s="178"/>
      <c r="BK894" s="178"/>
      <c r="BL894" s="178"/>
      <c r="BM894" s="178"/>
      <c r="BN894" s="178"/>
      <c r="BO894" s="178"/>
      <c r="BP894" s="178"/>
      <c r="BQ894" s="312" t="str">
        <f>IF('DATA - Follow-Up'!BQ894="Yes",1,IF('DATA - Follow-Up'!BQ894="No",2, ""))</f>
        <v/>
      </c>
      <c r="BR894" s="273"/>
      <c r="BS894" s="180"/>
      <c r="BT894" s="180"/>
    </row>
    <row r="895" spans="1:72" s="132" customFormat="1" ht="15" x14ac:dyDescent="0.3">
      <c r="A895" s="148"/>
      <c r="B895" s="149"/>
      <c r="C895" s="236" t="str">
        <f t="shared" si="13"/>
        <v/>
      </c>
      <c r="D895" s="178" t="str">
        <f>IF('DATA - Follow-Up'!D895="","",'DATA - Follow-Up'!D895)</f>
        <v/>
      </c>
      <c r="E895" s="178" t="str">
        <f>IF('DATA - Follow-Up'!E895="","",'DATA - Follow-Up'!E895)</f>
        <v/>
      </c>
      <c r="F895" s="178" t="str">
        <f>IF('DATA - Follow-Up'!F895="","",'DATA - Follow-Up'!F895)</f>
        <v/>
      </c>
      <c r="G895" s="178" t="str">
        <f>IF('DATA - Follow-Up'!G895="Yes",1,IF('DATA - Follow-Up'!G895="No",2,IF('DATA - Follow-Up'!G895="Not Sure",3, "")))</f>
        <v/>
      </c>
      <c r="H895" s="178" t="str">
        <f>IF('DATA - Follow-Up'!H895="","",INDEX(Codes,MATCH('DATA - Follow-Up'!H895,Modes,0)))</f>
        <v/>
      </c>
      <c r="I895" s="275"/>
      <c r="J895" s="178" t="str">
        <f>IF('DATA - Follow-Up'!J895="","",INDEX(Codes,MATCH('DATA - Follow-Up'!J895,Modes,0)))</f>
        <v/>
      </c>
      <c r="K895" s="178"/>
      <c r="L895" s="178" t="str">
        <f>IF('DATA - Follow-Up'!L895=0,"",IF('DATA - Follow-Up'!L895="","",'DATA - Follow-Up'!L895))</f>
        <v/>
      </c>
      <c r="M895" s="178" t="str">
        <f>IF('DATA - Follow-Up'!M895="Yes",1,IF('DATA - Follow-Up'!M895="No",2, ""))</f>
        <v/>
      </c>
      <c r="N895" s="178" t="str">
        <f>IF('DATA - Follow-Up'!N895="Yes",1,IF('DATA - Follow-Up'!N895="No",2,""))</f>
        <v/>
      </c>
      <c r="O895" s="178" t="str">
        <f>IF('DATA - Follow-Up'!O895="Relaxed",1,IF('DATA - Follow-Up'!O895="Rushed",2,IF('DATA - Follow-Up'!O895="Happy",3,IF('DATA - Follow-Up'!O895="Frustrated",4,IF('DATA - Follow-Up'!O895="Other (please specify)",5,IF('DATA - Follow-Up'!O895="Other",5,""))))))</f>
        <v/>
      </c>
      <c r="P895" s="178"/>
      <c r="Q895" s="178" t="str">
        <f>IF('DATA - Follow-Up'!Q895="","",'DATA - Follow-Up'!Q895)</f>
        <v/>
      </c>
      <c r="R895" s="178" t="str">
        <f>IF('DATA - Follow-Up'!R895="Boy",1,IF('DATA - Follow-Up'!R895="Girl",2, ""))</f>
        <v/>
      </c>
      <c r="S895" s="178" t="str">
        <f>IF('DATA - Follow-Up'!Q895="","", 'DATA - Follow-Up'!S895)</f>
        <v/>
      </c>
      <c r="T895" s="178" t="str">
        <f>IF('DATA - Follow-Up'!T895="Less than 0.5km",1,IF('DATA - Follow-Up'!T895="0.51 to 1.59km",2,IF('DATA - Follow-Up'!T895="1.6 to 3km",3,IF('DATA - Follow-Up'!T895="Over 3km",4,""))))</f>
        <v/>
      </c>
      <c r="U895" s="178" t="str">
        <f>IF('DATA - Follow-Up'!U895="STRONGLY AGREE",1,IF('DATA - Follow-Up'!U895="AGREE",2,IF('DATA - Follow-Up'!U895="DISAGREE",3,IF('DATA - Follow-Up'!U895="STRONGLY DISAGREE",4,""))))</f>
        <v/>
      </c>
      <c r="V895" s="178" t="str">
        <f>IF('DATA - Follow-Up'!V895="Yes",1,IF('DATA - Follow-Up'!V895="No",2,""))</f>
        <v/>
      </c>
      <c r="W895" s="178"/>
      <c r="X895" s="178"/>
      <c r="Y895" s="178"/>
      <c r="Z895" s="178"/>
      <c r="AA895" s="178"/>
      <c r="AB895" s="178"/>
      <c r="AC895" s="178"/>
      <c r="AD895" s="178"/>
      <c r="AE895" s="178"/>
      <c r="AF895" s="178"/>
      <c r="AG895" s="178"/>
      <c r="AH895" s="178"/>
      <c r="AI895" s="178"/>
      <c r="AJ895" s="178"/>
      <c r="AK895" s="178"/>
      <c r="AL895" s="178"/>
      <c r="AM895" s="178"/>
      <c r="AN895" s="178"/>
      <c r="AO895" s="178"/>
      <c r="AP895" s="178"/>
      <c r="AQ895" s="178"/>
      <c r="AR895" s="178" t="str">
        <f>IF('DATA - Follow-Up'!AR895="Relaxed",1,IF('DATA - Follow-Up'!AR895="Rushed",2,IF('DATA - Follow-Up'!AR895="Happy",3,IF('DATA - Follow-Up'!AR895="Tired",4,""))))</f>
        <v/>
      </c>
      <c r="AS895" s="178" t="str">
        <f>IF('DATA - Follow-Up'!AS895="Relaxed",1,IF('DATA - Follow-Up'!AS895="Rushed",2,IF('DATA - Follow-Up'!AS895="Happy",3,IF('DATA - Follow-Up'!AS895="Tired",4,""))))</f>
        <v/>
      </c>
      <c r="AT895" s="178" t="str">
        <f>IF('DATA - Follow-Up'!AT895="less driving",1,IF('DATA - Follow-Up'!AT895="less driving (e.g. more carpooling, walking, cycling, taking public transit, etc.)",1,IF('DATA - Follow-Up'!AT895="not changed",2,IF('DATA - Follow-Up'!AT895="no changed",2,IF('DATA - Follow-Up'!AT895="more driving",3, "")))))</f>
        <v/>
      </c>
      <c r="AU895" s="275"/>
      <c r="AV895" s="275"/>
      <c r="AW895" s="275"/>
      <c r="AX895" s="275"/>
      <c r="AY895" s="275"/>
      <c r="AZ895" s="178" t="str">
        <f>IF('DATA - Follow-Up'!AZ895="less driving",1,IF('DATA - Follow-Up'!AZ895="less driving (e.g. more carpooling, walking, cycling, taking public transit, etc.)",1,IF('DATA - Follow-Up'!AZ895="not changed",2,IF('DATA - Follow-Up'!AZ895="more driving",3,""))))</f>
        <v/>
      </c>
      <c r="BA895" s="178"/>
      <c r="BB895" s="178"/>
      <c r="BC895" s="178"/>
      <c r="BD895" s="178"/>
      <c r="BE895" s="178"/>
      <c r="BF895" s="178" t="str">
        <f>IF('DATA - Follow-Up'!BF895="decreased",1,IF('DATA - Follow-Up'!BF895="not changed",2,IF('DATA - Follow-Up'!BF895="increased",3, "")))</f>
        <v/>
      </c>
      <c r="BG895" s="178"/>
      <c r="BH895" s="178"/>
      <c r="BI895" s="178"/>
      <c r="BJ895" s="178"/>
      <c r="BK895" s="178"/>
      <c r="BL895" s="178"/>
      <c r="BM895" s="178"/>
      <c r="BN895" s="178"/>
      <c r="BO895" s="178"/>
      <c r="BP895" s="178"/>
      <c r="BQ895" s="312" t="str">
        <f>IF('DATA - Follow-Up'!BQ895="Yes",1,IF('DATA - Follow-Up'!BQ895="No",2, ""))</f>
        <v/>
      </c>
      <c r="BR895" s="273"/>
      <c r="BS895" s="180"/>
      <c r="BT895" s="180"/>
    </row>
    <row r="896" spans="1:72" s="132" customFormat="1" ht="15" x14ac:dyDescent="0.3">
      <c r="A896" s="148"/>
      <c r="B896" s="149"/>
      <c r="C896" s="236" t="str">
        <f t="shared" si="13"/>
        <v/>
      </c>
      <c r="D896" s="178" t="str">
        <f>IF('DATA - Follow-Up'!D896="","",'DATA - Follow-Up'!D896)</f>
        <v/>
      </c>
      <c r="E896" s="178" t="str">
        <f>IF('DATA - Follow-Up'!E896="","",'DATA - Follow-Up'!E896)</f>
        <v/>
      </c>
      <c r="F896" s="178" t="str">
        <f>IF('DATA - Follow-Up'!F896="","",'DATA - Follow-Up'!F896)</f>
        <v/>
      </c>
      <c r="G896" s="178" t="str">
        <f>IF('DATA - Follow-Up'!G896="Yes",1,IF('DATA - Follow-Up'!G896="No",2,IF('DATA - Follow-Up'!G896="Not Sure",3, "")))</f>
        <v/>
      </c>
      <c r="H896" s="178" t="str">
        <f>IF('DATA - Follow-Up'!H896="","",INDEX(Codes,MATCH('DATA - Follow-Up'!H896,Modes,0)))</f>
        <v/>
      </c>
      <c r="I896" s="275"/>
      <c r="J896" s="178" t="str">
        <f>IF('DATA - Follow-Up'!J896="","",INDEX(Codes,MATCH('DATA - Follow-Up'!J896,Modes,0)))</f>
        <v/>
      </c>
      <c r="K896" s="178"/>
      <c r="L896" s="178" t="str">
        <f>IF('DATA - Follow-Up'!L896=0,"",IF('DATA - Follow-Up'!L896="","",'DATA - Follow-Up'!L896))</f>
        <v/>
      </c>
      <c r="M896" s="178" t="str">
        <f>IF('DATA - Follow-Up'!M896="Yes",1,IF('DATA - Follow-Up'!M896="No",2, ""))</f>
        <v/>
      </c>
      <c r="N896" s="178" t="str">
        <f>IF('DATA - Follow-Up'!N896="Yes",1,IF('DATA - Follow-Up'!N896="No",2,""))</f>
        <v/>
      </c>
      <c r="O896" s="178" t="str">
        <f>IF('DATA - Follow-Up'!O896="Relaxed",1,IF('DATA - Follow-Up'!O896="Rushed",2,IF('DATA - Follow-Up'!O896="Happy",3,IF('DATA - Follow-Up'!O896="Frustrated",4,IF('DATA - Follow-Up'!O896="Other (please specify)",5,IF('DATA - Follow-Up'!O896="Other",5,""))))))</f>
        <v/>
      </c>
      <c r="P896" s="178"/>
      <c r="Q896" s="178" t="str">
        <f>IF('DATA - Follow-Up'!Q896="","",'DATA - Follow-Up'!Q896)</f>
        <v/>
      </c>
      <c r="R896" s="178" t="str">
        <f>IF('DATA - Follow-Up'!R896="Boy",1,IF('DATA - Follow-Up'!R896="Girl",2, ""))</f>
        <v/>
      </c>
      <c r="S896" s="178" t="str">
        <f>IF('DATA - Follow-Up'!Q896="","", 'DATA - Follow-Up'!S896)</f>
        <v/>
      </c>
      <c r="T896" s="178" t="str">
        <f>IF('DATA - Follow-Up'!T896="Less than 0.5km",1,IF('DATA - Follow-Up'!T896="0.51 to 1.59km",2,IF('DATA - Follow-Up'!T896="1.6 to 3km",3,IF('DATA - Follow-Up'!T896="Over 3km",4,""))))</f>
        <v/>
      </c>
      <c r="U896" s="178" t="str">
        <f>IF('DATA - Follow-Up'!U896="STRONGLY AGREE",1,IF('DATA - Follow-Up'!U896="AGREE",2,IF('DATA - Follow-Up'!U896="DISAGREE",3,IF('DATA - Follow-Up'!U896="STRONGLY DISAGREE",4,""))))</f>
        <v/>
      </c>
      <c r="V896" s="178" t="str">
        <f>IF('DATA - Follow-Up'!V896="Yes",1,IF('DATA - Follow-Up'!V896="No",2,""))</f>
        <v/>
      </c>
      <c r="W896" s="178"/>
      <c r="X896" s="178"/>
      <c r="Y896" s="178"/>
      <c r="Z896" s="178"/>
      <c r="AA896" s="178"/>
      <c r="AB896" s="178"/>
      <c r="AC896" s="178"/>
      <c r="AD896" s="178"/>
      <c r="AE896" s="178"/>
      <c r="AF896" s="178"/>
      <c r="AG896" s="178"/>
      <c r="AH896" s="178"/>
      <c r="AI896" s="178"/>
      <c r="AJ896" s="178"/>
      <c r="AK896" s="178"/>
      <c r="AL896" s="178"/>
      <c r="AM896" s="178"/>
      <c r="AN896" s="178"/>
      <c r="AO896" s="178"/>
      <c r="AP896" s="178"/>
      <c r="AQ896" s="178"/>
      <c r="AR896" s="178" t="str">
        <f>IF('DATA - Follow-Up'!AR896="Relaxed",1,IF('DATA - Follow-Up'!AR896="Rushed",2,IF('DATA - Follow-Up'!AR896="Happy",3,IF('DATA - Follow-Up'!AR896="Tired",4,""))))</f>
        <v/>
      </c>
      <c r="AS896" s="178" t="str">
        <f>IF('DATA - Follow-Up'!AS896="Relaxed",1,IF('DATA - Follow-Up'!AS896="Rushed",2,IF('DATA - Follow-Up'!AS896="Happy",3,IF('DATA - Follow-Up'!AS896="Tired",4,""))))</f>
        <v/>
      </c>
      <c r="AT896" s="178" t="str">
        <f>IF('DATA - Follow-Up'!AT896="less driving",1,IF('DATA - Follow-Up'!AT896="less driving (e.g. more carpooling, walking, cycling, taking public transit, etc.)",1,IF('DATA - Follow-Up'!AT896="not changed",2,IF('DATA - Follow-Up'!AT896="no changed",2,IF('DATA - Follow-Up'!AT896="more driving",3, "")))))</f>
        <v/>
      </c>
      <c r="AU896" s="275"/>
      <c r="AV896" s="275"/>
      <c r="AW896" s="275"/>
      <c r="AX896" s="275"/>
      <c r="AY896" s="275"/>
      <c r="AZ896" s="178" t="str">
        <f>IF('DATA - Follow-Up'!AZ896="less driving",1,IF('DATA - Follow-Up'!AZ896="less driving (e.g. more carpooling, walking, cycling, taking public transit, etc.)",1,IF('DATA - Follow-Up'!AZ896="not changed",2,IF('DATA - Follow-Up'!AZ896="more driving",3,""))))</f>
        <v/>
      </c>
      <c r="BA896" s="178"/>
      <c r="BB896" s="178"/>
      <c r="BC896" s="178"/>
      <c r="BD896" s="178"/>
      <c r="BE896" s="178"/>
      <c r="BF896" s="178" t="str">
        <f>IF('DATA - Follow-Up'!BF896="decreased",1,IF('DATA - Follow-Up'!BF896="not changed",2,IF('DATA - Follow-Up'!BF896="increased",3, "")))</f>
        <v/>
      </c>
      <c r="BG896" s="178"/>
      <c r="BH896" s="178"/>
      <c r="BI896" s="178"/>
      <c r="BJ896" s="178"/>
      <c r="BK896" s="178"/>
      <c r="BL896" s="178"/>
      <c r="BM896" s="178"/>
      <c r="BN896" s="178"/>
      <c r="BO896" s="178"/>
      <c r="BP896" s="178"/>
      <c r="BQ896" s="312" t="str">
        <f>IF('DATA - Follow-Up'!BQ896="Yes",1,IF('DATA - Follow-Up'!BQ896="No",2, ""))</f>
        <v/>
      </c>
      <c r="BR896" s="273"/>
      <c r="BS896" s="180"/>
      <c r="BT896" s="180"/>
    </row>
    <row r="897" spans="1:72" s="132" customFormat="1" ht="15" x14ac:dyDescent="0.3">
      <c r="A897" s="148"/>
      <c r="B897" s="149"/>
      <c r="C897" s="236" t="str">
        <f t="shared" si="13"/>
        <v/>
      </c>
      <c r="D897" s="178" t="str">
        <f>IF('DATA - Follow-Up'!D897="","",'DATA - Follow-Up'!D897)</f>
        <v/>
      </c>
      <c r="E897" s="178" t="str">
        <f>IF('DATA - Follow-Up'!E897="","",'DATA - Follow-Up'!E897)</f>
        <v/>
      </c>
      <c r="F897" s="178" t="str">
        <f>IF('DATA - Follow-Up'!F897="","",'DATA - Follow-Up'!F897)</f>
        <v/>
      </c>
      <c r="G897" s="178" t="str">
        <f>IF('DATA - Follow-Up'!G897="Yes",1,IF('DATA - Follow-Up'!G897="No",2,IF('DATA - Follow-Up'!G897="Not Sure",3, "")))</f>
        <v/>
      </c>
      <c r="H897" s="178" t="str">
        <f>IF('DATA - Follow-Up'!H897="","",INDEX(Codes,MATCH('DATA - Follow-Up'!H897,Modes,0)))</f>
        <v/>
      </c>
      <c r="I897" s="275"/>
      <c r="J897" s="178" t="str">
        <f>IF('DATA - Follow-Up'!J897="","",INDEX(Codes,MATCH('DATA - Follow-Up'!J897,Modes,0)))</f>
        <v/>
      </c>
      <c r="K897" s="178"/>
      <c r="L897" s="178" t="str">
        <f>IF('DATA - Follow-Up'!L897=0,"",IF('DATA - Follow-Up'!L897="","",'DATA - Follow-Up'!L897))</f>
        <v/>
      </c>
      <c r="M897" s="178" t="str">
        <f>IF('DATA - Follow-Up'!M897="Yes",1,IF('DATA - Follow-Up'!M897="No",2, ""))</f>
        <v/>
      </c>
      <c r="N897" s="178" t="str">
        <f>IF('DATA - Follow-Up'!N897="Yes",1,IF('DATA - Follow-Up'!N897="No",2,""))</f>
        <v/>
      </c>
      <c r="O897" s="178" t="str">
        <f>IF('DATA - Follow-Up'!O897="Relaxed",1,IF('DATA - Follow-Up'!O897="Rushed",2,IF('DATA - Follow-Up'!O897="Happy",3,IF('DATA - Follow-Up'!O897="Frustrated",4,IF('DATA - Follow-Up'!O897="Other (please specify)",5,IF('DATA - Follow-Up'!O897="Other",5,""))))))</f>
        <v/>
      </c>
      <c r="P897" s="178"/>
      <c r="Q897" s="178" t="str">
        <f>IF('DATA - Follow-Up'!Q897="","",'DATA - Follow-Up'!Q897)</f>
        <v/>
      </c>
      <c r="R897" s="178" t="str">
        <f>IF('DATA - Follow-Up'!R897="Boy",1,IF('DATA - Follow-Up'!R897="Girl",2, ""))</f>
        <v/>
      </c>
      <c r="S897" s="178" t="str">
        <f>IF('DATA - Follow-Up'!Q897="","", 'DATA - Follow-Up'!S897)</f>
        <v/>
      </c>
      <c r="T897" s="178" t="str">
        <f>IF('DATA - Follow-Up'!T897="Less than 0.5km",1,IF('DATA - Follow-Up'!T897="0.51 to 1.59km",2,IF('DATA - Follow-Up'!T897="1.6 to 3km",3,IF('DATA - Follow-Up'!T897="Over 3km",4,""))))</f>
        <v/>
      </c>
      <c r="U897" s="178" t="str">
        <f>IF('DATA - Follow-Up'!U897="STRONGLY AGREE",1,IF('DATA - Follow-Up'!U897="AGREE",2,IF('DATA - Follow-Up'!U897="DISAGREE",3,IF('DATA - Follow-Up'!U897="STRONGLY DISAGREE",4,""))))</f>
        <v/>
      </c>
      <c r="V897" s="178" t="str">
        <f>IF('DATA - Follow-Up'!V897="Yes",1,IF('DATA - Follow-Up'!V897="No",2,""))</f>
        <v/>
      </c>
      <c r="W897" s="178"/>
      <c r="X897" s="178"/>
      <c r="Y897" s="178"/>
      <c r="Z897" s="178"/>
      <c r="AA897" s="178"/>
      <c r="AB897" s="178"/>
      <c r="AC897" s="178"/>
      <c r="AD897" s="178"/>
      <c r="AE897" s="178"/>
      <c r="AF897" s="178"/>
      <c r="AG897" s="178"/>
      <c r="AH897" s="178"/>
      <c r="AI897" s="178"/>
      <c r="AJ897" s="178"/>
      <c r="AK897" s="178"/>
      <c r="AL897" s="178"/>
      <c r="AM897" s="178"/>
      <c r="AN897" s="178"/>
      <c r="AO897" s="178"/>
      <c r="AP897" s="178"/>
      <c r="AQ897" s="178"/>
      <c r="AR897" s="178" t="str">
        <f>IF('DATA - Follow-Up'!AR897="Relaxed",1,IF('DATA - Follow-Up'!AR897="Rushed",2,IF('DATA - Follow-Up'!AR897="Happy",3,IF('DATA - Follow-Up'!AR897="Tired",4,""))))</f>
        <v/>
      </c>
      <c r="AS897" s="178" t="str">
        <f>IF('DATA - Follow-Up'!AS897="Relaxed",1,IF('DATA - Follow-Up'!AS897="Rushed",2,IF('DATA - Follow-Up'!AS897="Happy",3,IF('DATA - Follow-Up'!AS897="Tired",4,""))))</f>
        <v/>
      </c>
      <c r="AT897" s="178" t="str">
        <f>IF('DATA - Follow-Up'!AT897="less driving",1,IF('DATA - Follow-Up'!AT897="less driving (e.g. more carpooling, walking, cycling, taking public transit, etc.)",1,IF('DATA - Follow-Up'!AT897="not changed",2,IF('DATA - Follow-Up'!AT897="no changed",2,IF('DATA - Follow-Up'!AT897="more driving",3, "")))))</f>
        <v/>
      </c>
      <c r="AU897" s="275"/>
      <c r="AV897" s="275"/>
      <c r="AW897" s="275"/>
      <c r="AX897" s="275"/>
      <c r="AY897" s="275"/>
      <c r="AZ897" s="178" t="str">
        <f>IF('DATA - Follow-Up'!AZ897="less driving",1,IF('DATA - Follow-Up'!AZ897="less driving (e.g. more carpooling, walking, cycling, taking public transit, etc.)",1,IF('DATA - Follow-Up'!AZ897="not changed",2,IF('DATA - Follow-Up'!AZ897="more driving",3,""))))</f>
        <v/>
      </c>
      <c r="BA897" s="178"/>
      <c r="BB897" s="178"/>
      <c r="BC897" s="178"/>
      <c r="BD897" s="178"/>
      <c r="BE897" s="178"/>
      <c r="BF897" s="178" t="str">
        <f>IF('DATA - Follow-Up'!BF897="decreased",1,IF('DATA - Follow-Up'!BF897="not changed",2,IF('DATA - Follow-Up'!BF897="increased",3, "")))</f>
        <v/>
      </c>
      <c r="BG897" s="178"/>
      <c r="BH897" s="178"/>
      <c r="BI897" s="178"/>
      <c r="BJ897" s="178"/>
      <c r="BK897" s="178"/>
      <c r="BL897" s="178"/>
      <c r="BM897" s="178"/>
      <c r="BN897" s="178"/>
      <c r="BO897" s="178"/>
      <c r="BP897" s="178"/>
      <c r="BQ897" s="312" t="str">
        <f>IF('DATA - Follow-Up'!BQ897="Yes",1,IF('DATA - Follow-Up'!BQ897="No",2, ""))</f>
        <v/>
      </c>
      <c r="BR897" s="273"/>
      <c r="BS897" s="180"/>
      <c r="BT897" s="180"/>
    </row>
    <row r="898" spans="1:72" s="132" customFormat="1" ht="15" x14ac:dyDescent="0.3">
      <c r="A898" s="148"/>
      <c r="B898" s="149"/>
      <c r="C898" s="236" t="str">
        <f t="shared" si="13"/>
        <v/>
      </c>
      <c r="D898" s="178" t="str">
        <f>IF('DATA - Follow-Up'!D898="","",'DATA - Follow-Up'!D898)</f>
        <v/>
      </c>
      <c r="E898" s="178" t="str">
        <f>IF('DATA - Follow-Up'!E898="","",'DATA - Follow-Up'!E898)</f>
        <v/>
      </c>
      <c r="F898" s="178" t="str">
        <f>IF('DATA - Follow-Up'!F898="","",'DATA - Follow-Up'!F898)</f>
        <v/>
      </c>
      <c r="G898" s="178" t="str">
        <f>IF('DATA - Follow-Up'!G898="Yes",1,IF('DATA - Follow-Up'!G898="No",2,IF('DATA - Follow-Up'!G898="Not Sure",3, "")))</f>
        <v/>
      </c>
      <c r="H898" s="178" t="str">
        <f>IF('DATA - Follow-Up'!H898="","",INDEX(Codes,MATCH('DATA - Follow-Up'!H898,Modes,0)))</f>
        <v/>
      </c>
      <c r="I898" s="275"/>
      <c r="J898" s="178" t="str">
        <f>IF('DATA - Follow-Up'!J898="","",INDEX(Codes,MATCH('DATA - Follow-Up'!J898,Modes,0)))</f>
        <v/>
      </c>
      <c r="K898" s="178"/>
      <c r="L898" s="178" t="str">
        <f>IF('DATA - Follow-Up'!L898=0,"",IF('DATA - Follow-Up'!L898="","",'DATA - Follow-Up'!L898))</f>
        <v/>
      </c>
      <c r="M898" s="178" t="str">
        <f>IF('DATA - Follow-Up'!M898="Yes",1,IF('DATA - Follow-Up'!M898="No",2, ""))</f>
        <v/>
      </c>
      <c r="N898" s="178" t="str">
        <f>IF('DATA - Follow-Up'!N898="Yes",1,IF('DATA - Follow-Up'!N898="No",2,""))</f>
        <v/>
      </c>
      <c r="O898" s="178" t="str">
        <f>IF('DATA - Follow-Up'!O898="Relaxed",1,IF('DATA - Follow-Up'!O898="Rushed",2,IF('DATA - Follow-Up'!O898="Happy",3,IF('DATA - Follow-Up'!O898="Frustrated",4,IF('DATA - Follow-Up'!O898="Other (please specify)",5,IF('DATA - Follow-Up'!O898="Other",5,""))))))</f>
        <v/>
      </c>
      <c r="P898" s="178"/>
      <c r="Q898" s="178" t="str">
        <f>IF('DATA - Follow-Up'!Q898="","",'DATA - Follow-Up'!Q898)</f>
        <v/>
      </c>
      <c r="R898" s="178" t="str">
        <f>IF('DATA - Follow-Up'!R898="Boy",1,IF('DATA - Follow-Up'!R898="Girl",2, ""))</f>
        <v/>
      </c>
      <c r="S898" s="178" t="str">
        <f>IF('DATA - Follow-Up'!Q898="","", 'DATA - Follow-Up'!S898)</f>
        <v/>
      </c>
      <c r="T898" s="178" t="str">
        <f>IF('DATA - Follow-Up'!T898="Less than 0.5km",1,IF('DATA - Follow-Up'!T898="0.51 to 1.59km",2,IF('DATA - Follow-Up'!T898="1.6 to 3km",3,IF('DATA - Follow-Up'!T898="Over 3km",4,""))))</f>
        <v/>
      </c>
      <c r="U898" s="178" t="str">
        <f>IF('DATA - Follow-Up'!U898="STRONGLY AGREE",1,IF('DATA - Follow-Up'!U898="AGREE",2,IF('DATA - Follow-Up'!U898="DISAGREE",3,IF('DATA - Follow-Up'!U898="STRONGLY DISAGREE",4,""))))</f>
        <v/>
      </c>
      <c r="V898" s="178" t="str">
        <f>IF('DATA - Follow-Up'!V898="Yes",1,IF('DATA - Follow-Up'!V898="No",2,""))</f>
        <v/>
      </c>
      <c r="W898" s="178"/>
      <c r="X898" s="178"/>
      <c r="Y898" s="178"/>
      <c r="Z898" s="178"/>
      <c r="AA898" s="178"/>
      <c r="AB898" s="178"/>
      <c r="AC898" s="178"/>
      <c r="AD898" s="178"/>
      <c r="AE898" s="178"/>
      <c r="AF898" s="178"/>
      <c r="AG898" s="178"/>
      <c r="AH898" s="178"/>
      <c r="AI898" s="178"/>
      <c r="AJ898" s="178"/>
      <c r="AK898" s="178"/>
      <c r="AL898" s="178"/>
      <c r="AM898" s="178"/>
      <c r="AN898" s="178"/>
      <c r="AO898" s="178"/>
      <c r="AP898" s="178"/>
      <c r="AQ898" s="178"/>
      <c r="AR898" s="178" t="str">
        <f>IF('DATA - Follow-Up'!AR898="Relaxed",1,IF('DATA - Follow-Up'!AR898="Rushed",2,IF('DATA - Follow-Up'!AR898="Happy",3,IF('DATA - Follow-Up'!AR898="Tired",4,""))))</f>
        <v/>
      </c>
      <c r="AS898" s="178" t="str">
        <f>IF('DATA - Follow-Up'!AS898="Relaxed",1,IF('DATA - Follow-Up'!AS898="Rushed",2,IF('DATA - Follow-Up'!AS898="Happy",3,IF('DATA - Follow-Up'!AS898="Tired",4,""))))</f>
        <v/>
      </c>
      <c r="AT898" s="178" t="str">
        <f>IF('DATA - Follow-Up'!AT898="less driving",1,IF('DATA - Follow-Up'!AT898="less driving (e.g. more carpooling, walking, cycling, taking public transit, etc.)",1,IF('DATA - Follow-Up'!AT898="not changed",2,IF('DATA - Follow-Up'!AT898="no changed",2,IF('DATA - Follow-Up'!AT898="more driving",3, "")))))</f>
        <v/>
      </c>
      <c r="AU898" s="275"/>
      <c r="AV898" s="275"/>
      <c r="AW898" s="275"/>
      <c r="AX898" s="275"/>
      <c r="AY898" s="275"/>
      <c r="AZ898" s="178" t="str">
        <f>IF('DATA - Follow-Up'!AZ898="less driving",1,IF('DATA - Follow-Up'!AZ898="less driving (e.g. more carpooling, walking, cycling, taking public transit, etc.)",1,IF('DATA - Follow-Up'!AZ898="not changed",2,IF('DATA - Follow-Up'!AZ898="more driving",3,""))))</f>
        <v/>
      </c>
      <c r="BA898" s="178"/>
      <c r="BB898" s="178"/>
      <c r="BC898" s="178"/>
      <c r="BD898" s="178"/>
      <c r="BE898" s="178"/>
      <c r="BF898" s="178" t="str">
        <f>IF('DATA - Follow-Up'!BF898="decreased",1,IF('DATA - Follow-Up'!BF898="not changed",2,IF('DATA - Follow-Up'!BF898="increased",3, "")))</f>
        <v/>
      </c>
      <c r="BG898" s="178"/>
      <c r="BH898" s="178"/>
      <c r="BI898" s="178"/>
      <c r="BJ898" s="178"/>
      <c r="BK898" s="178"/>
      <c r="BL898" s="178"/>
      <c r="BM898" s="178"/>
      <c r="BN898" s="178"/>
      <c r="BO898" s="178"/>
      <c r="BP898" s="178"/>
      <c r="BQ898" s="312" t="str">
        <f>IF('DATA - Follow-Up'!BQ898="Yes",1,IF('DATA - Follow-Up'!BQ898="No",2, ""))</f>
        <v/>
      </c>
      <c r="BR898" s="273"/>
      <c r="BS898" s="180"/>
      <c r="BT898" s="180"/>
    </row>
    <row r="899" spans="1:72" s="132" customFormat="1" ht="15" x14ac:dyDescent="0.3">
      <c r="A899" s="148"/>
      <c r="B899" s="149"/>
      <c r="C899" s="236" t="str">
        <f t="shared" si="13"/>
        <v/>
      </c>
      <c r="D899" s="178" t="str">
        <f>IF('DATA - Follow-Up'!D899="","",'DATA - Follow-Up'!D899)</f>
        <v/>
      </c>
      <c r="E899" s="178" t="str">
        <f>IF('DATA - Follow-Up'!E899="","",'DATA - Follow-Up'!E899)</f>
        <v/>
      </c>
      <c r="F899" s="178" t="str">
        <f>IF('DATA - Follow-Up'!F899="","",'DATA - Follow-Up'!F899)</f>
        <v/>
      </c>
      <c r="G899" s="178" t="str">
        <f>IF('DATA - Follow-Up'!G899="Yes",1,IF('DATA - Follow-Up'!G899="No",2,IF('DATA - Follow-Up'!G899="Not Sure",3, "")))</f>
        <v/>
      </c>
      <c r="H899" s="178" t="str">
        <f>IF('DATA - Follow-Up'!H899="","",INDEX(Codes,MATCH('DATA - Follow-Up'!H899,Modes,0)))</f>
        <v/>
      </c>
      <c r="I899" s="275"/>
      <c r="J899" s="178" t="str">
        <f>IF('DATA - Follow-Up'!J899="","",INDEX(Codes,MATCH('DATA - Follow-Up'!J899,Modes,0)))</f>
        <v/>
      </c>
      <c r="K899" s="178"/>
      <c r="L899" s="178" t="str">
        <f>IF('DATA - Follow-Up'!L899=0,"",IF('DATA - Follow-Up'!L899="","",'DATA - Follow-Up'!L899))</f>
        <v/>
      </c>
      <c r="M899" s="178" t="str">
        <f>IF('DATA - Follow-Up'!M899="Yes",1,IF('DATA - Follow-Up'!M899="No",2, ""))</f>
        <v/>
      </c>
      <c r="N899" s="178" t="str">
        <f>IF('DATA - Follow-Up'!N899="Yes",1,IF('DATA - Follow-Up'!N899="No",2,""))</f>
        <v/>
      </c>
      <c r="O899" s="178" t="str">
        <f>IF('DATA - Follow-Up'!O899="Relaxed",1,IF('DATA - Follow-Up'!O899="Rushed",2,IF('DATA - Follow-Up'!O899="Happy",3,IF('DATA - Follow-Up'!O899="Frustrated",4,IF('DATA - Follow-Up'!O899="Other (please specify)",5,IF('DATA - Follow-Up'!O899="Other",5,""))))))</f>
        <v/>
      </c>
      <c r="P899" s="178"/>
      <c r="Q899" s="178" t="str">
        <f>IF('DATA - Follow-Up'!Q899="","",'DATA - Follow-Up'!Q899)</f>
        <v/>
      </c>
      <c r="R899" s="178" t="str">
        <f>IF('DATA - Follow-Up'!R899="Boy",1,IF('DATA - Follow-Up'!R899="Girl",2, ""))</f>
        <v/>
      </c>
      <c r="S899" s="178" t="str">
        <f>IF('DATA - Follow-Up'!Q899="","", 'DATA - Follow-Up'!S899)</f>
        <v/>
      </c>
      <c r="T899" s="178" t="str">
        <f>IF('DATA - Follow-Up'!T899="Less than 0.5km",1,IF('DATA - Follow-Up'!T899="0.51 to 1.59km",2,IF('DATA - Follow-Up'!T899="1.6 to 3km",3,IF('DATA - Follow-Up'!T899="Over 3km",4,""))))</f>
        <v/>
      </c>
      <c r="U899" s="178" t="str">
        <f>IF('DATA - Follow-Up'!U899="STRONGLY AGREE",1,IF('DATA - Follow-Up'!U899="AGREE",2,IF('DATA - Follow-Up'!U899="DISAGREE",3,IF('DATA - Follow-Up'!U899="STRONGLY DISAGREE",4,""))))</f>
        <v/>
      </c>
      <c r="V899" s="178" t="str">
        <f>IF('DATA - Follow-Up'!V899="Yes",1,IF('DATA - Follow-Up'!V899="No",2,""))</f>
        <v/>
      </c>
      <c r="W899" s="178"/>
      <c r="X899" s="178"/>
      <c r="Y899" s="178"/>
      <c r="Z899" s="178"/>
      <c r="AA899" s="178"/>
      <c r="AB899" s="178"/>
      <c r="AC899" s="178"/>
      <c r="AD899" s="178"/>
      <c r="AE899" s="178"/>
      <c r="AF899" s="178"/>
      <c r="AG899" s="178"/>
      <c r="AH899" s="178"/>
      <c r="AI899" s="178"/>
      <c r="AJ899" s="178"/>
      <c r="AK899" s="178"/>
      <c r="AL899" s="178"/>
      <c r="AM899" s="178"/>
      <c r="AN899" s="178"/>
      <c r="AO899" s="178"/>
      <c r="AP899" s="178"/>
      <c r="AQ899" s="178"/>
      <c r="AR899" s="178" t="str">
        <f>IF('DATA - Follow-Up'!AR899="Relaxed",1,IF('DATA - Follow-Up'!AR899="Rushed",2,IF('DATA - Follow-Up'!AR899="Happy",3,IF('DATA - Follow-Up'!AR899="Tired",4,""))))</f>
        <v/>
      </c>
      <c r="AS899" s="178" t="str">
        <f>IF('DATA - Follow-Up'!AS899="Relaxed",1,IF('DATA - Follow-Up'!AS899="Rushed",2,IF('DATA - Follow-Up'!AS899="Happy",3,IF('DATA - Follow-Up'!AS899="Tired",4,""))))</f>
        <v/>
      </c>
      <c r="AT899" s="178" t="str">
        <f>IF('DATA - Follow-Up'!AT899="less driving",1,IF('DATA - Follow-Up'!AT899="less driving (e.g. more carpooling, walking, cycling, taking public transit, etc.)",1,IF('DATA - Follow-Up'!AT899="not changed",2,IF('DATA - Follow-Up'!AT899="no changed",2,IF('DATA - Follow-Up'!AT899="more driving",3, "")))))</f>
        <v/>
      </c>
      <c r="AU899" s="275"/>
      <c r="AV899" s="275"/>
      <c r="AW899" s="275"/>
      <c r="AX899" s="275"/>
      <c r="AY899" s="275"/>
      <c r="AZ899" s="178" t="str">
        <f>IF('DATA - Follow-Up'!AZ899="less driving",1,IF('DATA - Follow-Up'!AZ899="less driving (e.g. more carpooling, walking, cycling, taking public transit, etc.)",1,IF('DATA - Follow-Up'!AZ899="not changed",2,IF('DATA - Follow-Up'!AZ899="more driving",3,""))))</f>
        <v/>
      </c>
      <c r="BA899" s="178"/>
      <c r="BB899" s="178"/>
      <c r="BC899" s="178"/>
      <c r="BD899" s="178"/>
      <c r="BE899" s="178"/>
      <c r="BF899" s="178" t="str">
        <f>IF('DATA - Follow-Up'!BF899="decreased",1,IF('DATA - Follow-Up'!BF899="not changed",2,IF('DATA - Follow-Up'!BF899="increased",3, "")))</f>
        <v/>
      </c>
      <c r="BG899" s="178"/>
      <c r="BH899" s="178"/>
      <c r="BI899" s="178"/>
      <c r="BJ899" s="178"/>
      <c r="BK899" s="178"/>
      <c r="BL899" s="178"/>
      <c r="BM899" s="178"/>
      <c r="BN899" s="178"/>
      <c r="BO899" s="178"/>
      <c r="BP899" s="178"/>
      <c r="BQ899" s="312" t="str">
        <f>IF('DATA - Follow-Up'!BQ899="Yes",1,IF('DATA - Follow-Up'!BQ899="No",2, ""))</f>
        <v/>
      </c>
      <c r="BR899" s="273"/>
      <c r="BS899" s="180"/>
      <c r="BT899" s="180"/>
    </row>
    <row r="900" spans="1:72" s="132" customFormat="1" ht="15" x14ac:dyDescent="0.3">
      <c r="A900" s="148"/>
      <c r="B900" s="149"/>
      <c r="C900" s="236" t="str">
        <f t="shared" si="13"/>
        <v/>
      </c>
      <c r="D900" s="178" t="str">
        <f>IF('DATA - Follow-Up'!D900="","",'DATA - Follow-Up'!D900)</f>
        <v/>
      </c>
      <c r="E900" s="178" t="str">
        <f>IF('DATA - Follow-Up'!E900="","",'DATA - Follow-Up'!E900)</f>
        <v/>
      </c>
      <c r="F900" s="178" t="str">
        <f>IF('DATA - Follow-Up'!F900="","",'DATA - Follow-Up'!F900)</f>
        <v/>
      </c>
      <c r="G900" s="178" t="str">
        <f>IF('DATA - Follow-Up'!G900="Yes",1,IF('DATA - Follow-Up'!G900="No",2,IF('DATA - Follow-Up'!G900="Not Sure",3, "")))</f>
        <v/>
      </c>
      <c r="H900" s="178" t="str">
        <f>IF('DATA - Follow-Up'!H900="","",INDEX(Codes,MATCH('DATA - Follow-Up'!H900,Modes,0)))</f>
        <v/>
      </c>
      <c r="I900" s="275"/>
      <c r="J900" s="178" t="str">
        <f>IF('DATA - Follow-Up'!J900="","",INDEX(Codes,MATCH('DATA - Follow-Up'!J900,Modes,0)))</f>
        <v/>
      </c>
      <c r="K900" s="178"/>
      <c r="L900" s="178" t="str">
        <f>IF('DATA - Follow-Up'!L900=0,"",IF('DATA - Follow-Up'!L900="","",'DATA - Follow-Up'!L900))</f>
        <v/>
      </c>
      <c r="M900" s="178" t="str">
        <f>IF('DATA - Follow-Up'!M900="Yes",1,IF('DATA - Follow-Up'!M900="No",2, ""))</f>
        <v/>
      </c>
      <c r="N900" s="178" t="str">
        <f>IF('DATA - Follow-Up'!N900="Yes",1,IF('DATA - Follow-Up'!N900="No",2,""))</f>
        <v/>
      </c>
      <c r="O900" s="178" t="str">
        <f>IF('DATA - Follow-Up'!O900="Relaxed",1,IF('DATA - Follow-Up'!O900="Rushed",2,IF('DATA - Follow-Up'!O900="Happy",3,IF('DATA - Follow-Up'!O900="Frustrated",4,IF('DATA - Follow-Up'!O900="Other (please specify)",5,IF('DATA - Follow-Up'!O900="Other",5,""))))))</f>
        <v/>
      </c>
      <c r="P900" s="178"/>
      <c r="Q900" s="178" t="str">
        <f>IF('DATA - Follow-Up'!Q900="","",'DATA - Follow-Up'!Q900)</f>
        <v/>
      </c>
      <c r="R900" s="178" t="str">
        <f>IF('DATA - Follow-Up'!R900="Boy",1,IF('DATA - Follow-Up'!R900="Girl",2, ""))</f>
        <v/>
      </c>
      <c r="S900" s="178" t="str">
        <f>IF('DATA - Follow-Up'!Q900="","", 'DATA - Follow-Up'!S900)</f>
        <v/>
      </c>
      <c r="T900" s="178" t="str">
        <f>IF('DATA - Follow-Up'!T900="Less than 0.5km",1,IF('DATA - Follow-Up'!T900="0.51 to 1.59km",2,IF('DATA - Follow-Up'!T900="1.6 to 3km",3,IF('DATA - Follow-Up'!T900="Over 3km",4,""))))</f>
        <v/>
      </c>
      <c r="U900" s="178" t="str">
        <f>IF('DATA - Follow-Up'!U900="STRONGLY AGREE",1,IF('DATA - Follow-Up'!U900="AGREE",2,IF('DATA - Follow-Up'!U900="DISAGREE",3,IF('DATA - Follow-Up'!U900="STRONGLY DISAGREE",4,""))))</f>
        <v/>
      </c>
      <c r="V900" s="178" t="str">
        <f>IF('DATA - Follow-Up'!V900="Yes",1,IF('DATA - Follow-Up'!V900="No",2,""))</f>
        <v/>
      </c>
      <c r="W900" s="178"/>
      <c r="X900" s="178"/>
      <c r="Y900" s="178"/>
      <c r="Z900" s="178"/>
      <c r="AA900" s="178"/>
      <c r="AB900" s="178"/>
      <c r="AC900" s="178"/>
      <c r="AD900" s="178"/>
      <c r="AE900" s="178"/>
      <c r="AF900" s="178"/>
      <c r="AG900" s="178"/>
      <c r="AH900" s="178"/>
      <c r="AI900" s="178"/>
      <c r="AJ900" s="178"/>
      <c r="AK900" s="178"/>
      <c r="AL900" s="178"/>
      <c r="AM900" s="178"/>
      <c r="AN900" s="178"/>
      <c r="AO900" s="178"/>
      <c r="AP900" s="178"/>
      <c r="AQ900" s="178"/>
      <c r="AR900" s="178" t="str">
        <f>IF('DATA - Follow-Up'!AR900="Relaxed",1,IF('DATA - Follow-Up'!AR900="Rushed",2,IF('DATA - Follow-Up'!AR900="Happy",3,IF('DATA - Follow-Up'!AR900="Tired",4,""))))</f>
        <v/>
      </c>
      <c r="AS900" s="178" t="str">
        <f>IF('DATA - Follow-Up'!AS900="Relaxed",1,IF('DATA - Follow-Up'!AS900="Rushed",2,IF('DATA - Follow-Up'!AS900="Happy",3,IF('DATA - Follow-Up'!AS900="Tired",4,""))))</f>
        <v/>
      </c>
      <c r="AT900" s="178" t="str">
        <f>IF('DATA - Follow-Up'!AT900="less driving",1,IF('DATA - Follow-Up'!AT900="less driving (e.g. more carpooling, walking, cycling, taking public transit, etc.)",1,IF('DATA - Follow-Up'!AT900="not changed",2,IF('DATA - Follow-Up'!AT900="no changed",2,IF('DATA - Follow-Up'!AT900="more driving",3, "")))))</f>
        <v/>
      </c>
      <c r="AU900" s="275"/>
      <c r="AV900" s="275"/>
      <c r="AW900" s="275"/>
      <c r="AX900" s="275"/>
      <c r="AY900" s="275"/>
      <c r="AZ900" s="178" t="str">
        <f>IF('DATA - Follow-Up'!AZ900="less driving",1,IF('DATA - Follow-Up'!AZ900="less driving (e.g. more carpooling, walking, cycling, taking public transit, etc.)",1,IF('DATA - Follow-Up'!AZ900="not changed",2,IF('DATA - Follow-Up'!AZ900="more driving",3,""))))</f>
        <v/>
      </c>
      <c r="BA900" s="178"/>
      <c r="BB900" s="178"/>
      <c r="BC900" s="178"/>
      <c r="BD900" s="178"/>
      <c r="BE900" s="178"/>
      <c r="BF900" s="178" t="str">
        <f>IF('DATA - Follow-Up'!BF900="decreased",1,IF('DATA - Follow-Up'!BF900="not changed",2,IF('DATA - Follow-Up'!BF900="increased",3, "")))</f>
        <v/>
      </c>
      <c r="BG900" s="178"/>
      <c r="BH900" s="178"/>
      <c r="BI900" s="178"/>
      <c r="BJ900" s="178"/>
      <c r="BK900" s="178"/>
      <c r="BL900" s="178"/>
      <c r="BM900" s="178"/>
      <c r="BN900" s="178"/>
      <c r="BO900" s="178"/>
      <c r="BP900" s="178"/>
      <c r="BQ900" s="312" t="str">
        <f>IF('DATA - Follow-Up'!BQ900="Yes",1,IF('DATA - Follow-Up'!BQ900="No",2, ""))</f>
        <v/>
      </c>
      <c r="BR900" s="273"/>
      <c r="BS900" s="180"/>
      <c r="BT900" s="180"/>
    </row>
    <row r="901" spans="1:72" s="132" customFormat="1" ht="15" x14ac:dyDescent="0.3">
      <c r="A901" s="148"/>
      <c r="B901" s="149"/>
      <c r="C901" s="236" t="str">
        <f t="shared" ref="C901:C964" si="14">IF(D901="","",C900+1)</f>
        <v/>
      </c>
      <c r="D901" s="178" t="str">
        <f>IF('DATA - Follow-Up'!D901="","",'DATA - Follow-Up'!D901)</f>
        <v/>
      </c>
      <c r="E901" s="178" t="str">
        <f>IF('DATA - Follow-Up'!E901="","",'DATA - Follow-Up'!E901)</f>
        <v/>
      </c>
      <c r="F901" s="178" t="str">
        <f>IF('DATA - Follow-Up'!F901="","",'DATA - Follow-Up'!F901)</f>
        <v/>
      </c>
      <c r="G901" s="178" t="str">
        <f>IF('DATA - Follow-Up'!G901="Yes",1,IF('DATA - Follow-Up'!G901="No",2,IF('DATA - Follow-Up'!G901="Not Sure",3, "")))</f>
        <v/>
      </c>
      <c r="H901" s="178" t="str">
        <f>IF('DATA - Follow-Up'!H901="","",INDEX(Codes,MATCH('DATA - Follow-Up'!H901,Modes,0)))</f>
        <v/>
      </c>
      <c r="I901" s="275"/>
      <c r="J901" s="178" t="str">
        <f>IF('DATA - Follow-Up'!J901="","",INDEX(Codes,MATCH('DATA - Follow-Up'!J901,Modes,0)))</f>
        <v/>
      </c>
      <c r="K901" s="178"/>
      <c r="L901" s="178" t="str">
        <f>IF('DATA - Follow-Up'!L901=0,"",IF('DATA - Follow-Up'!L901="","",'DATA - Follow-Up'!L901))</f>
        <v/>
      </c>
      <c r="M901" s="178" t="str">
        <f>IF('DATA - Follow-Up'!M901="Yes",1,IF('DATA - Follow-Up'!M901="No",2, ""))</f>
        <v/>
      </c>
      <c r="N901" s="178" t="str">
        <f>IF('DATA - Follow-Up'!N901="Yes",1,IF('DATA - Follow-Up'!N901="No",2,""))</f>
        <v/>
      </c>
      <c r="O901" s="178" t="str">
        <f>IF('DATA - Follow-Up'!O901="Relaxed",1,IF('DATA - Follow-Up'!O901="Rushed",2,IF('DATA - Follow-Up'!O901="Happy",3,IF('DATA - Follow-Up'!O901="Frustrated",4,IF('DATA - Follow-Up'!O901="Other (please specify)",5,IF('DATA - Follow-Up'!O901="Other",5,""))))))</f>
        <v/>
      </c>
      <c r="P901" s="178"/>
      <c r="Q901" s="178" t="str">
        <f>IF('DATA - Follow-Up'!Q901="","",'DATA - Follow-Up'!Q901)</f>
        <v/>
      </c>
      <c r="R901" s="178" t="str">
        <f>IF('DATA - Follow-Up'!R901="Boy",1,IF('DATA - Follow-Up'!R901="Girl",2, ""))</f>
        <v/>
      </c>
      <c r="S901" s="178" t="str">
        <f>IF('DATA - Follow-Up'!Q901="","", 'DATA - Follow-Up'!S901)</f>
        <v/>
      </c>
      <c r="T901" s="178" t="str">
        <f>IF('DATA - Follow-Up'!T901="Less than 0.5km",1,IF('DATA - Follow-Up'!T901="0.51 to 1.59km",2,IF('DATA - Follow-Up'!T901="1.6 to 3km",3,IF('DATA - Follow-Up'!T901="Over 3km",4,""))))</f>
        <v/>
      </c>
      <c r="U901" s="178" t="str">
        <f>IF('DATA - Follow-Up'!U901="STRONGLY AGREE",1,IF('DATA - Follow-Up'!U901="AGREE",2,IF('DATA - Follow-Up'!U901="DISAGREE",3,IF('DATA - Follow-Up'!U901="STRONGLY DISAGREE",4,""))))</f>
        <v/>
      </c>
      <c r="V901" s="178" t="str">
        <f>IF('DATA - Follow-Up'!V901="Yes",1,IF('DATA - Follow-Up'!V901="No",2,""))</f>
        <v/>
      </c>
      <c r="W901" s="178"/>
      <c r="X901" s="178"/>
      <c r="Y901" s="178"/>
      <c r="Z901" s="178"/>
      <c r="AA901" s="178"/>
      <c r="AB901" s="178"/>
      <c r="AC901" s="178"/>
      <c r="AD901" s="178"/>
      <c r="AE901" s="178"/>
      <c r="AF901" s="178"/>
      <c r="AG901" s="178"/>
      <c r="AH901" s="178"/>
      <c r="AI901" s="178"/>
      <c r="AJ901" s="178"/>
      <c r="AK901" s="178"/>
      <c r="AL901" s="178"/>
      <c r="AM901" s="178"/>
      <c r="AN901" s="178"/>
      <c r="AO901" s="178"/>
      <c r="AP901" s="178"/>
      <c r="AQ901" s="178"/>
      <c r="AR901" s="178" t="str">
        <f>IF('DATA - Follow-Up'!AR901="Relaxed",1,IF('DATA - Follow-Up'!AR901="Rushed",2,IF('DATA - Follow-Up'!AR901="Happy",3,IF('DATA - Follow-Up'!AR901="Tired",4,""))))</f>
        <v/>
      </c>
      <c r="AS901" s="178" t="str">
        <f>IF('DATA - Follow-Up'!AS901="Relaxed",1,IF('DATA - Follow-Up'!AS901="Rushed",2,IF('DATA - Follow-Up'!AS901="Happy",3,IF('DATA - Follow-Up'!AS901="Tired",4,""))))</f>
        <v/>
      </c>
      <c r="AT901" s="178" t="str">
        <f>IF('DATA - Follow-Up'!AT901="less driving",1,IF('DATA - Follow-Up'!AT901="less driving (e.g. more carpooling, walking, cycling, taking public transit, etc.)",1,IF('DATA - Follow-Up'!AT901="not changed",2,IF('DATA - Follow-Up'!AT901="no changed",2,IF('DATA - Follow-Up'!AT901="more driving",3, "")))))</f>
        <v/>
      </c>
      <c r="AU901" s="275"/>
      <c r="AV901" s="275"/>
      <c r="AW901" s="275"/>
      <c r="AX901" s="275"/>
      <c r="AY901" s="275"/>
      <c r="AZ901" s="178" t="str">
        <f>IF('DATA - Follow-Up'!AZ901="less driving",1,IF('DATA - Follow-Up'!AZ901="less driving (e.g. more carpooling, walking, cycling, taking public transit, etc.)",1,IF('DATA - Follow-Up'!AZ901="not changed",2,IF('DATA - Follow-Up'!AZ901="more driving",3,""))))</f>
        <v/>
      </c>
      <c r="BA901" s="178"/>
      <c r="BB901" s="178"/>
      <c r="BC901" s="178"/>
      <c r="BD901" s="178"/>
      <c r="BE901" s="178"/>
      <c r="BF901" s="178" t="str">
        <f>IF('DATA - Follow-Up'!BF901="decreased",1,IF('DATA - Follow-Up'!BF901="not changed",2,IF('DATA - Follow-Up'!BF901="increased",3, "")))</f>
        <v/>
      </c>
      <c r="BG901" s="178"/>
      <c r="BH901" s="178"/>
      <c r="BI901" s="178"/>
      <c r="BJ901" s="178"/>
      <c r="BK901" s="178"/>
      <c r="BL901" s="178"/>
      <c r="BM901" s="178"/>
      <c r="BN901" s="178"/>
      <c r="BO901" s="178"/>
      <c r="BP901" s="178"/>
      <c r="BQ901" s="312" t="str">
        <f>IF('DATA - Follow-Up'!BQ901="Yes",1,IF('DATA - Follow-Up'!BQ901="No",2, ""))</f>
        <v/>
      </c>
      <c r="BR901" s="273"/>
      <c r="BS901" s="180"/>
      <c r="BT901" s="180"/>
    </row>
    <row r="902" spans="1:72" s="132" customFormat="1" ht="15" x14ac:dyDescent="0.3">
      <c r="A902" s="148"/>
      <c r="B902" s="149"/>
      <c r="C902" s="236" t="str">
        <f t="shared" si="14"/>
        <v/>
      </c>
      <c r="D902" s="178" t="str">
        <f>IF('DATA - Follow-Up'!D902="","",'DATA - Follow-Up'!D902)</f>
        <v/>
      </c>
      <c r="E902" s="178" t="str">
        <f>IF('DATA - Follow-Up'!E902="","",'DATA - Follow-Up'!E902)</f>
        <v/>
      </c>
      <c r="F902" s="178" t="str">
        <f>IF('DATA - Follow-Up'!F902="","",'DATA - Follow-Up'!F902)</f>
        <v/>
      </c>
      <c r="G902" s="178" t="str">
        <f>IF('DATA - Follow-Up'!G902="Yes",1,IF('DATA - Follow-Up'!G902="No",2,IF('DATA - Follow-Up'!G902="Not Sure",3, "")))</f>
        <v/>
      </c>
      <c r="H902" s="178" t="str">
        <f>IF('DATA - Follow-Up'!H902="","",INDEX(Codes,MATCH('DATA - Follow-Up'!H902,Modes,0)))</f>
        <v/>
      </c>
      <c r="I902" s="275"/>
      <c r="J902" s="178" t="str">
        <f>IF('DATA - Follow-Up'!J902="","",INDEX(Codes,MATCH('DATA - Follow-Up'!J902,Modes,0)))</f>
        <v/>
      </c>
      <c r="K902" s="178"/>
      <c r="L902" s="178" t="str">
        <f>IF('DATA - Follow-Up'!L902=0,"",IF('DATA - Follow-Up'!L902="","",'DATA - Follow-Up'!L902))</f>
        <v/>
      </c>
      <c r="M902" s="178" t="str">
        <f>IF('DATA - Follow-Up'!M902="Yes",1,IF('DATA - Follow-Up'!M902="No",2, ""))</f>
        <v/>
      </c>
      <c r="N902" s="178" t="str">
        <f>IF('DATA - Follow-Up'!N902="Yes",1,IF('DATA - Follow-Up'!N902="No",2,""))</f>
        <v/>
      </c>
      <c r="O902" s="178" t="str">
        <f>IF('DATA - Follow-Up'!O902="Relaxed",1,IF('DATA - Follow-Up'!O902="Rushed",2,IF('DATA - Follow-Up'!O902="Happy",3,IF('DATA - Follow-Up'!O902="Frustrated",4,IF('DATA - Follow-Up'!O902="Other (please specify)",5,IF('DATA - Follow-Up'!O902="Other",5,""))))))</f>
        <v/>
      </c>
      <c r="P902" s="178"/>
      <c r="Q902" s="178" t="str">
        <f>IF('DATA - Follow-Up'!Q902="","",'DATA - Follow-Up'!Q902)</f>
        <v/>
      </c>
      <c r="R902" s="178" t="str">
        <f>IF('DATA - Follow-Up'!R902="Boy",1,IF('DATA - Follow-Up'!R902="Girl",2, ""))</f>
        <v/>
      </c>
      <c r="S902" s="178" t="str">
        <f>IF('DATA - Follow-Up'!Q902="","", 'DATA - Follow-Up'!S902)</f>
        <v/>
      </c>
      <c r="T902" s="178" t="str">
        <f>IF('DATA - Follow-Up'!T902="Less than 0.5km",1,IF('DATA - Follow-Up'!T902="0.51 to 1.59km",2,IF('DATA - Follow-Up'!T902="1.6 to 3km",3,IF('DATA - Follow-Up'!T902="Over 3km",4,""))))</f>
        <v/>
      </c>
      <c r="U902" s="178" t="str">
        <f>IF('DATA - Follow-Up'!U902="STRONGLY AGREE",1,IF('DATA - Follow-Up'!U902="AGREE",2,IF('DATA - Follow-Up'!U902="DISAGREE",3,IF('DATA - Follow-Up'!U902="STRONGLY DISAGREE",4,""))))</f>
        <v/>
      </c>
      <c r="V902" s="178" t="str">
        <f>IF('DATA - Follow-Up'!V902="Yes",1,IF('DATA - Follow-Up'!V902="No",2,""))</f>
        <v/>
      </c>
      <c r="W902" s="178"/>
      <c r="X902" s="178"/>
      <c r="Y902" s="178"/>
      <c r="Z902" s="178"/>
      <c r="AA902" s="178"/>
      <c r="AB902" s="178"/>
      <c r="AC902" s="178"/>
      <c r="AD902" s="178"/>
      <c r="AE902" s="178"/>
      <c r="AF902" s="178"/>
      <c r="AG902" s="178"/>
      <c r="AH902" s="178"/>
      <c r="AI902" s="178"/>
      <c r="AJ902" s="178"/>
      <c r="AK902" s="178"/>
      <c r="AL902" s="178"/>
      <c r="AM902" s="178"/>
      <c r="AN902" s="178"/>
      <c r="AO902" s="178"/>
      <c r="AP902" s="178"/>
      <c r="AQ902" s="178"/>
      <c r="AR902" s="178" t="str">
        <f>IF('DATA - Follow-Up'!AR902="Relaxed",1,IF('DATA - Follow-Up'!AR902="Rushed",2,IF('DATA - Follow-Up'!AR902="Happy",3,IF('DATA - Follow-Up'!AR902="Tired",4,""))))</f>
        <v/>
      </c>
      <c r="AS902" s="178" t="str">
        <f>IF('DATA - Follow-Up'!AS902="Relaxed",1,IF('DATA - Follow-Up'!AS902="Rushed",2,IF('DATA - Follow-Up'!AS902="Happy",3,IF('DATA - Follow-Up'!AS902="Tired",4,""))))</f>
        <v/>
      </c>
      <c r="AT902" s="178" t="str">
        <f>IF('DATA - Follow-Up'!AT902="less driving",1,IF('DATA - Follow-Up'!AT902="less driving (e.g. more carpooling, walking, cycling, taking public transit, etc.)",1,IF('DATA - Follow-Up'!AT902="not changed",2,IF('DATA - Follow-Up'!AT902="no changed",2,IF('DATA - Follow-Up'!AT902="more driving",3, "")))))</f>
        <v/>
      </c>
      <c r="AU902" s="275"/>
      <c r="AV902" s="275"/>
      <c r="AW902" s="275"/>
      <c r="AX902" s="275"/>
      <c r="AY902" s="275"/>
      <c r="AZ902" s="178" t="str">
        <f>IF('DATA - Follow-Up'!AZ902="less driving",1,IF('DATA - Follow-Up'!AZ902="less driving (e.g. more carpooling, walking, cycling, taking public transit, etc.)",1,IF('DATA - Follow-Up'!AZ902="not changed",2,IF('DATA - Follow-Up'!AZ902="more driving",3,""))))</f>
        <v/>
      </c>
      <c r="BA902" s="178"/>
      <c r="BB902" s="178"/>
      <c r="BC902" s="178"/>
      <c r="BD902" s="178"/>
      <c r="BE902" s="178"/>
      <c r="BF902" s="178" t="str">
        <f>IF('DATA - Follow-Up'!BF902="decreased",1,IF('DATA - Follow-Up'!BF902="not changed",2,IF('DATA - Follow-Up'!BF902="increased",3, "")))</f>
        <v/>
      </c>
      <c r="BG902" s="178"/>
      <c r="BH902" s="178"/>
      <c r="BI902" s="178"/>
      <c r="BJ902" s="178"/>
      <c r="BK902" s="178"/>
      <c r="BL902" s="178"/>
      <c r="BM902" s="178"/>
      <c r="BN902" s="178"/>
      <c r="BO902" s="178"/>
      <c r="BP902" s="178"/>
      <c r="BQ902" s="312" t="str">
        <f>IF('DATA - Follow-Up'!BQ902="Yes",1,IF('DATA - Follow-Up'!BQ902="No",2, ""))</f>
        <v/>
      </c>
      <c r="BR902" s="273"/>
      <c r="BS902" s="180"/>
      <c r="BT902" s="180"/>
    </row>
    <row r="903" spans="1:72" s="132" customFormat="1" ht="15" x14ac:dyDescent="0.3">
      <c r="A903" s="148"/>
      <c r="B903" s="149"/>
      <c r="C903" s="236" t="str">
        <f t="shared" si="14"/>
        <v/>
      </c>
      <c r="D903" s="178" t="str">
        <f>IF('DATA - Follow-Up'!D903="","",'DATA - Follow-Up'!D903)</f>
        <v/>
      </c>
      <c r="E903" s="178" t="str">
        <f>IF('DATA - Follow-Up'!E903="","",'DATA - Follow-Up'!E903)</f>
        <v/>
      </c>
      <c r="F903" s="178" t="str">
        <f>IF('DATA - Follow-Up'!F903="","",'DATA - Follow-Up'!F903)</f>
        <v/>
      </c>
      <c r="G903" s="178" t="str">
        <f>IF('DATA - Follow-Up'!G903="Yes",1,IF('DATA - Follow-Up'!G903="No",2,IF('DATA - Follow-Up'!G903="Not Sure",3, "")))</f>
        <v/>
      </c>
      <c r="H903" s="178" t="str">
        <f>IF('DATA - Follow-Up'!H903="","",INDEX(Codes,MATCH('DATA - Follow-Up'!H903,Modes,0)))</f>
        <v/>
      </c>
      <c r="I903" s="275"/>
      <c r="J903" s="178" t="str">
        <f>IF('DATA - Follow-Up'!J903="","",INDEX(Codes,MATCH('DATA - Follow-Up'!J903,Modes,0)))</f>
        <v/>
      </c>
      <c r="K903" s="178"/>
      <c r="L903" s="178" t="str">
        <f>IF('DATA - Follow-Up'!L903=0,"",IF('DATA - Follow-Up'!L903="","",'DATA - Follow-Up'!L903))</f>
        <v/>
      </c>
      <c r="M903" s="178" t="str">
        <f>IF('DATA - Follow-Up'!M903="Yes",1,IF('DATA - Follow-Up'!M903="No",2, ""))</f>
        <v/>
      </c>
      <c r="N903" s="178" t="str">
        <f>IF('DATA - Follow-Up'!N903="Yes",1,IF('DATA - Follow-Up'!N903="No",2,""))</f>
        <v/>
      </c>
      <c r="O903" s="178" t="str">
        <f>IF('DATA - Follow-Up'!O903="Relaxed",1,IF('DATA - Follow-Up'!O903="Rushed",2,IF('DATA - Follow-Up'!O903="Happy",3,IF('DATA - Follow-Up'!O903="Frustrated",4,IF('DATA - Follow-Up'!O903="Other (please specify)",5,IF('DATA - Follow-Up'!O903="Other",5,""))))))</f>
        <v/>
      </c>
      <c r="P903" s="178"/>
      <c r="Q903" s="178" t="str">
        <f>IF('DATA - Follow-Up'!Q903="","",'DATA - Follow-Up'!Q903)</f>
        <v/>
      </c>
      <c r="R903" s="178" t="str">
        <f>IF('DATA - Follow-Up'!R903="Boy",1,IF('DATA - Follow-Up'!R903="Girl",2, ""))</f>
        <v/>
      </c>
      <c r="S903" s="178" t="str">
        <f>IF('DATA - Follow-Up'!Q903="","", 'DATA - Follow-Up'!S903)</f>
        <v/>
      </c>
      <c r="T903" s="178" t="str">
        <f>IF('DATA - Follow-Up'!T903="Less than 0.5km",1,IF('DATA - Follow-Up'!T903="0.51 to 1.59km",2,IF('DATA - Follow-Up'!T903="1.6 to 3km",3,IF('DATA - Follow-Up'!T903="Over 3km",4,""))))</f>
        <v/>
      </c>
      <c r="U903" s="178" t="str">
        <f>IF('DATA - Follow-Up'!U903="STRONGLY AGREE",1,IF('DATA - Follow-Up'!U903="AGREE",2,IF('DATA - Follow-Up'!U903="DISAGREE",3,IF('DATA - Follow-Up'!U903="STRONGLY DISAGREE",4,""))))</f>
        <v/>
      </c>
      <c r="V903" s="178" t="str">
        <f>IF('DATA - Follow-Up'!V903="Yes",1,IF('DATA - Follow-Up'!V903="No",2,""))</f>
        <v/>
      </c>
      <c r="W903" s="178"/>
      <c r="X903" s="178"/>
      <c r="Y903" s="178"/>
      <c r="Z903" s="178"/>
      <c r="AA903" s="178"/>
      <c r="AB903" s="178"/>
      <c r="AC903" s="178"/>
      <c r="AD903" s="178"/>
      <c r="AE903" s="178"/>
      <c r="AF903" s="178"/>
      <c r="AG903" s="178"/>
      <c r="AH903" s="178"/>
      <c r="AI903" s="178"/>
      <c r="AJ903" s="178"/>
      <c r="AK903" s="178"/>
      <c r="AL903" s="178"/>
      <c r="AM903" s="178"/>
      <c r="AN903" s="178"/>
      <c r="AO903" s="178"/>
      <c r="AP903" s="178"/>
      <c r="AQ903" s="178"/>
      <c r="AR903" s="178" t="str">
        <f>IF('DATA - Follow-Up'!AR903="Relaxed",1,IF('DATA - Follow-Up'!AR903="Rushed",2,IF('DATA - Follow-Up'!AR903="Happy",3,IF('DATA - Follow-Up'!AR903="Tired",4,""))))</f>
        <v/>
      </c>
      <c r="AS903" s="178" t="str">
        <f>IF('DATA - Follow-Up'!AS903="Relaxed",1,IF('DATA - Follow-Up'!AS903="Rushed",2,IF('DATA - Follow-Up'!AS903="Happy",3,IF('DATA - Follow-Up'!AS903="Tired",4,""))))</f>
        <v/>
      </c>
      <c r="AT903" s="178" t="str">
        <f>IF('DATA - Follow-Up'!AT903="less driving",1,IF('DATA - Follow-Up'!AT903="less driving (e.g. more carpooling, walking, cycling, taking public transit, etc.)",1,IF('DATA - Follow-Up'!AT903="not changed",2,IF('DATA - Follow-Up'!AT903="no changed",2,IF('DATA - Follow-Up'!AT903="more driving",3, "")))))</f>
        <v/>
      </c>
      <c r="AU903" s="275"/>
      <c r="AV903" s="275"/>
      <c r="AW903" s="275"/>
      <c r="AX903" s="275"/>
      <c r="AY903" s="275"/>
      <c r="AZ903" s="178" t="str">
        <f>IF('DATA - Follow-Up'!AZ903="less driving",1,IF('DATA - Follow-Up'!AZ903="less driving (e.g. more carpooling, walking, cycling, taking public transit, etc.)",1,IF('DATA - Follow-Up'!AZ903="not changed",2,IF('DATA - Follow-Up'!AZ903="more driving",3,""))))</f>
        <v/>
      </c>
      <c r="BA903" s="178"/>
      <c r="BB903" s="178"/>
      <c r="BC903" s="178"/>
      <c r="BD903" s="178"/>
      <c r="BE903" s="178"/>
      <c r="BF903" s="178" t="str">
        <f>IF('DATA - Follow-Up'!BF903="decreased",1,IF('DATA - Follow-Up'!BF903="not changed",2,IF('DATA - Follow-Up'!BF903="increased",3, "")))</f>
        <v/>
      </c>
      <c r="BG903" s="178"/>
      <c r="BH903" s="178"/>
      <c r="BI903" s="178"/>
      <c r="BJ903" s="178"/>
      <c r="BK903" s="178"/>
      <c r="BL903" s="178"/>
      <c r="BM903" s="178"/>
      <c r="BN903" s="178"/>
      <c r="BO903" s="178"/>
      <c r="BP903" s="178"/>
      <c r="BQ903" s="312" t="str">
        <f>IF('DATA - Follow-Up'!BQ903="Yes",1,IF('DATA - Follow-Up'!BQ903="No",2, ""))</f>
        <v/>
      </c>
      <c r="BR903" s="273"/>
      <c r="BS903" s="180"/>
      <c r="BT903" s="180"/>
    </row>
    <row r="904" spans="1:72" s="132" customFormat="1" ht="15" x14ac:dyDescent="0.3">
      <c r="A904" s="148"/>
      <c r="B904" s="149"/>
      <c r="C904" s="236" t="str">
        <f t="shared" si="14"/>
        <v/>
      </c>
      <c r="D904" s="178" t="str">
        <f>IF('DATA - Follow-Up'!D904="","",'DATA - Follow-Up'!D904)</f>
        <v/>
      </c>
      <c r="E904" s="178" t="str">
        <f>IF('DATA - Follow-Up'!E904="","",'DATA - Follow-Up'!E904)</f>
        <v/>
      </c>
      <c r="F904" s="178" t="str">
        <f>IF('DATA - Follow-Up'!F904="","",'DATA - Follow-Up'!F904)</f>
        <v/>
      </c>
      <c r="G904" s="178" t="str">
        <f>IF('DATA - Follow-Up'!G904="Yes",1,IF('DATA - Follow-Up'!G904="No",2,IF('DATA - Follow-Up'!G904="Not Sure",3, "")))</f>
        <v/>
      </c>
      <c r="H904" s="178" t="str">
        <f>IF('DATA - Follow-Up'!H904="","",INDEX(Codes,MATCH('DATA - Follow-Up'!H904,Modes,0)))</f>
        <v/>
      </c>
      <c r="I904" s="275"/>
      <c r="J904" s="178" t="str">
        <f>IF('DATA - Follow-Up'!J904="","",INDEX(Codes,MATCH('DATA - Follow-Up'!J904,Modes,0)))</f>
        <v/>
      </c>
      <c r="K904" s="178"/>
      <c r="L904" s="178" t="str">
        <f>IF('DATA - Follow-Up'!L904=0,"",IF('DATA - Follow-Up'!L904="","",'DATA - Follow-Up'!L904))</f>
        <v/>
      </c>
      <c r="M904" s="178" t="str">
        <f>IF('DATA - Follow-Up'!M904="Yes",1,IF('DATA - Follow-Up'!M904="No",2, ""))</f>
        <v/>
      </c>
      <c r="N904" s="178" t="str">
        <f>IF('DATA - Follow-Up'!N904="Yes",1,IF('DATA - Follow-Up'!N904="No",2,""))</f>
        <v/>
      </c>
      <c r="O904" s="178" t="str">
        <f>IF('DATA - Follow-Up'!O904="Relaxed",1,IF('DATA - Follow-Up'!O904="Rushed",2,IF('DATA - Follow-Up'!O904="Happy",3,IF('DATA - Follow-Up'!O904="Frustrated",4,IF('DATA - Follow-Up'!O904="Other (please specify)",5,IF('DATA - Follow-Up'!O904="Other",5,""))))))</f>
        <v/>
      </c>
      <c r="P904" s="178"/>
      <c r="Q904" s="178" t="str">
        <f>IF('DATA - Follow-Up'!Q904="","",'DATA - Follow-Up'!Q904)</f>
        <v/>
      </c>
      <c r="R904" s="178" t="str">
        <f>IF('DATA - Follow-Up'!R904="Boy",1,IF('DATA - Follow-Up'!R904="Girl",2, ""))</f>
        <v/>
      </c>
      <c r="S904" s="178" t="str">
        <f>IF('DATA - Follow-Up'!Q904="","", 'DATA - Follow-Up'!S904)</f>
        <v/>
      </c>
      <c r="T904" s="178" t="str">
        <f>IF('DATA - Follow-Up'!T904="Less than 0.5km",1,IF('DATA - Follow-Up'!T904="0.51 to 1.59km",2,IF('DATA - Follow-Up'!T904="1.6 to 3km",3,IF('DATA - Follow-Up'!T904="Over 3km",4,""))))</f>
        <v/>
      </c>
      <c r="U904" s="178" t="str">
        <f>IF('DATA - Follow-Up'!U904="STRONGLY AGREE",1,IF('DATA - Follow-Up'!U904="AGREE",2,IF('DATA - Follow-Up'!U904="DISAGREE",3,IF('DATA - Follow-Up'!U904="STRONGLY DISAGREE",4,""))))</f>
        <v/>
      </c>
      <c r="V904" s="178" t="str">
        <f>IF('DATA - Follow-Up'!V904="Yes",1,IF('DATA - Follow-Up'!V904="No",2,""))</f>
        <v/>
      </c>
      <c r="W904" s="178"/>
      <c r="X904" s="178"/>
      <c r="Y904" s="178"/>
      <c r="Z904" s="178"/>
      <c r="AA904" s="178"/>
      <c r="AB904" s="178"/>
      <c r="AC904" s="178"/>
      <c r="AD904" s="178"/>
      <c r="AE904" s="178"/>
      <c r="AF904" s="178"/>
      <c r="AG904" s="178"/>
      <c r="AH904" s="178"/>
      <c r="AI904" s="178"/>
      <c r="AJ904" s="178"/>
      <c r="AK904" s="178"/>
      <c r="AL904" s="178"/>
      <c r="AM904" s="178"/>
      <c r="AN904" s="178"/>
      <c r="AO904" s="178"/>
      <c r="AP904" s="178"/>
      <c r="AQ904" s="178"/>
      <c r="AR904" s="178" t="str">
        <f>IF('DATA - Follow-Up'!AR904="Relaxed",1,IF('DATA - Follow-Up'!AR904="Rushed",2,IF('DATA - Follow-Up'!AR904="Happy",3,IF('DATA - Follow-Up'!AR904="Tired",4,""))))</f>
        <v/>
      </c>
      <c r="AS904" s="178" t="str">
        <f>IF('DATA - Follow-Up'!AS904="Relaxed",1,IF('DATA - Follow-Up'!AS904="Rushed",2,IF('DATA - Follow-Up'!AS904="Happy",3,IF('DATA - Follow-Up'!AS904="Tired",4,""))))</f>
        <v/>
      </c>
      <c r="AT904" s="178" t="str">
        <f>IF('DATA - Follow-Up'!AT904="less driving",1,IF('DATA - Follow-Up'!AT904="less driving (e.g. more carpooling, walking, cycling, taking public transit, etc.)",1,IF('DATA - Follow-Up'!AT904="not changed",2,IF('DATA - Follow-Up'!AT904="no changed",2,IF('DATA - Follow-Up'!AT904="more driving",3, "")))))</f>
        <v/>
      </c>
      <c r="AU904" s="275"/>
      <c r="AV904" s="275"/>
      <c r="AW904" s="275"/>
      <c r="AX904" s="275"/>
      <c r="AY904" s="275"/>
      <c r="AZ904" s="178" t="str">
        <f>IF('DATA - Follow-Up'!AZ904="less driving",1,IF('DATA - Follow-Up'!AZ904="less driving (e.g. more carpooling, walking, cycling, taking public transit, etc.)",1,IF('DATA - Follow-Up'!AZ904="not changed",2,IF('DATA - Follow-Up'!AZ904="more driving",3,""))))</f>
        <v/>
      </c>
      <c r="BA904" s="178"/>
      <c r="BB904" s="178"/>
      <c r="BC904" s="178"/>
      <c r="BD904" s="178"/>
      <c r="BE904" s="178"/>
      <c r="BF904" s="178" t="str">
        <f>IF('DATA - Follow-Up'!BF904="decreased",1,IF('DATA - Follow-Up'!BF904="not changed",2,IF('DATA - Follow-Up'!BF904="increased",3, "")))</f>
        <v/>
      </c>
      <c r="BG904" s="178"/>
      <c r="BH904" s="178"/>
      <c r="BI904" s="178"/>
      <c r="BJ904" s="178"/>
      <c r="BK904" s="178"/>
      <c r="BL904" s="178"/>
      <c r="BM904" s="178"/>
      <c r="BN904" s="178"/>
      <c r="BO904" s="178"/>
      <c r="BP904" s="178"/>
      <c r="BQ904" s="312" t="str">
        <f>IF('DATA - Follow-Up'!BQ904="Yes",1,IF('DATA - Follow-Up'!BQ904="No",2, ""))</f>
        <v/>
      </c>
      <c r="BR904" s="273"/>
      <c r="BS904" s="180"/>
      <c r="BT904" s="180"/>
    </row>
    <row r="905" spans="1:72" s="132" customFormat="1" ht="15" x14ac:dyDescent="0.3">
      <c r="A905" s="148"/>
      <c r="B905" s="149"/>
      <c r="C905" s="236" t="str">
        <f t="shared" si="14"/>
        <v/>
      </c>
      <c r="D905" s="178" t="str">
        <f>IF('DATA - Follow-Up'!D905="","",'DATA - Follow-Up'!D905)</f>
        <v/>
      </c>
      <c r="E905" s="178" t="str">
        <f>IF('DATA - Follow-Up'!E905="","",'DATA - Follow-Up'!E905)</f>
        <v/>
      </c>
      <c r="F905" s="178" t="str">
        <f>IF('DATA - Follow-Up'!F905="","",'DATA - Follow-Up'!F905)</f>
        <v/>
      </c>
      <c r="G905" s="178" t="str">
        <f>IF('DATA - Follow-Up'!G905="Yes",1,IF('DATA - Follow-Up'!G905="No",2,IF('DATA - Follow-Up'!G905="Not Sure",3, "")))</f>
        <v/>
      </c>
      <c r="H905" s="178" t="str">
        <f>IF('DATA - Follow-Up'!H905="","",INDEX(Codes,MATCH('DATA - Follow-Up'!H905,Modes,0)))</f>
        <v/>
      </c>
      <c r="I905" s="275"/>
      <c r="J905" s="178" t="str">
        <f>IF('DATA - Follow-Up'!J905="","",INDEX(Codes,MATCH('DATA - Follow-Up'!J905,Modes,0)))</f>
        <v/>
      </c>
      <c r="K905" s="178"/>
      <c r="L905" s="178" t="str">
        <f>IF('DATA - Follow-Up'!L905=0,"",IF('DATA - Follow-Up'!L905="","",'DATA - Follow-Up'!L905))</f>
        <v/>
      </c>
      <c r="M905" s="178" t="str">
        <f>IF('DATA - Follow-Up'!M905="Yes",1,IF('DATA - Follow-Up'!M905="No",2, ""))</f>
        <v/>
      </c>
      <c r="N905" s="178" t="str">
        <f>IF('DATA - Follow-Up'!N905="Yes",1,IF('DATA - Follow-Up'!N905="No",2,""))</f>
        <v/>
      </c>
      <c r="O905" s="178" t="str">
        <f>IF('DATA - Follow-Up'!O905="Relaxed",1,IF('DATA - Follow-Up'!O905="Rushed",2,IF('DATA - Follow-Up'!O905="Happy",3,IF('DATA - Follow-Up'!O905="Frustrated",4,IF('DATA - Follow-Up'!O905="Other (please specify)",5,IF('DATA - Follow-Up'!O905="Other",5,""))))))</f>
        <v/>
      </c>
      <c r="P905" s="178"/>
      <c r="Q905" s="178" t="str">
        <f>IF('DATA - Follow-Up'!Q905="","",'DATA - Follow-Up'!Q905)</f>
        <v/>
      </c>
      <c r="R905" s="178" t="str">
        <f>IF('DATA - Follow-Up'!R905="Boy",1,IF('DATA - Follow-Up'!R905="Girl",2, ""))</f>
        <v/>
      </c>
      <c r="S905" s="178" t="str">
        <f>IF('DATA - Follow-Up'!Q905="","", 'DATA - Follow-Up'!S905)</f>
        <v/>
      </c>
      <c r="T905" s="178" t="str">
        <f>IF('DATA - Follow-Up'!T905="Less than 0.5km",1,IF('DATA - Follow-Up'!T905="0.51 to 1.59km",2,IF('DATA - Follow-Up'!T905="1.6 to 3km",3,IF('DATA - Follow-Up'!T905="Over 3km",4,""))))</f>
        <v/>
      </c>
      <c r="U905" s="178" t="str">
        <f>IF('DATA - Follow-Up'!U905="STRONGLY AGREE",1,IF('DATA - Follow-Up'!U905="AGREE",2,IF('DATA - Follow-Up'!U905="DISAGREE",3,IF('DATA - Follow-Up'!U905="STRONGLY DISAGREE",4,""))))</f>
        <v/>
      </c>
      <c r="V905" s="178" t="str">
        <f>IF('DATA - Follow-Up'!V905="Yes",1,IF('DATA - Follow-Up'!V905="No",2,""))</f>
        <v/>
      </c>
      <c r="W905" s="178"/>
      <c r="X905" s="178"/>
      <c r="Y905" s="178"/>
      <c r="Z905" s="178"/>
      <c r="AA905" s="178"/>
      <c r="AB905" s="178"/>
      <c r="AC905" s="178"/>
      <c r="AD905" s="178"/>
      <c r="AE905" s="178"/>
      <c r="AF905" s="178"/>
      <c r="AG905" s="178"/>
      <c r="AH905" s="178"/>
      <c r="AI905" s="178"/>
      <c r="AJ905" s="178"/>
      <c r="AK905" s="178"/>
      <c r="AL905" s="178"/>
      <c r="AM905" s="178"/>
      <c r="AN905" s="178"/>
      <c r="AO905" s="178"/>
      <c r="AP905" s="178"/>
      <c r="AQ905" s="178"/>
      <c r="AR905" s="178" t="str">
        <f>IF('DATA - Follow-Up'!AR905="Relaxed",1,IF('DATA - Follow-Up'!AR905="Rushed",2,IF('DATA - Follow-Up'!AR905="Happy",3,IF('DATA - Follow-Up'!AR905="Tired",4,""))))</f>
        <v/>
      </c>
      <c r="AS905" s="178" t="str">
        <f>IF('DATA - Follow-Up'!AS905="Relaxed",1,IF('DATA - Follow-Up'!AS905="Rushed",2,IF('DATA - Follow-Up'!AS905="Happy",3,IF('DATA - Follow-Up'!AS905="Tired",4,""))))</f>
        <v/>
      </c>
      <c r="AT905" s="178" t="str">
        <f>IF('DATA - Follow-Up'!AT905="less driving",1,IF('DATA - Follow-Up'!AT905="less driving (e.g. more carpooling, walking, cycling, taking public transit, etc.)",1,IF('DATA - Follow-Up'!AT905="not changed",2,IF('DATA - Follow-Up'!AT905="no changed",2,IF('DATA - Follow-Up'!AT905="more driving",3, "")))))</f>
        <v/>
      </c>
      <c r="AU905" s="275"/>
      <c r="AV905" s="275"/>
      <c r="AW905" s="275"/>
      <c r="AX905" s="275"/>
      <c r="AY905" s="275"/>
      <c r="AZ905" s="178" t="str">
        <f>IF('DATA - Follow-Up'!AZ905="less driving",1,IF('DATA - Follow-Up'!AZ905="less driving (e.g. more carpooling, walking, cycling, taking public transit, etc.)",1,IF('DATA - Follow-Up'!AZ905="not changed",2,IF('DATA - Follow-Up'!AZ905="more driving",3,""))))</f>
        <v/>
      </c>
      <c r="BA905" s="178"/>
      <c r="BB905" s="178"/>
      <c r="BC905" s="178"/>
      <c r="BD905" s="178"/>
      <c r="BE905" s="178"/>
      <c r="BF905" s="178" t="str">
        <f>IF('DATA - Follow-Up'!BF905="decreased",1,IF('DATA - Follow-Up'!BF905="not changed",2,IF('DATA - Follow-Up'!BF905="increased",3, "")))</f>
        <v/>
      </c>
      <c r="BG905" s="178"/>
      <c r="BH905" s="178"/>
      <c r="BI905" s="178"/>
      <c r="BJ905" s="178"/>
      <c r="BK905" s="178"/>
      <c r="BL905" s="178"/>
      <c r="BM905" s="178"/>
      <c r="BN905" s="178"/>
      <c r="BO905" s="178"/>
      <c r="BP905" s="178"/>
      <c r="BQ905" s="312" t="str">
        <f>IF('DATA - Follow-Up'!BQ905="Yes",1,IF('DATA - Follow-Up'!BQ905="No",2, ""))</f>
        <v/>
      </c>
      <c r="BR905" s="273"/>
      <c r="BS905" s="180"/>
      <c r="BT905" s="180"/>
    </row>
    <row r="906" spans="1:72" s="132" customFormat="1" ht="15" x14ac:dyDescent="0.3">
      <c r="A906" s="148"/>
      <c r="B906" s="149"/>
      <c r="C906" s="236" t="str">
        <f t="shared" si="14"/>
        <v/>
      </c>
      <c r="D906" s="178" t="str">
        <f>IF('DATA - Follow-Up'!D906="","",'DATA - Follow-Up'!D906)</f>
        <v/>
      </c>
      <c r="E906" s="178" t="str">
        <f>IF('DATA - Follow-Up'!E906="","",'DATA - Follow-Up'!E906)</f>
        <v/>
      </c>
      <c r="F906" s="178" t="str">
        <f>IF('DATA - Follow-Up'!F906="","",'DATA - Follow-Up'!F906)</f>
        <v/>
      </c>
      <c r="G906" s="178" t="str">
        <f>IF('DATA - Follow-Up'!G906="Yes",1,IF('DATA - Follow-Up'!G906="No",2,IF('DATA - Follow-Up'!G906="Not Sure",3, "")))</f>
        <v/>
      </c>
      <c r="H906" s="178" t="str">
        <f>IF('DATA - Follow-Up'!H906="","",INDEX(Codes,MATCH('DATA - Follow-Up'!H906,Modes,0)))</f>
        <v/>
      </c>
      <c r="I906" s="275"/>
      <c r="J906" s="178" t="str">
        <f>IF('DATA - Follow-Up'!J906="","",INDEX(Codes,MATCH('DATA - Follow-Up'!J906,Modes,0)))</f>
        <v/>
      </c>
      <c r="K906" s="178"/>
      <c r="L906" s="178" t="str">
        <f>IF('DATA - Follow-Up'!L906=0,"",IF('DATA - Follow-Up'!L906="","",'DATA - Follow-Up'!L906))</f>
        <v/>
      </c>
      <c r="M906" s="178" t="str">
        <f>IF('DATA - Follow-Up'!M906="Yes",1,IF('DATA - Follow-Up'!M906="No",2, ""))</f>
        <v/>
      </c>
      <c r="N906" s="178" t="str">
        <f>IF('DATA - Follow-Up'!N906="Yes",1,IF('DATA - Follow-Up'!N906="No",2,""))</f>
        <v/>
      </c>
      <c r="O906" s="178" t="str">
        <f>IF('DATA - Follow-Up'!O906="Relaxed",1,IF('DATA - Follow-Up'!O906="Rushed",2,IF('DATA - Follow-Up'!O906="Happy",3,IF('DATA - Follow-Up'!O906="Frustrated",4,IF('DATA - Follow-Up'!O906="Other (please specify)",5,IF('DATA - Follow-Up'!O906="Other",5,""))))))</f>
        <v/>
      </c>
      <c r="P906" s="178"/>
      <c r="Q906" s="178" t="str">
        <f>IF('DATA - Follow-Up'!Q906="","",'DATA - Follow-Up'!Q906)</f>
        <v/>
      </c>
      <c r="R906" s="178" t="str">
        <f>IF('DATA - Follow-Up'!R906="Boy",1,IF('DATA - Follow-Up'!R906="Girl",2, ""))</f>
        <v/>
      </c>
      <c r="S906" s="178" t="str">
        <f>IF('DATA - Follow-Up'!Q906="","", 'DATA - Follow-Up'!S906)</f>
        <v/>
      </c>
      <c r="T906" s="178" t="str">
        <f>IF('DATA - Follow-Up'!T906="Less than 0.5km",1,IF('DATA - Follow-Up'!T906="0.51 to 1.59km",2,IF('DATA - Follow-Up'!T906="1.6 to 3km",3,IF('DATA - Follow-Up'!T906="Over 3km",4,""))))</f>
        <v/>
      </c>
      <c r="U906" s="178" t="str">
        <f>IF('DATA - Follow-Up'!U906="STRONGLY AGREE",1,IF('DATA - Follow-Up'!U906="AGREE",2,IF('DATA - Follow-Up'!U906="DISAGREE",3,IF('DATA - Follow-Up'!U906="STRONGLY DISAGREE",4,""))))</f>
        <v/>
      </c>
      <c r="V906" s="178" t="str">
        <f>IF('DATA - Follow-Up'!V906="Yes",1,IF('DATA - Follow-Up'!V906="No",2,""))</f>
        <v/>
      </c>
      <c r="W906" s="178"/>
      <c r="X906" s="178"/>
      <c r="Y906" s="178"/>
      <c r="Z906" s="178"/>
      <c r="AA906" s="178"/>
      <c r="AB906" s="178"/>
      <c r="AC906" s="178"/>
      <c r="AD906" s="178"/>
      <c r="AE906" s="178"/>
      <c r="AF906" s="178"/>
      <c r="AG906" s="178"/>
      <c r="AH906" s="178"/>
      <c r="AI906" s="178"/>
      <c r="AJ906" s="178"/>
      <c r="AK906" s="178"/>
      <c r="AL906" s="178"/>
      <c r="AM906" s="178"/>
      <c r="AN906" s="178"/>
      <c r="AO906" s="178"/>
      <c r="AP906" s="178"/>
      <c r="AQ906" s="178"/>
      <c r="AR906" s="178" t="str">
        <f>IF('DATA - Follow-Up'!AR906="Relaxed",1,IF('DATA - Follow-Up'!AR906="Rushed",2,IF('DATA - Follow-Up'!AR906="Happy",3,IF('DATA - Follow-Up'!AR906="Tired",4,""))))</f>
        <v/>
      </c>
      <c r="AS906" s="178" t="str">
        <f>IF('DATA - Follow-Up'!AS906="Relaxed",1,IF('DATA - Follow-Up'!AS906="Rushed",2,IF('DATA - Follow-Up'!AS906="Happy",3,IF('DATA - Follow-Up'!AS906="Tired",4,""))))</f>
        <v/>
      </c>
      <c r="AT906" s="178" t="str">
        <f>IF('DATA - Follow-Up'!AT906="less driving",1,IF('DATA - Follow-Up'!AT906="less driving (e.g. more carpooling, walking, cycling, taking public transit, etc.)",1,IF('DATA - Follow-Up'!AT906="not changed",2,IF('DATA - Follow-Up'!AT906="no changed",2,IF('DATA - Follow-Up'!AT906="more driving",3, "")))))</f>
        <v/>
      </c>
      <c r="AU906" s="275"/>
      <c r="AV906" s="275"/>
      <c r="AW906" s="275"/>
      <c r="AX906" s="275"/>
      <c r="AY906" s="275"/>
      <c r="AZ906" s="178" t="str">
        <f>IF('DATA - Follow-Up'!AZ906="less driving",1,IF('DATA - Follow-Up'!AZ906="less driving (e.g. more carpooling, walking, cycling, taking public transit, etc.)",1,IF('DATA - Follow-Up'!AZ906="not changed",2,IF('DATA - Follow-Up'!AZ906="more driving",3,""))))</f>
        <v/>
      </c>
      <c r="BA906" s="178"/>
      <c r="BB906" s="178"/>
      <c r="BC906" s="178"/>
      <c r="BD906" s="178"/>
      <c r="BE906" s="178"/>
      <c r="BF906" s="178" t="str">
        <f>IF('DATA - Follow-Up'!BF906="decreased",1,IF('DATA - Follow-Up'!BF906="not changed",2,IF('DATA - Follow-Up'!BF906="increased",3, "")))</f>
        <v/>
      </c>
      <c r="BG906" s="178"/>
      <c r="BH906" s="178"/>
      <c r="BI906" s="178"/>
      <c r="BJ906" s="178"/>
      <c r="BK906" s="178"/>
      <c r="BL906" s="178"/>
      <c r="BM906" s="178"/>
      <c r="BN906" s="178"/>
      <c r="BO906" s="178"/>
      <c r="BP906" s="178"/>
      <c r="BQ906" s="312" t="str">
        <f>IF('DATA - Follow-Up'!BQ906="Yes",1,IF('DATA - Follow-Up'!BQ906="No",2, ""))</f>
        <v/>
      </c>
      <c r="BR906" s="273"/>
      <c r="BS906" s="180"/>
      <c r="BT906" s="180"/>
    </row>
    <row r="907" spans="1:72" s="132" customFormat="1" ht="15" x14ac:dyDescent="0.3">
      <c r="A907" s="148"/>
      <c r="B907" s="149"/>
      <c r="C907" s="236" t="str">
        <f t="shared" si="14"/>
        <v/>
      </c>
      <c r="D907" s="178" t="str">
        <f>IF('DATA - Follow-Up'!D907="","",'DATA - Follow-Up'!D907)</f>
        <v/>
      </c>
      <c r="E907" s="178" t="str">
        <f>IF('DATA - Follow-Up'!E907="","",'DATA - Follow-Up'!E907)</f>
        <v/>
      </c>
      <c r="F907" s="178" t="str">
        <f>IF('DATA - Follow-Up'!F907="","",'DATA - Follow-Up'!F907)</f>
        <v/>
      </c>
      <c r="G907" s="178" t="str">
        <f>IF('DATA - Follow-Up'!G907="Yes",1,IF('DATA - Follow-Up'!G907="No",2,IF('DATA - Follow-Up'!G907="Not Sure",3, "")))</f>
        <v/>
      </c>
      <c r="H907" s="178" t="str">
        <f>IF('DATA - Follow-Up'!H907="","",INDEX(Codes,MATCH('DATA - Follow-Up'!H907,Modes,0)))</f>
        <v/>
      </c>
      <c r="I907" s="275"/>
      <c r="J907" s="178" t="str">
        <f>IF('DATA - Follow-Up'!J907="","",INDEX(Codes,MATCH('DATA - Follow-Up'!J907,Modes,0)))</f>
        <v/>
      </c>
      <c r="K907" s="178"/>
      <c r="L907" s="178" t="str">
        <f>IF('DATA - Follow-Up'!L907=0,"",IF('DATA - Follow-Up'!L907="","",'DATA - Follow-Up'!L907))</f>
        <v/>
      </c>
      <c r="M907" s="178" t="str">
        <f>IF('DATA - Follow-Up'!M907="Yes",1,IF('DATA - Follow-Up'!M907="No",2, ""))</f>
        <v/>
      </c>
      <c r="N907" s="178" t="str">
        <f>IF('DATA - Follow-Up'!N907="Yes",1,IF('DATA - Follow-Up'!N907="No",2,""))</f>
        <v/>
      </c>
      <c r="O907" s="178" t="str">
        <f>IF('DATA - Follow-Up'!O907="Relaxed",1,IF('DATA - Follow-Up'!O907="Rushed",2,IF('DATA - Follow-Up'!O907="Happy",3,IF('DATA - Follow-Up'!O907="Frustrated",4,IF('DATA - Follow-Up'!O907="Other (please specify)",5,IF('DATA - Follow-Up'!O907="Other",5,""))))))</f>
        <v/>
      </c>
      <c r="P907" s="178"/>
      <c r="Q907" s="178" t="str">
        <f>IF('DATA - Follow-Up'!Q907="","",'DATA - Follow-Up'!Q907)</f>
        <v/>
      </c>
      <c r="R907" s="178" t="str">
        <f>IF('DATA - Follow-Up'!R907="Boy",1,IF('DATA - Follow-Up'!R907="Girl",2, ""))</f>
        <v/>
      </c>
      <c r="S907" s="178" t="str">
        <f>IF('DATA - Follow-Up'!Q907="","", 'DATA - Follow-Up'!S907)</f>
        <v/>
      </c>
      <c r="T907" s="178" t="str">
        <f>IF('DATA - Follow-Up'!T907="Less than 0.5km",1,IF('DATA - Follow-Up'!T907="0.51 to 1.59km",2,IF('DATA - Follow-Up'!T907="1.6 to 3km",3,IF('DATA - Follow-Up'!T907="Over 3km",4,""))))</f>
        <v/>
      </c>
      <c r="U907" s="178" t="str">
        <f>IF('DATA - Follow-Up'!U907="STRONGLY AGREE",1,IF('DATA - Follow-Up'!U907="AGREE",2,IF('DATA - Follow-Up'!U907="DISAGREE",3,IF('DATA - Follow-Up'!U907="STRONGLY DISAGREE",4,""))))</f>
        <v/>
      </c>
      <c r="V907" s="178" t="str">
        <f>IF('DATA - Follow-Up'!V907="Yes",1,IF('DATA - Follow-Up'!V907="No",2,""))</f>
        <v/>
      </c>
      <c r="W907" s="178"/>
      <c r="X907" s="178"/>
      <c r="Y907" s="178"/>
      <c r="Z907" s="178"/>
      <c r="AA907" s="178"/>
      <c r="AB907" s="178"/>
      <c r="AC907" s="178"/>
      <c r="AD907" s="178"/>
      <c r="AE907" s="178"/>
      <c r="AF907" s="178"/>
      <c r="AG907" s="178"/>
      <c r="AH907" s="178"/>
      <c r="AI907" s="178"/>
      <c r="AJ907" s="178"/>
      <c r="AK907" s="178"/>
      <c r="AL907" s="178"/>
      <c r="AM907" s="178"/>
      <c r="AN907" s="178"/>
      <c r="AO907" s="178"/>
      <c r="AP907" s="178"/>
      <c r="AQ907" s="178"/>
      <c r="AR907" s="178" t="str">
        <f>IF('DATA - Follow-Up'!AR907="Relaxed",1,IF('DATA - Follow-Up'!AR907="Rushed",2,IF('DATA - Follow-Up'!AR907="Happy",3,IF('DATA - Follow-Up'!AR907="Tired",4,""))))</f>
        <v/>
      </c>
      <c r="AS907" s="178" t="str">
        <f>IF('DATA - Follow-Up'!AS907="Relaxed",1,IF('DATA - Follow-Up'!AS907="Rushed",2,IF('DATA - Follow-Up'!AS907="Happy",3,IF('DATA - Follow-Up'!AS907="Tired",4,""))))</f>
        <v/>
      </c>
      <c r="AT907" s="178" t="str">
        <f>IF('DATA - Follow-Up'!AT907="less driving",1,IF('DATA - Follow-Up'!AT907="less driving (e.g. more carpooling, walking, cycling, taking public transit, etc.)",1,IF('DATA - Follow-Up'!AT907="not changed",2,IF('DATA - Follow-Up'!AT907="no changed",2,IF('DATA - Follow-Up'!AT907="more driving",3, "")))))</f>
        <v/>
      </c>
      <c r="AU907" s="275"/>
      <c r="AV907" s="275"/>
      <c r="AW907" s="275"/>
      <c r="AX907" s="275"/>
      <c r="AY907" s="275"/>
      <c r="AZ907" s="178" t="str">
        <f>IF('DATA - Follow-Up'!AZ907="less driving",1,IF('DATA - Follow-Up'!AZ907="less driving (e.g. more carpooling, walking, cycling, taking public transit, etc.)",1,IF('DATA - Follow-Up'!AZ907="not changed",2,IF('DATA - Follow-Up'!AZ907="more driving",3,""))))</f>
        <v/>
      </c>
      <c r="BA907" s="178"/>
      <c r="BB907" s="178"/>
      <c r="BC907" s="178"/>
      <c r="BD907" s="178"/>
      <c r="BE907" s="178"/>
      <c r="BF907" s="178" t="str">
        <f>IF('DATA - Follow-Up'!BF907="decreased",1,IF('DATA - Follow-Up'!BF907="not changed",2,IF('DATA - Follow-Up'!BF907="increased",3, "")))</f>
        <v/>
      </c>
      <c r="BG907" s="178"/>
      <c r="BH907" s="178"/>
      <c r="BI907" s="178"/>
      <c r="BJ907" s="178"/>
      <c r="BK907" s="178"/>
      <c r="BL907" s="178"/>
      <c r="BM907" s="178"/>
      <c r="BN907" s="178"/>
      <c r="BO907" s="178"/>
      <c r="BP907" s="178"/>
      <c r="BQ907" s="312" t="str">
        <f>IF('DATA - Follow-Up'!BQ907="Yes",1,IF('DATA - Follow-Up'!BQ907="No",2, ""))</f>
        <v/>
      </c>
      <c r="BR907" s="273"/>
      <c r="BS907" s="180"/>
      <c r="BT907" s="180"/>
    </row>
    <row r="908" spans="1:72" s="132" customFormat="1" ht="15" x14ac:dyDescent="0.3">
      <c r="A908" s="148"/>
      <c r="B908" s="149"/>
      <c r="C908" s="236" t="str">
        <f t="shared" si="14"/>
        <v/>
      </c>
      <c r="D908" s="178" t="str">
        <f>IF('DATA - Follow-Up'!D908="","",'DATA - Follow-Up'!D908)</f>
        <v/>
      </c>
      <c r="E908" s="178" t="str">
        <f>IF('DATA - Follow-Up'!E908="","",'DATA - Follow-Up'!E908)</f>
        <v/>
      </c>
      <c r="F908" s="178" t="str">
        <f>IF('DATA - Follow-Up'!F908="","",'DATA - Follow-Up'!F908)</f>
        <v/>
      </c>
      <c r="G908" s="178" t="str">
        <f>IF('DATA - Follow-Up'!G908="Yes",1,IF('DATA - Follow-Up'!G908="No",2,IF('DATA - Follow-Up'!G908="Not Sure",3, "")))</f>
        <v/>
      </c>
      <c r="H908" s="178" t="str">
        <f>IF('DATA - Follow-Up'!H908="","",INDEX(Codes,MATCH('DATA - Follow-Up'!H908,Modes,0)))</f>
        <v/>
      </c>
      <c r="I908" s="275"/>
      <c r="J908" s="178" t="str">
        <f>IF('DATA - Follow-Up'!J908="","",INDEX(Codes,MATCH('DATA - Follow-Up'!J908,Modes,0)))</f>
        <v/>
      </c>
      <c r="K908" s="178"/>
      <c r="L908" s="178" t="str">
        <f>IF('DATA - Follow-Up'!L908=0,"",IF('DATA - Follow-Up'!L908="","",'DATA - Follow-Up'!L908))</f>
        <v/>
      </c>
      <c r="M908" s="178" t="str">
        <f>IF('DATA - Follow-Up'!M908="Yes",1,IF('DATA - Follow-Up'!M908="No",2, ""))</f>
        <v/>
      </c>
      <c r="N908" s="178" t="str">
        <f>IF('DATA - Follow-Up'!N908="Yes",1,IF('DATA - Follow-Up'!N908="No",2,""))</f>
        <v/>
      </c>
      <c r="O908" s="178" t="str">
        <f>IF('DATA - Follow-Up'!O908="Relaxed",1,IF('DATA - Follow-Up'!O908="Rushed",2,IF('DATA - Follow-Up'!O908="Happy",3,IF('DATA - Follow-Up'!O908="Frustrated",4,IF('DATA - Follow-Up'!O908="Other (please specify)",5,IF('DATA - Follow-Up'!O908="Other",5,""))))))</f>
        <v/>
      </c>
      <c r="P908" s="178"/>
      <c r="Q908" s="178" t="str">
        <f>IF('DATA - Follow-Up'!Q908="","",'DATA - Follow-Up'!Q908)</f>
        <v/>
      </c>
      <c r="R908" s="178" t="str">
        <f>IF('DATA - Follow-Up'!R908="Boy",1,IF('DATA - Follow-Up'!R908="Girl",2, ""))</f>
        <v/>
      </c>
      <c r="S908" s="178" t="str">
        <f>IF('DATA - Follow-Up'!Q908="","", 'DATA - Follow-Up'!S908)</f>
        <v/>
      </c>
      <c r="T908" s="178" t="str">
        <f>IF('DATA - Follow-Up'!T908="Less than 0.5km",1,IF('DATA - Follow-Up'!T908="0.51 to 1.59km",2,IF('DATA - Follow-Up'!T908="1.6 to 3km",3,IF('DATA - Follow-Up'!T908="Over 3km",4,""))))</f>
        <v/>
      </c>
      <c r="U908" s="178" t="str">
        <f>IF('DATA - Follow-Up'!U908="STRONGLY AGREE",1,IF('DATA - Follow-Up'!U908="AGREE",2,IF('DATA - Follow-Up'!U908="DISAGREE",3,IF('DATA - Follow-Up'!U908="STRONGLY DISAGREE",4,""))))</f>
        <v/>
      </c>
      <c r="V908" s="178" t="str">
        <f>IF('DATA - Follow-Up'!V908="Yes",1,IF('DATA - Follow-Up'!V908="No",2,""))</f>
        <v/>
      </c>
      <c r="W908" s="178"/>
      <c r="X908" s="178"/>
      <c r="Y908" s="178"/>
      <c r="Z908" s="178"/>
      <c r="AA908" s="178"/>
      <c r="AB908" s="178"/>
      <c r="AC908" s="178"/>
      <c r="AD908" s="178"/>
      <c r="AE908" s="178"/>
      <c r="AF908" s="178"/>
      <c r="AG908" s="178"/>
      <c r="AH908" s="178"/>
      <c r="AI908" s="178"/>
      <c r="AJ908" s="178"/>
      <c r="AK908" s="178"/>
      <c r="AL908" s="178"/>
      <c r="AM908" s="178"/>
      <c r="AN908" s="178"/>
      <c r="AO908" s="178"/>
      <c r="AP908" s="178"/>
      <c r="AQ908" s="178"/>
      <c r="AR908" s="178" t="str">
        <f>IF('DATA - Follow-Up'!AR908="Relaxed",1,IF('DATA - Follow-Up'!AR908="Rushed",2,IF('DATA - Follow-Up'!AR908="Happy",3,IF('DATA - Follow-Up'!AR908="Tired",4,""))))</f>
        <v/>
      </c>
      <c r="AS908" s="178" t="str">
        <f>IF('DATA - Follow-Up'!AS908="Relaxed",1,IF('DATA - Follow-Up'!AS908="Rushed",2,IF('DATA - Follow-Up'!AS908="Happy",3,IF('DATA - Follow-Up'!AS908="Tired",4,""))))</f>
        <v/>
      </c>
      <c r="AT908" s="178" t="str">
        <f>IF('DATA - Follow-Up'!AT908="less driving",1,IF('DATA - Follow-Up'!AT908="less driving (e.g. more carpooling, walking, cycling, taking public transit, etc.)",1,IF('DATA - Follow-Up'!AT908="not changed",2,IF('DATA - Follow-Up'!AT908="no changed",2,IF('DATA - Follow-Up'!AT908="more driving",3, "")))))</f>
        <v/>
      </c>
      <c r="AU908" s="275"/>
      <c r="AV908" s="275"/>
      <c r="AW908" s="275"/>
      <c r="AX908" s="275"/>
      <c r="AY908" s="275"/>
      <c r="AZ908" s="178" t="str">
        <f>IF('DATA - Follow-Up'!AZ908="less driving",1,IF('DATA - Follow-Up'!AZ908="less driving (e.g. more carpooling, walking, cycling, taking public transit, etc.)",1,IF('DATA - Follow-Up'!AZ908="not changed",2,IF('DATA - Follow-Up'!AZ908="more driving",3,""))))</f>
        <v/>
      </c>
      <c r="BA908" s="178"/>
      <c r="BB908" s="178"/>
      <c r="BC908" s="178"/>
      <c r="BD908" s="178"/>
      <c r="BE908" s="178"/>
      <c r="BF908" s="178" t="str">
        <f>IF('DATA - Follow-Up'!BF908="decreased",1,IF('DATA - Follow-Up'!BF908="not changed",2,IF('DATA - Follow-Up'!BF908="increased",3, "")))</f>
        <v/>
      </c>
      <c r="BG908" s="178"/>
      <c r="BH908" s="178"/>
      <c r="BI908" s="178"/>
      <c r="BJ908" s="178"/>
      <c r="BK908" s="178"/>
      <c r="BL908" s="178"/>
      <c r="BM908" s="178"/>
      <c r="BN908" s="178"/>
      <c r="BO908" s="178"/>
      <c r="BP908" s="178"/>
      <c r="BQ908" s="312" t="str">
        <f>IF('DATA - Follow-Up'!BQ908="Yes",1,IF('DATA - Follow-Up'!BQ908="No",2, ""))</f>
        <v/>
      </c>
      <c r="BR908" s="273"/>
      <c r="BS908" s="180"/>
      <c r="BT908" s="180"/>
    </row>
    <row r="909" spans="1:72" s="132" customFormat="1" ht="15" x14ac:dyDescent="0.3">
      <c r="A909" s="148"/>
      <c r="B909" s="149"/>
      <c r="C909" s="236" t="str">
        <f t="shared" si="14"/>
        <v/>
      </c>
      <c r="D909" s="178" t="str">
        <f>IF('DATA - Follow-Up'!D909="","",'DATA - Follow-Up'!D909)</f>
        <v/>
      </c>
      <c r="E909" s="178" t="str">
        <f>IF('DATA - Follow-Up'!E909="","",'DATA - Follow-Up'!E909)</f>
        <v/>
      </c>
      <c r="F909" s="178" t="str">
        <f>IF('DATA - Follow-Up'!F909="","",'DATA - Follow-Up'!F909)</f>
        <v/>
      </c>
      <c r="G909" s="178" t="str">
        <f>IF('DATA - Follow-Up'!G909="Yes",1,IF('DATA - Follow-Up'!G909="No",2,IF('DATA - Follow-Up'!G909="Not Sure",3, "")))</f>
        <v/>
      </c>
      <c r="H909" s="178" t="str">
        <f>IF('DATA - Follow-Up'!H909="","",INDEX(Codes,MATCH('DATA - Follow-Up'!H909,Modes,0)))</f>
        <v/>
      </c>
      <c r="I909" s="275"/>
      <c r="J909" s="178" t="str">
        <f>IF('DATA - Follow-Up'!J909="","",INDEX(Codes,MATCH('DATA - Follow-Up'!J909,Modes,0)))</f>
        <v/>
      </c>
      <c r="K909" s="178"/>
      <c r="L909" s="178" t="str">
        <f>IF('DATA - Follow-Up'!L909=0,"",IF('DATA - Follow-Up'!L909="","",'DATA - Follow-Up'!L909))</f>
        <v/>
      </c>
      <c r="M909" s="178" t="str">
        <f>IF('DATA - Follow-Up'!M909="Yes",1,IF('DATA - Follow-Up'!M909="No",2, ""))</f>
        <v/>
      </c>
      <c r="N909" s="178" t="str">
        <f>IF('DATA - Follow-Up'!N909="Yes",1,IF('DATA - Follow-Up'!N909="No",2,""))</f>
        <v/>
      </c>
      <c r="O909" s="178" t="str">
        <f>IF('DATA - Follow-Up'!O909="Relaxed",1,IF('DATA - Follow-Up'!O909="Rushed",2,IF('DATA - Follow-Up'!O909="Happy",3,IF('DATA - Follow-Up'!O909="Frustrated",4,IF('DATA - Follow-Up'!O909="Other (please specify)",5,IF('DATA - Follow-Up'!O909="Other",5,""))))))</f>
        <v/>
      </c>
      <c r="P909" s="178"/>
      <c r="Q909" s="178" t="str">
        <f>IF('DATA - Follow-Up'!Q909="","",'DATA - Follow-Up'!Q909)</f>
        <v/>
      </c>
      <c r="R909" s="178" t="str">
        <f>IF('DATA - Follow-Up'!R909="Boy",1,IF('DATA - Follow-Up'!R909="Girl",2, ""))</f>
        <v/>
      </c>
      <c r="S909" s="178" t="str">
        <f>IF('DATA - Follow-Up'!Q909="","", 'DATA - Follow-Up'!S909)</f>
        <v/>
      </c>
      <c r="T909" s="178" t="str">
        <f>IF('DATA - Follow-Up'!T909="Less than 0.5km",1,IF('DATA - Follow-Up'!T909="0.51 to 1.59km",2,IF('DATA - Follow-Up'!T909="1.6 to 3km",3,IF('DATA - Follow-Up'!T909="Over 3km",4,""))))</f>
        <v/>
      </c>
      <c r="U909" s="178" t="str">
        <f>IF('DATA - Follow-Up'!U909="STRONGLY AGREE",1,IF('DATA - Follow-Up'!U909="AGREE",2,IF('DATA - Follow-Up'!U909="DISAGREE",3,IF('DATA - Follow-Up'!U909="STRONGLY DISAGREE",4,""))))</f>
        <v/>
      </c>
      <c r="V909" s="178" t="str">
        <f>IF('DATA - Follow-Up'!V909="Yes",1,IF('DATA - Follow-Up'!V909="No",2,""))</f>
        <v/>
      </c>
      <c r="W909" s="178"/>
      <c r="X909" s="178"/>
      <c r="Y909" s="178"/>
      <c r="Z909" s="178"/>
      <c r="AA909" s="178"/>
      <c r="AB909" s="178"/>
      <c r="AC909" s="178"/>
      <c r="AD909" s="178"/>
      <c r="AE909" s="178"/>
      <c r="AF909" s="178"/>
      <c r="AG909" s="178"/>
      <c r="AH909" s="178"/>
      <c r="AI909" s="178"/>
      <c r="AJ909" s="178"/>
      <c r="AK909" s="178"/>
      <c r="AL909" s="178"/>
      <c r="AM909" s="178"/>
      <c r="AN909" s="178"/>
      <c r="AO909" s="178"/>
      <c r="AP909" s="178"/>
      <c r="AQ909" s="178"/>
      <c r="AR909" s="178" t="str">
        <f>IF('DATA - Follow-Up'!AR909="Relaxed",1,IF('DATA - Follow-Up'!AR909="Rushed",2,IF('DATA - Follow-Up'!AR909="Happy",3,IF('DATA - Follow-Up'!AR909="Tired",4,""))))</f>
        <v/>
      </c>
      <c r="AS909" s="178" t="str">
        <f>IF('DATA - Follow-Up'!AS909="Relaxed",1,IF('DATA - Follow-Up'!AS909="Rushed",2,IF('DATA - Follow-Up'!AS909="Happy",3,IF('DATA - Follow-Up'!AS909="Tired",4,""))))</f>
        <v/>
      </c>
      <c r="AT909" s="178" t="str">
        <f>IF('DATA - Follow-Up'!AT909="less driving",1,IF('DATA - Follow-Up'!AT909="less driving (e.g. more carpooling, walking, cycling, taking public transit, etc.)",1,IF('DATA - Follow-Up'!AT909="not changed",2,IF('DATA - Follow-Up'!AT909="no changed",2,IF('DATA - Follow-Up'!AT909="more driving",3, "")))))</f>
        <v/>
      </c>
      <c r="AU909" s="275"/>
      <c r="AV909" s="275"/>
      <c r="AW909" s="275"/>
      <c r="AX909" s="275"/>
      <c r="AY909" s="275"/>
      <c r="AZ909" s="178" t="str">
        <f>IF('DATA - Follow-Up'!AZ909="less driving",1,IF('DATA - Follow-Up'!AZ909="less driving (e.g. more carpooling, walking, cycling, taking public transit, etc.)",1,IF('DATA - Follow-Up'!AZ909="not changed",2,IF('DATA - Follow-Up'!AZ909="more driving",3,""))))</f>
        <v/>
      </c>
      <c r="BA909" s="178"/>
      <c r="BB909" s="178"/>
      <c r="BC909" s="178"/>
      <c r="BD909" s="178"/>
      <c r="BE909" s="178"/>
      <c r="BF909" s="178" t="str">
        <f>IF('DATA - Follow-Up'!BF909="decreased",1,IF('DATA - Follow-Up'!BF909="not changed",2,IF('DATA - Follow-Up'!BF909="increased",3, "")))</f>
        <v/>
      </c>
      <c r="BG909" s="178"/>
      <c r="BH909" s="178"/>
      <c r="BI909" s="178"/>
      <c r="BJ909" s="178"/>
      <c r="BK909" s="178"/>
      <c r="BL909" s="178"/>
      <c r="BM909" s="178"/>
      <c r="BN909" s="178"/>
      <c r="BO909" s="178"/>
      <c r="BP909" s="178"/>
      <c r="BQ909" s="312" t="str">
        <f>IF('DATA - Follow-Up'!BQ909="Yes",1,IF('DATA - Follow-Up'!BQ909="No",2, ""))</f>
        <v/>
      </c>
      <c r="BR909" s="273"/>
      <c r="BS909" s="180"/>
      <c r="BT909" s="180"/>
    </row>
    <row r="910" spans="1:72" s="132" customFormat="1" ht="15" x14ac:dyDescent="0.3">
      <c r="A910" s="148"/>
      <c r="B910" s="149"/>
      <c r="C910" s="236" t="str">
        <f t="shared" si="14"/>
        <v/>
      </c>
      <c r="D910" s="178" t="str">
        <f>IF('DATA - Follow-Up'!D910="","",'DATA - Follow-Up'!D910)</f>
        <v/>
      </c>
      <c r="E910" s="178" t="str">
        <f>IF('DATA - Follow-Up'!E910="","",'DATA - Follow-Up'!E910)</f>
        <v/>
      </c>
      <c r="F910" s="178" t="str">
        <f>IF('DATA - Follow-Up'!F910="","",'DATA - Follow-Up'!F910)</f>
        <v/>
      </c>
      <c r="G910" s="178" t="str">
        <f>IF('DATA - Follow-Up'!G910="Yes",1,IF('DATA - Follow-Up'!G910="No",2,IF('DATA - Follow-Up'!G910="Not Sure",3, "")))</f>
        <v/>
      </c>
      <c r="H910" s="178" t="str">
        <f>IF('DATA - Follow-Up'!H910="","",INDEX(Codes,MATCH('DATA - Follow-Up'!H910,Modes,0)))</f>
        <v/>
      </c>
      <c r="I910" s="275"/>
      <c r="J910" s="178" t="str">
        <f>IF('DATA - Follow-Up'!J910="","",INDEX(Codes,MATCH('DATA - Follow-Up'!J910,Modes,0)))</f>
        <v/>
      </c>
      <c r="K910" s="178"/>
      <c r="L910" s="178" t="str">
        <f>IF('DATA - Follow-Up'!L910=0,"",IF('DATA - Follow-Up'!L910="","",'DATA - Follow-Up'!L910))</f>
        <v/>
      </c>
      <c r="M910" s="178" t="str">
        <f>IF('DATA - Follow-Up'!M910="Yes",1,IF('DATA - Follow-Up'!M910="No",2, ""))</f>
        <v/>
      </c>
      <c r="N910" s="178" t="str">
        <f>IF('DATA - Follow-Up'!N910="Yes",1,IF('DATA - Follow-Up'!N910="No",2,""))</f>
        <v/>
      </c>
      <c r="O910" s="178" t="str">
        <f>IF('DATA - Follow-Up'!O910="Relaxed",1,IF('DATA - Follow-Up'!O910="Rushed",2,IF('DATA - Follow-Up'!O910="Happy",3,IF('DATA - Follow-Up'!O910="Frustrated",4,IF('DATA - Follow-Up'!O910="Other (please specify)",5,IF('DATA - Follow-Up'!O910="Other",5,""))))))</f>
        <v/>
      </c>
      <c r="P910" s="178"/>
      <c r="Q910" s="178" t="str">
        <f>IF('DATA - Follow-Up'!Q910="","",'DATA - Follow-Up'!Q910)</f>
        <v/>
      </c>
      <c r="R910" s="178" t="str">
        <f>IF('DATA - Follow-Up'!R910="Boy",1,IF('DATA - Follow-Up'!R910="Girl",2, ""))</f>
        <v/>
      </c>
      <c r="S910" s="178" t="str">
        <f>IF('DATA - Follow-Up'!Q910="","", 'DATA - Follow-Up'!S910)</f>
        <v/>
      </c>
      <c r="T910" s="178" t="str">
        <f>IF('DATA - Follow-Up'!T910="Less than 0.5km",1,IF('DATA - Follow-Up'!T910="0.51 to 1.59km",2,IF('DATA - Follow-Up'!T910="1.6 to 3km",3,IF('DATA - Follow-Up'!T910="Over 3km",4,""))))</f>
        <v/>
      </c>
      <c r="U910" s="178" t="str">
        <f>IF('DATA - Follow-Up'!U910="STRONGLY AGREE",1,IF('DATA - Follow-Up'!U910="AGREE",2,IF('DATA - Follow-Up'!U910="DISAGREE",3,IF('DATA - Follow-Up'!U910="STRONGLY DISAGREE",4,""))))</f>
        <v/>
      </c>
      <c r="V910" s="178" t="str">
        <f>IF('DATA - Follow-Up'!V910="Yes",1,IF('DATA - Follow-Up'!V910="No",2,""))</f>
        <v/>
      </c>
      <c r="W910" s="178"/>
      <c r="X910" s="178"/>
      <c r="Y910" s="178"/>
      <c r="Z910" s="178"/>
      <c r="AA910" s="178"/>
      <c r="AB910" s="178"/>
      <c r="AC910" s="178"/>
      <c r="AD910" s="178"/>
      <c r="AE910" s="178"/>
      <c r="AF910" s="178"/>
      <c r="AG910" s="178"/>
      <c r="AH910" s="178"/>
      <c r="AI910" s="178"/>
      <c r="AJ910" s="178"/>
      <c r="AK910" s="178"/>
      <c r="AL910" s="178"/>
      <c r="AM910" s="178"/>
      <c r="AN910" s="178"/>
      <c r="AO910" s="178"/>
      <c r="AP910" s="178"/>
      <c r="AQ910" s="178"/>
      <c r="AR910" s="178" t="str">
        <f>IF('DATA - Follow-Up'!AR910="Relaxed",1,IF('DATA - Follow-Up'!AR910="Rushed",2,IF('DATA - Follow-Up'!AR910="Happy",3,IF('DATA - Follow-Up'!AR910="Tired",4,""))))</f>
        <v/>
      </c>
      <c r="AS910" s="178" t="str">
        <f>IF('DATA - Follow-Up'!AS910="Relaxed",1,IF('DATA - Follow-Up'!AS910="Rushed",2,IF('DATA - Follow-Up'!AS910="Happy",3,IF('DATA - Follow-Up'!AS910="Tired",4,""))))</f>
        <v/>
      </c>
      <c r="AT910" s="178" t="str">
        <f>IF('DATA - Follow-Up'!AT910="less driving",1,IF('DATA - Follow-Up'!AT910="less driving (e.g. more carpooling, walking, cycling, taking public transit, etc.)",1,IF('DATA - Follow-Up'!AT910="not changed",2,IF('DATA - Follow-Up'!AT910="no changed",2,IF('DATA - Follow-Up'!AT910="more driving",3, "")))))</f>
        <v/>
      </c>
      <c r="AU910" s="275"/>
      <c r="AV910" s="275"/>
      <c r="AW910" s="275"/>
      <c r="AX910" s="275"/>
      <c r="AY910" s="275"/>
      <c r="AZ910" s="178" t="str">
        <f>IF('DATA - Follow-Up'!AZ910="less driving",1,IF('DATA - Follow-Up'!AZ910="less driving (e.g. more carpooling, walking, cycling, taking public transit, etc.)",1,IF('DATA - Follow-Up'!AZ910="not changed",2,IF('DATA - Follow-Up'!AZ910="more driving",3,""))))</f>
        <v/>
      </c>
      <c r="BA910" s="178"/>
      <c r="BB910" s="178"/>
      <c r="BC910" s="178"/>
      <c r="BD910" s="178"/>
      <c r="BE910" s="178"/>
      <c r="BF910" s="178" t="str">
        <f>IF('DATA - Follow-Up'!BF910="decreased",1,IF('DATA - Follow-Up'!BF910="not changed",2,IF('DATA - Follow-Up'!BF910="increased",3, "")))</f>
        <v/>
      </c>
      <c r="BG910" s="178"/>
      <c r="BH910" s="178"/>
      <c r="BI910" s="178"/>
      <c r="BJ910" s="178"/>
      <c r="BK910" s="178"/>
      <c r="BL910" s="178"/>
      <c r="BM910" s="178"/>
      <c r="BN910" s="178"/>
      <c r="BO910" s="178"/>
      <c r="BP910" s="178"/>
      <c r="BQ910" s="312" t="str">
        <f>IF('DATA - Follow-Up'!BQ910="Yes",1,IF('DATA - Follow-Up'!BQ910="No",2, ""))</f>
        <v/>
      </c>
      <c r="BR910" s="273"/>
      <c r="BS910" s="180"/>
      <c r="BT910" s="180"/>
    </row>
    <row r="911" spans="1:72" s="132" customFormat="1" ht="15" x14ac:dyDescent="0.3">
      <c r="A911" s="148"/>
      <c r="B911" s="149"/>
      <c r="C911" s="236" t="str">
        <f t="shared" si="14"/>
        <v/>
      </c>
      <c r="D911" s="178" t="str">
        <f>IF('DATA - Follow-Up'!D911="","",'DATA - Follow-Up'!D911)</f>
        <v/>
      </c>
      <c r="E911" s="178" t="str">
        <f>IF('DATA - Follow-Up'!E911="","",'DATA - Follow-Up'!E911)</f>
        <v/>
      </c>
      <c r="F911" s="178" t="str">
        <f>IF('DATA - Follow-Up'!F911="","",'DATA - Follow-Up'!F911)</f>
        <v/>
      </c>
      <c r="G911" s="178" t="str">
        <f>IF('DATA - Follow-Up'!G911="Yes",1,IF('DATA - Follow-Up'!G911="No",2,IF('DATA - Follow-Up'!G911="Not Sure",3, "")))</f>
        <v/>
      </c>
      <c r="H911" s="178" t="str">
        <f>IF('DATA - Follow-Up'!H911="","",INDEX(Codes,MATCH('DATA - Follow-Up'!H911,Modes,0)))</f>
        <v/>
      </c>
      <c r="I911" s="275"/>
      <c r="J911" s="178" t="str">
        <f>IF('DATA - Follow-Up'!J911="","",INDEX(Codes,MATCH('DATA - Follow-Up'!J911,Modes,0)))</f>
        <v/>
      </c>
      <c r="K911" s="178"/>
      <c r="L911" s="178" t="str">
        <f>IF('DATA - Follow-Up'!L911=0,"",IF('DATA - Follow-Up'!L911="","",'DATA - Follow-Up'!L911))</f>
        <v/>
      </c>
      <c r="M911" s="178" t="str">
        <f>IF('DATA - Follow-Up'!M911="Yes",1,IF('DATA - Follow-Up'!M911="No",2, ""))</f>
        <v/>
      </c>
      <c r="N911" s="178" t="str">
        <f>IF('DATA - Follow-Up'!N911="Yes",1,IF('DATA - Follow-Up'!N911="No",2,""))</f>
        <v/>
      </c>
      <c r="O911" s="178" t="str">
        <f>IF('DATA - Follow-Up'!O911="Relaxed",1,IF('DATA - Follow-Up'!O911="Rushed",2,IF('DATA - Follow-Up'!O911="Happy",3,IF('DATA - Follow-Up'!O911="Frustrated",4,IF('DATA - Follow-Up'!O911="Other (please specify)",5,IF('DATA - Follow-Up'!O911="Other",5,""))))))</f>
        <v/>
      </c>
      <c r="P911" s="178"/>
      <c r="Q911" s="178" t="str">
        <f>IF('DATA - Follow-Up'!Q911="","",'DATA - Follow-Up'!Q911)</f>
        <v/>
      </c>
      <c r="R911" s="178" t="str">
        <f>IF('DATA - Follow-Up'!R911="Boy",1,IF('DATA - Follow-Up'!R911="Girl",2, ""))</f>
        <v/>
      </c>
      <c r="S911" s="178" t="str">
        <f>IF('DATA - Follow-Up'!Q911="","", 'DATA - Follow-Up'!S911)</f>
        <v/>
      </c>
      <c r="T911" s="178" t="str">
        <f>IF('DATA - Follow-Up'!T911="Less than 0.5km",1,IF('DATA - Follow-Up'!T911="0.51 to 1.59km",2,IF('DATA - Follow-Up'!T911="1.6 to 3km",3,IF('DATA - Follow-Up'!T911="Over 3km",4,""))))</f>
        <v/>
      </c>
      <c r="U911" s="178" t="str">
        <f>IF('DATA - Follow-Up'!U911="STRONGLY AGREE",1,IF('DATA - Follow-Up'!U911="AGREE",2,IF('DATA - Follow-Up'!U911="DISAGREE",3,IF('DATA - Follow-Up'!U911="STRONGLY DISAGREE",4,""))))</f>
        <v/>
      </c>
      <c r="V911" s="178" t="str">
        <f>IF('DATA - Follow-Up'!V911="Yes",1,IF('DATA - Follow-Up'!V911="No",2,""))</f>
        <v/>
      </c>
      <c r="W911" s="178"/>
      <c r="X911" s="178"/>
      <c r="Y911" s="178"/>
      <c r="Z911" s="178"/>
      <c r="AA911" s="178"/>
      <c r="AB911" s="178"/>
      <c r="AC911" s="178"/>
      <c r="AD911" s="178"/>
      <c r="AE911" s="178"/>
      <c r="AF911" s="178"/>
      <c r="AG911" s="178"/>
      <c r="AH911" s="178"/>
      <c r="AI911" s="178"/>
      <c r="AJ911" s="178"/>
      <c r="AK911" s="178"/>
      <c r="AL911" s="178"/>
      <c r="AM911" s="178"/>
      <c r="AN911" s="178"/>
      <c r="AO911" s="178"/>
      <c r="AP911" s="178"/>
      <c r="AQ911" s="178"/>
      <c r="AR911" s="178" t="str">
        <f>IF('DATA - Follow-Up'!AR911="Relaxed",1,IF('DATA - Follow-Up'!AR911="Rushed",2,IF('DATA - Follow-Up'!AR911="Happy",3,IF('DATA - Follow-Up'!AR911="Tired",4,""))))</f>
        <v/>
      </c>
      <c r="AS911" s="178" t="str">
        <f>IF('DATA - Follow-Up'!AS911="Relaxed",1,IF('DATA - Follow-Up'!AS911="Rushed",2,IF('DATA - Follow-Up'!AS911="Happy",3,IF('DATA - Follow-Up'!AS911="Tired",4,""))))</f>
        <v/>
      </c>
      <c r="AT911" s="178" t="str">
        <f>IF('DATA - Follow-Up'!AT911="less driving",1,IF('DATA - Follow-Up'!AT911="less driving (e.g. more carpooling, walking, cycling, taking public transit, etc.)",1,IF('DATA - Follow-Up'!AT911="not changed",2,IF('DATA - Follow-Up'!AT911="no changed",2,IF('DATA - Follow-Up'!AT911="more driving",3, "")))))</f>
        <v/>
      </c>
      <c r="AU911" s="275"/>
      <c r="AV911" s="275"/>
      <c r="AW911" s="275"/>
      <c r="AX911" s="275"/>
      <c r="AY911" s="275"/>
      <c r="AZ911" s="178" t="str">
        <f>IF('DATA - Follow-Up'!AZ911="less driving",1,IF('DATA - Follow-Up'!AZ911="less driving (e.g. more carpooling, walking, cycling, taking public transit, etc.)",1,IF('DATA - Follow-Up'!AZ911="not changed",2,IF('DATA - Follow-Up'!AZ911="more driving",3,""))))</f>
        <v/>
      </c>
      <c r="BA911" s="178"/>
      <c r="BB911" s="178"/>
      <c r="BC911" s="178"/>
      <c r="BD911" s="178"/>
      <c r="BE911" s="178"/>
      <c r="BF911" s="178" t="str">
        <f>IF('DATA - Follow-Up'!BF911="decreased",1,IF('DATA - Follow-Up'!BF911="not changed",2,IF('DATA - Follow-Up'!BF911="increased",3, "")))</f>
        <v/>
      </c>
      <c r="BG911" s="178"/>
      <c r="BH911" s="178"/>
      <c r="BI911" s="178"/>
      <c r="BJ911" s="178"/>
      <c r="BK911" s="178"/>
      <c r="BL911" s="178"/>
      <c r="BM911" s="178"/>
      <c r="BN911" s="178"/>
      <c r="BO911" s="178"/>
      <c r="BP911" s="178"/>
      <c r="BQ911" s="312" t="str">
        <f>IF('DATA - Follow-Up'!BQ911="Yes",1,IF('DATA - Follow-Up'!BQ911="No",2, ""))</f>
        <v/>
      </c>
      <c r="BR911" s="273"/>
      <c r="BS911" s="180"/>
      <c r="BT911" s="180"/>
    </row>
    <row r="912" spans="1:72" s="132" customFormat="1" ht="15" x14ac:dyDescent="0.3">
      <c r="A912" s="148"/>
      <c r="B912" s="149"/>
      <c r="C912" s="236" t="str">
        <f t="shared" si="14"/>
        <v/>
      </c>
      <c r="D912" s="178" t="str">
        <f>IF('DATA - Follow-Up'!D912="","",'DATA - Follow-Up'!D912)</f>
        <v/>
      </c>
      <c r="E912" s="178" t="str">
        <f>IF('DATA - Follow-Up'!E912="","",'DATA - Follow-Up'!E912)</f>
        <v/>
      </c>
      <c r="F912" s="178" t="str">
        <f>IF('DATA - Follow-Up'!F912="","",'DATA - Follow-Up'!F912)</f>
        <v/>
      </c>
      <c r="G912" s="178" t="str">
        <f>IF('DATA - Follow-Up'!G912="Yes",1,IF('DATA - Follow-Up'!G912="No",2,IF('DATA - Follow-Up'!G912="Not Sure",3, "")))</f>
        <v/>
      </c>
      <c r="H912" s="178" t="str">
        <f>IF('DATA - Follow-Up'!H912="","",INDEX(Codes,MATCH('DATA - Follow-Up'!H912,Modes,0)))</f>
        <v/>
      </c>
      <c r="I912" s="275"/>
      <c r="J912" s="178" t="str">
        <f>IF('DATA - Follow-Up'!J912="","",INDEX(Codes,MATCH('DATA - Follow-Up'!J912,Modes,0)))</f>
        <v/>
      </c>
      <c r="K912" s="178"/>
      <c r="L912" s="178" t="str">
        <f>IF('DATA - Follow-Up'!L912=0,"",IF('DATA - Follow-Up'!L912="","",'DATA - Follow-Up'!L912))</f>
        <v/>
      </c>
      <c r="M912" s="178" t="str">
        <f>IF('DATA - Follow-Up'!M912="Yes",1,IF('DATA - Follow-Up'!M912="No",2, ""))</f>
        <v/>
      </c>
      <c r="N912" s="178" t="str">
        <f>IF('DATA - Follow-Up'!N912="Yes",1,IF('DATA - Follow-Up'!N912="No",2,""))</f>
        <v/>
      </c>
      <c r="O912" s="178" t="str">
        <f>IF('DATA - Follow-Up'!O912="Relaxed",1,IF('DATA - Follow-Up'!O912="Rushed",2,IF('DATA - Follow-Up'!O912="Happy",3,IF('DATA - Follow-Up'!O912="Frustrated",4,IF('DATA - Follow-Up'!O912="Other (please specify)",5,IF('DATA - Follow-Up'!O912="Other",5,""))))))</f>
        <v/>
      </c>
      <c r="P912" s="178"/>
      <c r="Q912" s="178" t="str">
        <f>IF('DATA - Follow-Up'!Q912="","",'DATA - Follow-Up'!Q912)</f>
        <v/>
      </c>
      <c r="R912" s="178" t="str">
        <f>IF('DATA - Follow-Up'!R912="Boy",1,IF('DATA - Follow-Up'!R912="Girl",2, ""))</f>
        <v/>
      </c>
      <c r="S912" s="178" t="str">
        <f>IF('DATA - Follow-Up'!Q912="","", 'DATA - Follow-Up'!S912)</f>
        <v/>
      </c>
      <c r="T912" s="178" t="str">
        <f>IF('DATA - Follow-Up'!T912="Less than 0.5km",1,IF('DATA - Follow-Up'!T912="0.51 to 1.59km",2,IF('DATA - Follow-Up'!T912="1.6 to 3km",3,IF('DATA - Follow-Up'!T912="Over 3km",4,""))))</f>
        <v/>
      </c>
      <c r="U912" s="178" t="str">
        <f>IF('DATA - Follow-Up'!U912="STRONGLY AGREE",1,IF('DATA - Follow-Up'!U912="AGREE",2,IF('DATA - Follow-Up'!U912="DISAGREE",3,IF('DATA - Follow-Up'!U912="STRONGLY DISAGREE",4,""))))</f>
        <v/>
      </c>
      <c r="V912" s="178" t="str">
        <f>IF('DATA - Follow-Up'!V912="Yes",1,IF('DATA - Follow-Up'!V912="No",2,""))</f>
        <v/>
      </c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178"/>
      <c r="AH912" s="178"/>
      <c r="AI912" s="178"/>
      <c r="AJ912" s="178"/>
      <c r="AK912" s="178"/>
      <c r="AL912" s="178"/>
      <c r="AM912" s="178"/>
      <c r="AN912" s="178"/>
      <c r="AO912" s="178"/>
      <c r="AP912" s="178"/>
      <c r="AQ912" s="178"/>
      <c r="AR912" s="178" t="str">
        <f>IF('DATA - Follow-Up'!AR912="Relaxed",1,IF('DATA - Follow-Up'!AR912="Rushed",2,IF('DATA - Follow-Up'!AR912="Happy",3,IF('DATA - Follow-Up'!AR912="Tired",4,""))))</f>
        <v/>
      </c>
      <c r="AS912" s="178" t="str">
        <f>IF('DATA - Follow-Up'!AS912="Relaxed",1,IF('DATA - Follow-Up'!AS912="Rushed",2,IF('DATA - Follow-Up'!AS912="Happy",3,IF('DATA - Follow-Up'!AS912="Tired",4,""))))</f>
        <v/>
      </c>
      <c r="AT912" s="178" t="str">
        <f>IF('DATA - Follow-Up'!AT912="less driving",1,IF('DATA - Follow-Up'!AT912="less driving (e.g. more carpooling, walking, cycling, taking public transit, etc.)",1,IF('DATA - Follow-Up'!AT912="not changed",2,IF('DATA - Follow-Up'!AT912="no changed",2,IF('DATA - Follow-Up'!AT912="more driving",3, "")))))</f>
        <v/>
      </c>
      <c r="AU912" s="275"/>
      <c r="AV912" s="275"/>
      <c r="AW912" s="275"/>
      <c r="AX912" s="275"/>
      <c r="AY912" s="275"/>
      <c r="AZ912" s="178" t="str">
        <f>IF('DATA - Follow-Up'!AZ912="less driving",1,IF('DATA - Follow-Up'!AZ912="less driving (e.g. more carpooling, walking, cycling, taking public transit, etc.)",1,IF('DATA - Follow-Up'!AZ912="not changed",2,IF('DATA - Follow-Up'!AZ912="more driving",3,""))))</f>
        <v/>
      </c>
      <c r="BA912" s="178"/>
      <c r="BB912" s="178"/>
      <c r="BC912" s="178"/>
      <c r="BD912" s="178"/>
      <c r="BE912" s="178"/>
      <c r="BF912" s="178" t="str">
        <f>IF('DATA - Follow-Up'!BF912="decreased",1,IF('DATA - Follow-Up'!BF912="not changed",2,IF('DATA - Follow-Up'!BF912="increased",3, "")))</f>
        <v/>
      </c>
      <c r="BG912" s="178"/>
      <c r="BH912" s="178"/>
      <c r="BI912" s="178"/>
      <c r="BJ912" s="178"/>
      <c r="BK912" s="178"/>
      <c r="BL912" s="178"/>
      <c r="BM912" s="178"/>
      <c r="BN912" s="178"/>
      <c r="BO912" s="178"/>
      <c r="BP912" s="178"/>
      <c r="BQ912" s="312" t="str">
        <f>IF('DATA - Follow-Up'!BQ912="Yes",1,IF('DATA - Follow-Up'!BQ912="No",2, ""))</f>
        <v/>
      </c>
      <c r="BR912" s="273"/>
      <c r="BS912" s="180"/>
      <c r="BT912" s="180"/>
    </row>
    <row r="913" spans="1:72" s="132" customFormat="1" ht="15" x14ac:dyDescent="0.3">
      <c r="A913" s="148"/>
      <c r="B913" s="149"/>
      <c r="C913" s="236" t="str">
        <f t="shared" si="14"/>
        <v/>
      </c>
      <c r="D913" s="178" t="str">
        <f>IF('DATA - Follow-Up'!D913="","",'DATA - Follow-Up'!D913)</f>
        <v/>
      </c>
      <c r="E913" s="178" t="str">
        <f>IF('DATA - Follow-Up'!E913="","",'DATA - Follow-Up'!E913)</f>
        <v/>
      </c>
      <c r="F913" s="178" t="str">
        <f>IF('DATA - Follow-Up'!F913="","",'DATA - Follow-Up'!F913)</f>
        <v/>
      </c>
      <c r="G913" s="178" t="str">
        <f>IF('DATA - Follow-Up'!G913="Yes",1,IF('DATA - Follow-Up'!G913="No",2,IF('DATA - Follow-Up'!G913="Not Sure",3, "")))</f>
        <v/>
      </c>
      <c r="H913" s="178" t="str">
        <f>IF('DATA - Follow-Up'!H913="","",INDEX(Codes,MATCH('DATA - Follow-Up'!H913,Modes,0)))</f>
        <v/>
      </c>
      <c r="I913" s="275"/>
      <c r="J913" s="178" t="str">
        <f>IF('DATA - Follow-Up'!J913="","",INDEX(Codes,MATCH('DATA - Follow-Up'!J913,Modes,0)))</f>
        <v/>
      </c>
      <c r="K913" s="178"/>
      <c r="L913" s="178" t="str">
        <f>IF('DATA - Follow-Up'!L913=0,"",IF('DATA - Follow-Up'!L913="","",'DATA - Follow-Up'!L913))</f>
        <v/>
      </c>
      <c r="M913" s="178" t="str">
        <f>IF('DATA - Follow-Up'!M913="Yes",1,IF('DATA - Follow-Up'!M913="No",2, ""))</f>
        <v/>
      </c>
      <c r="N913" s="178" t="str">
        <f>IF('DATA - Follow-Up'!N913="Yes",1,IF('DATA - Follow-Up'!N913="No",2,""))</f>
        <v/>
      </c>
      <c r="O913" s="178" t="str">
        <f>IF('DATA - Follow-Up'!O913="Relaxed",1,IF('DATA - Follow-Up'!O913="Rushed",2,IF('DATA - Follow-Up'!O913="Happy",3,IF('DATA - Follow-Up'!O913="Frustrated",4,IF('DATA - Follow-Up'!O913="Other (please specify)",5,IF('DATA - Follow-Up'!O913="Other",5,""))))))</f>
        <v/>
      </c>
      <c r="P913" s="178"/>
      <c r="Q913" s="178" t="str">
        <f>IF('DATA - Follow-Up'!Q913="","",'DATA - Follow-Up'!Q913)</f>
        <v/>
      </c>
      <c r="R913" s="178" t="str">
        <f>IF('DATA - Follow-Up'!R913="Boy",1,IF('DATA - Follow-Up'!R913="Girl",2, ""))</f>
        <v/>
      </c>
      <c r="S913" s="178" t="str">
        <f>IF('DATA - Follow-Up'!Q913="","", 'DATA - Follow-Up'!S913)</f>
        <v/>
      </c>
      <c r="T913" s="178" t="str">
        <f>IF('DATA - Follow-Up'!T913="Less than 0.5km",1,IF('DATA - Follow-Up'!T913="0.51 to 1.59km",2,IF('DATA - Follow-Up'!T913="1.6 to 3km",3,IF('DATA - Follow-Up'!T913="Over 3km",4,""))))</f>
        <v/>
      </c>
      <c r="U913" s="178" t="str">
        <f>IF('DATA - Follow-Up'!U913="STRONGLY AGREE",1,IF('DATA - Follow-Up'!U913="AGREE",2,IF('DATA - Follow-Up'!U913="DISAGREE",3,IF('DATA - Follow-Up'!U913="STRONGLY DISAGREE",4,""))))</f>
        <v/>
      </c>
      <c r="V913" s="178" t="str">
        <f>IF('DATA - Follow-Up'!V913="Yes",1,IF('DATA - Follow-Up'!V913="No",2,""))</f>
        <v/>
      </c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78"/>
      <c r="AG913" s="178"/>
      <c r="AH913" s="178"/>
      <c r="AI913" s="178"/>
      <c r="AJ913" s="178"/>
      <c r="AK913" s="178"/>
      <c r="AL913" s="178"/>
      <c r="AM913" s="178"/>
      <c r="AN913" s="178"/>
      <c r="AO913" s="178"/>
      <c r="AP913" s="178"/>
      <c r="AQ913" s="178"/>
      <c r="AR913" s="178" t="str">
        <f>IF('DATA - Follow-Up'!AR913="Relaxed",1,IF('DATA - Follow-Up'!AR913="Rushed",2,IF('DATA - Follow-Up'!AR913="Happy",3,IF('DATA - Follow-Up'!AR913="Tired",4,""))))</f>
        <v/>
      </c>
      <c r="AS913" s="178" t="str">
        <f>IF('DATA - Follow-Up'!AS913="Relaxed",1,IF('DATA - Follow-Up'!AS913="Rushed",2,IF('DATA - Follow-Up'!AS913="Happy",3,IF('DATA - Follow-Up'!AS913="Tired",4,""))))</f>
        <v/>
      </c>
      <c r="AT913" s="178" t="str">
        <f>IF('DATA - Follow-Up'!AT913="less driving",1,IF('DATA - Follow-Up'!AT913="less driving (e.g. more carpooling, walking, cycling, taking public transit, etc.)",1,IF('DATA - Follow-Up'!AT913="not changed",2,IF('DATA - Follow-Up'!AT913="no changed",2,IF('DATA - Follow-Up'!AT913="more driving",3, "")))))</f>
        <v/>
      </c>
      <c r="AU913" s="275"/>
      <c r="AV913" s="275"/>
      <c r="AW913" s="275"/>
      <c r="AX913" s="275"/>
      <c r="AY913" s="275"/>
      <c r="AZ913" s="178" t="str">
        <f>IF('DATA - Follow-Up'!AZ913="less driving",1,IF('DATA - Follow-Up'!AZ913="less driving (e.g. more carpooling, walking, cycling, taking public transit, etc.)",1,IF('DATA - Follow-Up'!AZ913="not changed",2,IF('DATA - Follow-Up'!AZ913="more driving",3,""))))</f>
        <v/>
      </c>
      <c r="BA913" s="178"/>
      <c r="BB913" s="178"/>
      <c r="BC913" s="178"/>
      <c r="BD913" s="178"/>
      <c r="BE913" s="178"/>
      <c r="BF913" s="178" t="str">
        <f>IF('DATA - Follow-Up'!BF913="decreased",1,IF('DATA - Follow-Up'!BF913="not changed",2,IF('DATA - Follow-Up'!BF913="increased",3, "")))</f>
        <v/>
      </c>
      <c r="BG913" s="178"/>
      <c r="BH913" s="178"/>
      <c r="BI913" s="178"/>
      <c r="BJ913" s="178"/>
      <c r="BK913" s="178"/>
      <c r="BL913" s="178"/>
      <c r="BM913" s="178"/>
      <c r="BN913" s="178"/>
      <c r="BO913" s="178"/>
      <c r="BP913" s="178"/>
      <c r="BQ913" s="312" t="str">
        <f>IF('DATA - Follow-Up'!BQ913="Yes",1,IF('DATA - Follow-Up'!BQ913="No",2, ""))</f>
        <v/>
      </c>
      <c r="BR913" s="273"/>
      <c r="BS913" s="180"/>
      <c r="BT913" s="180"/>
    </row>
    <row r="914" spans="1:72" s="132" customFormat="1" ht="15" x14ac:dyDescent="0.3">
      <c r="A914" s="148"/>
      <c r="B914" s="149"/>
      <c r="C914" s="236" t="str">
        <f t="shared" si="14"/>
        <v/>
      </c>
      <c r="D914" s="178" t="str">
        <f>IF('DATA - Follow-Up'!D914="","",'DATA - Follow-Up'!D914)</f>
        <v/>
      </c>
      <c r="E914" s="178" t="str">
        <f>IF('DATA - Follow-Up'!E914="","",'DATA - Follow-Up'!E914)</f>
        <v/>
      </c>
      <c r="F914" s="178" t="str">
        <f>IF('DATA - Follow-Up'!F914="","",'DATA - Follow-Up'!F914)</f>
        <v/>
      </c>
      <c r="G914" s="178" t="str">
        <f>IF('DATA - Follow-Up'!G914="Yes",1,IF('DATA - Follow-Up'!G914="No",2,IF('DATA - Follow-Up'!G914="Not Sure",3, "")))</f>
        <v/>
      </c>
      <c r="H914" s="178" t="str">
        <f>IF('DATA - Follow-Up'!H914="","",INDEX(Codes,MATCH('DATA - Follow-Up'!H914,Modes,0)))</f>
        <v/>
      </c>
      <c r="I914" s="275"/>
      <c r="J914" s="178" t="str">
        <f>IF('DATA - Follow-Up'!J914="","",INDEX(Codes,MATCH('DATA - Follow-Up'!J914,Modes,0)))</f>
        <v/>
      </c>
      <c r="K914" s="178"/>
      <c r="L914" s="178" t="str">
        <f>IF('DATA - Follow-Up'!L914=0,"",IF('DATA - Follow-Up'!L914="","",'DATA - Follow-Up'!L914))</f>
        <v/>
      </c>
      <c r="M914" s="178" t="str">
        <f>IF('DATA - Follow-Up'!M914="Yes",1,IF('DATA - Follow-Up'!M914="No",2, ""))</f>
        <v/>
      </c>
      <c r="N914" s="178" t="str">
        <f>IF('DATA - Follow-Up'!N914="Yes",1,IF('DATA - Follow-Up'!N914="No",2,""))</f>
        <v/>
      </c>
      <c r="O914" s="178" t="str">
        <f>IF('DATA - Follow-Up'!O914="Relaxed",1,IF('DATA - Follow-Up'!O914="Rushed",2,IF('DATA - Follow-Up'!O914="Happy",3,IF('DATA - Follow-Up'!O914="Frustrated",4,IF('DATA - Follow-Up'!O914="Other (please specify)",5,IF('DATA - Follow-Up'!O914="Other",5,""))))))</f>
        <v/>
      </c>
      <c r="P914" s="178"/>
      <c r="Q914" s="178" t="str">
        <f>IF('DATA - Follow-Up'!Q914="","",'DATA - Follow-Up'!Q914)</f>
        <v/>
      </c>
      <c r="R914" s="178" t="str">
        <f>IF('DATA - Follow-Up'!R914="Boy",1,IF('DATA - Follow-Up'!R914="Girl",2, ""))</f>
        <v/>
      </c>
      <c r="S914" s="178" t="str">
        <f>IF('DATA - Follow-Up'!Q914="","", 'DATA - Follow-Up'!S914)</f>
        <v/>
      </c>
      <c r="T914" s="178" t="str">
        <f>IF('DATA - Follow-Up'!T914="Less than 0.5km",1,IF('DATA - Follow-Up'!T914="0.51 to 1.59km",2,IF('DATA - Follow-Up'!T914="1.6 to 3km",3,IF('DATA - Follow-Up'!T914="Over 3km",4,""))))</f>
        <v/>
      </c>
      <c r="U914" s="178" t="str">
        <f>IF('DATA - Follow-Up'!U914="STRONGLY AGREE",1,IF('DATA - Follow-Up'!U914="AGREE",2,IF('DATA - Follow-Up'!U914="DISAGREE",3,IF('DATA - Follow-Up'!U914="STRONGLY DISAGREE",4,""))))</f>
        <v/>
      </c>
      <c r="V914" s="178" t="str">
        <f>IF('DATA - Follow-Up'!V914="Yes",1,IF('DATA - Follow-Up'!V914="No",2,""))</f>
        <v/>
      </c>
      <c r="W914" s="178"/>
      <c r="X914" s="178"/>
      <c r="Y914" s="178"/>
      <c r="Z914" s="178"/>
      <c r="AA914" s="178"/>
      <c r="AB914" s="178"/>
      <c r="AC914" s="178"/>
      <c r="AD914" s="178"/>
      <c r="AE914" s="178"/>
      <c r="AF914" s="178"/>
      <c r="AG914" s="178"/>
      <c r="AH914" s="178"/>
      <c r="AI914" s="178"/>
      <c r="AJ914" s="178"/>
      <c r="AK914" s="178"/>
      <c r="AL914" s="178"/>
      <c r="AM914" s="178"/>
      <c r="AN914" s="178"/>
      <c r="AO914" s="178"/>
      <c r="AP914" s="178"/>
      <c r="AQ914" s="178"/>
      <c r="AR914" s="178" t="str">
        <f>IF('DATA - Follow-Up'!AR914="Relaxed",1,IF('DATA - Follow-Up'!AR914="Rushed",2,IF('DATA - Follow-Up'!AR914="Happy",3,IF('DATA - Follow-Up'!AR914="Tired",4,""))))</f>
        <v/>
      </c>
      <c r="AS914" s="178" t="str">
        <f>IF('DATA - Follow-Up'!AS914="Relaxed",1,IF('DATA - Follow-Up'!AS914="Rushed",2,IF('DATA - Follow-Up'!AS914="Happy",3,IF('DATA - Follow-Up'!AS914="Tired",4,""))))</f>
        <v/>
      </c>
      <c r="AT914" s="178" t="str">
        <f>IF('DATA - Follow-Up'!AT914="less driving",1,IF('DATA - Follow-Up'!AT914="less driving (e.g. more carpooling, walking, cycling, taking public transit, etc.)",1,IF('DATA - Follow-Up'!AT914="not changed",2,IF('DATA - Follow-Up'!AT914="no changed",2,IF('DATA - Follow-Up'!AT914="more driving",3, "")))))</f>
        <v/>
      </c>
      <c r="AU914" s="275"/>
      <c r="AV914" s="275"/>
      <c r="AW914" s="275"/>
      <c r="AX914" s="275"/>
      <c r="AY914" s="275"/>
      <c r="AZ914" s="178" t="str">
        <f>IF('DATA - Follow-Up'!AZ914="less driving",1,IF('DATA - Follow-Up'!AZ914="less driving (e.g. more carpooling, walking, cycling, taking public transit, etc.)",1,IF('DATA - Follow-Up'!AZ914="not changed",2,IF('DATA - Follow-Up'!AZ914="more driving",3,""))))</f>
        <v/>
      </c>
      <c r="BA914" s="178"/>
      <c r="BB914" s="178"/>
      <c r="BC914" s="178"/>
      <c r="BD914" s="178"/>
      <c r="BE914" s="178"/>
      <c r="BF914" s="178" t="str">
        <f>IF('DATA - Follow-Up'!BF914="decreased",1,IF('DATA - Follow-Up'!BF914="not changed",2,IF('DATA - Follow-Up'!BF914="increased",3, "")))</f>
        <v/>
      </c>
      <c r="BG914" s="178"/>
      <c r="BH914" s="178"/>
      <c r="BI914" s="178"/>
      <c r="BJ914" s="178"/>
      <c r="BK914" s="178"/>
      <c r="BL914" s="178"/>
      <c r="BM914" s="178"/>
      <c r="BN914" s="178"/>
      <c r="BO914" s="178"/>
      <c r="BP914" s="178"/>
      <c r="BQ914" s="312" t="str">
        <f>IF('DATA - Follow-Up'!BQ914="Yes",1,IF('DATA - Follow-Up'!BQ914="No",2, ""))</f>
        <v/>
      </c>
      <c r="BR914" s="273"/>
      <c r="BS914" s="180"/>
      <c r="BT914" s="180"/>
    </row>
    <row r="915" spans="1:72" s="132" customFormat="1" ht="15" x14ac:dyDescent="0.3">
      <c r="A915" s="148"/>
      <c r="B915" s="149"/>
      <c r="C915" s="236" t="str">
        <f t="shared" si="14"/>
        <v/>
      </c>
      <c r="D915" s="178" t="str">
        <f>IF('DATA - Follow-Up'!D915="","",'DATA - Follow-Up'!D915)</f>
        <v/>
      </c>
      <c r="E915" s="178" t="str">
        <f>IF('DATA - Follow-Up'!E915="","",'DATA - Follow-Up'!E915)</f>
        <v/>
      </c>
      <c r="F915" s="178" t="str">
        <f>IF('DATA - Follow-Up'!F915="","",'DATA - Follow-Up'!F915)</f>
        <v/>
      </c>
      <c r="G915" s="178" t="str">
        <f>IF('DATA - Follow-Up'!G915="Yes",1,IF('DATA - Follow-Up'!G915="No",2,IF('DATA - Follow-Up'!G915="Not Sure",3, "")))</f>
        <v/>
      </c>
      <c r="H915" s="178" t="str">
        <f>IF('DATA - Follow-Up'!H915="","",INDEX(Codes,MATCH('DATA - Follow-Up'!H915,Modes,0)))</f>
        <v/>
      </c>
      <c r="I915" s="275"/>
      <c r="J915" s="178" t="str">
        <f>IF('DATA - Follow-Up'!J915="","",INDEX(Codes,MATCH('DATA - Follow-Up'!J915,Modes,0)))</f>
        <v/>
      </c>
      <c r="K915" s="178"/>
      <c r="L915" s="178" t="str">
        <f>IF('DATA - Follow-Up'!L915=0,"",IF('DATA - Follow-Up'!L915="","",'DATA - Follow-Up'!L915))</f>
        <v/>
      </c>
      <c r="M915" s="178" t="str">
        <f>IF('DATA - Follow-Up'!M915="Yes",1,IF('DATA - Follow-Up'!M915="No",2, ""))</f>
        <v/>
      </c>
      <c r="N915" s="178" t="str">
        <f>IF('DATA - Follow-Up'!N915="Yes",1,IF('DATA - Follow-Up'!N915="No",2,""))</f>
        <v/>
      </c>
      <c r="O915" s="178" t="str">
        <f>IF('DATA - Follow-Up'!O915="Relaxed",1,IF('DATA - Follow-Up'!O915="Rushed",2,IF('DATA - Follow-Up'!O915="Happy",3,IF('DATA - Follow-Up'!O915="Frustrated",4,IF('DATA - Follow-Up'!O915="Other (please specify)",5,IF('DATA - Follow-Up'!O915="Other",5,""))))))</f>
        <v/>
      </c>
      <c r="P915" s="178"/>
      <c r="Q915" s="178" t="str">
        <f>IF('DATA - Follow-Up'!Q915="","",'DATA - Follow-Up'!Q915)</f>
        <v/>
      </c>
      <c r="R915" s="178" t="str">
        <f>IF('DATA - Follow-Up'!R915="Boy",1,IF('DATA - Follow-Up'!R915="Girl",2, ""))</f>
        <v/>
      </c>
      <c r="S915" s="178" t="str">
        <f>IF('DATA - Follow-Up'!Q915="","", 'DATA - Follow-Up'!S915)</f>
        <v/>
      </c>
      <c r="T915" s="178" t="str">
        <f>IF('DATA - Follow-Up'!T915="Less than 0.5km",1,IF('DATA - Follow-Up'!T915="0.51 to 1.59km",2,IF('DATA - Follow-Up'!T915="1.6 to 3km",3,IF('DATA - Follow-Up'!T915="Over 3km",4,""))))</f>
        <v/>
      </c>
      <c r="U915" s="178" t="str">
        <f>IF('DATA - Follow-Up'!U915="STRONGLY AGREE",1,IF('DATA - Follow-Up'!U915="AGREE",2,IF('DATA - Follow-Up'!U915="DISAGREE",3,IF('DATA - Follow-Up'!U915="STRONGLY DISAGREE",4,""))))</f>
        <v/>
      </c>
      <c r="V915" s="178" t="str">
        <f>IF('DATA - Follow-Up'!V915="Yes",1,IF('DATA - Follow-Up'!V915="No",2,""))</f>
        <v/>
      </c>
      <c r="W915" s="178"/>
      <c r="X915" s="178"/>
      <c r="Y915" s="178"/>
      <c r="Z915" s="178"/>
      <c r="AA915" s="178"/>
      <c r="AB915" s="178"/>
      <c r="AC915" s="178"/>
      <c r="AD915" s="178"/>
      <c r="AE915" s="178"/>
      <c r="AF915" s="178"/>
      <c r="AG915" s="178"/>
      <c r="AH915" s="178"/>
      <c r="AI915" s="178"/>
      <c r="AJ915" s="178"/>
      <c r="AK915" s="178"/>
      <c r="AL915" s="178"/>
      <c r="AM915" s="178"/>
      <c r="AN915" s="178"/>
      <c r="AO915" s="178"/>
      <c r="AP915" s="178"/>
      <c r="AQ915" s="178"/>
      <c r="AR915" s="178" t="str">
        <f>IF('DATA - Follow-Up'!AR915="Relaxed",1,IF('DATA - Follow-Up'!AR915="Rushed",2,IF('DATA - Follow-Up'!AR915="Happy",3,IF('DATA - Follow-Up'!AR915="Tired",4,""))))</f>
        <v/>
      </c>
      <c r="AS915" s="178" t="str">
        <f>IF('DATA - Follow-Up'!AS915="Relaxed",1,IF('DATA - Follow-Up'!AS915="Rushed",2,IF('DATA - Follow-Up'!AS915="Happy",3,IF('DATA - Follow-Up'!AS915="Tired",4,""))))</f>
        <v/>
      </c>
      <c r="AT915" s="178" t="str">
        <f>IF('DATA - Follow-Up'!AT915="less driving",1,IF('DATA - Follow-Up'!AT915="less driving (e.g. more carpooling, walking, cycling, taking public transit, etc.)",1,IF('DATA - Follow-Up'!AT915="not changed",2,IF('DATA - Follow-Up'!AT915="no changed",2,IF('DATA - Follow-Up'!AT915="more driving",3, "")))))</f>
        <v/>
      </c>
      <c r="AU915" s="275"/>
      <c r="AV915" s="275"/>
      <c r="AW915" s="275"/>
      <c r="AX915" s="275"/>
      <c r="AY915" s="275"/>
      <c r="AZ915" s="178" t="str">
        <f>IF('DATA - Follow-Up'!AZ915="less driving",1,IF('DATA - Follow-Up'!AZ915="less driving (e.g. more carpooling, walking, cycling, taking public transit, etc.)",1,IF('DATA - Follow-Up'!AZ915="not changed",2,IF('DATA - Follow-Up'!AZ915="more driving",3,""))))</f>
        <v/>
      </c>
      <c r="BA915" s="178"/>
      <c r="BB915" s="178"/>
      <c r="BC915" s="178"/>
      <c r="BD915" s="178"/>
      <c r="BE915" s="178"/>
      <c r="BF915" s="178" t="str">
        <f>IF('DATA - Follow-Up'!BF915="decreased",1,IF('DATA - Follow-Up'!BF915="not changed",2,IF('DATA - Follow-Up'!BF915="increased",3, "")))</f>
        <v/>
      </c>
      <c r="BG915" s="178"/>
      <c r="BH915" s="178"/>
      <c r="BI915" s="178"/>
      <c r="BJ915" s="178"/>
      <c r="BK915" s="178"/>
      <c r="BL915" s="178"/>
      <c r="BM915" s="178"/>
      <c r="BN915" s="178"/>
      <c r="BO915" s="178"/>
      <c r="BP915" s="178"/>
      <c r="BQ915" s="312" t="str">
        <f>IF('DATA - Follow-Up'!BQ915="Yes",1,IF('DATA - Follow-Up'!BQ915="No",2, ""))</f>
        <v/>
      </c>
      <c r="BR915" s="273"/>
      <c r="BS915" s="180"/>
      <c r="BT915" s="180"/>
    </row>
    <row r="916" spans="1:72" s="132" customFormat="1" ht="15" x14ac:dyDescent="0.3">
      <c r="A916" s="148"/>
      <c r="B916" s="149"/>
      <c r="C916" s="236" t="str">
        <f t="shared" si="14"/>
        <v/>
      </c>
      <c r="D916" s="178" t="str">
        <f>IF('DATA - Follow-Up'!D916="","",'DATA - Follow-Up'!D916)</f>
        <v/>
      </c>
      <c r="E916" s="178" t="str">
        <f>IF('DATA - Follow-Up'!E916="","",'DATA - Follow-Up'!E916)</f>
        <v/>
      </c>
      <c r="F916" s="178" t="str">
        <f>IF('DATA - Follow-Up'!F916="","",'DATA - Follow-Up'!F916)</f>
        <v/>
      </c>
      <c r="G916" s="178" t="str">
        <f>IF('DATA - Follow-Up'!G916="Yes",1,IF('DATA - Follow-Up'!G916="No",2,IF('DATA - Follow-Up'!G916="Not Sure",3, "")))</f>
        <v/>
      </c>
      <c r="H916" s="178" t="str">
        <f>IF('DATA - Follow-Up'!H916="","",INDEX(Codes,MATCH('DATA - Follow-Up'!H916,Modes,0)))</f>
        <v/>
      </c>
      <c r="I916" s="275"/>
      <c r="J916" s="178" t="str">
        <f>IF('DATA - Follow-Up'!J916="","",INDEX(Codes,MATCH('DATA - Follow-Up'!J916,Modes,0)))</f>
        <v/>
      </c>
      <c r="K916" s="178"/>
      <c r="L916" s="178" t="str">
        <f>IF('DATA - Follow-Up'!L916=0,"",IF('DATA - Follow-Up'!L916="","",'DATA - Follow-Up'!L916))</f>
        <v/>
      </c>
      <c r="M916" s="178" t="str">
        <f>IF('DATA - Follow-Up'!M916="Yes",1,IF('DATA - Follow-Up'!M916="No",2, ""))</f>
        <v/>
      </c>
      <c r="N916" s="178" t="str">
        <f>IF('DATA - Follow-Up'!N916="Yes",1,IF('DATA - Follow-Up'!N916="No",2,""))</f>
        <v/>
      </c>
      <c r="O916" s="178" t="str">
        <f>IF('DATA - Follow-Up'!O916="Relaxed",1,IF('DATA - Follow-Up'!O916="Rushed",2,IF('DATA - Follow-Up'!O916="Happy",3,IF('DATA - Follow-Up'!O916="Frustrated",4,IF('DATA - Follow-Up'!O916="Other (please specify)",5,IF('DATA - Follow-Up'!O916="Other",5,""))))))</f>
        <v/>
      </c>
      <c r="P916" s="178"/>
      <c r="Q916" s="178" t="str">
        <f>IF('DATA - Follow-Up'!Q916="","",'DATA - Follow-Up'!Q916)</f>
        <v/>
      </c>
      <c r="R916" s="178" t="str">
        <f>IF('DATA - Follow-Up'!R916="Boy",1,IF('DATA - Follow-Up'!R916="Girl",2, ""))</f>
        <v/>
      </c>
      <c r="S916" s="178" t="str">
        <f>IF('DATA - Follow-Up'!Q916="","", 'DATA - Follow-Up'!S916)</f>
        <v/>
      </c>
      <c r="T916" s="178" t="str">
        <f>IF('DATA - Follow-Up'!T916="Less than 0.5km",1,IF('DATA - Follow-Up'!T916="0.51 to 1.59km",2,IF('DATA - Follow-Up'!T916="1.6 to 3km",3,IF('DATA - Follow-Up'!T916="Over 3km",4,""))))</f>
        <v/>
      </c>
      <c r="U916" s="178" t="str">
        <f>IF('DATA - Follow-Up'!U916="STRONGLY AGREE",1,IF('DATA - Follow-Up'!U916="AGREE",2,IF('DATA - Follow-Up'!U916="DISAGREE",3,IF('DATA - Follow-Up'!U916="STRONGLY DISAGREE",4,""))))</f>
        <v/>
      </c>
      <c r="V916" s="178" t="str">
        <f>IF('DATA - Follow-Up'!V916="Yes",1,IF('DATA - Follow-Up'!V916="No",2,""))</f>
        <v/>
      </c>
      <c r="W916" s="178"/>
      <c r="X916" s="178"/>
      <c r="Y916" s="178"/>
      <c r="Z916" s="178"/>
      <c r="AA916" s="178"/>
      <c r="AB916" s="178"/>
      <c r="AC916" s="178"/>
      <c r="AD916" s="178"/>
      <c r="AE916" s="178"/>
      <c r="AF916" s="178"/>
      <c r="AG916" s="178"/>
      <c r="AH916" s="178"/>
      <c r="AI916" s="178"/>
      <c r="AJ916" s="178"/>
      <c r="AK916" s="178"/>
      <c r="AL916" s="178"/>
      <c r="AM916" s="178"/>
      <c r="AN916" s="178"/>
      <c r="AO916" s="178"/>
      <c r="AP916" s="178"/>
      <c r="AQ916" s="178"/>
      <c r="AR916" s="178" t="str">
        <f>IF('DATA - Follow-Up'!AR916="Relaxed",1,IF('DATA - Follow-Up'!AR916="Rushed",2,IF('DATA - Follow-Up'!AR916="Happy",3,IF('DATA - Follow-Up'!AR916="Tired",4,""))))</f>
        <v/>
      </c>
      <c r="AS916" s="178" t="str">
        <f>IF('DATA - Follow-Up'!AS916="Relaxed",1,IF('DATA - Follow-Up'!AS916="Rushed",2,IF('DATA - Follow-Up'!AS916="Happy",3,IF('DATA - Follow-Up'!AS916="Tired",4,""))))</f>
        <v/>
      </c>
      <c r="AT916" s="178" t="str">
        <f>IF('DATA - Follow-Up'!AT916="less driving",1,IF('DATA - Follow-Up'!AT916="less driving (e.g. more carpooling, walking, cycling, taking public transit, etc.)",1,IF('DATA - Follow-Up'!AT916="not changed",2,IF('DATA - Follow-Up'!AT916="no changed",2,IF('DATA - Follow-Up'!AT916="more driving",3, "")))))</f>
        <v/>
      </c>
      <c r="AU916" s="275"/>
      <c r="AV916" s="275"/>
      <c r="AW916" s="275"/>
      <c r="AX916" s="275"/>
      <c r="AY916" s="275"/>
      <c r="AZ916" s="178" t="str">
        <f>IF('DATA - Follow-Up'!AZ916="less driving",1,IF('DATA - Follow-Up'!AZ916="less driving (e.g. more carpooling, walking, cycling, taking public transit, etc.)",1,IF('DATA - Follow-Up'!AZ916="not changed",2,IF('DATA - Follow-Up'!AZ916="more driving",3,""))))</f>
        <v/>
      </c>
      <c r="BA916" s="178"/>
      <c r="BB916" s="178"/>
      <c r="BC916" s="178"/>
      <c r="BD916" s="178"/>
      <c r="BE916" s="178"/>
      <c r="BF916" s="178" t="str">
        <f>IF('DATA - Follow-Up'!BF916="decreased",1,IF('DATA - Follow-Up'!BF916="not changed",2,IF('DATA - Follow-Up'!BF916="increased",3, "")))</f>
        <v/>
      </c>
      <c r="BG916" s="178"/>
      <c r="BH916" s="178"/>
      <c r="BI916" s="178"/>
      <c r="BJ916" s="178"/>
      <c r="BK916" s="178"/>
      <c r="BL916" s="178"/>
      <c r="BM916" s="178"/>
      <c r="BN916" s="178"/>
      <c r="BO916" s="178"/>
      <c r="BP916" s="178"/>
      <c r="BQ916" s="312" t="str">
        <f>IF('DATA - Follow-Up'!BQ916="Yes",1,IF('DATA - Follow-Up'!BQ916="No",2, ""))</f>
        <v/>
      </c>
      <c r="BR916" s="273"/>
      <c r="BS916" s="180"/>
      <c r="BT916" s="180"/>
    </row>
    <row r="917" spans="1:72" s="132" customFormat="1" ht="15" x14ac:dyDescent="0.3">
      <c r="A917" s="148"/>
      <c r="B917" s="149"/>
      <c r="C917" s="236" t="str">
        <f t="shared" si="14"/>
        <v/>
      </c>
      <c r="D917" s="178" t="str">
        <f>IF('DATA - Follow-Up'!D917="","",'DATA - Follow-Up'!D917)</f>
        <v/>
      </c>
      <c r="E917" s="178" t="str">
        <f>IF('DATA - Follow-Up'!E917="","",'DATA - Follow-Up'!E917)</f>
        <v/>
      </c>
      <c r="F917" s="178" t="str">
        <f>IF('DATA - Follow-Up'!F917="","",'DATA - Follow-Up'!F917)</f>
        <v/>
      </c>
      <c r="G917" s="178" t="str">
        <f>IF('DATA - Follow-Up'!G917="Yes",1,IF('DATA - Follow-Up'!G917="No",2,IF('DATA - Follow-Up'!G917="Not Sure",3, "")))</f>
        <v/>
      </c>
      <c r="H917" s="178" t="str">
        <f>IF('DATA - Follow-Up'!H917="","",INDEX(Codes,MATCH('DATA - Follow-Up'!H917,Modes,0)))</f>
        <v/>
      </c>
      <c r="I917" s="275"/>
      <c r="J917" s="178" t="str">
        <f>IF('DATA - Follow-Up'!J917="","",INDEX(Codes,MATCH('DATA - Follow-Up'!J917,Modes,0)))</f>
        <v/>
      </c>
      <c r="K917" s="178"/>
      <c r="L917" s="178" t="str">
        <f>IF('DATA - Follow-Up'!L917=0,"",IF('DATA - Follow-Up'!L917="","",'DATA - Follow-Up'!L917))</f>
        <v/>
      </c>
      <c r="M917" s="178" t="str">
        <f>IF('DATA - Follow-Up'!M917="Yes",1,IF('DATA - Follow-Up'!M917="No",2, ""))</f>
        <v/>
      </c>
      <c r="N917" s="178" t="str">
        <f>IF('DATA - Follow-Up'!N917="Yes",1,IF('DATA - Follow-Up'!N917="No",2,""))</f>
        <v/>
      </c>
      <c r="O917" s="178" t="str">
        <f>IF('DATA - Follow-Up'!O917="Relaxed",1,IF('DATA - Follow-Up'!O917="Rushed",2,IF('DATA - Follow-Up'!O917="Happy",3,IF('DATA - Follow-Up'!O917="Frustrated",4,IF('DATA - Follow-Up'!O917="Other (please specify)",5,IF('DATA - Follow-Up'!O917="Other",5,""))))))</f>
        <v/>
      </c>
      <c r="P917" s="178"/>
      <c r="Q917" s="178" t="str">
        <f>IF('DATA - Follow-Up'!Q917="","",'DATA - Follow-Up'!Q917)</f>
        <v/>
      </c>
      <c r="R917" s="178" t="str">
        <f>IF('DATA - Follow-Up'!R917="Boy",1,IF('DATA - Follow-Up'!R917="Girl",2, ""))</f>
        <v/>
      </c>
      <c r="S917" s="178" t="str">
        <f>IF('DATA - Follow-Up'!Q917="","", 'DATA - Follow-Up'!S917)</f>
        <v/>
      </c>
      <c r="T917" s="178" t="str">
        <f>IF('DATA - Follow-Up'!T917="Less than 0.5km",1,IF('DATA - Follow-Up'!T917="0.51 to 1.59km",2,IF('DATA - Follow-Up'!T917="1.6 to 3km",3,IF('DATA - Follow-Up'!T917="Over 3km",4,""))))</f>
        <v/>
      </c>
      <c r="U917" s="178" t="str">
        <f>IF('DATA - Follow-Up'!U917="STRONGLY AGREE",1,IF('DATA - Follow-Up'!U917="AGREE",2,IF('DATA - Follow-Up'!U917="DISAGREE",3,IF('DATA - Follow-Up'!U917="STRONGLY DISAGREE",4,""))))</f>
        <v/>
      </c>
      <c r="V917" s="178" t="str">
        <f>IF('DATA - Follow-Up'!V917="Yes",1,IF('DATA - Follow-Up'!V917="No",2,""))</f>
        <v/>
      </c>
      <c r="W917" s="178"/>
      <c r="X917" s="178"/>
      <c r="Y917" s="178"/>
      <c r="Z917" s="178"/>
      <c r="AA917" s="178"/>
      <c r="AB917" s="178"/>
      <c r="AC917" s="178"/>
      <c r="AD917" s="178"/>
      <c r="AE917" s="178"/>
      <c r="AF917" s="178"/>
      <c r="AG917" s="178"/>
      <c r="AH917" s="178"/>
      <c r="AI917" s="178"/>
      <c r="AJ917" s="178"/>
      <c r="AK917" s="178"/>
      <c r="AL917" s="178"/>
      <c r="AM917" s="178"/>
      <c r="AN917" s="178"/>
      <c r="AO917" s="178"/>
      <c r="AP917" s="178"/>
      <c r="AQ917" s="178"/>
      <c r="AR917" s="178" t="str">
        <f>IF('DATA - Follow-Up'!AR917="Relaxed",1,IF('DATA - Follow-Up'!AR917="Rushed",2,IF('DATA - Follow-Up'!AR917="Happy",3,IF('DATA - Follow-Up'!AR917="Tired",4,""))))</f>
        <v/>
      </c>
      <c r="AS917" s="178" t="str">
        <f>IF('DATA - Follow-Up'!AS917="Relaxed",1,IF('DATA - Follow-Up'!AS917="Rushed",2,IF('DATA - Follow-Up'!AS917="Happy",3,IF('DATA - Follow-Up'!AS917="Tired",4,""))))</f>
        <v/>
      </c>
      <c r="AT917" s="178" t="str">
        <f>IF('DATA - Follow-Up'!AT917="less driving",1,IF('DATA - Follow-Up'!AT917="less driving (e.g. more carpooling, walking, cycling, taking public transit, etc.)",1,IF('DATA - Follow-Up'!AT917="not changed",2,IF('DATA - Follow-Up'!AT917="no changed",2,IF('DATA - Follow-Up'!AT917="more driving",3, "")))))</f>
        <v/>
      </c>
      <c r="AU917" s="275"/>
      <c r="AV917" s="275"/>
      <c r="AW917" s="275"/>
      <c r="AX917" s="275"/>
      <c r="AY917" s="275"/>
      <c r="AZ917" s="178" t="str">
        <f>IF('DATA - Follow-Up'!AZ917="less driving",1,IF('DATA - Follow-Up'!AZ917="less driving (e.g. more carpooling, walking, cycling, taking public transit, etc.)",1,IF('DATA - Follow-Up'!AZ917="not changed",2,IF('DATA - Follow-Up'!AZ917="more driving",3,""))))</f>
        <v/>
      </c>
      <c r="BA917" s="178"/>
      <c r="BB917" s="178"/>
      <c r="BC917" s="178"/>
      <c r="BD917" s="178"/>
      <c r="BE917" s="178"/>
      <c r="BF917" s="178" t="str">
        <f>IF('DATA - Follow-Up'!BF917="decreased",1,IF('DATA - Follow-Up'!BF917="not changed",2,IF('DATA - Follow-Up'!BF917="increased",3, "")))</f>
        <v/>
      </c>
      <c r="BG917" s="178"/>
      <c r="BH917" s="178"/>
      <c r="BI917" s="178"/>
      <c r="BJ917" s="178"/>
      <c r="BK917" s="178"/>
      <c r="BL917" s="178"/>
      <c r="BM917" s="178"/>
      <c r="BN917" s="178"/>
      <c r="BO917" s="178"/>
      <c r="BP917" s="178"/>
      <c r="BQ917" s="312" t="str">
        <f>IF('DATA - Follow-Up'!BQ917="Yes",1,IF('DATA - Follow-Up'!BQ917="No",2, ""))</f>
        <v/>
      </c>
      <c r="BR917" s="273"/>
      <c r="BS917" s="180"/>
      <c r="BT917" s="180"/>
    </row>
    <row r="918" spans="1:72" s="132" customFormat="1" ht="15" x14ac:dyDescent="0.3">
      <c r="A918" s="148"/>
      <c r="B918" s="149"/>
      <c r="C918" s="236" t="str">
        <f t="shared" si="14"/>
        <v/>
      </c>
      <c r="D918" s="178" t="str">
        <f>IF('DATA - Follow-Up'!D918="","",'DATA - Follow-Up'!D918)</f>
        <v/>
      </c>
      <c r="E918" s="178" t="str">
        <f>IF('DATA - Follow-Up'!E918="","",'DATA - Follow-Up'!E918)</f>
        <v/>
      </c>
      <c r="F918" s="178" t="str">
        <f>IF('DATA - Follow-Up'!F918="","",'DATA - Follow-Up'!F918)</f>
        <v/>
      </c>
      <c r="G918" s="178" t="str">
        <f>IF('DATA - Follow-Up'!G918="Yes",1,IF('DATA - Follow-Up'!G918="No",2,IF('DATA - Follow-Up'!G918="Not Sure",3, "")))</f>
        <v/>
      </c>
      <c r="H918" s="178" t="str">
        <f>IF('DATA - Follow-Up'!H918="","",INDEX(Codes,MATCH('DATA - Follow-Up'!H918,Modes,0)))</f>
        <v/>
      </c>
      <c r="I918" s="275"/>
      <c r="J918" s="178" t="str">
        <f>IF('DATA - Follow-Up'!J918="","",INDEX(Codes,MATCH('DATA - Follow-Up'!J918,Modes,0)))</f>
        <v/>
      </c>
      <c r="K918" s="178"/>
      <c r="L918" s="178" t="str">
        <f>IF('DATA - Follow-Up'!L918=0,"",IF('DATA - Follow-Up'!L918="","",'DATA - Follow-Up'!L918))</f>
        <v/>
      </c>
      <c r="M918" s="178" t="str">
        <f>IF('DATA - Follow-Up'!M918="Yes",1,IF('DATA - Follow-Up'!M918="No",2, ""))</f>
        <v/>
      </c>
      <c r="N918" s="178" t="str">
        <f>IF('DATA - Follow-Up'!N918="Yes",1,IF('DATA - Follow-Up'!N918="No",2,""))</f>
        <v/>
      </c>
      <c r="O918" s="178" t="str">
        <f>IF('DATA - Follow-Up'!O918="Relaxed",1,IF('DATA - Follow-Up'!O918="Rushed",2,IF('DATA - Follow-Up'!O918="Happy",3,IF('DATA - Follow-Up'!O918="Frustrated",4,IF('DATA - Follow-Up'!O918="Other (please specify)",5,IF('DATA - Follow-Up'!O918="Other",5,""))))))</f>
        <v/>
      </c>
      <c r="P918" s="178"/>
      <c r="Q918" s="178" t="str">
        <f>IF('DATA - Follow-Up'!Q918="","",'DATA - Follow-Up'!Q918)</f>
        <v/>
      </c>
      <c r="R918" s="178" t="str">
        <f>IF('DATA - Follow-Up'!R918="Boy",1,IF('DATA - Follow-Up'!R918="Girl",2, ""))</f>
        <v/>
      </c>
      <c r="S918" s="178" t="str">
        <f>IF('DATA - Follow-Up'!Q918="","", 'DATA - Follow-Up'!S918)</f>
        <v/>
      </c>
      <c r="T918" s="178" t="str">
        <f>IF('DATA - Follow-Up'!T918="Less than 0.5km",1,IF('DATA - Follow-Up'!T918="0.51 to 1.59km",2,IF('DATA - Follow-Up'!T918="1.6 to 3km",3,IF('DATA - Follow-Up'!T918="Over 3km",4,""))))</f>
        <v/>
      </c>
      <c r="U918" s="178" t="str">
        <f>IF('DATA - Follow-Up'!U918="STRONGLY AGREE",1,IF('DATA - Follow-Up'!U918="AGREE",2,IF('DATA - Follow-Up'!U918="DISAGREE",3,IF('DATA - Follow-Up'!U918="STRONGLY DISAGREE",4,""))))</f>
        <v/>
      </c>
      <c r="V918" s="178" t="str">
        <f>IF('DATA - Follow-Up'!V918="Yes",1,IF('DATA - Follow-Up'!V918="No",2,""))</f>
        <v/>
      </c>
      <c r="W918" s="178"/>
      <c r="X918" s="178"/>
      <c r="Y918" s="178"/>
      <c r="Z918" s="178"/>
      <c r="AA918" s="178"/>
      <c r="AB918" s="178"/>
      <c r="AC918" s="178"/>
      <c r="AD918" s="178"/>
      <c r="AE918" s="178"/>
      <c r="AF918" s="178"/>
      <c r="AG918" s="178"/>
      <c r="AH918" s="178"/>
      <c r="AI918" s="178"/>
      <c r="AJ918" s="178"/>
      <c r="AK918" s="178"/>
      <c r="AL918" s="178"/>
      <c r="AM918" s="178"/>
      <c r="AN918" s="178"/>
      <c r="AO918" s="178"/>
      <c r="AP918" s="178"/>
      <c r="AQ918" s="178"/>
      <c r="AR918" s="178" t="str">
        <f>IF('DATA - Follow-Up'!AR918="Relaxed",1,IF('DATA - Follow-Up'!AR918="Rushed",2,IF('DATA - Follow-Up'!AR918="Happy",3,IF('DATA - Follow-Up'!AR918="Tired",4,""))))</f>
        <v/>
      </c>
      <c r="AS918" s="178" t="str">
        <f>IF('DATA - Follow-Up'!AS918="Relaxed",1,IF('DATA - Follow-Up'!AS918="Rushed",2,IF('DATA - Follow-Up'!AS918="Happy",3,IF('DATA - Follow-Up'!AS918="Tired",4,""))))</f>
        <v/>
      </c>
      <c r="AT918" s="178" t="str">
        <f>IF('DATA - Follow-Up'!AT918="less driving",1,IF('DATA - Follow-Up'!AT918="less driving (e.g. more carpooling, walking, cycling, taking public transit, etc.)",1,IF('DATA - Follow-Up'!AT918="not changed",2,IF('DATA - Follow-Up'!AT918="no changed",2,IF('DATA - Follow-Up'!AT918="more driving",3, "")))))</f>
        <v/>
      </c>
      <c r="AU918" s="275"/>
      <c r="AV918" s="275"/>
      <c r="AW918" s="275"/>
      <c r="AX918" s="275"/>
      <c r="AY918" s="275"/>
      <c r="AZ918" s="178" t="str">
        <f>IF('DATA - Follow-Up'!AZ918="less driving",1,IF('DATA - Follow-Up'!AZ918="less driving (e.g. more carpooling, walking, cycling, taking public transit, etc.)",1,IF('DATA - Follow-Up'!AZ918="not changed",2,IF('DATA - Follow-Up'!AZ918="more driving",3,""))))</f>
        <v/>
      </c>
      <c r="BA918" s="178"/>
      <c r="BB918" s="178"/>
      <c r="BC918" s="178"/>
      <c r="BD918" s="178"/>
      <c r="BE918" s="178"/>
      <c r="BF918" s="178" t="str">
        <f>IF('DATA - Follow-Up'!BF918="decreased",1,IF('DATA - Follow-Up'!BF918="not changed",2,IF('DATA - Follow-Up'!BF918="increased",3, "")))</f>
        <v/>
      </c>
      <c r="BG918" s="178"/>
      <c r="BH918" s="178"/>
      <c r="BI918" s="178"/>
      <c r="BJ918" s="178"/>
      <c r="BK918" s="178"/>
      <c r="BL918" s="178"/>
      <c r="BM918" s="178"/>
      <c r="BN918" s="178"/>
      <c r="BO918" s="178"/>
      <c r="BP918" s="178"/>
      <c r="BQ918" s="312" t="str">
        <f>IF('DATA - Follow-Up'!BQ918="Yes",1,IF('DATA - Follow-Up'!BQ918="No",2, ""))</f>
        <v/>
      </c>
      <c r="BR918" s="273"/>
      <c r="BS918" s="180"/>
      <c r="BT918" s="180"/>
    </row>
    <row r="919" spans="1:72" s="132" customFormat="1" ht="15" x14ac:dyDescent="0.3">
      <c r="A919" s="148"/>
      <c r="B919" s="149"/>
      <c r="C919" s="236" t="str">
        <f t="shared" si="14"/>
        <v/>
      </c>
      <c r="D919" s="178" t="str">
        <f>IF('DATA - Follow-Up'!D919="","",'DATA - Follow-Up'!D919)</f>
        <v/>
      </c>
      <c r="E919" s="178" t="str">
        <f>IF('DATA - Follow-Up'!E919="","",'DATA - Follow-Up'!E919)</f>
        <v/>
      </c>
      <c r="F919" s="178" t="str">
        <f>IF('DATA - Follow-Up'!F919="","",'DATA - Follow-Up'!F919)</f>
        <v/>
      </c>
      <c r="G919" s="178" t="str">
        <f>IF('DATA - Follow-Up'!G919="Yes",1,IF('DATA - Follow-Up'!G919="No",2,IF('DATA - Follow-Up'!G919="Not Sure",3, "")))</f>
        <v/>
      </c>
      <c r="H919" s="178" t="str">
        <f>IF('DATA - Follow-Up'!H919="","",INDEX(Codes,MATCH('DATA - Follow-Up'!H919,Modes,0)))</f>
        <v/>
      </c>
      <c r="I919" s="275"/>
      <c r="J919" s="178" t="str">
        <f>IF('DATA - Follow-Up'!J919="","",INDEX(Codes,MATCH('DATA - Follow-Up'!J919,Modes,0)))</f>
        <v/>
      </c>
      <c r="K919" s="178"/>
      <c r="L919" s="178" t="str">
        <f>IF('DATA - Follow-Up'!L919=0,"",IF('DATA - Follow-Up'!L919="","",'DATA - Follow-Up'!L919))</f>
        <v/>
      </c>
      <c r="M919" s="178" t="str">
        <f>IF('DATA - Follow-Up'!M919="Yes",1,IF('DATA - Follow-Up'!M919="No",2, ""))</f>
        <v/>
      </c>
      <c r="N919" s="178" t="str">
        <f>IF('DATA - Follow-Up'!N919="Yes",1,IF('DATA - Follow-Up'!N919="No",2,""))</f>
        <v/>
      </c>
      <c r="O919" s="178" t="str">
        <f>IF('DATA - Follow-Up'!O919="Relaxed",1,IF('DATA - Follow-Up'!O919="Rushed",2,IF('DATA - Follow-Up'!O919="Happy",3,IF('DATA - Follow-Up'!O919="Frustrated",4,IF('DATA - Follow-Up'!O919="Other (please specify)",5,IF('DATA - Follow-Up'!O919="Other",5,""))))))</f>
        <v/>
      </c>
      <c r="P919" s="178"/>
      <c r="Q919" s="178" t="str">
        <f>IF('DATA - Follow-Up'!Q919="","",'DATA - Follow-Up'!Q919)</f>
        <v/>
      </c>
      <c r="R919" s="178" t="str">
        <f>IF('DATA - Follow-Up'!R919="Boy",1,IF('DATA - Follow-Up'!R919="Girl",2, ""))</f>
        <v/>
      </c>
      <c r="S919" s="178" t="str">
        <f>IF('DATA - Follow-Up'!Q919="","", 'DATA - Follow-Up'!S919)</f>
        <v/>
      </c>
      <c r="T919" s="178" t="str">
        <f>IF('DATA - Follow-Up'!T919="Less than 0.5km",1,IF('DATA - Follow-Up'!T919="0.51 to 1.59km",2,IF('DATA - Follow-Up'!T919="1.6 to 3km",3,IF('DATA - Follow-Up'!T919="Over 3km",4,""))))</f>
        <v/>
      </c>
      <c r="U919" s="178" t="str">
        <f>IF('DATA - Follow-Up'!U919="STRONGLY AGREE",1,IF('DATA - Follow-Up'!U919="AGREE",2,IF('DATA - Follow-Up'!U919="DISAGREE",3,IF('DATA - Follow-Up'!U919="STRONGLY DISAGREE",4,""))))</f>
        <v/>
      </c>
      <c r="V919" s="178" t="str">
        <f>IF('DATA - Follow-Up'!V919="Yes",1,IF('DATA - Follow-Up'!V919="No",2,""))</f>
        <v/>
      </c>
      <c r="W919" s="178"/>
      <c r="X919" s="178"/>
      <c r="Y919" s="178"/>
      <c r="Z919" s="178"/>
      <c r="AA919" s="178"/>
      <c r="AB919" s="178"/>
      <c r="AC919" s="178"/>
      <c r="AD919" s="178"/>
      <c r="AE919" s="178"/>
      <c r="AF919" s="178"/>
      <c r="AG919" s="178"/>
      <c r="AH919" s="178"/>
      <c r="AI919" s="178"/>
      <c r="AJ919" s="178"/>
      <c r="AK919" s="178"/>
      <c r="AL919" s="178"/>
      <c r="AM919" s="178"/>
      <c r="AN919" s="178"/>
      <c r="AO919" s="178"/>
      <c r="AP919" s="178"/>
      <c r="AQ919" s="178"/>
      <c r="AR919" s="178" t="str">
        <f>IF('DATA - Follow-Up'!AR919="Relaxed",1,IF('DATA - Follow-Up'!AR919="Rushed",2,IF('DATA - Follow-Up'!AR919="Happy",3,IF('DATA - Follow-Up'!AR919="Tired",4,""))))</f>
        <v/>
      </c>
      <c r="AS919" s="178" t="str">
        <f>IF('DATA - Follow-Up'!AS919="Relaxed",1,IF('DATA - Follow-Up'!AS919="Rushed",2,IF('DATA - Follow-Up'!AS919="Happy",3,IF('DATA - Follow-Up'!AS919="Tired",4,""))))</f>
        <v/>
      </c>
      <c r="AT919" s="178" t="str">
        <f>IF('DATA - Follow-Up'!AT919="less driving",1,IF('DATA - Follow-Up'!AT919="less driving (e.g. more carpooling, walking, cycling, taking public transit, etc.)",1,IF('DATA - Follow-Up'!AT919="not changed",2,IF('DATA - Follow-Up'!AT919="no changed",2,IF('DATA - Follow-Up'!AT919="more driving",3, "")))))</f>
        <v/>
      </c>
      <c r="AU919" s="275"/>
      <c r="AV919" s="275"/>
      <c r="AW919" s="275"/>
      <c r="AX919" s="275"/>
      <c r="AY919" s="275"/>
      <c r="AZ919" s="178" t="str">
        <f>IF('DATA - Follow-Up'!AZ919="less driving",1,IF('DATA - Follow-Up'!AZ919="less driving (e.g. more carpooling, walking, cycling, taking public transit, etc.)",1,IF('DATA - Follow-Up'!AZ919="not changed",2,IF('DATA - Follow-Up'!AZ919="more driving",3,""))))</f>
        <v/>
      </c>
      <c r="BA919" s="178"/>
      <c r="BB919" s="178"/>
      <c r="BC919" s="178"/>
      <c r="BD919" s="178"/>
      <c r="BE919" s="178"/>
      <c r="BF919" s="178" t="str">
        <f>IF('DATA - Follow-Up'!BF919="decreased",1,IF('DATA - Follow-Up'!BF919="not changed",2,IF('DATA - Follow-Up'!BF919="increased",3, "")))</f>
        <v/>
      </c>
      <c r="BG919" s="178"/>
      <c r="BH919" s="178"/>
      <c r="BI919" s="178"/>
      <c r="BJ919" s="178"/>
      <c r="BK919" s="178"/>
      <c r="BL919" s="178"/>
      <c r="BM919" s="178"/>
      <c r="BN919" s="178"/>
      <c r="BO919" s="178"/>
      <c r="BP919" s="178"/>
      <c r="BQ919" s="312" t="str">
        <f>IF('DATA - Follow-Up'!BQ919="Yes",1,IF('DATA - Follow-Up'!BQ919="No",2, ""))</f>
        <v/>
      </c>
      <c r="BR919" s="273"/>
      <c r="BS919" s="180"/>
      <c r="BT919" s="180"/>
    </row>
    <row r="920" spans="1:72" s="132" customFormat="1" ht="15" x14ac:dyDescent="0.3">
      <c r="A920" s="148"/>
      <c r="B920" s="149"/>
      <c r="C920" s="236" t="str">
        <f t="shared" si="14"/>
        <v/>
      </c>
      <c r="D920" s="178" t="str">
        <f>IF('DATA - Follow-Up'!D920="","",'DATA - Follow-Up'!D920)</f>
        <v/>
      </c>
      <c r="E920" s="178" t="str">
        <f>IF('DATA - Follow-Up'!E920="","",'DATA - Follow-Up'!E920)</f>
        <v/>
      </c>
      <c r="F920" s="178" t="str">
        <f>IF('DATA - Follow-Up'!F920="","",'DATA - Follow-Up'!F920)</f>
        <v/>
      </c>
      <c r="G920" s="178" t="str">
        <f>IF('DATA - Follow-Up'!G920="Yes",1,IF('DATA - Follow-Up'!G920="No",2,IF('DATA - Follow-Up'!G920="Not Sure",3, "")))</f>
        <v/>
      </c>
      <c r="H920" s="178" t="str">
        <f>IF('DATA - Follow-Up'!H920="","",INDEX(Codes,MATCH('DATA - Follow-Up'!H920,Modes,0)))</f>
        <v/>
      </c>
      <c r="I920" s="275"/>
      <c r="J920" s="178" t="str">
        <f>IF('DATA - Follow-Up'!J920="","",INDEX(Codes,MATCH('DATA - Follow-Up'!J920,Modes,0)))</f>
        <v/>
      </c>
      <c r="K920" s="178"/>
      <c r="L920" s="178" t="str">
        <f>IF('DATA - Follow-Up'!L920=0,"",IF('DATA - Follow-Up'!L920="","",'DATA - Follow-Up'!L920))</f>
        <v/>
      </c>
      <c r="M920" s="178" t="str">
        <f>IF('DATA - Follow-Up'!M920="Yes",1,IF('DATA - Follow-Up'!M920="No",2, ""))</f>
        <v/>
      </c>
      <c r="N920" s="178" t="str">
        <f>IF('DATA - Follow-Up'!N920="Yes",1,IF('DATA - Follow-Up'!N920="No",2,""))</f>
        <v/>
      </c>
      <c r="O920" s="178" t="str">
        <f>IF('DATA - Follow-Up'!O920="Relaxed",1,IF('DATA - Follow-Up'!O920="Rushed",2,IF('DATA - Follow-Up'!O920="Happy",3,IF('DATA - Follow-Up'!O920="Frustrated",4,IF('DATA - Follow-Up'!O920="Other (please specify)",5,IF('DATA - Follow-Up'!O920="Other",5,""))))))</f>
        <v/>
      </c>
      <c r="P920" s="178"/>
      <c r="Q920" s="178" t="str">
        <f>IF('DATA - Follow-Up'!Q920="","",'DATA - Follow-Up'!Q920)</f>
        <v/>
      </c>
      <c r="R920" s="178" t="str">
        <f>IF('DATA - Follow-Up'!R920="Boy",1,IF('DATA - Follow-Up'!R920="Girl",2, ""))</f>
        <v/>
      </c>
      <c r="S920" s="178" t="str">
        <f>IF('DATA - Follow-Up'!Q920="","", 'DATA - Follow-Up'!S920)</f>
        <v/>
      </c>
      <c r="T920" s="178" t="str">
        <f>IF('DATA - Follow-Up'!T920="Less than 0.5km",1,IF('DATA - Follow-Up'!T920="0.51 to 1.59km",2,IF('DATA - Follow-Up'!T920="1.6 to 3km",3,IF('DATA - Follow-Up'!T920="Over 3km",4,""))))</f>
        <v/>
      </c>
      <c r="U920" s="178" t="str">
        <f>IF('DATA - Follow-Up'!U920="STRONGLY AGREE",1,IF('DATA - Follow-Up'!U920="AGREE",2,IF('DATA - Follow-Up'!U920="DISAGREE",3,IF('DATA - Follow-Up'!U920="STRONGLY DISAGREE",4,""))))</f>
        <v/>
      </c>
      <c r="V920" s="178" t="str">
        <f>IF('DATA - Follow-Up'!V920="Yes",1,IF('DATA - Follow-Up'!V920="No",2,""))</f>
        <v/>
      </c>
      <c r="W920" s="178"/>
      <c r="X920" s="178"/>
      <c r="Y920" s="178"/>
      <c r="Z920" s="178"/>
      <c r="AA920" s="178"/>
      <c r="AB920" s="178"/>
      <c r="AC920" s="178"/>
      <c r="AD920" s="178"/>
      <c r="AE920" s="178"/>
      <c r="AF920" s="178"/>
      <c r="AG920" s="178"/>
      <c r="AH920" s="178"/>
      <c r="AI920" s="178"/>
      <c r="AJ920" s="178"/>
      <c r="AK920" s="178"/>
      <c r="AL920" s="178"/>
      <c r="AM920" s="178"/>
      <c r="AN920" s="178"/>
      <c r="AO920" s="178"/>
      <c r="AP920" s="178"/>
      <c r="AQ920" s="178"/>
      <c r="AR920" s="178" t="str">
        <f>IF('DATA - Follow-Up'!AR920="Relaxed",1,IF('DATA - Follow-Up'!AR920="Rushed",2,IF('DATA - Follow-Up'!AR920="Happy",3,IF('DATA - Follow-Up'!AR920="Tired",4,""))))</f>
        <v/>
      </c>
      <c r="AS920" s="178" t="str">
        <f>IF('DATA - Follow-Up'!AS920="Relaxed",1,IF('DATA - Follow-Up'!AS920="Rushed",2,IF('DATA - Follow-Up'!AS920="Happy",3,IF('DATA - Follow-Up'!AS920="Tired",4,""))))</f>
        <v/>
      </c>
      <c r="AT920" s="178" t="str">
        <f>IF('DATA - Follow-Up'!AT920="less driving",1,IF('DATA - Follow-Up'!AT920="less driving (e.g. more carpooling, walking, cycling, taking public transit, etc.)",1,IF('DATA - Follow-Up'!AT920="not changed",2,IF('DATA - Follow-Up'!AT920="no changed",2,IF('DATA - Follow-Up'!AT920="more driving",3, "")))))</f>
        <v/>
      </c>
      <c r="AU920" s="275"/>
      <c r="AV920" s="275"/>
      <c r="AW920" s="275"/>
      <c r="AX920" s="275"/>
      <c r="AY920" s="275"/>
      <c r="AZ920" s="178" t="str">
        <f>IF('DATA - Follow-Up'!AZ920="less driving",1,IF('DATA - Follow-Up'!AZ920="less driving (e.g. more carpooling, walking, cycling, taking public transit, etc.)",1,IF('DATA - Follow-Up'!AZ920="not changed",2,IF('DATA - Follow-Up'!AZ920="more driving",3,""))))</f>
        <v/>
      </c>
      <c r="BA920" s="178"/>
      <c r="BB920" s="178"/>
      <c r="BC920" s="178"/>
      <c r="BD920" s="178"/>
      <c r="BE920" s="178"/>
      <c r="BF920" s="178" t="str">
        <f>IF('DATA - Follow-Up'!BF920="decreased",1,IF('DATA - Follow-Up'!BF920="not changed",2,IF('DATA - Follow-Up'!BF920="increased",3, "")))</f>
        <v/>
      </c>
      <c r="BG920" s="178"/>
      <c r="BH920" s="178"/>
      <c r="BI920" s="178"/>
      <c r="BJ920" s="178"/>
      <c r="BK920" s="178"/>
      <c r="BL920" s="178"/>
      <c r="BM920" s="178"/>
      <c r="BN920" s="178"/>
      <c r="BO920" s="178"/>
      <c r="BP920" s="178"/>
      <c r="BQ920" s="312" t="str">
        <f>IF('DATA - Follow-Up'!BQ920="Yes",1,IF('DATA - Follow-Up'!BQ920="No",2, ""))</f>
        <v/>
      </c>
      <c r="BR920" s="273"/>
      <c r="BS920" s="180"/>
      <c r="BT920" s="180"/>
    </row>
    <row r="921" spans="1:72" s="132" customFormat="1" ht="15" x14ac:dyDescent="0.3">
      <c r="A921" s="148"/>
      <c r="B921" s="149"/>
      <c r="C921" s="236" t="str">
        <f t="shared" si="14"/>
        <v/>
      </c>
      <c r="D921" s="178" t="str">
        <f>IF('DATA - Follow-Up'!D921="","",'DATA - Follow-Up'!D921)</f>
        <v/>
      </c>
      <c r="E921" s="178" t="str">
        <f>IF('DATA - Follow-Up'!E921="","",'DATA - Follow-Up'!E921)</f>
        <v/>
      </c>
      <c r="F921" s="178" t="str">
        <f>IF('DATA - Follow-Up'!F921="","",'DATA - Follow-Up'!F921)</f>
        <v/>
      </c>
      <c r="G921" s="178" t="str">
        <f>IF('DATA - Follow-Up'!G921="Yes",1,IF('DATA - Follow-Up'!G921="No",2,IF('DATA - Follow-Up'!G921="Not Sure",3, "")))</f>
        <v/>
      </c>
      <c r="H921" s="178" t="str">
        <f>IF('DATA - Follow-Up'!H921="","",INDEX(Codes,MATCH('DATA - Follow-Up'!H921,Modes,0)))</f>
        <v/>
      </c>
      <c r="I921" s="275"/>
      <c r="J921" s="178" t="str">
        <f>IF('DATA - Follow-Up'!J921="","",INDEX(Codes,MATCH('DATA - Follow-Up'!J921,Modes,0)))</f>
        <v/>
      </c>
      <c r="K921" s="178"/>
      <c r="L921" s="178" t="str">
        <f>IF('DATA - Follow-Up'!L921=0,"",IF('DATA - Follow-Up'!L921="","",'DATA - Follow-Up'!L921))</f>
        <v/>
      </c>
      <c r="M921" s="178" t="str">
        <f>IF('DATA - Follow-Up'!M921="Yes",1,IF('DATA - Follow-Up'!M921="No",2, ""))</f>
        <v/>
      </c>
      <c r="N921" s="178" t="str">
        <f>IF('DATA - Follow-Up'!N921="Yes",1,IF('DATA - Follow-Up'!N921="No",2,""))</f>
        <v/>
      </c>
      <c r="O921" s="178" t="str">
        <f>IF('DATA - Follow-Up'!O921="Relaxed",1,IF('DATA - Follow-Up'!O921="Rushed",2,IF('DATA - Follow-Up'!O921="Happy",3,IF('DATA - Follow-Up'!O921="Frustrated",4,IF('DATA - Follow-Up'!O921="Other (please specify)",5,IF('DATA - Follow-Up'!O921="Other",5,""))))))</f>
        <v/>
      </c>
      <c r="P921" s="178"/>
      <c r="Q921" s="178" t="str">
        <f>IF('DATA - Follow-Up'!Q921="","",'DATA - Follow-Up'!Q921)</f>
        <v/>
      </c>
      <c r="R921" s="178" t="str">
        <f>IF('DATA - Follow-Up'!R921="Boy",1,IF('DATA - Follow-Up'!R921="Girl",2, ""))</f>
        <v/>
      </c>
      <c r="S921" s="178" t="str">
        <f>IF('DATA - Follow-Up'!Q921="","", 'DATA - Follow-Up'!S921)</f>
        <v/>
      </c>
      <c r="T921" s="178" t="str">
        <f>IF('DATA - Follow-Up'!T921="Less than 0.5km",1,IF('DATA - Follow-Up'!T921="0.51 to 1.59km",2,IF('DATA - Follow-Up'!T921="1.6 to 3km",3,IF('DATA - Follow-Up'!T921="Over 3km",4,""))))</f>
        <v/>
      </c>
      <c r="U921" s="178" t="str">
        <f>IF('DATA - Follow-Up'!U921="STRONGLY AGREE",1,IF('DATA - Follow-Up'!U921="AGREE",2,IF('DATA - Follow-Up'!U921="DISAGREE",3,IF('DATA - Follow-Up'!U921="STRONGLY DISAGREE",4,""))))</f>
        <v/>
      </c>
      <c r="V921" s="178" t="str">
        <f>IF('DATA - Follow-Up'!V921="Yes",1,IF('DATA - Follow-Up'!V921="No",2,""))</f>
        <v/>
      </c>
      <c r="W921" s="178"/>
      <c r="X921" s="178"/>
      <c r="Y921" s="178"/>
      <c r="Z921" s="178"/>
      <c r="AA921" s="178"/>
      <c r="AB921" s="178"/>
      <c r="AC921" s="178"/>
      <c r="AD921" s="178"/>
      <c r="AE921" s="178"/>
      <c r="AF921" s="178"/>
      <c r="AG921" s="178"/>
      <c r="AH921" s="178"/>
      <c r="AI921" s="178"/>
      <c r="AJ921" s="178"/>
      <c r="AK921" s="178"/>
      <c r="AL921" s="178"/>
      <c r="AM921" s="178"/>
      <c r="AN921" s="178"/>
      <c r="AO921" s="178"/>
      <c r="AP921" s="178"/>
      <c r="AQ921" s="178"/>
      <c r="AR921" s="178" t="str">
        <f>IF('DATA - Follow-Up'!AR921="Relaxed",1,IF('DATA - Follow-Up'!AR921="Rushed",2,IF('DATA - Follow-Up'!AR921="Happy",3,IF('DATA - Follow-Up'!AR921="Tired",4,""))))</f>
        <v/>
      </c>
      <c r="AS921" s="178" t="str">
        <f>IF('DATA - Follow-Up'!AS921="Relaxed",1,IF('DATA - Follow-Up'!AS921="Rushed",2,IF('DATA - Follow-Up'!AS921="Happy",3,IF('DATA - Follow-Up'!AS921="Tired",4,""))))</f>
        <v/>
      </c>
      <c r="AT921" s="178" t="str">
        <f>IF('DATA - Follow-Up'!AT921="less driving",1,IF('DATA - Follow-Up'!AT921="less driving (e.g. more carpooling, walking, cycling, taking public transit, etc.)",1,IF('DATA - Follow-Up'!AT921="not changed",2,IF('DATA - Follow-Up'!AT921="no changed",2,IF('DATA - Follow-Up'!AT921="more driving",3, "")))))</f>
        <v/>
      </c>
      <c r="AU921" s="275"/>
      <c r="AV921" s="275"/>
      <c r="AW921" s="275"/>
      <c r="AX921" s="275"/>
      <c r="AY921" s="275"/>
      <c r="AZ921" s="178" t="str">
        <f>IF('DATA - Follow-Up'!AZ921="less driving",1,IF('DATA - Follow-Up'!AZ921="less driving (e.g. more carpooling, walking, cycling, taking public transit, etc.)",1,IF('DATA - Follow-Up'!AZ921="not changed",2,IF('DATA - Follow-Up'!AZ921="more driving",3,""))))</f>
        <v/>
      </c>
      <c r="BA921" s="178"/>
      <c r="BB921" s="178"/>
      <c r="BC921" s="178"/>
      <c r="BD921" s="178"/>
      <c r="BE921" s="178"/>
      <c r="BF921" s="178" t="str">
        <f>IF('DATA - Follow-Up'!BF921="decreased",1,IF('DATA - Follow-Up'!BF921="not changed",2,IF('DATA - Follow-Up'!BF921="increased",3, "")))</f>
        <v/>
      </c>
      <c r="BG921" s="178"/>
      <c r="BH921" s="178"/>
      <c r="BI921" s="178"/>
      <c r="BJ921" s="178"/>
      <c r="BK921" s="178"/>
      <c r="BL921" s="178"/>
      <c r="BM921" s="178"/>
      <c r="BN921" s="178"/>
      <c r="BO921" s="178"/>
      <c r="BP921" s="178"/>
      <c r="BQ921" s="312" t="str">
        <f>IF('DATA - Follow-Up'!BQ921="Yes",1,IF('DATA - Follow-Up'!BQ921="No",2, ""))</f>
        <v/>
      </c>
      <c r="BR921" s="273"/>
      <c r="BS921" s="180"/>
      <c r="BT921" s="180"/>
    </row>
    <row r="922" spans="1:72" s="132" customFormat="1" ht="15" x14ac:dyDescent="0.3">
      <c r="A922" s="148"/>
      <c r="B922" s="149"/>
      <c r="C922" s="236" t="str">
        <f t="shared" si="14"/>
        <v/>
      </c>
      <c r="D922" s="178" t="str">
        <f>IF('DATA - Follow-Up'!D922="","",'DATA - Follow-Up'!D922)</f>
        <v/>
      </c>
      <c r="E922" s="178" t="str">
        <f>IF('DATA - Follow-Up'!E922="","",'DATA - Follow-Up'!E922)</f>
        <v/>
      </c>
      <c r="F922" s="178" t="str">
        <f>IF('DATA - Follow-Up'!F922="","",'DATA - Follow-Up'!F922)</f>
        <v/>
      </c>
      <c r="G922" s="178" t="str">
        <f>IF('DATA - Follow-Up'!G922="Yes",1,IF('DATA - Follow-Up'!G922="No",2,IF('DATA - Follow-Up'!G922="Not Sure",3, "")))</f>
        <v/>
      </c>
      <c r="H922" s="178" t="str">
        <f>IF('DATA - Follow-Up'!H922="","",INDEX(Codes,MATCH('DATA - Follow-Up'!H922,Modes,0)))</f>
        <v/>
      </c>
      <c r="I922" s="275"/>
      <c r="J922" s="178" t="str">
        <f>IF('DATA - Follow-Up'!J922="","",INDEX(Codes,MATCH('DATA - Follow-Up'!J922,Modes,0)))</f>
        <v/>
      </c>
      <c r="K922" s="178"/>
      <c r="L922" s="178" t="str">
        <f>IF('DATA - Follow-Up'!L922=0,"",IF('DATA - Follow-Up'!L922="","",'DATA - Follow-Up'!L922))</f>
        <v/>
      </c>
      <c r="M922" s="178" t="str">
        <f>IF('DATA - Follow-Up'!M922="Yes",1,IF('DATA - Follow-Up'!M922="No",2, ""))</f>
        <v/>
      </c>
      <c r="N922" s="178" t="str">
        <f>IF('DATA - Follow-Up'!N922="Yes",1,IF('DATA - Follow-Up'!N922="No",2,""))</f>
        <v/>
      </c>
      <c r="O922" s="178" t="str">
        <f>IF('DATA - Follow-Up'!O922="Relaxed",1,IF('DATA - Follow-Up'!O922="Rushed",2,IF('DATA - Follow-Up'!O922="Happy",3,IF('DATA - Follow-Up'!O922="Frustrated",4,IF('DATA - Follow-Up'!O922="Other (please specify)",5,IF('DATA - Follow-Up'!O922="Other",5,""))))))</f>
        <v/>
      </c>
      <c r="P922" s="178"/>
      <c r="Q922" s="178" t="str">
        <f>IF('DATA - Follow-Up'!Q922="","",'DATA - Follow-Up'!Q922)</f>
        <v/>
      </c>
      <c r="R922" s="178" t="str">
        <f>IF('DATA - Follow-Up'!R922="Boy",1,IF('DATA - Follow-Up'!R922="Girl",2, ""))</f>
        <v/>
      </c>
      <c r="S922" s="178" t="str">
        <f>IF('DATA - Follow-Up'!Q922="","", 'DATA - Follow-Up'!S922)</f>
        <v/>
      </c>
      <c r="T922" s="178" t="str">
        <f>IF('DATA - Follow-Up'!T922="Less than 0.5km",1,IF('DATA - Follow-Up'!T922="0.51 to 1.59km",2,IF('DATA - Follow-Up'!T922="1.6 to 3km",3,IF('DATA - Follow-Up'!T922="Over 3km",4,""))))</f>
        <v/>
      </c>
      <c r="U922" s="178" t="str">
        <f>IF('DATA - Follow-Up'!U922="STRONGLY AGREE",1,IF('DATA - Follow-Up'!U922="AGREE",2,IF('DATA - Follow-Up'!U922="DISAGREE",3,IF('DATA - Follow-Up'!U922="STRONGLY DISAGREE",4,""))))</f>
        <v/>
      </c>
      <c r="V922" s="178" t="str">
        <f>IF('DATA - Follow-Up'!V922="Yes",1,IF('DATA - Follow-Up'!V922="No",2,""))</f>
        <v/>
      </c>
      <c r="W922" s="178"/>
      <c r="X922" s="178"/>
      <c r="Y922" s="178"/>
      <c r="Z922" s="178"/>
      <c r="AA922" s="178"/>
      <c r="AB922" s="178"/>
      <c r="AC922" s="178"/>
      <c r="AD922" s="178"/>
      <c r="AE922" s="178"/>
      <c r="AF922" s="178"/>
      <c r="AG922" s="178"/>
      <c r="AH922" s="178"/>
      <c r="AI922" s="178"/>
      <c r="AJ922" s="178"/>
      <c r="AK922" s="178"/>
      <c r="AL922" s="178"/>
      <c r="AM922" s="178"/>
      <c r="AN922" s="178"/>
      <c r="AO922" s="178"/>
      <c r="AP922" s="178"/>
      <c r="AQ922" s="178"/>
      <c r="AR922" s="178" t="str">
        <f>IF('DATA - Follow-Up'!AR922="Relaxed",1,IF('DATA - Follow-Up'!AR922="Rushed",2,IF('DATA - Follow-Up'!AR922="Happy",3,IF('DATA - Follow-Up'!AR922="Tired",4,""))))</f>
        <v/>
      </c>
      <c r="AS922" s="178" t="str">
        <f>IF('DATA - Follow-Up'!AS922="Relaxed",1,IF('DATA - Follow-Up'!AS922="Rushed",2,IF('DATA - Follow-Up'!AS922="Happy",3,IF('DATA - Follow-Up'!AS922="Tired",4,""))))</f>
        <v/>
      </c>
      <c r="AT922" s="178" t="str">
        <f>IF('DATA - Follow-Up'!AT922="less driving",1,IF('DATA - Follow-Up'!AT922="less driving (e.g. more carpooling, walking, cycling, taking public transit, etc.)",1,IF('DATA - Follow-Up'!AT922="not changed",2,IF('DATA - Follow-Up'!AT922="no changed",2,IF('DATA - Follow-Up'!AT922="more driving",3, "")))))</f>
        <v/>
      </c>
      <c r="AU922" s="275"/>
      <c r="AV922" s="275"/>
      <c r="AW922" s="275"/>
      <c r="AX922" s="275"/>
      <c r="AY922" s="275"/>
      <c r="AZ922" s="178" t="str">
        <f>IF('DATA - Follow-Up'!AZ922="less driving",1,IF('DATA - Follow-Up'!AZ922="less driving (e.g. more carpooling, walking, cycling, taking public transit, etc.)",1,IF('DATA - Follow-Up'!AZ922="not changed",2,IF('DATA - Follow-Up'!AZ922="more driving",3,""))))</f>
        <v/>
      </c>
      <c r="BA922" s="178"/>
      <c r="BB922" s="178"/>
      <c r="BC922" s="178"/>
      <c r="BD922" s="178"/>
      <c r="BE922" s="178"/>
      <c r="BF922" s="178" t="str">
        <f>IF('DATA - Follow-Up'!BF922="decreased",1,IF('DATA - Follow-Up'!BF922="not changed",2,IF('DATA - Follow-Up'!BF922="increased",3, "")))</f>
        <v/>
      </c>
      <c r="BG922" s="178"/>
      <c r="BH922" s="178"/>
      <c r="BI922" s="178"/>
      <c r="BJ922" s="178"/>
      <c r="BK922" s="178"/>
      <c r="BL922" s="178"/>
      <c r="BM922" s="178"/>
      <c r="BN922" s="178"/>
      <c r="BO922" s="178"/>
      <c r="BP922" s="178"/>
      <c r="BQ922" s="312" t="str">
        <f>IF('DATA - Follow-Up'!BQ922="Yes",1,IF('DATA - Follow-Up'!BQ922="No",2, ""))</f>
        <v/>
      </c>
      <c r="BR922" s="273"/>
      <c r="BS922" s="180"/>
      <c r="BT922" s="180"/>
    </row>
    <row r="923" spans="1:72" s="132" customFormat="1" ht="15" x14ac:dyDescent="0.3">
      <c r="A923" s="148"/>
      <c r="B923" s="149"/>
      <c r="C923" s="236" t="str">
        <f t="shared" si="14"/>
        <v/>
      </c>
      <c r="D923" s="178" t="str">
        <f>IF('DATA - Follow-Up'!D923="","",'DATA - Follow-Up'!D923)</f>
        <v/>
      </c>
      <c r="E923" s="178" t="str">
        <f>IF('DATA - Follow-Up'!E923="","",'DATA - Follow-Up'!E923)</f>
        <v/>
      </c>
      <c r="F923" s="178" t="str">
        <f>IF('DATA - Follow-Up'!F923="","",'DATA - Follow-Up'!F923)</f>
        <v/>
      </c>
      <c r="G923" s="178" t="str">
        <f>IF('DATA - Follow-Up'!G923="Yes",1,IF('DATA - Follow-Up'!G923="No",2,IF('DATA - Follow-Up'!G923="Not Sure",3, "")))</f>
        <v/>
      </c>
      <c r="H923" s="178" t="str">
        <f>IF('DATA - Follow-Up'!H923="","",INDEX(Codes,MATCH('DATA - Follow-Up'!H923,Modes,0)))</f>
        <v/>
      </c>
      <c r="I923" s="275"/>
      <c r="J923" s="178" t="str">
        <f>IF('DATA - Follow-Up'!J923="","",INDEX(Codes,MATCH('DATA - Follow-Up'!J923,Modes,0)))</f>
        <v/>
      </c>
      <c r="K923" s="178"/>
      <c r="L923" s="178" t="str">
        <f>IF('DATA - Follow-Up'!L923=0,"",IF('DATA - Follow-Up'!L923="","",'DATA - Follow-Up'!L923))</f>
        <v/>
      </c>
      <c r="M923" s="178" t="str">
        <f>IF('DATA - Follow-Up'!M923="Yes",1,IF('DATA - Follow-Up'!M923="No",2, ""))</f>
        <v/>
      </c>
      <c r="N923" s="178" t="str">
        <f>IF('DATA - Follow-Up'!N923="Yes",1,IF('DATA - Follow-Up'!N923="No",2,""))</f>
        <v/>
      </c>
      <c r="O923" s="178" t="str">
        <f>IF('DATA - Follow-Up'!O923="Relaxed",1,IF('DATA - Follow-Up'!O923="Rushed",2,IF('DATA - Follow-Up'!O923="Happy",3,IF('DATA - Follow-Up'!O923="Frustrated",4,IF('DATA - Follow-Up'!O923="Other (please specify)",5,IF('DATA - Follow-Up'!O923="Other",5,""))))))</f>
        <v/>
      </c>
      <c r="P923" s="178"/>
      <c r="Q923" s="178" t="str">
        <f>IF('DATA - Follow-Up'!Q923="","",'DATA - Follow-Up'!Q923)</f>
        <v/>
      </c>
      <c r="R923" s="178" t="str">
        <f>IF('DATA - Follow-Up'!R923="Boy",1,IF('DATA - Follow-Up'!R923="Girl",2, ""))</f>
        <v/>
      </c>
      <c r="S923" s="178" t="str">
        <f>IF('DATA - Follow-Up'!Q923="","", 'DATA - Follow-Up'!S923)</f>
        <v/>
      </c>
      <c r="T923" s="178" t="str">
        <f>IF('DATA - Follow-Up'!T923="Less than 0.5km",1,IF('DATA - Follow-Up'!T923="0.51 to 1.59km",2,IF('DATA - Follow-Up'!T923="1.6 to 3km",3,IF('DATA - Follow-Up'!T923="Over 3km",4,""))))</f>
        <v/>
      </c>
      <c r="U923" s="178" t="str">
        <f>IF('DATA - Follow-Up'!U923="STRONGLY AGREE",1,IF('DATA - Follow-Up'!U923="AGREE",2,IF('DATA - Follow-Up'!U923="DISAGREE",3,IF('DATA - Follow-Up'!U923="STRONGLY DISAGREE",4,""))))</f>
        <v/>
      </c>
      <c r="V923" s="178" t="str">
        <f>IF('DATA - Follow-Up'!V923="Yes",1,IF('DATA - Follow-Up'!V923="No",2,""))</f>
        <v/>
      </c>
      <c r="W923" s="178"/>
      <c r="X923" s="178"/>
      <c r="Y923" s="178"/>
      <c r="Z923" s="178"/>
      <c r="AA923" s="178"/>
      <c r="AB923" s="178"/>
      <c r="AC923" s="178"/>
      <c r="AD923" s="178"/>
      <c r="AE923" s="178"/>
      <c r="AF923" s="178"/>
      <c r="AG923" s="178"/>
      <c r="AH923" s="178"/>
      <c r="AI923" s="178"/>
      <c r="AJ923" s="178"/>
      <c r="AK923" s="178"/>
      <c r="AL923" s="178"/>
      <c r="AM923" s="178"/>
      <c r="AN923" s="178"/>
      <c r="AO923" s="178"/>
      <c r="AP923" s="178"/>
      <c r="AQ923" s="178"/>
      <c r="AR923" s="178" t="str">
        <f>IF('DATA - Follow-Up'!AR923="Relaxed",1,IF('DATA - Follow-Up'!AR923="Rushed",2,IF('DATA - Follow-Up'!AR923="Happy",3,IF('DATA - Follow-Up'!AR923="Tired",4,""))))</f>
        <v/>
      </c>
      <c r="AS923" s="178" t="str">
        <f>IF('DATA - Follow-Up'!AS923="Relaxed",1,IF('DATA - Follow-Up'!AS923="Rushed",2,IF('DATA - Follow-Up'!AS923="Happy",3,IF('DATA - Follow-Up'!AS923="Tired",4,""))))</f>
        <v/>
      </c>
      <c r="AT923" s="178" t="str">
        <f>IF('DATA - Follow-Up'!AT923="less driving",1,IF('DATA - Follow-Up'!AT923="less driving (e.g. more carpooling, walking, cycling, taking public transit, etc.)",1,IF('DATA - Follow-Up'!AT923="not changed",2,IF('DATA - Follow-Up'!AT923="no changed",2,IF('DATA - Follow-Up'!AT923="more driving",3, "")))))</f>
        <v/>
      </c>
      <c r="AU923" s="275"/>
      <c r="AV923" s="275"/>
      <c r="AW923" s="275"/>
      <c r="AX923" s="275"/>
      <c r="AY923" s="275"/>
      <c r="AZ923" s="178" t="str">
        <f>IF('DATA - Follow-Up'!AZ923="less driving",1,IF('DATA - Follow-Up'!AZ923="less driving (e.g. more carpooling, walking, cycling, taking public transit, etc.)",1,IF('DATA - Follow-Up'!AZ923="not changed",2,IF('DATA - Follow-Up'!AZ923="more driving",3,""))))</f>
        <v/>
      </c>
      <c r="BA923" s="178"/>
      <c r="BB923" s="178"/>
      <c r="BC923" s="178"/>
      <c r="BD923" s="178"/>
      <c r="BE923" s="178"/>
      <c r="BF923" s="178" t="str">
        <f>IF('DATA - Follow-Up'!BF923="decreased",1,IF('DATA - Follow-Up'!BF923="not changed",2,IF('DATA - Follow-Up'!BF923="increased",3, "")))</f>
        <v/>
      </c>
      <c r="BG923" s="178"/>
      <c r="BH923" s="178"/>
      <c r="BI923" s="178"/>
      <c r="BJ923" s="178"/>
      <c r="BK923" s="178"/>
      <c r="BL923" s="178"/>
      <c r="BM923" s="178"/>
      <c r="BN923" s="178"/>
      <c r="BO923" s="178"/>
      <c r="BP923" s="178"/>
      <c r="BQ923" s="312" t="str">
        <f>IF('DATA - Follow-Up'!BQ923="Yes",1,IF('DATA - Follow-Up'!BQ923="No",2, ""))</f>
        <v/>
      </c>
      <c r="BR923" s="273"/>
      <c r="BS923" s="180"/>
      <c r="BT923" s="180"/>
    </row>
    <row r="924" spans="1:72" s="132" customFormat="1" ht="15" x14ac:dyDescent="0.3">
      <c r="A924" s="148"/>
      <c r="B924" s="149"/>
      <c r="C924" s="236" t="str">
        <f t="shared" si="14"/>
        <v/>
      </c>
      <c r="D924" s="178" t="str">
        <f>IF('DATA - Follow-Up'!D924="","",'DATA - Follow-Up'!D924)</f>
        <v/>
      </c>
      <c r="E924" s="178" t="str">
        <f>IF('DATA - Follow-Up'!E924="","",'DATA - Follow-Up'!E924)</f>
        <v/>
      </c>
      <c r="F924" s="178" t="str">
        <f>IF('DATA - Follow-Up'!F924="","",'DATA - Follow-Up'!F924)</f>
        <v/>
      </c>
      <c r="G924" s="178" t="str">
        <f>IF('DATA - Follow-Up'!G924="Yes",1,IF('DATA - Follow-Up'!G924="No",2,IF('DATA - Follow-Up'!G924="Not Sure",3, "")))</f>
        <v/>
      </c>
      <c r="H924" s="178" t="str">
        <f>IF('DATA - Follow-Up'!H924="","",INDEX(Codes,MATCH('DATA - Follow-Up'!H924,Modes,0)))</f>
        <v/>
      </c>
      <c r="I924" s="275"/>
      <c r="J924" s="178" t="str">
        <f>IF('DATA - Follow-Up'!J924="","",INDEX(Codes,MATCH('DATA - Follow-Up'!J924,Modes,0)))</f>
        <v/>
      </c>
      <c r="K924" s="178"/>
      <c r="L924" s="178" t="str">
        <f>IF('DATA - Follow-Up'!L924=0,"",IF('DATA - Follow-Up'!L924="","",'DATA - Follow-Up'!L924))</f>
        <v/>
      </c>
      <c r="M924" s="178" t="str">
        <f>IF('DATA - Follow-Up'!M924="Yes",1,IF('DATA - Follow-Up'!M924="No",2, ""))</f>
        <v/>
      </c>
      <c r="N924" s="178" t="str">
        <f>IF('DATA - Follow-Up'!N924="Yes",1,IF('DATA - Follow-Up'!N924="No",2,""))</f>
        <v/>
      </c>
      <c r="O924" s="178" t="str">
        <f>IF('DATA - Follow-Up'!O924="Relaxed",1,IF('DATA - Follow-Up'!O924="Rushed",2,IF('DATA - Follow-Up'!O924="Happy",3,IF('DATA - Follow-Up'!O924="Frustrated",4,IF('DATA - Follow-Up'!O924="Other (please specify)",5,IF('DATA - Follow-Up'!O924="Other",5,""))))))</f>
        <v/>
      </c>
      <c r="P924" s="178"/>
      <c r="Q924" s="178" t="str">
        <f>IF('DATA - Follow-Up'!Q924="","",'DATA - Follow-Up'!Q924)</f>
        <v/>
      </c>
      <c r="R924" s="178" t="str">
        <f>IF('DATA - Follow-Up'!R924="Boy",1,IF('DATA - Follow-Up'!R924="Girl",2, ""))</f>
        <v/>
      </c>
      <c r="S924" s="178" t="str">
        <f>IF('DATA - Follow-Up'!Q924="","", 'DATA - Follow-Up'!S924)</f>
        <v/>
      </c>
      <c r="T924" s="178" t="str">
        <f>IF('DATA - Follow-Up'!T924="Less than 0.5km",1,IF('DATA - Follow-Up'!T924="0.51 to 1.59km",2,IF('DATA - Follow-Up'!T924="1.6 to 3km",3,IF('DATA - Follow-Up'!T924="Over 3km",4,""))))</f>
        <v/>
      </c>
      <c r="U924" s="178" t="str">
        <f>IF('DATA - Follow-Up'!U924="STRONGLY AGREE",1,IF('DATA - Follow-Up'!U924="AGREE",2,IF('DATA - Follow-Up'!U924="DISAGREE",3,IF('DATA - Follow-Up'!U924="STRONGLY DISAGREE",4,""))))</f>
        <v/>
      </c>
      <c r="V924" s="178" t="str">
        <f>IF('DATA - Follow-Up'!V924="Yes",1,IF('DATA - Follow-Up'!V924="No",2,""))</f>
        <v/>
      </c>
      <c r="W924" s="178"/>
      <c r="X924" s="178"/>
      <c r="Y924" s="178"/>
      <c r="Z924" s="178"/>
      <c r="AA924" s="178"/>
      <c r="AB924" s="178"/>
      <c r="AC924" s="178"/>
      <c r="AD924" s="178"/>
      <c r="AE924" s="178"/>
      <c r="AF924" s="178"/>
      <c r="AG924" s="178"/>
      <c r="AH924" s="178"/>
      <c r="AI924" s="178"/>
      <c r="AJ924" s="178"/>
      <c r="AK924" s="178"/>
      <c r="AL924" s="178"/>
      <c r="AM924" s="178"/>
      <c r="AN924" s="178"/>
      <c r="AO924" s="178"/>
      <c r="AP924" s="178"/>
      <c r="AQ924" s="178"/>
      <c r="AR924" s="178" t="str">
        <f>IF('DATA - Follow-Up'!AR924="Relaxed",1,IF('DATA - Follow-Up'!AR924="Rushed",2,IF('DATA - Follow-Up'!AR924="Happy",3,IF('DATA - Follow-Up'!AR924="Tired",4,""))))</f>
        <v/>
      </c>
      <c r="AS924" s="178" t="str">
        <f>IF('DATA - Follow-Up'!AS924="Relaxed",1,IF('DATA - Follow-Up'!AS924="Rushed",2,IF('DATA - Follow-Up'!AS924="Happy",3,IF('DATA - Follow-Up'!AS924="Tired",4,""))))</f>
        <v/>
      </c>
      <c r="AT924" s="178" t="str">
        <f>IF('DATA - Follow-Up'!AT924="less driving",1,IF('DATA - Follow-Up'!AT924="less driving (e.g. more carpooling, walking, cycling, taking public transit, etc.)",1,IF('DATA - Follow-Up'!AT924="not changed",2,IF('DATA - Follow-Up'!AT924="no changed",2,IF('DATA - Follow-Up'!AT924="more driving",3, "")))))</f>
        <v/>
      </c>
      <c r="AU924" s="275"/>
      <c r="AV924" s="275"/>
      <c r="AW924" s="275"/>
      <c r="AX924" s="275"/>
      <c r="AY924" s="275"/>
      <c r="AZ924" s="178" t="str">
        <f>IF('DATA - Follow-Up'!AZ924="less driving",1,IF('DATA - Follow-Up'!AZ924="less driving (e.g. more carpooling, walking, cycling, taking public transit, etc.)",1,IF('DATA - Follow-Up'!AZ924="not changed",2,IF('DATA - Follow-Up'!AZ924="more driving",3,""))))</f>
        <v/>
      </c>
      <c r="BA924" s="178"/>
      <c r="BB924" s="178"/>
      <c r="BC924" s="178"/>
      <c r="BD924" s="178"/>
      <c r="BE924" s="178"/>
      <c r="BF924" s="178" t="str">
        <f>IF('DATA - Follow-Up'!BF924="decreased",1,IF('DATA - Follow-Up'!BF924="not changed",2,IF('DATA - Follow-Up'!BF924="increased",3, "")))</f>
        <v/>
      </c>
      <c r="BG924" s="178"/>
      <c r="BH924" s="178"/>
      <c r="BI924" s="178"/>
      <c r="BJ924" s="178"/>
      <c r="BK924" s="178"/>
      <c r="BL924" s="178"/>
      <c r="BM924" s="178"/>
      <c r="BN924" s="178"/>
      <c r="BO924" s="178"/>
      <c r="BP924" s="178"/>
      <c r="BQ924" s="312" t="str">
        <f>IF('DATA - Follow-Up'!BQ924="Yes",1,IF('DATA - Follow-Up'!BQ924="No",2, ""))</f>
        <v/>
      </c>
      <c r="BR924" s="273"/>
      <c r="BS924" s="180"/>
      <c r="BT924" s="180"/>
    </row>
    <row r="925" spans="1:72" s="132" customFormat="1" ht="15" x14ac:dyDescent="0.3">
      <c r="A925" s="148"/>
      <c r="B925" s="149"/>
      <c r="C925" s="236" t="str">
        <f t="shared" si="14"/>
        <v/>
      </c>
      <c r="D925" s="178" t="str">
        <f>IF('DATA - Follow-Up'!D925="","",'DATA - Follow-Up'!D925)</f>
        <v/>
      </c>
      <c r="E925" s="178" t="str">
        <f>IF('DATA - Follow-Up'!E925="","",'DATA - Follow-Up'!E925)</f>
        <v/>
      </c>
      <c r="F925" s="178" t="str">
        <f>IF('DATA - Follow-Up'!F925="","",'DATA - Follow-Up'!F925)</f>
        <v/>
      </c>
      <c r="G925" s="178" t="str">
        <f>IF('DATA - Follow-Up'!G925="Yes",1,IF('DATA - Follow-Up'!G925="No",2,IF('DATA - Follow-Up'!G925="Not Sure",3, "")))</f>
        <v/>
      </c>
      <c r="H925" s="178" t="str">
        <f>IF('DATA - Follow-Up'!H925="","",INDEX(Codes,MATCH('DATA - Follow-Up'!H925,Modes,0)))</f>
        <v/>
      </c>
      <c r="I925" s="275"/>
      <c r="J925" s="178" t="str">
        <f>IF('DATA - Follow-Up'!J925="","",INDEX(Codes,MATCH('DATA - Follow-Up'!J925,Modes,0)))</f>
        <v/>
      </c>
      <c r="K925" s="178"/>
      <c r="L925" s="178" t="str">
        <f>IF('DATA - Follow-Up'!L925=0,"",IF('DATA - Follow-Up'!L925="","",'DATA - Follow-Up'!L925))</f>
        <v/>
      </c>
      <c r="M925" s="178" t="str">
        <f>IF('DATA - Follow-Up'!M925="Yes",1,IF('DATA - Follow-Up'!M925="No",2, ""))</f>
        <v/>
      </c>
      <c r="N925" s="178" t="str">
        <f>IF('DATA - Follow-Up'!N925="Yes",1,IF('DATA - Follow-Up'!N925="No",2,""))</f>
        <v/>
      </c>
      <c r="O925" s="178" t="str">
        <f>IF('DATA - Follow-Up'!O925="Relaxed",1,IF('DATA - Follow-Up'!O925="Rushed",2,IF('DATA - Follow-Up'!O925="Happy",3,IF('DATA - Follow-Up'!O925="Frustrated",4,IF('DATA - Follow-Up'!O925="Other (please specify)",5,IF('DATA - Follow-Up'!O925="Other",5,""))))))</f>
        <v/>
      </c>
      <c r="P925" s="178"/>
      <c r="Q925" s="178" t="str">
        <f>IF('DATA - Follow-Up'!Q925="","",'DATA - Follow-Up'!Q925)</f>
        <v/>
      </c>
      <c r="R925" s="178" t="str">
        <f>IF('DATA - Follow-Up'!R925="Boy",1,IF('DATA - Follow-Up'!R925="Girl",2, ""))</f>
        <v/>
      </c>
      <c r="S925" s="178" t="str">
        <f>IF('DATA - Follow-Up'!Q925="","", 'DATA - Follow-Up'!S925)</f>
        <v/>
      </c>
      <c r="T925" s="178" t="str">
        <f>IF('DATA - Follow-Up'!T925="Less than 0.5km",1,IF('DATA - Follow-Up'!T925="0.51 to 1.59km",2,IF('DATA - Follow-Up'!T925="1.6 to 3km",3,IF('DATA - Follow-Up'!T925="Over 3km",4,""))))</f>
        <v/>
      </c>
      <c r="U925" s="178" t="str">
        <f>IF('DATA - Follow-Up'!U925="STRONGLY AGREE",1,IF('DATA - Follow-Up'!U925="AGREE",2,IF('DATA - Follow-Up'!U925="DISAGREE",3,IF('DATA - Follow-Up'!U925="STRONGLY DISAGREE",4,""))))</f>
        <v/>
      </c>
      <c r="V925" s="178" t="str">
        <f>IF('DATA - Follow-Up'!V925="Yes",1,IF('DATA - Follow-Up'!V925="No",2,""))</f>
        <v/>
      </c>
      <c r="W925" s="178"/>
      <c r="X925" s="178"/>
      <c r="Y925" s="178"/>
      <c r="Z925" s="178"/>
      <c r="AA925" s="178"/>
      <c r="AB925" s="178"/>
      <c r="AC925" s="178"/>
      <c r="AD925" s="178"/>
      <c r="AE925" s="178"/>
      <c r="AF925" s="178"/>
      <c r="AG925" s="178"/>
      <c r="AH925" s="178"/>
      <c r="AI925" s="178"/>
      <c r="AJ925" s="178"/>
      <c r="AK925" s="178"/>
      <c r="AL925" s="178"/>
      <c r="AM925" s="178"/>
      <c r="AN925" s="178"/>
      <c r="AO925" s="178"/>
      <c r="AP925" s="178"/>
      <c r="AQ925" s="178"/>
      <c r="AR925" s="178" t="str">
        <f>IF('DATA - Follow-Up'!AR925="Relaxed",1,IF('DATA - Follow-Up'!AR925="Rushed",2,IF('DATA - Follow-Up'!AR925="Happy",3,IF('DATA - Follow-Up'!AR925="Tired",4,""))))</f>
        <v/>
      </c>
      <c r="AS925" s="178" t="str">
        <f>IF('DATA - Follow-Up'!AS925="Relaxed",1,IF('DATA - Follow-Up'!AS925="Rushed",2,IF('DATA - Follow-Up'!AS925="Happy",3,IF('DATA - Follow-Up'!AS925="Tired",4,""))))</f>
        <v/>
      </c>
      <c r="AT925" s="178" t="str">
        <f>IF('DATA - Follow-Up'!AT925="less driving",1,IF('DATA - Follow-Up'!AT925="less driving (e.g. more carpooling, walking, cycling, taking public transit, etc.)",1,IF('DATA - Follow-Up'!AT925="not changed",2,IF('DATA - Follow-Up'!AT925="no changed",2,IF('DATA - Follow-Up'!AT925="more driving",3, "")))))</f>
        <v/>
      </c>
      <c r="AU925" s="275"/>
      <c r="AV925" s="275"/>
      <c r="AW925" s="275"/>
      <c r="AX925" s="275"/>
      <c r="AY925" s="275"/>
      <c r="AZ925" s="178" t="str">
        <f>IF('DATA - Follow-Up'!AZ925="less driving",1,IF('DATA - Follow-Up'!AZ925="less driving (e.g. more carpooling, walking, cycling, taking public transit, etc.)",1,IF('DATA - Follow-Up'!AZ925="not changed",2,IF('DATA - Follow-Up'!AZ925="more driving",3,""))))</f>
        <v/>
      </c>
      <c r="BA925" s="178"/>
      <c r="BB925" s="178"/>
      <c r="BC925" s="178"/>
      <c r="BD925" s="178"/>
      <c r="BE925" s="178"/>
      <c r="BF925" s="178" t="str">
        <f>IF('DATA - Follow-Up'!BF925="decreased",1,IF('DATA - Follow-Up'!BF925="not changed",2,IF('DATA - Follow-Up'!BF925="increased",3, "")))</f>
        <v/>
      </c>
      <c r="BG925" s="178"/>
      <c r="BH925" s="178"/>
      <c r="BI925" s="178"/>
      <c r="BJ925" s="178"/>
      <c r="BK925" s="178"/>
      <c r="BL925" s="178"/>
      <c r="BM925" s="178"/>
      <c r="BN925" s="178"/>
      <c r="BO925" s="178"/>
      <c r="BP925" s="178"/>
      <c r="BQ925" s="312" t="str">
        <f>IF('DATA - Follow-Up'!BQ925="Yes",1,IF('DATA - Follow-Up'!BQ925="No",2, ""))</f>
        <v/>
      </c>
      <c r="BR925" s="273"/>
      <c r="BS925" s="180"/>
      <c r="BT925" s="180"/>
    </row>
    <row r="926" spans="1:72" s="132" customFormat="1" ht="15" x14ac:dyDescent="0.3">
      <c r="A926" s="148"/>
      <c r="B926" s="149"/>
      <c r="C926" s="236" t="str">
        <f t="shared" si="14"/>
        <v/>
      </c>
      <c r="D926" s="178" t="str">
        <f>IF('DATA - Follow-Up'!D926="","",'DATA - Follow-Up'!D926)</f>
        <v/>
      </c>
      <c r="E926" s="178" t="str">
        <f>IF('DATA - Follow-Up'!E926="","",'DATA - Follow-Up'!E926)</f>
        <v/>
      </c>
      <c r="F926" s="178" t="str">
        <f>IF('DATA - Follow-Up'!F926="","",'DATA - Follow-Up'!F926)</f>
        <v/>
      </c>
      <c r="G926" s="178" t="str">
        <f>IF('DATA - Follow-Up'!G926="Yes",1,IF('DATA - Follow-Up'!G926="No",2,IF('DATA - Follow-Up'!G926="Not Sure",3, "")))</f>
        <v/>
      </c>
      <c r="H926" s="178" t="str">
        <f>IF('DATA - Follow-Up'!H926="","",INDEX(Codes,MATCH('DATA - Follow-Up'!H926,Modes,0)))</f>
        <v/>
      </c>
      <c r="I926" s="275"/>
      <c r="J926" s="178" t="str">
        <f>IF('DATA - Follow-Up'!J926="","",INDEX(Codes,MATCH('DATA - Follow-Up'!J926,Modes,0)))</f>
        <v/>
      </c>
      <c r="K926" s="178"/>
      <c r="L926" s="178" t="str">
        <f>IF('DATA - Follow-Up'!L926=0,"",IF('DATA - Follow-Up'!L926="","",'DATA - Follow-Up'!L926))</f>
        <v/>
      </c>
      <c r="M926" s="178" t="str">
        <f>IF('DATA - Follow-Up'!M926="Yes",1,IF('DATA - Follow-Up'!M926="No",2, ""))</f>
        <v/>
      </c>
      <c r="N926" s="178" t="str">
        <f>IF('DATA - Follow-Up'!N926="Yes",1,IF('DATA - Follow-Up'!N926="No",2,""))</f>
        <v/>
      </c>
      <c r="O926" s="178" t="str">
        <f>IF('DATA - Follow-Up'!O926="Relaxed",1,IF('DATA - Follow-Up'!O926="Rushed",2,IF('DATA - Follow-Up'!O926="Happy",3,IF('DATA - Follow-Up'!O926="Frustrated",4,IF('DATA - Follow-Up'!O926="Other (please specify)",5,IF('DATA - Follow-Up'!O926="Other",5,""))))))</f>
        <v/>
      </c>
      <c r="P926" s="178"/>
      <c r="Q926" s="178" t="str">
        <f>IF('DATA - Follow-Up'!Q926="","",'DATA - Follow-Up'!Q926)</f>
        <v/>
      </c>
      <c r="R926" s="178" t="str">
        <f>IF('DATA - Follow-Up'!R926="Boy",1,IF('DATA - Follow-Up'!R926="Girl",2, ""))</f>
        <v/>
      </c>
      <c r="S926" s="178" t="str">
        <f>IF('DATA - Follow-Up'!Q926="","", 'DATA - Follow-Up'!S926)</f>
        <v/>
      </c>
      <c r="T926" s="178" t="str">
        <f>IF('DATA - Follow-Up'!T926="Less than 0.5km",1,IF('DATA - Follow-Up'!T926="0.51 to 1.59km",2,IF('DATA - Follow-Up'!T926="1.6 to 3km",3,IF('DATA - Follow-Up'!T926="Over 3km",4,""))))</f>
        <v/>
      </c>
      <c r="U926" s="178" t="str">
        <f>IF('DATA - Follow-Up'!U926="STRONGLY AGREE",1,IF('DATA - Follow-Up'!U926="AGREE",2,IF('DATA - Follow-Up'!U926="DISAGREE",3,IF('DATA - Follow-Up'!U926="STRONGLY DISAGREE",4,""))))</f>
        <v/>
      </c>
      <c r="V926" s="178" t="str">
        <f>IF('DATA - Follow-Up'!V926="Yes",1,IF('DATA - Follow-Up'!V926="No",2,""))</f>
        <v/>
      </c>
      <c r="W926" s="178"/>
      <c r="X926" s="178"/>
      <c r="Y926" s="178"/>
      <c r="Z926" s="178"/>
      <c r="AA926" s="178"/>
      <c r="AB926" s="178"/>
      <c r="AC926" s="178"/>
      <c r="AD926" s="178"/>
      <c r="AE926" s="178"/>
      <c r="AF926" s="178"/>
      <c r="AG926" s="178"/>
      <c r="AH926" s="178"/>
      <c r="AI926" s="178"/>
      <c r="AJ926" s="178"/>
      <c r="AK926" s="178"/>
      <c r="AL926" s="178"/>
      <c r="AM926" s="178"/>
      <c r="AN926" s="178"/>
      <c r="AO926" s="178"/>
      <c r="AP926" s="178"/>
      <c r="AQ926" s="178"/>
      <c r="AR926" s="178" t="str">
        <f>IF('DATA - Follow-Up'!AR926="Relaxed",1,IF('DATA - Follow-Up'!AR926="Rushed",2,IF('DATA - Follow-Up'!AR926="Happy",3,IF('DATA - Follow-Up'!AR926="Tired",4,""))))</f>
        <v/>
      </c>
      <c r="AS926" s="178" t="str">
        <f>IF('DATA - Follow-Up'!AS926="Relaxed",1,IF('DATA - Follow-Up'!AS926="Rushed",2,IF('DATA - Follow-Up'!AS926="Happy",3,IF('DATA - Follow-Up'!AS926="Tired",4,""))))</f>
        <v/>
      </c>
      <c r="AT926" s="178" t="str">
        <f>IF('DATA - Follow-Up'!AT926="less driving",1,IF('DATA - Follow-Up'!AT926="less driving (e.g. more carpooling, walking, cycling, taking public transit, etc.)",1,IF('DATA - Follow-Up'!AT926="not changed",2,IF('DATA - Follow-Up'!AT926="no changed",2,IF('DATA - Follow-Up'!AT926="more driving",3, "")))))</f>
        <v/>
      </c>
      <c r="AU926" s="275"/>
      <c r="AV926" s="275"/>
      <c r="AW926" s="275"/>
      <c r="AX926" s="275"/>
      <c r="AY926" s="275"/>
      <c r="AZ926" s="178" t="str">
        <f>IF('DATA - Follow-Up'!AZ926="less driving",1,IF('DATA - Follow-Up'!AZ926="less driving (e.g. more carpooling, walking, cycling, taking public transit, etc.)",1,IF('DATA - Follow-Up'!AZ926="not changed",2,IF('DATA - Follow-Up'!AZ926="more driving",3,""))))</f>
        <v/>
      </c>
      <c r="BA926" s="178"/>
      <c r="BB926" s="178"/>
      <c r="BC926" s="178"/>
      <c r="BD926" s="178"/>
      <c r="BE926" s="178"/>
      <c r="BF926" s="178" t="str">
        <f>IF('DATA - Follow-Up'!BF926="decreased",1,IF('DATA - Follow-Up'!BF926="not changed",2,IF('DATA - Follow-Up'!BF926="increased",3, "")))</f>
        <v/>
      </c>
      <c r="BG926" s="178"/>
      <c r="BH926" s="178"/>
      <c r="BI926" s="178"/>
      <c r="BJ926" s="178"/>
      <c r="BK926" s="178"/>
      <c r="BL926" s="178"/>
      <c r="BM926" s="178"/>
      <c r="BN926" s="178"/>
      <c r="BO926" s="178"/>
      <c r="BP926" s="178"/>
      <c r="BQ926" s="312" t="str">
        <f>IF('DATA - Follow-Up'!BQ926="Yes",1,IF('DATA - Follow-Up'!BQ926="No",2, ""))</f>
        <v/>
      </c>
      <c r="BR926" s="273"/>
      <c r="BS926" s="180"/>
      <c r="BT926" s="180"/>
    </row>
    <row r="927" spans="1:72" s="132" customFormat="1" ht="15" x14ac:dyDescent="0.3">
      <c r="A927" s="148"/>
      <c r="B927" s="149"/>
      <c r="C927" s="236" t="str">
        <f t="shared" si="14"/>
        <v/>
      </c>
      <c r="D927" s="178" t="str">
        <f>IF('DATA - Follow-Up'!D927="","",'DATA - Follow-Up'!D927)</f>
        <v/>
      </c>
      <c r="E927" s="178" t="str">
        <f>IF('DATA - Follow-Up'!E927="","",'DATA - Follow-Up'!E927)</f>
        <v/>
      </c>
      <c r="F927" s="178" t="str">
        <f>IF('DATA - Follow-Up'!F927="","",'DATA - Follow-Up'!F927)</f>
        <v/>
      </c>
      <c r="G927" s="178" t="str">
        <f>IF('DATA - Follow-Up'!G927="Yes",1,IF('DATA - Follow-Up'!G927="No",2,IF('DATA - Follow-Up'!G927="Not Sure",3, "")))</f>
        <v/>
      </c>
      <c r="H927" s="178" t="str">
        <f>IF('DATA - Follow-Up'!H927="","",INDEX(Codes,MATCH('DATA - Follow-Up'!H927,Modes,0)))</f>
        <v/>
      </c>
      <c r="I927" s="275"/>
      <c r="J927" s="178" t="str">
        <f>IF('DATA - Follow-Up'!J927="","",INDEX(Codes,MATCH('DATA - Follow-Up'!J927,Modes,0)))</f>
        <v/>
      </c>
      <c r="K927" s="178"/>
      <c r="L927" s="178" t="str">
        <f>IF('DATA - Follow-Up'!L927=0,"",IF('DATA - Follow-Up'!L927="","",'DATA - Follow-Up'!L927))</f>
        <v/>
      </c>
      <c r="M927" s="178" t="str">
        <f>IF('DATA - Follow-Up'!M927="Yes",1,IF('DATA - Follow-Up'!M927="No",2, ""))</f>
        <v/>
      </c>
      <c r="N927" s="178" t="str">
        <f>IF('DATA - Follow-Up'!N927="Yes",1,IF('DATA - Follow-Up'!N927="No",2,""))</f>
        <v/>
      </c>
      <c r="O927" s="178" t="str">
        <f>IF('DATA - Follow-Up'!O927="Relaxed",1,IF('DATA - Follow-Up'!O927="Rushed",2,IF('DATA - Follow-Up'!O927="Happy",3,IF('DATA - Follow-Up'!O927="Frustrated",4,IF('DATA - Follow-Up'!O927="Other (please specify)",5,IF('DATA - Follow-Up'!O927="Other",5,""))))))</f>
        <v/>
      </c>
      <c r="P927" s="178"/>
      <c r="Q927" s="178" t="str">
        <f>IF('DATA - Follow-Up'!Q927="","",'DATA - Follow-Up'!Q927)</f>
        <v/>
      </c>
      <c r="R927" s="178" t="str">
        <f>IF('DATA - Follow-Up'!R927="Boy",1,IF('DATA - Follow-Up'!R927="Girl",2, ""))</f>
        <v/>
      </c>
      <c r="S927" s="178" t="str">
        <f>IF('DATA - Follow-Up'!Q927="","", 'DATA - Follow-Up'!S927)</f>
        <v/>
      </c>
      <c r="T927" s="178" t="str">
        <f>IF('DATA - Follow-Up'!T927="Less than 0.5km",1,IF('DATA - Follow-Up'!T927="0.51 to 1.59km",2,IF('DATA - Follow-Up'!T927="1.6 to 3km",3,IF('DATA - Follow-Up'!T927="Over 3km",4,""))))</f>
        <v/>
      </c>
      <c r="U927" s="178" t="str">
        <f>IF('DATA - Follow-Up'!U927="STRONGLY AGREE",1,IF('DATA - Follow-Up'!U927="AGREE",2,IF('DATA - Follow-Up'!U927="DISAGREE",3,IF('DATA - Follow-Up'!U927="STRONGLY DISAGREE",4,""))))</f>
        <v/>
      </c>
      <c r="V927" s="178" t="str">
        <f>IF('DATA - Follow-Up'!V927="Yes",1,IF('DATA - Follow-Up'!V927="No",2,""))</f>
        <v/>
      </c>
      <c r="W927" s="178"/>
      <c r="X927" s="178"/>
      <c r="Y927" s="178"/>
      <c r="Z927" s="178"/>
      <c r="AA927" s="178"/>
      <c r="AB927" s="178"/>
      <c r="AC927" s="178"/>
      <c r="AD927" s="178"/>
      <c r="AE927" s="178"/>
      <c r="AF927" s="178"/>
      <c r="AG927" s="178"/>
      <c r="AH927" s="178"/>
      <c r="AI927" s="178"/>
      <c r="AJ927" s="178"/>
      <c r="AK927" s="178"/>
      <c r="AL927" s="178"/>
      <c r="AM927" s="178"/>
      <c r="AN927" s="178"/>
      <c r="AO927" s="178"/>
      <c r="AP927" s="178"/>
      <c r="AQ927" s="178"/>
      <c r="AR927" s="178" t="str">
        <f>IF('DATA - Follow-Up'!AR927="Relaxed",1,IF('DATA - Follow-Up'!AR927="Rushed",2,IF('DATA - Follow-Up'!AR927="Happy",3,IF('DATA - Follow-Up'!AR927="Tired",4,""))))</f>
        <v/>
      </c>
      <c r="AS927" s="178" t="str">
        <f>IF('DATA - Follow-Up'!AS927="Relaxed",1,IF('DATA - Follow-Up'!AS927="Rushed",2,IF('DATA - Follow-Up'!AS927="Happy",3,IF('DATA - Follow-Up'!AS927="Tired",4,""))))</f>
        <v/>
      </c>
      <c r="AT927" s="178" t="str">
        <f>IF('DATA - Follow-Up'!AT927="less driving",1,IF('DATA - Follow-Up'!AT927="less driving (e.g. more carpooling, walking, cycling, taking public transit, etc.)",1,IF('DATA - Follow-Up'!AT927="not changed",2,IF('DATA - Follow-Up'!AT927="no changed",2,IF('DATA - Follow-Up'!AT927="more driving",3, "")))))</f>
        <v/>
      </c>
      <c r="AU927" s="275"/>
      <c r="AV927" s="275"/>
      <c r="AW927" s="275"/>
      <c r="AX927" s="275"/>
      <c r="AY927" s="275"/>
      <c r="AZ927" s="178" t="str">
        <f>IF('DATA - Follow-Up'!AZ927="less driving",1,IF('DATA - Follow-Up'!AZ927="less driving (e.g. more carpooling, walking, cycling, taking public transit, etc.)",1,IF('DATA - Follow-Up'!AZ927="not changed",2,IF('DATA - Follow-Up'!AZ927="more driving",3,""))))</f>
        <v/>
      </c>
      <c r="BA927" s="178"/>
      <c r="BB927" s="178"/>
      <c r="BC927" s="178"/>
      <c r="BD927" s="178"/>
      <c r="BE927" s="178"/>
      <c r="BF927" s="178" t="str">
        <f>IF('DATA - Follow-Up'!BF927="decreased",1,IF('DATA - Follow-Up'!BF927="not changed",2,IF('DATA - Follow-Up'!BF927="increased",3, "")))</f>
        <v/>
      </c>
      <c r="BG927" s="178"/>
      <c r="BH927" s="178"/>
      <c r="BI927" s="178"/>
      <c r="BJ927" s="178"/>
      <c r="BK927" s="178"/>
      <c r="BL927" s="178"/>
      <c r="BM927" s="178"/>
      <c r="BN927" s="178"/>
      <c r="BO927" s="178"/>
      <c r="BP927" s="178"/>
      <c r="BQ927" s="312" t="str">
        <f>IF('DATA - Follow-Up'!BQ927="Yes",1,IF('DATA - Follow-Up'!BQ927="No",2, ""))</f>
        <v/>
      </c>
      <c r="BR927" s="273"/>
      <c r="BS927" s="180"/>
      <c r="BT927" s="180"/>
    </row>
    <row r="928" spans="1:72" s="132" customFormat="1" ht="15" x14ac:dyDescent="0.3">
      <c r="A928" s="148"/>
      <c r="B928" s="149"/>
      <c r="C928" s="236" t="str">
        <f t="shared" si="14"/>
        <v/>
      </c>
      <c r="D928" s="178" t="str">
        <f>IF('DATA - Follow-Up'!D928="","",'DATA - Follow-Up'!D928)</f>
        <v/>
      </c>
      <c r="E928" s="178" t="str">
        <f>IF('DATA - Follow-Up'!E928="","",'DATA - Follow-Up'!E928)</f>
        <v/>
      </c>
      <c r="F928" s="178" t="str">
        <f>IF('DATA - Follow-Up'!F928="","",'DATA - Follow-Up'!F928)</f>
        <v/>
      </c>
      <c r="G928" s="178" t="str">
        <f>IF('DATA - Follow-Up'!G928="Yes",1,IF('DATA - Follow-Up'!G928="No",2,IF('DATA - Follow-Up'!G928="Not Sure",3, "")))</f>
        <v/>
      </c>
      <c r="H928" s="178" t="str">
        <f>IF('DATA - Follow-Up'!H928="","",INDEX(Codes,MATCH('DATA - Follow-Up'!H928,Modes,0)))</f>
        <v/>
      </c>
      <c r="I928" s="275"/>
      <c r="J928" s="178" t="str">
        <f>IF('DATA - Follow-Up'!J928="","",INDEX(Codes,MATCH('DATA - Follow-Up'!J928,Modes,0)))</f>
        <v/>
      </c>
      <c r="K928" s="178"/>
      <c r="L928" s="178" t="str">
        <f>IF('DATA - Follow-Up'!L928=0,"",IF('DATA - Follow-Up'!L928="","",'DATA - Follow-Up'!L928))</f>
        <v/>
      </c>
      <c r="M928" s="178" t="str">
        <f>IF('DATA - Follow-Up'!M928="Yes",1,IF('DATA - Follow-Up'!M928="No",2, ""))</f>
        <v/>
      </c>
      <c r="N928" s="178" t="str">
        <f>IF('DATA - Follow-Up'!N928="Yes",1,IF('DATA - Follow-Up'!N928="No",2,""))</f>
        <v/>
      </c>
      <c r="O928" s="178" t="str">
        <f>IF('DATA - Follow-Up'!O928="Relaxed",1,IF('DATA - Follow-Up'!O928="Rushed",2,IF('DATA - Follow-Up'!O928="Happy",3,IF('DATA - Follow-Up'!O928="Frustrated",4,IF('DATA - Follow-Up'!O928="Other (please specify)",5,IF('DATA - Follow-Up'!O928="Other",5,""))))))</f>
        <v/>
      </c>
      <c r="P928" s="178"/>
      <c r="Q928" s="178" t="str">
        <f>IF('DATA - Follow-Up'!Q928="","",'DATA - Follow-Up'!Q928)</f>
        <v/>
      </c>
      <c r="R928" s="178" t="str">
        <f>IF('DATA - Follow-Up'!R928="Boy",1,IF('DATA - Follow-Up'!R928="Girl",2, ""))</f>
        <v/>
      </c>
      <c r="S928" s="178" t="str">
        <f>IF('DATA - Follow-Up'!Q928="","", 'DATA - Follow-Up'!S928)</f>
        <v/>
      </c>
      <c r="T928" s="178" t="str">
        <f>IF('DATA - Follow-Up'!T928="Less than 0.5km",1,IF('DATA - Follow-Up'!T928="0.51 to 1.59km",2,IF('DATA - Follow-Up'!T928="1.6 to 3km",3,IF('DATA - Follow-Up'!T928="Over 3km",4,""))))</f>
        <v/>
      </c>
      <c r="U928" s="178" t="str">
        <f>IF('DATA - Follow-Up'!U928="STRONGLY AGREE",1,IF('DATA - Follow-Up'!U928="AGREE",2,IF('DATA - Follow-Up'!U928="DISAGREE",3,IF('DATA - Follow-Up'!U928="STRONGLY DISAGREE",4,""))))</f>
        <v/>
      </c>
      <c r="V928" s="178" t="str">
        <f>IF('DATA - Follow-Up'!V928="Yes",1,IF('DATA - Follow-Up'!V928="No",2,""))</f>
        <v/>
      </c>
      <c r="W928" s="178"/>
      <c r="X928" s="178"/>
      <c r="Y928" s="178"/>
      <c r="Z928" s="178"/>
      <c r="AA928" s="178"/>
      <c r="AB928" s="178"/>
      <c r="AC928" s="178"/>
      <c r="AD928" s="178"/>
      <c r="AE928" s="178"/>
      <c r="AF928" s="178"/>
      <c r="AG928" s="178"/>
      <c r="AH928" s="178"/>
      <c r="AI928" s="178"/>
      <c r="AJ928" s="178"/>
      <c r="AK928" s="178"/>
      <c r="AL928" s="178"/>
      <c r="AM928" s="178"/>
      <c r="AN928" s="178"/>
      <c r="AO928" s="178"/>
      <c r="AP928" s="178"/>
      <c r="AQ928" s="178"/>
      <c r="AR928" s="178" t="str">
        <f>IF('DATA - Follow-Up'!AR928="Relaxed",1,IF('DATA - Follow-Up'!AR928="Rushed",2,IF('DATA - Follow-Up'!AR928="Happy",3,IF('DATA - Follow-Up'!AR928="Tired",4,""))))</f>
        <v/>
      </c>
      <c r="AS928" s="178" t="str">
        <f>IF('DATA - Follow-Up'!AS928="Relaxed",1,IF('DATA - Follow-Up'!AS928="Rushed",2,IF('DATA - Follow-Up'!AS928="Happy",3,IF('DATA - Follow-Up'!AS928="Tired",4,""))))</f>
        <v/>
      </c>
      <c r="AT928" s="178" t="str">
        <f>IF('DATA - Follow-Up'!AT928="less driving",1,IF('DATA - Follow-Up'!AT928="less driving (e.g. more carpooling, walking, cycling, taking public transit, etc.)",1,IF('DATA - Follow-Up'!AT928="not changed",2,IF('DATA - Follow-Up'!AT928="no changed",2,IF('DATA - Follow-Up'!AT928="more driving",3, "")))))</f>
        <v/>
      </c>
      <c r="AU928" s="275"/>
      <c r="AV928" s="275"/>
      <c r="AW928" s="275"/>
      <c r="AX928" s="275"/>
      <c r="AY928" s="275"/>
      <c r="AZ928" s="178" t="str">
        <f>IF('DATA - Follow-Up'!AZ928="less driving",1,IF('DATA - Follow-Up'!AZ928="less driving (e.g. more carpooling, walking, cycling, taking public transit, etc.)",1,IF('DATA - Follow-Up'!AZ928="not changed",2,IF('DATA - Follow-Up'!AZ928="more driving",3,""))))</f>
        <v/>
      </c>
      <c r="BA928" s="178"/>
      <c r="BB928" s="178"/>
      <c r="BC928" s="178"/>
      <c r="BD928" s="178"/>
      <c r="BE928" s="178"/>
      <c r="BF928" s="178" t="str">
        <f>IF('DATA - Follow-Up'!BF928="decreased",1,IF('DATA - Follow-Up'!BF928="not changed",2,IF('DATA - Follow-Up'!BF928="increased",3, "")))</f>
        <v/>
      </c>
      <c r="BG928" s="178"/>
      <c r="BH928" s="178"/>
      <c r="BI928" s="178"/>
      <c r="BJ928" s="178"/>
      <c r="BK928" s="178"/>
      <c r="BL928" s="178"/>
      <c r="BM928" s="178"/>
      <c r="BN928" s="178"/>
      <c r="BO928" s="178"/>
      <c r="BP928" s="178"/>
      <c r="BQ928" s="312" t="str">
        <f>IF('DATA - Follow-Up'!BQ928="Yes",1,IF('DATA - Follow-Up'!BQ928="No",2, ""))</f>
        <v/>
      </c>
      <c r="BR928" s="273"/>
      <c r="BS928" s="180"/>
      <c r="BT928" s="180"/>
    </row>
    <row r="929" spans="1:72" s="132" customFormat="1" ht="15" x14ac:dyDescent="0.3">
      <c r="A929" s="148"/>
      <c r="B929" s="149"/>
      <c r="C929" s="236" t="str">
        <f t="shared" si="14"/>
        <v/>
      </c>
      <c r="D929" s="178" t="str">
        <f>IF('DATA - Follow-Up'!D929="","",'DATA - Follow-Up'!D929)</f>
        <v/>
      </c>
      <c r="E929" s="178" t="str">
        <f>IF('DATA - Follow-Up'!E929="","",'DATA - Follow-Up'!E929)</f>
        <v/>
      </c>
      <c r="F929" s="178" t="str">
        <f>IF('DATA - Follow-Up'!F929="","",'DATA - Follow-Up'!F929)</f>
        <v/>
      </c>
      <c r="G929" s="178" t="str">
        <f>IF('DATA - Follow-Up'!G929="Yes",1,IF('DATA - Follow-Up'!G929="No",2,IF('DATA - Follow-Up'!G929="Not Sure",3, "")))</f>
        <v/>
      </c>
      <c r="H929" s="178" t="str">
        <f>IF('DATA - Follow-Up'!H929="","",INDEX(Codes,MATCH('DATA - Follow-Up'!H929,Modes,0)))</f>
        <v/>
      </c>
      <c r="I929" s="275"/>
      <c r="J929" s="178" t="str">
        <f>IF('DATA - Follow-Up'!J929="","",INDEX(Codes,MATCH('DATA - Follow-Up'!J929,Modes,0)))</f>
        <v/>
      </c>
      <c r="K929" s="178"/>
      <c r="L929" s="178" t="str">
        <f>IF('DATA - Follow-Up'!L929=0,"",IF('DATA - Follow-Up'!L929="","",'DATA - Follow-Up'!L929))</f>
        <v/>
      </c>
      <c r="M929" s="178" t="str">
        <f>IF('DATA - Follow-Up'!M929="Yes",1,IF('DATA - Follow-Up'!M929="No",2, ""))</f>
        <v/>
      </c>
      <c r="N929" s="178" t="str">
        <f>IF('DATA - Follow-Up'!N929="Yes",1,IF('DATA - Follow-Up'!N929="No",2,""))</f>
        <v/>
      </c>
      <c r="O929" s="178" t="str">
        <f>IF('DATA - Follow-Up'!O929="Relaxed",1,IF('DATA - Follow-Up'!O929="Rushed",2,IF('DATA - Follow-Up'!O929="Happy",3,IF('DATA - Follow-Up'!O929="Frustrated",4,IF('DATA - Follow-Up'!O929="Other (please specify)",5,IF('DATA - Follow-Up'!O929="Other",5,""))))))</f>
        <v/>
      </c>
      <c r="P929" s="178"/>
      <c r="Q929" s="178" t="str">
        <f>IF('DATA - Follow-Up'!Q929="","",'DATA - Follow-Up'!Q929)</f>
        <v/>
      </c>
      <c r="R929" s="178" t="str">
        <f>IF('DATA - Follow-Up'!R929="Boy",1,IF('DATA - Follow-Up'!R929="Girl",2, ""))</f>
        <v/>
      </c>
      <c r="S929" s="178" t="str">
        <f>IF('DATA - Follow-Up'!Q929="","", 'DATA - Follow-Up'!S929)</f>
        <v/>
      </c>
      <c r="T929" s="178" t="str">
        <f>IF('DATA - Follow-Up'!T929="Less than 0.5km",1,IF('DATA - Follow-Up'!T929="0.51 to 1.59km",2,IF('DATA - Follow-Up'!T929="1.6 to 3km",3,IF('DATA - Follow-Up'!T929="Over 3km",4,""))))</f>
        <v/>
      </c>
      <c r="U929" s="178" t="str">
        <f>IF('DATA - Follow-Up'!U929="STRONGLY AGREE",1,IF('DATA - Follow-Up'!U929="AGREE",2,IF('DATA - Follow-Up'!U929="DISAGREE",3,IF('DATA - Follow-Up'!U929="STRONGLY DISAGREE",4,""))))</f>
        <v/>
      </c>
      <c r="V929" s="178" t="str">
        <f>IF('DATA - Follow-Up'!V929="Yes",1,IF('DATA - Follow-Up'!V929="No",2,""))</f>
        <v/>
      </c>
      <c r="W929" s="178"/>
      <c r="X929" s="178"/>
      <c r="Y929" s="178"/>
      <c r="Z929" s="178"/>
      <c r="AA929" s="178"/>
      <c r="AB929" s="178"/>
      <c r="AC929" s="178"/>
      <c r="AD929" s="178"/>
      <c r="AE929" s="178"/>
      <c r="AF929" s="178"/>
      <c r="AG929" s="178"/>
      <c r="AH929" s="178"/>
      <c r="AI929" s="178"/>
      <c r="AJ929" s="178"/>
      <c r="AK929" s="178"/>
      <c r="AL929" s="178"/>
      <c r="AM929" s="178"/>
      <c r="AN929" s="178"/>
      <c r="AO929" s="178"/>
      <c r="AP929" s="178"/>
      <c r="AQ929" s="178"/>
      <c r="AR929" s="178" t="str">
        <f>IF('DATA - Follow-Up'!AR929="Relaxed",1,IF('DATA - Follow-Up'!AR929="Rushed",2,IF('DATA - Follow-Up'!AR929="Happy",3,IF('DATA - Follow-Up'!AR929="Tired",4,""))))</f>
        <v/>
      </c>
      <c r="AS929" s="178" t="str">
        <f>IF('DATA - Follow-Up'!AS929="Relaxed",1,IF('DATA - Follow-Up'!AS929="Rushed",2,IF('DATA - Follow-Up'!AS929="Happy",3,IF('DATA - Follow-Up'!AS929="Tired",4,""))))</f>
        <v/>
      </c>
      <c r="AT929" s="178" t="str">
        <f>IF('DATA - Follow-Up'!AT929="less driving",1,IF('DATA - Follow-Up'!AT929="less driving (e.g. more carpooling, walking, cycling, taking public transit, etc.)",1,IF('DATA - Follow-Up'!AT929="not changed",2,IF('DATA - Follow-Up'!AT929="no changed",2,IF('DATA - Follow-Up'!AT929="more driving",3, "")))))</f>
        <v/>
      </c>
      <c r="AU929" s="275"/>
      <c r="AV929" s="275"/>
      <c r="AW929" s="275"/>
      <c r="AX929" s="275"/>
      <c r="AY929" s="275"/>
      <c r="AZ929" s="178" t="str">
        <f>IF('DATA - Follow-Up'!AZ929="less driving",1,IF('DATA - Follow-Up'!AZ929="less driving (e.g. more carpooling, walking, cycling, taking public transit, etc.)",1,IF('DATA - Follow-Up'!AZ929="not changed",2,IF('DATA - Follow-Up'!AZ929="more driving",3,""))))</f>
        <v/>
      </c>
      <c r="BA929" s="178"/>
      <c r="BB929" s="178"/>
      <c r="BC929" s="178"/>
      <c r="BD929" s="178"/>
      <c r="BE929" s="178"/>
      <c r="BF929" s="178" t="str">
        <f>IF('DATA - Follow-Up'!BF929="decreased",1,IF('DATA - Follow-Up'!BF929="not changed",2,IF('DATA - Follow-Up'!BF929="increased",3, "")))</f>
        <v/>
      </c>
      <c r="BG929" s="178"/>
      <c r="BH929" s="178"/>
      <c r="BI929" s="178"/>
      <c r="BJ929" s="178"/>
      <c r="BK929" s="178"/>
      <c r="BL929" s="178"/>
      <c r="BM929" s="178"/>
      <c r="BN929" s="178"/>
      <c r="BO929" s="178"/>
      <c r="BP929" s="178"/>
      <c r="BQ929" s="312" t="str">
        <f>IF('DATA - Follow-Up'!BQ929="Yes",1,IF('DATA - Follow-Up'!BQ929="No",2, ""))</f>
        <v/>
      </c>
      <c r="BR929" s="273"/>
      <c r="BS929" s="180"/>
      <c r="BT929" s="180"/>
    </row>
    <row r="930" spans="1:72" s="132" customFormat="1" ht="15" x14ac:dyDescent="0.3">
      <c r="A930" s="148"/>
      <c r="B930" s="149"/>
      <c r="C930" s="236" t="str">
        <f t="shared" si="14"/>
        <v/>
      </c>
      <c r="D930" s="178" t="str">
        <f>IF('DATA - Follow-Up'!D930="","",'DATA - Follow-Up'!D930)</f>
        <v/>
      </c>
      <c r="E930" s="178" t="str">
        <f>IF('DATA - Follow-Up'!E930="","",'DATA - Follow-Up'!E930)</f>
        <v/>
      </c>
      <c r="F930" s="178" t="str">
        <f>IF('DATA - Follow-Up'!F930="","",'DATA - Follow-Up'!F930)</f>
        <v/>
      </c>
      <c r="G930" s="178" t="str">
        <f>IF('DATA - Follow-Up'!G930="Yes",1,IF('DATA - Follow-Up'!G930="No",2,IF('DATA - Follow-Up'!G930="Not Sure",3, "")))</f>
        <v/>
      </c>
      <c r="H930" s="178" t="str">
        <f>IF('DATA - Follow-Up'!H930="","",INDEX(Codes,MATCH('DATA - Follow-Up'!H930,Modes,0)))</f>
        <v/>
      </c>
      <c r="I930" s="275"/>
      <c r="J930" s="178" t="str">
        <f>IF('DATA - Follow-Up'!J930="","",INDEX(Codes,MATCH('DATA - Follow-Up'!J930,Modes,0)))</f>
        <v/>
      </c>
      <c r="K930" s="178"/>
      <c r="L930" s="178" t="str">
        <f>IF('DATA - Follow-Up'!L930=0,"",IF('DATA - Follow-Up'!L930="","",'DATA - Follow-Up'!L930))</f>
        <v/>
      </c>
      <c r="M930" s="178" t="str">
        <f>IF('DATA - Follow-Up'!M930="Yes",1,IF('DATA - Follow-Up'!M930="No",2, ""))</f>
        <v/>
      </c>
      <c r="N930" s="178" t="str">
        <f>IF('DATA - Follow-Up'!N930="Yes",1,IF('DATA - Follow-Up'!N930="No",2,""))</f>
        <v/>
      </c>
      <c r="O930" s="178" t="str">
        <f>IF('DATA - Follow-Up'!O930="Relaxed",1,IF('DATA - Follow-Up'!O930="Rushed",2,IF('DATA - Follow-Up'!O930="Happy",3,IF('DATA - Follow-Up'!O930="Frustrated",4,IF('DATA - Follow-Up'!O930="Other (please specify)",5,IF('DATA - Follow-Up'!O930="Other",5,""))))))</f>
        <v/>
      </c>
      <c r="P930" s="178"/>
      <c r="Q930" s="178" t="str">
        <f>IF('DATA - Follow-Up'!Q930="","",'DATA - Follow-Up'!Q930)</f>
        <v/>
      </c>
      <c r="R930" s="178" t="str">
        <f>IF('DATA - Follow-Up'!R930="Boy",1,IF('DATA - Follow-Up'!R930="Girl",2, ""))</f>
        <v/>
      </c>
      <c r="S930" s="178" t="str">
        <f>IF('DATA - Follow-Up'!Q930="","", 'DATA - Follow-Up'!S930)</f>
        <v/>
      </c>
      <c r="T930" s="178" t="str">
        <f>IF('DATA - Follow-Up'!T930="Less than 0.5km",1,IF('DATA - Follow-Up'!T930="0.51 to 1.59km",2,IF('DATA - Follow-Up'!T930="1.6 to 3km",3,IF('DATA - Follow-Up'!T930="Over 3km",4,""))))</f>
        <v/>
      </c>
      <c r="U930" s="178" t="str">
        <f>IF('DATA - Follow-Up'!U930="STRONGLY AGREE",1,IF('DATA - Follow-Up'!U930="AGREE",2,IF('DATA - Follow-Up'!U930="DISAGREE",3,IF('DATA - Follow-Up'!U930="STRONGLY DISAGREE",4,""))))</f>
        <v/>
      </c>
      <c r="V930" s="178" t="str">
        <f>IF('DATA - Follow-Up'!V930="Yes",1,IF('DATA - Follow-Up'!V930="No",2,""))</f>
        <v/>
      </c>
      <c r="W930" s="178"/>
      <c r="X930" s="178"/>
      <c r="Y930" s="178"/>
      <c r="Z930" s="178"/>
      <c r="AA930" s="178"/>
      <c r="AB930" s="178"/>
      <c r="AC930" s="178"/>
      <c r="AD930" s="178"/>
      <c r="AE930" s="178"/>
      <c r="AF930" s="178"/>
      <c r="AG930" s="178"/>
      <c r="AH930" s="178"/>
      <c r="AI930" s="178"/>
      <c r="AJ930" s="178"/>
      <c r="AK930" s="178"/>
      <c r="AL930" s="178"/>
      <c r="AM930" s="178"/>
      <c r="AN930" s="178"/>
      <c r="AO930" s="178"/>
      <c r="AP930" s="178"/>
      <c r="AQ930" s="178"/>
      <c r="AR930" s="178" t="str">
        <f>IF('DATA - Follow-Up'!AR930="Relaxed",1,IF('DATA - Follow-Up'!AR930="Rushed",2,IF('DATA - Follow-Up'!AR930="Happy",3,IF('DATA - Follow-Up'!AR930="Tired",4,""))))</f>
        <v/>
      </c>
      <c r="AS930" s="178" t="str">
        <f>IF('DATA - Follow-Up'!AS930="Relaxed",1,IF('DATA - Follow-Up'!AS930="Rushed",2,IF('DATA - Follow-Up'!AS930="Happy",3,IF('DATA - Follow-Up'!AS930="Tired",4,""))))</f>
        <v/>
      </c>
      <c r="AT930" s="178" t="str">
        <f>IF('DATA - Follow-Up'!AT930="less driving",1,IF('DATA - Follow-Up'!AT930="less driving (e.g. more carpooling, walking, cycling, taking public transit, etc.)",1,IF('DATA - Follow-Up'!AT930="not changed",2,IF('DATA - Follow-Up'!AT930="no changed",2,IF('DATA - Follow-Up'!AT930="more driving",3, "")))))</f>
        <v/>
      </c>
      <c r="AU930" s="275"/>
      <c r="AV930" s="275"/>
      <c r="AW930" s="275"/>
      <c r="AX930" s="275"/>
      <c r="AY930" s="275"/>
      <c r="AZ930" s="178" t="str">
        <f>IF('DATA - Follow-Up'!AZ930="less driving",1,IF('DATA - Follow-Up'!AZ930="less driving (e.g. more carpooling, walking, cycling, taking public transit, etc.)",1,IF('DATA - Follow-Up'!AZ930="not changed",2,IF('DATA - Follow-Up'!AZ930="more driving",3,""))))</f>
        <v/>
      </c>
      <c r="BA930" s="178"/>
      <c r="BB930" s="178"/>
      <c r="BC930" s="178"/>
      <c r="BD930" s="178"/>
      <c r="BE930" s="178"/>
      <c r="BF930" s="178" t="str">
        <f>IF('DATA - Follow-Up'!BF930="decreased",1,IF('DATA - Follow-Up'!BF930="not changed",2,IF('DATA - Follow-Up'!BF930="increased",3, "")))</f>
        <v/>
      </c>
      <c r="BG930" s="178"/>
      <c r="BH930" s="178"/>
      <c r="BI930" s="178"/>
      <c r="BJ930" s="178"/>
      <c r="BK930" s="178"/>
      <c r="BL930" s="178"/>
      <c r="BM930" s="178"/>
      <c r="BN930" s="178"/>
      <c r="BO930" s="178"/>
      <c r="BP930" s="178"/>
      <c r="BQ930" s="312" t="str">
        <f>IF('DATA - Follow-Up'!BQ930="Yes",1,IF('DATA - Follow-Up'!BQ930="No",2, ""))</f>
        <v/>
      </c>
      <c r="BR930" s="273"/>
      <c r="BS930" s="180"/>
      <c r="BT930" s="180"/>
    </row>
    <row r="931" spans="1:72" s="132" customFormat="1" ht="15" x14ac:dyDescent="0.3">
      <c r="A931" s="148"/>
      <c r="B931" s="149"/>
      <c r="C931" s="236" t="str">
        <f t="shared" si="14"/>
        <v/>
      </c>
      <c r="D931" s="178" t="str">
        <f>IF('DATA - Follow-Up'!D931="","",'DATA - Follow-Up'!D931)</f>
        <v/>
      </c>
      <c r="E931" s="178" t="str">
        <f>IF('DATA - Follow-Up'!E931="","",'DATA - Follow-Up'!E931)</f>
        <v/>
      </c>
      <c r="F931" s="178" t="str">
        <f>IF('DATA - Follow-Up'!F931="","",'DATA - Follow-Up'!F931)</f>
        <v/>
      </c>
      <c r="G931" s="178" t="str">
        <f>IF('DATA - Follow-Up'!G931="Yes",1,IF('DATA - Follow-Up'!G931="No",2,IF('DATA - Follow-Up'!G931="Not Sure",3, "")))</f>
        <v/>
      </c>
      <c r="H931" s="178" t="str">
        <f>IF('DATA - Follow-Up'!H931="","",INDEX(Codes,MATCH('DATA - Follow-Up'!H931,Modes,0)))</f>
        <v/>
      </c>
      <c r="I931" s="275"/>
      <c r="J931" s="178" t="str">
        <f>IF('DATA - Follow-Up'!J931="","",INDEX(Codes,MATCH('DATA - Follow-Up'!J931,Modes,0)))</f>
        <v/>
      </c>
      <c r="K931" s="178"/>
      <c r="L931" s="178" t="str">
        <f>IF('DATA - Follow-Up'!L931=0,"",IF('DATA - Follow-Up'!L931="","",'DATA - Follow-Up'!L931))</f>
        <v/>
      </c>
      <c r="M931" s="178" t="str">
        <f>IF('DATA - Follow-Up'!M931="Yes",1,IF('DATA - Follow-Up'!M931="No",2, ""))</f>
        <v/>
      </c>
      <c r="N931" s="178" t="str">
        <f>IF('DATA - Follow-Up'!N931="Yes",1,IF('DATA - Follow-Up'!N931="No",2,""))</f>
        <v/>
      </c>
      <c r="O931" s="178" t="str">
        <f>IF('DATA - Follow-Up'!O931="Relaxed",1,IF('DATA - Follow-Up'!O931="Rushed",2,IF('DATA - Follow-Up'!O931="Happy",3,IF('DATA - Follow-Up'!O931="Frustrated",4,IF('DATA - Follow-Up'!O931="Other (please specify)",5,IF('DATA - Follow-Up'!O931="Other",5,""))))))</f>
        <v/>
      </c>
      <c r="P931" s="178"/>
      <c r="Q931" s="178" t="str">
        <f>IF('DATA - Follow-Up'!Q931="","",'DATA - Follow-Up'!Q931)</f>
        <v/>
      </c>
      <c r="R931" s="178" t="str">
        <f>IF('DATA - Follow-Up'!R931="Boy",1,IF('DATA - Follow-Up'!R931="Girl",2, ""))</f>
        <v/>
      </c>
      <c r="S931" s="178" t="str">
        <f>IF('DATA - Follow-Up'!Q931="","", 'DATA - Follow-Up'!S931)</f>
        <v/>
      </c>
      <c r="T931" s="178" t="str">
        <f>IF('DATA - Follow-Up'!T931="Less than 0.5km",1,IF('DATA - Follow-Up'!T931="0.51 to 1.59km",2,IF('DATA - Follow-Up'!T931="1.6 to 3km",3,IF('DATA - Follow-Up'!T931="Over 3km",4,""))))</f>
        <v/>
      </c>
      <c r="U931" s="178" t="str">
        <f>IF('DATA - Follow-Up'!U931="STRONGLY AGREE",1,IF('DATA - Follow-Up'!U931="AGREE",2,IF('DATA - Follow-Up'!U931="DISAGREE",3,IF('DATA - Follow-Up'!U931="STRONGLY DISAGREE",4,""))))</f>
        <v/>
      </c>
      <c r="V931" s="178" t="str">
        <f>IF('DATA - Follow-Up'!V931="Yes",1,IF('DATA - Follow-Up'!V931="No",2,""))</f>
        <v/>
      </c>
      <c r="W931" s="178"/>
      <c r="X931" s="178"/>
      <c r="Y931" s="178"/>
      <c r="Z931" s="178"/>
      <c r="AA931" s="178"/>
      <c r="AB931" s="178"/>
      <c r="AC931" s="178"/>
      <c r="AD931" s="178"/>
      <c r="AE931" s="178"/>
      <c r="AF931" s="178"/>
      <c r="AG931" s="178"/>
      <c r="AH931" s="178"/>
      <c r="AI931" s="178"/>
      <c r="AJ931" s="178"/>
      <c r="AK931" s="178"/>
      <c r="AL931" s="178"/>
      <c r="AM931" s="178"/>
      <c r="AN931" s="178"/>
      <c r="AO931" s="178"/>
      <c r="AP931" s="178"/>
      <c r="AQ931" s="178"/>
      <c r="AR931" s="178" t="str">
        <f>IF('DATA - Follow-Up'!AR931="Relaxed",1,IF('DATA - Follow-Up'!AR931="Rushed",2,IF('DATA - Follow-Up'!AR931="Happy",3,IF('DATA - Follow-Up'!AR931="Tired",4,""))))</f>
        <v/>
      </c>
      <c r="AS931" s="178" t="str">
        <f>IF('DATA - Follow-Up'!AS931="Relaxed",1,IF('DATA - Follow-Up'!AS931="Rushed",2,IF('DATA - Follow-Up'!AS931="Happy",3,IF('DATA - Follow-Up'!AS931="Tired",4,""))))</f>
        <v/>
      </c>
      <c r="AT931" s="178" t="str">
        <f>IF('DATA - Follow-Up'!AT931="less driving",1,IF('DATA - Follow-Up'!AT931="less driving (e.g. more carpooling, walking, cycling, taking public transit, etc.)",1,IF('DATA - Follow-Up'!AT931="not changed",2,IF('DATA - Follow-Up'!AT931="no changed",2,IF('DATA - Follow-Up'!AT931="more driving",3, "")))))</f>
        <v/>
      </c>
      <c r="AU931" s="275"/>
      <c r="AV931" s="275"/>
      <c r="AW931" s="275"/>
      <c r="AX931" s="275"/>
      <c r="AY931" s="275"/>
      <c r="AZ931" s="178" t="str">
        <f>IF('DATA - Follow-Up'!AZ931="less driving",1,IF('DATA - Follow-Up'!AZ931="less driving (e.g. more carpooling, walking, cycling, taking public transit, etc.)",1,IF('DATA - Follow-Up'!AZ931="not changed",2,IF('DATA - Follow-Up'!AZ931="more driving",3,""))))</f>
        <v/>
      </c>
      <c r="BA931" s="178"/>
      <c r="BB931" s="178"/>
      <c r="BC931" s="178"/>
      <c r="BD931" s="178"/>
      <c r="BE931" s="178"/>
      <c r="BF931" s="178" t="str">
        <f>IF('DATA - Follow-Up'!BF931="decreased",1,IF('DATA - Follow-Up'!BF931="not changed",2,IF('DATA - Follow-Up'!BF931="increased",3, "")))</f>
        <v/>
      </c>
      <c r="BG931" s="178"/>
      <c r="BH931" s="178"/>
      <c r="BI931" s="178"/>
      <c r="BJ931" s="178"/>
      <c r="BK931" s="178"/>
      <c r="BL931" s="178"/>
      <c r="BM931" s="178"/>
      <c r="BN931" s="178"/>
      <c r="BO931" s="178"/>
      <c r="BP931" s="178"/>
      <c r="BQ931" s="312" t="str">
        <f>IF('DATA - Follow-Up'!BQ931="Yes",1,IF('DATA - Follow-Up'!BQ931="No",2, ""))</f>
        <v/>
      </c>
      <c r="BR931" s="273"/>
      <c r="BS931" s="180"/>
      <c r="BT931" s="180"/>
    </row>
    <row r="932" spans="1:72" s="132" customFormat="1" ht="15" x14ac:dyDescent="0.3">
      <c r="A932" s="148"/>
      <c r="B932" s="149"/>
      <c r="C932" s="236" t="str">
        <f t="shared" si="14"/>
        <v/>
      </c>
      <c r="D932" s="178" t="str">
        <f>IF('DATA - Follow-Up'!D932="","",'DATA - Follow-Up'!D932)</f>
        <v/>
      </c>
      <c r="E932" s="178" t="str">
        <f>IF('DATA - Follow-Up'!E932="","",'DATA - Follow-Up'!E932)</f>
        <v/>
      </c>
      <c r="F932" s="178" t="str">
        <f>IF('DATA - Follow-Up'!F932="","",'DATA - Follow-Up'!F932)</f>
        <v/>
      </c>
      <c r="G932" s="178" t="str">
        <f>IF('DATA - Follow-Up'!G932="Yes",1,IF('DATA - Follow-Up'!G932="No",2,IF('DATA - Follow-Up'!G932="Not Sure",3, "")))</f>
        <v/>
      </c>
      <c r="H932" s="178" t="str">
        <f>IF('DATA - Follow-Up'!H932="","",INDEX(Codes,MATCH('DATA - Follow-Up'!H932,Modes,0)))</f>
        <v/>
      </c>
      <c r="I932" s="275"/>
      <c r="J932" s="178" t="str">
        <f>IF('DATA - Follow-Up'!J932="","",INDEX(Codes,MATCH('DATA - Follow-Up'!J932,Modes,0)))</f>
        <v/>
      </c>
      <c r="K932" s="178"/>
      <c r="L932" s="178" t="str">
        <f>IF('DATA - Follow-Up'!L932=0,"",IF('DATA - Follow-Up'!L932="","",'DATA - Follow-Up'!L932))</f>
        <v/>
      </c>
      <c r="M932" s="178" t="str">
        <f>IF('DATA - Follow-Up'!M932="Yes",1,IF('DATA - Follow-Up'!M932="No",2, ""))</f>
        <v/>
      </c>
      <c r="N932" s="178" t="str">
        <f>IF('DATA - Follow-Up'!N932="Yes",1,IF('DATA - Follow-Up'!N932="No",2,""))</f>
        <v/>
      </c>
      <c r="O932" s="178" t="str">
        <f>IF('DATA - Follow-Up'!O932="Relaxed",1,IF('DATA - Follow-Up'!O932="Rushed",2,IF('DATA - Follow-Up'!O932="Happy",3,IF('DATA - Follow-Up'!O932="Frustrated",4,IF('DATA - Follow-Up'!O932="Other (please specify)",5,IF('DATA - Follow-Up'!O932="Other",5,""))))))</f>
        <v/>
      </c>
      <c r="P932" s="178"/>
      <c r="Q932" s="178" t="str">
        <f>IF('DATA - Follow-Up'!Q932="","",'DATA - Follow-Up'!Q932)</f>
        <v/>
      </c>
      <c r="R932" s="178" t="str">
        <f>IF('DATA - Follow-Up'!R932="Boy",1,IF('DATA - Follow-Up'!R932="Girl",2, ""))</f>
        <v/>
      </c>
      <c r="S932" s="178" t="str">
        <f>IF('DATA - Follow-Up'!Q932="","", 'DATA - Follow-Up'!S932)</f>
        <v/>
      </c>
      <c r="T932" s="178" t="str">
        <f>IF('DATA - Follow-Up'!T932="Less than 0.5km",1,IF('DATA - Follow-Up'!T932="0.51 to 1.59km",2,IF('DATA - Follow-Up'!T932="1.6 to 3km",3,IF('DATA - Follow-Up'!T932="Over 3km",4,""))))</f>
        <v/>
      </c>
      <c r="U932" s="178" t="str">
        <f>IF('DATA - Follow-Up'!U932="STRONGLY AGREE",1,IF('DATA - Follow-Up'!U932="AGREE",2,IF('DATA - Follow-Up'!U932="DISAGREE",3,IF('DATA - Follow-Up'!U932="STRONGLY DISAGREE",4,""))))</f>
        <v/>
      </c>
      <c r="V932" s="178" t="str">
        <f>IF('DATA - Follow-Up'!V932="Yes",1,IF('DATA - Follow-Up'!V932="No",2,""))</f>
        <v/>
      </c>
      <c r="W932" s="178"/>
      <c r="X932" s="178"/>
      <c r="Y932" s="178"/>
      <c r="Z932" s="178"/>
      <c r="AA932" s="178"/>
      <c r="AB932" s="178"/>
      <c r="AC932" s="178"/>
      <c r="AD932" s="178"/>
      <c r="AE932" s="178"/>
      <c r="AF932" s="178"/>
      <c r="AG932" s="178"/>
      <c r="AH932" s="178"/>
      <c r="AI932" s="178"/>
      <c r="AJ932" s="178"/>
      <c r="AK932" s="178"/>
      <c r="AL932" s="178"/>
      <c r="AM932" s="178"/>
      <c r="AN932" s="178"/>
      <c r="AO932" s="178"/>
      <c r="AP932" s="178"/>
      <c r="AQ932" s="178"/>
      <c r="AR932" s="178" t="str">
        <f>IF('DATA - Follow-Up'!AR932="Relaxed",1,IF('DATA - Follow-Up'!AR932="Rushed",2,IF('DATA - Follow-Up'!AR932="Happy",3,IF('DATA - Follow-Up'!AR932="Tired",4,""))))</f>
        <v/>
      </c>
      <c r="AS932" s="178" t="str">
        <f>IF('DATA - Follow-Up'!AS932="Relaxed",1,IF('DATA - Follow-Up'!AS932="Rushed",2,IF('DATA - Follow-Up'!AS932="Happy",3,IF('DATA - Follow-Up'!AS932="Tired",4,""))))</f>
        <v/>
      </c>
      <c r="AT932" s="178" t="str">
        <f>IF('DATA - Follow-Up'!AT932="less driving",1,IF('DATA - Follow-Up'!AT932="less driving (e.g. more carpooling, walking, cycling, taking public transit, etc.)",1,IF('DATA - Follow-Up'!AT932="not changed",2,IF('DATA - Follow-Up'!AT932="no changed",2,IF('DATA - Follow-Up'!AT932="more driving",3, "")))))</f>
        <v/>
      </c>
      <c r="AU932" s="275"/>
      <c r="AV932" s="275"/>
      <c r="AW932" s="275"/>
      <c r="AX932" s="275"/>
      <c r="AY932" s="275"/>
      <c r="AZ932" s="178" t="str">
        <f>IF('DATA - Follow-Up'!AZ932="less driving",1,IF('DATA - Follow-Up'!AZ932="less driving (e.g. more carpooling, walking, cycling, taking public transit, etc.)",1,IF('DATA - Follow-Up'!AZ932="not changed",2,IF('DATA - Follow-Up'!AZ932="more driving",3,""))))</f>
        <v/>
      </c>
      <c r="BA932" s="178"/>
      <c r="BB932" s="178"/>
      <c r="BC932" s="178"/>
      <c r="BD932" s="178"/>
      <c r="BE932" s="178"/>
      <c r="BF932" s="178" t="str">
        <f>IF('DATA - Follow-Up'!BF932="decreased",1,IF('DATA - Follow-Up'!BF932="not changed",2,IF('DATA - Follow-Up'!BF932="increased",3, "")))</f>
        <v/>
      </c>
      <c r="BG932" s="178"/>
      <c r="BH932" s="178"/>
      <c r="BI932" s="178"/>
      <c r="BJ932" s="178"/>
      <c r="BK932" s="178"/>
      <c r="BL932" s="178"/>
      <c r="BM932" s="178"/>
      <c r="BN932" s="178"/>
      <c r="BO932" s="178"/>
      <c r="BP932" s="178"/>
      <c r="BQ932" s="312" t="str">
        <f>IF('DATA - Follow-Up'!BQ932="Yes",1,IF('DATA - Follow-Up'!BQ932="No",2, ""))</f>
        <v/>
      </c>
      <c r="BR932" s="273"/>
      <c r="BS932" s="180"/>
      <c r="BT932" s="180"/>
    </row>
    <row r="933" spans="1:72" s="132" customFormat="1" ht="15" x14ac:dyDescent="0.3">
      <c r="A933" s="148"/>
      <c r="B933" s="149"/>
      <c r="C933" s="236" t="str">
        <f t="shared" si="14"/>
        <v/>
      </c>
      <c r="D933" s="178" t="str">
        <f>IF('DATA - Follow-Up'!D933="","",'DATA - Follow-Up'!D933)</f>
        <v/>
      </c>
      <c r="E933" s="178" t="str">
        <f>IF('DATA - Follow-Up'!E933="","",'DATA - Follow-Up'!E933)</f>
        <v/>
      </c>
      <c r="F933" s="178" t="str">
        <f>IF('DATA - Follow-Up'!F933="","",'DATA - Follow-Up'!F933)</f>
        <v/>
      </c>
      <c r="G933" s="178" t="str">
        <f>IF('DATA - Follow-Up'!G933="Yes",1,IF('DATA - Follow-Up'!G933="No",2,IF('DATA - Follow-Up'!G933="Not Sure",3, "")))</f>
        <v/>
      </c>
      <c r="H933" s="178" t="str">
        <f>IF('DATA - Follow-Up'!H933="","",INDEX(Codes,MATCH('DATA - Follow-Up'!H933,Modes,0)))</f>
        <v/>
      </c>
      <c r="I933" s="275"/>
      <c r="J933" s="178" t="str">
        <f>IF('DATA - Follow-Up'!J933="","",INDEX(Codes,MATCH('DATA - Follow-Up'!J933,Modes,0)))</f>
        <v/>
      </c>
      <c r="K933" s="178"/>
      <c r="L933" s="178" t="str">
        <f>IF('DATA - Follow-Up'!L933=0,"",IF('DATA - Follow-Up'!L933="","",'DATA - Follow-Up'!L933))</f>
        <v/>
      </c>
      <c r="M933" s="178" t="str">
        <f>IF('DATA - Follow-Up'!M933="Yes",1,IF('DATA - Follow-Up'!M933="No",2, ""))</f>
        <v/>
      </c>
      <c r="N933" s="178" t="str">
        <f>IF('DATA - Follow-Up'!N933="Yes",1,IF('DATA - Follow-Up'!N933="No",2,""))</f>
        <v/>
      </c>
      <c r="O933" s="178" t="str">
        <f>IF('DATA - Follow-Up'!O933="Relaxed",1,IF('DATA - Follow-Up'!O933="Rushed",2,IF('DATA - Follow-Up'!O933="Happy",3,IF('DATA - Follow-Up'!O933="Frustrated",4,IF('DATA - Follow-Up'!O933="Other (please specify)",5,IF('DATA - Follow-Up'!O933="Other",5,""))))))</f>
        <v/>
      </c>
      <c r="P933" s="178"/>
      <c r="Q933" s="178" t="str">
        <f>IF('DATA - Follow-Up'!Q933="","",'DATA - Follow-Up'!Q933)</f>
        <v/>
      </c>
      <c r="R933" s="178" t="str">
        <f>IF('DATA - Follow-Up'!R933="Boy",1,IF('DATA - Follow-Up'!R933="Girl",2, ""))</f>
        <v/>
      </c>
      <c r="S933" s="178" t="str">
        <f>IF('DATA - Follow-Up'!Q933="","", 'DATA - Follow-Up'!S933)</f>
        <v/>
      </c>
      <c r="T933" s="178" t="str">
        <f>IF('DATA - Follow-Up'!T933="Less than 0.5km",1,IF('DATA - Follow-Up'!T933="0.51 to 1.59km",2,IF('DATA - Follow-Up'!T933="1.6 to 3km",3,IF('DATA - Follow-Up'!T933="Over 3km",4,""))))</f>
        <v/>
      </c>
      <c r="U933" s="178" t="str">
        <f>IF('DATA - Follow-Up'!U933="STRONGLY AGREE",1,IF('DATA - Follow-Up'!U933="AGREE",2,IF('DATA - Follow-Up'!U933="DISAGREE",3,IF('DATA - Follow-Up'!U933="STRONGLY DISAGREE",4,""))))</f>
        <v/>
      </c>
      <c r="V933" s="178" t="str">
        <f>IF('DATA - Follow-Up'!V933="Yes",1,IF('DATA - Follow-Up'!V933="No",2,""))</f>
        <v/>
      </c>
      <c r="W933" s="178"/>
      <c r="X933" s="178"/>
      <c r="Y933" s="178"/>
      <c r="Z933" s="178"/>
      <c r="AA933" s="178"/>
      <c r="AB933" s="178"/>
      <c r="AC933" s="178"/>
      <c r="AD933" s="178"/>
      <c r="AE933" s="178"/>
      <c r="AF933" s="178"/>
      <c r="AG933" s="178"/>
      <c r="AH933" s="178"/>
      <c r="AI933" s="178"/>
      <c r="AJ933" s="178"/>
      <c r="AK933" s="178"/>
      <c r="AL933" s="178"/>
      <c r="AM933" s="178"/>
      <c r="AN933" s="178"/>
      <c r="AO933" s="178"/>
      <c r="AP933" s="178"/>
      <c r="AQ933" s="178"/>
      <c r="AR933" s="178" t="str">
        <f>IF('DATA - Follow-Up'!AR933="Relaxed",1,IF('DATA - Follow-Up'!AR933="Rushed",2,IF('DATA - Follow-Up'!AR933="Happy",3,IF('DATA - Follow-Up'!AR933="Tired",4,""))))</f>
        <v/>
      </c>
      <c r="AS933" s="178" t="str">
        <f>IF('DATA - Follow-Up'!AS933="Relaxed",1,IF('DATA - Follow-Up'!AS933="Rushed",2,IF('DATA - Follow-Up'!AS933="Happy",3,IF('DATA - Follow-Up'!AS933="Tired",4,""))))</f>
        <v/>
      </c>
      <c r="AT933" s="178" t="str">
        <f>IF('DATA - Follow-Up'!AT933="less driving",1,IF('DATA - Follow-Up'!AT933="less driving (e.g. more carpooling, walking, cycling, taking public transit, etc.)",1,IF('DATA - Follow-Up'!AT933="not changed",2,IF('DATA - Follow-Up'!AT933="no changed",2,IF('DATA - Follow-Up'!AT933="more driving",3, "")))))</f>
        <v/>
      </c>
      <c r="AU933" s="275"/>
      <c r="AV933" s="275"/>
      <c r="AW933" s="275"/>
      <c r="AX933" s="275"/>
      <c r="AY933" s="275"/>
      <c r="AZ933" s="178" t="str">
        <f>IF('DATA - Follow-Up'!AZ933="less driving",1,IF('DATA - Follow-Up'!AZ933="less driving (e.g. more carpooling, walking, cycling, taking public transit, etc.)",1,IF('DATA - Follow-Up'!AZ933="not changed",2,IF('DATA - Follow-Up'!AZ933="more driving",3,""))))</f>
        <v/>
      </c>
      <c r="BA933" s="178"/>
      <c r="BB933" s="178"/>
      <c r="BC933" s="178"/>
      <c r="BD933" s="178"/>
      <c r="BE933" s="178"/>
      <c r="BF933" s="178" t="str">
        <f>IF('DATA - Follow-Up'!BF933="decreased",1,IF('DATA - Follow-Up'!BF933="not changed",2,IF('DATA - Follow-Up'!BF933="increased",3, "")))</f>
        <v/>
      </c>
      <c r="BG933" s="178"/>
      <c r="BH933" s="178"/>
      <c r="BI933" s="178"/>
      <c r="BJ933" s="178"/>
      <c r="BK933" s="178"/>
      <c r="BL933" s="178"/>
      <c r="BM933" s="178"/>
      <c r="BN933" s="178"/>
      <c r="BO933" s="178"/>
      <c r="BP933" s="178"/>
      <c r="BQ933" s="312" t="str">
        <f>IF('DATA - Follow-Up'!BQ933="Yes",1,IF('DATA - Follow-Up'!BQ933="No",2, ""))</f>
        <v/>
      </c>
      <c r="BR933" s="273"/>
      <c r="BS933" s="180"/>
      <c r="BT933" s="180"/>
    </row>
    <row r="934" spans="1:72" s="132" customFormat="1" ht="15" x14ac:dyDescent="0.3">
      <c r="A934" s="148"/>
      <c r="B934" s="149"/>
      <c r="C934" s="236" t="str">
        <f t="shared" si="14"/>
        <v/>
      </c>
      <c r="D934" s="178" t="str">
        <f>IF('DATA - Follow-Up'!D934="","",'DATA - Follow-Up'!D934)</f>
        <v/>
      </c>
      <c r="E934" s="178" t="str">
        <f>IF('DATA - Follow-Up'!E934="","",'DATA - Follow-Up'!E934)</f>
        <v/>
      </c>
      <c r="F934" s="178" t="str">
        <f>IF('DATA - Follow-Up'!F934="","",'DATA - Follow-Up'!F934)</f>
        <v/>
      </c>
      <c r="G934" s="178" t="str">
        <f>IF('DATA - Follow-Up'!G934="Yes",1,IF('DATA - Follow-Up'!G934="No",2,IF('DATA - Follow-Up'!G934="Not Sure",3, "")))</f>
        <v/>
      </c>
      <c r="H934" s="178" t="str">
        <f>IF('DATA - Follow-Up'!H934="","",INDEX(Codes,MATCH('DATA - Follow-Up'!H934,Modes,0)))</f>
        <v/>
      </c>
      <c r="I934" s="275"/>
      <c r="J934" s="178" t="str">
        <f>IF('DATA - Follow-Up'!J934="","",INDEX(Codes,MATCH('DATA - Follow-Up'!J934,Modes,0)))</f>
        <v/>
      </c>
      <c r="K934" s="178"/>
      <c r="L934" s="178" t="str">
        <f>IF('DATA - Follow-Up'!L934=0,"",IF('DATA - Follow-Up'!L934="","",'DATA - Follow-Up'!L934))</f>
        <v/>
      </c>
      <c r="M934" s="178" t="str">
        <f>IF('DATA - Follow-Up'!M934="Yes",1,IF('DATA - Follow-Up'!M934="No",2, ""))</f>
        <v/>
      </c>
      <c r="N934" s="178" t="str">
        <f>IF('DATA - Follow-Up'!N934="Yes",1,IF('DATA - Follow-Up'!N934="No",2,""))</f>
        <v/>
      </c>
      <c r="O934" s="178" t="str">
        <f>IF('DATA - Follow-Up'!O934="Relaxed",1,IF('DATA - Follow-Up'!O934="Rushed",2,IF('DATA - Follow-Up'!O934="Happy",3,IF('DATA - Follow-Up'!O934="Frustrated",4,IF('DATA - Follow-Up'!O934="Other (please specify)",5,IF('DATA - Follow-Up'!O934="Other",5,""))))))</f>
        <v/>
      </c>
      <c r="P934" s="178"/>
      <c r="Q934" s="178" t="str">
        <f>IF('DATA - Follow-Up'!Q934="","",'DATA - Follow-Up'!Q934)</f>
        <v/>
      </c>
      <c r="R934" s="178" t="str">
        <f>IF('DATA - Follow-Up'!R934="Boy",1,IF('DATA - Follow-Up'!R934="Girl",2, ""))</f>
        <v/>
      </c>
      <c r="S934" s="178" t="str">
        <f>IF('DATA - Follow-Up'!Q934="","", 'DATA - Follow-Up'!S934)</f>
        <v/>
      </c>
      <c r="T934" s="178" t="str">
        <f>IF('DATA - Follow-Up'!T934="Less than 0.5km",1,IF('DATA - Follow-Up'!T934="0.51 to 1.59km",2,IF('DATA - Follow-Up'!T934="1.6 to 3km",3,IF('DATA - Follow-Up'!T934="Over 3km",4,""))))</f>
        <v/>
      </c>
      <c r="U934" s="178" t="str">
        <f>IF('DATA - Follow-Up'!U934="STRONGLY AGREE",1,IF('DATA - Follow-Up'!U934="AGREE",2,IF('DATA - Follow-Up'!U934="DISAGREE",3,IF('DATA - Follow-Up'!U934="STRONGLY DISAGREE",4,""))))</f>
        <v/>
      </c>
      <c r="V934" s="178" t="str">
        <f>IF('DATA - Follow-Up'!V934="Yes",1,IF('DATA - Follow-Up'!V934="No",2,""))</f>
        <v/>
      </c>
      <c r="W934" s="178"/>
      <c r="X934" s="178"/>
      <c r="Y934" s="178"/>
      <c r="Z934" s="178"/>
      <c r="AA934" s="178"/>
      <c r="AB934" s="178"/>
      <c r="AC934" s="178"/>
      <c r="AD934" s="178"/>
      <c r="AE934" s="178"/>
      <c r="AF934" s="178"/>
      <c r="AG934" s="178"/>
      <c r="AH934" s="178"/>
      <c r="AI934" s="178"/>
      <c r="AJ934" s="178"/>
      <c r="AK934" s="178"/>
      <c r="AL934" s="178"/>
      <c r="AM934" s="178"/>
      <c r="AN934" s="178"/>
      <c r="AO934" s="178"/>
      <c r="AP934" s="178"/>
      <c r="AQ934" s="178"/>
      <c r="AR934" s="178" t="str">
        <f>IF('DATA - Follow-Up'!AR934="Relaxed",1,IF('DATA - Follow-Up'!AR934="Rushed",2,IF('DATA - Follow-Up'!AR934="Happy",3,IF('DATA - Follow-Up'!AR934="Tired",4,""))))</f>
        <v/>
      </c>
      <c r="AS934" s="178" t="str">
        <f>IF('DATA - Follow-Up'!AS934="Relaxed",1,IF('DATA - Follow-Up'!AS934="Rushed",2,IF('DATA - Follow-Up'!AS934="Happy",3,IF('DATA - Follow-Up'!AS934="Tired",4,""))))</f>
        <v/>
      </c>
      <c r="AT934" s="178" t="str">
        <f>IF('DATA - Follow-Up'!AT934="less driving",1,IF('DATA - Follow-Up'!AT934="less driving (e.g. more carpooling, walking, cycling, taking public transit, etc.)",1,IF('DATA - Follow-Up'!AT934="not changed",2,IF('DATA - Follow-Up'!AT934="no changed",2,IF('DATA - Follow-Up'!AT934="more driving",3, "")))))</f>
        <v/>
      </c>
      <c r="AU934" s="275"/>
      <c r="AV934" s="275"/>
      <c r="AW934" s="275"/>
      <c r="AX934" s="275"/>
      <c r="AY934" s="275"/>
      <c r="AZ934" s="178" t="str">
        <f>IF('DATA - Follow-Up'!AZ934="less driving",1,IF('DATA - Follow-Up'!AZ934="less driving (e.g. more carpooling, walking, cycling, taking public transit, etc.)",1,IF('DATA - Follow-Up'!AZ934="not changed",2,IF('DATA - Follow-Up'!AZ934="more driving",3,""))))</f>
        <v/>
      </c>
      <c r="BA934" s="178"/>
      <c r="BB934" s="178"/>
      <c r="BC934" s="178"/>
      <c r="BD934" s="178"/>
      <c r="BE934" s="178"/>
      <c r="BF934" s="178" t="str">
        <f>IF('DATA - Follow-Up'!BF934="decreased",1,IF('DATA - Follow-Up'!BF934="not changed",2,IF('DATA - Follow-Up'!BF934="increased",3, "")))</f>
        <v/>
      </c>
      <c r="BG934" s="178"/>
      <c r="BH934" s="178"/>
      <c r="BI934" s="178"/>
      <c r="BJ934" s="178"/>
      <c r="BK934" s="178"/>
      <c r="BL934" s="178"/>
      <c r="BM934" s="178"/>
      <c r="BN934" s="178"/>
      <c r="BO934" s="178"/>
      <c r="BP934" s="178"/>
      <c r="BQ934" s="312" t="str">
        <f>IF('DATA - Follow-Up'!BQ934="Yes",1,IF('DATA - Follow-Up'!BQ934="No",2, ""))</f>
        <v/>
      </c>
      <c r="BR934" s="273"/>
      <c r="BS934" s="180"/>
      <c r="BT934" s="180"/>
    </row>
    <row r="935" spans="1:72" s="132" customFormat="1" ht="15" x14ac:dyDescent="0.3">
      <c r="A935" s="148"/>
      <c r="B935" s="149"/>
      <c r="C935" s="236" t="str">
        <f t="shared" si="14"/>
        <v/>
      </c>
      <c r="D935" s="178" t="str">
        <f>IF('DATA - Follow-Up'!D935="","",'DATA - Follow-Up'!D935)</f>
        <v/>
      </c>
      <c r="E935" s="178" t="str">
        <f>IF('DATA - Follow-Up'!E935="","",'DATA - Follow-Up'!E935)</f>
        <v/>
      </c>
      <c r="F935" s="178" t="str">
        <f>IF('DATA - Follow-Up'!F935="","",'DATA - Follow-Up'!F935)</f>
        <v/>
      </c>
      <c r="G935" s="178" t="str">
        <f>IF('DATA - Follow-Up'!G935="Yes",1,IF('DATA - Follow-Up'!G935="No",2,IF('DATA - Follow-Up'!G935="Not Sure",3, "")))</f>
        <v/>
      </c>
      <c r="H935" s="178" t="str">
        <f>IF('DATA - Follow-Up'!H935="","",INDEX(Codes,MATCH('DATA - Follow-Up'!H935,Modes,0)))</f>
        <v/>
      </c>
      <c r="I935" s="275"/>
      <c r="J935" s="178" t="str">
        <f>IF('DATA - Follow-Up'!J935="","",INDEX(Codes,MATCH('DATA - Follow-Up'!J935,Modes,0)))</f>
        <v/>
      </c>
      <c r="K935" s="178"/>
      <c r="L935" s="178" t="str">
        <f>IF('DATA - Follow-Up'!L935=0,"",IF('DATA - Follow-Up'!L935="","",'DATA - Follow-Up'!L935))</f>
        <v/>
      </c>
      <c r="M935" s="178" t="str">
        <f>IF('DATA - Follow-Up'!M935="Yes",1,IF('DATA - Follow-Up'!M935="No",2, ""))</f>
        <v/>
      </c>
      <c r="N935" s="178" t="str">
        <f>IF('DATA - Follow-Up'!N935="Yes",1,IF('DATA - Follow-Up'!N935="No",2,""))</f>
        <v/>
      </c>
      <c r="O935" s="178" t="str">
        <f>IF('DATA - Follow-Up'!O935="Relaxed",1,IF('DATA - Follow-Up'!O935="Rushed",2,IF('DATA - Follow-Up'!O935="Happy",3,IF('DATA - Follow-Up'!O935="Frustrated",4,IF('DATA - Follow-Up'!O935="Other (please specify)",5,IF('DATA - Follow-Up'!O935="Other",5,""))))))</f>
        <v/>
      </c>
      <c r="P935" s="178"/>
      <c r="Q935" s="178" t="str">
        <f>IF('DATA - Follow-Up'!Q935="","",'DATA - Follow-Up'!Q935)</f>
        <v/>
      </c>
      <c r="R935" s="178" t="str">
        <f>IF('DATA - Follow-Up'!R935="Boy",1,IF('DATA - Follow-Up'!R935="Girl",2, ""))</f>
        <v/>
      </c>
      <c r="S935" s="178" t="str">
        <f>IF('DATA - Follow-Up'!Q935="","", 'DATA - Follow-Up'!S935)</f>
        <v/>
      </c>
      <c r="T935" s="178" t="str">
        <f>IF('DATA - Follow-Up'!T935="Less than 0.5km",1,IF('DATA - Follow-Up'!T935="0.51 to 1.59km",2,IF('DATA - Follow-Up'!T935="1.6 to 3km",3,IF('DATA - Follow-Up'!T935="Over 3km",4,""))))</f>
        <v/>
      </c>
      <c r="U935" s="178" t="str">
        <f>IF('DATA - Follow-Up'!U935="STRONGLY AGREE",1,IF('DATA - Follow-Up'!U935="AGREE",2,IF('DATA - Follow-Up'!U935="DISAGREE",3,IF('DATA - Follow-Up'!U935="STRONGLY DISAGREE",4,""))))</f>
        <v/>
      </c>
      <c r="V935" s="178" t="str">
        <f>IF('DATA - Follow-Up'!V935="Yes",1,IF('DATA - Follow-Up'!V935="No",2,""))</f>
        <v/>
      </c>
      <c r="W935" s="178"/>
      <c r="X935" s="178"/>
      <c r="Y935" s="178"/>
      <c r="Z935" s="178"/>
      <c r="AA935" s="178"/>
      <c r="AB935" s="178"/>
      <c r="AC935" s="178"/>
      <c r="AD935" s="178"/>
      <c r="AE935" s="178"/>
      <c r="AF935" s="178"/>
      <c r="AG935" s="178"/>
      <c r="AH935" s="178"/>
      <c r="AI935" s="178"/>
      <c r="AJ935" s="178"/>
      <c r="AK935" s="178"/>
      <c r="AL935" s="178"/>
      <c r="AM935" s="178"/>
      <c r="AN935" s="178"/>
      <c r="AO935" s="178"/>
      <c r="AP935" s="178"/>
      <c r="AQ935" s="178"/>
      <c r="AR935" s="178" t="str">
        <f>IF('DATA - Follow-Up'!AR935="Relaxed",1,IF('DATA - Follow-Up'!AR935="Rushed",2,IF('DATA - Follow-Up'!AR935="Happy",3,IF('DATA - Follow-Up'!AR935="Tired",4,""))))</f>
        <v/>
      </c>
      <c r="AS935" s="178" t="str">
        <f>IF('DATA - Follow-Up'!AS935="Relaxed",1,IF('DATA - Follow-Up'!AS935="Rushed",2,IF('DATA - Follow-Up'!AS935="Happy",3,IF('DATA - Follow-Up'!AS935="Tired",4,""))))</f>
        <v/>
      </c>
      <c r="AT935" s="178" t="str">
        <f>IF('DATA - Follow-Up'!AT935="less driving",1,IF('DATA - Follow-Up'!AT935="less driving (e.g. more carpooling, walking, cycling, taking public transit, etc.)",1,IF('DATA - Follow-Up'!AT935="not changed",2,IF('DATA - Follow-Up'!AT935="no changed",2,IF('DATA - Follow-Up'!AT935="more driving",3, "")))))</f>
        <v/>
      </c>
      <c r="AU935" s="275"/>
      <c r="AV935" s="275"/>
      <c r="AW935" s="275"/>
      <c r="AX935" s="275"/>
      <c r="AY935" s="275"/>
      <c r="AZ935" s="178" t="str">
        <f>IF('DATA - Follow-Up'!AZ935="less driving",1,IF('DATA - Follow-Up'!AZ935="less driving (e.g. more carpooling, walking, cycling, taking public transit, etc.)",1,IF('DATA - Follow-Up'!AZ935="not changed",2,IF('DATA - Follow-Up'!AZ935="more driving",3,""))))</f>
        <v/>
      </c>
      <c r="BA935" s="178"/>
      <c r="BB935" s="178"/>
      <c r="BC935" s="178"/>
      <c r="BD935" s="178"/>
      <c r="BE935" s="178"/>
      <c r="BF935" s="178" t="str">
        <f>IF('DATA - Follow-Up'!BF935="decreased",1,IF('DATA - Follow-Up'!BF935="not changed",2,IF('DATA - Follow-Up'!BF935="increased",3, "")))</f>
        <v/>
      </c>
      <c r="BG935" s="178"/>
      <c r="BH935" s="178"/>
      <c r="BI935" s="178"/>
      <c r="BJ935" s="178"/>
      <c r="BK935" s="178"/>
      <c r="BL935" s="178"/>
      <c r="BM935" s="178"/>
      <c r="BN935" s="178"/>
      <c r="BO935" s="178"/>
      <c r="BP935" s="178"/>
      <c r="BQ935" s="312" t="str">
        <f>IF('DATA - Follow-Up'!BQ935="Yes",1,IF('DATA - Follow-Up'!BQ935="No",2, ""))</f>
        <v/>
      </c>
      <c r="BR935" s="273"/>
      <c r="BS935" s="180"/>
      <c r="BT935" s="180"/>
    </row>
    <row r="936" spans="1:72" s="132" customFormat="1" ht="15" x14ac:dyDescent="0.3">
      <c r="A936" s="148"/>
      <c r="B936" s="149"/>
      <c r="C936" s="236" t="str">
        <f t="shared" si="14"/>
        <v/>
      </c>
      <c r="D936" s="178" t="str">
        <f>IF('DATA - Follow-Up'!D936="","",'DATA - Follow-Up'!D936)</f>
        <v/>
      </c>
      <c r="E936" s="178" t="str">
        <f>IF('DATA - Follow-Up'!E936="","",'DATA - Follow-Up'!E936)</f>
        <v/>
      </c>
      <c r="F936" s="178" t="str">
        <f>IF('DATA - Follow-Up'!F936="","",'DATA - Follow-Up'!F936)</f>
        <v/>
      </c>
      <c r="G936" s="178" t="str">
        <f>IF('DATA - Follow-Up'!G936="Yes",1,IF('DATA - Follow-Up'!G936="No",2,IF('DATA - Follow-Up'!G936="Not Sure",3, "")))</f>
        <v/>
      </c>
      <c r="H936" s="178" t="str">
        <f>IF('DATA - Follow-Up'!H936="","",INDEX(Codes,MATCH('DATA - Follow-Up'!H936,Modes,0)))</f>
        <v/>
      </c>
      <c r="I936" s="275"/>
      <c r="J936" s="178" t="str">
        <f>IF('DATA - Follow-Up'!J936="","",INDEX(Codes,MATCH('DATA - Follow-Up'!J936,Modes,0)))</f>
        <v/>
      </c>
      <c r="K936" s="178"/>
      <c r="L936" s="178" t="str">
        <f>IF('DATA - Follow-Up'!L936=0,"",IF('DATA - Follow-Up'!L936="","",'DATA - Follow-Up'!L936))</f>
        <v/>
      </c>
      <c r="M936" s="178" t="str">
        <f>IF('DATA - Follow-Up'!M936="Yes",1,IF('DATA - Follow-Up'!M936="No",2, ""))</f>
        <v/>
      </c>
      <c r="N936" s="178" t="str">
        <f>IF('DATA - Follow-Up'!N936="Yes",1,IF('DATA - Follow-Up'!N936="No",2,""))</f>
        <v/>
      </c>
      <c r="O936" s="178" t="str">
        <f>IF('DATA - Follow-Up'!O936="Relaxed",1,IF('DATA - Follow-Up'!O936="Rushed",2,IF('DATA - Follow-Up'!O936="Happy",3,IF('DATA - Follow-Up'!O936="Frustrated",4,IF('DATA - Follow-Up'!O936="Other (please specify)",5,IF('DATA - Follow-Up'!O936="Other",5,""))))))</f>
        <v/>
      </c>
      <c r="P936" s="178"/>
      <c r="Q936" s="178" t="str">
        <f>IF('DATA - Follow-Up'!Q936="","",'DATA - Follow-Up'!Q936)</f>
        <v/>
      </c>
      <c r="R936" s="178" t="str">
        <f>IF('DATA - Follow-Up'!R936="Boy",1,IF('DATA - Follow-Up'!R936="Girl",2, ""))</f>
        <v/>
      </c>
      <c r="S936" s="178" t="str">
        <f>IF('DATA - Follow-Up'!Q936="","", 'DATA - Follow-Up'!S936)</f>
        <v/>
      </c>
      <c r="T936" s="178" t="str">
        <f>IF('DATA - Follow-Up'!T936="Less than 0.5km",1,IF('DATA - Follow-Up'!T936="0.51 to 1.59km",2,IF('DATA - Follow-Up'!T936="1.6 to 3km",3,IF('DATA - Follow-Up'!T936="Over 3km",4,""))))</f>
        <v/>
      </c>
      <c r="U936" s="178" t="str">
        <f>IF('DATA - Follow-Up'!U936="STRONGLY AGREE",1,IF('DATA - Follow-Up'!U936="AGREE",2,IF('DATA - Follow-Up'!U936="DISAGREE",3,IF('DATA - Follow-Up'!U936="STRONGLY DISAGREE",4,""))))</f>
        <v/>
      </c>
      <c r="V936" s="178" t="str">
        <f>IF('DATA - Follow-Up'!V936="Yes",1,IF('DATA - Follow-Up'!V936="No",2,""))</f>
        <v/>
      </c>
      <c r="W936" s="178"/>
      <c r="X936" s="178"/>
      <c r="Y936" s="178"/>
      <c r="Z936" s="178"/>
      <c r="AA936" s="178"/>
      <c r="AB936" s="178"/>
      <c r="AC936" s="178"/>
      <c r="AD936" s="178"/>
      <c r="AE936" s="178"/>
      <c r="AF936" s="178"/>
      <c r="AG936" s="178"/>
      <c r="AH936" s="178"/>
      <c r="AI936" s="178"/>
      <c r="AJ936" s="178"/>
      <c r="AK936" s="178"/>
      <c r="AL936" s="178"/>
      <c r="AM936" s="178"/>
      <c r="AN936" s="178"/>
      <c r="AO936" s="178"/>
      <c r="AP936" s="178"/>
      <c r="AQ936" s="178"/>
      <c r="AR936" s="178" t="str">
        <f>IF('DATA - Follow-Up'!AR936="Relaxed",1,IF('DATA - Follow-Up'!AR936="Rushed",2,IF('DATA - Follow-Up'!AR936="Happy",3,IF('DATA - Follow-Up'!AR936="Tired",4,""))))</f>
        <v/>
      </c>
      <c r="AS936" s="178" t="str">
        <f>IF('DATA - Follow-Up'!AS936="Relaxed",1,IF('DATA - Follow-Up'!AS936="Rushed",2,IF('DATA - Follow-Up'!AS936="Happy",3,IF('DATA - Follow-Up'!AS936="Tired",4,""))))</f>
        <v/>
      </c>
      <c r="AT936" s="178" t="str">
        <f>IF('DATA - Follow-Up'!AT936="less driving",1,IF('DATA - Follow-Up'!AT936="less driving (e.g. more carpooling, walking, cycling, taking public transit, etc.)",1,IF('DATA - Follow-Up'!AT936="not changed",2,IF('DATA - Follow-Up'!AT936="no changed",2,IF('DATA - Follow-Up'!AT936="more driving",3, "")))))</f>
        <v/>
      </c>
      <c r="AU936" s="275"/>
      <c r="AV936" s="275"/>
      <c r="AW936" s="275"/>
      <c r="AX936" s="275"/>
      <c r="AY936" s="275"/>
      <c r="AZ936" s="178" t="str">
        <f>IF('DATA - Follow-Up'!AZ936="less driving",1,IF('DATA - Follow-Up'!AZ936="less driving (e.g. more carpooling, walking, cycling, taking public transit, etc.)",1,IF('DATA - Follow-Up'!AZ936="not changed",2,IF('DATA - Follow-Up'!AZ936="more driving",3,""))))</f>
        <v/>
      </c>
      <c r="BA936" s="178"/>
      <c r="BB936" s="178"/>
      <c r="BC936" s="178"/>
      <c r="BD936" s="178"/>
      <c r="BE936" s="178"/>
      <c r="BF936" s="178" t="str">
        <f>IF('DATA - Follow-Up'!BF936="decreased",1,IF('DATA - Follow-Up'!BF936="not changed",2,IF('DATA - Follow-Up'!BF936="increased",3, "")))</f>
        <v/>
      </c>
      <c r="BG936" s="178"/>
      <c r="BH936" s="178"/>
      <c r="BI936" s="178"/>
      <c r="BJ936" s="178"/>
      <c r="BK936" s="178"/>
      <c r="BL936" s="178"/>
      <c r="BM936" s="178"/>
      <c r="BN936" s="178"/>
      <c r="BO936" s="178"/>
      <c r="BP936" s="178"/>
      <c r="BQ936" s="312" t="str">
        <f>IF('DATA - Follow-Up'!BQ936="Yes",1,IF('DATA - Follow-Up'!BQ936="No",2, ""))</f>
        <v/>
      </c>
      <c r="BR936" s="273"/>
      <c r="BS936" s="180"/>
      <c r="BT936" s="180"/>
    </row>
    <row r="937" spans="1:72" s="132" customFormat="1" ht="15" x14ac:dyDescent="0.3">
      <c r="A937" s="148"/>
      <c r="B937" s="149"/>
      <c r="C937" s="236" t="str">
        <f t="shared" si="14"/>
        <v/>
      </c>
      <c r="D937" s="178" t="str">
        <f>IF('DATA - Follow-Up'!D937="","",'DATA - Follow-Up'!D937)</f>
        <v/>
      </c>
      <c r="E937" s="178" t="str">
        <f>IF('DATA - Follow-Up'!E937="","",'DATA - Follow-Up'!E937)</f>
        <v/>
      </c>
      <c r="F937" s="178" t="str">
        <f>IF('DATA - Follow-Up'!F937="","",'DATA - Follow-Up'!F937)</f>
        <v/>
      </c>
      <c r="G937" s="178" t="str">
        <f>IF('DATA - Follow-Up'!G937="Yes",1,IF('DATA - Follow-Up'!G937="No",2,IF('DATA - Follow-Up'!G937="Not Sure",3, "")))</f>
        <v/>
      </c>
      <c r="H937" s="178" t="str">
        <f>IF('DATA - Follow-Up'!H937="","",INDEX(Codes,MATCH('DATA - Follow-Up'!H937,Modes,0)))</f>
        <v/>
      </c>
      <c r="I937" s="275"/>
      <c r="J937" s="178" t="str">
        <f>IF('DATA - Follow-Up'!J937="","",INDEX(Codes,MATCH('DATA - Follow-Up'!J937,Modes,0)))</f>
        <v/>
      </c>
      <c r="K937" s="178"/>
      <c r="L937" s="178" t="str">
        <f>IF('DATA - Follow-Up'!L937=0,"",IF('DATA - Follow-Up'!L937="","",'DATA - Follow-Up'!L937))</f>
        <v/>
      </c>
      <c r="M937" s="178" t="str">
        <f>IF('DATA - Follow-Up'!M937="Yes",1,IF('DATA - Follow-Up'!M937="No",2, ""))</f>
        <v/>
      </c>
      <c r="N937" s="178" t="str">
        <f>IF('DATA - Follow-Up'!N937="Yes",1,IF('DATA - Follow-Up'!N937="No",2,""))</f>
        <v/>
      </c>
      <c r="O937" s="178" t="str">
        <f>IF('DATA - Follow-Up'!O937="Relaxed",1,IF('DATA - Follow-Up'!O937="Rushed",2,IF('DATA - Follow-Up'!O937="Happy",3,IF('DATA - Follow-Up'!O937="Frustrated",4,IF('DATA - Follow-Up'!O937="Other (please specify)",5,IF('DATA - Follow-Up'!O937="Other",5,""))))))</f>
        <v/>
      </c>
      <c r="P937" s="178"/>
      <c r="Q937" s="178" t="str">
        <f>IF('DATA - Follow-Up'!Q937="","",'DATA - Follow-Up'!Q937)</f>
        <v/>
      </c>
      <c r="R937" s="178" t="str">
        <f>IF('DATA - Follow-Up'!R937="Boy",1,IF('DATA - Follow-Up'!R937="Girl",2, ""))</f>
        <v/>
      </c>
      <c r="S937" s="178" t="str">
        <f>IF('DATA - Follow-Up'!Q937="","", 'DATA - Follow-Up'!S937)</f>
        <v/>
      </c>
      <c r="T937" s="178" t="str">
        <f>IF('DATA - Follow-Up'!T937="Less than 0.5km",1,IF('DATA - Follow-Up'!T937="0.51 to 1.59km",2,IF('DATA - Follow-Up'!T937="1.6 to 3km",3,IF('DATA - Follow-Up'!T937="Over 3km",4,""))))</f>
        <v/>
      </c>
      <c r="U937" s="178" t="str">
        <f>IF('DATA - Follow-Up'!U937="STRONGLY AGREE",1,IF('DATA - Follow-Up'!U937="AGREE",2,IF('DATA - Follow-Up'!U937="DISAGREE",3,IF('DATA - Follow-Up'!U937="STRONGLY DISAGREE",4,""))))</f>
        <v/>
      </c>
      <c r="V937" s="178" t="str">
        <f>IF('DATA - Follow-Up'!V937="Yes",1,IF('DATA - Follow-Up'!V937="No",2,""))</f>
        <v/>
      </c>
      <c r="W937" s="178"/>
      <c r="X937" s="178"/>
      <c r="Y937" s="178"/>
      <c r="Z937" s="178"/>
      <c r="AA937" s="178"/>
      <c r="AB937" s="178"/>
      <c r="AC937" s="178"/>
      <c r="AD937" s="178"/>
      <c r="AE937" s="178"/>
      <c r="AF937" s="178"/>
      <c r="AG937" s="178"/>
      <c r="AH937" s="178"/>
      <c r="AI937" s="178"/>
      <c r="AJ937" s="178"/>
      <c r="AK937" s="178"/>
      <c r="AL937" s="178"/>
      <c r="AM937" s="178"/>
      <c r="AN937" s="178"/>
      <c r="AO937" s="178"/>
      <c r="AP937" s="178"/>
      <c r="AQ937" s="178"/>
      <c r="AR937" s="178" t="str">
        <f>IF('DATA - Follow-Up'!AR937="Relaxed",1,IF('DATA - Follow-Up'!AR937="Rushed",2,IF('DATA - Follow-Up'!AR937="Happy",3,IF('DATA - Follow-Up'!AR937="Tired",4,""))))</f>
        <v/>
      </c>
      <c r="AS937" s="178" t="str">
        <f>IF('DATA - Follow-Up'!AS937="Relaxed",1,IF('DATA - Follow-Up'!AS937="Rushed",2,IF('DATA - Follow-Up'!AS937="Happy",3,IF('DATA - Follow-Up'!AS937="Tired",4,""))))</f>
        <v/>
      </c>
      <c r="AT937" s="178" t="str">
        <f>IF('DATA - Follow-Up'!AT937="less driving",1,IF('DATA - Follow-Up'!AT937="less driving (e.g. more carpooling, walking, cycling, taking public transit, etc.)",1,IF('DATA - Follow-Up'!AT937="not changed",2,IF('DATA - Follow-Up'!AT937="no changed",2,IF('DATA - Follow-Up'!AT937="more driving",3, "")))))</f>
        <v/>
      </c>
      <c r="AU937" s="275"/>
      <c r="AV937" s="275"/>
      <c r="AW937" s="275"/>
      <c r="AX937" s="275"/>
      <c r="AY937" s="275"/>
      <c r="AZ937" s="178" t="str">
        <f>IF('DATA - Follow-Up'!AZ937="less driving",1,IF('DATA - Follow-Up'!AZ937="less driving (e.g. more carpooling, walking, cycling, taking public transit, etc.)",1,IF('DATA - Follow-Up'!AZ937="not changed",2,IF('DATA - Follow-Up'!AZ937="more driving",3,""))))</f>
        <v/>
      </c>
      <c r="BA937" s="178"/>
      <c r="BB937" s="178"/>
      <c r="BC937" s="178"/>
      <c r="BD937" s="178"/>
      <c r="BE937" s="178"/>
      <c r="BF937" s="178" t="str">
        <f>IF('DATA - Follow-Up'!BF937="decreased",1,IF('DATA - Follow-Up'!BF937="not changed",2,IF('DATA - Follow-Up'!BF937="increased",3, "")))</f>
        <v/>
      </c>
      <c r="BG937" s="178"/>
      <c r="BH937" s="178"/>
      <c r="BI937" s="178"/>
      <c r="BJ937" s="178"/>
      <c r="BK937" s="178"/>
      <c r="BL937" s="178"/>
      <c r="BM937" s="178"/>
      <c r="BN937" s="178"/>
      <c r="BO937" s="178"/>
      <c r="BP937" s="178"/>
      <c r="BQ937" s="312" t="str">
        <f>IF('DATA - Follow-Up'!BQ937="Yes",1,IF('DATA - Follow-Up'!BQ937="No",2, ""))</f>
        <v/>
      </c>
      <c r="BR937" s="273"/>
      <c r="BS937" s="180"/>
      <c r="BT937" s="180"/>
    </row>
    <row r="938" spans="1:72" s="132" customFormat="1" ht="15" x14ac:dyDescent="0.3">
      <c r="A938" s="148"/>
      <c r="B938" s="149"/>
      <c r="C938" s="236" t="str">
        <f t="shared" si="14"/>
        <v/>
      </c>
      <c r="D938" s="178" t="str">
        <f>IF('DATA - Follow-Up'!D938="","",'DATA - Follow-Up'!D938)</f>
        <v/>
      </c>
      <c r="E938" s="178" t="str">
        <f>IF('DATA - Follow-Up'!E938="","",'DATA - Follow-Up'!E938)</f>
        <v/>
      </c>
      <c r="F938" s="178" t="str">
        <f>IF('DATA - Follow-Up'!F938="","",'DATA - Follow-Up'!F938)</f>
        <v/>
      </c>
      <c r="G938" s="178" t="str">
        <f>IF('DATA - Follow-Up'!G938="Yes",1,IF('DATA - Follow-Up'!G938="No",2,IF('DATA - Follow-Up'!G938="Not Sure",3, "")))</f>
        <v/>
      </c>
      <c r="H938" s="178" t="str">
        <f>IF('DATA - Follow-Up'!H938="","",INDEX(Codes,MATCH('DATA - Follow-Up'!H938,Modes,0)))</f>
        <v/>
      </c>
      <c r="I938" s="275"/>
      <c r="J938" s="178" t="str">
        <f>IF('DATA - Follow-Up'!J938="","",INDEX(Codes,MATCH('DATA - Follow-Up'!J938,Modes,0)))</f>
        <v/>
      </c>
      <c r="K938" s="178"/>
      <c r="L938" s="178" t="str">
        <f>IF('DATA - Follow-Up'!L938=0,"",IF('DATA - Follow-Up'!L938="","",'DATA - Follow-Up'!L938))</f>
        <v/>
      </c>
      <c r="M938" s="178" t="str">
        <f>IF('DATA - Follow-Up'!M938="Yes",1,IF('DATA - Follow-Up'!M938="No",2, ""))</f>
        <v/>
      </c>
      <c r="N938" s="178" t="str">
        <f>IF('DATA - Follow-Up'!N938="Yes",1,IF('DATA - Follow-Up'!N938="No",2,""))</f>
        <v/>
      </c>
      <c r="O938" s="178" t="str">
        <f>IF('DATA - Follow-Up'!O938="Relaxed",1,IF('DATA - Follow-Up'!O938="Rushed",2,IF('DATA - Follow-Up'!O938="Happy",3,IF('DATA - Follow-Up'!O938="Frustrated",4,IF('DATA - Follow-Up'!O938="Other (please specify)",5,IF('DATA - Follow-Up'!O938="Other",5,""))))))</f>
        <v/>
      </c>
      <c r="P938" s="178"/>
      <c r="Q938" s="178" t="str">
        <f>IF('DATA - Follow-Up'!Q938="","",'DATA - Follow-Up'!Q938)</f>
        <v/>
      </c>
      <c r="R938" s="178" t="str">
        <f>IF('DATA - Follow-Up'!R938="Boy",1,IF('DATA - Follow-Up'!R938="Girl",2, ""))</f>
        <v/>
      </c>
      <c r="S938" s="178" t="str">
        <f>IF('DATA - Follow-Up'!Q938="","", 'DATA - Follow-Up'!S938)</f>
        <v/>
      </c>
      <c r="T938" s="178" t="str">
        <f>IF('DATA - Follow-Up'!T938="Less than 0.5km",1,IF('DATA - Follow-Up'!T938="0.51 to 1.59km",2,IF('DATA - Follow-Up'!T938="1.6 to 3km",3,IF('DATA - Follow-Up'!T938="Over 3km",4,""))))</f>
        <v/>
      </c>
      <c r="U938" s="178" t="str">
        <f>IF('DATA - Follow-Up'!U938="STRONGLY AGREE",1,IF('DATA - Follow-Up'!U938="AGREE",2,IF('DATA - Follow-Up'!U938="DISAGREE",3,IF('DATA - Follow-Up'!U938="STRONGLY DISAGREE",4,""))))</f>
        <v/>
      </c>
      <c r="V938" s="178" t="str">
        <f>IF('DATA - Follow-Up'!V938="Yes",1,IF('DATA - Follow-Up'!V938="No",2,""))</f>
        <v/>
      </c>
      <c r="W938" s="178"/>
      <c r="X938" s="178"/>
      <c r="Y938" s="178"/>
      <c r="Z938" s="178"/>
      <c r="AA938" s="178"/>
      <c r="AB938" s="178"/>
      <c r="AC938" s="178"/>
      <c r="AD938" s="178"/>
      <c r="AE938" s="178"/>
      <c r="AF938" s="178"/>
      <c r="AG938" s="178"/>
      <c r="AH938" s="178"/>
      <c r="AI938" s="178"/>
      <c r="AJ938" s="178"/>
      <c r="AK938" s="178"/>
      <c r="AL938" s="178"/>
      <c r="AM938" s="178"/>
      <c r="AN938" s="178"/>
      <c r="AO938" s="178"/>
      <c r="AP938" s="178"/>
      <c r="AQ938" s="178"/>
      <c r="AR938" s="178" t="str">
        <f>IF('DATA - Follow-Up'!AR938="Relaxed",1,IF('DATA - Follow-Up'!AR938="Rushed",2,IF('DATA - Follow-Up'!AR938="Happy",3,IF('DATA - Follow-Up'!AR938="Tired",4,""))))</f>
        <v/>
      </c>
      <c r="AS938" s="178" t="str">
        <f>IF('DATA - Follow-Up'!AS938="Relaxed",1,IF('DATA - Follow-Up'!AS938="Rushed",2,IF('DATA - Follow-Up'!AS938="Happy",3,IF('DATA - Follow-Up'!AS938="Tired",4,""))))</f>
        <v/>
      </c>
      <c r="AT938" s="178" t="str">
        <f>IF('DATA - Follow-Up'!AT938="less driving",1,IF('DATA - Follow-Up'!AT938="less driving (e.g. more carpooling, walking, cycling, taking public transit, etc.)",1,IF('DATA - Follow-Up'!AT938="not changed",2,IF('DATA - Follow-Up'!AT938="no changed",2,IF('DATA - Follow-Up'!AT938="more driving",3, "")))))</f>
        <v/>
      </c>
      <c r="AU938" s="275"/>
      <c r="AV938" s="275"/>
      <c r="AW938" s="275"/>
      <c r="AX938" s="275"/>
      <c r="AY938" s="275"/>
      <c r="AZ938" s="178" t="str">
        <f>IF('DATA - Follow-Up'!AZ938="less driving",1,IF('DATA - Follow-Up'!AZ938="less driving (e.g. more carpooling, walking, cycling, taking public transit, etc.)",1,IF('DATA - Follow-Up'!AZ938="not changed",2,IF('DATA - Follow-Up'!AZ938="more driving",3,""))))</f>
        <v/>
      </c>
      <c r="BA938" s="178"/>
      <c r="BB938" s="178"/>
      <c r="BC938" s="178"/>
      <c r="BD938" s="178"/>
      <c r="BE938" s="178"/>
      <c r="BF938" s="178" t="str">
        <f>IF('DATA - Follow-Up'!BF938="decreased",1,IF('DATA - Follow-Up'!BF938="not changed",2,IF('DATA - Follow-Up'!BF938="increased",3, "")))</f>
        <v/>
      </c>
      <c r="BG938" s="178"/>
      <c r="BH938" s="178"/>
      <c r="BI938" s="178"/>
      <c r="BJ938" s="178"/>
      <c r="BK938" s="178"/>
      <c r="BL938" s="178"/>
      <c r="BM938" s="178"/>
      <c r="BN938" s="178"/>
      <c r="BO938" s="178"/>
      <c r="BP938" s="178"/>
      <c r="BQ938" s="312" t="str">
        <f>IF('DATA - Follow-Up'!BQ938="Yes",1,IF('DATA - Follow-Up'!BQ938="No",2, ""))</f>
        <v/>
      </c>
      <c r="BR938" s="273"/>
      <c r="BS938" s="180"/>
      <c r="BT938" s="180"/>
    </row>
    <row r="939" spans="1:72" s="132" customFormat="1" ht="15" x14ac:dyDescent="0.3">
      <c r="A939" s="148"/>
      <c r="B939" s="149"/>
      <c r="C939" s="236" t="str">
        <f t="shared" si="14"/>
        <v/>
      </c>
      <c r="D939" s="178" t="str">
        <f>IF('DATA - Follow-Up'!D939="","",'DATA - Follow-Up'!D939)</f>
        <v/>
      </c>
      <c r="E939" s="178" t="str">
        <f>IF('DATA - Follow-Up'!E939="","",'DATA - Follow-Up'!E939)</f>
        <v/>
      </c>
      <c r="F939" s="178" t="str">
        <f>IF('DATA - Follow-Up'!F939="","",'DATA - Follow-Up'!F939)</f>
        <v/>
      </c>
      <c r="G939" s="178" t="str">
        <f>IF('DATA - Follow-Up'!G939="Yes",1,IF('DATA - Follow-Up'!G939="No",2,IF('DATA - Follow-Up'!G939="Not Sure",3, "")))</f>
        <v/>
      </c>
      <c r="H939" s="178" t="str">
        <f>IF('DATA - Follow-Up'!H939="","",INDEX(Codes,MATCH('DATA - Follow-Up'!H939,Modes,0)))</f>
        <v/>
      </c>
      <c r="I939" s="275"/>
      <c r="J939" s="178" t="str">
        <f>IF('DATA - Follow-Up'!J939="","",INDEX(Codes,MATCH('DATA - Follow-Up'!J939,Modes,0)))</f>
        <v/>
      </c>
      <c r="K939" s="178"/>
      <c r="L939" s="178" t="str">
        <f>IF('DATA - Follow-Up'!L939=0,"",IF('DATA - Follow-Up'!L939="","",'DATA - Follow-Up'!L939))</f>
        <v/>
      </c>
      <c r="M939" s="178" t="str">
        <f>IF('DATA - Follow-Up'!M939="Yes",1,IF('DATA - Follow-Up'!M939="No",2, ""))</f>
        <v/>
      </c>
      <c r="N939" s="178" t="str">
        <f>IF('DATA - Follow-Up'!N939="Yes",1,IF('DATA - Follow-Up'!N939="No",2,""))</f>
        <v/>
      </c>
      <c r="O939" s="178" t="str">
        <f>IF('DATA - Follow-Up'!O939="Relaxed",1,IF('DATA - Follow-Up'!O939="Rushed",2,IF('DATA - Follow-Up'!O939="Happy",3,IF('DATA - Follow-Up'!O939="Frustrated",4,IF('DATA - Follow-Up'!O939="Other (please specify)",5,IF('DATA - Follow-Up'!O939="Other",5,""))))))</f>
        <v/>
      </c>
      <c r="P939" s="178"/>
      <c r="Q939" s="178" t="str">
        <f>IF('DATA - Follow-Up'!Q939="","",'DATA - Follow-Up'!Q939)</f>
        <v/>
      </c>
      <c r="R939" s="178" t="str">
        <f>IF('DATA - Follow-Up'!R939="Boy",1,IF('DATA - Follow-Up'!R939="Girl",2, ""))</f>
        <v/>
      </c>
      <c r="S939" s="178" t="str">
        <f>IF('DATA - Follow-Up'!Q939="","", 'DATA - Follow-Up'!S939)</f>
        <v/>
      </c>
      <c r="T939" s="178" t="str">
        <f>IF('DATA - Follow-Up'!T939="Less than 0.5km",1,IF('DATA - Follow-Up'!T939="0.51 to 1.59km",2,IF('DATA - Follow-Up'!T939="1.6 to 3km",3,IF('DATA - Follow-Up'!T939="Over 3km",4,""))))</f>
        <v/>
      </c>
      <c r="U939" s="178" t="str">
        <f>IF('DATA - Follow-Up'!U939="STRONGLY AGREE",1,IF('DATA - Follow-Up'!U939="AGREE",2,IF('DATA - Follow-Up'!U939="DISAGREE",3,IF('DATA - Follow-Up'!U939="STRONGLY DISAGREE",4,""))))</f>
        <v/>
      </c>
      <c r="V939" s="178" t="str">
        <f>IF('DATA - Follow-Up'!V939="Yes",1,IF('DATA - Follow-Up'!V939="No",2,""))</f>
        <v/>
      </c>
      <c r="W939" s="178"/>
      <c r="X939" s="178"/>
      <c r="Y939" s="178"/>
      <c r="Z939" s="178"/>
      <c r="AA939" s="178"/>
      <c r="AB939" s="178"/>
      <c r="AC939" s="178"/>
      <c r="AD939" s="178"/>
      <c r="AE939" s="178"/>
      <c r="AF939" s="178"/>
      <c r="AG939" s="178"/>
      <c r="AH939" s="178"/>
      <c r="AI939" s="178"/>
      <c r="AJ939" s="178"/>
      <c r="AK939" s="178"/>
      <c r="AL939" s="178"/>
      <c r="AM939" s="178"/>
      <c r="AN939" s="178"/>
      <c r="AO939" s="178"/>
      <c r="AP939" s="178"/>
      <c r="AQ939" s="178"/>
      <c r="AR939" s="178" t="str">
        <f>IF('DATA - Follow-Up'!AR939="Relaxed",1,IF('DATA - Follow-Up'!AR939="Rushed",2,IF('DATA - Follow-Up'!AR939="Happy",3,IF('DATA - Follow-Up'!AR939="Tired",4,""))))</f>
        <v/>
      </c>
      <c r="AS939" s="178" t="str">
        <f>IF('DATA - Follow-Up'!AS939="Relaxed",1,IF('DATA - Follow-Up'!AS939="Rushed",2,IF('DATA - Follow-Up'!AS939="Happy",3,IF('DATA - Follow-Up'!AS939="Tired",4,""))))</f>
        <v/>
      </c>
      <c r="AT939" s="178" t="str">
        <f>IF('DATA - Follow-Up'!AT939="less driving",1,IF('DATA - Follow-Up'!AT939="less driving (e.g. more carpooling, walking, cycling, taking public transit, etc.)",1,IF('DATA - Follow-Up'!AT939="not changed",2,IF('DATA - Follow-Up'!AT939="no changed",2,IF('DATA - Follow-Up'!AT939="more driving",3, "")))))</f>
        <v/>
      </c>
      <c r="AU939" s="275"/>
      <c r="AV939" s="275"/>
      <c r="AW939" s="275"/>
      <c r="AX939" s="275"/>
      <c r="AY939" s="275"/>
      <c r="AZ939" s="178" t="str">
        <f>IF('DATA - Follow-Up'!AZ939="less driving",1,IF('DATA - Follow-Up'!AZ939="less driving (e.g. more carpooling, walking, cycling, taking public transit, etc.)",1,IF('DATA - Follow-Up'!AZ939="not changed",2,IF('DATA - Follow-Up'!AZ939="more driving",3,""))))</f>
        <v/>
      </c>
      <c r="BA939" s="178"/>
      <c r="BB939" s="178"/>
      <c r="BC939" s="178"/>
      <c r="BD939" s="178"/>
      <c r="BE939" s="178"/>
      <c r="BF939" s="178" t="str">
        <f>IF('DATA - Follow-Up'!BF939="decreased",1,IF('DATA - Follow-Up'!BF939="not changed",2,IF('DATA - Follow-Up'!BF939="increased",3, "")))</f>
        <v/>
      </c>
      <c r="BG939" s="178"/>
      <c r="BH939" s="178"/>
      <c r="BI939" s="178"/>
      <c r="BJ939" s="178"/>
      <c r="BK939" s="178"/>
      <c r="BL939" s="178"/>
      <c r="BM939" s="178"/>
      <c r="BN939" s="178"/>
      <c r="BO939" s="178"/>
      <c r="BP939" s="178"/>
      <c r="BQ939" s="312" t="str">
        <f>IF('DATA - Follow-Up'!BQ939="Yes",1,IF('DATA - Follow-Up'!BQ939="No",2, ""))</f>
        <v/>
      </c>
      <c r="BR939" s="273"/>
      <c r="BS939" s="180"/>
      <c r="BT939" s="180"/>
    </row>
    <row r="940" spans="1:72" s="132" customFormat="1" ht="15" x14ac:dyDescent="0.3">
      <c r="A940" s="148"/>
      <c r="B940" s="149"/>
      <c r="C940" s="236" t="str">
        <f t="shared" si="14"/>
        <v/>
      </c>
      <c r="D940" s="178" t="str">
        <f>IF('DATA - Follow-Up'!D940="","",'DATA - Follow-Up'!D940)</f>
        <v/>
      </c>
      <c r="E940" s="178" t="str">
        <f>IF('DATA - Follow-Up'!E940="","",'DATA - Follow-Up'!E940)</f>
        <v/>
      </c>
      <c r="F940" s="178" t="str">
        <f>IF('DATA - Follow-Up'!F940="","",'DATA - Follow-Up'!F940)</f>
        <v/>
      </c>
      <c r="G940" s="178" t="str">
        <f>IF('DATA - Follow-Up'!G940="Yes",1,IF('DATA - Follow-Up'!G940="No",2,IF('DATA - Follow-Up'!G940="Not Sure",3, "")))</f>
        <v/>
      </c>
      <c r="H940" s="178" t="str">
        <f>IF('DATA - Follow-Up'!H940="","",INDEX(Codes,MATCH('DATA - Follow-Up'!H940,Modes,0)))</f>
        <v/>
      </c>
      <c r="I940" s="275"/>
      <c r="J940" s="178" t="str">
        <f>IF('DATA - Follow-Up'!J940="","",INDEX(Codes,MATCH('DATA - Follow-Up'!J940,Modes,0)))</f>
        <v/>
      </c>
      <c r="K940" s="178"/>
      <c r="L940" s="178" t="str">
        <f>IF('DATA - Follow-Up'!L940=0,"",IF('DATA - Follow-Up'!L940="","",'DATA - Follow-Up'!L940))</f>
        <v/>
      </c>
      <c r="M940" s="178" t="str">
        <f>IF('DATA - Follow-Up'!M940="Yes",1,IF('DATA - Follow-Up'!M940="No",2, ""))</f>
        <v/>
      </c>
      <c r="N940" s="178" t="str">
        <f>IF('DATA - Follow-Up'!N940="Yes",1,IF('DATA - Follow-Up'!N940="No",2,""))</f>
        <v/>
      </c>
      <c r="O940" s="178" t="str">
        <f>IF('DATA - Follow-Up'!O940="Relaxed",1,IF('DATA - Follow-Up'!O940="Rushed",2,IF('DATA - Follow-Up'!O940="Happy",3,IF('DATA - Follow-Up'!O940="Frustrated",4,IF('DATA - Follow-Up'!O940="Other (please specify)",5,IF('DATA - Follow-Up'!O940="Other",5,""))))))</f>
        <v/>
      </c>
      <c r="P940" s="178"/>
      <c r="Q940" s="178" t="str">
        <f>IF('DATA - Follow-Up'!Q940="","",'DATA - Follow-Up'!Q940)</f>
        <v/>
      </c>
      <c r="R940" s="178" t="str">
        <f>IF('DATA - Follow-Up'!R940="Boy",1,IF('DATA - Follow-Up'!R940="Girl",2, ""))</f>
        <v/>
      </c>
      <c r="S940" s="178" t="str">
        <f>IF('DATA - Follow-Up'!Q940="","", 'DATA - Follow-Up'!S940)</f>
        <v/>
      </c>
      <c r="T940" s="178" t="str">
        <f>IF('DATA - Follow-Up'!T940="Less than 0.5km",1,IF('DATA - Follow-Up'!T940="0.51 to 1.59km",2,IF('DATA - Follow-Up'!T940="1.6 to 3km",3,IF('DATA - Follow-Up'!T940="Over 3km",4,""))))</f>
        <v/>
      </c>
      <c r="U940" s="178" t="str">
        <f>IF('DATA - Follow-Up'!U940="STRONGLY AGREE",1,IF('DATA - Follow-Up'!U940="AGREE",2,IF('DATA - Follow-Up'!U940="DISAGREE",3,IF('DATA - Follow-Up'!U940="STRONGLY DISAGREE",4,""))))</f>
        <v/>
      </c>
      <c r="V940" s="178" t="str">
        <f>IF('DATA - Follow-Up'!V940="Yes",1,IF('DATA - Follow-Up'!V940="No",2,""))</f>
        <v/>
      </c>
      <c r="W940" s="178"/>
      <c r="X940" s="178"/>
      <c r="Y940" s="178"/>
      <c r="Z940" s="178"/>
      <c r="AA940" s="178"/>
      <c r="AB940" s="178"/>
      <c r="AC940" s="178"/>
      <c r="AD940" s="178"/>
      <c r="AE940" s="178"/>
      <c r="AF940" s="178"/>
      <c r="AG940" s="178"/>
      <c r="AH940" s="178"/>
      <c r="AI940" s="178"/>
      <c r="AJ940" s="178"/>
      <c r="AK940" s="178"/>
      <c r="AL940" s="178"/>
      <c r="AM940" s="178"/>
      <c r="AN940" s="178"/>
      <c r="AO940" s="178"/>
      <c r="AP940" s="178"/>
      <c r="AQ940" s="178"/>
      <c r="AR940" s="178" t="str">
        <f>IF('DATA - Follow-Up'!AR940="Relaxed",1,IF('DATA - Follow-Up'!AR940="Rushed",2,IF('DATA - Follow-Up'!AR940="Happy",3,IF('DATA - Follow-Up'!AR940="Tired",4,""))))</f>
        <v/>
      </c>
      <c r="AS940" s="178" t="str">
        <f>IF('DATA - Follow-Up'!AS940="Relaxed",1,IF('DATA - Follow-Up'!AS940="Rushed",2,IF('DATA - Follow-Up'!AS940="Happy",3,IF('DATA - Follow-Up'!AS940="Tired",4,""))))</f>
        <v/>
      </c>
      <c r="AT940" s="178" t="str">
        <f>IF('DATA - Follow-Up'!AT940="less driving",1,IF('DATA - Follow-Up'!AT940="less driving (e.g. more carpooling, walking, cycling, taking public transit, etc.)",1,IF('DATA - Follow-Up'!AT940="not changed",2,IF('DATA - Follow-Up'!AT940="no changed",2,IF('DATA - Follow-Up'!AT940="more driving",3, "")))))</f>
        <v/>
      </c>
      <c r="AU940" s="275"/>
      <c r="AV940" s="275"/>
      <c r="AW940" s="275"/>
      <c r="AX940" s="275"/>
      <c r="AY940" s="275"/>
      <c r="AZ940" s="178" t="str">
        <f>IF('DATA - Follow-Up'!AZ940="less driving",1,IF('DATA - Follow-Up'!AZ940="less driving (e.g. more carpooling, walking, cycling, taking public transit, etc.)",1,IF('DATA - Follow-Up'!AZ940="not changed",2,IF('DATA - Follow-Up'!AZ940="more driving",3,""))))</f>
        <v/>
      </c>
      <c r="BA940" s="178"/>
      <c r="BB940" s="178"/>
      <c r="BC940" s="178"/>
      <c r="BD940" s="178"/>
      <c r="BE940" s="178"/>
      <c r="BF940" s="178" t="str">
        <f>IF('DATA - Follow-Up'!BF940="decreased",1,IF('DATA - Follow-Up'!BF940="not changed",2,IF('DATA - Follow-Up'!BF940="increased",3, "")))</f>
        <v/>
      </c>
      <c r="BG940" s="178"/>
      <c r="BH940" s="178"/>
      <c r="BI940" s="178"/>
      <c r="BJ940" s="178"/>
      <c r="BK940" s="178"/>
      <c r="BL940" s="178"/>
      <c r="BM940" s="178"/>
      <c r="BN940" s="178"/>
      <c r="BO940" s="178"/>
      <c r="BP940" s="178"/>
      <c r="BQ940" s="312" t="str">
        <f>IF('DATA - Follow-Up'!BQ940="Yes",1,IF('DATA - Follow-Up'!BQ940="No",2, ""))</f>
        <v/>
      </c>
      <c r="BR940" s="273"/>
      <c r="BS940" s="180"/>
      <c r="BT940" s="180"/>
    </row>
    <row r="941" spans="1:72" s="132" customFormat="1" ht="15" x14ac:dyDescent="0.3">
      <c r="A941" s="148"/>
      <c r="B941" s="149"/>
      <c r="C941" s="236" t="str">
        <f t="shared" si="14"/>
        <v/>
      </c>
      <c r="D941" s="178" t="str">
        <f>IF('DATA - Follow-Up'!D941="","",'DATA - Follow-Up'!D941)</f>
        <v/>
      </c>
      <c r="E941" s="178" t="str">
        <f>IF('DATA - Follow-Up'!E941="","",'DATA - Follow-Up'!E941)</f>
        <v/>
      </c>
      <c r="F941" s="178" t="str">
        <f>IF('DATA - Follow-Up'!F941="","",'DATA - Follow-Up'!F941)</f>
        <v/>
      </c>
      <c r="G941" s="178" t="str">
        <f>IF('DATA - Follow-Up'!G941="Yes",1,IF('DATA - Follow-Up'!G941="No",2,IF('DATA - Follow-Up'!G941="Not Sure",3, "")))</f>
        <v/>
      </c>
      <c r="H941" s="178" t="str">
        <f>IF('DATA - Follow-Up'!H941="","",INDEX(Codes,MATCH('DATA - Follow-Up'!H941,Modes,0)))</f>
        <v/>
      </c>
      <c r="I941" s="275"/>
      <c r="J941" s="178" t="str">
        <f>IF('DATA - Follow-Up'!J941="","",INDEX(Codes,MATCH('DATA - Follow-Up'!J941,Modes,0)))</f>
        <v/>
      </c>
      <c r="K941" s="178"/>
      <c r="L941" s="178" t="str">
        <f>IF('DATA - Follow-Up'!L941=0,"",IF('DATA - Follow-Up'!L941="","",'DATA - Follow-Up'!L941))</f>
        <v/>
      </c>
      <c r="M941" s="178" t="str">
        <f>IF('DATA - Follow-Up'!M941="Yes",1,IF('DATA - Follow-Up'!M941="No",2, ""))</f>
        <v/>
      </c>
      <c r="N941" s="178" t="str">
        <f>IF('DATA - Follow-Up'!N941="Yes",1,IF('DATA - Follow-Up'!N941="No",2,""))</f>
        <v/>
      </c>
      <c r="O941" s="178" t="str">
        <f>IF('DATA - Follow-Up'!O941="Relaxed",1,IF('DATA - Follow-Up'!O941="Rushed",2,IF('DATA - Follow-Up'!O941="Happy",3,IF('DATA - Follow-Up'!O941="Frustrated",4,IF('DATA - Follow-Up'!O941="Other (please specify)",5,IF('DATA - Follow-Up'!O941="Other",5,""))))))</f>
        <v/>
      </c>
      <c r="P941" s="178"/>
      <c r="Q941" s="178" t="str">
        <f>IF('DATA - Follow-Up'!Q941="","",'DATA - Follow-Up'!Q941)</f>
        <v/>
      </c>
      <c r="R941" s="178" t="str">
        <f>IF('DATA - Follow-Up'!R941="Boy",1,IF('DATA - Follow-Up'!R941="Girl",2, ""))</f>
        <v/>
      </c>
      <c r="S941" s="178" t="str">
        <f>IF('DATA - Follow-Up'!Q941="","", 'DATA - Follow-Up'!S941)</f>
        <v/>
      </c>
      <c r="T941" s="178" t="str">
        <f>IF('DATA - Follow-Up'!T941="Less than 0.5km",1,IF('DATA - Follow-Up'!T941="0.51 to 1.59km",2,IF('DATA - Follow-Up'!T941="1.6 to 3km",3,IF('DATA - Follow-Up'!T941="Over 3km",4,""))))</f>
        <v/>
      </c>
      <c r="U941" s="178" t="str">
        <f>IF('DATA - Follow-Up'!U941="STRONGLY AGREE",1,IF('DATA - Follow-Up'!U941="AGREE",2,IF('DATA - Follow-Up'!U941="DISAGREE",3,IF('DATA - Follow-Up'!U941="STRONGLY DISAGREE",4,""))))</f>
        <v/>
      </c>
      <c r="V941" s="178" t="str">
        <f>IF('DATA - Follow-Up'!V941="Yes",1,IF('DATA - Follow-Up'!V941="No",2,""))</f>
        <v/>
      </c>
      <c r="W941" s="178"/>
      <c r="X941" s="178"/>
      <c r="Y941" s="178"/>
      <c r="Z941" s="178"/>
      <c r="AA941" s="178"/>
      <c r="AB941" s="178"/>
      <c r="AC941" s="178"/>
      <c r="AD941" s="178"/>
      <c r="AE941" s="178"/>
      <c r="AF941" s="178"/>
      <c r="AG941" s="178"/>
      <c r="AH941" s="178"/>
      <c r="AI941" s="178"/>
      <c r="AJ941" s="178"/>
      <c r="AK941" s="178"/>
      <c r="AL941" s="178"/>
      <c r="AM941" s="178"/>
      <c r="AN941" s="178"/>
      <c r="AO941" s="178"/>
      <c r="AP941" s="178"/>
      <c r="AQ941" s="178"/>
      <c r="AR941" s="178" t="str">
        <f>IF('DATA - Follow-Up'!AR941="Relaxed",1,IF('DATA - Follow-Up'!AR941="Rushed",2,IF('DATA - Follow-Up'!AR941="Happy",3,IF('DATA - Follow-Up'!AR941="Tired",4,""))))</f>
        <v/>
      </c>
      <c r="AS941" s="178" t="str">
        <f>IF('DATA - Follow-Up'!AS941="Relaxed",1,IF('DATA - Follow-Up'!AS941="Rushed",2,IF('DATA - Follow-Up'!AS941="Happy",3,IF('DATA - Follow-Up'!AS941="Tired",4,""))))</f>
        <v/>
      </c>
      <c r="AT941" s="178" t="str">
        <f>IF('DATA - Follow-Up'!AT941="less driving",1,IF('DATA - Follow-Up'!AT941="less driving (e.g. more carpooling, walking, cycling, taking public transit, etc.)",1,IF('DATA - Follow-Up'!AT941="not changed",2,IF('DATA - Follow-Up'!AT941="no changed",2,IF('DATA - Follow-Up'!AT941="more driving",3, "")))))</f>
        <v/>
      </c>
      <c r="AU941" s="275"/>
      <c r="AV941" s="275"/>
      <c r="AW941" s="275"/>
      <c r="AX941" s="275"/>
      <c r="AY941" s="275"/>
      <c r="AZ941" s="178" t="str">
        <f>IF('DATA - Follow-Up'!AZ941="less driving",1,IF('DATA - Follow-Up'!AZ941="less driving (e.g. more carpooling, walking, cycling, taking public transit, etc.)",1,IF('DATA - Follow-Up'!AZ941="not changed",2,IF('DATA - Follow-Up'!AZ941="more driving",3,""))))</f>
        <v/>
      </c>
      <c r="BA941" s="178"/>
      <c r="BB941" s="178"/>
      <c r="BC941" s="178"/>
      <c r="BD941" s="178"/>
      <c r="BE941" s="178"/>
      <c r="BF941" s="178" t="str">
        <f>IF('DATA - Follow-Up'!BF941="decreased",1,IF('DATA - Follow-Up'!BF941="not changed",2,IF('DATA - Follow-Up'!BF941="increased",3, "")))</f>
        <v/>
      </c>
      <c r="BG941" s="178"/>
      <c r="BH941" s="178"/>
      <c r="BI941" s="178"/>
      <c r="BJ941" s="178"/>
      <c r="BK941" s="178"/>
      <c r="BL941" s="178"/>
      <c r="BM941" s="178"/>
      <c r="BN941" s="178"/>
      <c r="BO941" s="178"/>
      <c r="BP941" s="178"/>
      <c r="BQ941" s="312" t="str">
        <f>IF('DATA - Follow-Up'!BQ941="Yes",1,IF('DATA - Follow-Up'!BQ941="No",2, ""))</f>
        <v/>
      </c>
      <c r="BR941" s="273"/>
      <c r="BS941" s="180"/>
      <c r="BT941" s="180"/>
    </row>
    <row r="942" spans="1:72" s="132" customFormat="1" ht="15" x14ac:dyDescent="0.3">
      <c r="A942" s="148"/>
      <c r="B942" s="149"/>
      <c r="C942" s="236" t="str">
        <f t="shared" si="14"/>
        <v/>
      </c>
      <c r="D942" s="178" t="str">
        <f>IF('DATA - Follow-Up'!D942="","",'DATA - Follow-Up'!D942)</f>
        <v/>
      </c>
      <c r="E942" s="178" t="str">
        <f>IF('DATA - Follow-Up'!E942="","",'DATA - Follow-Up'!E942)</f>
        <v/>
      </c>
      <c r="F942" s="178" t="str">
        <f>IF('DATA - Follow-Up'!F942="","",'DATA - Follow-Up'!F942)</f>
        <v/>
      </c>
      <c r="G942" s="178" t="str">
        <f>IF('DATA - Follow-Up'!G942="Yes",1,IF('DATA - Follow-Up'!G942="No",2,IF('DATA - Follow-Up'!G942="Not Sure",3, "")))</f>
        <v/>
      </c>
      <c r="H942" s="178" t="str">
        <f>IF('DATA - Follow-Up'!H942="","",INDEX(Codes,MATCH('DATA - Follow-Up'!H942,Modes,0)))</f>
        <v/>
      </c>
      <c r="I942" s="275"/>
      <c r="J942" s="178" t="str">
        <f>IF('DATA - Follow-Up'!J942="","",INDEX(Codes,MATCH('DATA - Follow-Up'!J942,Modes,0)))</f>
        <v/>
      </c>
      <c r="K942" s="178"/>
      <c r="L942" s="178" t="str">
        <f>IF('DATA - Follow-Up'!L942=0,"",IF('DATA - Follow-Up'!L942="","",'DATA - Follow-Up'!L942))</f>
        <v/>
      </c>
      <c r="M942" s="178" t="str">
        <f>IF('DATA - Follow-Up'!M942="Yes",1,IF('DATA - Follow-Up'!M942="No",2, ""))</f>
        <v/>
      </c>
      <c r="N942" s="178" t="str">
        <f>IF('DATA - Follow-Up'!N942="Yes",1,IF('DATA - Follow-Up'!N942="No",2,""))</f>
        <v/>
      </c>
      <c r="O942" s="178" t="str">
        <f>IF('DATA - Follow-Up'!O942="Relaxed",1,IF('DATA - Follow-Up'!O942="Rushed",2,IF('DATA - Follow-Up'!O942="Happy",3,IF('DATA - Follow-Up'!O942="Frustrated",4,IF('DATA - Follow-Up'!O942="Other (please specify)",5,IF('DATA - Follow-Up'!O942="Other",5,""))))))</f>
        <v/>
      </c>
      <c r="P942" s="178"/>
      <c r="Q942" s="178" t="str">
        <f>IF('DATA - Follow-Up'!Q942="","",'DATA - Follow-Up'!Q942)</f>
        <v/>
      </c>
      <c r="R942" s="178" t="str">
        <f>IF('DATA - Follow-Up'!R942="Boy",1,IF('DATA - Follow-Up'!R942="Girl",2, ""))</f>
        <v/>
      </c>
      <c r="S942" s="178" t="str">
        <f>IF('DATA - Follow-Up'!Q942="","", 'DATA - Follow-Up'!S942)</f>
        <v/>
      </c>
      <c r="T942" s="178" t="str">
        <f>IF('DATA - Follow-Up'!T942="Less than 0.5km",1,IF('DATA - Follow-Up'!T942="0.51 to 1.59km",2,IF('DATA - Follow-Up'!T942="1.6 to 3km",3,IF('DATA - Follow-Up'!T942="Over 3km",4,""))))</f>
        <v/>
      </c>
      <c r="U942" s="178" t="str">
        <f>IF('DATA - Follow-Up'!U942="STRONGLY AGREE",1,IF('DATA - Follow-Up'!U942="AGREE",2,IF('DATA - Follow-Up'!U942="DISAGREE",3,IF('DATA - Follow-Up'!U942="STRONGLY DISAGREE",4,""))))</f>
        <v/>
      </c>
      <c r="V942" s="178" t="str">
        <f>IF('DATA - Follow-Up'!V942="Yes",1,IF('DATA - Follow-Up'!V942="No",2,""))</f>
        <v/>
      </c>
      <c r="W942" s="178"/>
      <c r="X942" s="178"/>
      <c r="Y942" s="178"/>
      <c r="Z942" s="178"/>
      <c r="AA942" s="178"/>
      <c r="AB942" s="178"/>
      <c r="AC942" s="178"/>
      <c r="AD942" s="178"/>
      <c r="AE942" s="178"/>
      <c r="AF942" s="178"/>
      <c r="AG942" s="178"/>
      <c r="AH942" s="178"/>
      <c r="AI942" s="178"/>
      <c r="AJ942" s="178"/>
      <c r="AK942" s="178"/>
      <c r="AL942" s="178"/>
      <c r="AM942" s="178"/>
      <c r="AN942" s="178"/>
      <c r="AO942" s="178"/>
      <c r="AP942" s="178"/>
      <c r="AQ942" s="178"/>
      <c r="AR942" s="178" t="str">
        <f>IF('DATA - Follow-Up'!AR942="Relaxed",1,IF('DATA - Follow-Up'!AR942="Rushed",2,IF('DATA - Follow-Up'!AR942="Happy",3,IF('DATA - Follow-Up'!AR942="Tired",4,""))))</f>
        <v/>
      </c>
      <c r="AS942" s="178" t="str">
        <f>IF('DATA - Follow-Up'!AS942="Relaxed",1,IF('DATA - Follow-Up'!AS942="Rushed",2,IF('DATA - Follow-Up'!AS942="Happy",3,IF('DATA - Follow-Up'!AS942="Tired",4,""))))</f>
        <v/>
      </c>
      <c r="AT942" s="178" t="str">
        <f>IF('DATA - Follow-Up'!AT942="less driving",1,IF('DATA - Follow-Up'!AT942="less driving (e.g. more carpooling, walking, cycling, taking public transit, etc.)",1,IF('DATA - Follow-Up'!AT942="not changed",2,IF('DATA - Follow-Up'!AT942="no changed",2,IF('DATA - Follow-Up'!AT942="more driving",3, "")))))</f>
        <v/>
      </c>
      <c r="AU942" s="275"/>
      <c r="AV942" s="275"/>
      <c r="AW942" s="275"/>
      <c r="AX942" s="275"/>
      <c r="AY942" s="275"/>
      <c r="AZ942" s="178" t="str">
        <f>IF('DATA - Follow-Up'!AZ942="less driving",1,IF('DATA - Follow-Up'!AZ942="less driving (e.g. more carpooling, walking, cycling, taking public transit, etc.)",1,IF('DATA - Follow-Up'!AZ942="not changed",2,IF('DATA - Follow-Up'!AZ942="more driving",3,""))))</f>
        <v/>
      </c>
      <c r="BA942" s="178"/>
      <c r="BB942" s="178"/>
      <c r="BC942" s="178"/>
      <c r="BD942" s="178"/>
      <c r="BE942" s="178"/>
      <c r="BF942" s="178" t="str">
        <f>IF('DATA - Follow-Up'!BF942="decreased",1,IF('DATA - Follow-Up'!BF942="not changed",2,IF('DATA - Follow-Up'!BF942="increased",3, "")))</f>
        <v/>
      </c>
      <c r="BG942" s="178"/>
      <c r="BH942" s="178"/>
      <c r="BI942" s="178"/>
      <c r="BJ942" s="178"/>
      <c r="BK942" s="178"/>
      <c r="BL942" s="178"/>
      <c r="BM942" s="178"/>
      <c r="BN942" s="178"/>
      <c r="BO942" s="178"/>
      <c r="BP942" s="178"/>
      <c r="BQ942" s="312" t="str">
        <f>IF('DATA - Follow-Up'!BQ942="Yes",1,IF('DATA - Follow-Up'!BQ942="No",2, ""))</f>
        <v/>
      </c>
      <c r="BR942" s="273"/>
      <c r="BS942" s="180"/>
      <c r="BT942" s="180"/>
    </row>
    <row r="943" spans="1:72" s="132" customFormat="1" ht="15" x14ac:dyDescent="0.3">
      <c r="A943" s="148"/>
      <c r="B943" s="149"/>
      <c r="C943" s="236" t="str">
        <f t="shared" si="14"/>
        <v/>
      </c>
      <c r="D943" s="178" t="str">
        <f>IF('DATA - Follow-Up'!D943="","",'DATA - Follow-Up'!D943)</f>
        <v/>
      </c>
      <c r="E943" s="178" t="str">
        <f>IF('DATA - Follow-Up'!E943="","",'DATA - Follow-Up'!E943)</f>
        <v/>
      </c>
      <c r="F943" s="178" t="str">
        <f>IF('DATA - Follow-Up'!F943="","",'DATA - Follow-Up'!F943)</f>
        <v/>
      </c>
      <c r="G943" s="178" t="str">
        <f>IF('DATA - Follow-Up'!G943="Yes",1,IF('DATA - Follow-Up'!G943="No",2,IF('DATA - Follow-Up'!G943="Not Sure",3, "")))</f>
        <v/>
      </c>
      <c r="H943" s="178" t="str">
        <f>IF('DATA - Follow-Up'!H943="","",INDEX(Codes,MATCH('DATA - Follow-Up'!H943,Modes,0)))</f>
        <v/>
      </c>
      <c r="I943" s="275"/>
      <c r="J943" s="178" t="str">
        <f>IF('DATA - Follow-Up'!J943="","",INDEX(Codes,MATCH('DATA - Follow-Up'!J943,Modes,0)))</f>
        <v/>
      </c>
      <c r="K943" s="178"/>
      <c r="L943" s="178" t="str">
        <f>IF('DATA - Follow-Up'!L943=0,"",IF('DATA - Follow-Up'!L943="","",'DATA - Follow-Up'!L943))</f>
        <v/>
      </c>
      <c r="M943" s="178" t="str">
        <f>IF('DATA - Follow-Up'!M943="Yes",1,IF('DATA - Follow-Up'!M943="No",2, ""))</f>
        <v/>
      </c>
      <c r="N943" s="178" t="str">
        <f>IF('DATA - Follow-Up'!N943="Yes",1,IF('DATA - Follow-Up'!N943="No",2,""))</f>
        <v/>
      </c>
      <c r="O943" s="178" t="str">
        <f>IF('DATA - Follow-Up'!O943="Relaxed",1,IF('DATA - Follow-Up'!O943="Rushed",2,IF('DATA - Follow-Up'!O943="Happy",3,IF('DATA - Follow-Up'!O943="Frustrated",4,IF('DATA - Follow-Up'!O943="Other (please specify)",5,IF('DATA - Follow-Up'!O943="Other",5,""))))))</f>
        <v/>
      </c>
      <c r="P943" s="178"/>
      <c r="Q943" s="178" t="str">
        <f>IF('DATA - Follow-Up'!Q943="","",'DATA - Follow-Up'!Q943)</f>
        <v/>
      </c>
      <c r="R943" s="178" t="str">
        <f>IF('DATA - Follow-Up'!R943="Boy",1,IF('DATA - Follow-Up'!R943="Girl",2, ""))</f>
        <v/>
      </c>
      <c r="S943" s="178" t="str">
        <f>IF('DATA - Follow-Up'!Q943="","", 'DATA - Follow-Up'!S943)</f>
        <v/>
      </c>
      <c r="T943" s="178" t="str">
        <f>IF('DATA - Follow-Up'!T943="Less than 0.5km",1,IF('DATA - Follow-Up'!T943="0.51 to 1.59km",2,IF('DATA - Follow-Up'!T943="1.6 to 3km",3,IF('DATA - Follow-Up'!T943="Over 3km",4,""))))</f>
        <v/>
      </c>
      <c r="U943" s="178" t="str">
        <f>IF('DATA - Follow-Up'!U943="STRONGLY AGREE",1,IF('DATA - Follow-Up'!U943="AGREE",2,IF('DATA - Follow-Up'!U943="DISAGREE",3,IF('DATA - Follow-Up'!U943="STRONGLY DISAGREE",4,""))))</f>
        <v/>
      </c>
      <c r="V943" s="178" t="str">
        <f>IF('DATA - Follow-Up'!V943="Yes",1,IF('DATA - Follow-Up'!V943="No",2,""))</f>
        <v/>
      </c>
      <c r="W943" s="178"/>
      <c r="X943" s="178"/>
      <c r="Y943" s="178"/>
      <c r="Z943" s="178"/>
      <c r="AA943" s="178"/>
      <c r="AB943" s="178"/>
      <c r="AC943" s="178"/>
      <c r="AD943" s="178"/>
      <c r="AE943" s="178"/>
      <c r="AF943" s="178"/>
      <c r="AG943" s="178"/>
      <c r="AH943" s="178"/>
      <c r="AI943" s="178"/>
      <c r="AJ943" s="178"/>
      <c r="AK943" s="178"/>
      <c r="AL943" s="178"/>
      <c r="AM943" s="178"/>
      <c r="AN943" s="178"/>
      <c r="AO943" s="178"/>
      <c r="AP943" s="178"/>
      <c r="AQ943" s="178"/>
      <c r="AR943" s="178" t="str">
        <f>IF('DATA - Follow-Up'!AR943="Relaxed",1,IF('DATA - Follow-Up'!AR943="Rushed",2,IF('DATA - Follow-Up'!AR943="Happy",3,IF('DATA - Follow-Up'!AR943="Tired",4,""))))</f>
        <v/>
      </c>
      <c r="AS943" s="178" t="str">
        <f>IF('DATA - Follow-Up'!AS943="Relaxed",1,IF('DATA - Follow-Up'!AS943="Rushed",2,IF('DATA - Follow-Up'!AS943="Happy",3,IF('DATA - Follow-Up'!AS943="Tired",4,""))))</f>
        <v/>
      </c>
      <c r="AT943" s="178" t="str">
        <f>IF('DATA - Follow-Up'!AT943="less driving",1,IF('DATA - Follow-Up'!AT943="less driving (e.g. more carpooling, walking, cycling, taking public transit, etc.)",1,IF('DATA - Follow-Up'!AT943="not changed",2,IF('DATA - Follow-Up'!AT943="no changed",2,IF('DATA - Follow-Up'!AT943="more driving",3, "")))))</f>
        <v/>
      </c>
      <c r="AU943" s="275"/>
      <c r="AV943" s="275"/>
      <c r="AW943" s="275"/>
      <c r="AX943" s="275"/>
      <c r="AY943" s="275"/>
      <c r="AZ943" s="178" t="str">
        <f>IF('DATA - Follow-Up'!AZ943="less driving",1,IF('DATA - Follow-Up'!AZ943="less driving (e.g. more carpooling, walking, cycling, taking public transit, etc.)",1,IF('DATA - Follow-Up'!AZ943="not changed",2,IF('DATA - Follow-Up'!AZ943="more driving",3,""))))</f>
        <v/>
      </c>
      <c r="BA943" s="178"/>
      <c r="BB943" s="178"/>
      <c r="BC943" s="178"/>
      <c r="BD943" s="178"/>
      <c r="BE943" s="178"/>
      <c r="BF943" s="178" t="str">
        <f>IF('DATA - Follow-Up'!BF943="decreased",1,IF('DATA - Follow-Up'!BF943="not changed",2,IF('DATA - Follow-Up'!BF943="increased",3, "")))</f>
        <v/>
      </c>
      <c r="BG943" s="178"/>
      <c r="BH943" s="178"/>
      <c r="BI943" s="178"/>
      <c r="BJ943" s="178"/>
      <c r="BK943" s="178"/>
      <c r="BL943" s="178"/>
      <c r="BM943" s="178"/>
      <c r="BN943" s="178"/>
      <c r="BO943" s="178"/>
      <c r="BP943" s="178"/>
      <c r="BQ943" s="312" t="str">
        <f>IF('DATA - Follow-Up'!BQ943="Yes",1,IF('DATA - Follow-Up'!BQ943="No",2, ""))</f>
        <v/>
      </c>
      <c r="BR943" s="273"/>
      <c r="BS943" s="180"/>
      <c r="BT943" s="180"/>
    </row>
    <row r="944" spans="1:72" s="132" customFormat="1" ht="15" x14ac:dyDescent="0.3">
      <c r="A944" s="148"/>
      <c r="B944" s="149"/>
      <c r="C944" s="236" t="str">
        <f t="shared" si="14"/>
        <v/>
      </c>
      <c r="D944" s="178" t="str">
        <f>IF('DATA - Follow-Up'!D944="","",'DATA - Follow-Up'!D944)</f>
        <v/>
      </c>
      <c r="E944" s="178" t="str">
        <f>IF('DATA - Follow-Up'!E944="","",'DATA - Follow-Up'!E944)</f>
        <v/>
      </c>
      <c r="F944" s="178" t="str">
        <f>IF('DATA - Follow-Up'!F944="","",'DATA - Follow-Up'!F944)</f>
        <v/>
      </c>
      <c r="G944" s="178" t="str">
        <f>IF('DATA - Follow-Up'!G944="Yes",1,IF('DATA - Follow-Up'!G944="No",2,IF('DATA - Follow-Up'!G944="Not Sure",3, "")))</f>
        <v/>
      </c>
      <c r="H944" s="178" t="str">
        <f>IF('DATA - Follow-Up'!H944="","",INDEX(Codes,MATCH('DATA - Follow-Up'!H944,Modes,0)))</f>
        <v/>
      </c>
      <c r="I944" s="275"/>
      <c r="J944" s="178" t="str">
        <f>IF('DATA - Follow-Up'!J944="","",INDEX(Codes,MATCH('DATA - Follow-Up'!J944,Modes,0)))</f>
        <v/>
      </c>
      <c r="K944" s="178"/>
      <c r="L944" s="178" t="str">
        <f>IF('DATA - Follow-Up'!L944=0,"",IF('DATA - Follow-Up'!L944="","",'DATA - Follow-Up'!L944))</f>
        <v/>
      </c>
      <c r="M944" s="178" t="str">
        <f>IF('DATA - Follow-Up'!M944="Yes",1,IF('DATA - Follow-Up'!M944="No",2, ""))</f>
        <v/>
      </c>
      <c r="N944" s="178" t="str">
        <f>IF('DATA - Follow-Up'!N944="Yes",1,IF('DATA - Follow-Up'!N944="No",2,""))</f>
        <v/>
      </c>
      <c r="O944" s="178" t="str">
        <f>IF('DATA - Follow-Up'!O944="Relaxed",1,IF('DATA - Follow-Up'!O944="Rushed",2,IF('DATA - Follow-Up'!O944="Happy",3,IF('DATA - Follow-Up'!O944="Frustrated",4,IF('DATA - Follow-Up'!O944="Other (please specify)",5,IF('DATA - Follow-Up'!O944="Other",5,""))))))</f>
        <v/>
      </c>
      <c r="P944" s="178"/>
      <c r="Q944" s="178" t="str">
        <f>IF('DATA - Follow-Up'!Q944="","",'DATA - Follow-Up'!Q944)</f>
        <v/>
      </c>
      <c r="R944" s="178" t="str">
        <f>IF('DATA - Follow-Up'!R944="Boy",1,IF('DATA - Follow-Up'!R944="Girl",2, ""))</f>
        <v/>
      </c>
      <c r="S944" s="178" t="str">
        <f>IF('DATA - Follow-Up'!Q944="","", 'DATA - Follow-Up'!S944)</f>
        <v/>
      </c>
      <c r="T944" s="178" t="str">
        <f>IF('DATA - Follow-Up'!T944="Less than 0.5km",1,IF('DATA - Follow-Up'!T944="0.51 to 1.59km",2,IF('DATA - Follow-Up'!T944="1.6 to 3km",3,IF('DATA - Follow-Up'!T944="Over 3km",4,""))))</f>
        <v/>
      </c>
      <c r="U944" s="178" t="str">
        <f>IF('DATA - Follow-Up'!U944="STRONGLY AGREE",1,IF('DATA - Follow-Up'!U944="AGREE",2,IF('DATA - Follow-Up'!U944="DISAGREE",3,IF('DATA - Follow-Up'!U944="STRONGLY DISAGREE",4,""))))</f>
        <v/>
      </c>
      <c r="V944" s="178" t="str">
        <f>IF('DATA - Follow-Up'!V944="Yes",1,IF('DATA - Follow-Up'!V944="No",2,""))</f>
        <v/>
      </c>
      <c r="W944" s="178"/>
      <c r="X944" s="178"/>
      <c r="Y944" s="178"/>
      <c r="Z944" s="178"/>
      <c r="AA944" s="178"/>
      <c r="AB944" s="178"/>
      <c r="AC944" s="178"/>
      <c r="AD944" s="178"/>
      <c r="AE944" s="178"/>
      <c r="AF944" s="178"/>
      <c r="AG944" s="178"/>
      <c r="AH944" s="178"/>
      <c r="AI944" s="178"/>
      <c r="AJ944" s="178"/>
      <c r="AK944" s="178"/>
      <c r="AL944" s="178"/>
      <c r="AM944" s="178"/>
      <c r="AN944" s="178"/>
      <c r="AO944" s="178"/>
      <c r="AP944" s="178"/>
      <c r="AQ944" s="178"/>
      <c r="AR944" s="178" t="str">
        <f>IF('DATA - Follow-Up'!AR944="Relaxed",1,IF('DATA - Follow-Up'!AR944="Rushed",2,IF('DATA - Follow-Up'!AR944="Happy",3,IF('DATA - Follow-Up'!AR944="Tired",4,""))))</f>
        <v/>
      </c>
      <c r="AS944" s="178" t="str">
        <f>IF('DATA - Follow-Up'!AS944="Relaxed",1,IF('DATA - Follow-Up'!AS944="Rushed",2,IF('DATA - Follow-Up'!AS944="Happy",3,IF('DATA - Follow-Up'!AS944="Tired",4,""))))</f>
        <v/>
      </c>
      <c r="AT944" s="178" t="str">
        <f>IF('DATA - Follow-Up'!AT944="less driving",1,IF('DATA - Follow-Up'!AT944="less driving (e.g. more carpooling, walking, cycling, taking public transit, etc.)",1,IF('DATA - Follow-Up'!AT944="not changed",2,IF('DATA - Follow-Up'!AT944="no changed",2,IF('DATA - Follow-Up'!AT944="more driving",3, "")))))</f>
        <v/>
      </c>
      <c r="AU944" s="275"/>
      <c r="AV944" s="275"/>
      <c r="AW944" s="275"/>
      <c r="AX944" s="275"/>
      <c r="AY944" s="275"/>
      <c r="AZ944" s="178" t="str">
        <f>IF('DATA - Follow-Up'!AZ944="less driving",1,IF('DATA - Follow-Up'!AZ944="less driving (e.g. more carpooling, walking, cycling, taking public transit, etc.)",1,IF('DATA - Follow-Up'!AZ944="not changed",2,IF('DATA - Follow-Up'!AZ944="more driving",3,""))))</f>
        <v/>
      </c>
      <c r="BA944" s="178"/>
      <c r="BB944" s="178"/>
      <c r="BC944" s="178"/>
      <c r="BD944" s="178"/>
      <c r="BE944" s="178"/>
      <c r="BF944" s="178" t="str">
        <f>IF('DATA - Follow-Up'!BF944="decreased",1,IF('DATA - Follow-Up'!BF944="not changed",2,IF('DATA - Follow-Up'!BF944="increased",3, "")))</f>
        <v/>
      </c>
      <c r="BG944" s="178"/>
      <c r="BH944" s="178"/>
      <c r="BI944" s="178"/>
      <c r="BJ944" s="178"/>
      <c r="BK944" s="178"/>
      <c r="BL944" s="178"/>
      <c r="BM944" s="178"/>
      <c r="BN944" s="178"/>
      <c r="BO944" s="178"/>
      <c r="BP944" s="178"/>
      <c r="BQ944" s="312" t="str">
        <f>IF('DATA - Follow-Up'!BQ944="Yes",1,IF('DATA - Follow-Up'!BQ944="No",2, ""))</f>
        <v/>
      </c>
      <c r="BR944" s="273"/>
      <c r="BS944" s="180"/>
      <c r="BT944" s="180"/>
    </row>
    <row r="945" spans="1:72" s="132" customFormat="1" ht="15" x14ac:dyDescent="0.3">
      <c r="A945" s="148"/>
      <c r="B945" s="149"/>
      <c r="C945" s="236" t="str">
        <f t="shared" si="14"/>
        <v/>
      </c>
      <c r="D945" s="178" t="str">
        <f>IF('DATA - Follow-Up'!D945="","",'DATA - Follow-Up'!D945)</f>
        <v/>
      </c>
      <c r="E945" s="178" t="str">
        <f>IF('DATA - Follow-Up'!E945="","",'DATA - Follow-Up'!E945)</f>
        <v/>
      </c>
      <c r="F945" s="178" t="str">
        <f>IF('DATA - Follow-Up'!F945="","",'DATA - Follow-Up'!F945)</f>
        <v/>
      </c>
      <c r="G945" s="178" t="str">
        <f>IF('DATA - Follow-Up'!G945="Yes",1,IF('DATA - Follow-Up'!G945="No",2,IF('DATA - Follow-Up'!G945="Not Sure",3, "")))</f>
        <v/>
      </c>
      <c r="H945" s="178" t="str">
        <f>IF('DATA - Follow-Up'!H945="","",INDEX(Codes,MATCH('DATA - Follow-Up'!H945,Modes,0)))</f>
        <v/>
      </c>
      <c r="I945" s="275"/>
      <c r="J945" s="178" t="str">
        <f>IF('DATA - Follow-Up'!J945="","",INDEX(Codes,MATCH('DATA - Follow-Up'!J945,Modes,0)))</f>
        <v/>
      </c>
      <c r="K945" s="178"/>
      <c r="L945" s="178" t="str">
        <f>IF('DATA - Follow-Up'!L945=0,"",IF('DATA - Follow-Up'!L945="","",'DATA - Follow-Up'!L945))</f>
        <v/>
      </c>
      <c r="M945" s="178" t="str">
        <f>IF('DATA - Follow-Up'!M945="Yes",1,IF('DATA - Follow-Up'!M945="No",2, ""))</f>
        <v/>
      </c>
      <c r="N945" s="178" t="str">
        <f>IF('DATA - Follow-Up'!N945="Yes",1,IF('DATA - Follow-Up'!N945="No",2,""))</f>
        <v/>
      </c>
      <c r="O945" s="178" t="str">
        <f>IF('DATA - Follow-Up'!O945="Relaxed",1,IF('DATA - Follow-Up'!O945="Rushed",2,IF('DATA - Follow-Up'!O945="Happy",3,IF('DATA - Follow-Up'!O945="Frustrated",4,IF('DATA - Follow-Up'!O945="Other (please specify)",5,IF('DATA - Follow-Up'!O945="Other",5,""))))))</f>
        <v/>
      </c>
      <c r="P945" s="178"/>
      <c r="Q945" s="178" t="str">
        <f>IF('DATA - Follow-Up'!Q945="","",'DATA - Follow-Up'!Q945)</f>
        <v/>
      </c>
      <c r="R945" s="178" t="str">
        <f>IF('DATA - Follow-Up'!R945="Boy",1,IF('DATA - Follow-Up'!R945="Girl",2, ""))</f>
        <v/>
      </c>
      <c r="S945" s="178" t="str">
        <f>IF('DATA - Follow-Up'!Q945="","", 'DATA - Follow-Up'!S945)</f>
        <v/>
      </c>
      <c r="T945" s="178" t="str">
        <f>IF('DATA - Follow-Up'!T945="Less than 0.5km",1,IF('DATA - Follow-Up'!T945="0.51 to 1.59km",2,IF('DATA - Follow-Up'!T945="1.6 to 3km",3,IF('DATA - Follow-Up'!T945="Over 3km",4,""))))</f>
        <v/>
      </c>
      <c r="U945" s="178" t="str">
        <f>IF('DATA - Follow-Up'!U945="STRONGLY AGREE",1,IF('DATA - Follow-Up'!U945="AGREE",2,IF('DATA - Follow-Up'!U945="DISAGREE",3,IF('DATA - Follow-Up'!U945="STRONGLY DISAGREE",4,""))))</f>
        <v/>
      </c>
      <c r="V945" s="178" t="str">
        <f>IF('DATA - Follow-Up'!V945="Yes",1,IF('DATA - Follow-Up'!V945="No",2,""))</f>
        <v/>
      </c>
      <c r="W945" s="178"/>
      <c r="X945" s="178"/>
      <c r="Y945" s="178"/>
      <c r="Z945" s="178"/>
      <c r="AA945" s="178"/>
      <c r="AB945" s="178"/>
      <c r="AC945" s="178"/>
      <c r="AD945" s="178"/>
      <c r="AE945" s="178"/>
      <c r="AF945" s="178"/>
      <c r="AG945" s="178"/>
      <c r="AH945" s="178"/>
      <c r="AI945" s="178"/>
      <c r="AJ945" s="178"/>
      <c r="AK945" s="178"/>
      <c r="AL945" s="178"/>
      <c r="AM945" s="178"/>
      <c r="AN945" s="178"/>
      <c r="AO945" s="178"/>
      <c r="AP945" s="178"/>
      <c r="AQ945" s="178"/>
      <c r="AR945" s="178" t="str">
        <f>IF('DATA - Follow-Up'!AR945="Relaxed",1,IF('DATA - Follow-Up'!AR945="Rushed",2,IF('DATA - Follow-Up'!AR945="Happy",3,IF('DATA - Follow-Up'!AR945="Tired",4,""))))</f>
        <v/>
      </c>
      <c r="AS945" s="178" t="str">
        <f>IF('DATA - Follow-Up'!AS945="Relaxed",1,IF('DATA - Follow-Up'!AS945="Rushed",2,IF('DATA - Follow-Up'!AS945="Happy",3,IF('DATA - Follow-Up'!AS945="Tired",4,""))))</f>
        <v/>
      </c>
      <c r="AT945" s="178" t="str">
        <f>IF('DATA - Follow-Up'!AT945="less driving",1,IF('DATA - Follow-Up'!AT945="less driving (e.g. more carpooling, walking, cycling, taking public transit, etc.)",1,IF('DATA - Follow-Up'!AT945="not changed",2,IF('DATA - Follow-Up'!AT945="no changed",2,IF('DATA - Follow-Up'!AT945="more driving",3, "")))))</f>
        <v/>
      </c>
      <c r="AU945" s="275"/>
      <c r="AV945" s="275"/>
      <c r="AW945" s="275"/>
      <c r="AX945" s="275"/>
      <c r="AY945" s="275"/>
      <c r="AZ945" s="178" t="str">
        <f>IF('DATA - Follow-Up'!AZ945="less driving",1,IF('DATA - Follow-Up'!AZ945="less driving (e.g. more carpooling, walking, cycling, taking public transit, etc.)",1,IF('DATA - Follow-Up'!AZ945="not changed",2,IF('DATA - Follow-Up'!AZ945="more driving",3,""))))</f>
        <v/>
      </c>
      <c r="BA945" s="178"/>
      <c r="BB945" s="178"/>
      <c r="BC945" s="178"/>
      <c r="BD945" s="178"/>
      <c r="BE945" s="178"/>
      <c r="BF945" s="178" t="str">
        <f>IF('DATA - Follow-Up'!BF945="decreased",1,IF('DATA - Follow-Up'!BF945="not changed",2,IF('DATA - Follow-Up'!BF945="increased",3, "")))</f>
        <v/>
      </c>
      <c r="BG945" s="178"/>
      <c r="BH945" s="178"/>
      <c r="BI945" s="178"/>
      <c r="BJ945" s="178"/>
      <c r="BK945" s="178"/>
      <c r="BL945" s="178"/>
      <c r="BM945" s="178"/>
      <c r="BN945" s="178"/>
      <c r="BO945" s="178"/>
      <c r="BP945" s="178"/>
      <c r="BQ945" s="312" t="str">
        <f>IF('DATA - Follow-Up'!BQ945="Yes",1,IF('DATA - Follow-Up'!BQ945="No",2, ""))</f>
        <v/>
      </c>
      <c r="BR945" s="273"/>
      <c r="BS945" s="180"/>
      <c r="BT945" s="180"/>
    </row>
    <row r="946" spans="1:72" s="132" customFormat="1" ht="15" x14ac:dyDescent="0.3">
      <c r="A946" s="148"/>
      <c r="B946" s="149"/>
      <c r="C946" s="236" t="str">
        <f t="shared" si="14"/>
        <v/>
      </c>
      <c r="D946" s="178" t="str">
        <f>IF('DATA - Follow-Up'!D946="","",'DATA - Follow-Up'!D946)</f>
        <v/>
      </c>
      <c r="E946" s="178" t="str">
        <f>IF('DATA - Follow-Up'!E946="","",'DATA - Follow-Up'!E946)</f>
        <v/>
      </c>
      <c r="F946" s="178" t="str">
        <f>IF('DATA - Follow-Up'!F946="","",'DATA - Follow-Up'!F946)</f>
        <v/>
      </c>
      <c r="G946" s="178" t="str">
        <f>IF('DATA - Follow-Up'!G946="Yes",1,IF('DATA - Follow-Up'!G946="No",2,IF('DATA - Follow-Up'!G946="Not Sure",3, "")))</f>
        <v/>
      </c>
      <c r="H946" s="178" t="str">
        <f>IF('DATA - Follow-Up'!H946="","",INDEX(Codes,MATCH('DATA - Follow-Up'!H946,Modes,0)))</f>
        <v/>
      </c>
      <c r="I946" s="275"/>
      <c r="J946" s="178" t="str">
        <f>IF('DATA - Follow-Up'!J946="","",INDEX(Codes,MATCH('DATA - Follow-Up'!J946,Modes,0)))</f>
        <v/>
      </c>
      <c r="K946" s="178"/>
      <c r="L946" s="178" t="str">
        <f>IF('DATA - Follow-Up'!L946=0,"",IF('DATA - Follow-Up'!L946="","",'DATA - Follow-Up'!L946))</f>
        <v/>
      </c>
      <c r="M946" s="178" t="str">
        <f>IF('DATA - Follow-Up'!M946="Yes",1,IF('DATA - Follow-Up'!M946="No",2, ""))</f>
        <v/>
      </c>
      <c r="N946" s="178" t="str">
        <f>IF('DATA - Follow-Up'!N946="Yes",1,IF('DATA - Follow-Up'!N946="No",2,""))</f>
        <v/>
      </c>
      <c r="O946" s="178" t="str">
        <f>IF('DATA - Follow-Up'!O946="Relaxed",1,IF('DATA - Follow-Up'!O946="Rushed",2,IF('DATA - Follow-Up'!O946="Happy",3,IF('DATA - Follow-Up'!O946="Frustrated",4,IF('DATA - Follow-Up'!O946="Other (please specify)",5,IF('DATA - Follow-Up'!O946="Other",5,""))))))</f>
        <v/>
      </c>
      <c r="P946" s="178"/>
      <c r="Q946" s="178" t="str">
        <f>IF('DATA - Follow-Up'!Q946="","",'DATA - Follow-Up'!Q946)</f>
        <v/>
      </c>
      <c r="R946" s="178" t="str">
        <f>IF('DATA - Follow-Up'!R946="Boy",1,IF('DATA - Follow-Up'!R946="Girl",2, ""))</f>
        <v/>
      </c>
      <c r="S946" s="178" t="str">
        <f>IF('DATA - Follow-Up'!Q946="","", 'DATA - Follow-Up'!S946)</f>
        <v/>
      </c>
      <c r="T946" s="178" t="str">
        <f>IF('DATA - Follow-Up'!T946="Less than 0.5km",1,IF('DATA - Follow-Up'!T946="0.51 to 1.59km",2,IF('DATA - Follow-Up'!T946="1.6 to 3km",3,IF('DATA - Follow-Up'!T946="Over 3km",4,""))))</f>
        <v/>
      </c>
      <c r="U946" s="178" t="str">
        <f>IF('DATA - Follow-Up'!U946="STRONGLY AGREE",1,IF('DATA - Follow-Up'!U946="AGREE",2,IF('DATA - Follow-Up'!U946="DISAGREE",3,IF('DATA - Follow-Up'!U946="STRONGLY DISAGREE",4,""))))</f>
        <v/>
      </c>
      <c r="V946" s="178" t="str">
        <f>IF('DATA - Follow-Up'!V946="Yes",1,IF('DATA - Follow-Up'!V946="No",2,""))</f>
        <v/>
      </c>
      <c r="W946" s="178"/>
      <c r="X946" s="178"/>
      <c r="Y946" s="178"/>
      <c r="Z946" s="178"/>
      <c r="AA946" s="178"/>
      <c r="AB946" s="178"/>
      <c r="AC946" s="178"/>
      <c r="AD946" s="178"/>
      <c r="AE946" s="178"/>
      <c r="AF946" s="178"/>
      <c r="AG946" s="178"/>
      <c r="AH946" s="178"/>
      <c r="AI946" s="178"/>
      <c r="AJ946" s="178"/>
      <c r="AK946" s="178"/>
      <c r="AL946" s="178"/>
      <c r="AM946" s="178"/>
      <c r="AN946" s="178"/>
      <c r="AO946" s="178"/>
      <c r="AP946" s="178"/>
      <c r="AQ946" s="178"/>
      <c r="AR946" s="178" t="str">
        <f>IF('DATA - Follow-Up'!AR946="Relaxed",1,IF('DATA - Follow-Up'!AR946="Rushed",2,IF('DATA - Follow-Up'!AR946="Happy",3,IF('DATA - Follow-Up'!AR946="Tired",4,""))))</f>
        <v/>
      </c>
      <c r="AS946" s="178" t="str">
        <f>IF('DATA - Follow-Up'!AS946="Relaxed",1,IF('DATA - Follow-Up'!AS946="Rushed",2,IF('DATA - Follow-Up'!AS946="Happy",3,IF('DATA - Follow-Up'!AS946="Tired",4,""))))</f>
        <v/>
      </c>
      <c r="AT946" s="178" t="str">
        <f>IF('DATA - Follow-Up'!AT946="less driving",1,IF('DATA - Follow-Up'!AT946="less driving (e.g. more carpooling, walking, cycling, taking public transit, etc.)",1,IF('DATA - Follow-Up'!AT946="not changed",2,IF('DATA - Follow-Up'!AT946="no changed",2,IF('DATA - Follow-Up'!AT946="more driving",3, "")))))</f>
        <v/>
      </c>
      <c r="AU946" s="275"/>
      <c r="AV946" s="275"/>
      <c r="AW946" s="275"/>
      <c r="AX946" s="275"/>
      <c r="AY946" s="275"/>
      <c r="AZ946" s="178" t="str">
        <f>IF('DATA - Follow-Up'!AZ946="less driving",1,IF('DATA - Follow-Up'!AZ946="less driving (e.g. more carpooling, walking, cycling, taking public transit, etc.)",1,IF('DATA - Follow-Up'!AZ946="not changed",2,IF('DATA - Follow-Up'!AZ946="more driving",3,""))))</f>
        <v/>
      </c>
      <c r="BA946" s="178"/>
      <c r="BB946" s="178"/>
      <c r="BC946" s="178"/>
      <c r="BD946" s="178"/>
      <c r="BE946" s="178"/>
      <c r="BF946" s="178" t="str">
        <f>IF('DATA - Follow-Up'!BF946="decreased",1,IF('DATA - Follow-Up'!BF946="not changed",2,IF('DATA - Follow-Up'!BF946="increased",3, "")))</f>
        <v/>
      </c>
      <c r="BG946" s="178"/>
      <c r="BH946" s="178"/>
      <c r="BI946" s="178"/>
      <c r="BJ946" s="178"/>
      <c r="BK946" s="178"/>
      <c r="BL946" s="178"/>
      <c r="BM946" s="178"/>
      <c r="BN946" s="178"/>
      <c r="BO946" s="178"/>
      <c r="BP946" s="178"/>
      <c r="BQ946" s="312" t="str">
        <f>IF('DATA - Follow-Up'!BQ946="Yes",1,IF('DATA - Follow-Up'!BQ946="No",2, ""))</f>
        <v/>
      </c>
      <c r="BR946" s="273"/>
      <c r="BS946" s="180"/>
      <c r="BT946" s="180"/>
    </row>
    <row r="947" spans="1:72" s="132" customFormat="1" ht="15" x14ac:dyDescent="0.3">
      <c r="A947" s="148"/>
      <c r="B947" s="149"/>
      <c r="C947" s="236" t="str">
        <f t="shared" si="14"/>
        <v/>
      </c>
      <c r="D947" s="178" t="str">
        <f>IF('DATA - Follow-Up'!D947="","",'DATA - Follow-Up'!D947)</f>
        <v/>
      </c>
      <c r="E947" s="178" t="str">
        <f>IF('DATA - Follow-Up'!E947="","",'DATA - Follow-Up'!E947)</f>
        <v/>
      </c>
      <c r="F947" s="178" t="str">
        <f>IF('DATA - Follow-Up'!F947="","",'DATA - Follow-Up'!F947)</f>
        <v/>
      </c>
      <c r="G947" s="178" t="str">
        <f>IF('DATA - Follow-Up'!G947="Yes",1,IF('DATA - Follow-Up'!G947="No",2,IF('DATA - Follow-Up'!G947="Not Sure",3, "")))</f>
        <v/>
      </c>
      <c r="H947" s="178" t="str">
        <f>IF('DATA - Follow-Up'!H947="","",INDEX(Codes,MATCH('DATA - Follow-Up'!H947,Modes,0)))</f>
        <v/>
      </c>
      <c r="I947" s="275"/>
      <c r="J947" s="178" t="str">
        <f>IF('DATA - Follow-Up'!J947="","",INDEX(Codes,MATCH('DATA - Follow-Up'!J947,Modes,0)))</f>
        <v/>
      </c>
      <c r="K947" s="178"/>
      <c r="L947" s="178" t="str">
        <f>IF('DATA - Follow-Up'!L947=0,"",IF('DATA - Follow-Up'!L947="","",'DATA - Follow-Up'!L947))</f>
        <v/>
      </c>
      <c r="M947" s="178" t="str">
        <f>IF('DATA - Follow-Up'!M947="Yes",1,IF('DATA - Follow-Up'!M947="No",2, ""))</f>
        <v/>
      </c>
      <c r="N947" s="178" t="str">
        <f>IF('DATA - Follow-Up'!N947="Yes",1,IF('DATA - Follow-Up'!N947="No",2,""))</f>
        <v/>
      </c>
      <c r="O947" s="178" t="str">
        <f>IF('DATA - Follow-Up'!O947="Relaxed",1,IF('DATA - Follow-Up'!O947="Rushed",2,IF('DATA - Follow-Up'!O947="Happy",3,IF('DATA - Follow-Up'!O947="Frustrated",4,IF('DATA - Follow-Up'!O947="Other (please specify)",5,IF('DATA - Follow-Up'!O947="Other",5,""))))))</f>
        <v/>
      </c>
      <c r="P947" s="178"/>
      <c r="Q947" s="178" t="str">
        <f>IF('DATA - Follow-Up'!Q947="","",'DATA - Follow-Up'!Q947)</f>
        <v/>
      </c>
      <c r="R947" s="178" t="str">
        <f>IF('DATA - Follow-Up'!R947="Boy",1,IF('DATA - Follow-Up'!R947="Girl",2, ""))</f>
        <v/>
      </c>
      <c r="S947" s="178" t="str">
        <f>IF('DATA - Follow-Up'!Q947="","", 'DATA - Follow-Up'!S947)</f>
        <v/>
      </c>
      <c r="T947" s="178" t="str">
        <f>IF('DATA - Follow-Up'!T947="Less than 0.5km",1,IF('DATA - Follow-Up'!T947="0.51 to 1.59km",2,IF('DATA - Follow-Up'!T947="1.6 to 3km",3,IF('DATA - Follow-Up'!T947="Over 3km",4,""))))</f>
        <v/>
      </c>
      <c r="U947" s="178" t="str">
        <f>IF('DATA - Follow-Up'!U947="STRONGLY AGREE",1,IF('DATA - Follow-Up'!U947="AGREE",2,IF('DATA - Follow-Up'!U947="DISAGREE",3,IF('DATA - Follow-Up'!U947="STRONGLY DISAGREE",4,""))))</f>
        <v/>
      </c>
      <c r="V947" s="178" t="str">
        <f>IF('DATA - Follow-Up'!V947="Yes",1,IF('DATA - Follow-Up'!V947="No",2,""))</f>
        <v/>
      </c>
      <c r="W947" s="178"/>
      <c r="X947" s="178"/>
      <c r="Y947" s="178"/>
      <c r="Z947" s="178"/>
      <c r="AA947" s="178"/>
      <c r="AB947" s="178"/>
      <c r="AC947" s="178"/>
      <c r="AD947" s="178"/>
      <c r="AE947" s="178"/>
      <c r="AF947" s="178"/>
      <c r="AG947" s="178"/>
      <c r="AH947" s="178"/>
      <c r="AI947" s="178"/>
      <c r="AJ947" s="178"/>
      <c r="AK947" s="178"/>
      <c r="AL947" s="178"/>
      <c r="AM947" s="178"/>
      <c r="AN947" s="178"/>
      <c r="AO947" s="178"/>
      <c r="AP947" s="178"/>
      <c r="AQ947" s="178"/>
      <c r="AR947" s="178" t="str">
        <f>IF('DATA - Follow-Up'!AR947="Relaxed",1,IF('DATA - Follow-Up'!AR947="Rushed",2,IF('DATA - Follow-Up'!AR947="Happy",3,IF('DATA - Follow-Up'!AR947="Tired",4,""))))</f>
        <v/>
      </c>
      <c r="AS947" s="178" t="str">
        <f>IF('DATA - Follow-Up'!AS947="Relaxed",1,IF('DATA - Follow-Up'!AS947="Rushed",2,IF('DATA - Follow-Up'!AS947="Happy",3,IF('DATA - Follow-Up'!AS947="Tired",4,""))))</f>
        <v/>
      </c>
      <c r="AT947" s="178" t="str">
        <f>IF('DATA - Follow-Up'!AT947="less driving",1,IF('DATA - Follow-Up'!AT947="less driving (e.g. more carpooling, walking, cycling, taking public transit, etc.)",1,IF('DATA - Follow-Up'!AT947="not changed",2,IF('DATA - Follow-Up'!AT947="no changed",2,IF('DATA - Follow-Up'!AT947="more driving",3, "")))))</f>
        <v/>
      </c>
      <c r="AU947" s="275"/>
      <c r="AV947" s="275"/>
      <c r="AW947" s="275"/>
      <c r="AX947" s="275"/>
      <c r="AY947" s="275"/>
      <c r="AZ947" s="178" t="str">
        <f>IF('DATA - Follow-Up'!AZ947="less driving",1,IF('DATA - Follow-Up'!AZ947="less driving (e.g. more carpooling, walking, cycling, taking public transit, etc.)",1,IF('DATA - Follow-Up'!AZ947="not changed",2,IF('DATA - Follow-Up'!AZ947="more driving",3,""))))</f>
        <v/>
      </c>
      <c r="BA947" s="178"/>
      <c r="BB947" s="178"/>
      <c r="BC947" s="178"/>
      <c r="BD947" s="178"/>
      <c r="BE947" s="178"/>
      <c r="BF947" s="178" t="str">
        <f>IF('DATA - Follow-Up'!BF947="decreased",1,IF('DATA - Follow-Up'!BF947="not changed",2,IF('DATA - Follow-Up'!BF947="increased",3, "")))</f>
        <v/>
      </c>
      <c r="BG947" s="178"/>
      <c r="BH947" s="178"/>
      <c r="BI947" s="178"/>
      <c r="BJ947" s="178"/>
      <c r="BK947" s="178"/>
      <c r="BL947" s="178"/>
      <c r="BM947" s="178"/>
      <c r="BN947" s="178"/>
      <c r="BO947" s="178"/>
      <c r="BP947" s="178"/>
      <c r="BQ947" s="312" t="str">
        <f>IF('DATA - Follow-Up'!BQ947="Yes",1,IF('DATA - Follow-Up'!BQ947="No",2, ""))</f>
        <v/>
      </c>
      <c r="BR947" s="273"/>
      <c r="BS947" s="180"/>
      <c r="BT947" s="180"/>
    </row>
    <row r="948" spans="1:72" s="132" customFormat="1" ht="15" x14ac:dyDescent="0.3">
      <c r="A948" s="148"/>
      <c r="B948" s="149"/>
      <c r="C948" s="236" t="str">
        <f t="shared" si="14"/>
        <v/>
      </c>
      <c r="D948" s="178" t="str">
        <f>IF('DATA - Follow-Up'!D948="","",'DATA - Follow-Up'!D948)</f>
        <v/>
      </c>
      <c r="E948" s="178" t="str">
        <f>IF('DATA - Follow-Up'!E948="","",'DATA - Follow-Up'!E948)</f>
        <v/>
      </c>
      <c r="F948" s="178" t="str">
        <f>IF('DATA - Follow-Up'!F948="","",'DATA - Follow-Up'!F948)</f>
        <v/>
      </c>
      <c r="G948" s="178" t="str">
        <f>IF('DATA - Follow-Up'!G948="Yes",1,IF('DATA - Follow-Up'!G948="No",2,IF('DATA - Follow-Up'!G948="Not Sure",3, "")))</f>
        <v/>
      </c>
      <c r="H948" s="178" t="str">
        <f>IF('DATA - Follow-Up'!H948="","",INDEX(Codes,MATCH('DATA - Follow-Up'!H948,Modes,0)))</f>
        <v/>
      </c>
      <c r="I948" s="275"/>
      <c r="J948" s="178" t="str">
        <f>IF('DATA - Follow-Up'!J948="","",INDEX(Codes,MATCH('DATA - Follow-Up'!J948,Modes,0)))</f>
        <v/>
      </c>
      <c r="K948" s="178"/>
      <c r="L948" s="178" t="str">
        <f>IF('DATA - Follow-Up'!L948=0,"",IF('DATA - Follow-Up'!L948="","",'DATA - Follow-Up'!L948))</f>
        <v/>
      </c>
      <c r="M948" s="178" t="str">
        <f>IF('DATA - Follow-Up'!M948="Yes",1,IF('DATA - Follow-Up'!M948="No",2, ""))</f>
        <v/>
      </c>
      <c r="N948" s="178" t="str">
        <f>IF('DATA - Follow-Up'!N948="Yes",1,IF('DATA - Follow-Up'!N948="No",2,""))</f>
        <v/>
      </c>
      <c r="O948" s="178" t="str">
        <f>IF('DATA - Follow-Up'!O948="Relaxed",1,IF('DATA - Follow-Up'!O948="Rushed",2,IF('DATA - Follow-Up'!O948="Happy",3,IF('DATA - Follow-Up'!O948="Frustrated",4,IF('DATA - Follow-Up'!O948="Other (please specify)",5,IF('DATA - Follow-Up'!O948="Other",5,""))))))</f>
        <v/>
      </c>
      <c r="P948" s="178"/>
      <c r="Q948" s="178" t="str">
        <f>IF('DATA - Follow-Up'!Q948="","",'DATA - Follow-Up'!Q948)</f>
        <v/>
      </c>
      <c r="R948" s="178" t="str">
        <f>IF('DATA - Follow-Up'!R948="Boy",1,IF('DATA - Follow-Up'!R948="Girl",2, ""))</f>
        <v/>
      </c>
      <c r="S948" s="178" t="str">
        <f>IF('DATA - Follow-Up'!Q948="","", 'DATA - Follow-Up'!S948)</f>
        <v/>
      </c>
      <c r="T948" s="178" t="str">
        <f>IF('DATA - Follow-Up'!T948="Less than 0.5km",1,IF('DATA - Follow-Up'!T948="0.51 to 1.59km",2,IF('DATA - Follow-Up'!T948="1.6 to 3km",3,IF('DATA - Follow-Up'!T948="Over 3km",4,""))))</f>
        <v/>
      </c>
      <c r="U948" s="178" t="str">
        <f>IF('DATA - Follow-Up'!U948="STRONGLY AGREE",1,IF('DATA - Follow-Up'!U948="AGREE",2,IF('DATA - Follow-Up'!U948="DISAGREE",3,IF('DATA - Follow-Up'!U948="STRONGLY DISAGREE",4,""))))</f>
        <v/>
      </c>
      <c r="V948" s="178" t="str">
        <f>IF('DATA - Follow-Up'!V948="Yes",1,IF('DATA - Follow-Up'!V948="No",2,""))</f>
        <v/>
      </c>
      <c r="W948" s="178"/>
      <c r="X948" s="178"/>
      <c r="Y948" s="178"/>
      <c r="Z948" s="178"/>
      <c r="AA948" s="178"/>
      <c r="AB948" s="178"/>
      <c r="AC948" s="178"/>
      <c r="AD948" s="178"/>
      <c r="AE948" s="178"/>
      <c r="AF948" s="178"/>
      <c r="AG948" s="178"/>
      <c r="AH948" s="178"/>
      <c r="AI948" s="178"/>
      <c r="AJ948" s="178"/>
      <c r="AK948" s="178"/>
      <c r="AL948" s="178"/>
      <c r="AM948" s="178"/>
      <c r="AN948" s="178"/>
      <c r="AO948" s="178"/>
      <c r="AP948" s="178"/>
      <c r="AQ948" s="178"/>
      <c r="AR948" s="178" t="str">
        <f>IF('DATA - Follow-Up'!AR948="Relaxed",1,IF('DATA - Follow-Up'!AR948="Rushed",2,IF('DATA - Follow-Up'!AR948="Happy",3,IF('DATA - Follow-Up'!AR948="Tired",4,""))))</f>
        <v/>
      </c>
      <c r="AS948" s="178" t="str">
        <f>IF('DATA - Follow-Up'!AS948="Relaxed",1,IF('DATA - Follow-Up'!AS948="Rushed",2,IF('DATA - Follow-Up'!AS948="Happy",3,IF('DATA - Follow-Up'!AS948="Tired",4,""))))</f>
        <v/>
      </c>
      <c r="AT948" s="178" t="str">
        <f>IF('DATA - Follow-Up'!AT948="less driving",1,IF('DATA - Follow-Up'!AT948="less driving (e.g. more carpooling, walking, cycling, taking public transit, etc.)",1,IF('DATA - Follow-Up'!AT948="not changed",2,IF('DATA - Follow-Up'!AT948="no changed",2,IF('DATA - Follow-Up'!AT948="more driving",3, "")))))</f>
        <v/>
      </c>
      <c r="AU948" s="275"/>
      <c r="AV948" s="275"/>
      <c r="AW948" s="275"/>
      <c r="AX948" s="275"/>
      <c r="AY948" s="275"/>
      <c r="AZ948" s="178" t="str">
        <f>IF('DATA - Follow-Up'!AZ948="less driving",1,IF('DATA - Follow-Up'!AZ948="less driving (e.g. more carpooling, walking, cycling, taking public transit, etc.)",1,IF('DATA - Follow-Up'!AZ948="not changed",2,IF('DATA - Follow-Up'!AZ948="more driving",3,""))))</f>
        <v/>
      </c>
      <c r="BA948" s="178"/>
      <c r="BB948" s="178"/>
      <c r="BC948" s="178"/>
      <c r="BD948" s="178"/>
      <c r="BE948" s="178"/>
      <c r="BF948" s="178" t="str">
        <f>IF('DATA - Follow-Up'!BF948="decreased",1,IF('DATA - Follow-Up'!BF948="not changed",2,IF('DATA - Follow-Up'!BF948="increased",3, "")))</f>
        <v/>
      </c>
      <c r="BG948" s="178"/>
      <c r="BH948" s="178"/>
      <c r="BI948" s="178"/>
      <c r="BJ948" s="178"/>
      <c r="BK948" s="178"/>
      <c r="BL948" s="178"/>
      <c r="BM948" s="178"/>
      <c r="BN948" s="178"/>
      <c r="BO948" s="178"/>
      <c r="BP948" s="178"/>
      <c r="BQ948" s="312" t="str">
        <f>IF('DATA - Follow-Up'!BQ948="Yes",1,IF('DATA - Follow-Up'!BQ948="No",2, ""))</f>
        <v/>
      </c>
      <c r="BR948" s="273"/>
      <c r="BS948" s="180"/>
      <c r="BT948" s="180"/>
    </row>
    <row r="949" spans="1:72" s="132" customFormat="1" ht="15" x14ac:dyDescent="0.3">
      <c r="A949" s="148"/>
      <c r="B949" s="149"/>
      <c r="C949" s="236" t="str">
        <f t="shared" si="14"/>
        <v/>
      </c>
      <c r="D949" s="178" t="str">
        <f>IF('DATA - Follow-Up'!D949="","",'DATA - Follow-Up'!D949)</f>
        <v/>
      </c>
      <c r="E949" s="178" t="str">
        <f>IF('DATA - Follow-Up'!E949="","",'DATA - Follow-Up'!E949)</f>
        <v/>
      </c>
      <c r="F949" s="178" t="str">
        <f>IF('DATA - Follow-Up'!F949="","",'DATA - Follow-Up'!F949)</f>
        <v/>
      </c>
      <c r="G949" s="178" t="str">
        <f>IF('DATA - Follow-Up'!G949="Yes",1,IF('DATA - Follow-Up'!G949="No",2,IF('DATA - Follow-Up'!G949="Not Sure",3, "")))</f>
        <v/>
      </c>
      <c r="H949" s="178" t="str">
        <f>IF('DATA - Follow-Up'!H949="","",INDEX(Codes,MATCH('DATA - Follow-Up'!H949,Modes,0)))</f>
        <v/>
      </c>
      <c r="I949" s="275"/>
      <c r="J949" s="178" t="str">
        <f>IF('DATA - Follow-Up'!J949="","",INDEX(Codes,MATCH('DATA - Follow-Up'!J949,Modes,0)))</f>
        <v/>
      </c>
      <c r="K949" s="178"/>
      <c r="L949" s="178" t="str">
        <f>IF('DATA - Follow-Up'!L949=0,"",IF('DATA - Follow-Up'!L949="","",'DATA - Follow-Up'!L949))</f>
        <v/>
      </c>
      <c r="M949" s="178" t="str">
        <f>IF('DATA - Follow-Up'!M949="Yes",1,IF('DATA - Follow-Up'!M949="No",2, ""))</f>
        <v/>
      </c>
      <c r="N949" s="178" t="str">
        <f>IF('DATA - Follow-Up'!N949="Yes",1,IF('DATA - Follow-Up'!N949="No",2,""))</f>
        <v/>
      </c>
      <c r="O949" s="178" t="str">
        <f>IF('DATA - Follow-Up'!O949="Relaxed",1,IF('DATA - Follow-Up'!O949="Rushed",2,IF('DATA - Follow-Up'!O949="Happy",3,IF('DATA - Follow-Up'!O949="Frustrated",4,IF('DATA - Follow-Up'!O949="Other (please specify)",5,IF('DATA - Follow-Up'!O949="Other",5,""))))))</f>
        <v/>
      </c>
      <c r="P949" s="178"/>
      <c r="Q949" s="178" t="str">
        <f>IF('DATA - Follow-Up'!Q949="","",'DATA - Follow-Up'!Q949)</f>
        <v/>
      </c>
      <c r="R949" s="178" t="str">
        <f>IF('DATA - Follow-Up'!R949="Boy",1,IF('DATA - Follow-Up'!R949="Girl",2, ""))</f>
        <v/>
      </c>
      <c r="S949" s="178" t="str">
        <f>IF('DATA - Follow-Up'!Q949="","", 'DATA - Follow-Up'!S949)</f>
        <v/>
      </c>
      <c r="T949" s="178" t="str">
        <f>IF('DATA - Follow-Up'!T949="Less than 0.5km",1,IF('DATA - Follow-Up'!T949="0.51 to 1.59km",2,IF('DATA - Follow-Up'!T949="1.6 to 3km",3,IF('DATA - Follow-Up'!T949="Over 3km",4,""))))</f>
        <v/>
      </c>
      <c r="U949" s="178" t="str">
        <f>IF('DATA - Follow-Up'!U949="STRONGLY AGREE",1,IF('DATA - Follow-Up'!U949="AGREE",2,IF('DATA - Follow-Up'!U949="DISAGREE",3,IF('DATA - Follow-Up'!U949="STRONGLY DISAGREE",4,""))))</f>
        <v/>
      </c>
      <c r="V949" s="178" t="str">
        <f>IF('DATA - Follow-Up'!V949="Yes",1,IF('DATA - Follow-Up'!V949="No",2,""))</f>
        <v/>
      </c>
      <c r="W949" s="178"/>
      <c r="X949" s="178"/>
      <c r="Y949" s="178"/>
      <c r="Z949" s="178"/>
      <c r="AA949" s="178"/>
      <c r="AB949" s="178"/>
      <c r="AC949" s="178"/>
      <c r="AD949" s="178"/>
      <c r="AE949" s="178"/>
      <c r="AF949" s="178"/>
      <c r="AG949" s="178"/>
      <c r="AH949" s="178"/>
      <c r="AI949" s="178"/>
      <c r="AJ949" s="178"/>
      <c r="AK949" s="178"/>
      <c r="AL949" s="178"/>
      <c r="AM949" s="178"/>
      <c r="AN949" s="178"/>
      <c r="AO949" s="178"/>
      <c r="AP949" s="178"/>
      <c r="AQ949" s="178"/>
      <c r="AR949" s="178" t="str">
        <f>IF('DATA - Follow-Up'!AR949="Relaxed",1,IF('DATA - Follow-Up'!AR949="Rushed",2,IF('DATA - Follow-Up'!AR949="Happy",3,IF('DATA - Follow-Up'!AR949="Tired",4,""))))</f>
        <v/>
      </c>
      <c r="AS949" s="178" t="str">
        <f>IF('DATA - Follow-Up'!AS949="Relaxed",1,IF('DATA - Follow-Up'!AS949="Rushed",2,IF('DATA - Follow-Up'!AS949="Happy",3,IF('DATA - Follow-Up'!AS949="Tired",4,""))))</f>
        <v/>
      </c>
      <c r="AT949" s="178" t="str">
        <f>IF('DATA - Follow-Up'!AT949="less driving",1,IF('DATA - Follow-Up'!AT949="less driving (e.g. more carpooling, walking, cycling, taking public transit, etc.)",1,IF('DATA - Follow-Up'!AT949="not changed",2,IF('DATA - Follow-Up'!AT949="no changed",2,IF('DATA - Follow-Up'!AT949="more driving",3, "")))))</f>
        <v/>
      </c>
      <c r="AU949" s="275"/>
      <c r="AV949" s="275"/>
      <c r="AW949" s="275"/>
      <c r="AX949" s="275"/>
      <c r="AY949" s="275"/>
      <c r="AZ949" s="178" t="str">
        <f>IF('DATA - Follow-Up'!AZ949="less driving",1,IF('DATA - Follow-Up'!AZ949="less driving (e.g. more carpooling, walking, cycling, taking public transit, etc.)",1,IF('DATA - Follow-Up'!AZ949="not changed",2,IF('DATA - Follow-Up'!AZ949="more driving",3,""))))</f>
        <v/>
      </c>
      <c r="BA949" s="178"/>
      <c r="BB949" s="178"/>
      <c r="BC949" s="178"/>
      <c r="BD949" s="178"/>
      <c r="BE949" s="178"/>
      <c r="BF949" s="178" t="str">
        <f>IF('DATA - Follow-Up'!BF949="decreased",1,IF('DATA - Follow-Up'!BF949="not changed",2,IF('DATA - Follow-Up'!BF949="increased",3, "")))</f>
        <v/>
      </c>
      <c r="BG949" s="178"/>
      <c r="BH949" s="178"/>
      <c r="BI949" s="178"/>
      <c r="BJ949" s="178"/>
      <c r="BK949" s="178"/>
      <c r="BL949" s="178"/>
      <c r="BM949" s="178"/>
      <c r="BN949" s="178"/>
      <c r="BO949" s="178"/>
      <c r="BP949" s="178"/>
      <c r="BQ949" s="312" t="str">
        <f>IF('DATA - Follow-Up'!BQ949="Yes",1,IF('DATA - Follow-Up'!BQ949="No",2, ""))</f>
        <v/>
      </c>
      <c r="BR949" s="273"/>
      <c r="BS949" s="180"/>
      <c r="BT949" s="180"/>
    </row>
    <row r="950" spans="1:72" s="132" customFormat="1" ht="15" x14ac:dyDescent="0.3">
      <c r="A950" s="148"/>
      <c r="B950" s="149"/>
      <c r="C950" s="236" t="str">
        <f t="shared" si="14"/>
        <v/>
      </c>
      <c r="D950" s="178" t="str">
        <f>IF('DATA - Follow-Up'!D950="","",'DATA - Follow-Up'!D950)</f>
        <v/>
      </c>
      <c r="E950" s="178" t="str">
        <f>IF('DATA - Follow-Up'!E950="","",'DATA - Follow-Up'!E950)</f>
        <v/>
      </c>
      <c r="F950" s="178" t="str">
        <f>IF('DATA - Follow-Up'!F950="","",'DATA - Follow-Up'!F950)</f>
        <v/>
      </c>
      <c r="G950" s="178" t="str">
        <f>IF('DATA - Follow-Up'!G950="Yes",1,IF('DATA - Follow-Up'!G950="No",2,IF('DATA - Follow-Up'!G950="Not Sure",3, "")))</f>
        <v/>
      </c>
      <c r="H950" s="178" t="str">
        <f>IF('DATA - Follow-Up'!H950="","",INDEX(Codes,MATCH('DATA - Follow-Up'!H950,Modes,0)))</f>
        <v/>
      </c>
      <c r="I950" s="275"/>
      <c r="J950" s="178" t="str">
        <f>IF('DATA - Follow-Up'!J950="","",INDEX(Codes,MATCH('DATA - Follow-Up'!J950,Modes,0)))</f>
        <v/>
      </c>
      <c r="K950" s="178"/>
      <c r="L950" s="178" t="str">
        <f>IF('DATA - Follow-Up'!L950=0,"",IF('DATA - Follow-Up'!L950="","",'DATA - Follow-Up'!L950))</f>
        <v/>
      </c>
      <c r="M950" s="178" t="str">
        <f>IF('DATA - Follow-Up'!M950="Yes",1,IF('DATA - Follow-Up'!M950="No",2, ""))</f>
        <v/>
      </c>
      <c r="N950" s="178" t="str">
        <f>IF('DATA - Follow-Up'!N950="Yes",1,IF('DATA - Follow-Up'!N950="No",2,""))</f>
        <v/>
      </c>
      <c r="O950" s="178" t="str">
        <f>IF('DATA - Follow-Up'!O950="Relaxed",1,IF('DATA - Follow-Up'!O950="Rushed",2,IF('DATA - Follow-Up'!O950="Happy",3,IF('DATA - Follow-Up'!O950="Frustrated",4,IF('DATA - Follow-Up'!O950="Other (please specify)",5,IF('DATA - Follow-Up'!O950="Other",5,""))))))</f>
        <v/>
      </c>
      <c r="P950" s="178"/>
      <c r="Q950" s="178" t="str">
        <f>IF('DATA - Follow-Up'!Q950="","",'DATA - Follow-Up'!Q950)</f>
        <v/>
      </c>
      <c r="R950" s="178" t="str">
        <f>IF('DATA - Follow-Up'!R950="Boy",1,IF('DATA - Follow-Up'!R950="Girl",2, ""))</f>
        <v/>
      </c>
      <c r="S950" s="178" t="str">
        <f>IF('DATA - Follow-Up'!Q950="","", 'DATA - Follow-Up'!S950)</f>
        <v/>
      </c>
      <c r="T950" s="178" t="str">
        <f>IF('DATA - Follow-Up'!T950="Less than 0.5km",1,IF('DATA - Follow-Up'!T950="0.51 to 1.59km",2,IF('DATA - Follow-Up'!T950="1.6 to 3km",3,IF('DATA - Follow-Up'!T950="Over 3km",4,""))))</f>
        <v/>
      </c>
      <c r="U950" s="178" t="str">
        <f>IF('DATA - Follow-Up'!U950="STRONGLY AGREE",1,IF('DATA - Follow-Up'!U950="AGREE",2,IF('DATA - Follow-Up'!U950="DISAGREE",3,IF('DATA - Follow-Up'!U950="STRONGLY DISAGREE",4,""))))</f>
        <v/>
      </c>
      <c r="V950" s="178" t="str">
        <f>IF('DATA - Follow-Up'!V950="Yes",1,IF('DATA - Follow-Up'!V950="No",2,""))</f>
        <v/>
      </c>
      <c r="W950" s="178"/>
      <c r="X950" s="178"/>
      <c r="Y950" s="178"/>
      <c r="Z950" s="178"/>
      <c r="AA950" s="178"/>
      <c r="AB950" s="178"/>
      <c r="AC950" s="178"/>
      <c r="AD950" s="178"/>
      <c r="AE950" s="178"/>
      <c r="AF950" s="178"/>
      <c r="AG950" s="178"/>
      <c r="AH950" s="178"/>
      <c r="AI950" s="178"/>
      <c r="AJ950" s="178"/>
      <c r="AK950" s="178"/>
      <c r="AL950" s="178"/>
      <c r="AM950" s="178"/>
      <c r="AN950" s="178"/>
      <c r="AO950" s="178"/>
      <c r="AP950" s="178"/>
      <c r="AQ950" s="178"/>
      <c r="AR950" s="178" t="str">
        <f>IF('DATA - Follow-Up'!AR950="Relaxed",1,IF('DATA - Follow-Up'!AR950="Rushed",2,IF('DATA - Follow-Up'!AR950="Happy",3,IF('DATA - Follow-Up'!AR950="Tired",4,""))))</f>
        <v/>
      </c>
      <c r="AS950" s="178" t="str">
        <f>IF('DATA - Follow-Up'!AS950="Relaxed",1,IF('DATA - Follow-Up'!AS950="Rushed",2,IF('DATA - Follow-Up'!AS950="Happy",3,IF('DATA - Follow-Up'!AS950="Tired",4,""))))</f>
        <v/>
      </c>
      <c r="AT950" s="178" t="str">
        <f>IF('DATA - Follow-Up'!AT950="less driving",1,IF('DATA - Follow-Up'!AT950="less driving (e.g. more carpooling, walking, cycling, taking public transit, etc.)",1,IF('DATA - Follow-Up'!AT950="not changed",2,IF('DATA - Follow-Up'!AT950="no changed",2,IF('DATA - Follow-Up'!AT950="more driving",3, "")))))</f>
        <v/>
      </c>
      <c r="AU950" s="275"/>
      <c r="AV950" s="275"/>
      <c r="AW950" s="275"/>
      <c r="AX950" s="275"/>
      <c r="AY950" s="275"/>
      <c r="AZ950" s="178" t="str">
        <f>IF('DATA - Follow-Up'!AZ950="less driving",1,IF('DATA - Follow-Up'!AZ950="less driving (e.g. more carpooling, walking, cycling, taking public transit, etc.)",1,IF('DATA - Follow-Up'!AZ950="not changed",2,IF('DATA - Follow-Up'!AZ950="more driving",3,""))))</f>
        <v/>
      </c>
      <c r="BA950" s="178"/>
      <c r="BB950" s="178"/>
      <c r="BC950" s="178"/>
      <c r="BD950" s="178"/>
      <c r="BE950" s="178"/>
      <c r="BF950" s="178" t="str">
        <f>IF('DATA - Follow-Up'!BF950="decreased",1,IF('DATA - Follow-Up'!BF950="not changed",2,IF('DATA - Follow-Up'!BF950="increased",3, "")))</f>
        <v/>
      </c>
      <c r="BG950" s="178"/>
      <c r="BH950" s="178"/>
      <c r="BI950" s="178"/>
      <c r="BJ950" s="178"/>
      <c r="BK950" s="178"/>
      <c r="BL950" s="178"/>
      <c r="BM950" s="178"/>
      <c r="BN950" s="178"/>
      <c r="BO950" s="178"/>
      <c r="BP950" s="178"/>
      <c r="BQ950" s="312" t="str">
        <f>IF('DATA - Follow-Up'!BQ950="Yes",1,IF('DATA - Follow-Up'!BQ950="No",2, ""))</f>
        <v/>
      </c>
      <c r="BR950" s="273"/>
      <c r="BS950" s="180"/>
      <c r="BT950" s="180"/>
    </row>
    <row r="951" spans="1:72" s="132" customFormat="1" ht="15" x14ac:dyDescent="0.3">
      <c r="A951" s="148"/>
      <c r="B951" s="149"/>
      <c r="C951" s="236" t="str">
        <f t="shared" si="14"/>
        <v/>
      </c>
      <c r="D951" s="178" t="str">
        <f>IF('DATA - Follow-Up'!D951="","",'DATA - Follow-Up'!D951)</f>
        <v/>
      </c>
      <c r="E951" s="178" t="str">
        <f>IF('DATA - Follow-Up'!E951="","",'DATA - Follow-Up'!E951)</f>
        <v/>
      </c>
      <c r="F951" s="178" t="str">
        <f>IF('DATA - Follow-Up'!F951="","",'DATA - Follow-Up'!F951)</f>
        <v/>
      </c>
      <c r="G951" s="178" t="str">
        <f>IF('DATA - Follow-Up'!G951="Yes",1,IF('DATA - Follow-Up'!G951="No",2,IF('DATA - Follow-Up'!G951="Not Sure",3, "")))</f>
        <v/>
      </c>
      <c r="H951" s="178" t="str">
        <f>IF('DATA - Follow-Up'!H951="","",INDEX(Codes,MATCH('DATA - Follow-Up'!H951,Modes,0)))</f>
        <v/>
      </c>
      <c r="I951" s="275"/>
      <c r="J951" s="178" t="str">
        <f>IF('DATA - Follow-Up'!J951="","",INDEX(Codes,MATCH('DATA - Follow-Up'!J951,Modes,0)))</f>
        <v/>
      </c>
      <c r="K951" s="178"/>
      <c r="L951" s="178" t="str">
        <f>IF('DATA - Follow-Up'!L951=0,"",IF('DATA - Follow-Up'!L951="","",'DATA - Follow-Up'!L951))</f>
        <v/>
      </c>
      <c r="M951" s="178" t="str">
        <f>IF('DATA - Follow-Up'!M951="Yes",1,IF('DATA - Follow-Up'!M951="No",2, ""))</f>
        <v/>
      </c>
      <c r="N951" s="178" t="str">
        <f>IF('DATA - Follow-Up'!N951="Yes",1,IF('DATA - Follow-Up'!N951="No",2,""))</f>
        <v/>
      </c>
      <c r="O951" s="178" t="str">
        <f>IF('DATA - Follow-Up'!O951="Relaxed",1,IF('DATA - Follow-Up'!O951="Rushed",2,IF('DATA - Follow-Up'!O951="Happy",3,IF('DATA - Follow-Up'!O951="Frustrated",4,IF('DATA - Follow-Up'!O951="Other (please specify)",5,IF('DATA - Follow-Up'!O951="Other",5,""))))))</f>
        <v/>
      </c>
      <c r="P951" s="178"/>
      <c r="Q951" s="178" t="str">
        <f>IF('DATA - Follow-Up'!Q951="","",'DATA - Follow-Up'!Q951)</f>
        <v/>
      </c>
      <c r="R951" s="178" t="str">
        <f>IF('DATA - Follow-Up'!R951="Boy",1,IF('DATA - Follow-Up'!R951="Girl",2, ""))</f>
        <v/>
      </c>
      <c r="S951" s="178" t="str">
        <f>IF('DATA - Follow-Up'!Q951="","", 'DATA - Follow-Up'!S951)</f>
        <v/>
      </c>
      <c r="T951" s="178" t="str">
        <f>IF('DATA - Follow-Up'!T951="Less than 0.5km",1,IF('DATA - Follow-Up'!T951="0.51 to 1.59km",2,IF('DATA - Follow-Up'!T951="1.6 to 3km",3,IF('DATA - Follow-Up'!T951="Over 3km",4,""))))</f>
        <v/>
      </c>
      <c r="U951" s="178" t="str">
        <f>IF('DATA - Follow-Up'!U951="STRONGLY AGREE",1,IF('DATA - Follow-Up'!U951="AGREE",2,IF('DATA - Follow-Up'!U951="DISAGREE",3,IF('DATA - Follow-Up'!U951="STRONGLY DISAGREE",4,""))))</f>
        <v/>
      </c>
      <c r="V951" s="178" t="str">
        <f>IF('DATA - Follow-Up'!V951="Yes",1,IF('DATA - Follow-Up'!V951="No",2,""))</f>
        <v/>
      </c>
      <c r="W951" s="178"/>
      <c r="X951" s="178"/>
      <c r="Y951" s="178"/>
      <c r="Z951" s="178"/>
      <c r="AA951" s="178"/>
      <c r="AB951" s="178"/>
      <c r="AC951" s="178"/>
      <c r="AD951" s="178"/>
      <c r="AE951" s="178"/>
      <c r="AF951" s="178"/>
      <c r="AG951" s="178"/>
      <c r="AH951" s="178"/>
      <c r="AI951" s="178"/>
      <c r="AJ951" s="178"/>
      <c r="AK951" s="178"/>
      <c r="AL951" s="178"/>
      <c r="AM951" s="178"/>
      <c r="AN951" s="178"/>
      <c r="AO951" s="178"/>
      <c r="AP951" s="178"/>
      <c r="AQ951" s="178"/>
      <c r="AR951" s="178" t="str">
        <f>IF('DATA - Follow-Up'!AR951="Relaxed",1,IF('DATA - Follow-Up'!AR951="Rushed",2,IF('DATA - Follow-Up'!AR951="Happy",3,IF('DATA - Follow-Up'!AR951="Tired",4,""))))</f>
        <v/>
      </c>
      <c r="AS951" s="178" t="str">
        <f>IF('DATA - Follow-Up'!AS951="Relaxed",1,IF('DATA - Follow-Up'!AS951="Rushed",2,IF('DATA - Follow-Up'!AS951="Happy",3,IF('DATA - Follow-Up'!AS951="Tired",4,""))))</f>
        <v/>
      </c>
      <c r="AT951" s="178" t="str">
        <f>IF('DATA - Follow-Up'!AT951="less driving",1,IF('DATA - Follow-Up'!AT951="less driving (e.g. more carpooling, walking, cycling, taking public transit, etc.)",1,IF('DATA - Follow-Up'!AT951="not changed",2,IF('DATA - Follow-Up'!AT951="no changed",2,IF('DATA - Follow-Up'!AT951="more driving",3, "")))))</f>
        <v/>
      </c>
      <c r="AU951" s="275"/>
      <c r="AV951" s="275"/>
      <c r="AW951" s="275"/>
      <c r="AX951" s="275"/>
      <c r="AY951" s="275"/>
      <c r="AZ951" s="178" t="str">
        <f>IF('DATA - Follow-Up'!AZ951="less driving",1,IF('DATA - Follow-Up'!AZ951="less driving (e.g. more carpooling, walking, cycling, taking public transit, etc.)",1,IF('DATA - Follow-Up'!AZ951="not changed",2,IF('DATA - Follow-Up'!AZ951="more driving",3,""))))</f>
        <v/>
      </c>
      <c r="BA951" s="178"/>
      <c r="BB951" s="178"/>
      <c r="BC951" s="178"/>
      <c r="BD951" s="178"/>
      <c r="BE951" s="178"/>
      <c r="BF951" s="178" t="str">
        <f>IF('DATA - Follow-Up'!BF951="decreased",1,IF('DATA - Follow-Up'!BF951="not changed",2,IF('DATA - Follow-Up'!BF951="increased",3, "")))</f>
        <v/>
      </c>
      <c r="BG951" s="178"/>
      <c r="BH951" s="178"/>
      <c r="BI951" s="178"/>
      <c r="BJ951" s="178"/>
      <c r="BK951" s="178"/>
      <c r="BL951" s="178"/>
      <c r="BM951" s="178"/>
      <c r="BN951" s="178"/>
      <c r="BO951" s="178"/>
      <c r="BP951" s="178"/>
      <c r="BQ951" s="312" t="str">
        <f>IF('DATA - Follow-Up'!BQ951="Yes",1,IF('DATA - Follow-Up'!BQ951="No",2, ""))</f>
        <v/>
      </c>
      <c r="BR951" s="273"/>
      <c r="BS951" s="180"/>
      <c r="BT951" s="180"/>
    </row>
    <row r="952" spans="1:72" s="132" customFormat="1" ht="15" x14ac:dyDescent="0.3">
      <c r="A952" s="148"/>
      <c r="B952" s="149"/>
      <c r="C952" s="236" t="str">
        <f t="shared" si="14"/>
        <v/>
      </c>
      <c r="D952" s="178" t="str">
        <f>IF('DATA - Follow-Up'!D952="","",'DATA - Follow-Up'!D952)</f>
        <v/>
      </c>
      <c r="E952" s="178" t="str">
        <f>IF('DATA - Follow-Up'!E952="","",'DATA - Follow-Up'!E952)</f>
        <v/>
      </c>
      <c r="F952" s="178" t="str">
        <f>IF('DATA - Follow-Up'!F952="","",'DATA - Follow-Up'!F952)</f>
        <v/>
      </c>
      <c r="G952" s="178" t="str">
        <f>IF('DATA - Follow-Up'!G952="Yes",1,IF('DATA - Follow-Up'!G952="No",2,IF('DATA - Follow-Up'!G952="Not Sure",3, "")))</f>
        <v/>
      </c>
      <c r="H952" s="178" t="str">
        <f>IF('DATA - Follow-Up'!H952="","",INDEX(Codes,MATCH('DATA - Follow-Up'!H952,Modes,0)))</f>
        <v/>
      </c>
      <c r="I952" s="275"/>
      <c r="J952" s="178" t="str">
        <f>IF('DATA - Follow-Up'!J952="","",INDEX(Codes,MATCH('DATA - Follow-Up'!J952,Modes,0)))</f>
        <v/>
      </c>
      <c r="K952" s="178"/>
      <c r="L952" s="178" t="str">
        <f>IF('DATA - Follow-Up'!L952=0,"",IF('DATA - Follow-Up'!L952="","",'DATA - Follow-Up'!L952))</f>
        <v/>
      </c>
      <c r="M952" s="178" t="str">
        <f>IF('DATA - Follow-Up'!M952="Yes",1,IF('DATA - Follow-Up'!M952="No",2, ""))</f>
        <v/>
      </c>
      <c r="N952" s="178" t="str">
        <f>IF('DATA - Follow-Up'!N952="Yes",1,IF('DATA - Follow-Up'!N952="No",2,""))</f>
        <v/>
      </c>
      <c r="O952" s="178" t="str">
        <f>IF('DATA - Follow-Up'!O952="Relaxed",1,IF('DATA - Follow-Up'!O952="Rushed",2,IF('DATA - Follow-Up'!O952="Happy",3,IF('DATA - Follow-Up'!O952="Frustrated",4,IF('DATA - Follow-Up'!O952="Other (please specify)",5,IF('DATA - Follow-Up'!O952="Other",5,""))))))</f>
        <v/>
      </c>
      <c r="P952" s="178"/>
      <c r="Q952" s="178" t="str">
        <f>IF('DATA - Follow-Up'!Q952="","",'DATA - Follow-Up'!Q952)</f>
        <v/>
      </c>
      <c r="R952" s="178" t="str">
        <f>IF('DATA - Follow-Up'!R952="Boy",1,IF('DATA - Follow-Up'!R952="Girl",2, ""))</f>
        <v/>
      </c>
      <c r="S952" s="178" t="str">
        <f>IF('DATA - Follow-Up'!Q952="","", 'DATA - Follow-Up'!S952)</f>
        <v/>
      </c>
      <c r="T952" s="178" t="str">
        <f>IF('DATA - Follow-Up'!T952="Less than 0.5km",1,IF('DATA - Follow-Up'!T952="0.51 to 1.59km",2,IF('DATA - Follow-Up'!T952="1.6 to 3km",3,IF('DATA - Follow-Up'!T952="Over 3km",4,""))))</f>
        <v/>
      </c>
      <c r="U952" s="178" t="str">
        <f>IF('DATA - Follow-Up'!U952="STRONGLY AGREE",1,IF('DATA - Follow-Up'!U952="AGREE",2,IF('DATA - Follow-Up'!U952="DISAGREE",3,IF('DATA - Follow-Up'!U952="STRONGLY DISAGREE",4,""))))</f>
        <v/>
      </c>
      <c r="V952" s="178" t="str">
        <f>IF('DATA - Follow-Up'!V952="Yes",1,IF('DATA - Follow-Up'!V952="No",2,""))</f>
        <v/>
      </c>
      <c r="W952" s="178"/>
      <c r="X952" s="178"/>
      <c r="Y952" s="178"/>
      <c r="Z952" s="178"/>
      <c r="AA952" s="178"/>
      <c r="AB952" s="178"/>
      <c r="AC952" s="178"/>
      <c r="AD952" s="178"/>
      <c r="AE952" s="178"/>
      <c r="AF952" s="178"/>
      <c r="AG952" s="178"/>
      <c r="AH952" s="178"/>
      <c r="AI952" s="178"/>
      <c r="AJ952" s="178"/>
      <c r="AK952" s="178"/>
      <c r="AL952" s="178"/>
      <c r="AM952" s="178"/>
      <c r="AN952" s="178"/>
      <c r="AO952" s="178"/>
      <c r="AP952" s="178"/>
      <c r="AQ952" s="178"/>
      <c r="AR952" s="178" t="str">
        <f>IF('DATA - Follow-Up'!AR952="Relaxed",1,IF('DATA - Follow-Up'!AR952="Rushed",2,IF('DATA - Follow-Up'!AR952="Happy",3,IF('DATA - Follow-Up'!AR952="Tired",4,""))))</f>
        <v/>
      </c>
      <c r="AS952" s="178" t="str">
        <f>IF('DATA - Follow-Up'!AS952="Relaxed",1,IF('DATA - Follow-Up'!AS952="Rushed",2,IF('DATA - Follow-Up'!AS952="Happy",3,IF('DATA - Follow-Up'!AS952="Tired",4,""))))</f>
        <v/>
      </c>
      <c r="AT952" s="178" t="str">
        <f>IF('DATA - Follow-Up'!AT952="less driving",1,IF('DATA - Follow-Up'!AT952="less driving (e.g. more carpooling, walking, cycling, taking public transit, etc.)",1,IF('DATA - Follow-Up'!AT952="not changed",2,IF('DATA - Follow-Up'!AT952="no changed",2,IF('DATA - Follow-Up'!AT952="more driving",3, "")))))</f>
        <v/>
      </c>
      <c r="AU952" s="275"/>
      <c r="AV952" s="275"/>
      <c r="AW952" s="275"/>
      <c r="AX952" s="275"/>
      <c r="AY952" s="275"/>
      <c r="AZ952" s="178" t="str">
        <f>IF('DATA - Follow-Up'!AZ952="less driving",1,IF('DATA - Follow-Up'!AZ952="less driving (e.g. more carpooling, walking, cycling, taking public transit, etc.)",1,IF('DATA - Follow-Up'!AZ952="not changed",2,IF('DATA - Follow-Up'!AZ952="more driving",3,""))))</f>
        <v/>
      </c>
      <c r="BA952" s="178"/>
      <c r="BB952" s="178"/>
      <c r="BC952" s="178"/>
      <c r="BD952" s="178"/>
      <c r="BE952" s="178"/>
      <c r="BF952" s="178" t="str">
        <f>IF('DATA - Follow-Up'!BF952="decreased",1,IF('DATA - Follow-Up'!BF952="not changed",2,IF('DATA - Follow-Up'!BF952="increased",3, "")))</f>
        <v/>
      </c>
      <c r="BG952" s="178"/>
      <c r="BH952" s="178"/>
      <c r="BI952" s="178"/>
      <c r="BJ952" s="178"/>
      <c r="BK952" s="178"/>
      <c r="BL952" s="178"/>
      <c r="BM952" s="178"/>
      <c r="BN952" s="178"/>
      <c r="BO952" s="178"/>
      <c r="BP952" s="178"/>
      <c r="BQ952" s="312" t="str">
        <f>IF('DATA - Follow-Up'!BQ952="Yes",1,IF('DATA - Follow-Up'!BQ952="No",2, ""))</f>
        <v/>
      </c>
      <c r="BR952" s="273"/>
      <c r="BS952" s="180"/>
      <c r="BT952" s="180"/>
    </row>
    <row r="953" spans="1:72" s="132" customFormat="1" ht="15" x14ac:dyDescent="0.3">
      <c r="A953" s="148"/>
      <c r="B953" s="149"/>
      <c r="C953" s="236" t="str">
        <f t="shared" si="14"/>
        <v/>
      </c>
      <c r="D953" s="178" t="str">
        <f>IF('DATA - Follow-Up'!D953="","",'DATA - Follow-Up'!D953)</f>
        <v/>
      </c>
      <c r="E953" s="178" t="str">
        <f>IF('DATA - Follow-Up'!E953="","",'DATA - Follow-Up'!E953)</f>
        <v/>
      </c>
      <c r="F953" s="178" t="str">
        <f>IF('DATA - Follow-Up'!F953="","",'DATA - Follow-Up'!F953)</f>
        <v/>
      </c>
      <c r="G953" s="178" t="str">
        <f>IF('DATA - Follow-Up'!G953="Yes",1,IF('DATA - Follow-Up'!G953="No",2,IF('DATA - Follow-Up'!G953="Not Sure",3, "")))</f>
        <v/>
      </c>
      <c r="H953" s="178" t="str">
        <f>IF('DATA - Follow-Up'!H953="","",INDEX(Codes,MATCH('DATA - Follow-Up'!H953,Modes,0)))</f>
        <v/>
      </c>
      <c r="I953" s="275"/>
      <c r="J953" s="178" t="str">
        <f>IF('DATA - Follow-Up'!J953="","",INDEX(Codes,MATCH('DATA - Follow-Up'!J953,Modes,0)))</f>
        <v/>
      </c>
      <c r="K953" s="178"/>
      <c r="L953" s="178" t="str">
        <f>IF('DATA - Follow-Up'!L953=0,"",IF('DATA - Follow-Up'!L953="","",'DATA - Follow-Up'!L953))</f>
        <v/>
      </c>
      <c r="M953" s="178" t="str">
        <f>IF('DATA - Follow-Up'!M953="Yes",1,IF('DATA - Follow-Up'!M953="No",2, ""))</f>
        <v/>
      </c>
      <c r="N953" s="178" t="str">
        <f>IF('DATA - Follow-Up'!N953="Yes",1,IF('DATA - Follow-Up'!N953="No",2,""))</f>
        <v/>
      </c>
      <c r="O953" s="178" t="str">
        <f>IF('DATA - Follow-Up'!O953="Relaxed",1,IF('DATA - Follow-Up'!O953="Rushed",2,IF('DATA - Follow-Up'!O953="Happy",3,IF('DATA - Follow-Up'!O953="Frustrated",4,IF('DATA - Follow-Up'!O953="Other (please specify)",5,IF('DATA - Follow-Up'!O953="Other",5,""))))))</f>
        <v/>
      </c>
      <c r="P953" s="178"/>
      <c r="Q953" s="178" t="str">
        <f>IF('DATA - Follow-Up'!Q953="","",'DATA - Follow-Up'!Q953)</f>
        <v/>
      </c>
      <c r="R953" s="178" t="str">
        <f>IF('DATA - Follow-Up'!R953="Boy",1,IF('DATA - Follow-Up'!R953="Girl",2, ""))</f>
        <v/>
      </c>
      <c r="S953" s="178" t="str">
        <f>IF('DATA - Follow-Up'!Q953="","", 'DATA - Follow-Up'!S953)</f>
        <v/>
      </c>
      <c r="T953" s="178" t="str">
        <f>IF('DATA - Follow-Up'!T953="Less than 0.5km",1,IF('DATA - Follow-Up'!T953="0.51 to 1.59km",2,IF('DATA - Follow-Up'!T953="1.6 to 3km",3,IF('DATA - Follow-Up'!T953="Over 3km",4,""))))</f>
        <v/>
      </c>
      <c r="U953" s="178" t="str">
        <f>IF('DATA - Follow-Up'!U953="STRONGLY AGREE",1,IF('DATA - Follow-Up'!U953="AGREE",2,IF('DATA - Follow-Up'!U953="DISAGREE",3,IF('DATA - Follow-Up'!U953="STRONGLY DISAGREE",4,""))))</f>
        <v/>
      </c>
      <c r="V953" s="178" t="str">
        <f>IF('DATA - Follow-Up'!V953="Yes",1,IF('DATA - Follow-Up'!V953="No",2,""))</f>
        <v/>
      </c>
      <c r="W953" s="178"/>
      <c r="X953" s="178"/>
      <c r="Y953" s="178"/>
      <c r="Z953" s="178"/>
      <c r="AA953" s="178"/>
      <c r="AB953" s="178"/>
      <c r="AC953" s="178"/>
      <c r="AD953" s="178"/>
      <c r="AE953" s="178"/>
      <c r="AF953" s="178"/>
      <c r="AG953" s="178"/>
      <c r="AH953" s="178"/>
      <c r="AI953" s="178"/>
      <c r="AJ953" s="178"/>
      <c r="AK953" s="178"/>
      <c r="AL953" s="178"/>
      <c r="AM953" s="178"/>
      <c r="AN953" s="178"/>
      <c r="AO953" s="178"/>
      <c r="AP953" s="178"/>
      <c r="AQ953" s="178"/>
      <c r="AR953" s="178" t="str">
        <f>IF('DATA - Follow-Up'!AR953="Relaxed",1,IF('DATA - Follow-Up'!AR953="Rushed",2,IF('DATA - Follow-Up'!AR953="Happy",3,IF('DATA - Follow-Up'!AR953="Tired",4,""))))</f>
        <v/>
      </c>
      <c r="AS953" s="178" t="str">
        <f>IF('DATA - Follow-Up'!AS953="Relaxed",1,IF('DATA - Follow-Up'!AS953="Rushed",2,IF('DATA - Follow-Up'!AS953="Happy",3,IF('DATA - Follow-Up'!AS953="Tired",4,""))))</f>
        <v/>
      </c>
      <c r="AT953" s="178" t="str">
        <f>IF('DATA - Follow-Up'!AT953="less driving",1,IF('DATA - Follow-Up'!AT953="less driving (e.g. more carpooling, walking, cycling, taking public transit, etc.)",1,IF('DATA - Follow-Up'!AT953="not changed",2,IF('DATA - Follow-Up'!AT953="no changed",2,IF('DATA - Follow-Up'!AT953="more driving",3, "")))))</f>
        <v/>
      </c>
      <c r="AU953" s="275"/>
      <c r="AV953" s="275"/>
      <c r="AW953" s="275"/>
      <c r="AX953" s="275"/>
      <c r="AY953" s="275"/>
      <c r="AZ953" s="178" t="str">
        <f>IF('DATA - Follow-Up'!AZ953="less driving",1,IF('DATA - Follow-Up'!AZ953="less driving (e.g. more carpooling, walking, cycling, taking public transit, etc.)",1,IF('DATA - Follow-Up'!AZ953="not changed",2,IF('DATA - Follow-Up'!AZ953="more driving",3,""))))</f>
        <v/>
      </c>
      <c r="BA953" s="178"/>
      <c r="BB953" s="178"/>
      <c r="BC953" s="178"/>
      <c r="BD953" s="178"/>
      <c r="BE953" s="178"/>
      <c r="BF953" s="178" t="str">
        <f>IF('DATA - Follow-Up'!BF953="decreased",1,IF('DATA - Follow-Up'!BF953="not changed",2,IF('DATA - Follow-Up'!BF953="increased",3, "")))</f>
        <v/>
      </c>
      <c r="BG953" s="178"/>
      <c r="BH953" s="178"/>
      <c r="BI953" s="178"/>
      <c r="BJ953" s="178"/>
      <c r="BK953" s="178"/>
      <c r="BL953" s="178"/>
      <c r="BM953" s="178"/>
      <c r="BN953" s="178"/>
      <c r="BO953" s="178"/>
      <c r="BP953" s="178"/>
      <c r="BQ953" s="312" t="str">
        <f>IF('DATA - Follow-Up'!BQ953="Yes",1,IF('DATA - Follow-Up'!BQ953="No",2, ""))</f>
        <v/>
      </c>
      <c r="BR953" s="273"/>
      <c r="BS953" s="180"/>
      <c r="BT953" s="180"/>
    </row>
    <row r="954" spans="1:72" s="132" customFormat="1" ht="15" x14ac:dyDescent="0.3">
      <c r="A954" s="148"/>
      <c r="B954" s="149"/>
      <c r="C954" s="236" t="str">
        <f t="shared" si="14"/>
        <v/>
      </c>
      <c r="D954" s="178" t="str">
        <f>IF('DATA - Follow-Up'!D954="","",'DATA - Follow-Up'!D954)</f>
        <v/>
      </c>
      <c r="E954" s="178" t="str">
        <f>IF('DATA - Follow-Up'!E954="","",'DATA - Follow-Up'!E954)</f>
        <v/>
      </c>
      <c r="F954" s="178" t="str">
        <f>IF('DATA - Follow-Up'!F954="","",'DATA - Follow-Up'!F954)</f>
        <v/>
      </c>
      <c r="G954" s="178" t="str">
        <f>IF('DATA - Follow-Up'!G954="Yes",1,IF('DATA - Follow-Up'!G954="No",2,IF('DATA - Follow-Up'!G954="Not Sure",3, "")))</f>
        <v/>
      </c>
      <c r="H954" s="178" t="str">
        <f>IF('DATA - Follow-Up'!H954="","",INDEX(Codes,MATCH('DATA - Follow-Up'!H954,Modes,0)))</f>
        <v/>
      </c>
      <c r="I954" s="275"/>
      <c r="J954" s="178" t="str">
        <f>IF('DATA - Follow-Up'!J954="","",INDEX(Codes,MATCH('DATA - Follow-Up'!J954,Modes,0)))</f>
        <v/>
      </c>
      <c r="K954" s="178"/>
      <c r="L954" s="178" t="str">
        <f>IF('DATA - Follow-Up'!L954=0,"",IF('DATA - Follow-Up'!L954="","",'DATA - Follow-Up'!L954))</f>
        <v/>
      </c>
      <c r="M954" s="178" t="str">
        <f>IF('DATA - Follow-Up'!M954="Yes",1,IF('DATA - Follow-Up'!M954="No",2, ""))</f>
        <v/>
      </c>
      <c r="N954" s="178" t="str">
        <f>IF('DATA - Follow-Up'!N954="Yes",1,IF('DATA - Follow-Up'!N954="No",2,""))</f>
        <v/>
      </c>
      <c r="O954" s="178" t="str">
        <f>IF('DATA - Follow-Up'!O954="Relaxed",1,IF('DATA - Follow-Up'!O954="Rushed",2,IF('DATA - Follow-Up'!O954="Happy",3,IF('DATA - Follow-Up'!O954="Frustrated",4,IF('DATA - Follow-Up'!O954="Other (please specify)",5,IF('DATA - Follow-Up'!O954="Other",5,""))))))</f>
        <v/>
      </c>
      <c r="P954" s="178"/>
      <c r="Q954" s="178" t="str">
        <f>IF('DATA - Follow-Up'!Q954="","",'DATA - Follow-Up'!Q954)</f>
        <v/>
      </c>
      <c r="R954" s="178" t="str">
        <f>IF('DATA - Follow-Up'!R954="Boy",1,IF('DATA - Follow-Up'!R954="Girl",2, ""))</f>
        <v/>
      </c>
      <c r="S954" s="178" t="str">
        <f>IF('DATA - Follow-Up'!Q954="","", 'DATA - Follow-Up'!S954)</f>
        <v/>
      </c>
      <c r="T954" s="178" t="str">
        <f>IF('DATA - Follow-Up'!T954="Less than 0.5km",1,IF('DATA - Follow-Up'!T954="0.51 to 1.59km",2,IF('DATA - Follow-Up'!T954="1.6 to 3km",3,IF('DATA - Follow-Up'!T954="Over 3km",4,""))))</f>
        <v/>
      </c>
      <c r="U954" s="178" t="str">
        <f>IF('DATA - Follow-Up'!U954="STRONGLY AGREE",1,IF('DATA - Follow-Up'!U954="AGREE",2,IF('DATA - Follow-Up'!U954="DISAGREE",3,IF('DATA - Follow-Up'!U954="STRONGLY DISAGREE",4,""))))</f>
        <v/>
      </c>
      <c r="V954" s="178" t="str">
        <f>IF('DATA - Follow-Up'!V954="Yes",1,IF('DATA - Follow-Up'!V954="No",2,""))</f>
        <v/>
      </c>
      <c r="W954" s="178"/>
      <c r="X954" s="178"/>
      <c r="Y954" s="178"/>
      <c r="Z954" s="178"/>
      <c r="AA954" s="178"/>
      <c r="AB954" s="178"/>
      <c r="AC954" s="178"/>
      <c r="AD954" s="178"/>
      <c r="AE954" s="178"/>
      <c r="AF954" s="178"/>
      <c r="AG954" s="178"/>
      <c r="AH954" s="178"/>
      <c r="AI954" s="178"/>
      <c r="AJ954" s="178"/>
      <c r="AK954" s="178"/>
      <c r="AL954" s="178"/>
      <c r="AM954" s="178"/>
      <c r="AN954" s="178"/>
      <c r="AO954" s="178"/>
      <c r="AP954" s="178"/>
      <c r="AQ954" s="178"/>
      <c r="AR954" s="178" t="str">
        <f>IF('DATA - Follow-Up'!AR954="Relaxed",1,IF('DATA - Follow-Up'!AR954="Rushed",2,IF('DATA - Follow-Up'!AR954="Happy",3,IF('DATA - Follow-Up'!AR954="Tired",4,""))))</f>
        <v/>
      </c>
      <c r="AS954" s="178" t="str">
        <f>IF('DATA - Follow-Up'!AS954="Relaxed",1,IF('DATA - Follow-Up'!AS954="Rushed",2,IF('DATA - Follow-Up'!AS954="Happy",3,IF('DATA - Follow-Up'!AS954="Tired",4,""))))</f>
        <v/>
      </c>
      <c r="AT954" s="178" t="str">
        <f>IF('DATA - Follow-Up'!AT954="less driving",1,IF('DATA - Follow-Up'!AT954="less driving (e.g. more carpooling, walking, cycling, taking public transit, etc.)",1,IF('DATA - Follow-Up'!AT954="not changed",2,IF('DATA - Follow-Up'!AT954="no changed",2,IF('DATA - Follow-Up'!AT954="more driving",3, "")))))</f>
        <v/>
      </c>
      <c r="AU954" s="275"/>
      <c r="AV954" s="275"/>
      <c r="AW954" s="275"/>
      <c r="AX954" s="275"/>
      <c r="AY954" s="275"/>
      <c r="AZ954" s="178" t="str">
        <f>IF('DATA - Follow-Up'!AZ954="less driving",1,IF('DATA - Follow-Up'!AZ954="less driving (e.g. more carpooling, walking, cycling, taking public transit, etc.)",1,IF('DATA - Follow-Up'!AZ954="not changed",2,IF('DATA - Follow-Up'!AZ954="more driving",3,""))))</f>
        <v/>
      </c>
      <c r="BA954" s="178"/>
      <c r="BB954" s="178"/>
      <c r="BC954" s="178"/>
      <c r="BD954" s="178"/>
      <c r="BE954" s="178"/>
      <c r="BF954" s="178" t="str">
        <f>IF('DATA - Follow-Up'!BF954="decreased",1,IF('DATA - Follow-Up'!BF954="not changed",2,IF('DATA - Follow-Up'!BF954="increased",3, "")))</f>
        <v/>
      </c>
      <c r="BG954" s="178"/>
      <c r="BH954" s="178"/>
      <c r="BI954" s="178"/>
      <c r="BJ954" s="178"/>
      <c r="BK954" s="178"/>
      <c r="BL954" s="178"/>
      <c r="BM954" s="178"/>
      <c r="BN954" s="178"/>
      <c r="BO954" s="178"/>
      <c r="BP954" s="178"/>
      <c r="BQ954" s="312" t="str">
        <f>IF('DATA - Follow-Up'!BQ954="Yes",1,IF('DATA - Follow-Up'!BQ954="No",2, ""))</f>
        <v/>
      </c>
      <c r="BR954" s="273"/>
      <c r="BS954" s="180"/>
      <c r="BT954" s="180"/>
    </row>
    <row r="955" spans="1:72" s="132" customFormat="1" ht="15" x14ac:dyDescent="0.3">
      <c r="A955" s="148"/>
      <c r="B955" s="149"/>
      <c r="C955" s="236" t="str">
        <f t="shared" si="14"/>
        <v/>
      </c>
      <c r="D955" s="178" t="str">
        <f>IF('DATA - Follow-Up'!D955="","",'DATA - Follow-Up'!D955)</f>
        <v/>
      </c>
      <c r="E955" s="178" t="str">
        <f>IF('DATA - Follow-Up'!E955="","",'DATA - Follow-Up'!E955)</f>
        <v/>
      </c>
      <c r="F955" s="178" t="str">
        <f>IF('DATA - Follow-Up'!F955="","",'DATA - Follow-Up'!F955)</f>
        <v/>
      </c>
      <c r="G955" s="178" t="str">
        <f>IF('DATA - Follow-Up'!G955="Yes",1,IF('DATA - Follow-Up'!G955="No",2,IF('DATA - Follow-Up'!G955="Not Sure",3, "")))</f>
        <v/>
      </c>
      <c r="H955" s="178" t="str">
        <f>IF('DATA - Follow-Up'!H955="","",INDEX(Codes,MATCH('DATA - Follow-Up'!H955,Modes,0)))</f>
        <v/>
      </c>
      <c r="I955" s="275"/>
      <c r="J955" s="178" t="str">
        <f>IF('DATA - Follow-Up'!J955="","",INDEX(Codes,MATCH('DATA - Follow-Up'!J955,Modes,0)))</f>
        <v/>
      </c>
      <c r="K955" s="178"/>
      <c r="L955" s="178" t="str">
        <f>IF('DATA - Follow-Up'!L955=0,"",IF('DATA - Follow-Up'!L955="","",'DATA - Follow-Up'!L955))</f>
        <v/>
      </c>
      <c r="M955" s="178" t="str">
        <f>IF('DATA - Follow-Up'!M955="Yes",1,IF('DATA - Follow-Up'!M955="No",2, ""))</f>
        <v/>
      </c>
      <c r="N955" s="178" t="str">
        <f>IF('DATA - Follow-Up'!N955="Yes",1,IF('DATA - Follow-Up'!N955="No",2,""))</f>
        <v/>
      </c>
      <c r="O955" s="178" t="str">
        <f>IF('DATA - Follow-Up'!O955="Relaxed",1,IF('DATA - Follow-Up'!O955="Rushed",2,IF('DATA - Follow-Up'!O955="Happy",3,IF('DATA - Follow-Up'!O955="Frustrated",4,IF('DATA - Follow-Up'!O955="Other (please specify)",5,IF('DATA - Follow-Up'!O955="Other",5,""))))))</f>
        <v/>
      </c>
      <c r="P955" s="178"/>
      <c r="Q955" s="178" t="str">
        <f>IF('DATA - Follow-Up'!Q955="","",'DATA - Follow-Up'!Q955)</f>
        <v/>
      </c>
      <c r="R955" s="178" t="str">
        <f>IF('DATA - Follow-Up'!R955="Boy",1,IF('DATA - Follow-Up'!R955="Girl",2, ""))</f>
        <v/>
      </c>
      <c r="S955" s="178" t="str">
        <f>IF('DATA - Follow-Up'!Q955="","", 'DATA - Follow-Up'!S955)</f>
        <v/>
      </c>
      <c r="T955" s="178" t="str">
        <f>IF('DATA - Follow-Up'!T955="Less than 0.5km",1,IF('DATA - Follow-Up'!T955="0.51 to 1.59km",2,IF('DATA - Follow-Up'!T955="1.6 to 3km",3,IF('DATA - Follow-Up'!T955="Over 3km",4,""))))</f>
        <v/>
      </c>
      <c r="U955" s="178" t="str">
        <f>IF('DATA - Follow-Up'!U955="STRONGLY AGREE",1,IF('DATA - Follow-Up'!U955="AGREE",2,IF('DATA - Follow-Up'!U955="DISAGREE",3,IF('DATA - Follow-Up'!U955="STRONGLY DISAGREE",4,""))))</f>
        <v/>
      </c>
      <c r="V955" s="178" t="str">
        <f>IF('DATA - Follow-Up'!V955="Yes",1,IF('DATA - Follow-Up'!V955="No",2,""))</f>
        <v/>
      </c>
      <c r="W955" s="178"/>
      <c r="X955" s="178"/>
      <c r="Y955" s="178"/>
      <c r="Z955" s="178"/>
      <c r="AA955" s="178"/>
      <c r="AB955" s="178"/>
      <c r="AC955" s="178"/>
      <c r="AD955" s="178"/>
      <c r="AE955" s="178"/>
      <c r="AF955" s="178"/>
      <c r="AG955" s="178"/>
      <c r="AH955" s="178"/>
      <c r="AI955" s="178"/>
      <c r="AJ955" s="178"/>
      <c r="AK955" s="178"/>
      <c r="AL955" s="178"/>
      <c r="AM955" s="178"/>
      <c r="AN955" s="178"/>
      <c r="AO955" s="178"/>
      <c r="AP955" s="178"/>
      <c r="AQ955" s="178"/>
      <c r="AR955" s="178" t="str">
        <f>IF('DATA - Follow-Up'!AR955="Relaxed",1,IF('DATA - Follow-Up'!AR955="Rushed",2,IF('DATA - Follow-Up'!AR955="Happy",3,IF('DATA - Follow-Up'!AR955="Tired",4,""))))</f>
        <v/>
      </c>
      <c r="AS955" s="178" t="str">
        <f>IF('DATA - Follow-Up'!AS955="Relaxed",1,IF('DATA - Follow-Up'!AS955="Rushed",2,IF('DATA - Follow-Up'!AS955="Happy",3,IF('DATA - Follow-Up'!AS955="Tired",4,""))))</f>
        <v/>
      </c>
      <c r="AT955" s="178" t="str">
        <f>IF('DATA - Follow-Up'!AT955="less driving",1,IF('DATA - Follow-Up'!AT955="less driving (e.g. more carpooling, walking, cycling, taking public transit, etc.)",1,IF('DATA - Follow-Up'!AT955="not changed",2,IF('DATA - Follow-Up'!AT955="no changed",2,IF('DATA - Follow-Up'!AT955="more driving",3, "")))))</f>
        <v/>
      </c>
      <c r="AU955" s="275"/>
      <c r="AV955" s="275"/>
      <c r="AW955" s="275"/>
      <c r="AX955" s="275"/>
      <c r="AY955" s="275"/>
      <c r="AZ955" s="178" t="str">
        <f>IF('DATA - Follow-Up'!AZ955="less driving",1,IF('DATA - Follow-Up'!AZ955="less driving (e.g. more carpooling, walking, cycling, taking public transit, etc.)",1,IF('DATA - Follow-Up'!AZ955="not changed",2,IF('DATA - Follow-Up'!AZ955="more driving",3,""))))</f>
        <v/>
      </c>
      <c r="BA955" s="178"/>
      <c r="BB955" s="178"/>
      <c r="BC955" s="178"/>
      <c r="BD955" s="178"/>
      <c r="BE955" s="178"/>
      <c r="BF955" s="178" t="str">
        <f>IF('DATA - Follow-Up'!BF955="decreased",1,IF('DATA - Follow-Up'!BF955="not changed",2,IF('DATA - Follow-Up'!BF955="increased",3, "")))</f>
        <v/>
      </c>
      <c r="BG955" s="178"/>
      <c r="BH955" s="178"/>
      <c r="BI955" s="178"/>
      <c r="BJ955" s="178"/>
      <c r="BK955" s="178"/>
      <c r="BL955" s="178"/>
      <c r="BM955" s="178"/>
      <c r="BN955" s="178"/>
      <c r="BO955" s="178"/>
      <c r="BP955" s="178"/>
      <c r="BQ955" s="312" t="str">
        <f>IF('DATA - Follow-Up'!BQ955="Yes",1,IF('DATA - Follow-Up'!BQ955="No",2, ""))</f>
        <v/>
      </c>
      <c r="BR955" s="273"/>
      <c r="BS955" s="180"/>
      <c r="BT955" s="180"/>
    </row>
    <row r="956" spans="1:72" s="132" customFormat="1" ht="15" x14ac:dyDescent="0.3">
      <c r="A956" s="148"/>
      <c r="B956" s="149"/>
      <c r="C956" s="236" t="str">
        <f t="shared" si="14"/>
        <v/>
      </c>
      <c r="D956" s="178" t="str">
        <f>IF('DATA - Follow-Up'!D956="","",'DATA - Follow-Up'!D956)</f>
        <v/>
      </c>
      <c r="E956" s="178" t="str">
        <f>IF('DATA - Follow-Up'!E956="","",'DATA - Follow-Up'!E956)</f>
        <v/>
      </c>
      <c r="F956" s="178" t="str">
        <f>IF('DATA - Follow-Up'!F956="","",'DATA - Follow-Up'!F956)</f>
        <v/>
      </c>
      <c r="G956" s="178" t="str">
        <f>IF('DATA - Follow-Up'!G956="Yes",1,IF('DATA - Follow-Up'!G956="No",2,IF('DATA - Follow-Up'!G956="Not Sure",3, "")))</f>
        <v/>
      </c>
      <c r="H956" s="178" t="str">
        <f>IF('DATA - Follow-Up'!H956="","",INDEX(Codes,MATCH('DATA - Follow-Up'!H956,Modes,0)))</f>
        <v/>
      </c>
      <c r="I956" s="275"/>
      <c r="J956" s="178" t="str">
        <f>IF('DATA - Follow-Up'!J956="","",INDEX(Codes,MATCH('DATA - Follow-Up'!J956,Modes,0)))</f>
        <v/>
      </c>
      <c r="K956" s="178"/>
      <c r="L956" s="178" t="str">
        <f>IF('DATA - Follow-Up'!L956=0,"",IF('DATA - Follow-Up'!L956="","",'DATA - Follow-Up'!L956))</f>
        <v/>
      </c>
      <c r="M956" s="178" t="str">
        <f>IF('DATA - Follow-Up'!M956="Yes",1,IF('DATA - Follow-Up'!M956="No",2, ""))</f>
        <v/>
      </c>
      <c r="N956" s="178" t="str">
        <f>IF('DATA - Follow-Up'!N956="Yes",1,IF('DATA - Follow-Up'!N956="No",2,""))</f>
        <v/>
      </c>
      <c r="O956" s="178" t="str">
        <f>IF('DATA - Follow-Up'!O956="Relaxed",1,IF('DATA - Follow-Up'!O956="Rushed",2,IF('DATA - Follow-Up'!O956="Happy",3,IF('DATA - Follow-Up'!O956="Frustrated",4,IF('DATA - Follow-Up'!O956="Other (please specify)",5,IF('DATA - Follow-Up'!O956="Other",5,""))))))</f>
        <v/>
      </c>
      <c r="P956" s="178"/>
      <c r="Q956" s="178" t="str">
        <f>IF('DATA - Follow-Up'!Q956="","",'DATA - Follow-Up'!Q956)</f>
        <v/>
      </c>
      <c r="R956" s="178" t="str">
        <f>IF('DATA - Follow-Up'!R956="Boy",1,IF('DATA - Follow-Up'!R956="Girl",2, ""))</f>
        <v/>
      </c>
      <c r="S956" s="178" t="str">
        <f>IF('DATA - Follow-Up'!Q956="","", 'DATA - Follow-Up'!S956)</f>
        <v/>
      </c>
      <c r="T956" s="178" t="str">
        <f>IF('DATA - Follow-Up'!T956="Less than 0.5km",1,IF('DATA - Follow-Up'!T956="0.51 to 1.59km",2,IF('DATA - Follow-Up'!T956="1.6 to 3km",3,IF('DATA - Follow-Up'!T956="Over 3km",4,""))))</f>
        <v/>
      </c>
      <c r="U956" s="178" t="str">
        <f>IF('DATA - Follow-Up'!U956="STRONGLY AGREE",1,IF('DATA - Follow-Up'!U956="AGREE",2,IF('DATA - Follow-Up'!U956="DISAGREE",3,IF('DATA - Follow-Up'!U956="STRONGLY DISAGREE",4,""))))</f>
        <v/>
      </c>
      <c r="V956" s="178" t="str">
        <f>IF('DATA - Follow-Up'!V956="Yes",1,IF('DATA - Follow-Up'!V956="No",2,""))</f>
        <v/>
      </c>
      <c r="W956" s="178"/>
      <c r="X956" s="178"/>
      <c r="Y956" s="178"/>
      <c r="Z956" s="178"/>
      <c r="AA956" s="178"/>
      <c r="AB956" s="178"/>
      <c r="AC956" s="178"/>
      <c r="AD956" s="178"/>
      <c r="AE956" s="178"/>
      <c r="AF956" s="178"/>
      <c r="AG956" s="178"/>
      <c r="AH956" s="178"/>
      <c r="AI956" s="178"/>
      <c r="AJ956" s="178"/>
      <c r="AK956" s="178"/>
      <c r="AL956" s="178"/>
      <c r="AM956" s="178"/>
      <c r="AN956" s="178"/>
      <c r="AO956" s="178"/>
      <c r="AP956" s="178"/>
      <c r="AQ956" s="178"/>
      <c r="AR956" s="178" t="str">
        <f>IF('DATA - Follow-Up'!AR956="Relaxed",1,IF('DATA - Follow-Up'!AR956="Rushed",2,IF('DATA - Follow-Up'!AR956="Happy",3,IF('DATA - Follow-Up'!AR956="Tired",4,""))))</f>
        <v/>
      </c>
      <c r="AS956" s="178" t="str">
        <f>IF('DATA - Follow-Up'!AS956="Relaxed",1,IF('DATA - Follow-Up'!AS956="Rushed",2,IF('DATA - Follow-Up'!AS956="Happy",3,IF('DATA - Follow-Up'!AS956="Tired",4,""))))</f>
        <v/>
      </c>
      <c r="AT956" s="178" t="str">
        <f>IF('DATA - Follow-Up'!AT956="less driving",1,IF('DATA - Follow-Up'!AT956="less driving (e.g. more carpooling, walking, cycling, taking public transit, etc.)",1,IF('DATA - Follow-Up'!AT956="not changed",2,IF('DATA - Follow-Up'!AT956="no changed",2,IF('DATA - Follow-Up'!AT956="more driving",3, "")))))</f>
        <v/>
      </c>
      <c r="AU956" s="275"/>
      <c r="AV956" s="275"/>
      <c r="AW956" s="275"/>
      <c r="AX956" s="275"/>
      <c r="AY956" s="275"/>
      <c r="AZ956" s="178" t="str">
        <f>IF('DATA - Follow-Up'!AZ956="less driving",1,IF('DATA - Follow-Up'!AZ956="less driving (e.g. more carpooling, walking, cycling, taking public transit, etc.)",1,IF('DATA - Follow-Up'!AZ956="not changed",2,IF('DATA - Follow-Up'!AZ956="more driving",3,""))))</f>
        <v/>
      </c>
      <c r="BA956" s="178"/>
      <c r="BB956" s="178"/>
      <c r="BC956" s="178"/>
      <c r="BD956" s="178"/>
      <c r="BE956" s="178"/>
      <c r="BF956" s="178" t="str">
        <f>IF('DATA - Follow-Up'!BF956="decreased",1,IF('DATA - Follow-Up'!BF956="not changed",2,IF('DATA - Follow-Up'!BF956="increased",3, "")))</f>
        <v/>
      </c>
      <c r="BG956" s="178"/>
      <c r="BH956" s="178"/>
      <c r="BI956" s="178"/>
      <c r="BJ956" s="178"/>
      <c r="BK956" s="178"/>
      <c r="BL956" s="178"/>
      <c r="BM956" s="178"/>
      <c r="BN956" s="178"/>
      <c r="BO956" s="178"/>
      <c r="BP956" s="178"/>
      <c r="BQ956" s="312" t="str">
        <f>IF('DATA - Follow-Up'!BQ956="Yes",1,IF('DATA - Follow-Up'!BQ956="No",2, ""))</f>
        <v/>
      </c>
      <c r="BR956" s="273"/>
      <c r="BS956" s="180"/>
      <c r="BT956" s="180"/>
    </row>
    <row r="957" spans="1:72" s="132" customFormat="1" ht="15" x14ac:dyDescent="0.3">
      <c r="A957" s="148"/>
      <c r="B957" s="149"/>
      <c r="C957" s="236" t="str">
        <f t="shared" si="14"/>
        <v/>
      </c>
      <c r="D957" s="178" t="str">
        <f>IF('DATA - Follow-Up'!D957="","",'DATA - Follow-Up'!D957)</f>
        <v/>
      </c>
      <c r="E957" s="178" t="str">
        <f>IF('DATA - Follow-Up'!E957="","",'DATA - Follow-Up'!E957)</f>
        <v/>
      </c>
      <c r="F957" s="178" t="str">
        <f>IF('DATA - Follow-Up'!F957="","",'DATA - Follow-Up'!F957)</f>
        <v/>
      </c>
      <c r="G957" s="178" t="str">
        <f>IF('DATA - Follow-Up'!G957="Yes",1,IF('DATA - Follow-Up'!G957="No",2,IF('DATA - Follow-Up'!G957="Not Sure",3, "")))</f>
        <v/>
      </c>
      <c r="H957" s="178" t="str">
        <f>IF('DATA - Follow-Up'!H957="","",INDEX(Codes,MATCH('DATA - Follow-Up'!H957,Modes,0)))</f>
        <v/>
      </c>
      <c r="I957" s="275"/>
      <c r="J957" s="178" t="str">
        <f>IF('DATA - Follow-Up'!J957="","",INDEX(Codes,MATCH('DATA - Follow-Up'!J957,Modes,0)))</f>
        <v/>
      </c>
      <c r="K957" s="178"/>
      <c r="L957" s="178" t="str">
        <f>IF('DATA - Follow-Up'!L957=0,"",IF('DATA - Follow-Up'!L957="","",'DATA - Follow-Up'!L957))</f>
        <v/>
      </c>
      <c r="M957" s="178" t="str">
        <f>IF('DATA - Follow-Up'!M957="Yes",1,IF('DATA - Follow-Up'!M957="No",2, ""))</f>
        <v/>
      </c>
      <c r="N957" s="178" t="str">
        <f>IF('DATA - Follow-Up'!N957="Yes",1,IF('DATA - Follow-Up'!N957="No",2,""))</f>
        <v/>
      </c>
      <c r="O957" s="178" t="str">
        <f>IF('DATA - Follow-Up'!O957="Relaxed",1,IF('DATA - Follow-Up'!O957="Rushed",2,IF('DATA - Follow-Up'!O957="Happy",3,IF('DATA - Follow-Up'!O957="Frustrated",4,IF('DATA - Follow-Up'!O957="Other (please specify)",5,IF('DATA - Follow-Up'!O957="Other",5,""))))))</f>
        <v/>
      </c>
      <c r="P957" s="178"/>
      <c r="Q957" s="178" t="str">
        <f>IF('DATA - Follow-Up'!Q957="","",'DATA - Follow-Up'!Q957)</f>
        <v/>
      </c>
      <c r="R957" s="178" t="str">
        <f>IF('DATA - Follow-Up'!R957="Boy",1,IF('DATA - Follow-Up'!R957="Girl",2, ""))</f>
        <v/>
      </c>
      <c r="S957" s="178" t="str">
        <f>IF('DATA - Follow-Up'!Q957="","", 'DATA - Follow-Up'!S957)</f>
        <v/>
      </c>
      <c r="T957" s="178" t="str">
        <f>IF('DATA - Follow-Up'!T957="Less than 0.5km",1,IF('DATA - Follow-Up'!T957="0.51 to 1.59km",2,IF('DATA - Follow-Up'!T957="1.6 to 3km",3,IF('DATA - Follow-Up'!T957="Over 3km",4,""))))</f>
        <v/>
      </c>
      <c r="U957" s="178" t="str">
        <f>IF('DATA - Follow-Up'!U957="STRONGLY AGREE",1,IF('DATA - Follow-Up'!U957="AGREE",2,IF('DATA - Follow-Up'!U957="DISAGREE",3,IF('DATA - Follow-Up'!U957="STRONGLY DISAGREE",4,""))))</f>
        <v/>
      </c>
      <c r="V957" s="178" t="str">
        <f>IF('DATA - Follow-Up'!V957="Yes",1,IF('DATA - Follow-Up'!V957="No",2,""))</f>
        <v/>
      </c>
      <c r="W957" s="178"/>
      <c r="X957" s="178"/>
      <c r="Y957" s="178"/>
      <c r="Z957" s="178"/>
      <c r="AA957" s="178"/>
      <c r="AB957" s="178"/>
      <c r="AC957" s="178"/>
      <c r="AD957" s="178"/>
      <c r="AE957" s="178"/>
      <c r="AF957" s="178"/>
      <c r="AG957" s="178"/>
      <c r="AH957" s="178"/>
      <c r="AI957" s="178"/>
      <c r="AJ957" s="178"/>
      <c r="AK957" s="178"/>
      <c r="AL957" s="178"/>
      <c r="AM957" s="178"/>
      <c r="AN957" s="178"/>
      <c r="AO957" s="178"/>
      <c r="AP957" s="178"/>
      <c r="AQ957" s="178"/>
      <c r="AR957" s="178" t="str">
        <f>IF('DATA - Follow-Up'!AR957="Relaxed",1,IF('DATA - Follow-Up'!AR957="Rushed",2,IF('DATA - Follow-Up'!AR957="Happy",3,IF('DATA - Follow-Up'!AR957="Tired",4,""))))</f>
        <v/>
      </c>
      <c r="AS957" s="178" t="str">
        <f>IF('DATA - Follow-Up'!AS957="Relaxed",1,IF('DATA - Follow-Up'!AS957="Rushed",2,IF('DATA - Follow-Up'!AS957="Happy",3,IF('DATA - Follow-Up'!AS957="Tired",4,""))))</f>
        <v/>
      </c>
      <c r="AT957" s="178" t="str">
        <f>IF('DATA - Follow-Up'!AT957="less driving",1,IF('DATA - Follow-Up'!AT957="less driving (e.g. more carpooling, walking, cycling, taking public transit, etc.)",1,IF('DATA - Follow-Up'!AT957="not changed",2,IF('DATA - Follow-Up'!AT957="no changed",2,IF('DATA - Follow-Up'!AT957="more driving",3, "")))))</f>
        <v/>
      </c>
      <c r="AU957" s="275"/>
      <c r="AV957" s="275"/>
      <c r="AW957" s="275"/>
      <c r="AX957" s="275"/>
      <c r="AY957" s="275"/>
      <c r="AZ957" s="178" t="str">
        <f>IF('DATA - Follow-Up'!AZ957="less driving",1,IF('DATA - Follow-Up'!AZ957="less driving (e.g. more carpooling, walking, cycling, taking public transit, etc.)",1,IF('DATA - Follow-Up'!AZ957="not changed",2,IF('DATA - Follow-Up'!AZ957="more driving",3,""))))</f>
        <v/>
      </c>
      <c r="BA957" s="178"/>
      <c r="BB957" s="178"/>
      <c r="BC957" s="178"/>
      <c r="BD957" s="178"/>
      <c r="BE957" s="178"/>
      <c r="BF957" s="178" t="str">
        <f>IF('DATA - Follow-Up'!BF957="decreased",1,IF('DATA - Follow-Up'!BF957="not changed",2,IF('DATA - Follow-Up'!BF957="increased",3, "")))</f>
        <v/>
      </c>
      <c r="BG957" s="178"/>
      <c r="BH957" s="178"/>
      <c r="BI957" s="178"/>
      <c r="BJ957" s="178"/>
      <c r="BK957" s="178"/>
      <c r="BL957" s="178"/>
      <c r="BM957" s="178"/>
      <c r="BN957" s="178"/>
      <c r="BO957" s="178"/>
      <c r="BP957" s="178"/>
      <c r="BQ957" s="312" t="str">
        <f>IF('DATA - Follow-Up'!BQ957="Yes",1,IF('DATA - Follow-Up'!BQ957="No",2, ""))</f>
        <v/>
      </c>
      <c r="BR957" s="273"/>
      <c r="BS957" s="180"/>
      <c r="BT957" s="180"/>
    </row>
    <row r="958" spans="1:72" s="132" customFormat="1" ht="15" x14ac:dyDescent="0.3">
      <c r="A958" s="148"/>
      <c r="B958" s="149"/>
      <c r="C958" s="236" t="str">
        <f t="shared" si="14"/>
        <v/>
      </c>
      <c r="D958" s="178" t="str">
        <f>IF('DATA - Follow-Up'!D958="","",'DATA - Follow-Up'!D958)</f>
        <v/>
      </c>
      <c r="E958" s="178" t="str">
        <f>IF('DATA - Follow-Up'!E958="","",'DATA - Follow-Up'!E958)</f>
        <v/>
      </c>
      <c r="F958" s="178" t="str">
        <f>IF('DATA - Follow-Up'!F958="","",'DATA - Follow-Up'!F958)</f>
        <v/>
      </c>
      <c r="G958" s="178" t="str">
        <f>IF('DATA - Follow-Up'!G958="Yes",1,IF('DATA - Follow-Up'!G958="No",2,IF('DATA - Follow-Up'!G958="Not Sure",3, "")))</f>
        <v/>
      </c>
      <c r="H958" s="178" t="str">
        <f>IF('DATA - Follow-Up'!H958="","",INDEX(Codes,MATCH('DATA - Follow-Up'!H958,Modes,0)))</f>
        <v/>
      </c>
      <c r="I958" s="275"/>
      <c r="J958" s="178" t="str">
        <f>IF('DATA - Follow-Up'!J958="","",INDEX(Codes,MATCH('DATA - Follow-Up'!J958,Modes,0)))</f>
        <v/>
      </c>
      <c r="K958" s="178"/>
      <c r="L958" s="178" t="str">
        <f>IF('DATA - Follow-Up'!L958=0,"",IF('DATA - Follow-Up'!L958="","",'DATA - Follow-Up'!L958))</f>
        <v/>
      </c>
      <c r="M958" s="178" t="str">
        <f>IF('DATA - Follow-Up'!M958="Yes",1,IF('DATA - Follow-Up'!M958="No",2, ""))</f>
        <v/>
      </c>
      <c r="N958" s="178" t="str">
        <f>IF('DATA - Follow-Up'!N958="Yes",1,IF('DATA - Follow-Up'!N958="No",2,""))</f>
        <v/>
      </c>
      <c r="O958" s="178" t="str">
        <f>IF('DATA - Follow-Up'!O958="Relaxed",1,IF('DATA - Follow-Up'!O958="Rushed",2,IF('DATA - Follow-Up'!O958="Happy",3,IF('DATA - Follow-Up'!O958="Frustrated",4,IF('DATA - Follow-Up'!O958="Other (please specify)",5,IF('DATA - Follow-Up'!O958="Other",5,""))))))</f>
        <v/>
      </c>
      <c r="P958" s="178"/>
      <c r="Q958" s="178" t="str">
        <f>IF('DATA - Follow-Up'!Q958="","",'DATA - Follow-Up'!Q958)</f>
        <v/>
      </c>
      <c r="R958" s="178" t="str">
        <f>IF('DATA - Follow-Up'!R958="Boy",1,IF('DATA - Follow-Up'!R958="Girl",2, ""))</f>
        <v/>
      </c>
      <c r="S958" s="178" t="str">
        <f>IF('DATA - Follow-Up'!Q958="","", 'DATA - Follow-Up'!S958)</f>
        <v/>
      </c>
      <c r="T958" s="178" t="str">
        <f>IF('DATA - Follow-Up'!T958="Less than 0.5km",1,IF('DATA - Follow-Up'!T958="0.51 to 1.59km",2,IF('DATA - Follow-Up'!T958="1.6 to 3km",3,IF('DATA - Follow-Up'!T958="Over 3km",4,""))))</f>
        <v/>
      </c>
      <c r="U958" s="178" t="str">
        <f>IF('DATA - Follow-Up'!U958="STRONGLY AGREE",1,IF('DATA - Follow-Up'!U958="AGREE",2,IF('DATA - Follow-Up'!U958="DISAGREE",3,IF('DATA - Follow-Up'!U958="STRONGLY DISAGREE",4,""))))</f>
        <v/>
      </c>
      <c r="V958" s="178" t="str">
        <f>IF('DATA - Follow-Up'!V958="Yes",1,IF('DATA - Follow-Up'!V958="No",2,""))</f>
        <v/>
      </c>
      <c r="W958" s="178"/>
      <c r="X958" s="178"/>
      <c r="Y958" s="178"/>
      <c r="Z958" s="178"/>
      <c r="AA958" s="178"/>
      <c r="AB958" s="178"/>
      <c r="AC958" s="178"/>
      <c r="AD958" s="178"/>
      <c r="AE958" s="178"/>
      <c r="AF958" s="178"/>
      <c r="AG958" s="178"/>
      <c r="AH958" s="178"/>
      <c r="AI958" s="178"/>
      <c r="AJ958" s="178"/>
      <c r="AK958" s="178"/>
      <c r="AL958" s="178"/>
      <c r="AM958" s="178"/>
      <c r="AN958" s="178"/>
      <c r="AO958" s="178"/>
      <c r="AP958" s="178"/>
      <c r="AQ958" s="178"/>
      <c r="AR958" s="178" t="str">
        <f>IF('DATA - Follow-Up'!AR958="Relaxed",1,IF('DATA - Follow-Up'!AR958="Rushed",2,IF('DATA - Follow-Up'!AR958="Happy",3,IF('DATA - Follow-Up'!AR958="Tired",4,""))))</f>
        <v/>
      </c>
      <c r="AS958" s="178" t="str">
        <f>IF('DATA - Follow-Up'!AS958="Relaxed",1,IF('DATA - Follow-Up'!AS958="Rushed",2,IF('DATA - Follow-Up'!AS958="Happy",3,IF('DATA - Follow-Up'!AS958="Tired",4,""))))</f>
        <v/>
      </c>
      <c r="AT958" s="178" t="str">
        <f>IF('DATA - Follow-Up'!AT958="less driving",1,IF('DATA - Follow-Up'!AT958="less driving (e.g. more carpooling, walking, cycling, taking public transit, etc.)",1,IF('DATA - Follow-Up'!AT958="not changed",2,IF('DATA - Follow-Up'!AT958="no changed",2,IF('DATA - Follow-Up'!AT958="more driving",3, "")))))</f>
        <v/>
      </c>
      <c r="AU958" s="275"/>
      <c r="AV958" s="275"/>
      <c r="AW958" s="275"/>
      <c r="AX958" s="275"/>
      <c r="AY958" s="275"/>
      <c r="AZ958" s="178" t="str">
        <f>IF('DATA - Follow-Up'!AZ958="less driving",1,IF('DATA - Follow-Up'!AZ958="less driving (e.g. more carpooling, walking, cycling, taking public transit, etc.)",1,IF('DATA - Follow-Up'!AZ958="not changed",2,IF('DATA - Follow-Up'!AZ958="more driving",3,""))))</f>
        <v/>
      </c>
      <c r="BA958" s="178"/>
      <c r="BB958" s="178"/>
      <c r="BC958" s="178"/>
      <c r="BD958" s="178"/>
      <c r="BE958" s="178"/>
      <c r="BF958" s="178" t="str">
        <f>IF('DATA - Follow-Up'!BF958="decreased",1,IF('DATA - Follow-Up'!BF958="not changed",2,IF('DATA - Follow-Up'!BF958="increased",3, "")))</f>
        <v/>
      </c>
      <c r="BG958" s="178"/>
      <c r="BH958" s="178"/>
      <c r="BI958" s="178"/>
      <c r="BJ958" s="178"/>
      <c r="BK958" s="178"/>
      <c r="BL958" s="178"/>
      <c r="BM958" s="178"/>
      <c r="BN958" s="178"/>
      <c r="BO958" s="178"/>
      <c r="BP958" s="178"/>
      <c r="BQ958" s="312" t="str">
        <f>IF('DATA - Follow-Up'!BQ958="Yes",1,IF('DATA - Follow-Up'!BQ958="No",2, ""))</f>
        <v/>
      </c>
      <c r="BR958" s="273"/>
      <c r="BS958" s="180"/>
      <c r="BT958" s="180"/>
    </row>
    <row r="959" spans="1:72" s="132" customFormat="1" ht="15" x14ac:dyDescent="0.3">
      <c r="A959" s="148"/>
      <c r="B959" s="149"/>
      <c r="C959" s="236" t="str">
        <f t="shared" si="14"/>
        <v/>
      </c>
      <c r="D959" s="178" t="str">
        <f>IF('DATA - Follow-Up'!D959="","",'DATA - Follow-Up'!D959)</f>
        <v/>
      </c>
      <c r="E959" s="178" t="str">
        <f>IF('DATA - Follow-Up'!E959="","",'DATA - Follow-Up'!E959)</f>
        <v/>
      </c>
      <c r="F959" s="178" t="str">
        <f>IF('DATA - Follow-Up'!F959="","",'DATA - Follow-Up'!F959)</f>
        <v/>
      </c>
      <c r="G959" s="178" t="str">
        <f>IF('DATA - Follow-Up'!G959="Yes",1,IF('DATA - Follow-Up'!G959="No",2,IF('DATA - Follow-Up'!G959="Not Sure",3, "")))</f>
        <v/>
      </c>
      <c r="H959" s="178" t="str">
        <f>IF('DATA - Follow-Up'!H959="","",INDEX(Codes,MATCH('DATA - Follow-Up'!H959,Modes,0)))</f>
        <v/>
      </c>
      <c r="I959" s="275"/>
      <c r="J959" s="178" t="str">
        <f>IF('DATA - Follow-Up'!J959="","",INDEX(Codes,MATCH('DATA - Follow-Up'!J959,Modes,0)))</f>
        <v/>
      </c>
      <c r="K959" s="178"/>
      <c r="L959" s="178" t="str">
        <f>IF('DATA - Follow-Up'!L959=0,"",IF('DATA - Follow-Up'!L959="","",'DATA - Follow-Up'!L959))</f>
        <v/>
      </c>
      <c r="M959" s="178" t="str">
        <f>IF('DATA - Follow-Up'!M959="Yes",1,IF('DATA - Follow-Up'!M959="No",2, ""))</f>
        <v/>
      </c>
      <c r="N959" s="178" t="str">
        <f>IF('DATA - Follow-Up'!N959="Yes",1,IF('DATA - Follow-Up'!N959="No",2,""))</f>
        <v/>
      </c>
      <c r="O959" s="178" t="str">
        <f>IF('DATA - Follow-Up'!O959="Relaxed",1,IF('DATA - Follow-Up'!O959="Rushed",2,IF('DATA - Follow-Up'!O959="Happy",3,IF('DATA - Follow-Up'!O959="Frustrated",4,IF('DATA - Follow-Up'!O959="Other (please specify)",5,IF('DATA - Follow-Up'!O959="Other",5,""))))))</f>
        <v/>
      </c>
      <c r="P959" s="178"/>
      <c r="Q959" s="178" t="str">
        <f>IF('DATA - Follow-Up'!Q959="","",'DATA - Follow-Up'!Q959)</f>
        <v/>
      </c>
      <c r="R959" s="178" t="str">
        <f>IF('DATA - Follow-Up'!R959="Boy",1,IF('DATA - Follow-Up'!R959="Girl",2, ""))</f>
        <v/>
      </c>
      <c r="S959" s="178" t="str">
        <f>IF('DATA - Follow-Up'!Q959="","", 'DATA - Follow-Up'!S959)</f>
        <v/>
      </c>
      <c r="T959" s="178" t="str">
        <f>IF('DATA - Follow-Up'!T959="Less than 0.5km",1,IF('DATA - Follow-Up'!T959="0.51 to 1.59km",2,IF('DATA - Follow-Up'!T959="1.6 to 3km",3,IF('DATA - Follow-Up'!T959="Over 3km",4,""))))</f>
        <v/>
      </c>
      <c r="U959" s="178" t="str">
        <f>IF('DATA - Follow-Up'!U959="STRONGLY AGREE",1,IF('DATA - Follow-Up'!U959="AGREE",2,IF('DATA - Follow-Up'!U959="DISAGREE",3,IF('DATA - Follow-Up'!U959="STRONGLY DISAGREE",4,""))))</f>
        <v/>
      </c>
      <c r="V959" s="178" t="str">
        <f>IF('DATA - Follow-Up'!V959="Yes",1,IF('DATA - Follow-Up'!V959="No",2,""))</f>
        <v/>
      </c>
      <c r="W959" s="178"/>
      <c r="X959" s="178"/>
      <c r="Y959" s="178"/>
      <c r="Z959" s="178"/>
      <c r="AA959" s="178"/>
      <c r="AB959" s="178"/>
      <c r="AC959" s="178"/>
      <c r="AD959" s="178"/>
      <c r="AE959" s="178"/>
      <c r="AF959" s="178"/>
      <c r="AG959" s="178"/>
      <c r="AH959" s="178"/>
      <c r="AI959" s="178"/>
      <c r="AJ959" s="178"/>
      <c r="AK959" s="178"/>
      <c r="AL959" s="178"/>
      <c r="AM959" s="178"/>
      <c r="AN959" s="178"/>
      <c r="AO959" s="178"/>
      <c r="AP959" s="178"/>
      <c r="AQ959" s="178"/>
      <c r="AR959" s="178" t="str">
        <f>IF('DATA - Follow-Up'!AR959="Relaxed",1,IF('DATA - Follow-Up'!AR959="Rushed",2,IF('DATA - Follow-Up'!AR959="Happy",3,IF('DATA - Follow-Up'!AR959="Tired",4,""))))</f>
        <v/>
      </c>
      <c r="AS959" s="178" t="str">
        <f>IF('DATA - Follow-Up'!AS959="Relaxed",1,IF('DATA - Follow-Up'!AS959="Rushed",2,IF('DATA - Follow-Up'!AS959="Happy",3,IF('DATA - Follow-Up'!AS959="Tired",4,""))))</f>
        <v/>
      </c>
      <c r="AT959" s="178" t="str">
        <f>IF('DATA - Follow-Up'!AT959="less driving",1,IF('DATA - Follow-Up'!AT959="less driving (e.g. more carpooling, walking, cycling, taking public transit, etc.)",1,IF('DATA - Follow-Up'!AT959="not changed",2,IF('DATA - Follow-Up'!AT959="no changed",2,IF('DATA - Follow-Up'!AT959="more driving",3, "")))))</f>
        <v/>
      </c>
      <c r="AU959" s="275"/>
      <c r="AV959" s="275"/>
      <c r="AW959" s="275"/>
      <c r="AX959" s="275"/>
      <c r="AY959" s="275"/>
      <c r="AZ959" s="178" t="str">
        <f>IF('DATA - Follow-Up'!AZ959="less driving",1,IF('DATA - Follow-Up'!AZ959="less driving (e.g. more carpooling, walking, cycling, taking public transit, etc.)",1,IF('DATA - Follow-Up'!AZ959="not changed",2,IF('DATA - Follow-Up'!AZ959="more driving",3,""))))</f>
        <v/>
      </c>
      <c r="BA959" s="178"/>
      <c r="BB959" s="178"/>
      <c r="BC959" s="178"/>
      <c r="BD959" s="178"/>
      <c r="BE959" s="178"/>
      <c r="BF959" s="178" t="str">
        <f>IF('DATA - Follow-Up'!BF959="decreased",1,IF('DATA - Follow-Up'!BF959="not changed",2,IF('DATA - Follow-Up'!BF959="increased",3, "")))</f>
        <v/>
      </c>
      <c r="BG959" s="178"/>
      <c r="BH959" s="178"/>
      <c r="BI959" s="178"/>
      <c r="BJ959" s="178"/>
      <c r="BK959" s="178"/>
      <c r="BL959" s="178"/>
      <c r="BM959" s="178"/>
      <c r="BN959" s="178"/>
      <c r="BO959" s="178"/>
      <c r="BP959" s="178"/>
      <c r="BQ959" s="312" t="str">
        <f>IF('DATA - Follow-Up'!BQ959="Yes",1,IF('DATA - Follow-Up'!BQ959="No",2, ""))</f>
        <v/>
      </c>
      <c r="BR959" s="273"/>
      <c r="BS959" s="180"/>
      <c r="BT959" s="180"/>
    </row>
    <row r="960" spans="1:72" s="132" customFormat="1" ht="15" x14ac:dyDescent="0.3">
      <c r="A960" s="148"/>
      <c r="B960" s="149"/>
      <c r="C960" s="236" t="str">
        <f t="shared" si="14"/>
        <v/>
      </c>
      <c r="D960" s="178" t="str">
        <f>IF('DATA - Follow-Up'!D960="","",'DATA - Follow-Up'!D960)</f>
        <v/>
      </c>
      <c r="E960" s="178" t="str">
        <f>IF('DATA - Follow-Up'!E960="","",'DATA - Follow-Up'!E960)</f>
        <v/>
      </c>
      <c r="F960" s="178" t="str">
        <f>IF('DATA - Follow-Up'!F960="","",'DATA - Follow-Up'!F960)</f>
        <v/>
      </c>
      <c r="G960" s="178" t="str">
        <f>IF('DATA - Follow-Up'!G960="Yes",1,IF('DATA - Follow-Up'!G960="No",2,IF('DATA - Follow-Up'!G960="Not Sure",3, "")))</f>
        <v/>
      </c>
      <c r="H960" s="178" t="str">
        <f>IF('DATA - Follow-Up'!H960="","",INDEX(Codes,MATCH('DATA - Follow-Up'!H960,Modes,0)))</f>
        <v/>
      </c>
      <c r="I960" s="275"/>
      <c r="J960" s="178" t="str">
        <f>IF('DATA - Follow-Up'!J960="","",INDEX(Codes,MATCH('DATA - Follow-Up'!J960,Modes,0)))</f>
        <v/>
      </c>
      <c r="K960" s="178"/>
      <c r="L960" s="178" t="str">
        <f>IF('DATA - Follow-Up'!L960=0,"",IF('DATA - Follow-Up'!L960="","",'DATA - Follow-Up'!L960))</f>
        <v/>
      </c>
      <c r="M960" s="178" t="str">
        <f>IF('DATA - Follow-Up'!M960="Yes",1,IF('DATA - Follow-Up'!M960="No",2, ""))</f>
        <v/>
      </c>
      <c r="N960" s="178" t="str">
        <f>IF('DATA - Follow-Up'!N960="Yes",1,IF('DATA - Follow-Up'!N960="No",2,""))</f>
        <v/>
      </c>
      <c r="O960" s="178" t="str">
        <f>IF('DATA - Follow-Up'!O960="Relaxed",1,IF('DATA - Follow-Up'!O960="Rushed",2,IF('DATA - Follow-Up'!O960="Happy",3,IF('DATA - Follow-Up'!O960="Frustrated",4,IF('DATA - Follow-Up'!O960="Other (please specify)",5,IF('DATA - Follow-Up'!O960="Other",5,""))))))</f>
        <v/>
      </c>
      <c r="P960" s="178"/>
      <c r="Q960" s="178" t="str">
        <f>IF('DATA - Follow-Up'!Q960="","",'DATA - Follow-Up'!Q960)</f>
        <v/>
      </c>
      <c r="R960" s="178" t="str">
        <f>IF('DATA - Follow-Up'!R960="Boy",1,IF('DATA - Follow-Up'!R960="Girl",2, ""))</f>
        <v/>
      </c>
      <c r="S960" s="178" t="str">
        <f>IF('DATA - Follow-Up'!Q960="","", 'DATA - Follow-Up'!S960)</f>
        <v/>
      </c>
      <c r="T960" s="178" t="str">
        <f>IF('DATA - Follow-Up'!T960="Less than 0.5km",1,IF('DATA - Follow-Up'!T960="0.51 to 1.59km",2,IF('DATA - Follow-Up'!T960="1.6 to 3km",3,IF('DATA - Follow-Up'!T960="Over 3km",4,""))))</f>
        <v/>
      </c>
      <c r="U960" s="178" t="str">
        <f>IF('DATA - Follow-Up'!U960="STRONGLY AGREE",1,IF('DATA - Follow-Up'!U960="AGREE",2,IF('DATA - Follow-Up'!U960="DISAGREE",3,IF('DATA - Follow-Up'!U960="STRONGLY DISAGREE",4,""))))</f>
        <v/>
      </c>
      <c r="V960" s="178" t="str">
        <f>IF('DATA - Follow-Up'!V960="Yes",1,IF('DATA - Follow-Up'!V960="No",2,""))</f>
        <v/>
      </c>
      <c r="W960" s="178"/>
      <c r="X960" s="178"/>
      <c r="Y960" s="178"/>
      <c r="Z960" s="178"/>
      <c r="AA960" s="178"/>
      <c r="AB960" s="178"/>
      <c r="AC960" s="178"/>
      <c r="AD960" s="178"/>
      <c r="AE960" s="178"/>
      <c r="AF960" s="178"/>
      <c r="AG960" s="178"/>
      <c r="AH960" s="178"/>
      <c r="AI960" s="178"/>
      <c r="AJ960" s="178"/>
      <c r="AK960" s="178"/>
      <c r="AL960" s="178"/>
      <c r="AM960" s="178"/>
      <c r="AN960" s="178"/>
      <c r="AO960" s="178"/>
      <c r="AP960" s="178"/>
      <c r="AQ960" s="178"/>
      <c r="AR960" s="178" t="str">
        <f>IF('DATA - Follow-Up'!AR960="Relaxed",1,IF('DATA - Follow-Up'!AR960="Rushed",2,IF('DATA - Follow-Up'!AR960="Happy",3,IF('DATA - Follow-Up'!AR960="Tired",4,""))))</f>
        <v/>
      </c>
      <c r="AS960" s="178" t="str">
        <f>IF('DATA - Follow-Up'!AS960="Relaxed",1,IF('DATA - Follow-Up'!AS960="Rushed",2,IF('DATA - Follow-Up'!AS960="Happy",3,IF('DATA - Follow-Up'!AS960="Tired",4,""))))</f>
        <v/>
      </c>
      <c r="AT960" s="178" t="str">
        <f>IF('DATA - Follow-Up'!AT960="less driving",1,IF('DATA - Follow-Up'!AT960="less driving (e.g. more carpooling, walking, cycling, taking public transit, etc.)",1,IF('DATA - Follow-Up'!AT960="not changed",2,IF('DATA - Follow-Up'!AT960="no changed",2,IF('DATA - Follow-Up'!AT960="more driving",3, "")))))</f>
        <v/>
      </c>
      <c r="AU960" s="275"/>
      <c r="AV960" s="275"/>
      <c r="AW960" s="275"/>
      <c r="AX960" s="275"/>
      <c r="AY960" s="275"/>
      <c r="AZ960" s="178" t="str">
        <f>IF('DATA - Follow-Up'!AZ960="less driving",1,IF('DATA - Follow-Up'!AZ960="less driving (e.g. more carpooling, walking, cycling, taking public transit, etc.)",1,IF('DATA - Follow-Up'!AZ960="not changed",2,IF('DATA - Follow-Up'!AZ960="more driving",3,""))))</f>
        <v/>
      </c>
      <c r="BA960" s="178"/>
      <c r="BB960" s="178"/>
      <c r="BC960" s="178"/>
      <c r="BD960" s="178"/>
      <c r="BE960" s="178"/>
      <c r="BF960" s="178" t="str">
        <f>IF('DATA - Follow-Up'!BF960="decreased",1,IF('DATA - Follow-Up'!BF960="not changed",2,IF('DATA - Follow-Up'!BF960="increased",3, "")))</f>
        <v/>
      </c>
      <c r="BG960" s="178"/>
      <c r="BH960" s="178"/>
      <c r="BI960" s="178"/>
      <c r="BJ960" s="178"/>
      <c r="BK960" s="178"/>
      <c r="BL960" s="178"/>
      <c r="BM960" s="178"/>
      <c r="BN960" s="178"/>
      <c r="BO960" s="178"/>
      <c r="BP960" s="178"/>
      <c r="BQ960" s="312" t="str">
        <f>IF('DATA - Follow-Up'!BQ960="Yes",1,IF('DATA - Follow-Up'!BQ960="No",2, ""))</f>
        <v/>
      </c>
      <c r="BR960" s="273"/>
      <c r="BS960" s="180"/>
      <c r="BT960" s="180"/>
    </row>
    <row r="961" spans="1:72" s="132" customFormat="1" ht="15" x14ac:dyDescent="0.3">
      <c r="A961" s="148"/>
      <c r="B961" s="149"/>
      <c r="C961" s="236" t="str">
        <f t="shared" si="14"/>
        <v/>
      </c>
      <c r="D961" s="178" t="str">
        <f>IF('DATA - Follow-Up'!D961="","",'DATA - Follow-Up'!D961)</f>
        <v/>
      </c>
      <c r="E961" s="178" t="str">
        <f>IF('DATA - Follow-Up'!E961="","",'DATA - Follow-Up'!E961)</f>
        <v/>
      </c>
      <c r="F961" s="178" t="str">
        <f>IF('DATA - Follow-Up'!F961="","",'DATA - Follow-Up'!F961)</f>
        <v/>
      </c>
      <c r="G961" s="178" t="str">
        <f>IF('DATA - Follow-Up'!G961="Yes",1,IF('DATA - Follow-Up'!G961="No",2,IF('DATA - Follow-Up'!G961="Not Sure",3, "")))</f>
        <v/>
      </c>
      <c r="H961" s="178" t="str">
        <f>IF('DATA - Follow-Up'!H961="","",INDEX(Codes,MATCH('DATA - Follow-Up'!H961,Modes,0)))</f>
        <v/>
      </c>
      <c r="I961" s="275"/>
      <c r="J961" s="178" t="str">
        <f>IF('DATA - Follow-Up'!J961="","",INDEX(Codes,MATCH('DATA - Follow-Up'!J961,Modes,0)))</f>
        <v/>
      </c>
      <c r="K961" s="178"/>
      <c r="L961" s="178" t="str">
        <f>IF('DATA - Follow-Up'!L961=0,"",IF('DATA - Follow-Up'!L961="","",'DATA - Follow-Up'!L961))</f>
        <v/>
      </c>
      <c r="M961" s="178" t="str">
        <f>IF('DATA - Follow-Up'!M961="Yes",1,IF('DATA - Follow-Up'!M961="No",2, ""))</f>
        <v/>
      </c>
      <c r="N961" s="178" t="str">
        <f>IF('DATA - Follow-Up'!N961="Yes",1,IF('DATA - Follow-Up'!N961="No",2,""))</f>
        <v/>
      </c>
      <c r="O961" s="178" t="str">
        <f>IF('DATA - Follow-Up'!O961="Relaxed",1,IF('DATA - Follow-Up'!O961="Rushed",2,IF('DATA - Follow-Up'!O961="Happy",3,IF('DATA - Follow-Up'!O961="Frustrated",4,IF('DATA - Follow-Up'!O961="Other (please specify)",5,IF('DATA - Follow-Up'!O961="Other",5,""))))))</f>
        <v/>
      </c>
      <c r="P961" s="178"/>
      <c r="Q961" s="178" t="str">
        <f>IF('DATA - Follow-Up'!Q961="","",'DATA - Follow-Up'!Q961)</f>
        <v/>
      </c>
      <c r="R961" s="178" t="str">
        <f>IF('DATA - Follow-Up'!R961="Boy",1,IF('DATA - Follow-Up'!R961="Girl",2, ""))</f>
        <v/>
      </c>
      <c r="S961" s="178" t="str">
        <f>IF('DATA - Follow-Up'!Q961="","", 'DATA - Follow-Up'!S961)</f>
        <v/>
      </c>
      <c r="T961" s="178" t="str">
        <f>IF('DATA - Follow-Up'!T961="Less than 0.5km",1,IF('DATA - Follow-Up'!T961="0.51 to 1.59km",2,IF('DATA - Follow-Up'!T961="1.6 to 3km",3,IF('DATA - Follow-Up'!T961="Over 3km",4,""))))</f>
        <v/>
      </c>
      <c r="U961" s="178" t="str">
        <f>IF('DATA - Follow-Up'!U961="STRONGLY AGREE",1,IF('DATA - Follow-Up'!U961="AGREE",2,IF('DATA - Follow-Up'!U961="DISAGREE",3,IF('DATA - Follow-Up'!U961="STRONGLY DISAGREE",4,""))))</f>
        <v/>
      </c>
      <c r="V961" s="178" t="str">
        <f>IF('DATA - Follow-Up'!V961="Yes",1,IF('DATA - Follow-Up'!V961="No",2,""))</f>
        <v/>
      </c>
      <c r="W961" s="178"/>
      <c r="X961" s="178"/>
      <c r="Y961" s="178"/>
      <c r="Z961" s="178"/>
      <c r="AA961" s="178"/>
      <c r="AB961" s="178"/>
      <c r="AC961" s="178"/>
      <c r="AD961" s="178"/>
      <c r="AE961" s="178"/>
      <c r="AF961" s="178"/>
      <c r="AG961" s="178"/>
      <c r="AH961" s="178"/>
      <c r="AI961" s="178"/>
      <c r="AJ961" s="178"/>
      <c r="AK961" s="178"/>
      <c r="AL961" s="178"/>
      <c r="AM961" s="178"/>
      <c r="AN961" s="178"/>
      <c r="AO961" s="178"/>
      <c r="AP961" s="178"/>
      <c r="AQ961" s="178"/>
      <c r="AR961" s="178" t="str">
        <f>IF('DATA - Follow-Up'!AR961="Relaxed",1,IF('DATA - Follow-Up'!AR961="Rushed",2,IF('DATA - Follow-Up'!AR961="Happy",3,IF('DATA - Follow-Up'!AR961="Tired",4,""))))</f>
        <v/>
      </c>
      <c r="AS961" s="178" t="str">
        <f>IF('DATA - Follow-Up'!AS961="Relaxed",1,IF('DATA - Follow-Up'!AS961="Rushed",2,IF('DATA - Follow-Up'!AS961="Happy",3,IF('DATA - Follow-Up'!AS961="Tired",4,""))))</f>
        <v/>
      </c>
      <c r="AT961" s="178" t="str">
        <f>IF('DATA - Follow-Up'!AT961="less driving",1,IF('DATA - Follow-Up'!AT961="less driving (e.g. more carpooling, walking, cycling, taking public transit, etc.)",1,IF('DATA - Follow-Up'!AT961="not changed",2,IF('DATA - Follow-Up'!AT961="no changed",2,IF('DATA - Follow-Up'!AT961="more driving",3, "")))))</f>
        <v/>
      </c>
      <c r="AU961" s="275"/>
      <c r="AV961" s="275"/>
      <c r="AW961" s="275"/>
      <c r="AX961" s="275"/>
      <c r="AY961" s="275"/>
      <c r="AZ961" s="178" t="str">
        <f>IF('DATA - Follow-Up'!AZ961="less driving",1,IF('DATA - Follow-Up'!AZ961="less driving (e.g. more carpooling, walking, cycling, taking public transit, etc.)",1,IF('DATA - Follow-Up'!AZ961="not changed",2,IF('DATA - Follow-Up'!AZ961="more driving",3,""))))</f>
        <v/>
      </c>
      <c r="BA961" s="178"/>
      <c r="BB961" s="178"/>
      <c r="BC961" s="178"/>
      <c r="BD961" s="178"/>
      <c r="BE961" s="178"/>
      <c r="BF961" s="178" t="str">
        <f>IF('DATA - Follow-Up'!BF961="decreased",1,IF('DATA - Follow-Up'!BF961="not changed",2,IF('DATA - Follow-Up'!BF961="increased",3, "")))</f>
        <v/>
      </c>
      <c r="BG961" s="178"/>
      <c r="BH961" s="178"/>
      <c r="BI961" s="178"/>
      <c r="BJ961" s="178"/>
      <c r="BK961" s="178"/>
      <c r="BL961" s="178"/>
      <c r="BM961" s="178"/>
      <c r="BN961" s="178"/>
      <c r="BO961" s="178"/>
      <c r="BP961" s="178"/>
      <c r="BQ961" s="312" t="str">
        <f>IF('DATA - Follow-Up'!BQ961="Yes",1,IF('DATA - Follow-Up'!BQ961="No",2, ""))</f>
        <v/>
      </c>
      <c r="BR961" s="273"/>
      <c r="BS961" s="180"/>
      <c r="BT961" s="180"/>
    </row>
    <row r="962" spans="1:72" s="132" customFormat="1" ht="15" x14ac:dyDescent="0.3">
      <c r="A962" s="148"/>
      <c r="B962" s="149"/>
      <c r="C962" s="236" t="str">
        <f t="shared" si="14"/>
        <v/>
      </c>
      <c r="D962" s="178" t="str">
        <f>IF('DATA - Follow-Up'!D962="","",'DATA - Follow-Up'!D962)</f>
        <v/>
      </c>
      <c r="E962" s="178" t="str">
        <f>IF('DATA - Follow-Up'!E962="","",'DATA - Follow-Up'!E962)</f>
        <v/>
      </c>
      <c r="F962" s="178" t="str">
        <f>IF('DATA - Follow-Up'!F962="","",'DATA - Follow-Up'!F962)</f>
        <v/>
      </c>
      <c r="G962" s="178" t="str">
        <f>IF('DATA - Follow-Up'!G962="Yes",1,IF('DATA - Follow-Up'!G962="No",2,IF('DATA - Follow-Up'!G962="Not Sure",3, "")))</f>
        <v/>
      </c>
      <c r="H962" s="178" t="str">
        <f>IF('DATA - Follow-Up'!H962="","",INDEX(Codes,MATCH('DATA - Follow-Up'!H962,Modes,0)))</f>
        <v/>
      </c>
      <c r="I962" s="275"/>
      <c r="J962" s="178" t="str">
        <f>IF('DATA - Follow-Up'!J962="","",INDEX(Codes,MATCH('DATA - Follow-Up'!J962,Modes,0)))</f>
        <v/>
      </c>
      <c r="K962" s="178"/>
      <c r="L962" s="178" t="str">
        <f>IF('DATA - Follow-Up'!L962=0,"",IF('DATA - Follow-Up'!L962="","",'DATA - Follow-Up'!L962))</f>
        <v/>
      </c>
      <c r="M962" s="178" t="str">
        <f>IF('DATA - Follow-Up'!M962="Yes",1,IF('DATA - Follow-Up'!M962="No",2, ""))</f>
        <v/>
      </c>
      <c r="N962" s="178" t="str">
        <f>IF('DATA - Follow-Up'!N962="Yes",1,IF('DATA - Follow-Up'!N962="No",2,""))</f>
        <v/>
      </c>
      <c r="O962" s="178" t="str">
        <f>IF('DATA - Follow-Up'!O962="Relaxed",1,IF('DATA - Follow-Up'!O962="Rushed",2,IF('DATA - Follow-Up'!O962="Happy",3,IF('DATA - Follow-Up'!O962="Frustrated",4,IF('DATA - Follow-Up'!O962="Other (please specify)",5,IF('DATA - Follow-Up'!O962="Other",5,""))))))</f>
        <v/>
      </c>
      <c r="P962" s="178"/>
      <c r="Q962" s="178" t="str">
        <f>IF('DATA - Follow-Up'!Q962="","",'DATA - Follow-Up'!Q962)</f>
        <v/>
      </c>
      <c r="R962" s="178" t="str">
        <f>IF('DATA - Follow-Up'!R962="Boy",1,IF('DATA - Follow-Up'!R962="Girl",2, ""))</f>
        <v/>
      </c>
      <c r="S962" s="178" t="str">
        <f>IF('DATA - Follow-Up'!Q962="","", 'DATA - Follow-Up'!S962)</f>
        <v/>
      </c>
      <c r="T962" s="178" t="str">
        <f>IF('DATA - Follow-Up'!T962="Less than 0.5km",1,IF('DATA - Follow-Up'!T962="0.51 to 1.59km",2,IF('DATA - Follow-Up'!T962="1.6 to 3km",3,IF('DATA - Follow-Up'!T962="Over 3km",4,""))))</f>
        <v/>
      </c>
      <c r="U962" s="178" t="str">
        <f>IF('DATA - Follow-Up'!U962="STRONGLY AGREE",1,IF('DATA - Follow-Up'!U962="AGREE",2,IF('DATA - Follow-Up'!U962="DISAGREE",3,IF('DATA - Follow-Up'!U962="STRONGLY DISAGREE",4,""))))</f>
        <v/>
      </c>
      <c r="V962" s="178" t="str">
        <f>IF('DATA - Follow-Up'!V962="Yes",1,IF('DATA - Follow-Up'!V962="No",2,""))</f>
        <v/>
      </c>
      <c r="W962" s="178"/>
      <c r="X962" s="178"/>
      <c r="Y962" s="178"/>
      <c r="Z962" s="178"/>
      <c r="AA962" s="178"/>
      <c r="AB962" s="178"/>
      <c r="AC962" s="178"/>
      <c r="AD962" s="178"/>
      <c r="AE962" s="178"/>
      <c r="AF962" s="178"/>
      <c r="AG962" s="178"/>
      <c r="AH962" s="178"/>
      <c r="AI962" s="178"/>
      <c r="AJ962" s="178"/>
      <c r="AK962" s="178"/>
      <c r="AL962" s="178"/>
      <c r="AM962" s="178"/>
      <c r="AN962" s="178"/>
      <c r="AO962" s="178"/>
      <c r="AP962" s="178"/>
      <c r="AQ962" s="178"/>
      <c r="AR962" s="178" t="str">
        <f>IF('DATA - Follow-Up'!AR962="Relaxed",1,IF('DATA - Follow-Up'!AR962="Rushed",2,IF('DATA - Follow-Up'!AR962="Happy",3,IF('DATA - Follow-Up'!AR962="Tired",4,""))))</f>
        <v/>
      </c>
      <c r="AS962" s="178" t="str">
        <f>IF('DATA - Follow-Up'!AS962="Relaxed",1,IF('DATA - Follow-Up'!AS962="Rushed",2,IF('DATA - Follow-Up'!AS962="Happy",3,IF('DATA - Follow-Up'!AS962="Tired",4,""))))</f>
        <v/>
      </c>
      <c r="AT962" s="178" t="str">
        <f>IF('DATA - Follow-Up'!AT962="less driving",1,IF('DATA - Follow-Up'!AT962="less driving (e.g. more carpooling, walking, cycling, taking public transit, etc.)",1,IF('DATA - Follow-Up'!AT962="not changed",2,IF('DATA - Follow-Up'!AT962="no changed",2,IF('DATA - Follow-Up'!AT962="more driving",3, "")))))</f>
        <v/>
      </c>
      <c r="AU962" s="275"/>
      <c r="AV962" s="275"/>
      <c r="AW962" s="275"/>
      <c r="AX962" s="275"/>
      <c r="AY962" s="275"/>
      <c r="AZ962" s="178" t="str">
        <f>IF('DATA - Follow-Up'!AZ962="less driving",1,IF('DATA - Follow-Up'!AZ962="less driving (e.g. more carpooling, walking, cycling, taking public transit, etc.)",1,IF('DATA - Follow-Up'!AZ962="not changed",2,IF('DATA - Follow-Up'!AZ962="more driving",3,""))))</f>
        <v/>
      </c>
      <c r="BA962" s="178"/>
      <c r="BB962" s="178"/>
      <c r="BC962" s="178"/>
      <c r="BD962" s="178"/>
      <c r="BE962" s="178"/>
      <c r="BF962" s="178" t="str">
        <f>IF('DATA - Follow-Up'!BF962="decreased",1,IF('DATA - Follow-Up'!BF962="not changed",2,IF('DATA - Follow-Up'!BF962="increased",3, "")))</f>
        <v/>
      </c>
      <c r="BG962" s="178"/>
      <c r="BH962" s="178"/>
      <c r="BI962" s="178"/>
      <c r="BJ962" s="178"/>
      <c r="BK962" s="178"/>
      <c r="BL962" s="178"/>
      <c r="BM962" s="178"/>
      <c r="BN962" s="178"/>
      <c r="BO962" s="178"/>
      <c r="BP962" s="178"/>
      <c r="BQ962" s="312" t="str">
        <f>IF('DATA - Follow-Up'!BQ962="Yes",1,IF('DATA - Follow-Up'!BQ962="No",2, ""))</f>
        <v/>
      </c>
      <c r="BR962" s="273"/>
      <c r="BS962" s="180"/>
      <c r="BT962" s="180"/>
    </row>
    <row r="963" spans="1:72" s="132" customFormat="1" ht="15" x14ac:dyDescent="0.3">
      <c r="A963" s="148"/>
      <c r="B963" s="149"/>
      <c r="C963" s="236" t="str">
        <f t="shared" si="14"/>
        <v/>
      </c>
      <c r="D963" s="178" t="str">
        <f>IF('DATA - Follow-Up'!D963="","",'DATA - Follow-Up'!D963)</f>
        <v/>
      </c>
      <c r="E963" s="178" t="str">
        <f>IF('DATA - Follow-Up'!E963="","",'DATA - Follow-Up'!E963)</f>
        <v/>
      </c>
      <c r="F963" s="178" t="str">
        <f>IF('DATA - Follow-Up'!F963="","",'DATA - Follow-Up'!F963)</f>
        <v/>
      </c>
      <c r="G963" s="178" t="str">
        <f>IF('DATA - Follow-Up'!G963="Yes",1,IF('DATA - Follow-Up'!G963="No",2,IF('DATA - Follow-Up'!G963="Not Sure",3, "")))</f>
        <v/>
      </c>
      <c r="H963" s="178" t="str">
        <f>IF('DATA - Follow-Up'!H963="","",INDEX(Codes,MATCH('DATA - Follow-Up'!H963,Modes,0)))</f>
        <v/>
      </c>
      <c r="I963" s="275"/>
      <c r="J963" s="178" t="str">
        <f>IF('DATA - Follow-Up'!J963="","",INDEX(Codes,MATCH('DATA - Follow-Up'!J963,Modes,0)))</f>
        <v/>
      </c>
      <c r="K963" s="178"/>
      <c r="L963" s="178" t="str">
        <f>IF('DATA - Follow-Up'!L963=0,"",IF('DATA - Follow-Up'!L963="","",'DATA - Follow-Up'!L963))</f>
        <v/>
      </c>
      <c r="M963" s="178" t="str">
        <f>IF('DATA - Follow-Up'!M963="Yes",1,IF('DATA - Follow-Up'!M963="No",2, ""))</f>
        <v/>
      </c>
      <c r="N963" s="178" t="str">
        <f>IF('DATA - Follow-Up'!N963="Yes",1,IF('DATA - Follow-Up'!N963="No",2,""))</f>
        <v/>
      </c>
      <c r="O963" s="178" t="str">
        <f>IF('DATA - Follow-Up'!O963="Relaxed",1,IF('DATA - Follow-Up'!O963="Rushed",2,IF('DATA - Follow-Up'!O963="Happy",3,IF('DATA - Follow-Up'!O963="Frustrated",4,IF('DATA - Follow-Up'!O963="Other (please specify)",5,IF('DATA - Follow-Up'!O963="Other",5,""))))))</f>
        <v/>
      </c>
      <c r="P963" s="178"/>
      <c r="Q963" s="178" t="str">
        <f>IF('DATA - Follow-Up'!Q963="","",'DATA - Follow-Up'!Q963)</f>
        <v/>
      </c>
      <c r="R963" s="178" t="str">
        <f>IF('DATA - Follow-Up'!R963="Boy",1,IF('DATA - Follow-Up'!R963="Girl",2, ""))</f>
        <v/>
      </c>
      <c r="S963" s="178" t="str">
        <f>IF('DATA - Follow-Up'!Q963="","", 'DATA - Follow-Up'!S963)</f>
        <v/>
      </c>
      <c r="T963" s="178" t="str">
        <f>IF('DATA - Follow-Up'!T963="Less than 0.5km",1,IF('DATA - Follow-Up'!T963="0.51 to 1.59km",2,IF('DATA - Follow-Up'!T963="1.6 to 3km",3,IF('DATA - Follow-Up'!T963="Over 3km",4,""))))</f>
        <v/>
      </c>
      <c r="U963" s="178" t="str">
        <f>IF('DATA - Follow-Up'!U963="STRONGLY AGREE",1,IF('DATA - Follow-Up'!U963="AGREE",2,IF('DATA - Follow-Up'!U963="DISAGREE",3,IF('DATA - Follow-Up'!U963="STRONGLY DISAGREE",4,""))))</f>
        <v/>
      </c>
      <c r="V963" s="178" t="str">
        <f>IF('DATA - Follow-Up'!V963="Yes",1,IF('DATA - Follow-Up'!V963="No",2,""))</f>
        <v/>
      </c>
      <c r="W963" s="178"/>
      <c r="X963" s="178"/>
      <c r="Y963" s="178"/>
      <c r="Z963" s="178"/>
      <c r="AA963" s="178"/>
      <c r="AB963" s="178"/>
      <c r="AC963" s="178"/>
      <c r="AD963" s="178"/>
      <c r="AE963" s="178"/>
      <c r="AF963" s="178"/>
      <c r="AG963" s="178"/>
      <c r="AH963" s="178"/>
      <c r="AI963" s="178"/>
      <c r="AJ963" s="178"/>
      <c r="AK963" s="178"/>
      <c r="AL963" s="178"/>
      <c r="AM963" s="178"/>
      <c r="AN963" s="178"/>
      <c r="AO963" s="178"/>
      <c r="AP963" s="178"/>
      <c r="AQ963" s="178"/>
      <c r="AR963" s="178" t="str">
        <f>IF('DATA - Follow-Up'!AR963="Relaxed",1,IF('DATA - Follow-Up'!AR963="Rushed",2,IF('DATA - Follow-Up'!AR963="Happy",3,IF('DATA - Follow-Up'!AR963="Tired",4,""))))</f>
        <v/>
      </c>
      <c r="AS963" s="178" t="str">
        <f>IF('DATA - Follow-Up'!AS963="Relaxed",1,IF('DATA - Follow-Up'!AS963="Rushed",2,IF('DATA - Follow-Up'!AS963="Happy",3,IF('DATA - Follow-Up'!AS963="Tired",4,""))))</f>
        <v/>
      </c>
      <c r="AT963" s="178" t="str">
        <f>IF('DATA - Follow-Up'!AT963="less driving",1,IF('DATA - Follow-Up'!AT963="less driving (e.g. more carpooling, walking, cycling, taking public transit, etc.)",1,IF('DATA - Follow-Up'!AT963="not changed",2,IF('DATA - Follow-Up'!AT963="no changed",2,IF('DATA - Follow-Up'!AT963="more driving",3, "")))))</f>
        <v/>
      </c>
      <c r="AU963" s="275"/>
      <c r="AV963" s="275"/>
      <c r="AW963" s="275"/>
      <c r="AX963" s="275"/>
      <c r="AY963" s="275"/>
      <c r="AZ963" s="178" t="str">
        <f>IF('DATA - Follow-Up'!AZ963="less driving",1,IF('DATA - Follow-Up'!AZ963="less driving (e.g. more carpooling, walking, cycling, taking public transit, etc.)",1,IF('DATA - Follow-Up'!AZ963="not changed",2,IF('DATA - Follow-Up'!AZ963="more driving",3,""))))</f>
        <v/>
      </c>
      <c r="BA963" s="178"/>
      <c r="BB963" s="178"/>
      <c r="BC963" s="178"/>
      <c r="BD963" s="178"/>
      <c r="BE963" s="178"/>
      <c r="BF963" s="178" t="str">
        <f>IF('DATA - Follow-Up'!BF963="decreased",1,IF('DATA - Follow-Up'!BF963="not changed",2,IF('DATA - Follow-Up'!BF963="increased",3, "")))</f>
        <v/>
      </c>
      <c r="BG963" s="178"/>
      <c r="BH963" s="178"/>
      <c r="BI963" s="178"/>
      <c r="BJ963" s="178"/>
      <c r="BK963" s="178"/>
      <c r="BL963" s="178"/>
      <c r="BM963" s="178"/>
      <c r="BN963" s="178"/>
      <c r="BO963" s="178"/>
      <c r="BP963" s="178"/>
      <c r="BQ963" s="312" t="str">
        <f>IF('DATA - Follow-Up'!BQ963="Yes",1,IF('DATA - Follow-Up'!BQ963="No",2, ""))</f>
        <v/>
      </c>
      <c r="BR963" s="273"/>
      <c r="BS963" s="180"/>
      <c r="BT963" s="180"/>
    </row>
    <row r="964" spans="1:72" s="132" customFormat="1" ht="15" x14ac:dyDescent="0.3">
      <c r="A964" s="148"/>
      <c r="B964" s="149"/>
      <c r="C964" s="236" t="str">
        <f t="shared" si="14"/>
        <v/>
      </c>
      <c r="D964" s="178" t="str">
        <f>IF('DATA - Follow-Up'!D964="","",'DATA - Follow-Up'!D964)</f>
        <v/>
      </c>
      <c r="E964" s="178" t="str">
        <f>IF('DATA - Follow-Up'!E964="","",'DATA - Follow-Up'!E964)</f>
        <v/>
      </c>
      <c r="F964" s="178" t="str">
        <f>IF('DATA - Follow-Up'!F964="","",'DATA - Follow-Up'!F964)</f>
        <v/>
      </c>
      <c r="G964" s="178" t="str">
        <f>IF('DATA - Follow-Up'!G964="Yes",1,IF('DATA - Follow-Up'!G964="No",2,IF('DATA - Follow-Up'!G964="Not Sure",3, "")))</f>
        <v/>
      </c>
      <c r="H964" s="178" t="str">
        <f>IF('DATA - Follow-Up'!H964="","",INDEX(Codes,MATCH('DATA - Follow-Up'!H964,Modes,0)))</f>
        <v/>
      </c>
      <c r="I964" s="275"/>
      <c r="J964" s="178" t="str">
        <f>IF('DATA - Follow-Up'!J964="","",INDEX(Codes,MATCH('DATA - Follow-Up'!J964,Modes,0)))</f>
        <v/>
      </c>
      <c r="K964" s="178"/>
      <c r="L964" s="178" t="str">
        <f>IF('DATA - Follow-Up'!L964=0,"",IF('DATA - Follow-Up'!L964="","",'DATA - Follow-Up'!L964))</f>
        <v/>
      </c>
      <c r="M964" s="178" t="str">
        <f>IF('DATA - Follow-Up'!M964="Yes",1,IF('DATA - Follow-Up'!M964="No",2, ""))</f>
        <v/>
      </c>
      <c r="N964" s="178" t="str">
        <f>IF('DATA - Follow-Up'!N964="Yes",1,IF('DATA - Follow-Up'!N964="No",2,""))</f>
        <v/>
      </c>
      <c r="O964" s="178" t="str">
        <f>IF('DATA - Follow-Up'!O964="Relaxed",1,IF('DATA - Follow-Up'!O964="Rushed",2,IF('DATA - Follow-Up'!O964="Happy",3,IF('DATA - Follow-Up'!O964="Frustrated",4,IF('DATA - Follow-Up'!O964="Other (please specify)",5,IF('DATA - Follow-Up'!O964="Other",5,""))))))</f>
        <v/>
      </c>
      <c r="P964" s="178"/>
      <c r="Q964" s="178" t="str">
        <f>IF('DATA - Follow-Up'!Q964="","",'DATA - Follow-Up'!Q964)</f>
        <v/>
      </c>
      <c r="R964" s="178" t="str">
        <f>IF('DATA - Follow-Up'!R964="Boy",1,IF('DATA - Follow-Up'!R964="Girl",2, ""))</f>
        <v/>
      </c>
      <c r="S964" s="178" t="str">
        <f>IF('DATA - Follow-Up'!Q964="","", 'DATA - Follow-Up'!S964)</f>
        <v/>
      </c>
      <c r="T964" s="178" t="str">
        <f>IF('DATA - Follow-Up'!T964="Less than 0.5km",1,IF('DATA - Follow-Up'!T964="0.51 to 1.59km",2,IF('DATA - Follow-Up'!T964="1.6 to 3km",3,IF('DATA - Follow-Up'!T964="Over 3km",4,""))))</f>
        <v/>
      </c>
      <c r="U964" s="178" t="str">
        <f>IF('DATA - Follow-Up'!U964="STRONGLY AGREE",1,IF('DATA - Follow-Up'!U964="AGREE",2,IF('DATA - Follow-Up'!U964="DISAGREE",3,IF('DATA - Follow-Up'!U964="STRONGLY DISAGREE",4,""))))</f>
        <v/>
      </c>
      <c r="V964" s="178" t="str">
        <f>IF('DATA - Follow-Up'!V964="Yes",1,IF('DATA - Follow-Up'!V964="No",2,""))</f>
        <v/>
      </c>
      <c r="W964" s="178"/>
      <c r="X964" s="178"/>
      <c r="Y964" s="178"/>
      <c r="Z964" s="178"/>
      <c r="AA964" s="178"/>
      <c r="AB964" s="178"/>
      <c r="AC964" s="178"/>
      <c r="AD964" s="178"/>
      <c r="AE964" s="178"/>
      <c r="AF964" s="178"/>
      <c r="AG964" s="178"/>
      <c r="AH964" s="178"/>
      <c r="AI964" s="178"/>
      <c r="AJ964" s="178"/>
      <c r="AK964" s="178"/>
      <c r="AL964" s="178"/>
      <c r="AM964" s="178"/>
      <c r="AN964" s="178"/>
      <c r="AO964" s="178"/>
      <c r="AP964" s="178"/>
      <c r="AQ964" s="178"/>
      <c r="AR964" s="178" t="str">
        <f>IF('DATA - Follow-Up'!AR964="Relaxed",1,IF('DATA - Follow-Up'!AR964="Rushed",2,IF('DATA - Follow-Up'!AR964="Happy",3,IF('DATA - Follow-Up'!AR964="Tired",4,""))))</f>
        <v/>
      </c>
      <c r="AS964" s="178" t="str">
        <f>IF('DATA - Follow-Up'!AS964="Relaxed",1,IF('DATA - Follow-Up'!AS964="Rushed",2,IF('DATA - Follow-Up'!AS964="Happy",3,IF('DATA - Follow-Up'!AS964="Tired",4,""))))</f>
        <v/>
      </c>
      <c r="AT964" s="178" t="str">
        <f>IF('DATA - Follow-Up'!AT964="less driving",1,IF('DATA - Follow-Up'!AT964="less driving (e.g. more carpooling, walking, cycling, taking public transit, etc.)",1,IF('DATA - Follow-Up'!AT964="not changed",2,IF('DATA - Follow-Up'!AT964="no changed",2,IF('DATA - Follow-Up'!AT964="more driving",3, "")))))</f>
        <v/>
      </c>
      <c r="AU964" s="275"/>
      <c r="AV964" s="275"/>
      <c r="AW964" s="275"/>
      <c r="AX964" s="275"/>
      <c r="AY964" s="275"/>
      <c r="AZ964" s="178" t="str">
        <f>IF('DATA - Follow-Up'!AZ964="less driving",1,IF('DATA - Follow-Up'!AZ964="less driving (e.g. more carpooling, walking, cycling, taking public transit, etc.)",1,IF('DATA - Follow-Up'!AZ964="not changed",2,IF('DATA - Follow-Up'!AZ964="more driving",3,""))))</f>
        <v/>
      </c>
      <c r="BA964" s="178"/>
      <c r="BB964" s="178"/>
      <c r="BC964" s="178"/>
      <c r="BD964" s="178"/>
      <c r="BE964" s="178"/>
      <c r="BF964" s="178" t="str">
        <f>IF('DATA - Follow-Up'!BF964="decreased",1,IF('DATA - Follow-Up'!BF964="not changed",2,IF('DATA - Follow-Up'!BF964="increased",3, "")))</f>
        <v/>
      </c>
      <c r="BG964" s="178"/>
      <c r="BH964" s="178"/>
      <c r="BI964" s="178"/>
      <c r="BJ964" s="178"/>
      <c r="BK964" s="178"/>
      <c r="BL964" s="178"/>
      <c r="BM964" s="178"/>
      <c r="BN964" s="178"/>
      <c r="BO964" s="178"/>
      <c r="BP964" s="178"/>
      <c r="BQ964" s="312" t="str">
        <f>IF('DATA - Follow-Up'!BQ964="Yes",1,IF('DATA - Follow-Up'!BQ964="No",2, ""))</f>
        <v/>
      </c>
      <c r="BR964" s="273"/>
      <c r="BS964" s="180"/>
      <c r="BT964" s="180"/>
    </row>
    <row r="965" spans="1:72" s="132" customFormat="1" ht="15" x14ac:dyDescent="0.3">
      <c r="A965" s="148"/>
      <c r="B965" s="149"/>
      <c r="C965" s="236" t="str">
        <f t="shared" ref="C965:C1002" si="15">IF(D965="","",C964+1)</f>
        <v/>
      </c>
      <c r="D965" s="178" t="str">
        <f>IF('DATA - Follow-Up'!D965="","",'DATA - Follow-Up'!D965)</f>
        <v/>
      </c>
      <c r="E965" s="178" t="str">
        <f>IF('DATA - Follow-Up'!E965="","",'DATA - Follow-Up'!E965)</f>
        <v/>
      </c>
      <c r="F965" s="178" t="str">
        <f>IF('DATA - Follow-Up'!F965="","",'DATA - Follow-Up'!F965)</f>
        <v/>
      </c>
      <c r="G965" s="178" t="str">
        <f>IF('DATA - Follow-Up'!G965="Yes",1,IF('DATA - Follow-Up'!G965="No",2,IF('DATA - Follow-Up'!G965="Not Sure",3, "")))</f>
        <v/>
      </c>
      <c r="H965" s="178" t="str">
        <f>IF('DATA - Follow-Up'!H965="","",INDEX(Codes,MATCH('DATA - Follow-Up'!H965,Modes,0)))</f>
        <v/>
      </c>
      <c r="I965" s="275"/>
      <c r="J965" s="178" t="str">
        <f>IF('DATA - Follow-Up'!J965="","",INDEX(Codes,MATCH('DATA - Follow-Up'!J965,Modes,0)))</f>
        <v/>
      </c>
      <c r="K965" s="178"/>
      <c r="L965" s="178" t="str">
        <f>IF('DATA - Follow-Up'!L965=0,"",IF('DATA - Follow-Up'!L965="","",'DATA - Follow-Up'!L965))</f>
        <v/>
      </c>
      <c r="M965" s="178" t="str">
        <f>IF('DATA - Follow-Up'!M965="Yes",1,IF('DATA - Follow-Up'!M965="No",2, ""))</f>
        <v/>
      </c>
      <c r="N965" s="178" t="str">
        <f>IF('DATA - Follow-Up'!N965="Yes",1,IF('DATA - Follow-Up'!N965="No",2,""))</f>
        <v/>
      </c>
      <c r="O965" s="178" t="str">
        <f>IF('DATA - Follow-Up'!O965="Relaxed",1,IF('DATA - Follow-Up'!O965="Rushed",2,IF('DATA - Follow-Up'!O965="Happy",3,IF('DATA - Follow-Up'!O965="Frustrated",4,IF('DATA - Follow-Up'!O965="Other (please specify)",5,IF('DATA - Follow-Up'!O965="Other",5,""))))))</f>
        <v/>
      </c>
      <c r="P965" s="178"/>
      <c r="Q965" s="178" t="str">
        <f>IF('DATA - Follow-Up'!Q965="","",'DATA - Follow-Up'!Q965)</f>
        <v/>
      </c>
      <c r="R965" s="178" t="str">
        <f>IF('DATA - Follow-Up'!R965="Boy",1,IF('DATA - Follow-Up'!R965="Girl",2, ""))</f>
        <v/>
      </c>
      <c r="S965" s="178" t="str">
        <f>IF('DATA - Follow-Up'!Q965="","", 'DATA - Follow-Up'!S965)</f>
        <v/>
      </c>
      <c r="T965" s="178" t="str">
        <f>IF('DATA - Follow-Up'!T965="Less than 0.5km",1,IF('DATA - Follow-Up'!T965="0.51 to 1.59km",2,IF('DATA - Follow-Up'!T965="1.6 to 3km",3,IF('DATA - Follow-Up'!T965="Over 3km",4,""))))</f>
        <v/>
      </c>
      <c r="U965" s="178" t="str">
        <f>IF('DATA - Follow-Up'!U965="STRONGLY AGREE",1,IF('DATA - Follow-Up'!U965="AGREE",2,IF('DATA - Follow-Up'!U965="DISAGREE",3,IF('DATA - Follow-Up'!U965="STRONGLY DISAGREE",4,""))))</f>
        <v/>
      </c>
      <c r="V965" s="178" t="str">
        <f>IF('DATA - Follow-Up'!V965="Yes",1,IF('DATA - Follow-Up'!V965="No",2,""))</f>
        <v/>
      </c>
      <c r="W965" s="178"/>
      <c r="X965" s="178"/>
      <c r="Y965" s="178"/>
      <c r="Z965" s="178"/>
      <c r="AA965" s="178"/>
      <c r="AB965" s="178"/>
      <c r="AC965" s="178"/>
      <c r="AD965" s="178"/>
      <c r="AE965" s="178"/>
      <c r="AF965" s="178"/>
      <c r="AG965" s="178"/>
      <c r="AH965" s="178"/>
      <c r="AI965" s="178"/>
      <c r="AJ965" s="178"/>
      <c r="AK965" s="178"/>
      <c r="AL965" s="178"/>
      <c r="AM965" s="178"/>
      <c r="AN965" s="178"/>
      <c r="AO965" s="178"/>
      <c r="AP965" s="178"/>
      <c r="AQ965" s="178"/>
      <c r="AR965" s="178" t="str">
        <f>IF('DATA - Follow-Up'!AR965="Relaxed",1,IF('DATA - Follow-Up'!AR965="Rushed",2,IF('DATA - Follow-Up'!AR965="Happy",3,IF('DATA - Follow-Up'!AR965="Tired",4,""))))</f>
        <v/>
      </c>
      <c r="AS965" s="178" t="str">
        <f>IF('DATA - Follow-Up'!AS965="Relaxed",1,IF('DATA - Follow-Up'!AS965="Rushed",2,IF('DATA - Follow-Up'!AS965="Happy",3,IF('DATA - Follow-Up'!AS965="Tired",4,""))))</f>
        <v/>
      </c>
      <c r="AT965" s="178" t="str">
        <f>IF('DATA - Follow-Up'!AT965="less driving",1,IF('DATA - Follow-Up'!AT965="less driving (e.g. more carpooling, walking, cycling, taking public transit, etc.)",1,IF('DATA - Follow-Up'!AT965="not changed",2,IF('DATA - Follow-Up'!AT965="no changed",2,IF('DATA - Follow-Up'!AT965="more driving",3, "")))))</f>
        <v/>
      </c>
      <c r="AU965" s="275"/>
      <c r="AV965" s="275"/>
      <c r="AW965" s="275"/>
      <c r="AX965" s="275"/>
      <c r="AY965" s="275"/>
      <c r="AZ965" s="178" t="str">
        <f>IF('DATA - Follow-Up'!AZ965="less driving",1,IF('DATA - Follow-Up'!AZ965="less driving (e.g. more carpooling, walking, cycling, taking public transit, etc.)",1,IF('DATA - Follow-Up'!AZ965="not changed",2,IF('DATA - Follow-Up'!AZ965="more driving",3,""))))</f>
        <v/>
      </c>
      <c r="BA965" s="178"/>
      <c r="BB965" s="178"/>
      <c r="BC965" s="178"/>
      <c r="BD965" s="178"/>
      <c r="BE965" s="178"/>
      <c r="BF965" s="178" t="str">
        <f>IF('DATA - Follow-Up'!BF965="decreased",1,IF('DATA - Follow-Up'!BF965="not changed",2,IF('DATA - Follow-Up'!BF965="increased",3, "")))</f>
        <v/>
      </c>
      <c r="BG965" s="178"/>
      <c r="BH965" s="178"/>
      <c r="BI965" s="178"/>
      <c r="BJ965" s="178"/>
      <c r="BK965" s="178"/>
      <c r="BL965" s="178"/>
      <c r="BM965" s="178"/>
      <c r="BN965" s="178"/>
      <c r="BO965" s="178"/>
      <c r="BP965" s="178"/>
      <c r="BQ965" s="312" t="str">
        <f>IF('DATA - Follow-Up'!BQ965="Yes",1,IF('DATA - Follow-Up'!BQ965="No",2, ""))</f>
        <v/>
      </c>
      <c r="BR965" s="273"/>
      <c r="BS965" s="180"/>
      <c r="BT965" s="180"/>
    </row>
    <row r="966" spans="1:72" s="132" customFormat="1" ht="15" x14ac:dyDescent="0.3">
      <c r="A966" s="148"/>
      <c r="B966" s="149"/>
      <c r="C966" s="236" t="str">
        <f t="shared" si="15"/>
        <v/>
      </c>
      <c r="D966" s="178" t="str">
        <f>IF('DATA - Follow-Up'!D966="","",'DATA - Follow-Up'!D966)</f>
        <v/>
      </c>
      <c r="E966" s="178" t="str">
        <f>IF('DATA - Follow-Up'!E966="","",'DATA - Follow-Up'!E966)</f>
        <v/>
      </c>
      <c r="F966" s="178" t="str">
        <f>IF('DATA - Follow-Up'!F966="","",'DATA - Follow-Up'!F966)</f>
        <v/>
      </c>
      <c r="G966" s="178" t="str">
        <f>IF('DATA - Follow-Up'!G966="Yes",1,IF('DATA - Follow-Up'!G966="No",2,IF('DATA - Follow-Up'!G966="Not Sure",3, "")))</f>
        <v/>
      </c>
      <c r="H966" s="178" t="str">
        <f>IF('DATA - Follow-Up'!H966="","",INDEX(Codes,MATCH('DATA - Follow-Up'!H966,Modes,0)))</f>
        <v/>
      </c>
      <c r="I966" s="275"/>
      <c r="J966" s="178" t="str">
        <f>IF('DATA - Follow-Up'!J966="","",INDEX(Codes,MATCH('DATA - Follow-Up'!J966,Modes,0)))</f>
        <v/>
      </c>
      <c r="K966" s="178"/>
      <c r="L966" s="178" t="str">
        <f>IF('DATA - Follow-Up'!L966=0,"",IF('DATA - Follow-Up'!L966="","",'DATA - Follow-Up'!L966))</f>
        <v/>
      </c>
      <c r="M966" s="178" t="str">
        <f>IF('DATA - Follow-Up'!M966="Yes",1,IF('DATA - Follow-Up'!M966="No",2, ""))</f>
        <v/>
      </c>
      <c r="N966" s="178" t="str">
        <f>IF('DATA - Follow-Up'!N966="Yes",1,IF('DATA - Follow-Up'!N966="No",2,""))</f>
        <v/>
      </c>
      <c r="O966" s="178" t="str">
        <f>IF('DATA - Follow-Up'!O966="Relaxed",1,IF('DATA - Follow-Up'!O966="Rushed",2,IF('DATA - Follow-Up'!O966="Happy",3,IF('DATA - Follow-Up'!O966="Frustrated",4,IF('DATA - Follow-Up'!O966="Other (please specify)",5,IF('DATA - Follow-Up'!O966="Other",5,""))))))</f>
        <v/>
      </c>
      <c r="P966" s="178"/>
      <c r="Q966" s="178" t="str">
        <f>IF('DATA - Follow-Up'!Q966="","",'DATA - Follow-Up'!Q966)</f>
        <v/>
      </c>
      <c r="R966" s="178" t="str">
        <f>IF('DATA - Follow-Up'!R966="Boy",1,IF('DATA - Follow-Up'!R966="Girl",2, ""))</f>
        <v/>
      </c>
      <c r="S966" s="178" t="str">
        <f>IF('DATA - Follow-Up'!Q966="","", 'DATA - Follow-Up'!S966)</f>
        <v/>
      </c>
      <c r="T966" s="178" t="str">
        <f>IF('DATA - Follow-Up'!T966="Less than 0.5km",1,IF('DATA - Follow-Up'!T966="0.51 to 1.59km",2,IF('DATA - Follow-Up'!T966="1.6 to 3km",3,IF('DATA - Follow-Up'!T966="Over 3km",4,""))))</f>
        <v/>
      </c>
      <c r="U966" s="178" t="str">
        <f>IF('DATA - Follow-Up'!U966="STRONGLY AGREE",1,IF('DATA - Follow-Up'!U966="AGREE",2,IF('DATA - Follow-Up'!U966="DISAGREE",3,IF('DATA - Follow-Up'!U966="STRONGLY DISAGREE",4,""))))</f>
        <v/>
      </c>
      <c r="V966" s="178" t="str">
        <f>IF('DATA - Follow-Up'!V966="Yes",1,IF('DATA - Follow-Up'!V966="No",2,""))</f>
        <v/>
      </c>
      <c r="W966" s="178"/>
      <c r="X966" s="178"/>
      <c r="Y966" s="178"/>
      <c r="Z966" s="178"/>
      <c r="AA966" s="178"/>
      <c r="AB966" s="178"/>
      <c r="AC966" s="178"/>
      <c r="AD966" s="178"/>
      <c r="AE966" s="178"/>
      <c r="AF966" s="178"/>
      <c r="AG966" s="178"/>
      <c r="AH966" s="178"/>
      <c r="AI966" s="178"/>
      <c r="AJ966" s="178"/>
      <c r="AK966" s="178"/>
      <c r="AL966" s="178"/>
      <c r="AM966" s="178"/>
      <c r="AN966" s="178"/>
      <c r="AO966" s="178"/>
      <c r="AP966" s="178"/>
      <c r="AQ966" s="178"/>
      <c r="AR966" s="178" t="str">
        <f>IF('DATA - Follow-Up'!AR966="Relaxed",1,IF('DATA - Follow-Up'!AR966="Rushed",2,IF('DATA - Follow-Up'!AR966="Happy",3,IF('DATA - Follow-Up'!AR966="Tired",4,""))))</f>
        <v/>
      </c>
      <c r="AS966" s="178" t="str">
        <f>IF('DATA - Follow-Up'!AS966="Relaxed",1,IF('DATA - Follow-Up'!AS966="Rushed",2,IF('DATA - Follow-Up'!AS966="Happy",3,IF('DATA - Follow-Up'!AS966="Tired",4,""))))</f>
        <v/>
      </c>
      <c r="AT966" s="178" t="str">
        <f>IF('DATA - Follow-Up'!AT966="less driving",1,IF('DATA - Follow-Up'!AT966="less driving (e.g. more carpooling, walking, cycling, taking public transit, etc.)",1,IF('DATA - Follow-Up'!AT966="not changed",2,IF('DATA - Follow-Up'!AT966="no changed",2,IF('DATA - Follow-Up'!AT966="more driving",3, "")))))</f>
        <v/>
      </c>
      <c r="AU966" s="275"/>
      <c r="AV966" s="275"/>
      <c r="AW966" s="275"/>
      <c r="AX966" s="275"/>
      <c r="AY966" s="275"/>
      <c r="AZ966" s="178" t="str">
        <f>IF('DATA - Follow-Up'!AZ966="less driving",1,IF('DATA - Follow-Up'!AZ966="less driving (e.g. more carpooling, walking, cycling, taking public transit, etc.)",1,IF('DATA - Follow-Up'!AZ966="not changed",2,IF('DATA - Follow-Up'!AZ966="more driving",3,""))))</f>
        <v/>
      </c>
      <c r="BA966" s="178"/>
      <c r="BB966" s="178"/>
      <c r="BC966" s="178"/>
      <c r="BD966" s="178"/>
      <c r="BE966" s="178"/>
      <c r="BF966" s="178" t="str">
        <f>IF('DATA - Follow-Up'!BF966="decreased",1,IF('DATA - Follow-Up'!BF966="not changed",2,IF('DATA - Follow-Up'!BF966="increased",3, "")))</f>
        <v/>
      </c>
      <c r="BG966" s="178"/>
      <c r="BH966" s="178"/>
      <c r="BI966" s="178"/>
      <c r="BJ966" s="178"/>
      <c r="BK966" s="178"/>
      <c r="BL966" s="178"/>
      <c r="BM966" s="178"/>
      <c r="BN966" s="178"/>
      <c r="BO966" s="178"/>
      <c r="BP966" s="178"/>
      <c r="BQ966" s="312" t="str">
        <f>IF('DATA - Follow-Up'!BQ966="Yes",1,IF('DATA - Follow-Up'!BQ966="No",2, ""))</f>
        <v/>
      </c>
      <c r="BR966" s="273"/>
      <c r="BS966" s="180"/>
      <c r="BT966" s="180"/>
    </row>
    <row r="967" spans="1:72" s="132" customFormat="1" ht="15" x14ac:dyDescent="0.3">
      <c r="A967" s="148"/>
      <c r="B967" s="149"/>
      <c r="C967" s="236" t="str">
        <f t="shared" si="15"/>
        <v/>
      </c>
      <c r="D967" s="178" t="str">
        <f>IF('DATA - Follow-Up'!D967="","",'DATA - Follow-Up'!D967)</f>
        <v/>
      </c>
      <c r="E967" s="178" t="str">
        <f>IF('DATA - Follow-Up'!E967="","",'DATA - Follow-Up'!E967)</f>
        <v/>
      </c>
      <c r="F967" s="178" t="str">
        <f>IF('DATA - Follow-Up'!F967="","",'DATA - Follow-Up'!F967)</f>
        <v/>
      </c>
      <c r="G967" s="178" t="str">
        <f>IF('DATA - Follow-Up'!G967="Yes",1,IF('DATA - Follow-Up'!G967="No",2,IF('DATA - Follow-Up'!G967="Not Sure",3, "")))</f>
        <v/>
      </c>
      <c r="H967" s="178" t="str">
        <f>IF('DATA - Follow-Up'!H967="","",INDEX(Codes,MATCH('DATA - Follow-Up'!H967,Modes,0)))</f>
        <v/>
      </c>
      <c r="I967" s="275"/>
      <c r="J967" s="178" t="str">
        <f>IF('DATA - Follow-Up'!J967="","",INDEX(Codes,MATCH('DATA - Follow-Up'!J967,Modes,0)))</f>
        <v/>
      </c>
      <c r="K967" s="178"/>
      <c r="L967" s="178" t="str">
        <f>IF('DATA - Follow-Up'!L967=0,"",IF('DATA - Follow-Up'!L967="","",'DATA - Follow-Up'!L967))</f>
        <v/>
      </c>
      <c r="M967" s="178" t="str">
        <f>IF('DATA - Follow-Up'!M967="Yes",1,IF('DATA - Follow-Up'!M967="No",2, ""))</f>
        <v/>
      </c>
      <c r="N967" s="178" t="str">
        <f>IF('DATA - Follow-Up'!N967="Yes",1,IF('DATA - Follow-Up'!N967="No",2,""))</f>
        <v/>
      </c>
      <c r="O967" s="178" t="str">
        <f>IF('DATA - Follow-Up'!O967="Relaxed",1,IF('DATA - Follow-Up'!O967="Rushed",2,IF('DATA - Follow-Up'!O967="Happy",3,IF('DATA - Follow-Up'!O967="Frustrated",4,IF('DATA - Follow-Up'!O967="Other (please specify)",5,IF('DATA - Follow-Up'!O967="Other",5,""))))))</f>
        <v/>
      </c>
      <c r="P967" s="178"/>
      <c r="Q967" s="178" t="str">
        <f>IF('DATA - Follow-Up'!Q967="","",'DATA - Follow-Up'!Q967)</f>
        <v/>
      </c>
      <c r="R967" s="178" t="str">
        <f>IF('DATA - Follow-Up'!R967="Boy",1,IF('DATA - Follow-Up'!R967="Girl",2, ""))</f>
        <v/>
      </c>
      <c r="S967" s="178" t="str">
        <f>IF('DATA - Follow-Up'!Q967="","", 'DATA - Follow-Up'!S967)</f>
        <v/>
      </c>
      <c r="T967" s="178" t="str">
        <f>IF('DATA - Follow-Up'!T967="Less than 0.5km",1,IF('DATA - Follow-Up'!T967="0.51 to 1.59km",2,IF('DATA - Follow-Up'!T967="1.6 to 3km",3,IF('DATA - Follow-Up'!T967="Over 3km",4,""))))</f>
        <v/>
      </c>
      <c r="U967" s="178" t="str">
        <f>IF('DATA - Follow-Up'!U967="STRONGLY AGREE",1,IF('DATA - Follow-Up'!U967="AGREE",2,IF('DATA - Follow-Up'!U967="DISAGREE",3,IF('DATA - Follow-Up'!U967="STRONGLY DISAGREE",4,""))))</f>
        <v/>
      </c>
      <c r="V967" s="178" t="str">
        <f>IF('DATA - Follow-Up'!V967="Yes",1,IF('DATA - Follow-Up'!V967="No",2,""))</f>
        <v/>
      </c>
      <c r="W967" s="178"/>
      <c r="X967" s="178"/>
      <c r="Y967" s="178"/>
      <c r="Z967" s="178"/>
      <c r="AA967" s="178"/>
      <c r="AB967" s="178"/>
      <c r="AC967" s="178"/>
      <c r="AD967" s="178"/>
      <c r="AE967" s="178"/>
      <c r="AF967" s="178"/>
      <c r="AG967" s="178"/>
      <c r="AH967" s="178"/>
      <c r="AI967" s="178"/>
      <c r="AJ967" s="178"/>
      <c r="AK967" s="178"/>
      <c r="AL967" s="178"/>
      <c r="AM967" s="178"/>
      <c r="AN967" s="178"/>
      <c r="AO967" s="178"/>
      <c r="AP967" s="178"/>
      <c r="AQ967" s="178"/>
      <c r="AR967" s="178" t="str">
        <f>IF('DATA - Follow-Up'!AR967="Relaxed",1,IF('DATA - Follow-Up'!AR967="Rushed",2,IF('DATA - Follow-Up'!AR967="Happy",3,IF('DATA - Follow-Up'!AR967="Tired",4,""))))</f>
        <v/>
      </c>
      <c r="AS967" s="178" t="str">
        <f>IF('DATA - Follow-Up'!AS967="Relaxed",1,IF('DATA - Follow-Up'!AS967="Rushed",2,IF('DATA - Follow-Up'!AS967="Happy",3,IF('DATA - Follow-Up'!AS967="Tired",4,""))))</f>
        <v/>
      </c>
      <c r="AT967" s="178" t="str">
        <f>IF('DATA - Follow-Up'!AT967="less driving",1,IF('DATA - Follow-Up'!AT967="less driving (e.g. more carpooling, walking, cycling, taking public transit, etc.)",1,IF('DATA - Follow-Up'!AT967="not changed",2,IF('DATA - Follow-Up'!AT967="no changed",2,IF('DATA - Follow-Up'!AT967="more driving",3, "")))))</f>
        <v/>
      </c>
      <c r="AU967" s="275"/>
      <c r="AV967" s="275"/>
      <c r="AW967" s="275"/>
      <c r="AX967" s="275"/>
      <c r="AY967" s="275"/>
      <c r="AZ967" s="178" t="str">
        <f>IF('DATA - Follow-Up'!AZ967="less driving",1,IF('DATA - Follow-Up'!AZ967="less driving (e.g. more carpooling, walking, cycling, taking public transit, etc.)",1,IF('DATA - Follow-Up'!AZ967="not changed",2,IF('DATA - Follow-Up'!AZ967="more driving",3,""))))</f>
        <v/>
      </c>
      <c r="BA967" s="178"/>
      <c r="BB967" s="178"/>
      <c r="BC967" s="178"/>
      <c r="BD967" s="178"/>
      <c r="BE967" s="178"/>
      <c r="BF967" s="178" t="str">
        <f>IF('DATA - Follow-Up'!BF967="decreased",1,IF('DATA - Follow-Up'!BF967="not changed",2,IF('DATA - Follow-Up'!BF967="increased",3, "")))</f>
        <v/>
      </c>
      <c r="BG967" s="178"/>
      <c r="BH967" s="178"/>
      <c r="BI967" s="178"/>
      <c r="BJ967" s="178"/>
      <c r="BK967" s="178"/>
      <c r="BL967" s="178"/>
      <c r="BM967" s="178"/>
      <c r="BN967" s="178"/>
      <c r="BO967" s="178"/>
      <c r="BP967" s="178"/>
      <c r="BQ967" s="312" t="str">
        <f>IF('DATA - Follow-Up'!BQ967="Yes",1,IF('DATA - Follow-Up'!BQ967="No",2, ""))</f>
        <v/>
      </c>
      <c r="BR967" s="273"/>
      <c r="BS967" s="180"/>
      <c r="BT967" s="180"/>
    </row>
    <row r="968" spans="1:72" s="132" customFormat="1" ht="15" x14ac:dyDescent="0.3">
      <c r="A968" s="148"/>
      <c r="B968" s="149"/>
      <c r="C968" s="236" t="str">
        <f t="shared" si="15"/>
        <v/>
      </c>
      <c r="D968" s="178" t="str">
        <f>IF('DATA - Follow-Up'!D968="","",'DATA - Follow-Up'!D968)</f>
        <v/>
      </c>
      <c r="E968" s="178" t="str">
        <f>IF('DATA - Follow-Up'!E968="","",'DATA - Follow-Up'!E968)</f>
        <v/>
      </c>
      <c r="F968" s="178" t="str">
        <f>IF('DATA - Follow-Up'!F968="","",'DATA - Follow-Up'!F968)</f>
        <v/>
      </c>
      <c r="G968" s="178" t="str">
        <f>IF('DATA - Follow-Up'!G968="Yes",1,IF('DATA - Follow-Up'!G968="No",2,IF('DATA - Follow-Up'!G968="Not Sure",3, "")))</f>
        <v/>
      </c>
      <c r="H968" s="178" t="str">
        <f>IF('DATA - Follow-Up'!H968="","",INDEX(Codes,MATCH('DATA - Follow-Up'!H968,Modes,0)))</f>
        <v/>
      </c>
      <c r="I968" s="275"/>
      <c r="J968" s="178" t="str">
        <f>IF('DATA - Follow-Up'!J968="","",INDEX(Codes,MATCH('DATA - Follow-Up'!J968,Modes,0)))</f>
        <v/>
      </c>
      <c r="K968" s="178"/>
      <c r="L968" s="178" t="str">
        <f>IF('DATA - Follow-Up'!L968=0,"",IF('DATA - Follow-Up'!L968="","",'DATA - Follow-Up'!L968))</f>
        <v/>
      </c>
      <c r="M968" s="178" t="str">
        <f>IF('DATA - Follow-Up'!M968="Yes",1,IF('DATA - Follow-Up'!M968="No",2, ""))</f>
        <v/>
      </c>
      <c r="N968" s="178" t="str">
        <f>IF('DATA - Follow-Up'!N968="Yes",1,IF('DATA - Follow-Up'!N968="No",2,""))</f>
        <v/>
      </c>
      <c r="O968" s="178" t="str">
        <f>IF('DATA - Follow-Up'!O968="Relaxed",1,IF('DATA - Follow-Up'!O968="Rushed",2,IF('DATA - Follow-Up'!O968="Happy",3,IF('DATA - Follow-Up'!O968="Frustrated",4,IF('DATA - Follow-Up'!O968="Other (please specify)",5,IF('DATA - Follow-Up'!O968="Other",5,""))))))</f>
        <v/>
      </c>
      <c r="P968" s="178"/>
      <c r="Q968" s="178" t="str">
        <f>IF('DATA - Follow-Up'!Q968="","",'DATA - Follow-Up'!Q968)</f>
        <v/>
      </c>
      <c r="R968" s="178" t="str">
        <f>IF('DATA - Follow-Up'!R968="Boy",1,IF('DATA - Follow-Up'!R968="Girl",2, ""))</f>
        <v/>
      </c>
      <c r="S968" s="178" t="str">
        <f>IF('DATA - Follow-Up'!Q968="","", 'DATA - Follow-Up'!S968)</f>
        <v/>
      </c>
      <c r="T968" s="178" t="str">
        <f>IF('DATA - Follow-Up'!T968="Less than 0.5km",1,IF('DATA - Follow-Up'!T968="0.51 to 1.59km",2,IF('DATA - Follow-Up'!T968="1.6 to 3km",3,IF('DATA - Follow-Up'!T968="Over 3km",4,""))))</f>
        <v/>
      </c>
      <c r="U968" s="178" t="str">
        <f>IF('DATA - Follow-Up'!U968="STRONGLY AGREE",1,IF('DATA - Follow-Up'!U968="AGREE",2,IF('DATA - Follow-Up'!U968="DISAGREE",3,IF('DATA - Follow-Up'!U968="STRONGLY DISAGREE",4,""))))</f>
        <v/>
      </c>
      <c r="V968" s="178" t="str">
        <f>IF('DATA - Follow-Up'!V968="Yes",1,IF('DATA - Follow-Up'!V968="No",2,""))</f>
        <v/>
      </c>
      <c r="W968" s="178"/>
      <c r="X968" s="178"/>
      <c r="Y968" s="178"/>
      <c r="Z968" s="178"/>
      <c r="AA968" s="178"/>
      <c r="AB968" s="178"/>
      <c r="AC968" s="178"/>
      <c r="AD968" s="178"/>
      <c r="AE968" s="178"/>
      <c r="AF968" s="178"/>
      <c r="AG968" s="178"/>
      <c r="AH968" s="178"/>
      <c r="AI968" s="178"/>
      <c r="AJ968" s="178"/>
      <c r="AK968" s="178"/>
      <c r="AL968" s="178"/>
      <c r="AM968" s="178"/>
      <c r="AN968" s="178"/>
      <c r="AO968" s="178"/>
      <c r="AP968" s="178"/>
      <c r="AQ968" s="178"/>
      <c r="AR968" s="178" t="str">
        <f>IF('DATA - Follow-Up'!AR968="Relaxed",1,IF('DATA - Follow-Up'!AR968="Rushed",2,IF('DATA - Follow-Up'!AR968="Happy",3,IF('DATA - Follow-Up'!AR968="Tired",4,""))))</f>
        <v/>
      </c>
      <c r="AS968" s="178" t="str">
        <f>IF('DATA - Follow-Up'!AS968="Relaxed",1,IF('DATA - Follow-Up'!AS968="Rushed",2,IF('DATA - Follow-Up'!AS968="Happy",3,IF('DATA - Follow-Up'!AS968="Tired",4,""))))</f>
        <v/>
      </c>
      <c r="AT968" s="178" t="str">
        <f>IF('DATA - Follow-Up'!AT968="less driving",1,IF('DATA - Follow-Up'!AT968="less driving (e.g. more carpooling, walking, cycling, taking public transit, etc.)",1,IF('DATA - Follow-Up'!AT968="not changed",2,IF('DATA - Follow-Up'!AT968="no changed",2,IF('DATA - Follow-Up'!AT968="more driving",3, "")))))</f>
        <v/>
      </c>
      <c r="AU968" s="275"/>
      <c r="AV968" s="275"/>
      <c r="AW968" s="275"/>
      <c r="AX968" s="275"/>
      <c r="AY968" s="275"/>
      <c r="AZ968" s="178" t="str">
        <f>IF('DATA - Follow-Up'!AZ968="less driving",1,IF('DATA - Follow-Up'!AZ968="less driving (e.g. more carpooling, walking, cycling, taking public transit, etc.)",1,IF('DATA - Follow-Up'!AZ968="not changed",2,IF('DATA - Follow-Up'!AZ968="more driving",3,""))))</f>
        <v/>
      </c>
      <c r="BA968" s="178"/>
      <c r="BB968" s="178"/>
      <c r="BC968" s="178"/>
      <c r="BD968" s="178"/>
      <c r="BE968" s="178"/>
      <c r="BF968" s="178" t="str">
        <f>IF('DATA - Follow-Up'!BF968="decreased",1,IF('DATA - Follow-Up'!BF968="not changed",2,IF('DATA - Follow-Up'!BF968="increased",3, "")))</f>
        <v/>
      </c>
      <c r="BG968" s="178"/>
      <c r="BH968" s="178"/>
      <c r="BI968" s="178"/>
      <c r="BJ968" s="178"/>
      <c r="BK968" s="178"/>
      <c r="BL968" s="178"/>
      <c r="BM968" s="178"/>
      <c r="BN968" s="178"/>
      <c r="BO968" s="178"/>
      <c r="BP968" s="178"/>
      <c r="BQ968" s="312" t="str">
        <f>IF('DATA - Follow-Up'!BQ968="Yes",1,IF('DATA - Follow-Up'!BQ968="No",2, ""))</f>
        <v/>
      </c>
      <c r="BR968" s="273"/>
      <c r="BS968" s="180"/>
      <c r="BT968" s="180"/>
    </row>
    <row r="969" spans="1:72" s="132" customFormat="1" ht="15" x14ac:dyDescent="0.3">
      <c r="A969" s="148"/>
      <c r="B969" s="149"/>
      <c r="C969" s="236" t="str">
        <f t="shared" si="15"/>
        <v/>
      </c>
      <c r="D969" s="178" t="str">
        <f>IF('DATA - Follow-Up'!D969="","",'DATA - Follow-Up'!D969)</f>
        <v/>
      </c>
      <c r="E969" s="178" t="str">
        <f>IF('DATA - Follow-Up'!E969="","",'DATA - Follow-Up'!E969)</f>
        <v/>
      </c>
      <c r="F969" s="178" t="str">
        <f>IF('DATA - Follow-Up'!F969="","",'DATA - Follow-Up'!F969)</f>
        <v/>
      </c>
      <c r="G969" s="178" t="str">
        <f>IF('DATA - Follow-Up'!G969="Yes",1,IF('DATA - Follow-Up'!G969="No",2,IF('DATA - Follow-Up'!G969="Not Sure",3, "")))</f>
        <v/>
      </c>
      <c r="H969" s="178" t="str">
        <f>IF('DATA - Follow-Up'!H969="","",INDEX(Codes,MATCH('DATA - Follow-Up'!H969,Modes,0)))</f>
        <v/>
      </c>
      <c r="I969" s="275"/>
      <c r="J969" s="178" t="str">
        <f>IF('DATA - Follow-Up'!J969="","",INDEX(Codes,MATCH('DATA - Follow-Up'!J969,Modes,0)))</f>
        <v/>
      </c>
      <c r="K969" s="178"/>
      <c r="L969" s="178" t="str">
        <f>IF('DATA - Follow-Up'!L969=0,"",IF('DATA - Follow-Up'!L969="","",'DATA - Follow-Up'!L969))</f>
        <v/>
      </c>
      <c r="M969" s="178" t="str">
        <f>IF('DATA - Follow-Up'!M969="Yes",1,IF('DATA - Follow-Up'!M969="No",2, ""))</f>
        <v/>
      </c>
      <c r="N969" s="178" t="str">
        <f>IF('DATA - Follow-Up'!N969="Yes",1,IF('DATA - Follow-Up'!N969="No",2,""))</f>
        <v/>
      </c>
      <c r="O969" s="178" t="str">
        <f>IF('DATA - Follow-Up'!O969="Relaxed",1,IF('DATA - Follow-Up'!O969="Rushed",2,IF('DATA - Follow-Up'!O969="Happy",3,IF('DATA - Follow-Up'!O969="Frustrated",4,IF('DATA - Follow-Up'!O969="Other (please specify)",5,IF('DATA - Follow-Up'!O969="Other",5,""))))))</f>
        <v/>
      </c>
      <c r="P969" s="178"/>
      <c r="Q969" s="178" t="str">
        <f>IF('DATA - Follow-Up'!Q969="","",'DATA - Follow-Up'!Q969)</f>
        <v/>
      </c>
      <c r="R969" s="178" t="str">
        <f>IF('DATA - Follow-Up'!R969="Boy",1,IF('DATA - Follow-Up'!R969="Girl",2, ""))</f>
        <v/>
      </c>
      <c r="S969" s="178" t="str">
        <f>IF('DATA - Follow-Up'!Q969="","", 'DATA - Follow-Up'!S969)</f>
        <v/>
      </c>
      <c r="T969" s="178" t="str">
        <f>IF('DATA - Follow-Up'!T969="Less than 0.5km",1,IF('DATA - Follow-Up'!T969="0.51 to 1.59km",2,IF('DATA - Follow-Up'!T969="1.6 to 3km",3,IF('DATA - Follow-Up'!T969="Over 3km",4,""))))</f>
        <v/>
      </c>
      <c r="U969" s="178" t="str">
        <f>IF('DATA - Follow-Up'!U969="STRONGLY AGREE",1,IF('DATA - Follow-Up'!U969="AGREE",2,IF('DATA - Follow-Up'!U969="DISAGREE",3,IF('DATA - Follow-Up'!U969="STRONGLY DISAGREE",4,""))))</f>
        <v/>
      </c>
      <c r="V969" s="178" t="str">
        <f>IF('DATA - Follow-Up'!V969="Yes",1,IF('DATA - Follow-Up'!V969="No",2,""))</f>
        <v/>
      </c>
      <c r="W969" s="178"/>
      <c r="X969" s="178"/>
      <c r="Y969" s="178"/>
      <c r="Z969" s="178"/>
      <c r="AA969" s="178"/>
      <c r="AB969" s="178"/>
      <c r="AC969" s="178"/>
      <c r="AD969" s="178"/>
      <c r="AE969" s="178"/>
      <c r="AF969" s="178"/>
      <c r="AG969" s="178"/>
      <c r="AH969" s="178"/>
      <c r="AI969" s="178"/>
      <c r="AJ969" s="178"/>
      <c r="AK969" s="178"/>
      <c r="AL969" s="178"/>
      <c r="AM969" s="178"/>
      <c r="AN969" s="178"/>
      <c r="AO969" s="178"/>
      <c r="AP969" s="178"/>
      <c r="AQ969" s="178"/>
      <c r="AR969" s="178" t="str">
        <f>IF('DATA - Follow-Up'!AR969="Relaxed",1,IF('DATA - Follow-Up'!AR969="Rushed",2,IF('DATA - Follow-Up'!AR969="Happy",3,IF('DATA - Follow-Up'!AR969="Tired",4,""))))</f>
        <v/>
      </c>
      <c r="AS969" s="178" t="str">
        <f>IF('DATA - Follow-Up'!AS969="Relaxed",1,IF('DATA - Follow-Up'!AS969="Rushed",2,IF('DATA - Follow-Up'!AS969="Happy",3,IF('DATA - Follow-Up'!AS969="Tired",4,""))))</f>
        <v/>
      </c>
      <c r="AT969" s="178" t="str">
        <f>IF('DATA - Follow-Up'!AT969="less driving",1,IF('DATA - Follow-Up'!AT969="less driving (e.g. more carpooling, walking, cycling, taking public transit, etc.)",1,IF('DATA - Follow-Up'!AT969="not changed",2,IF('DATA - Follow-Up'!AT969="no changed",2,IF('DATA - Follow-Up'!AT969="more driving",3, "")))))</f>
        <v/>
      </c>
      <c r="AU969" s="275"/>
      <c r="AV969" s="275"/>
      <c r="AW969" s="275"/>
      <c r="AX969" s="275"/>
      <c r="AY969" s="275"/>
      <c r="AZ969" s="178" t="str">
        <f>IF('DATA - Follow-Up'!AZ969="less driving",1,IF('DATA - Follow-Up'!AZ969="less driving (e.g. more carpooling, walking, cycling, taking public transit, etc.)",1,IF('DATA - Follow-Up'!AZ969="not changed",2,IF('DATA - Follow-Up'!AZ969="more driving",3,""))))</f>
        <v/>
      </c>
      <c r="BA969" s="178"/>
      <c r="BB969" s="178"/>
      <c r="BC969" s="178"/>
      <c r="BD969" s="178"/>
      <c r="BE969" s="178"/>
      <c r="BF969" s="178" t="str">
        <f>IF('DATA - Follow-Up'!BF969="decreased",1,IF('DATA - Follow-Up'!BF969="not changed",2,IF('DATA - Follow-Up'!BF969="increased",3, "")))</f>
        <v/>
      </c>
      <c r="BG969" s="178"/>
      <c r="BH969" s="178"/>
      <c r="BI969" s="178"/>
      <c r="BJ969" s="178"/>
      <c r="BK969" s="178"/>
      <c r="BL969" s="178"/>
      <c r="BM969" s="178"/>
      <c r="BN969" s="178"/>
      <c r="BO969" s="178"/>
      <c r="BP969" s="178"/>
      <c r="BQ969" s="312" t="str">
        <f>IF('DATA - Follow-Up'!BQ969="Yes",1,IF('DATA - Follow-Up'!BQ969="No",2, ""))</f>
        <v/>
      </c>
      <c r="BR969" s="273"/>
      <c r="BS969" s="180"/>
      <c r="BT969" s="180"/>
    </row>
    <row r="970" spans="1:72" s="132" customFormat="1" ht="15" x14ac:dyDescent="0.3">
      <c r="A970" s="148"/>
      <c r="B970" s="149"/>
      <c r="C970" s="236" t="str">
        <f t="shared" si="15"/>
        <v/>
      </c>
      <c r="D970" s="178" t="str">
        <f>IF('DATA - Follow-Up'!D970="","",'DATA - Follow-Up'!D970)</f>
        <v/>
      </c>
      <c r="E970" s="178" t="str">
        <f>IF('DATA - Follow-Up'!E970="","",'DATA - Follow-Up'!E970)</f>
        <v/>
      </c>
      <c r="F970" s="178" t="str">
        <f>IF('DATA - Follow-Up'!F970="","",'DATA - Follow-Up'!F970)</f>
        <v/>
      </c>
      <c r="G970" s="178" t="str">
        <f>IF('DATA - Follow-Up'!G970="Yes",1,IF('DATA - Follow-Up'!G970="No",2,IF('DATA - Follow-Up'!G970="Not Sure",3, "")))</f>
        <v/>
      </c>
      <c r="H970" s="178" t="str">
        <f>IF('DATA - Follow-Up'!H970="","",INDEX(Codes,MATCH('DATA - Follow-Up'!H970,Modes,0)))</f>
        <v/>
      </c>
      <c r="I970" s="275"/>
      <c r="J970" s="178" t="str">
        <f>IF('DATA - Follow-Up'!J970="","",INDEX(Codes,MATCH('DATA - Follow-Up'!J970,Modes,0)))</f>
        <v/>
      </c>
      <c r="K970" s="178"/>
      <c r="L970" s="178" t="str">
        <f>IF('DATA - Follow-Up'!L970=0,"",IF('DATA - Follow-Up'!L970="","",'DATA - Follow-Up'!L970))</f>
        <v/>
      </c>
      <c r="M970" s="178" t="str">
        <f>IF('DATA - Follow-Up'!M970="Yes",1,IF('DATA - Follow-Up'!M970="No",2, ""))</f>
        <v/>
      </c>
      <c r="N970" s="178" t="str">
        <f>IF('DATA - Follow-Up'!N970="Yes",1,IF('DATA - Follow-Up'!N970="No",2,""))</f>
        <v/>
      </c>
      <c r="O970" s="178" t="str">
        <f>IF('DATA - Follow-Up'!O970="Relaxed",1,IF('DATA - Follow-Up'!O970="Rushed",2,IF('DATA - Follow-Up'!O970="Happy",3,IF('DATA - Follow-Up'!O970="Frustrated",4,IF('DATA - Follow-Up'!O970="Other (please specify)",5,IF('DATA - Follow-Up'!O970="Other",5,""))))))</f>
        <v/>
      </c>
      <c r="P970" s="178"/>
      <c r="Q970" s="178" t="str">
        <f>IF('DATA - Follow-Up'!Q970="","",'DATA - Follow-Up'!Q970)</f>
        <v/>
      </c>
      <c r="R970" s="178" t="str">
        <f>IF('DATA - Follow-Up'!R970="Boy",1,IF('DATA - Follow-Up'!R970="Girl",2, ""))</f>
        <v/>
      </c>
      <c r="S970" s="178" t="str">
        <f>IF('DATA - Follow-Up'!Q970="","", 'DATA - Follow-Up'!S970)</f>
        <v/>
      </c>
      <c r="T970" s="178" t="str">
        <f>IF('DATA - Follow-Up'!T970="Less than 0.5km",1,IF('DATA - Follow-Up'!T970="0.51 to 1.59km",2,IF('DATA - Follow-Up'!T970="1.6 to 3km",3,IF('DATA - Follow-Up'!T970="Over 3km",4,""))))</f>
        <v/>
      </c>
      <c r="U970" s="178" t="str">
        <f>IF('DATA - Follow-Up'!U970="STRONGLY AGREE",1,IF('DATA - Follow-Up'!U970="AGREE",2,IF('DATA - Follow-Up'!U970="DISAGREE",3,IF('DATA - Follow-Up'!U970="STRONGLY DISAGREE",4,""))))</f>
        <v/>
      </c>
      <c r="V970" s="178" t="str">
        <f>IF('DATA - Follow-Up'!V970="Yes",1,IF('DATA - Follow-Up'!V970="No",2,""))</f>
        <v/>
      </c>
      <c r="W970" s="178"/>
      <c r="X970" s="178"/>
      <c r="Y970" s="178"/>
      <c r="Z970" s="178"/>
      <c r="AA970" s="178"/>
      <c r="AB970" s="178"/>
      <c r="AC970" s="178"/>
      <c r="AD970" s="178"/>
      <c r="AE970" s="178"/>
      <c r="AF970" s="178"/>
      <c r="AG970" s="178"/>
      <c r="AH970" s="178"/>
      <c r="AI970" s="178"/>
      <c r="AJ970" s="178"/>
      <c r="AK970" s="178"/>
      <c r="AL970" s="178"/>
      <c r="AM970" s="178"/>
      <c r="AN970" s="178"/>
      <c r="AO970" s="178"/>
      <c r="AP970" s="178"/>
      <c r="AQ970" s="178"/>
      <c r="AR970" s="178" t="str">
        <f>IF('DATA - Follow-Up'!AR970="Relaxed",1,IF('DATA - Follow-Up'!AR970="Rushed",2,IF('DATA - Follow-Up'!AR970="Happy",3,IF('DATA - Follow-Up'!AR970="Tired",4,""))))</f>
        <v/>
      </c>
      <c r="AS970" s="178" t="str">
        <f>IF('DATA - Follow-Up'!AS970="Relaxed",1,IF('DATA - Follow-Up'!AS970="Rushed",2,IF('DATA - Follow-Up'!AS970="Happy",3,IF('DATA - Follow-Up'!AS970="Tired",4,""))))</f>
        <v/>
      </c>
      <c r="AT970" s="178" t="str">
        <f>IF('DATA - Follow-Up'!AT970="less driving",1,IF('DATA - Follow-Up'!AT970="less driving (e.g. more carpooling, walking, cycling, taking public transit, etc.)",1,IF('DATA - Follow-Up'!AT970="not changed",2,IF('DATA - Follow-Up'!AT970="no changed",2,IF('DATA - Follow-Up'!AT970="more driving",3, "")))))</f>
        <v/>
      </c>
      <c r="AU970" s="275"/>
      <c r="AV970" s="275"/>
      <c r="AW970" s="275"/>
      <c r="AX970" s="275"/>
      <c r="AY970" s="275"/>
      <c r="AZ970" s="178" t="str">
        <f>IF('DATA - Follow-Up'!AZ970="less driving",1,IF('DATA - Follow-Up'!AZ970="less driving (e.g. more carpooling, walking, cycling, taking public transit, etc.)",1,IF('DATA - Follow-Up'!AZ970="not changed",2,IF('DATA - Follow-Up'!AZ970="more driving",3,""))))</f>
        <v/>
      </c>
      <c r="BA970" s="178"/>
      <c r="BB970" s="178"/>
      <c r="BC970" s="178"/>
      <c r="BD970" s="178"/>
      <c r="BE970" s="178"/>
      <c r="BF970" s="178" t="str">
        <f>IF('DATA - Follow-Up'!BF970="decreased",1,IF('DATA - Follow-Up'!BF970="not changed",2,IF('DATA - Follow-Up'!BF970="increased",3, "")))</f>
        <v/>
      </c>
      <c r="BG970" s="178"/>
      <c r="BH970" s="178"/>
      <c r="BI970" s="178"/>
      <c r="BJ970" s="178"/>
      <c r="BK970" s="178"/>
      <c r="BL970" s="178"/>
      <c r="BM970" s="178"/>
      <c r="BN970" s="178"/>
      <c r="BO970" s="178"/>
      <c r="BP970" s="178"/>
      <c r="BQ970" s="312" t="str">
        <f>IF('DATA - Follow-Up'!BQ970="Yes",1,IF('DATA - Follow-Up'!BQ970="No",2, ""))</f>
        <v/>
      </c>
      <c r="BR970" s="273"/>
      <c r="BS970" s="180"/>
      <c r="BT970" s="180"/>
    </row>
    <row r="971" spans="1:72" s="132" customFormat="1" ht="15" x14ac:dyDescent="0.3">
      <c r="A971" s="148"/>
      <c r="B971" s="149"/>
      <c r="C971" s="236" t="str">
        <f t="shared" si="15"/>
        <v/>
      </c>
      <c r="D971" s="178" t="str">
        <f>IF('DATA - Follow-Up'!D971="","",'DATA - Follow-Up'!D971)</f>
        <v/>
      </c>
      <c r="E971" s="178" t="str">
        <f>IF('DATA - Follow-Up'!E971="","",'DATA - Follow-Up'!E971)</f>
        <v/>
      </c>
      <c r="F971" s="178" t="str">
        <f>IF('DATA - Follow-Up'!F971="","",'DATA - Follow-Up'!F971)</f>
        <v/>
      </c>
      <c r="G971" s="178" t="str">
        <f>IF('DATA - Follow-Up'!G971="Yes",1,IF('DATA - Follow-Up'!G971="No",2,IF('DATA - Follow-Up'!G971="Not Sure",3, "")))</f>
        <v/>
      </c>
      <c r="H971" s="178" t="str">
        <f>IF('DATA - Follow-Up'!H971="","",INDEX(Codes,MATCH('DATA - Follow-Up'!H971,Modes,0)))</f>
        <v/>
      </c>
      <c r="I971" s="275"/>
      <c r="J971" s="178" t="str">
        <f>IF('DATA - Follow-Up'!J971="","",INDEX(Codes,MATCH('DATA - Follow-Up'!J971,Modes,0)))</f>
        <v/>
      </c>
      <c r="K971" s="178"/>
      <c r="L971" s="178" t="str">
        <f>IF('DATA - Follow-Up'!L971=0,"",IF('DATA - Follow-Up'!L971="","",'DATA - Follow-Up'!L971))</f>
        <v/>
      </c>
      <c r="M971" s="178" t="str">
        <f>IF('DATA - Follow-Up'!M971="Yes",1,IF('DATA - Follow-Up'!M971="No",2, ""))</f>
        <v/>
      </c>
      <c r="N971" s="178" t="str">
        <f>IF('DATA - Follow-Up'!N971="Yes",1,IF('DATA - Follow-Up'!N971="No",2,""))</f>
        <v/>
      </c>
      <c r="O971" s="178" t="str">
        <f>IF('DATA - Follow-Up'!O971="Relaxed",1,IF('DATA - Follow-Up'!O971="Rushed",2,IF('DATA - Follow-Up'!O971="Happy",3,IF('DATA - Follow-Up'!O971="Frustrated",4,IF('DATA - Follow-Up'!O971="Other (please specify)",5,IF('DATA - Follow-Up'!O971="Other",5,""))))))</f>
        <v/>
      </c>
      <c r="P971" s="178"/>
      <c r="Q971" s="178" t="str">
        <f>IF('DATA - Follow-Up'!Q971="","",'DATA - Follow-Up'!Q971)</f>
        <v/>
      </c>
      <c r="R971" s="178" t="str">
        <f>IF('DATA - Follow-Up'!R971="Boy",1,IF('DATA - Follow-Up'!R971="Girl",2, ""))</f>
        <v/>
      </c>
      <c r="S971" s="178" t="str">
        <f>IF('DATA - Follow-Up'!Q971="","", 'DATA - Follow-Up'!S971)</f>
        <v/>
      </c>
      <c r="T971" s="178" t="str">
        <f>IF('DATA - Follow-Up'!T971="Less than 0.5km",1,IF('DATA - Follow-Up'!T971="0.51 to 1.59km",2,IF('DATA - Follow-Up'!T971="1.6 to 3km",3,IF('DATA - Follow-Up'!T971="Over 3km",4,""))))</f>
        <v/>
      </c>
      <c r="U971" s="178" t="str">
        <f>IF('DATA - Follow-Up'!U971="STRONGLY AGREE",1,IF('DATA - Follow-Up'!U971="AGREE",2,IF('DATA - Follow-Up'!U971="DISAGREE",3,IF('DATA - Follow-Up'!U971="STRONGLY DISAGREE",4,""))))</f>
        <v/>
      </c>
      <c r="V971" s="178" t="str">
        <f>IF('DATA - Follow-Up'!V971="Yes",1,IF('DATA - Follow-Up'!V971="No",2,""))</f>
        <v/>
      </c>
      <c r="W971" s="178"/>
      <c r="X971" s="178"/>
      <c r="Y971" s="178"/>
      <c r="Z971" s="178"/>
      <c r="AA971" s="178"/>
      <c r="AB971" s="178"/>
      <c r="AC971" s="178"/>
      <c r="AD971" s="178"/>
      <c r="AE971" s="178"/>
      <c r="AF971" s="178"/>
      <c r="AG971" s="178"/>
      <c r="AH971" s="178"/>
      <c r="AI971" s="178"/>
      <c r="AJ971" s="178"/>
      <c r="AK971" s="178"/>
      <c r="AL971" s="178"/>
      <c r="AM971" s="178"/>
      <c r="AN971" s="178"/>
      <c r="AO971" s="178"/>
      <c r="AP971" s="178"/>
      <c r="AQ971" s="178"/>
      <c r="AR971" s="178" t="str">
        <f>IF('DATA - Follow-Up'!AR971="Relaxed",1,IF('DATA - Follow-Up'!AR971="Rushed",2,IF('DATA - Follow-Up'!AR971="Happy",3,IF('DATA - Follow-Up'!AR971="Tired",4,""))))</f>
        <v/>
      </c>
      <c r="AS971" s="178" t="str">
        <f>IF('DATA - Follow-Up'!AS971="Relaxed",1,IF('DATA - Follow-Up'!AS971="Rushed",2,IF('DATA - Follow-Up'!AS971="Happy",3,IF('DATA - Follow-Up'!AS971="Tired",4,""))))</f>
        <v/>
      </c>
      <c r="AT971" s="178" t="str">
        <f>IF('DATA - Follow-Up'!AT971="less driving",1,IF('DATA - Follow-Up'!AT971="less driving (e.g. more carpooling, walking, cycling, taking public transit, etc.)",1,IF('DATA - Follow-Up'!AT971="not changed",2,IF('DATA - Follow-Up'!AT971="no changed",2,IF('DATA - Follow-Up'!AT971="more driving",3, "")))))</f>
        <v/>
      </c>
      <c r="AU971" s="275"/>
      <c r="AV971" s="275"/>
      <c r="AW971" s="275"/>
      <c r="AX971" s="275"/>
      <c r="AY971" s="275"/>
      <c r="AZ971" s="178" t="str">
        <f>IF('DATA - Follow-Up'!AZ971="less driving",1,IF('DATA - Follow-Up'!AZ971="less driving (e.g. more carpooling, walking, cycling, taking public transit, etc.)",1,IF('DATA - Follow-Up'!AZ971="not changed",2,IF('DATA - Follow-Up'!AZ971="more driving",3,""))))</f>
        <v/>
      </c>
      <c r="BA971" s="178"/>
      <c r="BB971" s="178"/>
      <c r="BC971" s="178"/>
      <c r="BD971" s="178"/>
      <c r="BE971" s="178"/>
      <c r="BF971" s="178" t="str">
        <f>IF('DATA - Follow-Up'!BF971="decreased",1,IF('DATA - Follow-Up'!BF971="not changed",2,IF('DATA - Follow-Up'!BF971="increased",3, "")))</f>
        <v/>
      </c>
      <c r="BG971" s="178"/>
      <c r="BH971" s="178"/>
      <c r="BI971" s="178"/>
      <c r="BJ971" s="178"/>
      <c r="BK971" s="178"/>
      <c r="BL971" s="178"/>
      <c r="BM971" s="178"/>
      <c r="BN971" s="178"/>
      <c r="BO971" s="178"/>
      <c r="BP971" s="178"/>
      <c r="BQ971" s="312" t="str">
        <f>IF('DATA - Follow-Up'!BQ971="Yes",1,IF('DATA - Follow-Up'!BQ971="No",2, ""))</f>
        <v/>
      </c>
      <c r="BR971" s="273"/>
      <c r="BS971" s="180"/>
      <c r="BT971" s="180"/>
    </row>
    <row r="972" spans="1:72" s="132" customFormat="1" ht="15" x14ac:dyDescent="0.3">
      <c r="A972" s="148"/>
      <c r="B972" s="149"/>
      <c r="C972" s="236" t="str">
        <f t="shared" si="15"/>
        <v/>
      </c>
      <c r="D972" s="178" t="str">
        <f>IF('DATA - Follow-Up'!D972="","",'DATA - Follow-Up'!D972)</f>
        <v/>
      </c>
      <c r="E972" s="178" t="str">
        <f>IF('DATA - Follow-Up'!E972="","",'DATA - Follow-Up'!E972)</f>
        <v/>
      </c>
      <c r="F972" s="178" t="str">
        <f>IF('DATA - Follow-Up'!F972="","",'DATA - Follow-Up'!F972)</f>
        <v/>
      </c>
      <c r="G972" s="178" t="str">
        <f>IF('DATA - Follow-Up'!G972="Yes",1,IF('DATA - Follow-Up'!G972="No",2,IF('DATA - Follow-Up'!G972="Not Sure",3, "")))</f>
        <v/>
      </c>
      <c r="H972" s="178" t="str">
        <f>IF('DATA - Follow-Up'!H972="","",INDEX(Codes,MATCH('DATA - Follow-Up'!H972,Modes,0)))</f>
        <v/>
      </c>
      <c r="I972" s="275"/>
      <c r="J972" s="178" t="str">
        <f>IF('DATA - Follow-Up'!J972="","",INDEX(Codes,MATCH('DATA - Follow-Up'!J972,Modes,0)))</f>
        <v/>
      </c>
      <c r="K972" s="178"/>
      <c r="L972" s="178" t="str">
        <f>IF('DATA - Follow-Up'!L972=0,"",IF('DATA - Follow-Up'!L972="","",'DATA - Follow-Up'!L972))</f>
        <v/>
      </c>
      <c r="M972" s="178" t="str">
        <f>IF('DATA - Follow-Up'!M972="Yes",1,IF('DATA - Follow-Up'!M972="No",2, ""))</f>
        <v/>
      </c>
      <c r="N972" s="178" t="str">
        <f>IF('DATA - Follow-Up'!N972="Yes",1,IF('DATA - Follow-Up'!N972="No",2,""))</f>
        <v/>
      </c>
      <c r="O972" s="178" t="str">
        <f>IF('DATA - Follow-Up'!O972="Relaxed",1,IF('DATA - Follow-Up'!O972="Rushed",2,IF('DATA - Follow-Up'!O972="Happy",3,IF('DATA - Follow-Up'!O972="Frustrated",4,IF('DATA - Follow-Up'!O972="Other (please specify)",5,IF('DATA - Follow-Up'!O972="Other",5,""))))))</f>
        <v/>
      </c>
      <c r="P972" s="178"/>
      <c r="Q972" s="178" t="str">
        <f>IF('DATA - Follow-Up'!Q972="","",'DATA - Follow-Up'!Q972)</f>
        <v/>
      </c>
      <c r="R972" s="178" t="str">
        <f>IF('DATA - Follow-Up'!R972="Boy",1,IF('DATA - Follow-Up'!R972="Girl",2, ""))</f>
        <v/>
      </c>
      <c r="S972" s="178" t="str">
        <f>IF('DATA - Follow-Up'!Q972="","", 'DATA - Follow-Up'!S972)</f>
        <v/>
      </c>
      <c r="T972" s="178" t="str">
        <f>IF('DATA - Follow-Up'!T972="Less than 0.5km",1,IF('DATA - Follow-Up'!T972="0.51 to 1.59km",2,IF('DATA - Follow-Up'!T972="1.6 to 3km",3,IF('DATA - Follow-Up'!T972="Over 3km",4,""))))</f>
        <v/>
      </c>
      <c r="U972" s="178" t="str">
        <f>IF('DATA - Follow-Up'!U972="STRONGLY AGREE",1,IF('DATA - Follow-Up'!U972="AGREE",2,IF('DATA - Follow-Up'!U972="DISAGREE",3,IF('DATA - Follow-Up'!U972="STRONGLY DISAGREE",4,""))))</f>
        <v/>
      </c>
      <c r="V972" s="178" t="str">
        <f>IF('DATA - Follow-Up'!V972="Yes",1,IF('DATA - Follow-Up'!V972="No",2,""))</f>
        <v/>
      </c>
      <c r="W972" s="178"/>
      <c r="X972" s="178"/>
      <c r="Y972" s="178"/>
      <c r="Z972" s="178"/>
      <c r="AA972" s="178"/>
      <c r="AB972" s="178"/>
      <c r="AC972" s="178"/>
      <c r="AD972" s="178"/>
      <c r="AE972" s="178"/>
      <c r="AF972" s="178"/>
      <c r="AG972" s="178"/>
      <c r="AH972" s="178"/>
      <c r="AI972" s="178"/>
      <c r="AJ972" s="178"/>
      <c r="AK972" s="178"/>
      <c r="AL972" s="178"/>
      <c r="AM972" s="178"/>
      <c r="AN972" s="178"/>
      <c r="AO972" s="178"/>
      <c r="AP972" s="178"/>
      <c r="AQ972" s="178"/>
      <c r="AR972" s="178" t="str">
        <f>IF('DATA - Follow-Up'!AR972="Relaxed",1,IF('DATA - Follow-Up'!AR972="Rushed",2,IF('DATA - Follow-Up'!AR972="Happy",3,IF('DATA - Follow-Up'!AR972="Tired",4,""))))</f>
        <v/>
      </c>
      <c r="AS972" s="178" t="str">
        <f>IF('DATA - Follow-Up'!AS972="Relaxed",1,IF('DATA - Follow-Up'!AS972="Rushed",2,IF('DATA - Follow-Up'!AS972="Happy",3,IF('DATA - Follow-Up'!AS972="Tired",4,""))))</f>
        <v/>
      </c>
      <c r="AT972" s="178" t="str">
        <f>IF('DATA - Follow-Up'!AT972="less driving",1,IF('DATA - Follow-Up'!AT972="less driving (e.g. more carpooling, walking, cycling, taking public transit, etc.)",1,IF('DATA - Follow-Up'!AT972="not changed",2,IF('DATA - Follow-Up'!AT972="no changed",2,IF('DATA - Follow-Up'!AT972="more driving",3, "")))))</f>
        <v/>
      </c>
      <c r="AU972" s="275"/>
      <c r="AV972" s="275"/>
      <c r="AW972" s="275"/>
      <c r="AX972" s="275"/>
      <c r="AY972" s="275"/>
      <c r="AZ972" s="178" t="str">
        <f>IF('DATA - Follow-Up'!AZ972="less driving",1,IF('DATA - Follow-Up'!AZ972="less driving (e.g. more carpooling, walking, cycling, taking public transit, etc.)",1,IF('DATA - Follow-Up'!AZ972="not changed",2,IF('DATA - Follow-Up'!AZ972="more driving",3,""))))</f>
        <v/>
      </c>
      <c r="BA972" s="178"/>
      <c r="BB972" s="178"/>
      <c r="BC972" s="178"/>
      <c r="BD972" s="178"/>
      <c r="BE972" s="178"/>
      <c r="BF972" s="178" t="str">
        <f>IF('DATA - Follow-Up'!BF972="decreased",1,IF('DATA - Follow-Up'!BF972="not changed",2,IF('DATA - Follow-Up'!BF972="increased",3, "")))</f>
        <v/>
      </c>
      <c r="BG972" s="178"/>
      <c r="BH972" s="178"/>
      <c r="BI972" s="178"/>
      <c r="BJ972" s="178"/>
      <c r="BK972" s="178"/>
      <c r="BL972" s="178"/>
      <c r="BM972" s="178"/>
      <c r="BN972" s="178"/>
      <c r="BO972" s="178"/>
      <c r="BP972" s="178"/>
      <c r="BQ972" s="312" t="str">
        <f>IF('DATA - Follow-Up'!BQ972="Yes",1,IF('DATA - Follow-Up'!BQ972="No",2, ""))</f>
        <v/>
      </c>
      <c r="BR972" s="273"/>
      <c r="BS972" s="180"/>
      <c r="BT972" s="180"/>
    </row>
    <row r="973" spans="1:72" s="132" customFormat="1" ht="15" x14ac:dyDescent="0.3">
      <c r="A973" s="148"/>
      <c r="B973" s="149"/>
      <c r="C973" s="236" t="str">
        <f t="shared" si="15"/>
        <v/>
      </c>
      <c r="D973" s="178" t="str">
        <f>IF('DATA - Follow-Up'!D973="","",'DATA - Follow-Up'!D973)</f>
        <v/>
      </c>
      <c r="E973" s="178" t="str">
        <f>IF('DATA - Follow-Up'!E973="","",'DATA - Follow-Up'!E973)</f>
        <v/>
      </c>
      <c r="F973" s="178" t="str">
        <f>IF('DATA - Follow-Up'!F973="","",'DATA - Follow-Up'!F973)</f>
        <v/>
      </c>
      <c r="G973" s="178" t="str">
        <f>IF('DATA - Follow-Up'!G973="Yes",1,IF('DATA - Follow-Up'!G973="No",2,IF('DATA - Follow-Up'!G973="Not Sure",3, "")))</f>
        <v/>
      </c>
      <c r="H973" s="178" t="str">
        <f>IF('DATA - Follow-Up'!H973="","",INDEX(Codes,MATCH('DATA - Follow-Up'!H973,Modes,0)))</f>
        <v/>
      </c>
      <c r="I973" s="275"/>
      <c r="J973" s="178" t="str">
        <f>IF('DATA - Follow-Up'!J973="","",INDEX(Codes,MATCH('DATA - Follow-Up'!J973,Modes,0)))</f>
        <v/>
      </c>
      <c r="K973" s="178"/>
      <c r="L973" s="178" t="str">
        <f>IF('DATA - Follow-Up'!L973=0,"",IF('DATA - Follow-Up'!L973="","",'DATA - Follow-Up'!L973))</f>
        <v/>
      </c>
      <c r="M973" s="178" t="str">
        <f>IF('DATA - Follow-Up'!M973="Yes",1,IF('DATA - Follow-Up'!M973="No",2, ""))</f>
        <v/>
      </c>
      <c r="N973" s="178" t="str">
        <f>IF('DATA - Follow-Up'!N973="Yes",1,IF('DATA - Follow-Up'!N973="No",2,""))</f>
        <v/>
      </c>
      <c r="O973" s="178" t="str">
        <f>IF('DATA - Follow-Up'!O973="Relaxed",1,IF('DATA - Follow-Up'!O973="Rushed",2,IF('DATA - Follow-Up'!O973="Happy",3,IF('DATA - Follow-Up'!O973="Frustrated",4,IF('DATA - Follow-Up'!O973="Other (please specify)",5,IF('DATA - Follow-Up'!O973="Other",5,""))))))</f>
        <v/>
      </c>
      <c r="P973" s="178"/>
      <c r="Q973" s="178" t="str">
        <f>IF('DATA - Follow-Up'!Q973="","",'DATA - Follow-Up'!Q973)</f>
        <v/>
      </c>
      <c r="R973" s="178" t="str">
        <f>IF('DATA - Follow-Up'!R973="Boy",1,IF('DATA - Follow-Up'!R973="Girl",2, ""))</f>
        <v/>
      </c>
      <c r="S973" s="178" t="str">
        <f>IF('DATA - Follow-Up'!Q973="","", 'DATA - Follow-Up'!S973)</f>
        <v/>
      </c>
      <c r="T973" s="178" t="str">
        <f>IF('DATA - Follow-Up'!T973="Less than 0.5km",1,IF('DATA - Follow-Up'!T973="0.51 to 1.59km",2,IF('DATA - Follow-Up'!T973="1.6 to 3km",3,IF('DATA - Follow-Up'!T973="Over 3km",4,""))))</f>
        <v/>
      </c>
      <c r="U973" s="178" t="str">
        <f>IF('DATA - Follow-Up'!U973="STRONGLY AGREE",1,IF('DATA - Follow-Up'!U973="AGREE",2,IF('DATA - Follow-Up'!U973="DISAGREE",3,IF('DATA - Follow-Up'!U973="STRONGLY DISAGREE",4,""))))</f>
        <v/>
      </c>
      <c r="V973" s="178" t="str">
        <f>IF('DATA - Follow-Up'!V973="Yes",1,IF('DATA - Follow-Up'!V973="No",2,""))</f>
        <v/>
      </c>
      <c r="W973" s="178"/>
      <c r="X973" s="178"/>
      <c r="Y973" s="178"/>
      <c r="Z973" s="178"/>
      <c r="AA973" s="178"/>
      <c r="AB973" s="178"/>
      <c r="AC973" s="178"/>
      <c r="AD973" s="178"/>
      <c r="AE973" s="178"/>
      <c r="AF973" s="178"/>
      <c r="AG973" s="178"/>
      <c r="AH973" s="178"/>
      <c r="AI973" s="178"/>
      <c r="AJ973" s="178"/>
      <c r="AK973" s="178"/>
      <c r="AL973" s="178"/>
      <c r="AM973" s="178"/>
      <c r="AN973" s="178"/>
      <c r="AO973" s="178"/>
      <c r="AP973" s="178"/>
      <c r="AQ973" s="178"/>
      <c r="AR973" s="178" t="str">
        <f>IF('DATA - Follow-Up'!AR973="Relaxed",1,IF('DATA - Follow-Up'!AR973="Rushed",2,IF('DATA - Follow-Up'!AR973="Happy",3,IF('DATA - Follow-Up'!AR973="Tired",4,""))))</f>
        <v/>
      </c>
      <c r="AS973" s="178" t="str">
        <f>IF('DATA - Follow-Up'!AS973="Relaxed",1,IF('DATA - Follow-Up'!AS973="Rushed",2,IF('DATA - Follow-Up'!AS973="Happy",3,IF('DATA - Follow-Up'!AS973="Tired",4,""))))</f>
        <v/>
      </c>
      <c r="AT973" s="178" t="str">
        <f>IF('DATA - Follow-Up'!AT973="less driving",1,IF('DATA - Follow-Up'!AT973="less driving (e.g. more carpooling, walking, cycling, taking public transit, etc.)",1,IF('DATA - Follow-Up'!AT973="not changed",2,IF('DATA - Follow-Up'!AT973="no changed",2,IF('DATA - Follow-Up'!AT973="more driving",3, "")))))</f>
        <v/>
      </c>
      <c r="AU973" s="275"/>
      <c r="AV973" s="275"/>
      <c r="AW973" s="275"/>
      <c r="AX973" s="275"/>
      <c r="AY973" s="275"/>
      <c r="AZ973" s="178" t="str">
        <f>IF('DATA - Follow-Up'!AZ973="less driving",1,IF('DATA - Follow-Up'!AZ973="less driving (e.g. more carpooling, walking, cycling, taking public transit, etc.)",1,IF('DATA - Follow-Up'!AZ973="not changed",2,IF('DATA - Follow-Up'!AZ973="more driving",3,""))))</f>
        <v/>
      </c>
      <c r="BA973" s="178"/>
      <c r="BB973" s="178"/>
      <c r="BC973" s="178"/>
      <c r="BD973" s="178"/>
      <c r="BE973" s="178"/>
      <c r="BF973" s="178" t="str">
        <f>IF('DATA - Follow-Up'!BF973="decreased",1,IF('DATA - Follow-Up'!BF973="not changed",2,IF('DATA - Follow-Up'!BF973="increased",3, "")))</f>
        <v/>
      </c>
      <c r="BG973" s="178"/>
      <c r="BH973" s="178"/>
      <c r="BI973" s="178"/>
      <c r="BJ973" s="178"/>
      <c r="BK973" s="178"/>
      <c r="BL973" s="178"/>
      <c r="BM973" s="178"/>
      <c r="BN973" s="178"/>
      <c r="BO973" s="178"/>
      <c r="BP973" s="178"/>
      <c r="BQ973" s="312" t="str">
        <f>IF('DATA - Follow-Up'!BQ973="Yes",1,IF('DATA - Follow-Up'!BQ973="No",2, ""))</f>
        <v/>
      </c>
      <c r="BR973" s="273"/>
      <c r="BS973" s="180"/>
      <c r="BT973" s="180"/>
    </row>
    <row r="974" spans="1:72" s="132" customFormat="1" ht="15" x14ac:dyDescent="0.3">
      <c r="A974" s="148"/>
      <c r="B974" s="149"/>
      <c r="C974" s="236" t="str">
        <f t="shared" si="15"/>
        <v/>
      </c>
      <c r="D974" s="178" t="str">
        <f>IF('DATA - Follow-Up'!D974="","",'DATA - Follow-Up'!D974)</f>
        <v/>
      </c>
      <c r="E974" s="178" t="str">
        <f>IF('DATA - Follow-Up'!E974="","",'DATA - Follow-Up'!E974)</f>
        <v/>
      </c>
      <c r="F974" s="178" t="str">
        <f>IF('DATA - Follow-Up'!F974="","",'DATA - Follow-Up'!F974)</f>
        <v/>
      </c>
      <c r="G974" s="178" t="str">
        <f>IF('DATA - Follow-Up'!G974="Yes",1,IF('DATA - Follow-Up'!G974="No",2,IF('DATA - Follow-Up'!G974="Not Sure",3, "")))</f>
        <v/>
      </c>
      <c r="H974" s="178" t="str">
        <f>IF('DATA - Follow-Up'!H974="","",INDEX(Codes,MATCH('DATA - Follow-Up'!H974,Modes,0)))</f>
        <v/>
      </c>
      <c r="I974" s="275"/>
      <c r="J974" s="178" t="str">
        <f>IF('DATA - Follow-Up'!J974="","",INDEX(Codes,MATCH('DATA - Follow-Up'!J974,Modes,0)))</f>
        <v/>
      </c>
      <c r="K974" s="178"/>
      <c r="L974" s="178" t="str">
        <f>IF('DATA - Follow-Up'!L974=0,"",IF('DATA - Follow-Up'!L974="","",'DATA - Follow-Up'!L974))</f>
        <v/>
      </c>
      <c r="M974" s="178" t="str">
        <f>IF('DATA - Follow-Up'!M974="Yes",1,IF('DATA - Follow-Up'!M974="No",2, ""))</f>
        <v/>
      </c>
      <c r="N974" s="178" t="str">
        <f>IF('DATA - Follow-Up'!N974="Yes",1,IF('DATA - Follow-Up'!N974="No",2,""))</f>
        <v/>
      </c>
      <c r="O974" s="178" t="str">
        <f>IF('DATA - Follow-Up'!O974="Relaxed",1,IF('DATA - Follow-Up'!O974="Rushed",2,IF('DATA - Follow-Up'!O974="Happy",3,IF('DATA - Follow-Up'!O974="Frustrated",4,IF('DATA - Follow-Up'!O974="Other (please specify)",5,IF('DATA - Follow-Up'!O974="Other",5,""))))))</f>
        <v/>
      </c>
      <c r="P974" s="178"/>
      <c r="Q974" s="178" t="str">
        <f>IF('DATA - Follow-Up'!Q974="","",'DATA - Follow-Up'!Q974)</f>
        <v/>
      </c>
      <c r="R974" s="178" t="str">
        <f>IF('DATA - Follow-Up'!R974="Boy",1,IF('DATA - Follow-Up'!R974="Girl",2, ""))</f>
        <v/>
      </c>
      <c r="S974" s="178" t="str">
        <f>IF('DATA - Follow-Up'!Q974="","", 'DATA - Follow-Up'!S974)</f>
        <v/>
      </c>
      <c r="T974" s="178" t="str">
        <f>IF('DATA - Follow-Up'!T974="Less than 0.5km",1,IF('DATA - Follow-Up'!T974="0.51 to 1.59km",2,IF('DATA - Follow-Up'!T974="1.6 to 3km",3,IF('DATA - Follow-Up'!T974="Over 3km",4,""))))</f>
        <v/>
      </c>
      <c r="U974" s="178" t="str">
        <f>IF('DATA - Follow-Up'!U974="STRONGLY AGREE",1,IF('DATA - Follow-Up'!U974="AGREE",2,IF('DATA - Follow-Up'!U974="DISAGREE",3,IF('DATA - Follow-Up'!U974="STRONGLY DISAGREE",4,""))))</f>
        <v/>
      </c>
      <c r="V974" s="178" t="str">
        <f>IF('DATA - Follow-Up'!V974="Yes",1,IF('DATA - Follow-Up'!V974="No",2,""))</f>
        <v/>
      </c>
      <c r="W974" s="178"/>
      <c r="X974" s="178"/>
      <c r="Y974" s="178"/>
      <c r="Z974" s="178"/>
      <c r="AA974" s="178"/>
      <c r="AB974" s="178"/>
      <c r="AC974" s="178"/>
      <c r="AD974" s="178"/>
      <c r="AE974" s="178"/>
      <c r="AF974" s="178"/>
      <c r="AG974" s="178"/>
      <c r="AH974" s="178"/>
      <c r="AI974" s="178"/>
      <c r="AJ974" s="178"/>
      <c r="AK974" s="178"/>
      <c r="AL974" s="178"/>
      <c r="AM974" s="178"/>
      <c r="AN974" s="178"/>
      <c r="AO974" s="178"/>
      <c r="AP974" s="178"/>
      <c r="AQ974" s="178"/>
      <c r="AR974" s="178" t="str">
        <f>IF('DATA - Follow-Up'!AR974="Relaxed",1,IF('DATA - Follow-Up'!AR974="Rushed",2,IF('DATA - Follow-Up'!AR974="Happy",3,IF('DATA - Follow-Up'!AR974="Tired",4,""))))</f>
        <v/>
      </c>
      <c r="AS974" s="178" t="str">
        <f>IF('DATA - Follow-Up'!AS974="Relaxed",1,IF('DATA - Follow-Up'!AS974="Rushed",2,IF('DATA - Follow-Up'!AS974="Happy",3,IF('DATA - Follow-Up'!AS974="Tired",4,""))))</f>
        <v/>
      </c>
      <c r="AT974" s="178" t="str">
        <f>IF('DATA - Follow-Up'!AT974="less driving",1,IF('DATA - Follow-Up'!AT974="less driving (e.g. more carpooling, walking, cycling, taking public transit, etc.)",1,IF('DATA - Follow-Up'!AT974="not changed",2,IF('DATA - Follow-Up'!AT974="no changed",2,IF('DATA - Follow-Up'!AT974="more driving",3, "")))))</f>
        <v/>
      </c>
      <c r="AU974" s="275"/>
      <c r="AV974" s="275"/>
      <c r="AW974" s="275"/>
      <c r="AX974" s="275"/>
      <c r="AY974" s="275"/>
      <c r="AZ974" s="178" t="str">
        <f>IF('DATA - Follow-Up'!AZ974="less driving",1,IF('DATA - Follow-Up'!AZ974="less driving (e.g. more carpooling, walking, cycling, taking public transit, etc.)",1,IF('DATA - Follow-Up'!AZ974="not changed",2,IF('DATA - Follow-Up'!AZ974="more driving",3,""))))</f>
        <v/>
      </c>
      <c r="BA974" s="178"/>
      <c r="BB974" s="178"/>
      <c r="BC974" s="178"/>
      <c r="BD974" s="178"/>
      <c r="BE974" s="178"/>
      <c r="BF974" s="178" t="str">
        <f>IF('DATA - Follow-Up'!BF974="decreased",1,IF('DATA - Follow-Up'!BF974="not changed",2,IF('DATA - Follow-Up'!BF974="increased",3, "")))</f>
        <v/>
      </c>
      <c r="BG974" s="178"/>
      <c r="BH974" s="178"/>
      <c r="BI974" s="178"/>
      <c r="BJ974" s="178"/>
      <c r="BK974" s="178"/>
      <c r="BL974" s="178"/>
      <c r="BM974" s="178"/>
      <c r="BN974" s="178"/>
      <c r="BO974" s="178"/>
      <c r="BP974" s="178"/>
      <c r="BQ974" s="312" t="str">
        <f>IF('DATA - Follow-Up'!BQ974="Yes",1,IF('DATA - Follow-Up'!BQ974="No",2, ""))</f>
        <v/>
      </c>
      <c r="BR974" s="273"/>
      <c r="BS974" s="180"/>
      <c r="BT974" s="180"/>
    </row>
    <row r="975" spans="1:72" s="132" customFormat="1" ht="15" x14ac:dyDescent="0.3">
      <c r="A975" s="148"/>
      <c r="B975" s="149"/>
      <c r="C975" s="236" t="str">
        <f t="shared" si="15"/>
        <v/>
      </c>
      <c r="D975" s="178" t="str">
        <f>IF('DATA - Follow-Up'!D975="","",'DATA - Follow-Up'!D975)</f>
        <v/>
      </c>
      <c r="E975" s="178" t="str">
        <f>IF('DATA - Follow-Up'!E975="","",'DATA - Follow-Up'!E975)</f>
        <v/>
      </c>
      <c r="F975" s="178" t="str">
        <f>IF('DATA - Follow-Up'!F975="","",'DATA - Follow-Up'!F975)</f>
        <v/>
      </c>
      <c r="G975" s="178" t="str">
        <f>IF('DATA - Follow-Up'!G975="Yes",1,IF('DATA - Follow-Up'!G975="No",2,IF('DATA - Follow-Up'!G975="Not Sure",3, "")))</f>
        <v/>
      </c>
      <c r="H975" s="178" t="str">
        <f>IF('DATA - Follow-Up'!H975="","",INDEX(Codes,MATCH('DATA - Follow-Up'!H975,Modes,0)))</f>
        <v/>
      </c>
      <c r="I975" s="275"/>
      <c r="J975" s="178" t="str">
        <f>IF('DATA - Follow-Up'!J975="","",INDEX(Codes,MATCH('DATA - Follow-Up'!J975,Modes,0)))</f>
        <v/>
      </c>
      <c r="K975" s="178"/>
      <c r="L975" s="178" t="str">
        <f>IF('DATA - Follow-Up'!L975=0,"",IF('DATA - Follow-Up'!L975="","",'DATA - Follow-Up'!L975))</f>
        <v/>
      </c>
      <c r="M975" s="178" t="str">
        <f>IF('DATA - Follow-Up'!M975="Yes",1,IF('DATA - Follow-Up'!M975="No",2, ""))</f>
        <v/>
      </c>
      <c r="N975" s="178" t="str">
        <f>IF('DATA - Follow-Up'!N975="Yes",1,IF('DATA - Follow-Up'!N975="No",2,""))</f>
        <v/>
      </c>
      <c r="O975" s="178" t="str">
        <f>IF('DATA - Follow-Up'!O975="Relaxed",1,IF('DATA - Follow-Up'!O975="Rushed",2,IF('DATA - Follow-Up'!O975="Happy",3,IF('DATA - Follow-Up'!O975="Frustrated",4,IF('DATA - Follow-Up'!O975="Other (please specify)",5,IF('DATA - Follow-Up'!O975="Other",5,""))))))</f>
        <v/>
      </c>
      <c r="P975" s="178"/>
      <c r="Q975" s="178" t="str">
        <f>IF('DATA - Follow-Up'!Q975="","",'DATA - Follow-Up'!Q975)</f>
        <v/>
      </c>
      <c r="R975" s="178" t="str">
        <f>IF('DATA - Follow-Up'!R975="Boy",1,IF('DATA - Follow-Up'!R975="Girl",2, ""))</f>
        <v/>
      </c>
      <c r="S975" s="178" t="str">
        <f>IF('DATA - Follow-Up'!Q975="","", 'DATA - Follow-Up'!S975)</f>
        <v/>
      </c>
      <c r="T975" s="178" t="str">
        <f>IF('DATA - Follow-Up'!T975="Less than 0.5km",1,IF('DATA - Follow-Up'!T975="0.51 to 1.59km",2,IF('DATA - Follow-Up'!T975="1.6 to 3km",3,IF('DATA - Follow-Up'!T975="Over 3km",4,""))))</f>
        <v/>
      </c>
      <c r="U975" s="178" t="str">
        <f>IF('DATA - Follow-Up'!U975="STRONGLY AGREE",1,IF('DATA - Follow-Up'!U975="AGREE",2,IF('DATA - Follow-Up'!U975="DISAGREE",3,IF('DATA - Follow-Up'!U975="STRONGLY DISAGREE",4,""))))</f>
        <v/>
      </c>
      <c r="V975" s="178" t="str">
        <f>IF('DATA - Follow-Up'!V975="Yes",1,IF('DATA - Follow-Up'!V975="No",2,""))</f>
        <v/>
      </c>
      <c r="W975" s="178"/>
      <c r="X975" s="178"/>
      <c r="Y975" s="178"/>
      <c r="Z975" s="178"/>
      <c r="AA975" s="178"/>
      <c r="AB975" s="178"/>
      <c r="AC975" s="178"/>
      <c r="AD975" s="178"/>
      <c r="AE975" s="178"/>
      <c r="AF975" s="178"/>
      <c r="AG975" s="178"/>
      <c r="AH975" s="178"/>
      <c r="AI975" s="178"/>
      <c r="AJ975" s="178"/>
      <c r="AK975" s="178"/>
      <c r="AL975" s="178"/>
      <c r="AM975" s="178"/>
      <c r="AN975" s="178"/>
      <c r="AO975" s="178"/>
      <c r="AP975" s="178"/>
      <c r="AQ975" s="178"/>
      <c r="AR975" s="178" t="str">
        <f>IF('DATA - Follow-Up'!AR975="Relaxed",1,IF('DATA - Follow-Up'!AR975="Rushed",2,IF('DATA - Follow-Up'!AR975="Happy",3,IF('DATA - Follow-Up'!AR975="Tired",4,""))))</f>
        <v/>
      </c>
      <c r="AS975" s="178" t="str">
        <f>IF('DATA - Follow-Up'!AS975="Relaxed",1,IF('DATA - Follow-Up'!AS975="Rushed",2,IF('DATA - Follow-Up'!AS975="Happy",3,IF('DATA - Follow-Up'!AS975="Tired",4,""))))</f>
        <v/>
      </c>
      <c r="AT975" s="178" t="str">
        <f>IF('DATA - Follow-Up'!AT975="less driving",1,IF('DATA - Follow-Up'!AT975="less driving (e.g. more carpooling, walking, cycling, taking public transit, etc.)",1,IF('DATA - Follow-Up'!AT975="not changed",2,IF('DATA - Follow-Up'!AT975="no changed",2,IF('DATA - Follow-Up'!AT975="more driving",3, "")))))</f>
        <v/>
      </c>
      <c r="AU975" s="275"/>
      <c r="AV975" s="275"/>
      <c r="AW975" s="275"/>
      <c r="AX975" s="275"/>
      <c r="AY975" s="275"/>
      <c r="AZ975" s="178" t="str">
        <f>IF('DATA - Follow-Up'!AZ975="less driving",1,IF('DATA - Follow-Up'!AZ975="less driving (e.g. more carpooling, walking, cycling, taking public transit, etc.)",1,IF('DATA - Follow-Up'!AZ975="not changed",2,IF('DATA - Follow-Up'!AZ975="more driving",3,""))))</f>
        <v/>
      </c>
      <c r="BA975" s="178"/>
      <c r="BB975" s="178"/>
      <c r="BC975" s="178"/>
      <c r="BD975" s="178"/>
      <c r="BE975" s="178"/>
      <c r="BF975" s="178" t="str">
        <f>IF('DATA - Follow-Up'!BF975="decreased",1,IF('DATA - Follow-Up'!BF975="not changed",2,IF('DATA - Follow-Up'!BF975="increased",3, "")))</f>
        <v/>
      </c>
      <c r="BG975" s="178"/>
      <c r="BH975" s="178"/>
      <c r="BI975" s="178"/>
      <c r="BJ975" s="178"/>
      <c r="BK975" s="178"/>
      <c r="BL975" s="178"/>
      <c r="BM975" s="178"/>
      <c r="BN975" s="178"/>
      <c r="BO975" s="178"/>
      <c r="BP975" s="178"/>
      <c r="BQ975" s="312" t="str">
        <f>IF('DATA - Follow-Up'!BQ975="Yes",1,IF('DATA - Follow-Up'!BQ975="No",2, ""))</f>
        <v/>
      </c>
      <c r="BR975" s="273"/>
      <c r="BS975" s="180"/>
      <c r="BT975" s="180"/>
    </row>
    <row r="976" spans="1:72" s="132" customFormat="1" ht="15" x14ac:dyDescent="0.3">
      <c r="A976" s="148"/>
      <c r="B976" s="149"/>
      <c r="C976" s="236" t="str">
        <f t="shared" si="15"/>
        <v/>
      </c>
      <c r="D976" s="178" t="str">
        <f>IF('DATA - Follow-Up'!D976="","",'DATA - Follow-Up'!D976)</f>
        <v/>
      </c>
      <c r="E976" s="178" t="str">
        <f>IF('DATA - Follow-Up'!E976="","",'DATA - Follow-Up'!E976)</f>
        <v/>
      </c>
      <c r="F976" s="178" t="str">
        <f>IF('DATA - Follow-Up'!F976="","",'DATA - Follow-Up'!F976)</f>
        <v/>
      </c>
      <c r="G976" s="178" t="str">
        <f>IF('DATA - Follow-Up'!G976="Yes",1,IF('DATA - Follow-Up'!G976="No",2,IF('DATA - Follow-Up'!G976="Not Sure",3, "")))</f>
        <v/>
      </c>
      <c r="H976" s="178" t="str">
        <f>IF('DATA - Follow-Up'!H976="","",INDEX(Codes,MATCH('DATA - Follow-Up'!H976,Modes,0)))</f>
        <v/>
      </c>
      <c r="I976" s="275"/>
      <c r="J976" s="178" t="str">
        <f>IF('DATA - Follow-Up'!J976="","",INDEX(Codes,MATCH('DATA - Follow-Up'!J976,Modes,0)))</f>
        <v/>
      </c>
      <c r="K976" s="178"/>
      <c r="L976" s="178" t="str">
        <f>IF('DATA - Follow-Up'!L976=0,"",IF('DATA - Follow-Up'!L976="","",'DATA - Follow-Up'!L976))</f>
        <v/>
      </c>
      <c r="M976" s="178" t="str">
        <f>IF('DATA - Follow-Up'!M976="Yes",1,IF('DATA - Follow-Up'!M976="No",2, ""))</f>
        <v/>
      </c>
      <c r="N976" s="178" t="str">
        <f>IF('DATA - Follow-Up'!N976="Yes",1,IF('DATA - Follow-Up'!N976="No",2,""))</f>
        <v/>
      </c>
      <c r="O976" s="178" t="str">
        <f>IF('DATA - Follow-Up'!O976="Relaxed",1,IF('DATA - Follow-Up'!O976="Rushed",2,IF('DATA - Follow-Up'!O976="Happy",3,IF('DATA - Follow-Up'!O976="Frustrated",4,IF('DATA - Follow-Up'!O976="Other (please specify)",5,IF('DATA - Follow-Up'!O976="Other",5,""))))))</f>
        <v/>
      </c>
      <c r="P976" s="178"/>
      <c r="Q976" s="178" t="str">
        <f>IF('DATA - Follow-Up'!Q976="","",'DATA - Follow-Up'!Q976)</f>
        <v/>
      </c>
      <c r="R976" s="178" t="str">
        <f>IF('DATA - Follow-Up'!R976="Boy",1,IF('DATA - Follow-Up'!R976="Girl",2, ""))</f>
        <v/>
      </c>
      <c r="S976" s="178" t="str">
        <f>IF('DATA - Follow-Up'!Q976="","", 'DATA - Follow-Up'!S976)</f>
        <v/>
      </c>
      <c r="T976" s="178" t="str">
        <f>IF('DATA - Follow-Up'!T976="Less than 0.5km",1,IF('DATA - Follow-Up'!T976="0.51 to 1.59km",2,IF('DATA - Follow-Up'!T976="1.6 to 3km",3,IF('DATA - Follow-Up'!T976="Over 3km",4,""))))</f>
        <v/>
      </c>
      <c r="U976" s="178" t="str">
        <f>IF('DATA - Follow-Up'!U976="STRONGLY AGREE",1,IF('DATA - Follow-Up'!U976="AGREE",2,IF('DATA - Follow-Up'!U976="DISAGREE",3,IF('DATA - Follow-Up'!U976="STRONGLY DISAGREE",4,""))))</f>
        <v/>
      </c>
      <c r="V976" s="178" t="str">
        <f>IF('DATA - Follow-Up'!V976="Yes",1,IF('DATA - Follow-Up'!V976="No",2,""))</f>
        <v/>
      </c>
      <c r="W976" s="178"/>
      <c r="X976" s="178"/>
      <c r="Y976" s="178"/>
      <c r="Z976" s="178"/>
      <c r="AA976" s="178"/>
      <c r="AB976" s="178"/>
      <c r="AC976" s="178"/>
      <c r="AD976" s="178"/>
      <c r="AE976" s="178"/>
      <c r="AF976" s="178"/>
      <c r="AG976" s="178"/>
      <c r="AH976" s="178"/>
      <c r="AI976" s="178"/>
      <c r="AJ976" s="178"/>
      <c r="AK976" s="178"/>
      <c r="AL976" s="178"/>
      <c r="AM976" s="178"/>
      <c r="AN976" s="178"/>
      <c r="AO976" s="178"/>
      <c r="AP976" s="178"/>
      <c r="AQ976" s="178"/>
      <c r="AR976" s="178" t="str">
        <f>IF('DATA - Follow-Up'!AR976="Relaxed",1,IF('DATA - Follow-Up'!AR976="Rushed",2,IF('DATA - Follow-Up'!AR976="Happy",3,IF('DATA - Follow-Up'!AR976="Tired",4,""))))</f>
        <v/>
      </c>
      <c r="AS976" s="178" t="str">
        <f>IF('DATA - Follow-Up'!AS976="Relaxed",1,IF('DATA - Follow-Up'!AS976="Rushed",2,IF('DATA - Follow-Up'!AS976="Happy",3,IF('DATA - Follow-Up'!AS976="Tired",4,""))))</f>
        <v/>
      </c>
      <c r="AT976" s="178" t="str">
        <f>IF('DATA - Follow-Up'!AT976="less driving",1,IF('DATA - Follow-Up'!AT976="less driving (e.g. more carpooling, walking, cycling, taking public transit, etc.)",1,IF('DATA - Follow-Up'!AT976="not changed",2,IF('DATA - Follow-Up'!AT976="no changed",2,IF('DATA - Follow-Up'!AT976="more driving",3, "")))))</f>
        <v/>
      </c>
      <c r="AU976" s="275"/>
      <c r="AV976" s="275"/>
      <c r="AW976" s="275"/>
      <c r="AX976" s="275"/>
      <c r="AY976" s="275"/>
      <c r="AZ976" s="178" t="str">
        <f>IF('DATA - Follow-Up'!AZ976="less driving",1,IF('DATA - Follow-Up'!AZ976="less driving (e.g. more carpooling, walking, cycling, taking public transit, etc.)",1,IF('DATA - Follow-Up'!AZ976="not changed",2,IF('DATA - Follow-Up'!AZ976="more driving",3,""))))</f>
        <v/>
      </c>
      <c r="BA976" s="178"/>
      <c r="BB976" s="178"/>
      <c r="BC976" s="178"/>
      <c r="BD976" s="178"/>
      <c r="BE976" s="178"/>
      <c r="BF976" s="178" t="str">
        <f>IF('DATA - Follow-Up'!BF976="decreased",1,IF('DATA - Follow-Up'!BF976="not changed",2,IF('DATA - Follow-Up'!BF976="increased",3, "")))</f>
        <v/>
      </c>
      <c r="BG976" s="178"/>
      <c r="BH976" s="178"/>
      <c r="BI976" s="178"/>
      <c r="BJ976" s="178"/>
      <c r="BK976" s="178"/>
      <c r="BL976" s="178"/>
      <c r="BM976" s="178"/>
      <c r="BN976" s="178"/>
      <c r="BO976" s="178"/>
      <c r="BP976" s="178"/>
      <c r="BQ976" s="312" t="str">
        <f>IF('DATA - Follow-Up'!BQ976="Yes",1,IF('DATA - Follow-Up'!BQ976="No",2, ""))</f>
        <v/>
      </c>
      <c r="BR976" s="273"/>
      <c r="BS976" s="180"/>
      <c r="BT976" s="180"/>
    </row>
    <row r="977" spans="1:72" s="132" customFormat="1" ht="15" x14ac:dyDescent="0.3">
      <c r="A977" s="148"/>
      <c r="B977" s="149"/>
      <c r="C977" s="236" t="str">
        <f t="shared" si="15"/>
        <v/>
      </c>
      <c r="D977" s="178" t="str">
        <f>IF('DATA - Follow-Up'!D977="","",'DATA - Follow-Up'!D977)</f>
        <v/>
      </c>
      <c r="E977" s="178" t="str">
        <f>IF('DATA - Follow-Up'!E977="","",'DATA - Follow-Up'!E977)</f>
        <v/>
      </c>
      <c r="F977" s="178" t="str">
        <f>IF('DATA - Follow-Up'!F977="","",'DATA - Follow-Up'!F977)</f>
        <v/>
      </c>
      <c r="G977" s="178" t="str">
        <f>IF('DATA - Follow-Up'!G977="Yes",1,IF('DATA - Follow-Up'!G977="No",2,IF('DATA - Follow-Up'!G977="Not Sure",3, "")))</f>
        <v/>
      </c>
      <c r="H977" s="178" t="str">
        <f>IF('DATA - Follow-Up'!H977="","",INDEX(Codes,MATCH('DATA - Follow-Up'!H977,Modes,0)))</f>
        <v/>
      </c>
      <c r="I977" s="275"/>
      <c r="J977" s="178" t="str">
        <f>IF('DATA - Follow-Up'!J977="","",INDEX(Codes,MATCH('DATA - Follow-Up'!J977,Modes,0)))</f>
        <v/>
      </c>
      <c r="K977" s="178"/>
      <c r="L977" s="178" t="str">
        <f>IF('DATA - Follow-Up'!L977=0,"",IF('DATA - Follow-Up'!L977="","",'DATA - Follow-Up'!L977))</f>
        <v/>
      </c>
      <c r="M977" s="178" t="str">
        <f>IF('DATA - Follow-Up'!M977="Yes",1,IF('DATA - Follow-Up'!M977="No",2, ""))</f>
        <v/>
      </c>
      <c r="N977" s="178" t="str">
        <f>IF('DATA - Follow-Up'!N977="Yes",1,IF('DATA - Follow-Up'!N977="No",2,""))</f>
        <v/>
      </c>
      <c r="O977" s="178" t="str">
        <f>IF('DATA - Follow-Up'!O977="Relaxed",1,IF('DATA - Follow-Up'!O977="Rushed",2,IF('DATA - Follow-Up'!O977="Happy",3,IF('DATA - Follow-Up'!O977="Frustrated",4,IF('DATA - Follow-Up'!O977="Other (please specify)",5,IF('DATA - Follow-Up'!O977="Other",5,""))))))</f>
        <v/>
      </c>
      <c r="P977" s="178"/>
      <c r="Q977" s="178" t="str">
        <f>IF('DATA - Follow-Up'!Q977="","",'DATA - Follow-Up'!Q977)</f>
        <v/>
      </c>
      <c r="R977" s="178" t="str">
        <f>IF('DATA - Follow-Up'!R977="Boy",1,IF('DATA - Follow-Up'!R977="Girl",2, ""))</f>
        <v/>
      </c>
      <c r="S977" s="178" t="str">
        <f>IF('DATA - Follow-Up'!Q977="","", 'DATA - Follow-Up'!S977)</f>
        <v/>
      </c>
      <c r="T977" s="178" t="str">
        <f>IF('DATA - Follow-Up'!T977="Less than 0.5km",1,IF('DATA - Follow-Up'!T977="0.51 to 1.59km",2,IF('DATA - Follow-Up'!T977="1.6 to 3km",3,IF('DATA - Follow-Up'!T977="Over 3km",4,""))))</f>
        <v/>
      </c>
      <c r="U977" s="178" t="str">
        <f>IF('DATA - Follow-Up'!U977="STRONGLY AGREE",1,IF('DATA - Follow-Up'!U977="AGREE",2,IF('DATA - Follow-Up'!U977="DISAGREE",3,IF('DATA - Follow-Up'!U977="STRONGLY DISAGREE",4,""))))</f>
        <v/>
      </c>
      <c r="V977" s="178" t="str">
        <f>IF('DATA - Follow-Up'!V977="Yes",1,IF('DATA - Follow-Up'!V977="No",2,""))</f>
        <v/>
      </c>
      <c r="W977" s="178"/>
      <c r="X977" s="178"/>
      <c r="Y977" s="178"/>
      <c r="Z977" s="178"/>
      <c r="AA977" s="178"/>
      <c r="AB977" s="178"/>
      <c r="AC977" s="178"/>
      <c r="AD977" s="178"/>
      <c r="AE977" s="178"/>
      <c r="AF977" s="178"/>
      <c r="AG977" s="178"/>
      <c r="AH977" s="178"/>
      <c r="AI977" s="178"/>
      <c r="AJ977" s="178"/>
      <c r="AK977" s="178"/>
      <c r="AL977" s="178"/>
      <c r="AM977" s="178"/>
      <c r="AN977" s="178"/>
      <c r="AO977" s="178"/>
      <c r="AP977" s="178"/>
      <c r="AQ977" s="178"/>
      <c r="AR977" s="178" t="str">
        <f>IF('DATA - Follow-Up'!AR977="Relaxed",1,IF('DATA - Follow-Up'!AR977="Rushed",2,IF('DATA - Follow-Up'!AR977="Happy",3,IF('DATA - Follow-Up'!AR977="Tired",4,""))))</f>
        <v/>
      </c>
      <c r="AS977" s="178" t="str">
        <f>IF('DATA - Follow-Up'!AS977="Relaxed",1,IF('DATA - Follow-Up'!AS977="Rushed",2,IF('DATA - Follow-Up'!AS977="Happy",3,IF('DATA - Follow-Up'!AS977="Tired",4,""))))</f>
        <v/>
      </c>
      <c r="AT977" s="178" t="str">
        <f>IF('DATA - Follow-Up'!AT977="less driving",1,IF('DATA - Follow-Up'!AT977="less driving (e.g. more carpooling, walking, cycling, taking public transit, etc.)",1,IF('DATA - Follow-Up'!AT977="not changed",2,IF('DATA - Follow-Up'!AT977="no changed",2,IF('DATA - Follow-Up'!AT977="more driving",3, "")))))</f>
        <v/>
      </c>
      <c r="AU977" s="275"/>
      <c r="AV977" s="275"/>
      <c r="AW977" s="275"/>
      <c r="AX977" s="275"/>
      <c r="AY977" s="275"/>
      <c r="AZ977" s="178" t="str">
        <f>IF('DATA - Follow-Up'!AZ977="less driving",1,IF('DATA - Follow-Up'!AZ977="less driving (e.g. more carpooling, walking, cycling, taking public transit, etc.)",1,IF('DATA - Follow-Up'!AZ977="not changed",2,IF('DATA - Follow-Up'!AZ977="more driving",3,""))))</f>
        <v/>
      </c>
      <c r="BA977" s="178"/>
      <c r="BB977" s="178"/>
      <c r="BC977" s="178"/>
      <c r="BD977" s="178"/>
      <c r="BE977" s="178"/>
      <c r="BF977" s="178" t="str">
        <f>IF('DATA - Follow-Up'!BF977="decreased",1,IF('DATA - Follow-Up'!BF977="not changed",2,IF('DATA - Follow-Up'!BF977="increased",3, "")))</f>
        <v/>
      </c>
      <c r="BG977" s="178"/>
      <c r="BH977" s="178"/>
      <c r="BI977" s="178"/>
      <c r="BJ977" s="178"/>
      <c r="BK977" s="178"/>
      <c r="BL977" s="178"/>
      <c r="BM977" s="178"/>
      <c r="BN977" s="178"/>
      <c r="BO977" s="178"/>
      <c r="BP977" s="178"/>
      <c r="BQ977" s="312" t="str">
        <f>IF('DATA - Follow-Up'!BQ977="Yes",1,IF('DATA - Follow-Up'!BQ977="No",2, ""))</f>
        <v/>
      </c>
      <c r="BR977" s="273"/>
      <c r="BS977" s="180"/>
      <c r="BT977" s="180"/>
    </row>
    <row r="978" spans="1:72" s="132" customFormat="1" ht="15" x14ac:dyDescent="0.3">
      <c r="A978" s="148"/>
      <c r="B978" s="149"/>
      <c r="C978" s="236" t="str">
        <f t="shared" si="15"/>
        <v/>
      </c>
      <c r="D978" s="178" t="str">
        <f>IF('DATA - Follow-Up'!D978="","",'DATA - Follow-Up'!D978)</f>
        <v/>
      </c>
      <c r="E978" s="178" t="str">
        <f>IF('DATA - Follow-Up'!E978="","",'DATA - Follow-Up'!E978)</f>
        <v/>
      </c>
      <c r="F978" s="178" t="str">
        <f>IF('DATA - Follow-Up'!F978="","",'DATA - Follow-Up'!F978)</f>
        <v/>
      </c>
      <c r="G978" s="178" t="str">
        <f>IF('DATA - Follow-Up'!G978="Yes",1,IF('DATA - Follow-Up'!G978="No",2,IF('DATA - Follow-Up'!G978="Not Sure",3, "")))</f>
        <v/>
      </c>
      <c r="H978" s="178" t="str">
        <f>IF('DATA - Follow-Up'!H978="","",INDEX(Codes,MATCH('DATA - Follow-Up'!H978,Modes,0)))</f>
        <v/>
      </c>
      <c r="I978" s="275"/>
      <c r="J978" s="178" t="str">
        <f>IF('DATA - Follow-Up'!J978="","",INDEX(Codes,MATCH('DATA - Follow-Up'!J978,Modes,0)))</f>
        <v/>
      </c>
      <c r="K978" s="178"/>
      <c r="L978" s="178" t="str">
        <f>IF('DATA - Follow-Up'!L978=0,"",IF('DATA - Follow-Up'!L978="","",'DATA - Follow-Up'!L978))</f>
        <v/>
      </c>
      <c r="M978" s="178" t="str">
        <f>IF('DATA - Follow-Up'!M978="Yes",1,IF('DATA - Follow-Up'!M978="No",2, ""))</f>
        <v/>
      </c>
      <c r="N978" s="178" t="str">
        <f>IF('DATA - Follow-Up'!N978="Yes",1,IF('DATA - Follow-Up'!N978="No",2,""))</f>
        <v/>
      </c>
      <c r="O978" s="178" t="str">
        <f>IF('DATA - Follow-Up'!O978="Relaxed",1,IF('DATA - Follow-Up'!O978="Rushed",2,IF('DATA - Follow-Up'!O978="Happy",3,IF('DATA - Follow-Up'!O978="Frustrated",4,IF('DATA - Follow-Up'!O978="Other (please specify)",5,IF('DATA - Follow-Up'!O978="Other",5,""))))))</f>
        <v/>
      </c>
      <c r="P978" s="178"/>
      <c r="Q978" s="178" t="str">
        <f>IF('DATA - Follow-Up'!Q978="","",'DATA - Follow-Up'!Q978)</f>
        <v/>
      </c>
      <c r="R978" s="178" t="str">
        <f>IF('DATA - Follow-Up'!R978="Boy",1,IF('DATA - Follow-Up'!R978="Girl",2, ""))</f>
        <v/>
      </c>
      <c r="S978" s="178" t="str">
        <f>IF('DATA - Follow-Up'!Q978="","", 'DATA - Follow-Up'!S978)</f>
        <v/>
      </c>
      <c r="T978" s="178" t="str">
        <f>IF('DATA - Follow-Up'!T978="Less than 0.5km",1,IF('DATA - Follow-Up'!T978="0.51 to 1.59km",2,IF('DATA - Follow-Up'!T978="1.6 to 3km",3,IF('DATA - Follow-Up'!T978="Over 3km",4,""))))</f>
        <v/>
      </c>
      <c r="U978" s="178" t="str">
        <f>IF('DATA - Follow-Up'!U978="STRONGLY AGREE",1,IF('DATA - Follow-Up'!U978="AGREE",2,IF('DATA - Follow-Up'!U978="DISAGREE",3,IF('DATA - Follow-Up'!U978="STRONGLY DISAGREE",4,""))))</f>
        <v/>
      </c>
      <c r="V978" s="178" t="str">
        <f>IF('DATA - Follow-Up'!V978="Yes",1,IF('DATA - Follow-Up'!V978="No",2,""))</f>
        <v/>
      </c>
      <c r="W978" s="178"/>
      <c r="X978" s="178"/>
      <c r="Y978" s="178"/>
      <c r="Z978" s="178"/>
      <c r="AA978" s="178"/>
      <c r="AB978" s="178"/>
      <c r="AC978" s="178"/>
      <c r="AD978" s="178"/>
      <c r="AE978" s="178"/>
      <c r="AF978" s="178"/>
      <c r="AG978" s="178"/>
      <c r="AH978" s="178"/>
      <c r="AI978" s="178"/>
      <c r="AJ978" s="178"/>
      <c r="AK978" s="178"/>
      <c r="AL978" s="178"/>
      <c r="AM978" s="178"/>
      <c r="AN978" s="178"/>
      <c r="AO978" s="178"/>
      <c r="AP978" s="178"/>
      <c r="AQ978" s="178"/>
      <c r="AR978" s="178" t="str">
        <f>IF('DATA - Follow-Up'!AR978="Relaxed",1,IF('DATA - Follow-Up'!AR978="Rushed",2,IF('DATA - Follow-Up'!AR978="Happy",3,IF('DATA - Follow-Up'!AR978="Tired",4,""))))</f>
        <v/>
      </c>
      <c r="AS978" s="178" t="str">
        <f>IF('DATA - Follow-Up'!AS978="Relaxed",1,IF('DATA - Follow-Up'!AS978="Rushed",2,IF('DATA - Follow-Up'!AS978="Happy",3,IF('DATA - Follow-Up'!AS978="Tired",4,""))))</f>
        <v/>
      </c>
      <c r="AT978" s="178" t="str">
        <f>IF('DATA - Follow-Up'!AT978="less driving",1,IF('DATA - Follow-Up'!AT978="less driving (e.g. more carpooling, walking, cycling, taking public transit, etc.)",1,IF('DATA - Follow-Up'!AT978="not changed",2,IF('DATA - Follow-Up'!AT978="no changed",2,IF('DATA - Follow-Up'!AT978="more driving",3, "")))))</f>
        <v/>
      </c>
      <c r="AU978" s="275"/>
      <c r="AV978" s="275"/>
      <c r="AW978" s="275"/>
      <c r="AX978" s="275"/>
      <c r="AY978" s="275"/>
      <c r="AZ978" s="178" t="str">
        <f>IF('DATA - Follow-Up'!AZ978="less driving",1,IF('DATA - Follow-Up'!AZ978="less driving (e.g. more carpooling, walking, cycling, taking public transit, etc.)",1,IF('DATA - Follow-Up'!AZ978="not changed",2,IF('DATA - Follow-Up'!AZ978="more driving",3,""))))</f>
        <v/>
      </c>
      <c r="BA978" s="178"/>
      <c r="BB978" s="178"/>
      <c r="BC978" s="178"/>
      <c r="BD978" s="178"/>
      <c r="BE978" s="178"/>
      <c r="BF978" s="178" t="str">
        <f>IF('DATA - Follow-Up'!BF978="decreased",1,IF('DATA - Follow-Up'!BF978="not changed",2,IF('DATA - Follow-Up'!BF978="increased",3, "")))</f>
        <v/>
      </c>
      <c r="BG978" s="178"/>
      <c r="BH978" s="178"/>
      <c r="BI978" s="178"/>
      <c r="BJ978" s="178"/>
      <c r="BK978" s="178"/>
      <c r="BL978" s="178"/>
      <c r="BM978" s="178"/>
      <c r="BN978" s="178"/>
      <c r="BO978" s="178"/>
      <c r="BP978" s="178"/>
      <c r="BQ978" s="312" t="str">
        <f>IF('DATA - Follow-Up'!BQ978="Yes",1,IF('DATA - Follow-Up'!BQ978="No",2, ""))</f>
        <v/>
      </c>
      <c r="BR978" s="273"/>
      <c r="BS978" s="180"/>
      <c r="BT978" s="180"/>
    </row>
    <row r="979" spans="1:72" s="132" customFormat="1" ht="15" x14ac:dyDescent="0.3">
      <c r="A979" s="148"/>
      <c r="B979" s="149"/>
      <c r="C979" s="236" t="str">
        <f t="shared" si="15"/>
        <v/>
      </c>
      <c r="D979" s="178" t="str">
        <f>IF('DATA - Follow-Up'!D979="","",'DATA - Follow-Up'!D979)</f>
        <v/>
      </c>
      <c r="E979" s="178" t="str">
        <f>IF('DATA - Follow-Up'!E979="","",'DATA - Follow-Up'!E979)</f>
        <v/>
      </c>
      <c r="F979" s="178" t="str">
        <f>IF('DATA - Follow-Up'!F979="","",'DATA - Follow-Up'!F979)</f>
        <v/>
      </c>
      <c r="G979" s="178" t="str">
        <f>IF('DATA - Follow-Up'!G979="Yes",1,IF('DATA - Follow-Up'!G979="No",2,IF('DATA - Follow-Up'!G979="Not Sure",3, "")))</f>
        <v/>
      </c>
      <c r="H979" s="178" t="str">
        <f>IF('DATA - Follow-Up'!H979="","",INDEX(Codes,MATCH('DATA - Follow-Up'!H979,Modes,0)))</f>
        <v/>
      </c>
      <c r="I979" s="275"/>
      <c r="J979" s="178" t="str">
        <f>IF('DATA - Follow-Up'!J979="","",INDEX(Codes,MATCH('DATA - Follow-Up'!J979,Modes,0)))</f>
        <v/>
      </c>
      <c r="K979" s="178"/>
      <c r="L979" s="178" t="str">
        <f>IF('DATA - Follow-Up'!L979=0,"",IF('DATA - Follow-Up'!L979="","",'DATA - Follow-Up'!L979))</f>
        <v/>
      </c>
      <c r="M979" s="178" t="str">
        <f>IF('DATA - Follow-Up'!M979="Yes",1,IF('DATA - Follow-Up'!M979="No",2, ""))</f>
        <v/>
      </c>
      <c r="N979" s="178" t="str">
        <f>IF('DATA - Follow-Up'!N979="Yes",1,IF('DATA - Follow-Up'!N979="No",2,""))</f>
        <v/>
      </c>
      <c r="O979" s="178" t="str">
        <f>IF('DATA - Follow-Up'!O979="Relaxed",1,IF('DATA - Follow-Up'!O979="Rushed",2,IF('DATA - Follow-Up'!O979="Happy",3,IF('DATA - Follow-Up'!O979="Frustrated",4,IF('DATA - Follow-Up'!O979="Other (please specify)",5,IF('DATA - Follow-Up'!O979="Other",5,""))))))</f>
        <v/>
      </c>
      <c r="P979" s="178"/>
      <c r="Q979" s="178" t="str">
        <f>IF('DATA - Follow-Up'!Q979="","",'DATA - Follow-Up'!Q979)</f>
        <v/>
      </c>
      <c r="R979" s="178" t="str">
        <f>IF('DATA - Follow-Up'!R979="Boy",1,IF('DATA - Follow-Up'!R979="Girl",2, ""))</f>
        <v/>
      </c>
      <c r="S979" s="178" t="str">
        <f>IF('DATA - Follow-Up'!Q979="","", 'DATA - Follow-Up'!S979)</f>
        <v/>
      </c>
      <c r="T979" s="178" t="str">
        <f>IF('DATA - Follow-Up'!T979="Less than 0.5km",1,IF('DATA - Follow-Up'!T979="0.51 to 1.59km",2,IF('DATA - Follow-Up'!T979="1.6 to 3km",3,IF('DATA - Follow-Up'!T979="Over 3km",4,""))))</f>
        <v/>
      </c>
      <c r="U979" s="178" t="str">
        <f>IF('DATA - Follow-Up'!U979="STRONGLY AGREE",1,IF('DATA - Follow-Up'!U979="AGREE",2,IF('DATA - Follow-Up'!U979="DISAGREE",3,IF('DATA - Follow-Up'!U979="STRONGLY DISAGREE",4,""))))</f>
        <v/>
      </c>
      <c r="V979" s="178" t="str">
        <f>IF('DATA - Follow-Up'!V979="Yes",1,IF('DATA - Follow-Up'!V979="No",2,""))</f>
        <v/>
      </c>
      <c r="W979" s="178"/>
      <c r="X979" s="178"/>
      <c r="Y979" s="178"/>
      <c r="Z979" s="178"/>
      <c r="AA979" s="178"/>
      <c r="AB979" s="178"/>
      <c r="AC979" s="178"/>
      <c r="AD979" s="178"/>
      <c r="AE979" s="178"/>
      <c r="AF979" s="178"/>
      <c r="AG979" s="178"/>
      <c r="AH979" s="178"/>
      <c r="AI979" s="178"/>
      <c r="AJ979" s="178"/>
      <c r="AK979" s="178"/>
      <c r="AL979" s="178"/>
      <c r="AM979" s="178"/>
      <c r="AN979" s="178"/>
      <c r="AO979" s="178"/>
      <c r="AP979" s="178"/>
      <c r="AQ979" s="178"/>
      <c r="AR979" s="178" t="str">
        <f>IF('DATA - Follow-Up'!AR979="Relaxed",1,IF('DATA - Follow-Up'!AR979="Rushed",2,IF('DATA - Follow-Up'!AR979="Happy",3,IF('DATA - Follow-Up'!AR979="Tired",4,""))))</f>
        <v/>
      </c>
      <c r="AS979" s="178" t="str">
        <f>IF('DATA - Follow-Up'!AS979="Relaxed",1,IF('DATA - Follow-Up'!AS979="Rushed",2,IF('DATA - Follow-Up'!AS979="Happy",3,IF('DATA - Follow-Up'!AS979="Tired",4,""))))</f>
        <v/>
      </c>
      <c r="AT979" s="178" t="str">
        <f>IF('DATA - Follow-Up'!AT979="less driving",1,IF('DATA - Follow-Up'!AT979="less driving (e.g. more carpooling, walking, cycling, taking public transit, etc.)",1,IF('DATA - Follow-Up'!AT979="not changed",2,IF('DATA - Follow-Up'!AT979="no changed",2,IF('DATA - Follow-Up'!AT979="more driving",3, "")))))</f>
        <v/>
      </c>
      <c r="AU979" s="275"/>
      <c r="AV979" s="275"/>
      <c r="AW979" s="275"/>
      <c r="AX979" s="275"/>
      <c r="AY979" s="275"/>
      <c r="AZ979" s="178" t="str">
        <f>IF('DATA - Follow-Up'!AZ979="less driving",1,IF('DATA - Follow-Up'!AZ979="less driving (e.g. more carpooling, walking, cycling, taking public transit, etc.)",1,IF('DATA - Follow-Up'!AZ979="not changed",2,IF('DATA - Follow-Up'!AZ979="more driving",3,""))))</f>
        <v/>
      </c>
      <c r="BA979" s="178"/>
      <c r="BB979" s="178"/>
      <c r="BC979" s="178"/>
      <c r="BD979" s="178"/>
      <c r="BE979" s="178"/>
      <c r="BF979" s="178" t="str">
        <f>IF('DATA - Follow-Up'!BF979="decreased",1,IF('DATA - Follow-Up'!BF979="not changed",2,IF('DATA - Follow-Up'!BF979="increased",3, "")))</f>
        <v/>
      </c>
      <c r="BG979" s="178"/>
      <c r="BH979" s="178"/>
      <c r="BI979" s="178"/>
      <c r="BJ979" s="178"/>
      <c r="BK979" s="178"/>
      <c r="BL979" s="178"/>
      <c r="BM979" s="178"/>
      <c r="BN979" s="178"/>
      <c r="BO979" s="178"/>
      <c r="BP979" s="178"/>
      <c r="BQ979" s="312" t="str">
        <f>IF('DATA - Follow-Up'!BQ979="Yes",1,IF('DATA - Follow-Up'!BQ979="No",2, ""))</f>
        <v/>
      </c>
      <c r="BR979" s="273"/>
      <c r="BS979" s="180"/>
      <c r="BT979" s="180"/>
    </row>
    <row r="980" spans="1:72" s="132" customFormat="1" ht="15" x14ac:dyDescent="0.3">
      <c r="A980" s="148"/>
      <c r="B980" s="149"/>
      <c r="C980" s="236" t="str">
        <f t="shared" si="15"/>
        <v/>
      </c>
      <c r="D980" s="178" t="str">
        <f>IF('DATA - Follow-Up'!D980="","",'DATA - Follow-Up'!D980)</f>
        <v/>
      </c>
      <c r="E980" s="178" t="str">
        <f>IF('DATA - Follow-Up'!E980="","",'DATA - Follow-Up'!E980)</f>
        <v/>
      </c>
      <c r="F980" s="178" t="str">
        <f>IF('DATA - Follow-Up'!F980="","",'DATA - Follow-Up'!F980)</f>
        <v/>
      </c>
      <c r="G980" s="178" t="str">
        <f>IF('DATA - Follow-Up'!G980="Yes",1,IF('DATA - Follow-Up'!G980="No",2,IF('DATA - Follow-Up'!G980="Not Sure",3, "")))</f>
        <v/>
      </c>
      <c r="H980" s="178" t="str">
        <f>IF('DATA - Follow-Up'!H980="","",INDEX(Codes,MATCH('DATA - Follow-Up'!H980,Modes,0)))</f>
        <v/>
      </c>
      <c r="I980" s="275"/>
      <c r="J980" s="178" t="str">
        <f>IF('DATA - Follow-Up'!J980="","",INDEX(Codes,MATCH('DATA - Follow-Up'!J980,Modes,0)))</f>
        <v/>
      </c>
      <c r="K980" s="178"/>
      <c r="L980" s="178" t="str">
        <f>IF('DATA - Follow-Up'!L980=0,"",IF('DATA - Follow-Up'!L980="","",'DATA - Follow-Up'!L980))</f>
        <v/>
      </c>
      <c r="M980" s="178" t="str">
        <f>IF('DATA - Follow-Up'!M980="Yes",1,IF('DATA - Follow-Up'!M980="No",2, ""))</f>
        <v/>
      </c>
      <c r="N980" s="178" t="str">
        <f>IF('DATA - Follow-Up'!N980="Yes",1,IF('DATA - Follow-Up'!N980="No",2,""))</f>
        <v/>
      </c>
      <c r="O980" s="178" t="str">
        <f>IF('DATA - Follow-Up'!O980="Relaxed",1,IF('DATA - Follow-Up'!O980="Rushed",2,IF('DATA - Follow-Up'!O980="Happy",3,IF('DATA - Follow-Up'!O980="Frustrated",4,IF('DATA - Follow-Up'!O980="Other (please specify)",5,IF('DATA - Follow-Up'!O980="Other",5,""))))))</f>
        <v/>
      </c>
      <c r="P980" s="178"/>
      <c r="Q980" s="178" t="str">
        <f>IF('DATA - Follow-Up'!Q980="","",'DATA - Follow-Up'!Q980)</f>
        <v/>
      </c>
      <c r="R980" s="178" t="str">
        <f>IF('DATA - Follow-Up'!R980="Boy",1,IF('DATA - Follow-Up'!R980="Girl",2, ""))</f>
        <v/>
      </c>
      <c r="S980" s="178" t="str">
        <f>IF('DATA - Follow-Up'!Q980="","", 'DATA - Follow-Up'!S980)</f>
        <v/>
      </c>
      <c r="T980" s="178" t="str">
        <f>IF('DATA - Follow-Up'!T980="Less than 0.5km",1,IF('DATA - Follow-Up'!T980="0.51 to 1.59km",2,IF('DATA - Follow-Up'!T980="1.6 to 3km",3,IF('DATA - Follow-Up'!T980="Over 3km",4,""))))</f>
        <v/>
      </c>
      <c r="U980" s="178" t="str">
        <f>IF('DATA - Follow-Up'!U980="STRONGLY AGREE",1,IF('DATA - Follow-Up'!U980="AGREE",2,IF('DATA - Follow-Up'!U980="DISAGREE",3,IF('DATA - Follow-Up'!U980="STRONGLY DISAGREE",4,""))))</f>
        <v/>
      </c>
      <c r="V980" s="178" t="str">
        <f>IF('DATA - Follow-Up'!V980="Yes",1,IF('DATA - Follow-Up'!V980="No",2,""))</f>
        <v/>
      </c>
      <c r="W980" s="178"/>
      <c r="X980" s="178"/>
      <c r="Y980" s="178"/>
      <c r="Z980" s="178"/>
      <c r="AA980" s="178"/>
      <c r="AB980" s="178"/>
      <c r="AC980" s="178"/>
      <c r="AD980" s="178"/>
      <c r="AE980" s="178"/>
      <c r="AF980" s="178"/>
      <c r="AG980" s="178"/>
      <c r="AH980" s="178"/>
      <c r="AI980" s="178"/>
      <c r="AJ980" s="178"/>
      <c r="AK980" s="178"/>
      <c r="AL980" s="178"/>
      <c r="AM980" s="178"/>
      <c r="AN980" s="178"/>
      <c r="AO980" s="178"/>
      <c r="AP980" s="178"/>
      <c r="AQ980" s="178"/>
      <c r="AR980" s="178" t="str">
        <f>IF('DATA - Follow-Up'!AR980="Relaxed",1,IF('DATA - Follow-Up'!AR980="Rushed",2,IF('DATA - Follow-Up'!AR980="Happy",3,IF('DATA - Follow-Up'!AR980="Tired",4,""))))</f>
        <v/>
      </c>
      <c r="AS980" s="178" t="str">
        <f>IF('DATA - Follow-Up'!AS980="Relaxed",1,IF('DATA - Follow-Up'!AS980="Rushed",2,IF('DATA - Follow-Up'!AS980="Happy",3,IF('DATA - Follow-Up'!AS980="Tired",4,""))))</f>
        <v/>
      </c>
      <c r="AT980" s="178" t="str">
        <f>IF('DATA - Follow-Up'!AT980="less driving",1,IF('DATA - Follow-Up'!AT980="less driving (e.g. more carpooling, walking, cycling, taking public transit, etc.)",1,IF('DATA - Follow-Up'!AT980="not changed",2,IF('DATA - Follow-Up'!AT980="no changed",2,IF('DATA - Follow-Up'!AT980="more driving",3, "")))))</f>
        <v/>
      </c>
      <c r="AU980" s="275"/>
      <c r="AV980" s="275"/>
      <c r="AW980" s="275"/>
      <c r="AX980" s="275"/>
      <c r="AY980" s="275"/>
      <c r="AZ980" s="178" t="str">
        <f>IF('DATA - Follow-Up'!AZ980="less driving",1,IF('DATA - Follow-Up'!AZ980="less driving (e.g. more carpooling, walking, cycling, taking public transit, etc.)",1,IF('DATA - Follow-Up'!AZ980="not changed",2,IF('DATA - Follow-Up'!AZ980="more driving",3,""))))</f>
        <v/>
      </c>
      <c r="BA980" s="178"/>
      <c r="BB980" s="178"/>
      <c r="BC980" s="178"/>
      <c r="BD980" s="178"/>
      <c r="BE980" s="178"/>
      <c r="BF980" s="178" t="str">
        <f>IF('DATA - Follow-Up'!BF980="decreased",1,IF('DATA - Follow-Up'!BF980="not changed",2,IF('DATA - Follow-Up'!BF980="increased",3, "")))</f>
        <v/>
      </c>
      <c r="BG980" s="178"/>
      <c r="BH980" s="178"/>
      <c r="BI980" s="178"/>
      <c r="BJ980" s="178"/>
      <c r="BK980" s="178"/>
      <c r="BL980" s="178"/>
      <c r="BM980" s="178"/>
      <c r="BN980" s="178"/>
      <c r="BO980" s="178"/>
      <c r="BP980" s="178"/>
      <c r="BQ980" s="312" t="str">
        <f>IF('DATA - Follow-Up'!BQ980="Yes",1,IF('DATA - Follow-Up'!BQ980="No",2, ""))</f>
        <v/>
      </c>
      <c r="BR980" s="273"/>
      <c r="BS980" s="180"/>
      <c r="BT980" s="180"/>
    </row>
    <row r="981" spans="1:72" s="132" customFormat="1" ht="15" x14ac:dyDescent="0.3">
      <c r="A981" s="148"/>
      <c r="B981" s="149"/>
      <c r="C981" s="236" t="str">
        <f t="shared" si="15"/>
        <v/>
      </c>
      <c r="D981" s="178" t="str">
        <f>IF('DATA - Follow-Up'!D981="","",'DATA - Follow-Up'!D981)</f>
        <v/>
      </c>
      <c r="E981" s="178" t="str">
        <f>IF('DATA - Follow-Up'!E981="","",'DATA - Follow-Up'!E981)</f>
        <v/>
      </c>
      <c r="F981" s="178" t="str">
        <f>IF('DATA - Follow-Up'!F981="","",'DATA - Follow-Up'!F981)</f>
        <v/>
      </c>
      <c r="G981" s="178" t="str">
        <f>IF('DATA - Follow-Up'!G981="Yes",1,IF('DATA - Follow-Up'!G981="No",2,IF('DATA - Follow-Up'!G981="Not Sure",3, "")))</f>
        <v/>
      </c>
      <c r="H981" s="178" t="str">
        <f>IF('DATA - Follow-Up'!H981="","",INDEX(Codes,MATCH('DATA - Follow-Up'!H981,Modes,0)))</f>
        <v/>
      </c>
      <c r="I981" s="275"/>
      <c r="J981" s="178" t="str">
        <f>IF('DATA - Follow-Up'!J981="","",INDEX(Codes,MATCH('DATA - Follow-Up'!J981,Modes,0)))</f>
        <v/>
      </c>
      <c r="K981" s="178"/>
      <c r="L981" s="178" t="str">
        <f>IF('DATA - Follow-Up'!L981=0,"",IF('DATA - Follow-Up'!L981="","",'DATA - Follow-Up'!L981))</f>
        <v/>
      </c>
      <c r="M981" s="178" t="str">
        <f>IF('DATA - Follow-Up'!M981="Yes",1,IF('DATA - Follow-Up'!M981="No",2, ""))</f>
        <v/>
      </c>
      <c r="N981" s="178" t="str">
        <f>IF('DATA - Follow-Up'!N981="Yes",1,IF('DATA - Follow-Up'!N981="No",2,""))</f>
        <v/>
      </c>
      <c r="O981" s="178" t="str">
        <f>IF('DATA - Follow-Up'!O981="Relaxed",1,IF('DATA - Follow-Up'!O981="Rushed",2,IF('DATA - Follow-Up'!O981="Happy",3,IF('DATA - Follow-Up'!O981="Frustrated",4,IF('DATA - Follow-Up'!O981="Other (please specify)",5,IF('DATA - Follow-Up'!O981="Other",5,""))))))</f>
        <v/>
      </c>
      <c r="P981" s="178"/>
      <c r="Q981" s="178" t="str">
        <f>IF('DATA - Follow-Up'!Q981="","",'DATA - Follow-Up'!Q981)</f>
        <v/>
      </c>
      <c r="R981" s="178" t="str">
        <f>IF('DATA - Follow-Up'!R981="Boy",1,IF('DATA - Follow-Up'!R981="Girl",2, ""))</f>
        <v/>
      </c>
      <c r="S981" s="178" t="str">
        <f>IF('DATA - Follow-Up'!Q981="","", 'DATA - Follow-Up'!S981)</f>
        <v/>
      </c>
      <c r="T981" s="178" t="str">
        <f>IF('DATA - Follow-Up'!T981="Less than 0.5km",1,IF('DATA - Follow-Up'!T981="0.51 to 1.59km",2,IF('DATA - Follow-Up'!T981="1.6 to 3km",3,IF('DATA - Follow-Up'!T981="Over 3km",4,""))))</f>
        <v/>
      </c>
      <c r="U981" s="178" t="str">
        <f>IF('DATA - Follow-Up'!U981="STRONGLY AGREE",1,IF('DATA - Follow-Up'!U981="AGREE",2,IF('DATA - Follow-Up'!U981="DISAGREE",3,IF('DATA - Follow-Up'!U981="STRONGLY DISAGREE",4,""))))</f>
        <v/>
      </c>
      <c r="V981" s="178" t="str">
        <f>IF('DATA - Follow-Up'!V981="Yes",1,IF('DATA - Follow-Up'!V981="No",2,""))</f>
        <v/>
      </c>
      <c r="W981" s="178"/>
      <c r="X981" s="178"/>
      <c r="Y981" s="178"/>
      <c r="Z981" s="178"/>
      <c r="AA981" s="178"/>
      <c r="AB981" s="178"/>
      <c r="AC981" s="178"/>
      <c r="AD981" s="178"/>
      <c r="AE981" s="178"/>
      <c r="AF981" s="178"/>
      <c r="AG981" s="178"/>
      <c r="AH981" s="178"/>
      <c r="AI981" s="178"/>
      <c r="AJ981" s="178"/>
      <c r="AK981" s="178"/>
      <c r="AL981" s="178"/>
      <c r="AM981" s="178"/>
      <c r="AN981" s="178"/>
      <c r="AO981" s="178"/>
      <c r="AP981" s="178"/>
      <c r="AQ981" s="178"/>
      <c r="AR981" s="178" t="str">
        <f>IF('DATA - Follow-Up'!AR981="Relaxed",1,IF('DATA - Follow-Up'!AR981="Rushed",2,IF('DATA - Follow-Up'!AR981="Happy",3,IF('DATA - Follow-Up'!AR981="Tired",4,""))))</f>
        <v/>
      </c>
      <c r="AS981" s="178" t="str">
        <f>IF('DATA - Follow-Up'!AS981="Relaxed",1,IF('DATA - Follow-Up'!AS981="Rushed",2,IF('DATA - Follow-Up'!AS981="Happy",3,IF('DATA - Follow-Up'!AS981="Tired",4,""))))</f>
        <v/>
      </c>
      <c r="AT981" s="178" t="str">
        <f>IF('DATA - Follow-Up'!AT981="less driving",1,IF('DATA - Follow-Up'!AT981="less driving (e.g. more carpooling, walking, cycling, taking public transit, etc.)",1,IF('DATA - Follow-Up'!AT981="not changed",2,IF('DATA - Follow-Up'!AT981="no changed",2,IF('DATA - Follow-Up'!AT981="more driving",3, "")))))</f>
        <v/>
      </c>
      <c r="AU981" s="275"/>
      <c r="AV981" s="275"/>
      <c r="AW981" s="275"/>
      <c r="AX981" s="275"/>
      <c r="AY981" s="275"/>
      <c r="AZ981" s="178" t="str">
        <f>IF('DATA - Follow-Up'!AZ981="less driving",1,IF('DATA - Follow-Up'!AZ981="less driving (e.g. more carpooling, walking, cycling, taking public transit, etc.)",1,IF('DATA - Follow-Up'!AZ981="not changed",2,IF('DATA - Follow-Up'!AZ981="more driving",3,""))))</f>
        <v/>
      </c>
      <c r="BA981" s="178"/>
      <c r="BB981" s="178"/>
      <c r="BC981" s="178"/>
      <c r="BD981" s="178"/>
      <c r="BE981" s="178"/>
      <c r="BF981" s="178" t="str">
        <f>IF('DATA - Follow-Up'!BF981="decreased",1,IF('DATA - Follow-Up'!BF981="not changed",2,IF('DATA - Follow-Up'!BF981="increased",3, "")))</f>
        <v/>
      </c>
      <c r="BG981" s="178"/>
      <c r="BH981" s="178"/>
      <c r="BI981" s="178"/>
      <c r="BJ981" s="178"/>
      <c r="BK981" s="178"/>
      <c r="BL981" s="178"/>
      <c r="BM981" s="178"/>
      <c r="BN981" s="178"/>
      <c r="BO981" s="178"/>
      <c r="BP981" s="178"/>
      <c r="BQ981" s="312" t="str">
        <f>IF('DATA - Follow-Up'!BQ981="Yes",1,IF('DATA - Follow-Up'!BQ981="No",2, ""))</f>
        <v/>
      </c>
      <c r="BR981" s="273"/>
      <c r="BS981" s="180"/>
      <c r="BT981" s="180"/>
    </row>
    <row r="982" spans="1:72" s="132" customFormat="1" ht="15" x14ac:dyDescent="0.3">
      <c r="A982" s="148"/>
      <c r="B982" s="149"/>
      <c r="C982" s="236" t="str">
        <f t="shared" si="15"/>
        <v/>
      </c>
      <c r="D982" s="178" t="str">
        <f>IF('DATA - Follow-Up'!D982="","",'DATA - Follow-Up'!D982)</f>
        <v/>
      </c>
      <c r="E982" s="178" t="str">
        <f>IF('DATA - Follow-Up'!E982="","",'DATA - Follow-Up'!E982)</f>
        <v/>
      </c>
      <c r="F982" s="178" t="str">
        <f>IF('DATA - Follow-Up'!F982="","",'DATA - Follow-Up'!F982)</f>
        <v/>
      </c>
      <c r="G982" s="178" t="str">
        <f>IF('DATA - Follow-Up'!G982="Yes",1,IF('DATA - Follow-Up'!G982="No",2,IF('DATA - Follow-Up'!G982="Not Sure",3, "")))</f>
        <v/>
      </c>
      <c r="H982" s="178" t="str">
        <f>IF('DATA - Follow-Up'!H982="","",INDEX(Codes,MATCH('DATA - Follow-Up'!H982,Modes,0)))</f>
        <v/>
      </c>
      <c r="I982" s="275"/>
      <c r="J982" s="178" t="str">
        <f>IF('DATA - Follow-Up'!J982="","",INDEX(Codes,MATCH('DATA - Follow-Up'!J982,Modes,0)))</f>
        <v/>
      </c>
      <c r="K982" s="178"/>
      <c r="L982" s="178" t="str">
        <f>IF('DATA - Follow-Up'!L982=0,"",IF('DATA - Follow-Up'!L982="","",'DATA - Follow-Up'!L982))</f>
        <v/>
      </c>
      <c r="M982" s="178" t="str">
        <f>IF('DATA - Follow-Up'!M982="Yes",1,IF('DATA - Follow-Up'!M982="No",2, ""))</f>
        <v/>
      </c>
      <c r="N982" s="178" t="str">
        <f>IF('DATA - Follow-Up'!N982="Yes",1,IF('DATA - Follow-Up'!N982="No",2,""))</f>
        <v/>
      </c>
      <c r="O982" s="178" t="str">
        <f>IF('DATA - Follow-Up'!O982="Relaxed",1,IF('DATA - Follow-Up'!O982="Rushed",2,IF('DATA - Follow-Up'!O982="Happy",3,IF('DATA - Follow-Up'!O982="Frustrated",4,IF('DATA - Follow-Up'!O982="Other (please specify)",5,IF('DATA - Follow-Up'!O982="Other",5,""))))))</f>
        <v/>
      </c>
      <c r="P982" s="178"/>
      <c r="Q982" s="178" t="str">
        <f>IF('DATA - Follow-Up'!Q982="","",'DATA - Follow-Up'!Q982)</f>
        <v/>
      </c>
      <c r="R982" s="178" t="str">
        <f>IF('DATA - Follow-Up'!R982="Boy",1,IF('DATA - Follow-Up'!R982="Girl",2, ""))</f>
        <v/>
      </c>
      <c r="S982" s="178" t="str">
        <f>IF('DATA - Follow-Up'!Q982="","", 'DATA - Follow-Up'!S982)</f>
        <v/>
      </c>
      <c r="T982" s="178" t="str">
        <f>IF('DATA - Follow-Up'!T982="Less than 0.5km",1,IF('DATA - Follow-Up'!T982="0.51 to 1.59km",2,IF('DATA - Follow-Up'!T982="1.6 to 3km",3,IF('DATA - Follow-Up'!T982="Over 3km",4,""))))</f>
        <v/>
      </c>
      <c r="U982" s="178" t="str">
        <f>IF('DATA - Follow-Up'!U982="STRONGLY AGREE",1,IF('DATA - Follow-Up'!U982="AGREE",2,IF('DATA - Follow-Up'!U982="DISAGREE",3,IF('DATA - Follow-Up'!U982="STRONGLY DISAGREE",4,""))))</f>
        <v/>
      </c>
      <c r="V982" s="178" t="str">
        <f>IF('DATA - Follow-Up'!V982="Yes",1,IF('DATA - Follow-Up'!V982="No",2,""))</f>
        <v/>
      </c>
      <c r="W982" s="178"/>
      <c r="X982" s="178"/>
      <c r="Y982" s="178"/>
      <c r="Z982" s="178"/>
      <c r="AA982" s="178"/>
      <c r="AB982" s="178"/>
      <c r="AC982" s="178"/>
      <c r="AD982" s="178"/>
      <c r="AE982" s="178"/>
      <c r="AF982" s="178"/>
      <c r="AG982" s="178"/>
      <c r="AH982" s="178"/>
      <c r="AI982" s="178"/>
      <c r="AJ982" s="178"/>
      <c r="AK982" s="178"/>
      <c r="AL982" s="178"/>
      <c r="AM982" s="178"/>
      <c r="AN982" s="178"/>
      <c r="AO982" s="178"/>
      <c r="AP982" s="178"/>
      <c r="AQ982" s="178"/>
      <c r="AR982" s="178" t="str">
        <f>IF('DATA - Follow-Up'!AR982="Relaxed",1,IF('DATA - Follow-Up'!AR982="Rushed",2,IF('DATA - Follow-Up'!AR982="Happy",3,IF('DATA - Follow-Up'!AR982="Tired",4,""))))</f>
        <v/>
      </c>
      <c r="AS982" s="178" t="str">
        <f>IF('DATA - Follow-Up'!AS982="Relaxed",1,IF('DATA - Follow-Up'!AS982="Rushed",2,IF('DATA - Follow-Up'!AS982="Happy",3,IF('DATA - Follow-Up'!AS982="Tired",4,""))))</f>
        <v/>
      </c>
      <c r="AT982" s="178" t="str">
        <f>IF('DATA - Follow-Up'!AT982="less driving",1,IF('DATA - Follow-Up'!AT982="less driving (e.g. more carpooling, walking, cycling, taking public transit, etc.)",1,IF('DATA - Follow-Up'!AT982="not changed",2,IF('DATA - Follow-Up'!AT982="no changed",2,IF('DATA - Follow-Up'!AT982="more driving",3, "")))))</f>
        <v/>
      </c>
      <c r="AU982" s="275"/>
      <c r="AV982" s="275"/>
      <c r="AW982" s="275"/>
      <c r="AX982" s="275"/>
      <c r="AY982" s="275"/>
      <c r="AZ982" s="178" t="str">
        <f>IF('DATA - Follow-Up'!AZ982="less driving",1,IF('DATA - Follow-Up'!AZ982="less driving (e.g. more carpooling, walking, cycling, taking public transit, etc.)",1,IF('DATA - Follow-Up'!AZ982="not changed",2,IF('DATA - Follow-Up'!AZ982="more driving",3,""))))</f>
        <v/>
      </c>
      <c r="BA982" s="178"/>
      <c r="BB982" s="178"/>
      <c r="BC982" s="178"/>
      <c r="BD982" s="178"/>
      <c r="BE982" s="178"/>
      <c r="BF982" s="178" t="str">
        <f>IF('DATA - Follow-Up'!BF982="decreased",1,IF('DATA - Follow-Up'!BF982="not changed",2,IF('DATA - Follow-Up'!BF982="increased",3, "")))</f>
        <v/>
      </c>
      <c r="BG982" s="178"/>
      <c r="BH982" s="178"/>
      <c r="BI982" s="178"/>
      <c r="BJ982" s="178"/>
      <c r="BK982" s="178"/>
      <c r="BL982" s="178"/>
      <c r="BM982" s="178"/>
      <c r="BN982" s="178"/>
      <c r="BO982" s="178"/>
      <c r="BP982" s="178"/>
      <c r="BQ982" s="312" t="str">
        <f>IF('DATA - Follow-Up'!BQ982="Yes",1,IF('DATA - Follow-Up'!BQ982="No",2, ""))</f>
        <v/>
      </c>
      <c r="BR982" s="273"/>
      <c r="BS982" s="180"/>
      <c r="BT982" s="180"/>
    </row>
    <row r="983" spans="1:72" s="132" customFormat="1" ht="15" x14ac:dyDescent="0.3">
      <c r="A983" s="148"/>
      <c r="B983" s="149"/>
      <c r="C983" s="236" t="str">
        <f t="shared" si="15"/>
        <v/>
      </c>
      <c r="D983" s="178" t="str">
        <f>IF('DATA - Follow-Up'!D983="","",'DATA - Follow-Up'!D983)</f>
        <v/>
      </c>
      <c r="E983" s="178" t="str">
        <f>IF('DATA - Follow-Up'!E983="","",'DATA - Follow-Up'!E983)</f>
        <v/>
      </c>
      <c r="F983" s="178" t="str">
        <f>IF('DATA - Follow-Up'!F983="","",'DATA - Follow-Up'!F983)</f>
        <v/>
      </c>
      <c r="G983" s="178" t="str">
        <f>IF('DATA - Follow-Up'!G983="Yes",1,IF('DATA - Follow-Up'!G983="No",2,IF('DATA - Follow-Up'!G983="Not Sure",3, "")))</f>
        <v/>
      </c>
      <c r="H983" s="178" t="str">
        <f>IF('DATA - Follow-Up'!H983="","",INDEX(Codes,MATCH('DATA - Follow-Up'!H983,Modes,0)))</f>
        <v/>
      </c>
      <c r="I983" s="275"/>
      <c r="J983" s="178" t="str">
        <f>IF('DATA - Follow-Up'!J983="","",INDEX(Codes,MATCH('DATA - Follow-Up'!J983,Modes,0)))</f>
        <v/>
      </c>
      <c r="K983" s="178"/>
      <c r="L983" s="178" t="str">
        <f>IF('DATA - Follow-Up'!L983=0,"",IF('DATA - Follow-Up'!L983="","",'DATA - Follow-Up'!L983))</f>
        <v/>
      </c>
      <c r="M983" s="178" t="str">
        <f>IF('DATA - Follow-Up'!M983="Yes",1,IF('DATA - Follow-Up'!M983="No",2, ""))</f>
        <v/>
      </c>
      <c r="N983" s="178" t="str">
        <f>IF('DATA - Follow-Up'!N983="Yes",1,IF('DATA - Follow-Up'!N983="No",2,""))</f>
        <v/>
      </c>
      <c r="O983" s="178" t="str">
        <f>IF('DATA - Follow-Up'!O983="Relaxed",1,IF('DATA - Follow-Up'!O983="Rushed",2,IF('DATA - Follow-Up'!O983="Happy",3,IF('DATA - Follow-Up'!O983="Frustrated",4,IF('DATA - Follow-Up'!O983="Other (please specify)",5,IF('DATA - Follow-Up'!O983="Other",5,""))))))</f>
        <v/>
      </c>
      <c r="P983" s="178"/>
      <c r="Q983" s="178" t="str">
        <f>IF('DATA - Follow-Up'!Q983="","",'DATA - Follow-Up'!Q983)</f>
        <v/>
      </c>
      <c r="R983" s="178" t="str">
        <f>IF('DATA - Follow-Up'!R983="Boy",1,IF('DATA - Follow-Up'!R983="Girl",2, ""))</f>
        <v/>
      </c>
      <c r="S983" s="178" t="str">
        <f>IF('DATA - Follow-Up'!Q983="","", 'DATA - Follow-Up'!S983)</f>
        <v/>
      </c>
      <c r="T983" s="178" t="str">
        <f>IF('DATA - Follow-Up'!T983="Less than 0.5km",1,IF('DATA - Follow-Up'!T983="0.51 to 1.59km",2,IF('DATA - Follow-Up'!T983="1.6 to 3km",3,IF('DATA - Follow-Up'!T983="Over 3km",4,""))))</f>
        <v/>
      </c>
      <c r="U983" s="178" t="str">
        <f>IF('DATA - Follow-Up'!U983="STRONGLY AGREE",1,IF('DATA - Follow-Up'!U983="AGREE",2,IF('DATA - Follow-Up'!U983="DISAGREE",3,IF('DATA - Follow-Up'!U983="STRONGLY DISAGREE",4,""))))</f>
        <v/>
      </c>
      <c r="V983" s="178" t="str">
        <f>IF('DATA - Follow-Up'!V983="Yes",1,IF('DATA - Follow-Up'!V983="No",2,""))</f>
        <v/>
      </c>
      <c r="W983" s="178"/>
      <c r="X983" s="178"/>
      <c r="Y983" s="178"/>
      <c r="Z983" s="178"/>
      <c r="AA983" s="178"/>
      <c r="AB983" s="178"/>
      <c r="AC983" s="178"/>
      <c r="AD983" s="178"/>
      <c r="AE983" s="178"/>
      <c r="AF983" s="178"/>
      <c r="AG983" s="178"/>
      <c r="AH983" s="178"/>
      <c r="AI983" s="178"/>
      <c r="AJ983" s="178"/>
      <c r="AK983" s="178"/>
      <c r="AL983" s="178"/>
      <c r="AM983" s="178"/>
      <c r="AN983" s="178"/>
      <c r="AO983" s="178"/>
      <c r="AP983" s="178"/>
      <c r="AQ983" s="178"/>
      <c r="AR983" s="178" t="str">
        <f>IF('DATA - Follow-Up'!AR983="Relaxed",1,IF('DATA - Follow-Up'!AR983="Rushed",2,IF('DATA - Follow-Up'!AR983="Happy",3,IF('DATA - Follow-Up'!AR983="Tired",4,""))))</f>
        <v/>
      </c>
      <c r="AS983" s="178" t="str">
        <f>IF('DATA - Follow-Up'!AS983="Relaxed",1,IF('DATA - Follow-Up'!AS983="Rushed",2,IF('DATA - Follow-Up'!AS983="Happy",3,IF('DATA - Follow-Up'!AS983="Tired",4,""))))</f>
        <v/>
      </c>
      <c r="AT983" s="178" t="str">
        <f>IF('DATA - Follow-Up'!AT983="less driving",1,IF('DATA - Follow-Up'!AT983="less driving (e.g. more carpooling, walking, cycling, taking public transit, etc.)",1,IF('DATA - Follow-Up'!AT983="not changed",2,IF('DATA - Follow-Up'!AT983="no changed",2,IF('DATA - Follow-Up'!AT983="more driving",3, "")))))</f>
        <v/>
      </c>
      <c r="AU983" s="275"/>
      <c r="AV983" s="275"/>
      <c r="AW983" s="275"/>
      <c r="AX983" s="275"/>
      <c r="AY983" s="275"/>
      <c r="AZ983" s="178" t="str">
        <f>IF('DATA - Follow-Up'!AZ983="less driving",1,IF('DATA - Follow-Up'!AZ983="less driving (e.g. more carpooling, walking, cycling, taking public transit, etc.)",1,IF('DATA - Follow-Up'!AZ983="not changed",2,IF('DATA - Follow-Up'!AZ983="more driving",3,""))))</f>
        <v/>
      </c>
      <c r="BA983" s="178"/>
      <c r="BB983" s="178"/>
      <c r="BC983" s="178"/>
      <c r="BD983" s="178"/>
      <c r="BE983" s="178"/>
      <c r="BF983" s="178" t="str">
        <f>IF('DATA - Follow-Up'!BF983="decreased",1,IF('DATA - Follow-Up'!BF983="not changed",2,IF('DATA - Follow-Up'!BF983="increased",3, "")))</f>
        <v/>
      </c>
      <c r="BG983" s="178"/>
      <c r="BH983" s="178"/>
      <c r="BI983" s="178"/>
      <c r="BJ983" s="178"/>
      <c r="BK983" s="178"/>
      <c r="BL983" s="178"/>
      <c r="BM983" s="178"/>
      <c r="BN983" s="178"/>
      <c r="BO983" s="178"/>
      <c r="BP983" s="178"/>
      <c r="BQ983" s="312" t="str">
        <f>IF('DATA - Follow-Up'!BQ983="Yes",1,IF('DATA - Follow-Up'!BQ983="No",2, ""))</f>
        <v/>
      </c>
      <c r="BR983" s="273"/>
      <c r="BS983" s="180"/>
      <c r="BT983" s="180"/>
    </row>
    <row r="984" spans="1:72" s="132" customFormat="1" ht="15" x14ac:dyDescent="0.3">
      <c r="A984" s="148"/>
      <c r="B984" s="149"/>
      <c r="C984" s="236" t="str">
        <f t="shared" si="15"/>
        <v/>
      </c>
      <c r="D984" s="178" t="str">
        <f>IF('DATA - Follow-Up'!D984="","",'DATA - Follow-Up'!D984)</f>
        <v/>
      </c>
      <c r="E984" s="178" t="str">
        <f>IF('DATA - Follow-Up'!E984="","",'DATA - Follow-Up'!E984)</f>
        <v/>
      </c>
      <c r="F984" s="178" t="str">
        <f>IF('DATA - Follow-Up'!F984="","",'DATA - Follow-Up'!F984)</f>
        <v/>
      </c>
      <c r="G984" s="178" t="str">
        <f>IF('DATA - Follow-Up'!G984="Yes",1,IF('DATA - Follow-Up'!G984="No",2,IF('DATA - Follow-Up'!G984="Not Sure",3, "")))</f>
        <v/>
      </c>
      <c r="H984" s="178" t="str">
        <f>IF('DATA - Follow-Up'!H984="","",INDEX(Codes,MATCH('DATA - Follow-Up'!H984,Modes,0)))</f>
        <v/>
      </c>
      <c r="I984" s="275"/>
      <c r="J984" s="178" t="str">
        <f>IF('DATA - Follow-Up'!J984="","",INDEX(Codes,MATCH('DATA - Follow-Up'!J984,Modes,0)))</f>
        <v/>
      </c>
      <c r="K984" s="178"/>
      <c r="L984" s="178" t="str">
        <f>IF('DATA - Follow-Up'!L984=0,"",IF('DATA - Follow-Up'!L984="","",'DATA - Follow-Up'!L984))</f>
        <v/>
      </c>
      <c r="M984" s="178" t="str">
        <f>IF('DATA - Follow-Up'!M984="Yes",1,IF('DATA - Follow-Up'!M984="No",2, ""))</f>
        <v/>
      </c>
      <c r="N984" s="178" t="str">
        <f>IF('DATA - Follow-Up'!N984="Yes",1,IF('DATA - Follow-Up'!N984="No",2,""))</f>
        <v/>
      </c>
      <c r="O984" s="178" t="str">
        <f>IF('DATA - Follow-Up'!O984="Relaxed",1,IF('DATA - Follow-Up'!O984="Rushed",2,IF('DATA - Follow-Up'!O984="Happy",3,IF('DATA - Follow-Up'!O984="Frustrated",4,IF('DATA - Follow-Up'!O984="Other (please specify)",5,IF('DATA - Follow-Up'!O984="Other",5,""))))))</f>
        <v/>
      </c>
      <c r="P984" s="178"/>
      <c r="Q984" s="178" t="str">
        <f>IF('DATA - Follow-Up'!Q984="","",'DATA - Follow-Up'!Q984)</f>
        <v/>
      </c>
      <c r="R984" s="178" t="str">
        <f>IF('DATA - Follow-Up'!R984="Boy",1,IF('DATA - Follow-Up'!R984="Girl",2, ""))</f>
        <v/>
      </c>
      <c r="S984" s="178" t="str">
        <f>IF('DATA - Follow-Up'!Q984="","", 'DATA - Follow-Up'!S984)</f>
        <v/>
      </c>
      <c r="T984" s="178" t="str">
        <f>IF('DATA - Follow-Up'!T984="Less than 0.5km",1,IF('DATA - Follow-Up'!T984="0.51 to 1.59km",2,IF('DATA - Follow-Up'!T984="1.6 to 3km",3,IF('DATA - Follow-Up'!T984="Over 3km",4,""))))</f>
        <v/>
      </c>
      <c r="U984" s="178" t="str">
        <f>IF('DATA - Follow-Up'!U984="STRONGLY AGREE",1,IF('DATA - Follow-Up'!U984="AGREE",2,IF('DATA - Follow-Up'!U984="DISAGREE",3,IF('DATA - Follow-Up'!U984="STRONGLY DISAGREE",4,""))))</f>
        <v/>
      </c>
      <c r="V984" s="178" t="str">
        <f>IF('DATA - Follow-Up'!V984="Yes",1,IF('DATA - Follow-Up'!V984="No",2,""))</f>
        <v/>
      </c>
      <c r="W984" s="178"/>
      <c r="X984" s="178"/>
      <c r="Y984" s="178"/>
      <c r="Z984" s="178"/>
      <c r="AA984" s="178"/>
      <c r="AB984" s="178"/>
      <c r="AC984" s="178"/>
      <c r="AD984" s="178"/>
      <c r="AE984" s="178"/>
      <c r="AF984" s="178"/>
      <c r="AG984" s="178"/>
      <c r="AH984" s="178"/>
      <c r="AI984" s="178"/>
      <c r="AJ984" s="178"/>
      <c r="AK984" s="178"/>
      <c r="AL984" s="178"/>
      <c r="AM984" s="178"/>
      <c r="AN984" s="178"/>
      <c r="AO984" s="178"/>
      <c r="AP984" s="178"/>
      <c r="AQ984" s="178"/>
      <c r="AR984" s="178" t="str">
        <f>IF('DATA - Follow-Up'!AR984="Relaxed",1,IF('DATA - Follow-Up'!AR984="Rushed",2,IF('DATA - Follow-Up'!AR984="Happy",3,IF('DATA - Follow-Up'!AR984="Tired",4,""))))</f>
        <v/>
      </c>
      <c r="AS984" s="178" t="str">
        <f>IF('DATA - Follow-Up'!AS984="Relaxed",1,IF('DATA - Follow-Up'!AS984="Rushed",2,IF('DATA - Follow-Up'!AS984="Happy",3,IF('DATA - Follow-Up'!AS984="Tired",4,""))))</f>
        <v/>
      </c>
      <c r="AT984" s="178" t="str">
        <f>IF('DATA - Follow-Up'!AT984="less driving",1,IF('DATA - Follow-Up'!AT984="less driving (e.g. more carpooling, walking, cycling, taking public transit, etc.)",1,IF('DATA - Follow-Up'!AT984="not changed",2,IF('DATA - Follow-Up'!AT984="no changed",2,IF('DATA - Follow-Up'!AT984="more driving",3, "")))))</f>
        <v/>
      </c>
      <c r="AU984" s="275"/>
      <c r="AV984" s="275"/>
      <c r="AW984" s="275"/>
      <c r="AX984" s="275"/>
      <c r="AY984" s="275"/>
      <c r="AZ984" s="178" t="str">
        <f>IF('DATA - Follow-Up'!AZ984="less driving",1,IF('DATA - Follow-Up'!AZ984="less driving (e.g. more carpooling, walking, cycling, taking public transit, etc.)",1,IF('DATA - Follow-Up'!AZ984="not changed",2,IF('DATA - Follow-Up'!AZ984="more driving",3,""))))</f>
        <v/>
      </c>
      <c r="BA984" s="178"/>
      <c r="BB984" s="178"/>
      <c r="BC984" s="178"/>
      <c r="BD984" s="178"/>
      <c r="BE984" s="178"/>
      <c r="BF984" s="178" t="str">
        <f>IF('DATA - Follow-Up'!BF984="decreased",1,IF('DATA - Follow-Up'!BF984="not changed",2,IF('DATA - Follow-Up'!BF984="increased",3, "")))</f>
        <v/>
      </c>
      <c r="BG984" s="178"/>
      <c r="BH984" s="178"/>
      <c r="BI984" s="178"/>
      <c r="BJ984" s="178"/>
      <c r="BK984" s="178"/>
      <c r="BL984" s="178"/>
      <c r="BM984" s="178"/>
      <c r="BN984" s="178"/>
      <c r="BO984" s="178"/>
      <c r="BP984" s="178"/>
      <c r="BQ984" s="312" t="str">
        <f>IF('DATA - Follow-Up'!BQ984="Yes",1,IF('DATA - Follow-Up'!BQ984="No",2, ""))</f>
        <v/>
      </c>
      <c r="BR984" s="273"/>
      <c r="BS984" s="180"/>
      <c r="BT984" s="180"/>
    </row>
    <row r="985" spans="1:72" s="132" customFormat="1" ht="15" x14ac:dyDescent="0.3">
      <c r="A985" s="148"/>
      <c r="B985" s="149"/>
      <c r="C985" s="236" t="str">
        <f t="shared" si="15"/>
        <v/>
      </c>
      <c r="D985" s="178" t="str">
        <f>IF('DATA - Follow-Up'!D985="","",'DATA - Follow-Up'!D985)</f>
        <v/>
      </c>
      <c r="E985" s="178" t="str">
        <f>IF('DATA - Follow-Up'!E985="","",'DATA - Follow-Up'!E985)</f>
        <v/>
      </c>
      <c r="F985" s="178" t="str">
        <f>IF('DATA - Follow-Up'!F985="","",'DATA - Follow-Up'!F985)</f>
        <v/>
      </c>
      <c r="G985" s="178" t="str">
        <f>IF('DATA - Follow-Up'!G985="Yes",1,IF('DATA - Follow-Up'!G985="No",2,IF('DATA - Follow-Up'!G985="Not Sure",3, "")))</f>
        <v/>
      </c>
      <c r="H985" s="178" t="str">
        <f>IF('DATA - Follow-Up'!H985="","",INDEX(Codes,MATCH('DATA - Follow-Up'!H985,Modes,0)))</f>
        <v/>
      </c>
      <c r="I985" s="275"/>
      <c r="J985" s="178" t="str">
        <f>IF('DATA - Follow-Up'!J985="","",INDEX(Codes,MATCH('DATA - Follow-Up'!J985,Modes,0)))</f>
        <v/>
      </c>
      <c r="K985" s="178"/>
      <c r="L985" s="178" t="str">
        <f>IF('DATA - Follow-Up'!L985=0,"",IF('DATA - Follow-Up'!L985="","",'DATA - Follow-Up'!L985))</f>
        <v/>
      </c>
      <c r="M985" s="178" t="str">
        <f>IF('DATA - Follow-Up'!M985="Yes",1,IF('DATA - Follow-Up'!M985="No",2, ""))</f>
        <v/>
      </c>
      <c r="N985" s="178" t="str">
        <f>IF('DATA - Follow-Up'!N985="Yes",1,IF('DATA - Follow-Up'!N985="No",2,""))</f>
        <v/>
      </c>
      <c r="O985" s="178" t="str">
        <f>IF('DATA - Follow-Up'!O985="Relaxed",1,IF('DATA - Follow-Up'!O985="Rushed",2,IF('DATA - Follow-Up'!O985="Happy",3,IF('DATA - Follow-Up'!O985="Frustrated",4,IF('DATA - Follow-Up'!O985="Other (please specify)",5,IF('DATA - Follow-Up'!O985="Other",5,""))))))</f>
        <v/>
      </c>
      <c r="P985" s="178"/>
      <c r="Q985" s="178" t="str">
        <f>IF('DATA - Follow-Up'!Q985="","",'DATA - Follow-Up'!Q985)</f>
        <v/>
      </c>
      <c r="R985" s="178" t="str">
        <f>IF('DATA - Follow-Up'!R985="Boy",1,IF('DATA - Follow-Up'!R985="Girl",2, ""))</f>
        <v/>
      </c>
      <c r="S985" s="178" t="str">
        <f>IF('DATA - Follow-Up'!Q985="","", 'DATA - Follow-Up'!S985)</f>
        <v/>
      </c>
      <c r="T985" s="178" t="str">
        <f>IF('DATA - Follow-Up'!T985="Less than 0.5km",1,IF('DATA - Follow-Up'!T985="0.51 to 1.59km",2,IF('DATA - Follow-Up'!T985="1.6 to 3km",3,IF('DATA - Follow-Up'!T985="Over 3km",4,""))))</f>
        <v/>
      </c>
      <c r="U985" s="178" t="str">
        <f>IF('DATA - Follow-Up'!U985="STRONGLY AGREE",1,IF('DATA - Follow-Up'!U985="AGREE",2,IF('DATA - Follow-Up'!U985="DISAGREE",3,IF('DATA - Follow-Up'!U985="STRONGLY DISAGREE",4,""))))</f>
        <v/>
      </c>
      <c r="V985" s="178" t="str">
        <f>IF('DATA - Follow-Up'!V985="Yes",1,IF('DATA - Follow-Up'!V985="No",2,""))</f>
        <v/>
      </c>
      <c r="W985" s="178"/>
      <c r="X985" s="178"/>
      <c r="Y985" s="178"/>
      <c r="Z985" s="178"/>
      <c r="AA985" s="178"/>
      <c r="AB985" s="178"/>
      <c r="AC985" s="178"/>
      <c r="AD985" s="178"/>
      <c r="AE985" s="178"/>
      <c r="AF985" s="178"/>
      <c r="AG985" s="178"/>
      <c r="AH985" s="178"/>
      <c r="AI985" s="178"/>
      <c r="AJ985" s="178"/>
      <c r="AK985" s="178"/>
      <c r="AL985" s="178"/>
      <c r="AM985" s="178"/>
      <c r="AN985" s="178"/>
      <c r="AO985" s="178"/>
      <c r="AP985" s="178"/>
      <c r="AQ985" s="178"/>
      <c r="AR985" s="178" t="str">
        <f>IF('DATA - Follow-Up'!AR985="Relaxed",1,IF('DATA - Follow-Up'!AR985="Rushed",2,IF('DATA - Follow-Up'!AR985="Happy",3,IF('DATA - Follow-Up'!AR985="Tired",4,""))))</f>
        <v/>
      </c>
      <c r="AS985" s="178" t="str">
        <f>IF('DATA - Follow-Up'!AS985="Relaxed",1,IF('DATA - Follow-Up'!AS985="Rushed",2,IF('DATA - Follow-Up'!AS985="Happy",3,IF('DATA - Follow-Up'!AS985="Tired",4,""))))</f>
        <v/>
      </c>
      <c r="AT985" s="178" t="str">
        <f>IF('DATA - Follow-Up'!AT985="less driving",1,IF('DATA - Follow-Up'!AT985="less driving (e.g. more carpooling, walking, cycling, taking public transit, etc.)",1,IF('DATA - Follow-Up'!AT985="not changed",2,IF('DATA - Follow-Up'!AT985="no changed",2,IF('DATA - Follow-Up'!AT985="more driving",3, "")))))</f>
        <v/>
      </c>
      <c r="AU985" s="275"/>
      <c r="AV985" s="275"/>
      <c r="AW985" s="275"/>
      <c r="AX985" s="275"/>
      <c r="AY985" s="275"/>
      <c r="AZ985" s="178" t="str">
        <f>IF('DATA - Follow-Up'!AZ985="less driving",1,IF('DATA - Follow-Up'!AZ985="less driving (e.g. more carpooling, walking, cycling, taking public transit, etc.)",1,IF('DATA - Follow-Up'!AZ985="not changed",2,IF('DATA - Follow-Up'!AZ985="more driving",3,""))))</f>
        <v/>
      </c>
      <c r="BA985" s="178"/>
      <c r="BB985" s="178"/>
      <c r="BC985" s="178"/>
      <c r="BD985" s="178"/>
      <c r="BE985" s="178"/>
      <c r="BF985" s="178" t="str">
        <f>IF('DATA - Follow-Up'!BF985="decreased",1,IF('DATA - Follow-Up'!BF985="not changed",2,IF('DATA - Follow-Up'!BF985="increased",3, "")))</f>
        <v/>
      </c>
      <c r="BG985" s="178"/>
      <c r="BH985" s="178"/>
      <c r="BI985" s="178"/>
      <c r="BJ985" s="178"/>
      <c r="BK985" s="178"/>
      <c r="BL985" s="178"/>
      <c r="BM985" s="178"/>
      <c r="BN985" s="178"/>
      <c r="BO985" s="178"/>
      <c r="BP985" s="178"/>
      <c r="BQ985" s="312" t="str">
        <f>IF('DATA - Follow-Up'!BQ985="Yes",1,IF('DATA - Follow-Up'!BQ985="No",2, ""))</f>
        <v/>
      </c>
      <c r="BR985" s="273"/>
      <c r="BS985" s="180"/>
      <c r="BT985" s="180"/>
    </row>
    <row r="986" spans="1:72" s="132" customFormat="1" ht="15" x14ac:dyDescent="0.3">
      <c r="A986" s="148"/>
      <c r="B986" s="149"/>
      <c r="C986" s="236" t="str">
        <f t="shared" si="15"/>
        <v/>
      </c>
      <c r="D986" s="178" t="str">
        <f>IF('DATA - Follow-Up'!D986="","",'DATA - Follow-Up'!D986)</f>
        <v/>
      </c>
      <c r="E986" s="178" t="str">
        <f>IF('DATA - Follow-Up'!E986="","",'DATA - Follow-Up'!E986)</f>
        <v/>
      </c>
      <c r="F986" s="178" t="str">
        <f>IF('DATA - Follow-Up'!F986="","",'DATA - Follow-Up'!F986)</f>
        <v/>
      </c>
      <c r="G986" s="178" t="str">
        <f>IF('DATA - Follow-Up'!G986="Yes",1,IF('DATA - Follow-Up'!G986="No",2,IF('DATA - Follow-Up'!G986="Not Sure",3, "")))</f>
        <v/>
      </c>
      <c r="H986" s="178" t="str">
        <f>IF('DATA - Follow-Up'!H986="","",INDEX(Codes,MATCH('DATA - Follow-Up'!H986,Modes,0)))</f>
        <v/>
      </c>
      <c r="I986" s="275"/>
      <c r="J986" s="178" t="str">
        <f>IF('DATA - Follow-Up'!J986="","",INDEX(Codes,MATCH('DATA - Follow-Up'!J986,Modes,0)))</f>
        <v/>
      </c>
      <c r="K986" s="178"/>
      <c r="L986" s="178" t="str">
        <f>IF('DATA - Follow-Up'!L986=0,"",IF('DATA - Follow-Up'!L986="","",'DATA - Follow-Up'!L986))</f>
        <v/>
      </c>
      <c r="M986" s="178" t="str">
        <f>IF('DATA - Follow-Up'!M986="Yes",1,IF('DATA - Follow-Up'!M986="No",2, ""))</f>
        <v/>
      </c>
      <c r="N986" s="178" t="str">
        <f>IF('DATA - Follow-Up'!N986="Yes",1,IF('DATA - Follow-Up'!N986="No",2,""))</f>
        <v/>
      </c>
      <c r="O986" s="178" t="str">
        <f>IF('DATA - Follow-Up'!O986="Relaxed",1,IF('DATA - Follow-Up'!O986="Rushed",2,IF('DATA - Follow-Up'!O986="Happy",3,IF('DATA - Follow-Up'!O986="Frustrated",4,IF('DATA - Follow-Up'!O986="Other (please specify)",5,IF('DATA - Follow-Up'!O986="Other",5,""))))))</f>
        <v/>
      </c>
      <c r="P986" s="178"/>
      <c r="Q986" s="178" t="str">
        <f>IF('DATA - Follow-Up'!Q986="","",'DATA - Follow-Up'!Q986)</f>
        <v/>
      </c>
      <c r="R986" s="178" t="str">
        <f>IF('DATA - Follow-Up'!R986="Boy",1,IF('DATA - Follow-Up'!R986="Girl",2, ""))</f>
        <v/>
      </c>
      <c r="S986" s="178" t="str">
        <f>IF('DATA - Follow-Up'!Q986="","", 'DATA - Follow-Up'!S986)</f>
        <v/>
      </c>
      <c r="T986" s="178" t="str">
        <f>IF('DATA - Follow-Up'!T986="Less than 0.5km",1,IF('DATA - Follow-Up'!T986="0.51 to 1.59km",2,IF('DATA - Follow-Up'!T986="1.6 to 3km",3,IF('DATA - Follow-Up'!T986="Over 3km",4,""))))</f>
        <v/>
      </c>
      <c r="U986" s="178" t="str">
        <f>IF('DATA - Follow-Up'!U986="STRONGLY AGREE",1,IF('DATA - Follow-Up'!U986="AGREE",2,IF('DATA - Follow-Up'!U986="DISAGREE",3,IF('DATA - Follow-Up'!U986="STRONGLY DISAGREE",4,""))))</f>
        <v/>
      </c>
      <c r="V986" s="178" t="str">
        <f>IF('DATA - Follow-Up'!V986="Yes",1,IF('DATA - Follow-Up'!V986="No",2,""))</f>
        <v/>
      </c>
      <c r="W986" s="178"/>
      <c r="X986" s="178"/>
      <c r="Y986" s="178"/>
      <c r="Z986" s="178"/>
      <c r="AA986" s="178"/>
      <c r="AB986" s="178"/>
      <c r="AC986" s="178"/>
      <c r="AD986" s="178"/>
      <c r="AE986" s="178"/>
      <c r="AF986" s="178"/>
      <c r="AG986" s="178"/>
      <c r="AH986" s="178"/>
      <c r="AI986" s="178"/>
      <c r="AJ986" s="178"/>
      <c r="AK986" s="178"/>
      <c r="AL986" s="178"/>
      <c r="AM986" s="178"/>
      <c r="AN986" s="178"/>
      <c r="AO986" s="178"/>
      <c r="AP986" s="178"/>
      <c r="AQ986" s="178"/>
      <c r="AR986" s="178" t="str">
        <f>IF('DATA - Follow-Up'!AR986="Relaxed",1,IF('DATA - Follow-Up'!AR986="Rushed",2,IF('DATA - Follow-Up'!AR986="Happy",3,IF('DATA - Follow-Up'!AR986="Tired",4,""))))</f>
        <v/>
      </c>
      <c r="AS986" s="178" t="str">
        <f>IF('DATA - Follow-Up'!AS986="Relaxed",1,IF('DATA - Follow-Up'!AS986="Rushed",2,IF('DATA - Follow-Up'!AS986="Happy",3,IF('DATA - Follow-Up'!AS986="Tired",4,""))))</f>
        <v/>
      </c>
      <c r="AT986" s="178" t="str">
        <f>IF('DATA - Follow-Up'!AT986="less driving",1,IF('DATA - Follow-Up'!AT986="less driving (e.g. more carpooling, walking, cycling, taking public transit, etc.)",1,IF('DATA - Follow-Up'!AT986="not changed",2,IF('DATA - Follow-Up'!AT986="no changed",2,IF('DATA - Follow-Up'!AT986="more driving",3, "")))))</f>
        <v/>
      </c>
      <c r="AU986" s="275"/>
      <c r="AV986" s="275"/>
      <c r="AW986" s="275"/>
      <c r="AX986" s="275"/>
      <c r="AY986" s="275"/>
      <c r="AZ986" s="178" t="str">
        <f>IF('DATA - Follow-Up'!AZ986="less driving",1,IF('DATA - Follow-Up'!AZ986="less driving (e.g. more carpooling, walking, cycling, taking public transit, etc.)",1,IF('DATA - Follow-Up'!AZ986="not changed",2,IF('DATA - Follow-Up'!AZ986="more driving",3,""))))</f>
        <v/>
      </c>
      <c r="BA986" s="178"/>
      <c r="BB986" s="178"/>
      <c r="BC986" s="178"/>
      <c r="BD986" s="178"/>
      <c r="BE986" s="178"/>
      <c r="BF986" s="178" t="str">
        <f>IF('DATA - Follow-Up'!BF986="decreased",1,IF('DATA - Follow-Up'!BF986="not changed",2,IF('DATA - Follow-Up'!BF986="increased",3, "")))</f>
        <v/>
      </c>
      <c r="BG986" s="178"/>
      <c r="BH986" s="178"/>
      <c r="BI986" s="178"/>
      <c r="BJ986" s="178"/>
      <c r="BK986" s="178"/>
      <c r="BL986" s="178"/>
      <c r="BM986" s="178"/>
      <c r="BN986" s="178"/>
      <c r="BO986" s="178"/>
      <c r="BP986" s="178"/>
      <c r="BQ986" s="312" t="str">
        <f>IF('DATA - Follow-Up'!BQ986="Yes",1,IF('DATA - Follow-Up'!BQ986="No",2, ""))</f>
        <v/>
      </c>
      <c r="BR986" s="273"/>
      <c r="BS986" s="180"/>
      <c r="BT986" s="180"/>
    </row>
    <row r="987" spans="1:72" s="132" customFormat="1" ht="15" x14ac:dyDescent="0.3">
      <c r="A987" s="148"/>
      <c r="B987" s="149"/>
      <c r="C987" s="236" t="str">
        <f t="shared" si="15"/>
        <v/>
      </c>
      <c r="D987" s="178" t="str">
        <f>IF('DATA - Follow-Up'!D987="","",'DATA - Follow-Up'!D987)</f>
        <v/>
      </c>
      <c r="E987" s="178" t="str">
        <f>IF('DATA - Follow-Up'!E987="","",'DATA - Follow-Up'!E987)</f>
        <v/>
      </c>
      <c r="F987" s="178" t="str">
        <f>IF('DATA - Follow-Up'!F987="","",'DATA - Follow-Up'!F987)</f>
        <v/>
      </c>
      <c r="G987" s="178" t="str">
        <f>IF('DATA - Follow-Up'!G987="Yes",1,IF('DATA - Follow-Up'!G987="No",2,IF('DATA - Follow-Up'!G987="Not Sure",3, "")))</f>
        <v/>
      </c>
      <c r="H987" s="178" t="str">
        <f>IF('DATA - Follow-Up'!H987="","",INDEX(Codes,MATCH('DATA - Follow-Up'!H987,Modes,0)))</f>
        <v/>
      </c>
      <c r="I987" s="275"/>
      <c r="J987" s="178" t="str">
        <f>IF('DATA - Follow-Up'!J987="","",INDEX(Codes,MATCH('DATA - Follow-Up'!J987,Modes,0)))</f>
        <v/>
      </c>
      <c r="K987" s="178"/>
      <c r="L987" s="178" t="str">
        <f>IF('DATA - Follow-Up'!L987=0,"",IF('DATA - Follow-Up'!L987="","",'DATA - Follow-Up'!L987))</f>
        <v/>
      </c>
      <c r="M987" s="178" t="str">
        <f>IF('DATA - Follow-Up'!M987="Yes",1,IF('DATA - Follow-Up'!M987="No",2, ""))</f>
        <v/>
      </c>
      <c r="N987" s="178" t="str">
        <f>IF('DATA - Follow-Up'!N987="Yes",1,IF('DATA - Follow-Up'!N987="No",2,""))</f>
        <v/>
      </c>
      <c r="O987" s="178" t="str">
        <f>IF('DATA - Follow-Up'!O987="Relaxed",1,IF('DATA - Follow-Up'!O987="Rushed",2,IF('DATA - Follow-Up'!O987="Happy",3,IF('DATA - Follow-Up'!O987="Frustrated",4,IF('DATA - Follow-Up'!O987="Other (please specify)",5,IF('DATA - Follow-Up'!O987="Other",5,""))))))</f>
        <v/>
      </c>
      <c r="P987" s="178"/>
      <c r="Q987" s="178" t="str">
        <f>IF('DATA - Follow-Up'!Q987="","",'DATA - Follow-Up'!Q987)</f>
        <v/>
      </c>
      <c r="R987" s="178" t="str">
        <f>IF('DATA - Follow-Up'!R987="Boy",1,IF('DATA - Follow-Up'!R987="Girl",2, ""))</f>
        <v/>
      </c>
      <c r="S987" s="178" t="str">
        <f>IF('DATA - Follow-Up'!Q987="","", 'DATA - Follow-Up'!S987)</f>
        <v/>
      </c>
      <c r="T987" s="178" t="str">
        <f>IF('DATA - Follow-Up'!T987="Less than 0.5km",1,IF('DATA - Follow-Up'!T987="0.51 to 1.59km",2,IF('DATA - Follow-Up'!T987="1.6 to 3km",3,IF('DATA - Follow-Up'!T987="Over 3km",4,""))))</f>
        <v/>
      </c>
      <c r="U987" s="178" t="str">
        <f>IF('DATA - Follow-Up'!U987="STRONGLY AGREE",1,IF('DATA - Follow-Up'!U987="AGREE",2,IF('DATA - Follow-Up'!U987="DISAGREE",3,IF('DATA - Follow-Up'!U987="STRONGLY DISAGREE",4,""))))</f>
        <v/>
      </c>
      <c r="V987" s="178" t="str">
        <f>IF('DATA - Follow-Up'!V987="Yes",1,IF('DATA - Follow-Up'!V987="No",2,""))</f>
        <v/>
      </c>
      <c r="W987" s="178"/>
      <c r="X987" s="178"/>
      <c r="Y987" s="178"/>
      <c r="Z987" s="178"/>
      <c r="AA987" s="178"/>
      <c r="AB987" s="178"/>
      <c r="AC987" s="178"/>
      <c r="AD987" s="178"/>
      <c r="AE987" s="178"/>
      <c r="AF987" s="178"/>
      <c r="AG987" s="178"/>
      <c r="AH987" s="178"/>
      <c r="AI987" s="178"/>
      <c r="AJ987" s="178"/>
      <c r="AK987" s="178"/>
      <c r="AL987" s="178"/>
      <c r="AM987" s="178"/>
      <c r="AN987" s="178"/>
      <c r="AO987" s="178"/>
      <c r="AP987" s="178"/>
      <c r="AQ987" s="178"/>
      <c r="AR987" s="178" t="str">
        <f>IF('DATA - Follow-Up'!AR987="Relaxed",1,IF('DATA - Follow-Up'!AR987="Rushed",2,IF('DATA - Follow-Up'!AR987="Happy",3,IF('DATA - Follow-Up'!AR987="Tired",4,""))))</f>
        <v/>
      </c>
      <c r="AS987" s="178" t="str">
        <f>IF('DATA - Follow-Up'!AS987="Relaxed",1,IF('DATA - Follow-Up'!AS987="Rushed",2,IF('DATA - Follow-Up'!AS987="Happy",3,IF('DATA - Follow-Up'!AS987="Tired",4,""))))</f>
        <v/>
      </c>
      <c r="AT987" s="178" t="str">
        <f>IF('DATA - Follow-Up'!AT987="less driving",1,IF('DATA - Follow-Up'!AT987="less driving (e.g. more carpooling, walking, cycling, taking public transit, etc.)",1,IF('DATA - Follow-Up'!AT987="not changed",2,IF('DATA - Follow-Up'!AT987="no changed",2,IF('DATA - Follow-Up'!AT987="more driving",3, "")))))</f>
        <v/>
      </c>
      <c r="AU987" s="275"/>
      <c r="AV987" s="275"/>
      <c r="AW987" s="275"/>
      <c r="AX987" s="275"/>
      <c r="AY987" s="275"/>
      <c r="AZ987" s="178" t="str">
        <f>IF('DATA - Follow-Up'!AZ987="less driving",1,IF('DATA - Follow-Up'!AZ987="less driving (e.g. more carpooling, walking, cycling, taking public transit, etc.)",1,IF('DATA - Follow-Up'!AZ987="not changed",2,IF('DATA - Follow-Up'!AZ987="more driving",3,""))))</f>
        <v/>
      </c>
      <c r="BA987" s="178"/>
      <c r="BB987" s="178"/>
      <c r="BC987" s="178"/>
      <c r="BD987" s="178"/>
      <c r="BE987" s="178"/>
      <c r="BF987" s="178" t="str">
        <f>IF('DATA - Follow-Up'!BF987="decreased",1,IF('DATA - Follow-Up'!BF987="not changed",2,IF('DATA - Follow-Up'!BF987="increased",3, "")))</f>
        <v/>
      </c>
      <c r="BG987" s="178"/>
      <c r="BH987" s="178"/>
      <c r="BI987" s="178"/>
      <c r="BJ987" s="178"/>
      <c r="BK987" s="178"/>
      <c r="BL987" s="178"/>
      <c r="BM987" s="178"/>
      <c r="BN987" s="178"/>
      <c r="BO987" s="178"/>
      <c r="BP987" s="178"/>
      <c r="BQ987" s="312" t="str">
        <f>IF('DATA - Follow-Up'!BQ987="Yes",1,IF('DATA - Follow-Up'!BQ987="No",2, ""))</f>
        <v/>
      </c>
      <c r="BR987" s="273"/>
      <c r="BS987" s="180"/>
      <c r="BT987" s="180"/>
    </row>
    <row r="988" spans="1:72" s="132" customFormat="1" ht="15" x14ac:dyDescent="0.3">
      <c r="A988" s="148"/>
      <c r="B988" s="149"/>
      <c r="C988" s="236" t="str">
        <f t="shared" si="15"/>
        <v/>
      </c>
      <c r="D988" s="178" t="str">
        <f>IF('DATA - Follow-Up'!D988="","",'DATA - Follow-Up'!D988)</f>
        <v/>
      </c>
      <c r="E988" s="178" t="str">
        <f>IF('DATA - Follow-Up'!E988="","",'DATA - Follow-Up'!E988)</f>
        <v/>
      </c>
      <c r="F988" s="178" t="str">
        <f>IF('DATA - Follow-Up'!F988="","",'DATA - Follow-Up'!F988)</f>
        <v/>
      </c>
      <c r="G988" s="178" t="str">
        <f>IF('DATA - Follow-Up'!G988="Yes",1,IF('DATA - Follow-Up'!G988="No",2,IF('DATA - Follow-Up'!G988="Not Sure",3, "")))</f>
        <v/>
      </c>
      <c r="H988" s="178" t="str">
        <f>IF('DATA - Follow-Up'!H988="","",INDEX(Codes,MATCH('DATA - Follow-Up'!H988,Modes,0)))</f>
        <v/>
      </c>
      <c r="I988" s="275"/>
      <c r="J988" s="178" t="str">
        <f>IF('DATA - Follow-Up'!J988="","",INDEX(Codes,MATCH('DATA - Follow-Up'!J988,Modes,0)))</f>
        <v/>
      </c>
      <c r="K988" s="178"/>
      <c r="L988" s="178" t="str">
        <f>IF('DATA - Follow-Up'!L988=0,"",IF('DATA - Follow-Up'!L988="","",'DATA - Follow-Up'!L988))</f>
        <v/>
      </c>
      <c r="M988" s="178" t="str">
        <f>IF('DATA - Follow-Up'!M988="Yes",1,IF('DATA - Follow-Up'!M988="No",2, ""))</f>
        <v/>
      </c>
      <c r="N988" s="178" t="str">
        <f>IF('DATA - Follow-Up'!N988="Yes",1,IF('DATA - Follow-Up'!N988="No",2,""))</f>
        <v/>
      </c>
      <c r="O988" s="178" t="str">
        <f>IF('DATA - Follow-Up'!O988="Relaxed",1,IF('DATA - Follow-Up'!O988="Rushed",2,IF('DATA - Follow-Up'!O988="Happy",3,IF('DATA - Follow-Up'!O988="Frustrated",4,IF('DATA - Follow-Up'!O988="Other (please specify)",5,IF('DATA - Follow-Up'!O988="Other",5,""))))))</f>
        <v/>
      </c>
      <c r="P988" s="178"/>
      <c r="Q988" s="178" t="str">
        <f>IF('DATA - Follow-Up'!Q988="","",'DATA - Follow-Up'!Q988)</f>
        <v/>
      </c>
      <c r="R988" s="178" t="str">
        <f>IF('DATA - Follow-Up'!R988="Boy",1,IF('DATA - Follow-Up'!R988="Girl",2, ""))</f>
        <v/>
      </c>
      <c r="S988" s="178" t="str">
        <f>IF('DATA - Follow-Up'!Q988="","", 'DATA - Follow-Up'!S988)</f>
        <v/>
      </c>
      <c r="T988" s="178" t="str">
        <f>IF('DATA - Follow-Up'!T988="Less than 0.5km",1,IF('DATA - Follow-Up'!T988="0.51 to 1.59km",2,IF('DATA - Follow-Up'!T988="1.6 to 3km",3,IF('DATA - Follow-Up'!T988="Over 3km",4,""))))</f>
        <v/>
      </c>
      <c r="U988" s="178" t="str">
        <f>IF('DATA - Follow-Up'!U988="STRONGLY AGREE",1,IF('DATA - Follow-Up'!U988="AGREE",2,IF('DATA - Follow-Up'!U988="DISAGREE",3,IF('DATA - Follow-Up'!U988="STRONGLY DISAGREE",4,""))))</f>
        <v/>
      </c>
      <c r="V988" s="178" t="str">
        <f>IF('DATA - Follow-Up'!V988="Yes",1,IF('DATA - Follow-Up'!V988="No",2,""))</f>
        <v/>
      </c>
      <c r="W988" s="178"/>
      <c r="X988" s="178"/>
      <c r="Y988" s="178"/>
      <c r="Z988" s="178"/>
      <c r="AA988" s="178"/>
      <c r="AB988" s="178"/>
      <c r="AC988" s="178"/>
      <c r="AD988" s="178"/>
      <c r="AE988" s="178"/>
      <c r="AF988" s="178"/>
      <c r="AG988" s="178"/>
      <c r="AH988" s="178"/>
      <c r="AI988" s="178"/>
      <c r="AJ988" s="178"/>
      <c r="AK988" s="178"/>
      <c r="AL988" s="178"/>
      <c r="AM988" s="178"/>
      <c r="AN988" s="178"/>
      <c r="AO988" s="178"/>
      <c r="AP988" s="178"/>
      <c r="AQ988" s="178"/>
      <c r="AR988" s="178" t="str">
        <f>IF('DATA - Follow-Up'!AR988="Relaxed",1,IF('DATA - Follow-Up'!AR988="Rushed",2,IF('DATA - Follow-Up'!AR988="Happy",3,IF('DATA - Follow-Up'!AR988="Tired",4,""))))</f>
        <v/>
      </c>
      <c r="AS988" s="178" t="str">
        <f>IF('DATA - Follow-Up'!AS988="Relaxed",1,IF('DATA - Follow-Up'!AS988="Rushed",2,IF('DATA - Follow-Up'!AS988="Happy",3,IF('DATA - Follow-Up'!AS988="Tired",4,""))))</f>
        <v/>
      </c>
      <c r="AT988" s="178" t="str">
        <f>IF('DATA - Follow-Up'!AT988="less driving",1,IF('DATA - Follow-Up'!AT988="less driving (e.g. more carpooling, walking, cycling, taking public transit, etc.)",1,IF('DATA - Follow-Up'!AT988="not changed",2,IF('DATA - Follow-Up'!AT988="no changed",2,IF('DATA - Follow-Up'!AT988="more driving",3, "")))))</f>
        <v/>
      </c>
      <c r="AU988" s="275"/>
      <c r="AV988" s="275"/>
      <c r="AW988" s="275"/>
      <c r="AX988" s="275"/>
      <c r="AY988" s="275"/>
      <c r="AZ988" s="178" t="str">
        <f>IF('DATA - Follow-Up'!AZ988="less driving",1,IF('DATA - Follow-Up'!AZ988="less driving (e.g. more carpooling, walking, cycling, taking public transit, etc.)",1,IF('DATA - Follow-Up'!AZ988="not changed",2,IF('DATA - Follow-Up'!AZ988="more driving",3,""))))</f>
        <v/>
      </c>
      <c r="BA988" s="178"/>
      <c r="BB988" s="178"/>
      <c r="BC988" s="178"/>
      <c r="BD988" s="178"/>
      <c r="BE988" s="178"/>
      <c r="BF988" s="178" t="str">
        <f>IF('DATA - Follow-Up'!BF988="decreased",1,IF('DATA - Follow-Up'!BF988="not changed",2,IF('DATA - Follow-Up'!BF988="increased",3, "")))</f>
        <v/>
      </c>
      <c r="BG988" s="178"/>
      <c r="BH988" s="178"/>
      <c r="BI988" s="178"/>
      <c r="BJ988" s="178"/>
      <c r="BK988" s="178"/>
      <c r="BL988" s="178"/>
      <c r="BM988" s="178"/>
      <c r="BN988" s="178"/>
      <c r="BO988" s="178"/>
      <c r="BP988" s="178"/>
      <c r="BQ988" s="312" t="str">
        <f>IF('DATA - Follow-Up'!BQ988="Yes",1,IF('DATA - Follow-Up'!BQ988="No",2, ""))</f>
        <v/>
      </c>
      <c r="BR988" s="273"/>
      <c r="BS988" s="180"/>
      <c r="BT988" s="180"/>
    </row>
    <row r="989" spans="1:72" s="132" customFormat="1" ht="15" x14ac:dyDescent="0.3">
      <c r="A989" s="148"/>
      <c r="B989" s="149"/>
      <c r="C989" s="236" t="str">
        <f t="shared" si="15"/>
        <v/>
      </c>
      <c r="D989" s="178" t="str">
        <f>IF('DATA - Follow-Up'!D989="","",'DATA - Follow-Up'!D989)</f>
        <v/>
      </c>
      <c r="E989" s="178" t="str">
        <f>IF('DATA - Follow-Up'!E989="","",'DATA - Follow-Up'!E989)</f>
        <v/>
      </c>
      <c r="F989" s="178" t="str">
        <f>IF('DATA - Follow-Up'!F989="","",'DATA - Follow-Up'!F989)</f>
        <v/>
      </c>
      <c r="G989" s="178" t="str">
        <f>IF('DATA - Follow-Up'!G989="Yes",1,IF('DATA - Follow-Up'!G989="No",2,IF('DATA - Follow-Up'!G989="Not Sure",3, "")))</f>
        <v/>
      </c>
      <c r="H989" s="178" t="str">
        <f>IF('DATA - Follow-Up'!H989="","",INDEX(Codes,MATCH('DATA - Follow-Up'!H989,Modes,0)))</f>
        <v/>
      </c>
      <c r="I989" s="275"/>
      <c r="J989" s="178" t="str">
        <f>IF('DATA - Follow-Up'!J989="","",INDEX(Codes,MATCH('DATA - Follow-Up'!J989,Modes,0)))</f>
        <v/>
      </c>
      <c r="K989" s="178"/>
      <c r="L989" s="178" t="str">
        <f>IF('DATA - Follow-Up'!L989=0,"",IF('DATA - Follow-Up'!L989="","",'DATA - Follow-Up'!L989))</f>
        <v/>
      </c>
      <c r="M989" s="178" t="str">
        <f>IF('DATA - Follow-Up'!M989="Yes",1,IF('DATA - Follow-Up'!M989="No",2, ""))</f>
        <v/>
      </c>
      <c r="N989" s="178" t="str">
        <f>IF('DATA - Follow-Up'!N989="Yes",1,IF('DATA - Follow-Up'!N989="No",2,""))</f>
        <v/>
      </c>
      <c r="O989" s="178" t="str">
        <f>IF('DATA - Follow-Up'!O989="Relaxed",1,IF('DATA - Follow-Up'!O989="Rushed",2,IF('DATA - Follow-Up'!O989="Happy",3,IF('DATA - Follow-Up'!O989="Frustrated",4,IF('DATA - Follow-Up'!O989="Other (please specify)",5,IF('DATA - Follow-Up'!O989="Other",5,""))))))</f>
        <v/>
      </c>
      <c r="P989" s="178"/>
      <c r="Q989" s="178" t="str">
        <f>IF('DATA - Follow-Up'!Q989="","",'DATA - Follow-Up'!Q989)</f>
        <v/>
      </c>
      <c r="R989" s="178" t="str">
        <f>IF('DATA - Follow-Up'!R989="Boy",1,IF('DATA - Follow-Up'!R989="Girl",2, ""))</f>
        <v/>
      </c>
      <c r="S989" s="178" t="str">
        <f>IF('DATA - Follow-Up'!Q989="","", 'DATA - Follow-Up'!S989)</f>
        <v/>
      </c>
      <c r="T989" s="178" t="str">
        <f>IF('DATA - Follow-Up'!T989="Less than 0.5km",1,IF('DATA - Follow-Up'!T989="0.51 to 1.59km",2,IF('DATA - Follow-Up'!T989="1.6 to 3km",3,IF('DATA - Follow-Up'!T989="Over 3km",4,""))))</f>
        <v/>
      </c>
      <c r="U989" s="178" t="str">
        <f>IF('DATA - Follow-Up'!U989="STRONGLY AGREE",1,IF('DATA - Follow-Up'!U989="AGREE",2,IF('DATA - Follow-Up'!U989="DISAGREE",3,IF('DATA - Follow-Up'!U989="STRONGLY DISAGREE",4,""))))</f>
        <v/>
      </c>
      <c r="V989" s="178" t="str">
        <f>IF('DATA - Follow-Up'!V989="Yes",1,IF('DATA - Follow-Up'!V989="No",2,""))</f>
        <v/>
      </c>
      <c r="W989" s="178"/>
      <c r="X989" s="178"/>
      <c r="Y989" s="178"/>
      <c r="Z989" s="178"/>
      <c r="AA989" s="178"/>
      <c r="AB989" s="178"/>
      <c r="AC989" s="178"/>
      <c r="AD989" s="178"/>
      <c r="AE989" s="178"/>
      <c r="AF989" s="178"/>
      <c r="AG989" s="178"/>
      <c r="AH989" s="178"/>
      <c r="AI989" s="178"/>
      <c r="AJ989" s="178"/>
      <c r="AK989" s="178"/>
      <c r="AL989" s="178"/>
      <c r="AM989" s="178"/>
      <c r="AN989" s="178"/>
      <c r="AO989" s="178"/>
      <c r="AP989" s="178"/>
      <c r="AQ989" s="178"/>
      <c r="AR989" s="178" t="str">
        <f>IF('DATA - Follow-Up'!AR989="Relaxed",1,IF('DATA - Follow-Up'!AR989="Rushed",2,IF('DATA - Follow-Up'!AR989="Happy",3,IF('DATA - Follow-Up'!AR989="Tired",4,""))))</f>
        <v/>
      </c>
      <c r="AS989" s="178" t="str">
        <f>IF('DATA - Follow-Up'!AS989="Relaxed",1,IF('DATA - Follow-Up'!AS989="Rushed",2,IF('DATA - Follow-Up'!AS989="Happy",3,IF('DATA - Follow-Up'!AS989="Tired",4,""))))</f>
        <v/>
      </c>
      <c r="AT989" s="178" t="str">
        <f>IF('DATA - Follow-Up'!AT989="less driving",1,IF('DATA - Follow-Up'!AT989="less driving (e.g. more carpooling, walking, cycling, taking public transit, etc.)",1,IF('DATA - Follow-Up'!AT989="not changed",2,IF('DATA - Follow-Up'!AT989="no changed",2,IF('DATA - Follow-Up'!AT989="more driving",3, "")))))</f>
        <v/>
      </c>
      <c r="AU989" s="275"/>
      <c r="AV989" s="275"/>
      <c r="AW989" s="275"/>
      <c r="AX989" s="275"/>
      <c r="AY989" s="275"/>
      <c r="AZ989" s="178" t="str">
        <f>IF('DATA - Follow-Up'!AZ989="less driving",1,IF('DATA - Follow-Up'!AZ989="less driving (e.g. more carpooling, walking, cycling, taking public transit, etc.)",1,IF('DATA - Follow-Up'!AZ989="not changed",2,IF('DATA - Follow-Up'!AZ989="more driving",3,""))))</f>
        <v/>
      </c>
      <c r="BA989" s="178"/>
      <c r="BB989" s="178"/>
      <c r="BC989" s="178"/>
      <c r="BD989" s="178"/>
      <c r="BE989" s="178"/>
      <c r="BF989" s="178" t="str">
        <f>IF('DATA - Follow-Up'!BF989="decreased",1,IF('DATA - Follow-Up'!BF989="not changed",2,IF('DATA - Follow-Up'!BF989="increased",3, "")))</f>
        <v/>
      </c>
      <c r="BG989" s="178"/>
      <c r="BH989" s="178"/>
      <c r="BI989" s="178"/>
      <c r="BJ989" s="178"/>
      <c r="BK989" s="178"/>
      <c r="BL989" s="178"/>
      <c r="BM989" s="178"/>
      <c r="BN989" s="178"/>
      <c r="BO989" s="178"/>
      <c r="BP989" s="178"/>
      <c r="BQ989" s="312" t="str">
        <f>IF('DATA - Follow-Up'!BQ989="Yes",1,IF('DATA - Follow-Up'!BQ989="No",2, ""))</f>
        <v/>
      </c>
      <c r="BR989" s="273"/>
      <c r="BS989" s="180"/>
      <c r="BT989" s="180"/>
    </row>
    <row r="990" spans="1:72" s="132" customFormat="1" ht="15" x14ac:dyDescent="0.3">
      <c r="A990" s="148"/>
      <c r="B990" s="149"/>
      <c r="C990" s="236" t="str">
        <f t="shared" si="15"/>
        <v/>
      </c>
      <c r="D990" s="178" t="str">
        <f>IF('DATA - Follow-Up'!D990="","",'DATA - Follow-Up'!D990)</f>
        <v/>
      </c>
      <c r="E990" s="178" t="str">
        <f>IF('DATA - Follow-Up'!E990="","",'DATA - Follow-Up'!E990)</f>
        <v/>
      </c>
      <c r="F990" s="178" t="str">
        <f>IF('DATA - Follow-Up'!F990="","",'DATA - Follow-Up'!F990)</f>
        <v/>
      </c>
      <c r="G990" s="178" t="str">
        <f>IF('DATA - Follow-Up'!G990="Yes",1,IF('DATA - Follow-Up'!G990="No",2,IF('DATA - Follow-Up'!G990="Not Sure",3, "")))</f>
        <v/>
      </c>
      <c r="H990" s="178" t="str">
        <f>IF('DATA - Follow-Up'!H990="","",INDEX(Codes,MATCH('DATA - Follow-Up'!H990,Modes,0)))</f>
        <v/>
      </c>
      <c r="I990" s="275"/>
      <c r="J990" s="178" t="str">
        <f>IF('DATA - Follow-Up'!J990="","",INDEX(Codes,MATCH('DATA - Follow-Up'!J990,Modes,0)))</f>
        <v/>
      </c>
      <c r="K990" s="178"/>
      <c r="L990" s="178" t="str">
        <f>IF('DATA - Follow-Up'!L990=0,"",IF('DATA - Follow-Up'!L990="","",'DATA - Follow-Up'!L990))</f>
        <v/>
      </c>
      <c r="M990" s="178" t="str">
        <f>IF('DATA - Follow-Up'!M990="Yes",1,IF('DATA - Follow-Up'!M990="No",2, ""))</f>
        <v/>
      </c>
      <c r="N990" s="178" t="str">
        <f>IF('DATA - Follow-Up'!N990="Yes",1,IF('DATA - Follow-Up'!N990="No",2,""))</f>
        <v/>
      </c>
      <c r="O990" s="178" t="str">
        <f>IF('DATA - Follow-Up'!O990="Relaxed",1,IF('DATA - Follow-Up'!O990="Rushed",2,IF('DATA - Follow-Up'!O990="Happy",3,IF('DATA - Follow-Up'!O990="Frustrated",4,IF('DATA - Follow-Up'!O990="Other (please specify)",5,IF('DATA - Follow-Up'!O990="Other",5,""))))))</f>
        <v/>
      </c>
      <c r="P990" s="178"/>
      <c r="Q990" s="178" t="str">
        <f>IF('DATA - Follow-Up'!Q990="","",'DATA - Follow-Up'!Q990)</f>
        <v/>
      </c>
      <c r="R990" s="178" t="str">
        <f>IF('DATA - Follow-Up'!R990="Boy",1,IF('DATA - Follow-Up'!R990="Girl",2, ""))</f>
        <v/>
      </c>
      <c r="S990" s="178" t="str">
        <f>IF('DATA - Follow-Up'!Q990="","", 'DATA - Follow-Up'!S990)</f>
        <v/>
      </c>
      <c r="T990" s="178" t="str">
        <f>IF('DATA - Follow-Up'!T990="Less than 0.5km",1,IF('DATA - Follow-Up'!T990="0.51 to 1.59km",2,IF('DATA - Follow-Up'!T990="1.6 to 3km",3,IF('DATA - Follow-Up'!T990="Over 3km",4,""))))</f>
        <v/>
      </c>
      <c r="U990" s="178" t="str">
        <f>IF('DATA - Follow-Up'!U990="STRONGLY AGREE",1,IF('DATA - Follow-Up'!U990="AGREE",2,IF('DATA - Follow-Up'!U990="DISAGREE",3,IF('DATA - Follow-Up'!U990="STRONGLY DISAGREE",4,""))))</f>
        <v/>
      </c>
      <c r="V990" s="178" t="str">
        <f>IF('DATA - Follow-Up'!V990="Yes",1,IF('DATA - Follow-Up'!V990="No",2,""))</f>
        <v/>
      </c>
      <c r="W990" s="178"/>
      <c r="X990" s="178"/>
      <c r="Y990" s="178"/>
      <c r="Z990" s="178"/>
      <c r="AA990" s="178"/>
      <c r="AB990" s="178"/>
      <c r="AC990" s="178"/>
      <c r="AD990" s="178"/>
      <c r="AE990" s="178"/>
      <c r="AF990" s="178"/>
      <c r="AG990" s="178"/>
      <c r="AH990" s="178"/>
      <c r="AI990" s="178"/>
      <c r="AJ990" s="178"/>
      <c r="AK990" s="178"/>
      <c r="AL990" s="178"/>
      <c r="AM990" s="178"/>
      <c r="AN990" s="178"/>
      <c r="AO990" s="178"/>
      <c r="AP990" s="178"/>
      <c r="AQ990" s="178"/>
      <c r="AR990" s="178" t="str">
        <f>IF('DATA - Follow-Up'!AR990="Relaxed",1,IF('DATA - Follow-Up'!AR990="Rushed",2,IF('DATA - Follow-Up'!AR990="Happy",3,IF('DATA - Follow-Up'!AR990="Tired",4,""))))</f>
        <v/>
      </c>
      <c r="AS990" s="178" t="str">
        <f>IF('DATA - Follow-Up'!AS990="Relaxed",1,IF('DATA - Follow-Up'!AS990="Rushed",2,IF('DATA - Follow-Up'!AS990="Happy",3,IF('DATA - Follow-Up'!AS990="Tired",4,""))))</f>
        <v/>
      </c>
      <c r="AT990" s="178" t="str">
        <f>IF('DATA - Follow-Up'!AT990="less driving",1,IF('DATA - Follow-Up'!AT990="less driving (e.g. more carpooling, walking, cycling, taking public transit, etc.)",1,IF('DATA - Follow-Up'!AT990="not changed",2,IF('DATA - Follow-Up'!AT990="no changed",2,IF('DATA - Follow-Up'!AT990="more driving",3, "")))))</f>
        <v/>
      </c>
      <c r="AU990" s="275"/>
      <c r="AV990" s="275"/>
      <c r="AW990" s="275"/>
      <c r="AX990" s="275"/>
      <c r="AY990" s="275"/>
      <c r="AZ990" s="178" t="str">
        <f>IF('DATA - Follow-Up'!AZ990="less driving",1,IF('DATA - Follow-Up'!AZ990="less driving (e.g. more carpooling, walking, cycling, taking public transit, etc.)",1,IF('DATA - Follow-Up'!AZ990="not changed",2,IF('DATA - Follow-Up'!AZ990="more driving",3,""))))</f>
        <v/>
      </c>
      <c r="BA990" s="178"/>
      <c r="BB990" s="178"/>
      <c r="BC990" s="178"/>
      <c r="BD990" s="178"/>
      <c r="BE990" s="178"/>
      <c r="BF990" s="178" t="str">
        <f>IF('DATA - Follow-Up'!BF990="decreased",1,IF('DATA - Follow-Up'!BF990="not changed",2,IF('DATA - Follow-Up'!BF990="increased",3, "")))</f>
        <v/>
      </c>
      <c r="BG990" s="178"/>
      <c r="BH990" s="178"/>
      <c r="BI990" s="178"/>
      <c r="BJ990" s="178"/>
      <c r="BK990" s="178"/>
      <c r="BL990" s="178"/>
      <c r="BM990" s="178"/>
      <c r="BN990" s="178"/>
      <c r="BO990" s="178"/>
      <c r="BP990" s="178"/>
      <c r="BQ990" s="312" t="str">
        <f>IF('DATA - Follow-Up'!BQ990="Yes",1,IF('DATA - Follow-Up'!BQ990="No",2, ""))</f>
        <v/>
      </c>
      <c r="BR990" s="273"/>
      <c r="BS990" s="180"/>
      <c r="BT990" s="180"/>
    </row>
    <row r="991" spans="1:72" s="132" customFormat="1" ht="15" x14ac:dyDescent="0.3">
      <c r="A991" s="148"/>
      <c r="B991" s="149"/>
      <c r="C991" s="236" t="str">
        <f t="shared" si="15"/>
        <v/>
      </c>
      <c r="D991" s="178" t="str">
        <f>IF('DATA - Follow-Up'!D991="","",'DATA - Follow-Up'!D991)</f>
        <v/>
      </c>
      <c r="E991" s="178" t="str">
        <f>IF('DATA - Follow-Up'!E991="","",'DATA - Follow-Up'!E991)</f>
        <v/>
      </c>
      <c r="F991" s="178" t="str">
        <f>IF('DATA - Follow-Up'!F991="","",'DATA - Follow-Up'!F991)</f>
        <v/>
      </c>
      <c r="G991" s="178" t="str">
        <f>IF('DATA - Follow-Up'!G991="Yes",1,IF('DATA - Follow-Up'!G991="No",2,IF('DATA - Follow-Up'!G991="Not Sure",3, "")))</f>
        <v/>
      </c>
      <c r="H991" s="178" t="str">
        <f>IF('DATA - Follow-Up'!H991="","",INDEX(Codes,MATCH('DATA - Follow-Up'!H991,Modes,0)))</f>
        <v/>
      </c>
      <c r="I991" s="275"/>
      <c r="J991" s="178" t="str">
        <f>IF('DATA - Follow-Up'!J991="","",INDEX(Codes,MATCH('DATA - Follow-Up'!J991,Modes,0)))</f>
        <v/>
      </c>
      <c r="K991" s="178"/>
      <c r="L991" s="178" t="str">
        <f>IF('DATA - Follow-Up'!L991=0,"",IF('DATA - Follow-Up'!L991="","",'DATA - Follow-Up'!L991))</f>
        <v/>
      </c>
      <c r="M991" s="178" t="str">
        <f>IF('DATA - Follow-Up'!M991="Yes",1,IF('DATA - Follow-Up'!M991="No",2, ""))</f>
        <v/>
      </c>
      <c r="N991" s="178" t="str">
        <f>IF('DATA - Follow-Up'!N991="Yes",1,IF('DATA - Follow-Up'!N991="No",2,""))</f>
        <v/>
      </c>
      <c r="O991" s="178" t="str">
        <f>IF('DATA - Follow-Up'!O991="Relaxed",1,IF('DATA - Follow-Up'!O991="Rushed",2,IF('DATA - Follow-Up'!O991="Happy",3,IF('DATA - Follow-Up'!O991="Frustrated",4,IF('DATA - Follow-Up'!O991="Other (please specify)",5,IF('DATA - Follow-Up'!O991="Other",5,""))))))</f>
        <v/>
      </c>
      <c r="P991" s="178"/>
      <c r="Q991" s="178" t="str">
        <f>IF('DATA - Follow-Up'!Q991="","",'DATA - Follow-Up'!Q991)</f>
        <v/>
      </c>
      <c r="R991" s="178" t="str">
        <f>IF('DATA - Follow-Up'!R991="Boy",1,IF('DATA - Follow-Up'!R991="Girl",2, ""))</f>
        <v/>
      </c>
      <c r="S991" s="178" t="str">
        <f>IF('DATA - Follow-Up'!Q991="","", 'DATA - Follow-Up'!S991)</f>
        <v/>
      </c>
      <c r="T991" s="178" t="str">
        <f>IF('DATA - Follow-Up'!T991="Less than 0.5km",1,IF('DATA - Follow-Up'!T991="0.51 to 1.59km",2,IF('DATA - Follow-Up'!T991="1.6 to 3km",3,IF('DATA - Follow-Up'!T991="Over 3km",4,""))))</f>
        <v/>
      </c>
      <c r="U991" s="178" t="str">
        <f>IF('DATA - Follow-Up'!U991="STRONGLY AGREE",1,IF('DATA - Follow-Up'!U991="AGREE",2,IF('DATA - Follow-Up'!U991="DISAGREE",3,IF('DATA - Follow-Up'!U991="STRONGLY DISAGREE",4,""))))</f>
        <v/>
      </c>
      <c r="V991" s="178" t="str">
        <f>IF('DATA - Follow-Up'!V991="Yes",1,IF('DATA - Follow-Up'!V991="No",2,""))</f>
        <v/>
      </c>
      <c r="W991" s="178"/>
      <c r="X991" s="178"/>
      <c r="Y991" s="178"/>
      <c r="Z991" s="178"/>
      <c r="AA991" s="178"/>
      <c r="AB991" s="178"/>
      <c r="AC991" s="178"/>
      <c r="AD991" s="178"/>
      <c r="AE991" s="178"/>
      <c r="AF991" s="178"/>
      <c r="AG991" s="178"/>
      <c r="AH991" s="178"/>
      <c r="AI991" s="178"/>
      <c r="AJ991" s="178"/>
      <c r="AK991" s="178"/>
      <c r="AL991" s="178"/>
      <c r="AM991" s="178"/>
      <c r="AN991" s="178"/>
      <c r="AO991" s="178"/>
      <c r="AP991" s="178"/>
      <c r="AQ991" s="178"/>
      <c r="AR991" s="178" t="str">
        <f>IF('DATA - Follow-Up'!AR991="Relaxed",1,IF('DATA - Follow-Up'!AR991="Rushed",2,IF('DATA - Follow-Up'!AR991="Happy",3,IF('DATA - Follow-Up'!AR991="Tired",4,""))))</f>
        <v/>
      </c>
      <c r="AS991" s="178" t="str">
        <f>IF('DATA - Follow-Up'!AS991="Relaxed",1,IF('DATA - Follow-Up'!AS991="Rushed",2,IF('DATA - Follow-Up'!AS991="Happy",3,IF('DATA - Follow-Up'!AS991="Tired",4,""))))</f>
        <v/>
      </c>
      <c r="AT991" s="178" t="str">
        <f>IF('DATA - Follow-Up'!AT991="less driving",1,IF('DATA - Follow-Up'!AT991="less driving (e.g. more carpooling, walking, cycling, taking public transit, etc.)",1,IF('DATA - Follow-Up'!AT991="not changed",2,IF('DATA - Follow-Up'!AT991="no changed",2,IF('DATA - Follow-Up'!AT991="more driving",3, "")))))</f>
        <v/>
      </c>
      <c r="AU991" s="275"/>
      <c r="AV991" s="275"/>
      <c r="AW991" s="275"/>
      <c r="AX991" s="275"/>
      <c r="AY991" s="275"/>
      <c r="AZ991" s="178" t="str">
        <f>IF('DATA - Follow-Up'!AZ991="less driving",1,IF('DATA - Follow-Up'!AZ991="less driving (e.g. more carpooling, walking, cycling, taking public transit, etc.)",1,IF('DATA - Follow-Up'!AZ991="not changed",2,IF('DATA - Follow-Up'!AZ991="more driving",3,""))))</f>
        <v/>
      </c>
      <c r="BA991" s="178"/>
      <c r="BB991" s="178"/>
      <c r="BC991" s="178"/>
      <c r="BD991" s="178"/>
      <c r="BE991" s="178"/>
      <c r="BF991" s="178" t="str">
        <f>IF('DATA - Follow-Up'!BF991="decreased",1,IF('DATA - Follow-Up'!BF991="not changed",2,IF('DATA - Follow-Up'!BF991="increased",3, "")))</f>
        <v/>
      </c>
      <c r="BG991" s="178"/>
      <c r="BH991" s="178"/>
      <c r="BI991" s="178"/>
      <c r="BJ991" s="178"/>
      <c r="BK991" s="178"/>
      <c r="BL991" s="178"/>
      <c r="BM991" s="178"/>
      <c r="BN991" s="178"/>
      <c r="BO991" s="178"/>
      <c r="BP991" s="178"/>
      <c r="BQ991" s="312" t="str">
        <f>IF('DATA - Follow-Up'!BQ991="Yes",1,IF('DATA - Follow-Up'!BQ991="No",2, ""))</f>
        <v/>
      </c>
      <c r="BR991" s="273"/>
      <c r="BS991" s="180"/>
      <c r="BT991" s="180"/>
    </row>
    <row r="992" spans="1:72" s="132" customFormat="1" ht="15" x14ac:dyDescent="0.3">
      <c r="A992" s="148"/>
      <c r="B992" s="149"/>
      <c r="C992" s="236" t="str">
        <f t="shared" si="15"/>
        <v/>
      </c>
      <c r="D992" s="178" t="str">
        <f>IF('DATA - Follow-Up'!D992="","",'DATA - Follow-Up'!D992)</f>
        <v/>
      </c>
      <c r="E992" s="178" t="str">
        <f>IF('DATA - Follow-Up'!E992="","",'DATA - Follow-Up'!E992)</f>
        <v/>
      </c>
      <c r="F992" s="178" t="str">
        <f>IF('DATA - Follow-Up'!F992="","",'DATA - Follow-Up'!F992)</f>
        <v/>
      </c>
      <c r="G992" s="178" t="str">
        <f>IF('DATA - Follow-Up'!G992="Yes",1,IF('DATA - Follow-Up'!G992="No",2,IF('DATA - Follow-Up'!G992="Not Sure",3, "")))</f>
        <v/>
      </c>
      <c r="H992" s="178" t="str">
        <f>IF('DATA - Follow-Up'!H992="","",INDEX(Codes,MATCH('DATA - Follow-Up'!H992,Modes,0)))</f>
        <v/>
      </c>
      <c r="I992" s="275"/>
      <c r="J992" s="178" t="str">
        <f>IF('DATA - Follow-Up'!J992="","",INDEX(Codes,MATCH('DATA - Follow-Up'!J992,Modes,0)))</f>
        <v/>
      </c>
      <c r="K992" s="178"/>
      <c r="L992" s="178" t="str">
        <f>IF('DATA - Follow-Up'!L992=0,"",IF('DATA - Follow-Up'!L992="","",'DATA - Follow-Up'!L992))</f>
        <v/>
      </c>
      <c r="M992" s="178" t="str">
        <f>IF('DATA - Follow-Up'!M992="Yes",1,IF('DATA - Follow-Up'!M992="No",2, ""))</f>
        <v/>
      </c>
      <c r="N992" s="178" t="str">
        <f>IF('DATA - Follow-Up'!N992="Yes",1,IF('DATA - Follow-Up'!N992="No",2,""))</f>
        <v/>
      </c>
      <c r="O992" s="178" t="str">
        <f>IF('DATA - Follow-Up'!O992="Relaxed",1,IF('DATA - Follow-Up'!O992="Rushed",2,IF('DATA - Follow-Up'!O992="Happy",3,IF('DATA - Follow-Up'!O992="Frustrated",4,IF('DATA - Follow-Up'!O992="Other (please specify)",5,IF('DATA - Follow-Up'!O992="Other",5,""))))))</f>
        <v/>
      </c>
      <c r="P992" s="178"/>
      <c r="Q992" s="178" t="str">
        <f>IF('DATA - Follow-Up'!Q992="","",'DATA - Follow-Up'!Q992)</f>
        <v/>
      </c>
      <c r="R992" s="178" t="str">
        <f>IF('DATA - Follow-Up'!R992="Boy",1,IF('DATA - Follow-Up'!R992="Girl",2, ""))</f>
        <v/>
      </c>
      <c r="S992" s="178" t="str">
        <f>IF('DATA - Follow-Up'!Q992="","", 'DATA - Follow-Up'!S992)</f>
        <v/>
      </c>
      <c r="T992" s="178" t="str">
        <f>IF('DATA - Follow-Up'!T992="Less than 0.5km",1,IF('DATA - Follow-Up'!T992="0.51 to 1.59km",2,IF('DATA - Follow-Up'!T992="1.6 to 3km",3,IF('DATA - Follow-Up'!T992="Over 3km",4,""))))</f>
        <v/>
      </c>
      <c r="U992" s="178" t="str">
        <f>IF('DATA - Follow-Up'!U992="STRONGLY AGREE",1,IF('DATA - Follow-Up'!U992="AGREE",2,IF('DATA - Follow-Up'!U992="DISAGREE",3,IF('DATA - Follow-Up'!U992="STRONGLY DISAGREE",4,""))))</f>
        <v/>
      </c>
      <c r="V992" s="178" t="str">
        <f>IF('DATA - Follow-Up'!V992="Yes",1,IF('DATA - Follow-Up'!V992="No",2,""))</f>
        <v/>
      </c>
      <c r="W992" s="178"/>
      <c r="X992" s="178"/>
      <c r="Y992" s="178"/>
      <c r="Z992" s="178"/>
      <c r="AA992" s="178"/>
      <c r="AB992" s="178"/>
      <c r="AC992" s="178"/>
      <c r="AD992" s="178"/>
      <c r="AE992" s="178"/>
      <c r="AF992" s="178"/>
      <c r="AG992" s="178"/>
      <c r="AH992" s="178"/>
      <c r="AI992" s="178"/>
      <c r="AJ992" s="178"/>
      <c r="AK992" s="178"/>
      <c r="AL992" s="178"/>
      <c r="AM992" s="178"/>
      <c r="AN992" s="178"/>
      <c r="AO992" s="178"/>
      <c r="AP992" s="178"/>
      <c r="AQ992" s="178"/>
      <c r="AR992" s="178" t="str">
        <f>IF('DATA - Follow-Up'!AR992="Relaxed",1,IF('DATA - Follow-Up'!AR992="Rushed",2,IF('DATA - Follow-Up'!AR992="Happy",3,IF('DATA - Follow-Up'!AR992="Tired",4,""))))</f>
        <v/>
      </c>
      <c r="AS992" s="178" t="str">
        <f>IF('DATA - Follow-Up'!AS992="Relaxed",1,IF('DATA - Follow-Up'!AS992="Rushed",2,IF('DATA - Follow-Up'!AS992="Happy",3,IF('DATA - Follow-Up'!AS992="Tired",4,""))))</f>
        <v/>
      </c>
      <c r="AT992" s="178" t="str">
        <f>IF('DATA - Follow-Up'!AT992="less driving",1,IF('DATA - Follow-Up'!AT992="less driving (e.g. more carpooling, walking, cycling, taking public transit, etc.)",1,IF('DATA - Follow-Up'!AT992="not changed",2,IF('DATA - Follow-Up'!AT992="no changed",2,IF('DATA - Follow-Up'!AT992="more driving",3, "")))))</f>
        <v/>
      </c>
      <c r="AU992" s="275"/>
      <c r="AV992" s="275"/>
      <c r="AW992" s="275"/>
      <c r="AX992" s="275"/>
      <c r="AY992" s="275"/>
      <c r="AZ992" s="178" t="str">
        <f>IF('DATA - Follow-Up'!AZ992="less driving",1,IF('DATA - Follow-Up'!AZ992="less driving (e.g. more carpooling, walking, cycling, taking public transit, etc.)",1,IF('DATA - Follow-Up'!AZ992="not changed",2,IF('DATA - Follow-Up'!AZ992="more driving",3,""))))</f>
        <v/>
      </c>
      <c r="BA992" s="178"/>
      <c r="BB992" s="178"/>
      <c r="BC992" s="178"/>
      <c r="BD992" s="178"/>
      <c r="BE992" s="178"/>
      <c r="BF992" s="178" t="str">
        <f>IF('DATA - Follow-Up'!BF992="decreased",1,IF('DATA - Follow-Up'!BF992="not changed",2,IF('DATA - Follow-Up'!BF992="increased",3, "")))</f>
        <v/>
      </c>
      <c r="BG992" s="178"/>
      <c r="BH992" s="178"/>
      <c r="BI992" s="178"/>
      <c r="BJ992" s="178"/>
      <c r="BK992" s="178"/>
      <c r="BL992" s="178"/>
      <c r="BM992" s="178"/>
      <c r="BN992" s="178"/>
      <c r="BO992" s="178"/>
      <c r="BP992" s="178"/>
      <c r="BQ992" s="312" t="str">
        <f>IF('DATA - Follow-Up'!BQ992="Yes",1,IF('DATA - Follow-Up'!BQ992="No",2, ""))</f>
        <v/>
      </c>
      <c r="BR992" s="273"/>
      <c r="BS992" s="180"/>
      <c r="BT992" s="180"/>
    </row>
    <row r="993" spans="1:77" s="132" customFormat="1" ht="15" x14ac:dyDescent="0.3">
      <c r="A993" s="148"/>
      <c r="B993" s="149"/>
      <c r="C993" s="236" t="str">
        <f t="shared" si="15"/>
        <v/>
      </c>
      <c r="D993" s="178" t="str">
        <f>IF('DATA - Follow-Up'!D993="","",'DATA - Follow-Up'!D993)</f>
        <v/>
      </c>
      <c r="E993" s="178" t="str">
        <f>IF('DATA - Follow-Up'!E993="","",'DATA - Follow-Up'!E993)</f>
        <v/>
      </c>
      <c r="F993" s="178" t="str">
        <f>IF('DATA - Follow-Up'!F993="","",'DATA - Follow-Up'!F993)</f>
        <v/>
      </c>
      <c r="G993" s="178" t="str">
        <f>IF('DATA - Follow-Up'!G993="Yes",1,IF('DATA - Follow-Up'!G993="No",2,IF('DATA - Follow-Up'!G993="Not Sure",3, "")))</f>
        <v/>
      </c>
      <c r="H993" s="178" t="str">
        <f>IF('DATA - Follow-Up'!H993="","",INDEX(Codes,MATCH('DATA - Follow-Up'!H993,Modes,0)))</f>
        <v/>
      </c>
      <c r="I993" s="275"/>
      <c r="J993" s="178" t="str">
        <f>IF('DATA - Follow-Up'!J993="","",INDEX(Codes,MATCH('DATA - Follow-Up'!J993,Modes,0)))</f>
        <v/>
      </c>
      <c r="K993" s="178"/>
      <c r="L993" s="178" t="str">
        <f>IF('DATA - Follow-Up'!L993=0,"",IF('DATA - Follow-Up'!L993="","",'DATA - Follow-Up'!L993))</f>
        <v/>
      </c>
      <c r="M993" s="178" t="str">
        <f>IF('DATA - Follow-Up'!M993="Yes",1,IF('DATA - Follow-Up'!M993="No",2, ""))</f>
        <v/>
      </c>
      <c r="N993" s="178" t="str">
        <f>IF('DATA - Follow-Up'!N993="Yes",1,IF('DATA - Follow-Up'!N993="No",2,""))</f>
        <v/>
      </c>
      <c r="O993" s="178" t="str">
        <f>IF('DATA - Follow-Up'!O993="Relaxed",1,IF('DATA - Follow-Up'!O993="Rushed",2,IF('DATA - Follow-Up'!O993="Happy",3,IF('DATA - Follow-Up'!O993="Frustrated",4,IF('DATA - Follow-Up'!O993="Other (please specify)",5,IF('DATA - Follow-Up'!O993="Other",5,""))))))</f>
        <v/>
      </c>
      <c r="P993" s="178"/>
      <c r="Q993" s="178" t="str">
        <f>IF('DATA - Follow-Up'!Q993="","",'DATA - Follow-Up'!Q993)</f>
        <v/>
      </c>
      <c r="R993" s="178" t="str">
        <f>IF('DATA - Follow-Up'!R993="Boy",1,IF('DATA - Follow-Up'!R993="Girl",2, ""))</f>
        <v/>
      </c>
      <c r="S993" s="178" t="str">
        <f>IF('DATA - Follow-Up'!Q993="","", 'DATA - Follow-Up'!S993)</f>
        <v/>
      </c>
      <c r="T993" s="178" t="str">
        <f>IF('DATA - Follow-Up'!T993="Less than 0.5km",1,IF('DATA - Follow-Up'!T993="0.51 to 1.59km",2,IF('DATA - Follow-Up'!T993="1.6 to 3km",3,IF('DATA - Follow-Up'!T993="Over 3km",4,""))))</f>
        <v/>
      </c>
      <c r="U993" s="178" t="str">
        <f>IF('DATA - Follow-Up'!U993="STRONGLY AGREE",1,IF('DATA - Follow-Up'!U993="AGREE",2,IF('DATA - Follow-Up'!U993="DISAGREE",3,IF('DATA - Follow-Up'!U993="STRONGLY DISAGREE",4,""))))</f>
        <v/>
      </c>
      <c r="V993" s="178" t="str">
        <f>IF('DATA - Follow-Up'!V993="Yes",1,IF('DATA - Follow-Up'!V993="No",2,""))</f>
        <v/>
      </c>
      <c r="W993" s="178"/>
      <c r="X993" s="178"/>
      <c r="Y993" s="178"/>
      <c r="Z993" s="178"/>
      <c r="AA993" s="178"/>
      <c r="AB993" s="178"/>
      <c r="AC993" s="178"/>
      <c r="AD993" s="178"/>
      <c r="AE993" s="178"/>
      <c r="AF993" s="178"/>
      <c r="AG993" s="178"/>
      <c r="AH993" s="178"/>
      <c r="AI993" s="178"/>
      <c r="AJ993" s="178"/>
      <c r="AK993" s="178"/>
      <c r="AL993" s="178"/>
      <c r="AM993" s="178"/>
      <c r="AN993" s="178"/>
      <c r="AO993" s="178"/>
      <c r="AP993" s="178"/>
      <c r="AQ993" s="178"/>
      <c r="AR993" s="178" t="str">
        <f>IF('DATA - Follow-Up'!AR993="Relaxed",1,IF('DATA - Follow-Up'!AR993="Rushed",2,IF('DATA - Follow-Up'!AR993="Happy",3,IF('DATA - Follow-Up'!AR993="Tired",4,""))))</f>
        <v/>
      </c>
      <c r="AS993" s="178" t="str">
        <f>IF('DATA - Follow-Up'!AS993="Relaxed",1,IF('DATA - Follow-Up'!AS993="Rushed",2,IF('DATA - Follow-Up'!AS993="Happy",3,IF('DATA - Follow-Up'!AS993="Tired",4,""))))</f>
        <v/>
      </c>
      <c r="AT993" s="178" t="str">
        <f>IF('DATA - Follow-Up'!AT993="less driving",1,IF('DATA - Follow-Up'!AT993="less driving (e.g. more carpooling, walking, cycling, taking public transit, etc.)",1,IF('DATA - Follow-Up'!AT993="not changed",2,IF('DATA - Follow-Up'!AT993="no changed",2,IF('DATA - Follow-Up'!AT993="more driving",3, "")))))</f>
        <v/>
      </c>
      <c r="AU993" s="275"/>
      <c r="AV993" s="275"/>
      <c r="AW993" s="275"/>
      <c r="AX993" s="275"/>
      <c r="AY993" s="275"/>
      <c r="AZ993" s="178" t="str">
        <f>IF('DATA - Follow-Up'!AZ993="less driving",1,IF('DATA - Follow-Up'!AZ993="less driving (e.g. more carpooling, walking, cycling, taking public transit, etc.)",1,IF('DATA - Follow-Up'!AZ993="not changed",2,IF('DATA - Follow-Up'!AZ993="more driving",3,""))))</f>
        <v/>
      </c>
      <c r="BA993" s="178"/>
      <c r="BB993" s="178"/>
      <c r="BC993" s="178"/>
      <c r="BD993" s="178"/>
      <c r="BE993" s="178"/>
      <c r="BF993" s="178" t="str">
        <f>IF('DATA - Follow-Up'!BF993="decreased",1,IF('DATA - Follow-Up'!BF993="not changed",2,IF('DATA - Follow-Up'!BF993="increased",3, "")))</f>
        <v/>
      </c>
      <c r="BG993" s="178"/>
      <c r="BH993" s="178"/>
      <c r="BI993" s="178"/>
      <c r="BJ993" s="178"/>
      <c r="BK993" s="178"/>
      <c r="BL993" s="178"/>
      <c r="BM993" s="178"/>
      <c r="BN993" s="178"/>
      <c r="BO993" s="178"/>
      <c r="BP993" s="178"/>
      <c r="BQ993" s="312" t="str">
        <f>IF('DATA - Follow-Up'!BQ993="Yes",1,IF('DATA - Follow-Up'!BQ993="No",2, ""))</f>
        <v/>
      </c>
      <c r="BR993" s="273"/>
      <c r="BS993" s="180"/>
      <c r="BT993" s="180"/>
    </row>
    <row r="994" spans="1:77" s="132" customFormat="1" ht="15" x14ac:dyDescent="0.3">
      <c r="A994" s="148"/>
      <c r="B994" s="149"/>
      <c r="C994" s="236" t="str">
        <f t="shared" si="15"/>
        <v/>
      </c>
      <c r="D994" s="178" t="str">
        <f>IF('DATA - Follow-Up'!D994="","",'DATA - Follow-Up'!D994)</f>
        <v/>
      </c>
      <c r="E994" s="178" t="str">
        <f>IF('DATA - Follow-Up'!E994="","",'DATA - Follow-Up'!E994)</f>
        <v/>
      </c>
      <c r="F994" s="178" t="str">
        <f>IF('DATA - Follow-Up'!F994="","",'DATA - Follow-Up'!F994)</f>
        <v/>
      </c>
      <c r="G994" s="178" t="str">
        <f>IF('DATA - Follow-Up'!G994="Yes",1,IF('DATA - Follow-Up'!G994="No",2,IF('DATA - Follow-Up'!G994="Not Sure",3, "")))</f>
        <v/>
      </c>
      <c r="H994" s="178" t="str">
        <f>IF('DATA - Follow-Up'!H994="","",INDEX(Codes,MATCH('DATA - Follow-Up'!H994,Modes,0)))</f>
        <v/>
      </c>
      <c r="I994" s="275"/>
      <c r="J994" s="178" t="str">
        <f>IF('DATA - Follow-Up'!J994="","",INDEX(Codes,MATCH('DATA - Follow-Up'!J994,Modes,0)))</f>
        <v/>
      </c>
      <c r="K994" s="178"/>
      <c r="L994" s="178" t="str">
        <f>IF('DATA - Follow-Up'!L994=0,"",IF('DATA - Follow-Up'!L994="","",'DATA - Follow-Up'!L994))</f>
        <v/>
      </c>
      <c r="M994" s="178" t="str">
        <f>IF('DATA - Follow-Up'!M994="Yes",1,IF('DATA - Follow-Up'!M994="No",2, ""))</f>
        <v/>
      </c>
      <c r="N994" s="178" t="str">
        <f>IF('DATA - Follow-Up'!N994="Yes",1,IF('DATA - Follow-Up'!N994="No",2,""))</f>
        <v/>
      </c>
      <c r="O994" s="178" t="str">
        <f>IF('DATA - Follow-Up'!O994="Relaxed",1,IF('DATA - Follow-Up'!O994="Rushed",2,IF('DATA - Follow-Up'!O994="Happy",3,IF('DATA - Follow-Up'!O994="Frustrated",4,IF('DATA - Follow-Up'!O994="Other (please specify)",5,IF('DATA - Follow-Up'!O994="Other",5,""))))))</f>
        <v/>
      </c>
      <c r="P994" s="178"/>
      <c r="Q994" s="178" t="str">
        <f>IF('DATA - Follow-Up'!Q994="","",'DATA - Follow-Up'!Q994)</f>
        <v/>
      </c>
      <c r="R994" s="178" t="str">
        <f>IF('DATA - Follow-Up'!R994="Boy",1,IF('DATA - Follow-Up'!R994="Girl",2, ""))</f>
        <v/>
      </c>
      <c r="S994" s="178" t="str">
        <f>IF('DATA - Follow-Up'!Q994="","", 'DATA - Follow-Up'!S994)</f>
        <v/>
      </c>
      <c r="T994" s="178" t="str">
        <f>IF('DATA - Follow-Up'!T994="Less than 0.5km",1,IF('DATA - Follow-Up'!T994="0.51 to 1.59km",2,IF('DATA - Follow-Up'!T994="1.6 to 3km",3,IF('DATA - Follow-Up'!T994="Over 3km",4,""))))</f>
        <v/>
      </c>
      <c r="U994" s="178" t="str">
        <f>IF('DATA - Follow-Up'!U994="STRONGLY AGREE",1,IF('DATA - Follow-Up'!U994="AGREE",2,IF('DATA - Follow-Up'!U994="DISAGREE",3,IF('DATA - Follow-Up'!U994="STRONGLY DISAGREE",4,""))))</f>
        <v/>
      </c>
      <c r="V994" s="178" t="str">
        <f>IF('DATA - Follow-Up'!V994="Yes",1,IF('DATA - Follow-Up'!V994="No",2,""))</f>
        <v/>
      </c>
      <c r="W994" s="178"/>
      <c r="X994" s="178"/>
      <c r="Y994" s="178"/>
      <c r="Z994" s="178"/>
      <c r="AA994" s="178"/>
      <c r="AB994" s="178"/>
      <c r="AC994" s="178"/>
      <c r="AD994" s="178"/>
      <c r="AE994" s="178"/>
      <c r="AF994" s="178"/>
      <c r="AG994" s="178"/>
      <c r="AH994" s="178"/>
      <c r="AI994" s="178"/>
      <c r="AJ994" s="178"/>
      <c r="AK994" s="178"/>
      <c r="AL994" s="178"/>
      <c r="AM994" s="178"/>
      <c r="AN994" s="178"/>
      <c r="AO994" s="178"/>
      <c r="AP994" s="178"/>
      <c r="AQ994" s="178"/>
      <c r="AR994" s="178" t="str">
        <f>IF('DATA - Follow-Up'!AR994="Relaxed",1,IF('DATA - Follow-Up'!AR994="Rushed",2,IF('DATA - Follow-Up'!AR994="Happy",3,IF('DATA - Follow-Up'!AR994="Tired",4,""))))</f>
        <v/>
      </c>
      <c r="AS994" s="178" t="str">
        <f>IF('DATA - Follow-Up'!AS994="Relaxed",1,IF('DATA - Follow-Up'!AS994="Rushed",2,IF('DATA - Follow-Up'!AS994="Happy",3,IF('DATA - Follow-Up'!AS994="Tired",4,""))))</f>
        <v/>
      </c>
      <c r="AT994" s="178" t="str">
        <f>IF('DATA - Follow-Up'!AT994="less driving",1,IF('DATA - Follow-Up'!AT994="less driving (e.g. more carpooling, walking, cycling, taking public transit, etc.)",1,IF('DATA - Follow-Up'!AT994="not changed",2,IF('DATA - Follow-Up'!AT994="no changed",2,IF('DATA - Follow-Up'!AT994="more driving",3, "")))))</f>
        <v/>
      </c>
      <c r="AU994" s="275"/>
      <c r="AV994" s="275"/>
      <c r="AW994" s="275"/>
      <c r="AX994" s="275"/>
      <c r="AY994" s="275"/>
      <c r="AZ994" s="178" t="str">
        <f>IF('DATA - Follow-Up'!AZ994="less driving",1,IF('DATA - Follow-Up'!AZ994="less driving (e.g. more carpooling, walking, cycling, taking public transit, etc.)",1,IF('DATA - Follow-Up'!AZ994="not changed",2,IF('DATA - Follow-Up'!AZ994="more driving",3,""))))</f>
        <v/>
      </c>
      <c r="BA994" s="178"/>
      <c r="BB994" s="178"/>
      <c r="BC994" s="178"/>
      <c r="BD994" s="178"/>
      <c r="BE994" s="178"/>
      <c r="BF994" s="178" t="str">
        <f>IF('DATA - Follow-Up'!BF994="decreased",1,IF('DATA - Follow-Up'!BF994="not changed",2,IF('DATA - Follow-Up'!BF994="increased",3, "")))</f>
        <v/>
      </c>
      <c r="BG994" s="178"/>
      <c r="BH994" s="178"/>
      <c r="BI994" s="178"/>
      <c r="BJ994" s="178"/>
      <c r="BK994" s="178"/>
      <c r="BL994" s="178"/>
      <c r="BM994" s="178"/>
      <c r="BN994" s="178"/>
      <c r="BO994" s="178"/>
      <c r="BP994" s="178"/>
      <c r="BQ994" s="312" t="str">
        <f>IF('DATA - Follow-Up'!BQ994="Yes",1,IF('DATA - Follow-Up'!BQ994="No",2, ""))</f>
        <v/>
      </c>
      <c r="BR994" s="273"/>
      <c r="BS994" s="180"/>
      <c r="BT994" s="180"/>
    </row>
    <row r="995" spans="1:77" s="132" customFormat="1" ht="15" x14ac:dyDescent="0.3">
      <c r="A995" s="148"/>
      <c r="B995" s="149"/>
      <c r="C995" s="236" t="str">
        <f t="shared" si="15"/>
        <v/>
      </c>
      <c r="D995" s="178" t="str">
        <f>IF('DATA - Follow-Up'!D995="","",'DATA - Follow-Up'!D995)</f>
        <v/>
      </c>
      <c r="E995" s="178" t="str">
        <f>IF('DATA - Follow-Up'!E995="","",'DATA - Follow-Up'!E995)</f>
        <v/>
      </c>
      <c r="F995" s="178" t="str">
        <f>IF('DATA - Follow-Up'!F995="","",'DATA - Follow-Up'!F995)</f>
        <v/>
      </c>
      <c r="G995" s="178" t="str">
        <f>IF('DATA - Follow-Up'!G995="Yes",1,IF('DATA - Follow-Up'!G995="No",2,IF('DATA - Follow-Up'!G995="Not Sure",3, "")))</f>
        <v/>
      </c>
      <c r="H995" s="178" t="str">
        <f>IF('DATA - Follow-Up'!H995="","",INDEX(Codes,MATCH('DATA - Follow-Up'!H995,Modes,0)))</f>
        <v/>
      </c>
      <c r="I995" s="275"/>
      <c r="J995" s="178" t="str">
        <f>IF('DATA - Follow-Up'!J995="","",INDEX(Codes,MATCH('DATA - Follow-Up'!J995,Modes,0)))</f>
        <v/>
      </c>
      <c r="K995" s="178"/>
      <c r="L995" s="178" t="str">
        <f>IF('DATA - Follow-Up'!L995=0,"",IF('DATA - Follow-Up'!L995="","",'DATA - Follow-Up'!L995))</f>
        <v/>
      </c>
      <c r="M995" s="178" t="str">
        <f>IF('DATA - Follow-Up'!M995="Yes",1,IF('DATA - Follow-Up'!M995="No",2, ""))</f>
        <v/>
      </c>
      <c r="N995" s="178" t="str">
        <f>IF('DATA - Follow-Up'!N995="Yes",1,IF('DATA - Follow-Up'!N995="No",2,""))</f>
        <v/>
      </c>
      <c r="O995" s="178" t="str">
        <f>IF('DATA - Follow-Up'!O995="Relaxed",1,IF('DATA - Follow-Up'!O995="Rushed",2,IF('DATA - Follow-Up'!O995="Happy",3,IF('DATA - Follow-Up'!O995="Frustrated",4,IF('DATA - Follow-Up'!O995="Other (please specify)",5,IF('DATA - Follow-Up'!O995="Other",5,""))))))</f>
        <v/>
      </c>
      <c r="P995" s="178"/>
      <c r="Q995" s="178" t="str">
        <f>IF('DATA - Follow-Up'!Q995="","",'DATA - Follow-Up'!Q995)</f>
        <v/>
      </c>
      <c r="R995" s="178" t="str">
        <f>IF('DATA - Follow-Up'!R995="Boy",1,IF('DATA - Follow-Up'!R995="Girl",2, ""))</f>
        <v/>
      </c>
      <c r="S995" s="178" t="str">
        <f>IF('DATA - Follow-Up'!Q995="","", 'DATA - Follow-Up'!S995)</f>
        <v/>
      </c>
      <c r="T995" s="178" t="str">
        <f>IF('DATA - Follow-Up'!T995="Less than 0.5km",1,IF('DATA - Follow-Up'!T995="0.51 to 1.59km",2,IF('DATA - Follow-Up'!T995="1.6 to 3km",3,IF('DATA - Follow-Up'!T995="Over 3km",4,""))))</f>
        <v/>
      </c>
      <c r="U995" s="178" t="str">
        <f>IF('DATA - Follow-Up'!U995="STRONGLY AGREE",1,IF('DATA - Follow-Up'!U995="AGREE",2,IF('DATA - Follow-Up'!U995="DISAGREE",3,IF('DATA - Follow-Up'!U995="STRONGLY DISAGREE",4,""))))</f>
        <v/>
      </c>
      <c r="V995" s="178" t="str">
        <f>IF('DATA - Follow-Up'!V995="Yes",1,IF('DATA - Follow-Up'!V995="No",2,""))</f>
        <v/>
      </c>
      <c r="W995" s="178"/>
      <c r="X995" s="178"/>
      <c r="Y995" s="178"/>
      <c r="Z995" s="178"/>
      <c r="AA995" s="178"/>
      <c r="AB995" s="178"/>
      <c r="AC995" s="178"/>
      <c r="AD995" s="178"/>
      <c r="AE995" s="178"/>
      <c r="AF995" s="178"/>
      <c r="AG995" s="178"/>
      <c r="AH995" s="178"/>
      <c r="AI995" s="178"/>
      <c r="AJ995" s="178"/>
      <c r="AK995" s="178"/>
      <c r="AL995" s="178"/>
      <c r="AM995" s="178"/>
      <c r="AN995" s="178"/>
      <c r="AO995" s="178"/>
      <c r="AP995" s="178"/>
      <c r="AQ995" s="178"/>
      <c r="AR995" s="178" t="str">
        <f>IF('DATA - Follow-Up'!AR995="Relaxed",1,IF('DATA - Follow-Up'!AR995="Rushed",2,IF('DATA - Follow-Up'!AR995="Happy",3,IF('DATA - Follow-Up'!AR995="Tired",4,""))))</f>
        <v/>
      </c>
      <c r="AS995" s="178" t="str">
        <f>IF('DATA - Follow-Up'!AS995="Relaxed",1,IF('DATA - Follow-Up'!AS995="Rushed",2,IF('DATA - Follow-Up'!AS995="Happy",3,IF('DATA - Follow-Up'!AS995="Tired",4,""))))</f>
        <v/>
      </c>
      <c r="AT995" s="178" t="str">
        <f>IF('DATA - Follow-Up'!AT995="less driving",1,IF('DATA - Follow-Up'!AT995="less driving (e.g. more carpooling, walking, cycling, taking public transit, etc.)",1,IF('DATA - Follow-Up'!AT995="not changed",2,IF('DATA - Follow-Up'!AT995="no changed",2,IF('DATA - Follow-Up'!AT995="more driving",3, "")))))</f>
        <v/>
      </c>
      <c r="AU995" s="275"/>
      <c r="AV995" s="275"/>
      <c r="AW995" s="275"/>
      <c r="AX995" s="275"/>
      <c r="AY995" s="275"/>
      <c r="AZ995" s="178" t="str">
        <f>IF('DATA - Follow-Up'!AZ995="less driving",1,IF('DATA - Follow-Up'!AZ995="less driving (e.g. more carpooling, walking, cycling, taking public transit, etc.)",1,IF('DATA - Follow-Up'!AZ995="not changed",2,IF('DATA - Follow-Up'!AZ995="more driving",3,""))))</f>
        <v/>
      </c>
      <c r="BA995" s="178"/>
      <c r="BB995" s="178"/>
      <c r="BC995" s="178"/>
      <c r="BD995" s="178"/>
      <c r="BE995" s="178"/>
      <c r="BF995" s="178" t="str">
        <f>IF('DATA - Follow-Up'!BF995="decreased",1,IF('DATA - Follow-Up'!BF995="not changed",2,IF('DATA - Follow-Up'!BF995="increased",3, "")))</f>
        <v/>
      </c>
      <c r="BG995" s="178"/>
      <c r="BH995" s="178"/>
      <c r="BI995" s="178"/>
      <c r="BJ995" s="178"/>
      <c r="BK995" s="178"/>
      <c r="BL995" s="178"/>
      <c r="BM995" s="178"/>
      <c r="BN995" s="178"/>
      <c r="BO995" s="178"/>
      <c r="BP995" s="178"/>
      <c r="BQ995" s="312" t="str">
        <f>IF('DATA - Follow-Up'!BQ995="Yes",1,IF('DATA - Follow-Up'!BQ995="No",2, ""))</f>
        <v/>
      </c>
      <c r="BR995" s="273"/>
      <c r="BS995" s="180"/>
      <c r="BT995" s="180"/>
    </row>
    <row r="996" spans="1:77" s="132" customFormat="1" ht="15" x14ac:dyDescent="0.3">
      <c r="A996" s="148"/>
      <c r="B996" s="149"/>
      <c r="C996" s="236" t="str">
        <f t="shared" si="15"/>
        <v/>
      </c>
      <c r="D996" s="178" t="str">
        <f>IF('DATA - Follow-Up'!D996="","",'DATA - Follow-Up'!D996)</f>
        <v/>
      </c>
      <c r="E996" s="178" t="str">
        <f>IF('DATA - Follow-Up'!E996="","",'DATA - Follow-Up'!E996)</f>
        <v/>
      </c>
      <c r="F996" s="178" t="str">
        <f>IF('DATA - Follow-Up'!F996="","",'DATA - Follow-Up'!F996)</f>
        <v/>
      </c>
      <c r="G996" s="178" t="str">
        <f>IF('DATA - Follow-Up'!G996="Yes",1,IF('DATA - Follow-Up'!G996="No",2,IF('DATA - Follow-Up'!G996="Not Sure",3, "")))</f>
        <v/>
      </c>
      <c r="H996" s="178" t="str">
        <f>IF('DATA - Follow-Up'!H996="","",INDEX(Codes,MATCH('DATA - Follow-Up'!H996,Modes,0)))</f>
        <v/>
      </c>
      <c r="I996" s="275"/>
      <c r="J996" s="178" t="str">
        <f>IF('DATA - Follow-Up'!J996="","",INDEX(Codes,MATCH('DATA - Follow-Up'!J996,Modes,0)))</f>
        <v/>
      </c>
      <c r="K996" s="178"/>
      <c r="L996" s="178" t="str">
        <f>IF('DATA - Follow-Up'!L996=0,"",IF('DATA - Follow-Up'!L996="","",'DATA - Follow-Up'!L996))</f>
        <v/>
      </c>
      <c r="M996" s="178" t="str">
        <f>IF('DATA - Follow-Up'!M996="Yes",1,IF('DATA - Follow-Up'!M996="No",2, ""))</f>
        <v/>
      </c>
      <c r="N996" s="178" t="str">
        <f>IF('DATA - Follow-Up'!N996="Yes",1,IF('DATA - Follow-Up'!N996="No",2,""))</f>
        <v/>
      </c>
      <c r="O996" s="178" t="str">
        <f>IF('DATA - Follow-Up'!O996="Relaxed",1,IF('DATA - Follow-Up'!O996="Rushed",2,IF('DATA - Follow-Up'!O996="Happy",3,IF('DATA - Follow-Up'!O996="Frustrated",4,IF('DATA - Follow-Up'!O996="Other (please specify)",5,IF('DATA - Follow-Up'!O996="Other",5,""))))))</f>
        <v/>
      </c>
      <c r="P996" s="178"/>
      <c r="Q996" s="178" t="str">
        <f>IF('DATA - Follow-Up'!Q996="","",'DATA - Follow-Up'!Q996)</f>
        <v/>
      </c>
      <c r="R996" s="178" t="str">
        <f>IF('DATA - Follow-Up'!R996="Boy",1,IF('DATA - Follow-Up'!R996="Girl",2, ""))</f>
        <v/>
      </c>
      <c r="S996" s="178" t="str">
        <f>IF('DATA - Follow-Up'!Q996="","", 'DATA - Follow-Up'!S996)</f>
        <v/>
      </c>
      <c r="T996" s="178" t="str">
        <f>IF('DATA - Follow-Up'!T996="Less than 0.5km",1,IF('DATA - Follow-Up'!T996="0.51 to 1.59km",2,IF('DATA - Follow-Up'!T996="1.6 to 3km",3,IF('DATA - Follow-Up'!T996="Over 3km",4,""))))</f>
        <v/>
      </c>
      <c r="U996" s="178" t="str">
        <f>IF('DATA - Follow-Up'!U996="STRONGLY AGREE",1,IF('DATA - Follow-Up'!U996="AGREE",2,IF('DATA - Follow-Up'!U996="DISAGREE",3,IF('DATA - Follow-Up'!U996="STRONGLY DISAGREE",4,""))))</f>
        <v/>
      </c>
      <c r="V996" s="178" t="str">
        <f>IF('DATA - Follow-Up'!V996="Yes",1,IF('DATA - Follow-Up'!V996="No",2,""))</f>
        <v/>
      </c>
      <c r="W996" s="178"/>
      <c r="X996" s="178"/>
      <c r="Y996" s="178"/>
      <c r="Z996" s="178"/>
      <c r="AA996" s="178"/>
      <c r="AB996" s="178"/>
      <c r="AC996" s="178"/>
      <c r="AD996" s="178"/>
      <c r="AE996" s="178"/>
      <c r="AF996" s="178"/>
      <c r="AG996" s="178"/>
      <c r="AH996" s="178"/>
      <c r="AI996" s="178"/>
      <c r="AJ996" s="178"/>
      <c r="AK996" s="178"/>
      <c r="AL996" s="178"/>
      <c r="AM996" s="178"/>
      <c r="AN996" s="178"/>
      <c r="AO996" s="178"/>
      <c r="AP996" s="178"/>
      <c r="AQ996" s="178"/>
      <c r="AR996" s="178" t="str">
        <f>IF('DATA - Follow-Up'!AR996="Relaxed",1,IF('DATA - Follow-Up'!AR996="Rushed",2,IF('DATA - Follow-Up'!AR996="Happy",3,IF('DATA - Follow-Up'!AR996="Tired",4,""))))</f>
        <v/>
      </c>
      <c r="AS996" s="178" t="str">
        <f>IF('DATA - Follow-Up'!AS996="Relaxed",1,IF('DATA - Follow-Up'!AS996="Rushed",2,IF('DATA - Follow-Up'!AS996="Happy",3,IF('DATA - Follow-Up'!AS996="Tired",4,""))))</f>
        <v/>
      </c>
      <c r="AT996" s="178" t="str">
        <f>IF('DATA - Follow-Up'!AT996="less driving",1,IF('DATA - Follow-Up'!AT996="less driving (e.g. more carpooling, walking, cycling, taking public transit, etc.)",1,IF('DATA - Follow-Up'!AT996="not changed",2,IF('DATA - Follow-Up'!AT996="no changed",2,IF('DATA - Follow-Up'!AT996="more driving",3, "")))))</f>
        <v/>
      </c>
      <c r="AU996" s="275"/>
      <c r="AV996" s="275"/>
      <c r="AW996" s="275"/>
      <c r="AX996" s="275"/>
      <c r="AY996" s="275"/>
      <c r="AZ996" s="178" t="str">
        <f>IF('DATA - Follow-Up'!AZ996="less driving",1,IF('DATA - Follow-Up'!AZ996="less driving (e.g. more carpooling, walking, cycling, taking public transit, etc.)",1,IF('DATA - Follow-Up'!AZ996="not changed",2,IF('DATA - Follow-Up'!AZ996="more driving",3,""))))</f>
        <v/>
      </c>
      <c r="BA996" s="178"/>
      <c r="BB996" s="178"/>
      <c r="BC996" s="178"/>
      <c r="BD996" s="178"/>
      <c r="BE996" s="178"/>
      <c r="BF996" s="178" t="str">
        <f>IF('DATA - Follow-Up'!BF996="decreased",1,IF('DATA - Follow-Up'!BF996="not changed",2,IF('DATA - Follow-Up'!BF996="increased",3, "")))</f>
        <v/>
      </c>
      <c r="BG996" s="178"/>
      <c r="BH996" s="178"/>
      <c r="BI996" s="178"/>
      <c r="BJ996" s="178"/>
      <c r="BK996" s="178"/>
      <c r="BL996" s="178"/>
      <c r="BM996" s="178"/>
      <c r="BN996" s="178"/>
      <c r="BO996" s="178"/>
      <c r="BP996" s="178"/>
      <c r="BQ996" s="312" t="str">
        <f>IF('DATA - Follow-Up'!BQ996="Yes",1,IF('DATA - Follow-Up'!BQ996="No",2, ""))</f>
        <v/>
      </c>
      <c r="BR996" s="273"/>
      <c r="BS996" s="180"/>
      <c r="BT996" s="180"/>
    </row>
    <row r="997" spans="1:77" s="132" customFormat="1" ht="15" x14ac:dyDescent="0.3">
      <c r="A997" s="148"/>
      <c r="B997" s="149"/>
      <c r="C997" s="236" t="str">
        <f t="shared" si="15"/>
        <v/>
      </c>
      <c r="D997" s="178" t="str">
        <f>IF('DATA - Follow-Up'!D997="","",'DATA - Follow-Up'!D997)</f>
        <v/>
      </c>
      <c r="E997" s="178" t="str">
        <f>IF('DATA - Follow-Up'!E997="","",'DATA - Follow-Up'!E997)</f>
        <v/>
      </c>
      <c r="F997" s="178" t="str">
        <f>IF('DATA - Follow-Up'!F997="","",'DATA - Follow-Up'!F997)</f>
        <v/>
      </c>
      <c r="G997" s="178" t="str">
        <f>IF('DATA - Follow-Up'!G997="Yes",1,IF('DATA - Follow-Up'!G997="No",2,IF('DATA - Follow-Up'!G997="Not Sure",3, "")))</f>
        <v/>
      </c>
      <c r="H997" s="178" t="str">
        <f>IF('DATA - Follow-Up'!H997="","",INDEX(Codes,MATCH('DATA - Follow-Up'!H997,Modes,0)))</f>
        <v/>
      </c>
      <c r="I997" s="275"/>
      <c r="J997" s="178" t="str">
        <f>IF('DATA - Follow-Up'!J997="","",INDEX(Codes,MATCH('DATA - Follow-Up'!J997,Modes,0)))</f>
        <v/>
      </c>
      <c r="K997" s="178"/>
      <c r="L997" s="178" t="str">
        <f>IF('DATA - Follow-Up'!L997=0,"",IF('DATA - Follow-Up'!L997="","",'DATA - Follow-Up'!L997))</f>
        <v/>
      </c>
      <c r="M997" s="178" t="str">
        <f>IF('DATA - Follow-Up'!M997="Yes",1,IF('DATA - Follow-Up'!M997="No",2, ""))</f>
        <v/>
      </c>
      <c r="N997" s="178" t="str">
        <f>IF('DATA - Follow-Up'!N997="Yes",1,IF('DATA - Follow-Up'!N997="No",2,""))</f>
        <v/>
      </c>
      <c r="O997" s="178" t="str">
        <f>IF('DATA - Follow-Up'!O997="Relaxed",1,IF('DATA - Follow-Up'!O997="Rushed",2,IF('DATA - Follow-Up'!O997="Happy",3,IF('DATA - Follow-Up'!O997="Frustrated",4,IF('DATA - Follow-Up'!O997="Other (please specify)",5,IF('DATA - Follow-Up'!O997="Other",5,""))))))</f>
        <v/>
      </c>
      <c r="P997" s="178"/>
      <c r="Q997" s="178" t="str">
        <f>IF('DATA - Follow-Up'!Q997="","",'DATA - Follow-Up'!Q997)</f>
        <v/>
      </c>
      <c r="R997" s="178" t="str">
        <f>IF('DATA - Follow-Up'!R997="Boy",1,IF('DATA - Follow-Up'!R997="Girl",2, ""))</f>
        <v/>
      </c>
      <c r="S997" s="178" t="str">
        <f>IF('DATA - Follow-Up'!Q997="","", 'DATA - Follow-Up'!S997)</f>
        <v/>
      </c>
      <c r="T997" s="178" t="str">
        <f>IF('DATA - Follow-Up'!T997="Less than 0.5km",1,IF('DATA - Follow-Up'!T997="0.51 to 1.59km",2,IF('DATA - Follow-Up'!T997="1.6 to 3km",3,IF('DATA - Follow-Up'!T997="Over 3km",4,""))))</f>
        <v/>
      </c>
      <c r="U997" s="178" t="str">
        <f>IF('DATA - Follow-Up'!U997="STRONGLY AGREE",1,IF('DATA - Follow-Up'!U997="AGREE",2,IF('DATA - Follow-Up'!U997="DISAGREE",3,IF('DATA - Follow-Up'!U997="STRONGLY DISAGREE",4,""))))</f>
        <v/>
      </c>
      <c r="V997" s="178" t="str">
        <f>IF('DATA - Follow-Up'!V997="Yes",1,IF('DATA - Follow-Up'!V997="No",2,""))</f>
        <v/>
      </c>
      <c r="W997" s="178"/>
      <c r="X997" s="178"/>
      <c r="Y997" s="178"/>
      <c r="Z997" s="178"/>
      <c r="AA997" s="178"/>
      <c r="AB997" s="178"/>
      <c r="AC997" s="178"/>
      <c r="AD997" s="178"/>
      <c r="AE997" s="178"/>
      <c r="AF997" s="178"/>
      <c r="AG997" s="178"/>
      <c r="AH997" s="178"/>
      <c r="AI997" s="178"/>
      <c r="AJ997" s="178"/>
      <c r="AK997" s="178"/>
      <c r="AL997" s="178"/>
      <c r="AM997" s="178"/>
      <c r="AN997" s="178"/>
      <c r="AO997" s="178"/>
      <c r="AP997" s="178"/>
      <c r="AQ997" s="178"/>
      <c r="AR997" s="178" t="str">
        <f>IF('DATA - Follow-Up'!AR997="Relaxed",1,IF('DATA - Follow-Up'!AR997="Rushed",2,IF('DATA - Follow-Up'!AR997="Happy",3,IF('DATA - Follow-Up'!AR997="Tired",4,""))))</f>
        <v/>
      </c>
      <c r="AS997" s="178" t="str">
        <f>IF('DATA - Follow-Up'!AS997="Relaxed",1,IF('DATA - Follow-Up'!AS997="Rushed",2,IF('DATA - Follow-Up'!AS997="Happy",3,IF('DATA - Follow-Up'!AS997="Tired",4,""))))</f>
        <v/>
      </c>
      <c r="AT997" s="178" t="str">
        <f>IF('DATA - Follow-Up'!AT997="less driving",1,IF('DATA - Follow-Up'!AT997="less driving (e.g. more carpooling, walking, cycling, taking public transit, etc.)",1,IF('DATA - Follow-Up'!AT997="not changed",2,IF('DATA - Follow-Up'!AT997="no changed",2,IF('DATA - Follow-Up'!AT997="more driving",3, "")))))</f>
        <v/>
      </c>
      <c r="AU997" s="275"/>
      <c r="AV997" s="275"/>
      <c r="AW997" s="275"/>
      <c r="AX997" s="275"/>
      <c r="AY997" s="275"/>
      <c r="AZ997" s="178" t="str">
        <f>IF('DATA - Follow-Up'!AZ997="less driving",1,IF('DATA - Follow-Up'!AZ997="less driving (e.g. more carpooling, walking, cycling, taking public transit, etc.)",1,IF('DATA - Follow-Up'!AZ997="not changed",2,IF('DATA - Follow-Up'!AZ997="more driving",3,""))))</f>
        <v/>
      </c>
      <c r="BA997" s="178"/>
      <c r="BB997" s="178"/>
      <c r="BC997" s="178"/>
      <c r="BD997" s="178"/>
      <c r="BE997" s="178"/>
      <c r="BF997" s="178" t="str">
        <f>IF('DATA - Follow-Up'!BF997="decreased",1,IF('DATA - Follow-Up'!BF997="not changed",2,IF('DATA - Follow-Up'!BF997="increased",3, "")))</f>
        <v/>
      </c>
      <c r="BG997" s="178"/>
      <c r="BH997" s="178"/>
      <c r="BI997" s="178"/>
      <c r="BJ997" s="178"/>
      <c r="BK997" s="178"/>
      <c r="BL997" s="178"/>
      <c r="BM997" s="178"/>
      <c r="BN997" s="178"/>
      <c r="BO997" s="178"/>
      <c r="BP997" s="178"/>
      <c r="BQ997" s="312" t="str">
        <f>IF('DATA - Follow-Up'!BQ997="Yes",1,IF('DATA - Follow-Up'!BQ997="No",2, ""))</f>
        <v/>
      </c>
      <c r="BR997" s="273"/>
      <c r="BS997" s="180"/>
      <c r="BT997" s="180"/>
    </row>
    <row r="998" spans="1:77" s="132" customFormat="1" ht="15" x14ac:dyDescent="0.3">
      <c r="A998" s="148"/>
      <c r="B998" s="149"/>
      <c r="C998" s="236" t="str">
        <f t="shared" si="15"/>
        <v/>
      </c>
      <c r="D998" s="178" t="str">
        <f>IF('DATA - Follow-Up'!D998="","",'DATA - Follow-Up'!D998)</f>
        <v/>
      </c>
      <c r="E998" s="178" t="str">
        <f>IF('DATA - Follow-Up'!E998="","",'DATA - Follow-Up'!E998)</f>
        <v/>
      </c>
      <c r="F998" s="178" t="str">
        <f>IF('DATA - Follow-Up'!F998="","",'DATA - Follow-Up'!F998)</f>
        <v/>
      </c>
      <c r="G998" s="178" t="str">
        <f>IF('DATA - Follow-Up'!G998="Yes",1,IF('DATA - Follow-Up'!G998="No",2,IF('DATA - Follow-Up'!G998="Not Sure",3, "")))</f>
        <v/>
      </c>
      <c r="H998" s="178" t="str">
        <f>IF('DATA - Follow-Up'!H998="","",INDEX(Codes,MATCH('DATA - Follow-Up'!H998,Modes,0)))</f>
        <v/>
      </c>
      <c r="I998" s="275"/>
      <c r="J998" s="178" t="str">
        <f>IF('DATA - Follow-Up'!J998="","",INDEX(Codes,MATCH('DATA - Follow-Up'!J998,Modes,0)))</f>
        <v/>
      </c>
      <c r="K998" s="178"/>
      <c r="L998" s="178" t="str">
        <f>IF('DATA - Follow-Up'!L998=0,"",IF('DATA - Follow-Up'!L998="","",'DATA - Follow-Up'!L998))</f>
        <v/>
      </c>
      <c r="M998" s="178" t="str">
        <f>IF('DATA - Follow-Up'!M998="Yes",1,IF('DATA - Follow-Up'!M998="No",2, ""))</f>
        <v/>
      </c>
      <c r="N998" s="178" t="str">
        <f>IF('DATA - Follow-Up'!N998="Yes",1,IF('DATA - Follow-Up'!N998="No",2,""))</f>
        <v/>
      </c>
      <c r="O998" s="178" t="str">
        <f>IF('DATA - Follow-Up'!O998="Relaxed",1,IF('DATA - Follow-Up'!O998="Rushed",2,IF('DATA - Follow-Up'!O998="Happy",3,IF('DATA - Follow-Up'!O998="Frustrated",4,IF('DATA - Follow-Up'!O998="Other (please specify)",5,IF('DATA - Follow-Up'!O998="Other",5,""))))))</f>
        <v/>
      </c>
      <c r="P998" s="178"/>
      <c r="Q998" s="178" t="str">
        <f>IF('DATA - Follow-Up'!Q998="","",'DATA - Follow-Up'!Q998)</f>
        <v/>
      </c>
      <c r="R998" s="178" t="str">
        <f>IF('DATA - Follow-Up'!R998="Boy",1,IF('DATA - Follow-Up'!R998="Girl",2, ""))</f>
        <v/>
      </c>
      <c r="S998" s="178" t="str">
        <f>IF('DATA - Follow-Up'!Q998="","", 'DATA - Follow-Up'!S998)</f>
        <v/>
      </c>
      <c r="T998" s="178" t="str">
        <f>IF('DATA - Follow-Up'!T998="Less than 0.5km",1,IF('DATA - Follow-Up'!T998="0.51 to 1.59km",2,IF('DATA - Follow-Up'!T998="1.6 to 3km",3,IF('DATA - Follow-Up'!T998="Over 3km",4,""))))</f>
        <v/>
      </c>
      <c r="U998" s="178" t="str">
        <f>IF('DATA - Follow-Up'!U998="STRONGLY AGREE",1,IF('DATA - Follow-Up'!U998="AGREE",2,IF('DATA - Follow-Up'!U998="DISAGREE",3,IF('DATA - Follow-Up'!U998="STRONGLY DISAGREE",4,""))))</f>
        <v/>
      </c>
      <c r="V998" s="178" t="str">
        <f>IF('DATA - Follow-Up'!V998="Yes",1,IF('DATA - Follow-Up'!V998="No",2,""))</f>
        <v/>
      </c>
      <c r="W998" s="178"/>
      <c r="X998" s="178"/>
      <c r="Y998" s="178"/>
      <c r="Z998" s="178"/>
      <c r="AA998" s="178"/>
      <c r="AB998" s="178"/>
      <c r="AC998" s="178"/>
      <c r="AD998" s="178"/>
      <c r="AE998" s="178"/>
      <c r="AF998" s="178"/>
      <c r="AG998" s="178"/>
      <c r="AH998" s="178"/>
      <c r="AI998" s="178"/>
      <c r="AJ998" s="178"/>
      <c r="AK998" s="178"/>
      <c r="AL998" s="178"/>
      <c r="AM998" s="178"/>
      <c r="AN998" s="178"/>
      <c r="AO998" s="178"/>
      <c r="AP998" s="178"/>
      <c r="AQ998" s="178"/>
      <c r="AR998" s="178" t="str">
        <f>IF('DATA - Follow-Up'!AR998="Relaxed",1,IF('DATA - Follow-Up'!AR998="Rushed",2,IF('DATA - Follow-Up'!AR998="Happy",3,IF('DATA - Follow-Up'!AR998="Tired",4,""))))</f>
        <v/>
      </c>
      <c r="AS998" s="178" t="str">
        <f>IF('DATA - Follow-Up'!AS998="Relaxed",1,IF('DATA - Follow-Up'!AS998="Rushed",2,IF('DATA - Follow-Up'!AS998="Happy",3,IF('DATA - Follow-Up'!AS998="Tired",4,""))))</f>
        <v/>
      </c>
      <c r="AT998" s="178" t="str">
        <f>IF('DATA - Follow-Up'!AT998="less driving",1,IF('DATA - Follow-Up'!AT998="less driving (e.g. more carpooling, walking, cycling, taking public transit, etc.)",1,IF('DATA - Follow-Up'!AT998="not changed",2,IF('DATA - Follow-Up'!AT998="no changed",2,IF('DATA - Follow-Up'!AT998="more driving",3, "")))))</f>
        <v/>
      </c>
      <c r="AU998" s="275"/>
      <c r="AV998" s="275"/>
      <c r="AW998" s="275"/>
      <c r="AX998" s="275"/>
      <c r="AY998" s="275"/>
      <c r="AZ998" s="178" t="str">
        <f>IF('DATA - Follow-Up'!AZ998="less driving",1,IF('DATA - Follow-Up'!AZ998="less driving (e.g. more carpooling, walking, cycling, taking public transit, etc.)",1,IF('DATA - Follow-Up'!AZ998="not changed",2,IF('DATA - Follow-Up'!AZ998="more driving",3,""))))</f>
        <v/>
      </c>
      <c r="BA998" s="178"/>
      <c r="BB998" s="178"/>
      <c r="BC998" s="178"/>
      <c r="BD998" s="178"/>
      <c r="BE998" s="178"/>
      <c r="BF998" s="178" t="str">
        <f>IF('DATA - Follow-Up'!BF998="decreased",1,IF('DATA - Follow-Up'!BF998="not changed",2,IF('DATA - Follow-Up'!BF998="increased",3, "")))</f>
        <v/>
      </c>
      <c r="BG998" s="178"/>
      <c r="BH998" s="178"/>
      <c r="BI998" s="178"/>
      <c r="BJ998" s="178"/>
      <c r="BK998" s="178"/>
      <c r="BL998" s="178"/>
      <c r="BM998" s="178"/>
      <c r="BN998" s="178"/>
      <c r="BO998" s="178"/>
      <c r="BP998" s="178"/>
      <c r="BQ998" s="312" t="str">
        <f>IF('DATA - Follow-Up'!BQ998="Yes",1,IF('DATA - Follow-Up'!BQ998="No",2, ""))</f>
        <v/>
      </c>
      <c r="BR998" s="273"/>
      <c r="BS998" s="180"/>
      <c r="BT998" s="180"/>
    </row>
    <row r="999" spans="1:77" s="132" customFormat="1" ht="15" x14ac:dyDescent="0.3">
      <c r="A999" s="148"/>
      <c r="B999" s="149"/>
      <c r="C999" s="236" t="str">
        <f t="shared" si="15"/>
        <v/>
      </c>
      <c r="D999" s="178" t="str">
        <f>IF('DATA - Follow-Up'!D999="","",'DATA - Follow-Up'!D999)</f>
        <v/>
      </c>
      <c r="E999" s="178" t="str">
        <f>IF('DATA - Follow-Up'!E999="","",'DATA - Follow-Up'!E999)</f>
        <v/>
      </c>
      <c r="F999" s="178" t="str">
        <f>IF('DATA - Follow-Up'!F999="","",'DATA - Follow-Up'!F999)</f>
        <v/>
      </c>
      <c r="G999" s="178" t="str">
        <f>IF('DATA - Follow-Up'!G999="Yes",1,IF('DATA - Follow-Up'!G999="No",2,IF('DATA - Follow-Up'!G999="Not Sure",3, "")))</f>
        <v/>
      </c>
      <c r="H999" s="178" t="str">
        <f>IF('DATA - Follow-Up'!H999="","",INDEX(Codes,MATCH('DATA - Follow-Up'!H999,Modes,0)))</f>
        <v/>
      </c>
      <c r="I999" s="275"/>
      <c r="J999" s="178" t="str">
        <f>IF('DATA - Follow-Up'!J999="","",INDEX(Codes,MATCH('DATA - Follow-Up'!J999,Modes,0)))</f>
        <v/>
      </c>
      <c r="K999" s="178"/>
      <c r="L999" s="178" t="str">
        <f>IF('DATA - Follow-Up'!L999=0,"",IF('DATA - Follow-Up'!L999="","",'DATA - Follow-Up'!L999))</f>
        <v/>
      </c>
      <c r="M999" s="178" t="str">
        <f>IF('DATA - Follow-Up'!M999="Yes",1,IF('DATA - Follow-Up'!M999="No",2, ""))</f>
        <v/>
      </c>
      <c r="N999" s="178" t="str">
        <f>IF('DATA - Follow-Up'!N999="Yes",1,IF('DATA - Follow-Up'!N999="No",2,""))</f>
        <v/>
      </c>
      <c r="O999" s="178" t="str">
        <f>IF('DATA - Follow-Up'!O999="Relaxed",1,IF('DATA - Follow-Up'!O999="Rushed",2,IF('DATA - Follow-Up'!O999="Happy",3,IF('DATA - Follow-Up'!O999="Frustrated",4,IF('DATA - Follow-Up'!O999="Other (please specify)",5,IF('DATA - Follow-Up'!O999="Other",5,""))))))</f>
        <v/>
      </c>
      <c r="P999" s="178"/>
      <c r="Q999" s="178" t="str">
        <f>IF('DATA - Follow-Up'!Q999="","",'DATA - Follow-Up'!Q999)</f>
        <v/>
      </c>
      <c r="R999" s="178" t="str">
        <f>IF('DATA - Follow-Up'!R999="Boy",1,IF('DATA - Follow-Up'!R999="Girl",2, ""))</f>
        <v/>
      </c>
      <c r="S999" s="178" t="str">
        <f>IF('DATA - Follow-Up'!Q999="","", 'DATA - Follow-Up'!S999)</f>
        <v/>
      </c>
      <c r="T999" s="178" t="str">
        <f>IF('DATA - Follow-Up'!T999="Less than 0.5km",1,IF('DATA - Follow-Up'!T999="0.51 to 1.59km",2,IF('DATA - Follow-Up'!T999="1.6 to 3km",3,IF('DATA - Follow-Up'!T999="Over 3km",4,""))))</f>
        <v/>
      </c>
      <c r="U999" s="178" t="str">
        <f>IF('DATA - Follow-Up'!U999="STRONGLY AGREE",1,IF('DATA - Follow-Up'!U999="AGREE",2,IF('DATA - Follow-Up'!U999="DISAGREE",3,IF('DATA - Follow-Up'!U999="STRONGLY DISAGREE",4,""))))</f>
        <v/>
      </c>
      <c r="V999" s="178" t="str">
        <f>IF('DATA - Follow-Up'!V999="Yes",1,IF('DATA - Follow-Up'!V999="No",2,""))</f>
        <v/>
      </c>
      <c r="W999" s="178"/>
      <c r="X999" s="178"/>
      <c r="Y999" s="178"/>
      <c r="Z999" s="178"/>
      <c r="AA999" s="178"/>
      <c r="AB999" s="178"/>
      <c r="AC999" s="178"/>
      <c r="AD999" s="178"/>
      <c r="AE999" s="178"/>
      <c r="AF999" s="178"/>
      <c r="AG999" s="178"/>
      <c r="AH999" s="178"/>
      <c r="AI999" s="178"/>
      <c r="AJ999" s="178"/>
      <c r="AK999" s="178"/>
      <c r="AL999" s="178"/>
      <c r="AM999" s="178"/>
      <c r="AN999" s="178"/>
      <c r="AO999" s="178"/>
      <c r="AP999" s="178"/>
      <c r="AQ999" s="178"/>
      <c r="AR999" s="178" t="str">
        <f>IF('DATA - Follow-Up'!AR999="Relaxed",1,IF('DATA - Follow-Up'!AR999="Rushed",2,IF('DATA - Follow-Up'!AR999="Happy",3,IF('DATA - Follow-Up'!AR999="Tired",4,""))))</f>
        <v/>
      </c>
      <c r="AS999" s="178" t="str">
        <f>IF('DATA - Follow-Up'!AS999="Relaxed",1,IF('DATA - Follow-Up'!AS999="Rushed",2,IF('DATA - Follow-Up'!AS999="Happy",3,IF('DATA - Follow-Up'!AS999="Tired",4,""))))</f>
        <v/>
      </c>
      <c r="AT999" s="178" t="str">
        <f>IF('DATA - Follow-Up'!AT999="less driving",1,IF('DATA - Follow-Up'!AT999="less driving (e.g. more carpooling, walking, cycling, taking public transit, etc.)",1,IF('DATA - Follow-Up'!AT999="not changed",2,IF('DATA - Follow-Up'!AT999="no changed",2,IF('DATA - Follow-Up'!AT999="more driving",3, "")))))</f>
        <v/>
      </c>
      <c r="AU999" s="275"/>
      <c r="AV999" s="275"/>
      <c r="AW999" s="275"/>
      <c r="AX999" s="275"/>
      <c r="AY999" s="275"/>
      <c r="AZ999" s="178" t="str">
        <f>IF('DATA - Follow-Up'!AZ999="less driving",1,IF('DATA - Follow-Up'!AZ999="less driving (e.g. more carpooling, walking, cycling, taking public transit, etc.)",1,IF('DATA - Follow-Up'!AZ999="not changed",2,IF('DATA - Follow-Up'!AZ999="more driving",3,""))))</f>
        <v/>
      </c>
      <c r="BA999" s="178"/>
      <c r="BB999" s="178"/>
      <c r="BC999" s="178"/>
      <c r="BD999" s="178"/>
      <c r="BE999" s="178"/>
      <c r="BF999" s="178" t="str">
        <f>IF('DATA - Follow-Up'!BF999="decreased",1,IF('DATA - Follow-Up'!BF999="not changed",2,IF('DATA - Follow-Up'!BF999="increased",3, "")))</f>
        <v/>
      </c>
      <c r="BG999" s="178"/>
      <c r="BH999" s="178"/>
      <c r="BI999" s="178"/>
      <c r="BJ999" s="178"/>
      <c r="BK999" s="178"/>
      <c r="BL999" s="178"/>
      <c r="BM999" s="178"/>
      <c r="BN999" s="178"/>
      <c r="BO999" s="178"/>
      <c r="BP999" s="178"/>
      <c r="BQ999" s="312" t="str">
        <f>IF('DATA - Follow-Up'!BQ999="Yes",1,IF('DATA - Follow-Up'!BQ999="No",2, ""))</f>
        <v/>
      </c>
      <c r="BR999" s="273"/>
      <c r="BS999" s="180"/>
      <c r="BT999" s="180"/>
    </row>
    <row r="1000" spans="1:77" s="132" customFormat="1" ht="15" x14ac:dyDescent="0.3">
      <c r="A1000" s="148"/>
      <c r="B1000" s="149"/>
      <c r="C1000" s="236" t="str">
        <f t="shared" si="15"/>
        <v/>
      </c>
      <c r="D1000" s="178" t="str">
        <f>IF('DATA - Follow-Up'!D1000="","",'DATA - Follow-Up'!D1000)</f>
        <v/>
      </c>
      <c r="E1000" s="178" t="str">
        <f>IF('DATA - Follow-Up'!E1000="","",'DATA - Follow-Up'!E1000)</f>
        <v/>
      </c>
      <c r="F1000" s="178" t="str">
        <f>IF('DATA - Follow-Up'!F1000="","",'DATA - Follow-Up'!F1000)</f>
        <v/>
      </c>
      <c r="G1000" s="178" t="str">
        <f>IF('DATA - Follow-Up'!G1000="Yes",1,IF('DATA - Follow-Up'!G1000="No",2,IF('DATA - Follow-Up'!G1000="Not Sure",3, "")))</f>
        <v/>
      </c>
      <c r="H1000" s="178" t="str">
        <f>IF('DATA - Follow-Up'!H1000="","",INDEX(Codes,MATCH('DATA - Follow-Up'!H1000,Modes,0)))</f>
        <v/>
      </c>
      <c r="I1000" s="275"/>
      <c r="J1000" s="178" t="str">
        <f>IF('DATA - Follow-Up'!J1000="","",INDEX(Codes,MATCH('DATA - Follow-Up'!J1000,Modes,0)))</f>
        <v/>
      </c>
      <c r="K1000" s="178"/>
      <c r="L1000" s="178" t="str">
        <f>IF('DATA - Follow-Up'!L1000=0,"",IF('DATA - Follow-Up'!L1000="","",'DATA - Follow-Up'!L1000))</f>
        <v/>
      </c>
      <c r="M1000" s="178" t="str">
        <f>IF('DATA - Follow-Up'!M1000="Yes",1,IF('DATA - Follow-Up'!M1000="No",2, ""))</f>
        <v/>
      </c>
      <c r="N1000" s="178" t="str">
        <f>IF('DATA - Follow-Up'!N1000="Yes",1,IF('DATA - Follow-Up'!N1000="No",2,""))</f>
        <v/>
      </c>
      <c r="O1000" s="178" t="str">
        <f>IF('DATA - Follow-Up'!O1000="Relaxed",1,IF('DATA - Follow-Up'!O1000="Rushed",2,IF('DATA - Follow-Up'!O1000="Happy",3,IF('DATA - Follow-Up'!O1000="Frustrated",4,IF('DATA - Follow-Up'!O1000="Other (please specify)",5,IF('DATA - Follow-Up'!O1000="Other",5,""))))))</f>
        <v/>
      </c>
      <c r="P1000" s="178"/>
      <c r="Q1000" s="178" t="str">
        <f>IF('DATA - Follow-Up'!Q1000="","",'DATA - Follow-Up'!Q1000)</f>
        <v/>
      </c>
      <c r="R1000" s="178" t="str">
        <f>IF('DATA - Follow-Up'!R1000="Boy",1,IF('DATA - Follow-Up'!R1000="Girl",2, ""))</f>
        <v/>
      </c>
      <c r="S1000" s="178" t="str">
        <f>IF('DATA - Follow-Up'!Q1000="","", 'DATA - Follow-Up'!S1000)</f>
        <v/>
      </c>
      <c r="T1000" s="178" t="str">
        <f>IF('DATA - Follow-Up'!T1000="Less than 0.5km",1,IF('DATA - Follow-Up'!T1000="0.51 to 1.59km",2,IF('DATA - Follow-Up'!T1000="1.6 to 3km",3,IF('DATA - Follow-Up'!T1000="Over 3km",4,""))))</f>
        <v/>
      </c>
      <c r="U1000" s="178" t="str">
        <f>IF('DATA - Follow-Up'!U1000="STRONGLY AGREE",1,IF('DATA - Follow-Up'!U1000="AGREE",2,IF('DATA - Follow-Up'!U1000="DISAGREE",3,IF('DATA - Follow-Up'!U1000="STRONGLY DISAGREE",4,""))))</f>
        <v/>
      </c>
      <c r="V1000" s="178" t="str">
        <f>IF('DATA - Follow-Up'!V1000="Yes",1,IF('DATA - Follow-Up'!V1000="No",2,""))</f>
        <v/>
      </c>
      <c r="W1000" s="178"/>
      <c r="X1000" s="178"/>
      <c r="Y1000" s="178"/>
      <c r="Z1000" s="178"/>
      <c r="AA1000" s="178"/>
      <c r="AB1000" s="178"/>
      <c r="AC1000" s="178"/>
      <c r="AD1000" s="178"/>
      <c r="AE1000" s="178"/>
      <c r="AF1000" s="178"/>
      <c r="AG1000" s="178"/>
      <c r="AH1000" s="178"/>
      <c r="AI1000" s="178"/>
      <c r="AJ1000" s="178"/>
      <c r="AK1000" s="178"/>
      <c r="AL1000" s="178"/>
      <c r="AM1000" s="178"/>
      <c r="AN1000" s="178"/>
      <c r="AO1000" s="178"/>
      <c r="AP1000" s="178"/>
      <c r="AQ1000" s="178"/>
      <c r="AR1000" s="178" t="str">
        <f>IF('DATA - Follow-Up'!AR1000="Relaxed",1,IF('DATA - Follow-Up'!AR1000="Rushed",2,IF('DATA - Follow-Up'!AR1000="Happy",3,IF('DATA - Follow-Up'!AR1000="Tired",4,""))))</f>
        <v/>
      </c>
      <c r="AS1000" s="178" t="str">
        <f>IF('DATA - Follow-Up'!AS1000="Relaxed",1,IF('DATA - Follow-Up'!AS1000="Rushed",2,IF('DATA - Follow-Up'!AS1000="Happy",3,IF('DATA - Follow-Up'!AS1000="Tired",4,""))))</f>
        <v/>
      </c>
      <c r="AT1000" s="178" t="str">
        <f>IF('DATA - Follow-Up'!AT1000="less driving",1,IF('DATA - Follow-Up'!AT1000="less driving (e.g. more carpooling, walking, cycling, taking public transit, etc.)",1,IF('DATA - Follow-Up'!AT1000="not changed",2,IF('DATA - Follow-Up'!AT1000="no changed",2,IF('DATA - Follow-Up'!AT1000="more driving",3, "")))))</f>
        <v/>
      </c>
      <c r="AU1000" s="275"/>
      <c r="AV1000" s="275"/>
      <c r="AW1000" s="275"/>
      <c r="AX1000" s="275"/>
      <c r="AY1000" s="275"/>
      <c r="AZ1000" s="178" t="str">
        <f>IF('DATA - Follow-Up'!AZ1000="less driving",1,IF('DATA - Follow-Up'!AZ1000="less driving (e.g. more carpooling, walking, cycling, taking public transit, etc.)",1,IF('DATA - Follow-Up'!AZ1000="not changed",2,IF('DATA - Follow-Up'!AZ1000="more driving",3,""))))</f>
        <v/>
      </c>
      <c r="BA1000" s="178"/>
      <c r="BB1000" s="178"/>
      <c r="BC1000" s="178"/>
      <c r="BD1000" s="178"/>
      <c r="BE1000" s="178"/>
      <c r="BF1000" s="178" t="str">
        <f>IF('DATA - Follow-Up'!BF1000="decreased",1,IF('DATA - Follow-Up'!BF1000="not changed",2,IF('DATA - Follow-Up'!BF1000="increased",3, "")))</f>
        <v/>
      </c>
      <c r="BG1000" s="178"/>
      <c r="BH1000" s="178"/>
      <c r="BI1000" s="178"/>
      <c r="BJ1000" s="178"/>
      <c r="BK1000" s="178"/>
      <c r="BL1000" s="178"/>
      <c r="BM1000" s="178"/>
      <c r="BN1000" s="178"/>
      <c r="BO1000" s="178"/>
      <c r="BP1000" s="178"/>
      <c r="BQ1000" s="312" t="str">
        <f>IF('DATA - Follow-Up'!BQ1000="Yes",1,IF('DATA - Follow-Up'!BQ1000="No",2, ""))</f>
        <v/>
      </c>
      <c r="BR1000" s="273"/>
      <c r="BS1000" s="180"/>
      <c r="BT1000" s="180"/>
    </row>
    <row r="1001" spans="1:77" s="132" customFormat="1" ht="15" x14ac:dyDescent="0.3">
      <c r="A1001" s="148"/>
      <c r="B1001" s="149"/>
      <c r="C1001" s="236" t="str">
        <f t="shared" si="15"/>
        <v/>
      </c>
      <c r="D1001" s="178" t="str">
        <f>IF('DATA - Follow-Up'!D1001="","",'DATA - Follow-Up'!D1001)</f>
        <v/>
      </c>
      <c r="E1001" s="178" t="str">
        <f>IF('DATA - Follow-Up'!E1001="","",'DATA - Follow-Up'!E1001)</f>
        <v/>
      </c>
      <c r="F1001" s="178" t="str">
        <f>IF('DATA - Follow-Up'!F1001="","",'DATA - Follow-Up'!F1001)</f>
        <v/>
      </c>
      <c r="G1001" s="178" t="str">
        <f>IF('DATA - Follow-Up'!G1001="Yes",1,IF('DATA - Follow-Up'!G1001="No",2,IF('DATA - Follow-Up'!G1001="Not Sure",3, "")))</f>
        <v/>
      </c>
      <c r="H1001" s="178" t="str">
        <f>IF('DATA - Follow-Up'!H1001="","",INDEX(Codes,MATCH('DATA - Follow-Up'!H1001,Modes,0)))</f>
        <v/>
      </c>
      <c r="I1001" s="275"/>
      <c r="J1001" s="178" t="str">
        <f>IF('DATA - Follow-Up'!J1001="","",INDEX(Codes,MATCH('DATA - Follow-Up'!J1001,Modes,0)))</f>
        <v/>
      </c>
      <c r="K1001" s="178"/>
      <c r="L1001" s="178" t="str">
        <f>IF('DATA - Follow-Up'!L1001=0,"",IF('DATA - Follow-Up'!L1001="","",'DATA - Follow-Up'!L1001))</f>
        <v/>
      </c>
      <c r="M1001" s="178" t="str">
        <f>IF('DATA - Follow-Up'!M1001="Yes",1,IF('DATA - Follow-Up'!M1001="No",2, ""))</f>
        <v/>
      </c>
      <c r="N1001" s="178" t="str">
        <f>IF('DATA - Follow-Up'!N1001="Yes",1,IF('DATA - Follow-Up'!N1001="No",2,""))</f>
        <v/>
      </c>
      <c r="O1001" s="178" t="str">
        <f>IF('DATA - Follow-Up'!O1001="Relaxed",1,IF('DATA - Follow-Up'!O1001="Rushed",2,IF('DATA - Follow-Up'!O1001="Happy",3,IF('DATA - Follow-Up'!O1001="Frustrated",4,IF('DATA - Follow-Up'!O1001="Other (please specify)",5,IF('DATA - Follow-Up'!O1001="Other",5,""))))))</f>
        <v/>
      </c>
      <c r="P1001" s="178"/>
      <c r="Q1001" s="178" t="str">
        <f>IF('DATA - Follow-Up'!Q1001="","",'DATA - Follow-Up'!Q1001)</f>
        <v/>
      </c>
      <c r="R1001" s="178" t="str">
        <f>IF('DATA - Follow-Up'!R1001="Boy",1,IF('DATA - Follow-Up'!R1001="Girl",2, ""))</f>
        <v/>
      </c>
      <c r="S1001" s="178" t="str">
        <f>IF('DATA - Follow-Up'!Q1001="","", 'DATA - Follow-Up'!S1001)</f>
        <v/>
      </c>
      <c r="T1001" s="178" t="str">
        <f>IF('DATA - Follow-Up'!T1001="Less than 0.5km",1,IF('DATA - Follow-Up'!T1001="0.51 to 1.59km",2,IF('DATA - Follow-Up'!T1001="1.6 to 3km",3,IF('DATA - Follow-Up'!T1001="Over 3km",4,""))))</f>
        <v/>
      </c>
      <c r="U1001" s="178" t="str">
        <f>IF('DATA - Follow-Up'!U1001="STRONGLY AGREE",1,IF('DATA - Follow-Up'!U1001="AGREE",2,IF('DATA - Follow-Up'!U1001="DISAGREE",3,IF('DATA - Follow-Up'!U1001="STRONGLY DISAGREE",4,""))))</f>
        <v/>
      </c>
      <c r="V1001" s="178" t="str">
        <f>IF('DATA - Follow-Up'!V1001="Yes",1,IF('DATA - Follow-Up'!V1001="No",2,""))</f>
        <v/>
      </c>
      <c r="W1001" s="178"/>
      <c r="X1001" s="178"/>
      <c r="Y1001" s="178"/>
      <c r="Z1001" s="178"/>
      <c r="AA1001" s="178"/>
      <c r="AB1001" s="178"/>
      <c r="AC1001" s="178"/>
      <c r="AD1001" s="178"/>
      <c r="AE1001" s="178"/>
      <c r="AF1001" s="178"/>
      <c r="AG1001" s="178"/>
      <c r="AH1001" s="178"/>
      <c r="AI1001" s="178"/>
      <c r="AJ1001" s="178"/>
      <c r="AK1001" s="178"/>
      <c r="AL1001" s="178"/>
      <c r="AM1001" s="178"/>
      <c r="AN1001" s="178"/>
      <c r="AO1001" s="178"/>
      <c r="AP1001" s="178"/>
      <c r="AQ1001" s="178"/>
      <c r="AR1001" s="178" t="str">
        <f>IF('DATA - Follow-Up'!AR1001="Relaxed",1,IF('DATA - Follow-Up'!AR1001="Rushed",2,IF('DATA - Follow-Up'!AR1001="Happy",3,IF('DATA - Follow-Up'!AR1001="Tired",4,""))))</f>
        <v/>
      </c>
      <c r="AS1001" s="178" t="str">
        <f>IF('DATA - Follow-Up'!AS1001="Relaxed",1,IF('DATA - Follow-Up'!AS1001="Rushed",2,IF('DATA - Follow-Up'!AS1001="Happy",3,IF('DATA - Follow-Up'!AS1001="Tired",4,""))))</f>
        <v/>
      </c>
      <c r="AT1001" s="178" t="str">
        <f>IF('DATA - Follow-Up'!AT1001="less driving",1,IF('DATA - Follow-Up'!AT1001="less driving (e.g. more carpooling, walking, cycling, taking public transit, etc.)",1,IF('DATA - Follow-Up'!AT1001="not changed",2,IF('DATA - Follow-Up'!AT1001="no changed",2,IF('DATA - Follow-Up'!AT1001="more driving",3, "")))))</f>
        <v/>
      </c>
      <c r="AU1001" s="275"/>
      <c r="AV1001" s="275"/>
      <c r="AW1001" s="275"/>
      <c r="AX1001" s="275"/>
      <c r="AY1001" s="275"/>
      <c r="AZ1001" s="178" t="str">
        <f>IF('DATA - Follow-Up'!AZ1001="less driving",1,IF('DATA - Follow-Up'!AZ1001="less driving (e.g. more carpooling, walking, cycling, taking public transit, etc.)",1,IF('DATA - Follow-Up'!AZ1001="not changed",2,IF('DATA - Follow-Up'!AZ1001="more driving",3,""))))</f>
        <v/>
      </c>
      <c r="BA1001" s="178"/>
      <c r="BB1001" s="178"/>
      <c r="BC1001" s="178"/>
      <c r="BD1001" s="178"/>
      <c r="BE1001" s="178"/>
      <c r="BF1001" s="178" t="str">
        <f>IF('DATA - Follow-Up'!BF1001="decreased",1,IF('DATA - Follow-Up'!BF1001="not changed",2,IF('DATA - Follow-Up'!BF1001="increased",3, "")))</f>
        <v/>
      </c>
      <c r="BG1001" s="178"/>
      <c r="BH1001" s="178"/>
      <c r="BI1001" s="178"/>
      <c r="BJ1001" s="178"/>
      <c r="BK1001" s="178"/>
      <c r="BL1001" s="178"/>
      <c r="BM1001" s="178"/>
      <c r="BN1001" s="178"/>
      <c r="BO1001" s="178"/>
      <c r="BP1001" s="178"/>
      <c r="BQ1001" s="312" t="str">
        <f>IF('DATA - Follow-Up'!BQ1001="Yes",1,IF('DATA - Follow-Up'!BQ1001="No",2, ""))</f>
        <v/>
      </c>
      <c r="BR1001" s="273"/>
      <c r="BS1001" s="180"/>
      <c r="BT1001" s="180"/>
    </row>
    <row r="1002" spans="1:77" s="132" customFormat="1" ht="15" x14ac:dyDescent="0.3">
      <c r="A1002" s="148"/>
      <c r="B1002" s="149"/>
      <c r="C1002" s="236" t="str">
        <f t="shared" si="15"/>
        <v/>
      </c>
      <c r="D1002" s="178" t="str">
        <f>IF('DATA - Follow-Up'!D1002="","",'DATA - Follow-Up'!D1002)</f>
        <v/>
      </c>
      <c r="E1002" s="178" t="str">
        <f>IF('DATA - Follow-Up'!E1002="","",'DATA - Follow-Up'!E1002)</f>
        <v/>
      </c>
      <c r="F1002" s="178" t="str">
        <f>IF('DATA - Follow-Up'!F1002="","",'DATA - Follow-Up'!F1002)</f>
        <v/>
      </c>
      <c r="G1002" s="178" t="str">
        <f>IF('DATA - Follow-Up'!G1002="Yes",1,IF('DATA - Follow-Up'!G1002="No",2,IF('DATA - Follow-Up'!G1002="Not Sure",3, "")))</f>
        <v/>
      </c>
      <c r="H1002" s="178" t="str">
        <f>IF('DATA - Follow-Up'!H1002="","",INDEX(Codes,MATCH('DATA - Follow-Up'!H1002,Modes,0)))</f>
        <v/>
      </c>
      <c r="I1002" s="275"/>
      <c r="J1002" s="178" t="str">
        <f>IF('DATA - Follow-Up'!J1002="","",INDEX(Codes,MATCH('DATA - Follow-Up'!J1002,Modes,0)))</f>
        <v/>
      </c>
      <c r="K1002" s="178"/>
      <c r="L1002" s="178" t="str">
        <f>IF('DATA - Follow-Up'!L1002=0,"",IF('DATA - Follow-Up'!L1002="","",'DATA - Follow-Up'!L1002))</f>
        <v/>
      </c>
      <c r="M1002" s="178" t="str">
        <f>IF('DATA - Follow-Up'!M1002="Yes",1,IF('DATA - Follow-Up'!M1002="No",2, ""))</f>
        <v/>
      </c>
      <c r="N1002" s="178" t="str">
        <f>IF('DATA - Follow-Up'!N1002="Yes",1,IF('DATA - Follow-Up'!N1002="No",2,""))</f>
        <v/>
      </c>
      <c r="O1002" s="178" t="str">
        <f>IF('DATA - Follow-Up'!O1002="Relaxed",1,IF('DATA - Follow-Up'!O1002="Rushed",2,IF('DATA - Follow-Up'!O1002="Happy",3,IF('DATA - Follow-Up'!O1002="Frustrated",4,IF('DATA - Follow-Up'!O1002="Other (please specify)",5,IF('DATA - Follow-Up'!O1002="Other",5,""))))))</f>
        <v/>
      </c>
      <c r="P1002" s="178"/>
      <c r="Q1002" s="178" t="str">
        <f>IF('DATA - Follow-Up'!Q1002="","",'DATA - Follow-Up'!Q1002)</f>
        <v/>
      </c>
      <c r="R1002" s="178" t="str">
        <f>IF('DATA - Follow-Up'!R1002="Boy",1,IF('DATA - Follow-Up'!R1002="Girl",2, ""))</f>
        <v/>
      </c>
      <c r="S1002" s="178" t="str">
        <f>IF('DATA - Follow-Up'!Q1002="","", 'DATA - Follow-Up'!S1002)</f>
        <v/>
      </c>
      <c r="T1002" s="178" t="str">
        <f>IF('DATA - Follow-Up'!T1002="Less than 0.5km",1,IF('DATA - Follow-Up'!T1002="0.51 to 1.59km",2,IF('DATA - Follow-Up'!T1002="1.6 to 3km",3,IF('DATA - Follow-Up'!T1002="Over 3km",4,""))))</f>
        <v/>
      </c>
      <c r="U1002" s="178" t="str">
        <f>IF('DATA - Follow-Up'!U1002="STRONGLY AGREE",1,IF('DATA - Follow-Up'!U1002="AGREE",2,IF('DATA - Follow-Up'!U1002="DISAGREE",3,IF('DATA - Follow-Up'!U1002="STRONGLY DISAGREE",4,""))))</f>
        <v/>
      </c>
      <c r="V1002" s="178" t="str">
        <f>IF('DATA - Follow-Up'!V1002="Yes",1,IF('DATA - Follow-Up'!V1002="No",2,""))</f>
        <v/>
      </c>
      <c r="W1002" s="178"/>
      <c r="X1002" s="178"/>
      <c r="Y1002" s="178"/>
      <c r="Z1002" s="178"/>
      <c r="AA1002" s="178"/>
      <c r="AB1002" s="178"/>
      <c r="AC1002" s="178"/>
      <c r="AD1002" s="178"/>
      <c r="AE1002" s="178"/>
      <c r="AF1002" s="178"/>
      <c r="AG1002" s="178"/>
      <c r="AH1002" s="178"/>
      <c r="AI1002" s="178"/>
      <c r="AJ1002" s="178"/>
      <c r="AK1002" s="178"/>
      <c r="AL1002" s="178"/>
      <c r="AM1002" s="178"/>
      <c r="AN1002" s="178"/>
      <c r="AO1002" s="178"/>
      <c r="AP1002" s="178"/>
      <c r="AQ1002" s="178"/>
      <c r="AR1002" s="178" t="str">
        <f>IF('DATA - Follow-Up'!AR1002="Relaxed",1,IF('DATA - Follow-Up'!AR1002="Rushed",2,IF('DATA - Follow-Up'!AR1002="Happy",3,IF('DATA - Follow-Up'!AR1002="Tired",4,""))))</f>
        <v/>
      </c>
      <c r="AS1002" s="178" t="str">
        <f>IF('DATA - Follow-Up'!AS1002="Relaxed",1,IF('DATA - Follow-Up'!AS1002="Rushed",2,IF('DATA - Follow-Up'!AS1002="Happy",3,IF('DATA - Follow-Up'!AS1002="Tired",4,""))))</f>
        <v/>
      </c>
      <c r="AT1002" s="178" t="str">
        <f>IF('DATA - Follow-Up'!AT1002="less driving",1,IF('DATA - Follow-Up'!AT1002="less driving (e.g. more carpooling, walking, cycling, taking public transit, etc.)",1,IF('DATA - Follow-Up'!AT1002="not changed",2,IF('DATA - Follow-Up'!AT1002="no changed",2,IF('DATA - Follow-Up'!AT1002="more driving",3, "")))))</f>
        <v/>
      </c>
      <c r="AU1002" s="275"/>
      <c r="AV1002" s="275"/>
      <c r="AW1002" s="275"/>
      <c r="AX1002" s="275"/>
      <c r="AY1002" s="275"/>
      <c r="AZ1002" s="178" t="str">
        <f>IF('DATA - Follow-Up'!AZ1002="less driving",1,IF('DATA - Follow-Up'!AZ1002="less driving (e.g. more carpooling, walking, cycling, taking public transit, etc.)",1,IF('DATA - Follow-Up'!AZ1002="not changed",2,IF('DATA - Follow-Up'!AZ1002="more driving",3,""))))</f>
        <v/>
      </c>
      <c r="BA1002" s="178"/>
      <c r="BB1002" s="178"/>
      <c r="BC1002" s="178"/>
      <c r="BD1002" s="178"/>
      <c r="BE1002" s="178"/>
      <c r="BF1002" s="178" t="str">
        <f>IF('DATA - Follow-Up'!BF1002="decreased",1,IF('DATA - Follow-Up'!BF1002="not changed",2,IF('DATA - Follow-Up'!BF1002="increased",3, "")))</f>
        <v/>
      </c>
      <c r="BG1002" s="178"/>
      <c r="BH1002" s="178"/>
      <c r="BI1002" s="178"/>
      <c r="BJ1002" s="178"/>
      <c r="BK1002" s="178"/>
      <c r="BL1002" s="178"/>
      <c r="BM1002" s="178"/>
      <c r="BN1002" s="178"/>
      <c r="BO1002" s="178"/>
      <c r="BP1002" s="178"/>
      <c r="BQ1002" s="312" t="str">
        <f>IF('DATA - Follow-Up'!BQ1002="Yes",1,IF('DATA - Follow-Up'!BQ1002="No",2, ""))</f>
        <v/>
      </c>
      <c r="BR1002" s="273"/>
      <c r="BS1002" s="180"/>
      <c r="BT1002" s="180"/>
    </row>
    <row r="1003" spans="1:77" s="175" customFormat="1" ht="15.75" thickBot="1" x14ac:dyDescent="0.35">
      <c r="A1003" s="164"/>
      <c r="B1003" s="165"/>
      <c r="C1003" s="237" t="str">
        <f>IF(D1003="","",#REF!+1)</f>
        <v/>
      </c>
      <c r="D1003" s="240" t="str">
        <f>IF('DATA - Follow-Up'!D1003="","",'DATA - Follow-Up'!D1003)</f>
        <v/>
      </c>
      <c r="E1003" s="240" t="str">
        <f>IF('DATA - Follow-Up'!E1003="","",'DATA - Follow-Up'!E1003)</f>
        <v/>
      </c>
      <c r="F1003" s="240" t="str">
        <f>IF('DATA - Follow-Up'!F1003="","",'DATA - Follow-Up'!F1003)</f>
        <v/>
      </c>
      <c r="G1003" s="240" t="str">
        <f>IF('DATA - Follow-Up'!G1003="Yes",1,IF('DATA - Follow-Up'!G1003="No",2,IF('DATA - Follow-Up'!G1003="Not Sure",3, "")))</f>
        <v/>
      </c>
      <c r="H1003" s="240" t="str">
        <f>IF('DATA - Follow-Up'!H1003="","",INDEX(Codes,MATCH('DATA - Follow-Up'!H1003,Modes,0)))</f>
        <v/>
      </c>
      <c r="I1003" s="240"/>
      <c r="J1003" s="240" t="str">
        <f>IF('DATA - Follow-Up'!J1003="","",INDEX(Codes,MATCH('DATA - Follow-Up'!J1003,Modes,0)))</f>
        <v/>
      </c>
      <c r="K1003" s="240"/>
      <c r="L1003" s="240" t="str">
        <f>IF('DATA - Follow-Up'!L1003=0,"",IF('DATA - Follow-Up'!L1003="","",'DATA - Follow-Up'!L1003))</f>
        <v/>
      </c>
      <c r="M1003" s="240" t="str">
        <f>IF('DATA - Follow-Up'!M1003="Yes",1,IF('DATA - Follow-Up'!M1003="No",2, ""))</f>
        <v/>
      </c>
      <c r="N1003" s="240" t="str">
        <f>IF('DATA - Follow-Up'!N1003="Yes",1,IF('DATA - Follow-Up'!N1003="No",2,""))</f>
        <v/>
      </c>
      <c r="O1003" s="240" t="str">
        <f>IF('DATA - Follow-Up'!O1003="Relaxed",1,IF('DATA - Follow-Up'!O1003="Rushed",2,IF('DATA - Follow-Up'!O1003="Happy",3,IF('DATA - Follow-Up'!O1003="Frustrated",4,IF('DATA - Follow-Up'!O1003="Other (please specify)",5,IF('DATA - Follow-Up'!O1003="Other",5,""))))))</f>
        <v/>
      </c>
      <c r="P1003" s="240"/>
      <c r="Q1003" s="240" t="str">
        <f>IF('DATA - Follow-Up'!Q1003="","",'DATA - Follow-Up'!Q1003)</f>
        <v/>
      </c>
      <c r="R1003" s="240" t="str">
        <f>IF('DATA - Follow-Up'!R1003="Boy",1,IF('DATA - Follow-Up'!R1003="Girl",2, ""))</f>
        <v/>
      </c>
      <c r="S1003" s="240" t="str">
        <f>IF('DATA - Follow-Up'!Q1003="","", 'DATA - Follow-Up'!S1003)</f>
        <v/>
      </c>
      <c r="T1003" s="240" t="str">
        <f>IF('DATA - Follow-Up'!T1003="Less than 0.5km",1,IF('DATA - Follow-Up'!T1003="0.51 to 1.59km",2,IF('DATA - Follow-Up'!T1003="1.6 to 3km",3,IF('DATA - Follow-Up'!T1003="Over 3km",4,""))))</f>
        <v/>
      </c>
      <c r="U1003" s="240" t="str">
        <f>IF('DATA - Follow-Up'!U1003="STRONGLY AGREE",1,IF('DATA - Follow-Up'!U1003="AGREE",2,IF('DATA - Follow-Up'!U1003="DISAGREE",3,IF('DATA - Follow-Up'!U1003="STRONGLY DISAGREE",4,""))))</f>
        <v/>
      </c>
      <c r="V1003" s="240" t="str">
        <f>IF('DATA - Follow-Up'!V1003="Yes",1,IF('DATA - Follow-Up'!V1003="No",2,""))</f>
        <v/>
      </c>
      <c r="W1003" s="240"/>
      <c r="X1003" s="240"/>
      <c r="Y1003" s="240"/>
      <c r="Z1003" s="240"/>
      <c r="AA1003" s="240"/>
      <c r="AB1003" s="240"/>
      <c r="AC1003" s="240"/>
      <c r="AD1003" s="240"/>
      <c r="AE1003" s="240"/>
      <c r="AF1003" s="240"/>
      <c r="AG1003" s="240"/>
      <c r="AH1003" s="240"/>
      <c r="AI1003" s="240"/>
      <c r="AJ1003" s="240"/>
      <c r="AK1003" s="240"/>
      <c r="AL1003" s="240"/>
      <c r="AM1003" s="240"/>
      <c r="AN1003" s="240"/>
      <c r="AO1003" s="240"/>
      <c r="AP1003" s="240"/>
      <c r="AQ1003" s="240"/>
      <c r="AR1003" s="240" t="str">
        <f>IF('DATA - Follow-Up'!AR1003="Relaxed",1,IF('DATA - Follow-Up'!AR1003="Rushed",2,IF('DATA - Follow-Up'!AR1003="Happy",3,IF('DATA - Follow-Up'!AR1003="Tired",4,""))))</f>
        <v/>
      </c>
      <c r="AS1003" s="240" t="str">
        <f>IF('DATA - Follow-Up'!AS1003="Relaxed",1,IF('DATA - Follow-Up'!AS1003="Rushed",2,IF('DATA - Follow-Up'!AS1003="Happy",3,IF('DATA - Follow-Up'!AS1003="Tired",4,""))))</f>
        <v/>
      </c>
      <c r="AT1003" s="240" t="str">
        <f>IF('DATA - Follow-Up'!AT1003="less driving",1,IF('DATA - Follow-Up'!AT1003="less driving (e.g. more carpooling, walking, cycling, taking public transit, etc.)",1,IF('DATA - Follow-Up'!AT1003="not changed",2,IF('DATA - Follow-Up'!AT1003="no changed",2,IF('DATA - Follow-Up'!AT1003="more driving",3, "")))))</f>
        <v/>
      </c>
      <c r="AU1003" s="240"/>
      <c r="AV1003" s="240"/>
      <c r="AW1003" s="240"/>
      <c r="AX1003" s="240"/>
      <c r="AY1003" s="240"/>
      <c r="AZ1003" s="240" t="str">
        <f>IF('DATA - Follow-Up'!AZ1003="less driving",1,IF('DATA - Follow-Up'!AZ1003="less driving (e.g. more carpooling, walking, cycling, taking public transit, etc.)",1,IF('DATA - Follow-Up'!AZ1003="not changed",2,IF('DATA - Follow-Up'!AZ1003="more driving",3,""))))</f>
        <v/>
      </c>
      <c r="BA1003" s="240"/>
      <c r="BB1003" s="240"/>
      <c r="BC1003" s="240"/>
      <c r="BD1003" s="240"/>
      <c r="BE1003" s="240"/>
      <c r="BF1003" s="240" t="str">
        <f>IF('DATA - Follow-Up'!BF1003="decreased",1,IF('DATA - Follow-Up'!BF1003="not changed",2,IF('DATA - Follow-Up'!BF1003="increased",3, "")))</f>
        <v/>
      </c>
      <c r="BG1003" s="240"/>
      <c r="BH1003" s="240"/>
      <c r="BI1003" s="240"/>
      <c r="BJ1003" s="240"/>
      <c r="BK1003" s="240"/>
      <c r="BL1003" s="240"/>
      <c r="BM1003" s="240"/>
      <c r="BN1003" s="240"/>
      <c r="BO1003" s="240"/>
      <c r="BP1003" s="240"/>
      <c r="BQ1003" s="313" t="str">
        <f>IF('DATA - Follow-Up'!BQ1003="Yes",1,IF('DATA - Follow-Up'!BQ1003="No",2, ""))</f>
        <v/>
      </c>
      <c r="BR1003" s="274"/>
      <c r="BS1003" s="277"/>
      <c r="BT1003" s="277"/>
      <c r="BV1003"/>
      <c r="BW1003"/>
      <c r="BX1003"/>
      <c r="BY1003"/>
    </row>
    <row r="1004" spans="1:77" s="132" customFormat="1" ht="16.5" thickTop="1" thickBot="1" x14ac:dyDescent="0.35">
      <c r="C1004" s="222"/>
      <c r="H1004" s="129"/>
      <c r="I1004" s="130"/>
      <c r="J1004" s="137"/>
      <c r="K1004" s="137"/>
      <c r="L1004" s="276"/>
      <c r="M1004" s="276"/>
      <c r="N1004" s="137"/>
      <c r="O1004" s="137"/>
      <c r="P1004" s="137"/>
      <c r="Q1004" s="137"/>
      <c r="R1004" s="137"/>
      <c r="S1004" s="137"/>
      <c r="T1004" s="137"/>
      <c r="U1004" s="137"/>
      <c r="V1004" s="137"/>
      <c r="W1004" s="137"/>
      <c r="X1004" s="137"/>
      <c r="Y1004" s="137"/>
      <c r="Z1004" s="137"/>
      <c r="AA1004" s="137"/>
      <c r="AB1004" s="137"/>
      <c r="AC1004" s="137"/>
      <c r="AD1004" s="137"/>
      <c r="AE1004" s="137"/>
      <c r="AF1004" s="137"/>
      <c r="AG1004" s="137"/>
      <c r="AH1004" s="137"/>
      <c r="AI1004" s="137"/>
      <c r="AK1004" s="137"/>
      <c r="AL1004" s="137"/>
      <c r="AM1004" s="137"/>
      <c r="AN1004" s="137"/>
      <c r="AO1004" s="137"/>
      <c r="AP1004" s="137"/>
      <c r="AQ1004" s="137"/>
      <c r="AR1004" s="137"/>
      <c r="AS1004" s="137"/>
      <c r="AT1004" s="179"/>
      <c r="AU1004" s="179"/>
      <c r="AV1004" s="179"/>
      <c r="AW1004" s="179"/>
      <c r="AX1004" s="179"/>
      <c r="AY1004" s="179"/>
      <c r="AZ1004" s="179"/>
      <c r="BA1004" s="179"/>
      <c r="BB1004" s="179"/>
      <c r="BC1004" s="179"/>
      <c r="BD1004" s="179"/>
      <c r="BE1004" s="179"/>
      <c r="BF1004" s="179"/>
      <c r="BG1004" s="179"/>
      <c r="BH1004" s="179"/>
      <c r="BI1004" s="179"/>
      <c r="BJ1004" s="179"/>
      <c r="BK1004" s="179"/>
      <c r="BL1004" s="179"/>
      <c r="BM1004" s="179"/>
      <c r="BN1004" s="179"/>
      <c r="BO1004" s="179"/>
      <c r="BQ1004" s="280"/>
      <c r="BR1004" s="137"/>
      <c r="BS1004" s="137"/>
      <c r="BT1004" s="137"/>
      <c r="BU1004" s="279"/>
      <c r="BV1004"/>
      <c r="BW1004"/>
      <c r="BX1004"/>
      <c r="BY1004"/>
    </row>
    <row r="1005" spans="1:77" s="132" customFormat="1" ht="14.25" thickTop="1" thickBot="1" x14ac:dyDescent="0.25">
      <c r="A1005" s="163"/>
      <c r="B1005" s="163"/>
      <c r="C1005" s="266"/>
      <c r="D1005" s="131">
        <f t="shared" ref="D1005:AI1005" si="16">COUNTA(D4:D1003)-COUNTIF(D4:D1003,"")-COUNTIF(D4:D1003,"N/A")</f>
        <v>0</v>
      </c>
      <c r="E1005" s="131">
        <f t="shared" si="16"/>
        <v>0</v>
      </c>
      <c r="F1005" s="131">
        <f t="shared" si="16"/>
        <v>0</v>
      </c>
      <c r="G1005" s="131">
        <f t="shared" si="16"/>
        <v>0</v>
      </c>
      <c r="H1005" s="131">
        <f t="shared" si="16"/>
        <v>0</v>
      </c>
      <c r="I1005" s="131">
        <f t="shared" si="16"/>
        <v>-1000</v>
      </c>
      <c r="J1005" s="131">
        <f t="shared" si="16"/>
        <v>0</v>
      </c>
      <c r="K1005" s="131">
        <f t="shared" si="16"/>
        <v>-1000</v>
      </c>
      <c r="L1005" s="131">
        <f t="shared" si="16"/>
        <v>0</v>
      </c>
      <c r="M1005" s="131">
        <f t="shared" si="16"/>
        <v>0</v>
      </c>
      <c r="N1005" s="131">
        <f t="shared" si="16"/>
        <v>0</v>
      </c>
      <c r="O1005" s="131">
        <f t="shared" si="16"/>
        <v>0</v>
      </c>
      <c r="P1005" s="131">
        <f t="shared" si="16"/>
        <v>-1000</v>
      </c>
      <c r="Q1005" s="131">
        <f t="shared" si="16"/>
        <v>0</v>
      </c>
      <c r="R1005" s="131">
        <f t="shared" si="16"/>
        <v>0</v>
      </c>
      <c r="S1005" s="131">
        <f t="shared" si="16"/>
        <v>0</v>
      </c>
      <c r="T1005" s="131">
        <f t="shared" si="16"/>
        <v>0</v>
      </c>
      <c r="U1005" s="131">
        <f t="shared" si="16"/>
        <v>0</v>
      </c>
      <c r="V1005" s="131">
        <f t="shared" si="16"/>
        <v>0</v>
      </c>
      <c r="W1005" s="131">
        <f t="shared" si="16"/>
        <v>-1000</v>
      </c>
      <c r="X1005" s="131">
        <f t="shared" si="16"/>
        <v>-1000</v>
      </c>
      <c r="Y1005" s="131">
        <f t="shared" si="16"/>
        <v>-1000</v>
      </c>
      <c r="Z1005" s="131">
        <f t="shared" si="16"/>
        <v>-1000</v>
      </c>
      <c r="AA1005" s="131">
        <f t="shared" si="16"/>
        <v>-1000</v>
      </c>
      <c r="AB1005" s="131">
        <f t="shared" si="16"/>
        <v>-1000</v>
      </c>
      <c r="AC1005" s="131">
        <f t="shared" si="16"/>
        <v>-1000</v>
      </c>
      <c r="AD1005" s="131">
        <f t="shared" si="16"/>
        <v>-1000</v>
      </c>
      <c r="AE1005" s="131">
        <f t="shared" si="16"/>
        <v>-1000</v>
      </c>
      <c r="AF1005" s="131">
        <f t="shared" si="16"/>
        <v>-1000</v>
      </c>
      <c r="AG1005" s="131">
        <f t="shared" si="16"/>
        <v>-1000</v>
      </c>
      <c r="AH1005" s="131">
        <f t="shared" si="16"/>
        <v>-1000</v>
      </c>
      <c r="AI1005" s="131">
        <f t="shared" si="16"/>
        <v>-1000</v>
      </c>
      <c r="AJ1005" s="131">
        <f t="shared" ref="AJ1005:BQ1005" si="17">COUNTA(AJ4:AJ1003)-COUNTIF(AJ4:AJ1003,"")-COUNTIF(AJ4:AJ1003,"N/A")</f>
        <v>-1000</v>
      </c>
      <c r="AK1005" s="131">
        <f t="shared" si="17"/>
        <v>-1000</v>
      </c>
      <c r="AL1005" s="131">
        <f t="shared" si="17"/>
        <v>-1000</v>
      </c>
      <c r="AM1005" s="131">
        <f t="shared" si="17"/>
        <v>-1000</v>
      </c>
      <c r="AN1005" s="131">
        <f t="shared" si="17"/>
        <v>-1000</v>
      </c>
      <c r="AO1005" s="131">
        <f t="shared" si="17"/>
        <v>-1000</v>
      </c>
      <c r="AP1005" s="131">
        <f t="shared" si="17"/>
        <v>-1000</v>
      </c>
      <c r="AQ1005" s="131">
        <f t="shared" si="17"/>
        <v>-1000</v>
      </c>
      <c r="AR1005" s="131">
        <f t="shared" si="17"/>
        <v>0</v>
      </c>
      <c r="AS1005" s="131">
        <f t="shared" si="17"/>
        <v>0</v>
      </c>
      <c r="AT1005" s="131">
        <f t="shared" si="17"/>
        <v>0</v>
      </c>
      <c r="AU1005" s="131">
        <f t="shared" si="17"/>
        <v>-1000</v>
      </c>
      <c r="AV1005" s="131">
        <f t="shared" si="17"/>
        <v>-1000</v>
      </c>
      <c r="AW1005" s="131">
        <f t="shared" si="17"/>
        <v>-1000</v>
      </c>
      <c r="AX1005" s="131">
        <f t="shared" si="17"/>
        <v>-1000</v>
      </c>
      <c r="AY1005" s="131">
        <f t="shared" si="17"/>
        <v>-1000</v>
      </c>
      <c r="AZ1005" s="131">
        <f t="shared" si="17"/>
        <v>0</v>
      </c>
      <c r="BA1005" s="131">
        <f t="shared" si="17"/>
        <v>-1000</v>
      </c>
      <c r="BB1005" s="131">
        <f t="shared" si="17"/>
        <v>-1000</v>
      </c>
      <c r="BC1005" s="131">
        <f t="shared" si="17"/>
        <v>-1000</v>
      </c>
      <c r="BD1005" s="131">
        <f t="shared" si="17"/>
        <v>-1000</v>
      </c>
      <c r="BE1005" s="131">
        <f t="shared" si="17"/>
        <v>-1000</v>
      </c>
      <c r="BF1005" s="131">
        <f t="shared" si="17"/>
        <v>0</v>
      </c>
      <c r="BG1005" s="131">
        <f t="shared" si="17"/>
        <v>-1000</v>
      </c>
      <c r="BH1005" s="131">
        <f t="shared" si="17"/>
        <v>-1000</v>
      </c>
      <c r="BI1005" s="131">
        <f t="shared" si="17"/>
        <v>-1000</v>
      </c>
      <c r="BJ1005" s="131">
        <f t="shared" si="17"/>
        <v>-1000</v>
      </c>
      <c r="BK1005" s="131">
        <f t="shared" si="17"/>
        <v>-1000</v>
      </c>
      <c r="BL1005" s="131">
        <f t="shared" si="17"/>
        <v>-1000</v>
      </c>
      <c r="BM1005" s="131">
        <f t="shared" si="17"/>
        <v>-1000</v>
      </c>
      <c r="BN1005" s="131">
        <f t="shared" si="17"/>
        <v>-1000</v>
      </c>
      <c r="BO1005" s="131">
        <f t="shared" si="17"/>
        <v>-1000</v>
      </c>
      <c r="BP1005" s="131">
        <f t="shared" si="17"/>
        <v>-1000</v>
      </c>
      <c r="BQ1005" s="131">
        <f t="shared" si="17"/>
        <v>0</v>
      </c>
      <c r="BR1005" s="163"/>
      <c r="BS1005" s="163"/>
      <c r="BT1005" s="163"/>
      <c r="BV1005"/>
      <c r="BW1005"/>
      <c r="BX1005"/>
      <c r="BY1005"/>
    </row>
    <row r="1006" spans="1:77" ht="12.75" customHeight="1" thickTop="1" x14ac:dyDescent="0.2"/>
  </sheetData>
  <sheetProtection sheet="1" objects="1" scenarios="1" selectLockedCells="1" selectUnlockedCells="1"/>
  <mergeCells count="14">
    <mergeCell ref="AD2:AI2"/>
    <mergeCell ref="D2:F2"/>
    <mergeCell ref="H2:K2"/>
    <mergeCell ref="O2:P2"/>
    <mergeCell ref="Q2:R2"/>
    <mergeCell ref="W2:AC2"/>
    <mergeCell ref="BH2:BO2"/>
    <mergeCell ref="BR2:BT2"/>
    <mergeCell ref="AJ2:AQ2"/>
    <mergeCell ref="AT2:AU2"/>
    <mergeCell ref="AV2:AY2"/>
    <mergeCell ref="AZ2:BA2"/>
    <mergeCell ref="BB2:BE2"/>
    <mergeCell ref="BF2:BG2"/>
  </mergeCells>
  <phoneticPr fontId="3" type="noConversion"/>
  <pageMargins left="0.75" right="0.75" top="1" bottom="1" header="0.5" footer="0.5"/>
  <pageSetup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23</vt:i4>
      </vt:variant>
      <vt:variant>
        <vt:lpstr>Named Ranges</vt:lpstr>
      </vt:variant>
      <vt:variant>
        <vt:i4>2</vt:i4>
      </vt:variant>
    </vt:vector>
  </HeadingPairs>
  <TitlesOfParts>
    <vt:vector size="31" baseType="lpstr">
      <vt:lpstr>DATA - Baseline</vt:lpstr>
      <vt:lpstr>DATA - Follow-Up</vt:lpstr>
      <vt:lpstr>Totals</vt:lpstr>
      <vt:lpstr>Demographics</vt:lpstr>
      <vt:lpstr>CBL</vt:lpstr>
      <vt:lpstr>CFU</vt:lpstr>
      <vt:lpstr>Graph 1</vt:lpstr>
      <vt:lpstr>Graph 2</vt:lpstr>
      <vt:lpstr>Graph 3</vt:lpstr>
      <vt:lpstr>Graph 4</vt:lpstr>
      <vt:lpstr>Graph 5</vt:lpstr>
      <vt:lpstr>Graph 6</vt:lpstr>
      <vt:lpstr>Graph 7</vt:lpstr>
      <vt:lpstr>Graph 8</vt:lpstr>
      <vt:lpstr>Graph 9</vt:lpstr>
      <vt:lpstr>Graph 10</vt:lpstr>
      <vt:lpstr>Graph 11</vt:lpstr>
      <vt:lpstr>Graph 12</vt:lpstr>
      <vt:lpstr>Graph 13</vt:lpstr>
      <vt:lpstr>Graph 14</vt:lpstr>
      <vt:lpstr>Graph 15</vt:lpstr>
      <vt:lpstr>Graph 16</vt:lpstr>
      <vt:lpstr>Graph 17</vt:lpstr>
      <vt:lpstr>Graph 18</vt:lpstr>
      <vt:lpstr>Graph 19</vt:lpstr>
      <vt:lpstr>Graph 20</vt:lpstr>
      <vt:lpstr>Graph 21</vt:lpstr>
      <vt:lpstr>Graph 22</vt:lpstr>
      <vt:lpstr>Graph 23</vt:lpstr>
      <vt:lpstr>Codes</vt:lpstr>
      <vt:lpstr>Modes</vt:lpstr>
    </vt:vector>
  </TitlesOfParts>
  <Company>uoft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 User</dc:creator>
  <cp:lastModifiedBy>User</cp:lastModifiedBy>
  <cp:lastPrinted>2012-06-26T18:14:48Z</cp:lastPrinted>
  <dcterms:created xsi:type="dcterms:W3CDTF">2009-06-03T17:28:12Z</dcterms:created>
  <dcterms:modified xsi:type="dcterms:W3CDTF">2017-07-24T20:22:07Z</dcterms:modified>
</cp:coreProperties>
</file>